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comments4.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defaultThemeVersion="124226"/>
  <mc:AlternateContent xmlns:mc="http://schemas.openxmlformats.org/markup-compatibility/2006">
    <mc:Choice Requires="x15">
      <x15ac:absPath xmlns:x15ac="http://schemas.microsoft.com/office/spreadsheetml/2010/11/ac" url="https://movebank.sharepoint.com/sites/Credit-Management/Shared Documents/Management/Loan Worksheets/"/>
    </mc:Choice>
  </mc:AlternateContent>
  <xr:revisionPtr revIDLastSave="60" documentId="8_{2D512A80-F5D6-4DF5-A271-82417921258F}" xr6:coauthVersionLast="47" xr6:coauthVersionMax="47" xr10:uidLastSave="{018FB36B-ADB0-40B4-BD8C-50794ADC27FD}"/>
  <bookViews>
    <workbookView xWindow="-110" yWindow="-110" windowWidth="22780" windowHeight="14540" xr2:uid="{00000000-000D-0000-FFFF-FFFF00000000}"/>
  </bookViews>
  <sheets>
    <sheet name="Broker" sheetId="18" r:id="rId1"/>
    <sheet name="Tables_Brokers" sheetId="17" state="hidden" r:id="rId2"/>
    <sheet name="Worksheet" sheetId="1" state="hidden" r:id="rId3"/>
    <sheet name="Tables" sheetId="4" state="hidden" r:id="rId4"/>
    <sheet name="DropINTable" sheetId="12" state="hidden" r:id="rId5"/>
    <sheet name="Schedule of Changes" sheetId="23" state="hidden" r:id="rId6"/>
    <sheet name="Living Expenses" sheetId="14" r:id="rId7"/>
    <sheet name="Funds to Complete" sheetId="16" r:id="rId8"/>
    <sheet name="Fees" sheetId="21" r:id="rId9"/>
    <sheet name="ARS223" sheetId="24" r:id="rId10"/>
    <sheet name="Bridging" sheetId="22" state="hidden" r:id="rId11"/>
    <sheet name="Postcodes" sheetId="34" r:id="rId12"/>
    <sheet name="Self-Employed" sheetId="26" r:id="rId13"/>
    <sheet name="Construction " sheetId="35" r:id="rId14"/>
    <sheet name="Geographic Classification" sheetId="7" state="hidden" r:id="rId15"/>
    <sheet name="HEM" sheetId="13" state="hidden" r:id="rId16"/>
    <sheet name="Per_child_accounting" sheetId="9" state="hidden" r:id="rId17"/>
    <sheet name="Quantile Regressions" sheetId="8" state="hidden" r:id="rId18"/>
  </sheets>
  <externalReferences>
    <externalReference r:id="rId19"/>
    <externalReference r:id="rId20"/>
  </externalReferences>
  <definedNames>
    <definedName name="_xlnm._FilterDatabase" localSheetId="0" hidden="1">Broker!$B$53:$G$55</definedName>
    <definedName name="_xlnm._FilterDatabase" localSheetId="15" hidden="1">HEM!$A$9:$AU$243</definedName>
    <definedName name="_xlnm._FilterDatabase" localSheetId="2" hidden="1">Worksheet!$B$53:$G$55</definedName>
    <definedName name="ACT" localSheetId="11">#REF!</definedName>
    <definedName name="ACT">#REF!</definedName>
    <definedName name="App" localSheetId="11">[1]Tables!$C$362:$C$363</definedName>
    <definedName name="App" localSheetId="1">Tables_Brokers!$C$301:$C$302</definedName>
    <definedName name="App">Tables!$C$358:$C$359</definedName>
    <definedName name="Approval_Officers" localSheetId="11">[1]Tables!$A$22:$C$28</definedName>
    <definedName name="Approval_Officers" localSheetId="1">Tables_Brokers!$A$17:$C$25</definedName>
    <definedName name="Approval_Officers">Tables!$A$18:$C$24</definedName>
    <definedName name="Australia">HEM!$C$10:$Q$24</definedName>
    <definedName name="CC_Rates" localSheetId="11">[1]Tables!$C$275:$C$277</definedName>
    <definedName name="CC_Rates">Tables!$C$271:$C$273</definedName>
    <definedName name="Confirmed" localSheetId="11">[1]Tables!$A$390:$A$391</definedName>
    <definedName name="Confirmed" localSheetId="1">Tables_Brokers!$A$328:$A$329</definedName>
    <definedName name="Confirmed">Tables!$A$385:$A$386</definedName>
    <definedName name="CreditReport" localSheetId="11">[1]Tables!$A$408:$A$414</definedName>
    <definedName name="CreditReport" localSheetId="1">Tables_Brokers!$A$346:$A$352</definedName>
    <definedName name="CreditReport">Tables!$A$403:$A$409</definedName>
    <definedName name="Delegations" localSheetId="11">[1]Tables!$A$33:$M$142</definedName>
    <definedName name="Delegations" localSheetId="1">Tables_Brokers!$A$28:$G$126</definedName>
    <definedName name="Delegations">Tables!$A$29:$M$138</definedName>
    <definedName name="Family" localSheetId="1">Tables_Brokers!$A$294:$C$298</definedName>
    <definedName name="Family">Tables!$A$327:$C$331</definedName>
    <definedName name="HELP_Table_2020_21" localSheetId="11">[1]Tables!$A$339:$B$357</definedName>
    <definedName name="HELP_Table_2020_21">Tables!$A$335:$B$353</definedName>
    <definedName name="Interest_Type" localSheetId="11">[1]Tables!$A$275:$A$277</definedName>
    <definedName name="Interest_Type" localSheetId="1">Tables_Brokers!$A$238:$A$240</definedName>
    <definedName name="Interest_Type">Tables!$A$271:$A$273</definedName>
    <definedName name="LIVING" localSheetId="11">[1]HEM!$C$10:$Q$246</definedName>
    <definedName name="LIVING">HEM!$C$10:$Q$246</definedName>
    <definedName name="Living_Expenses" localSheetId="11">[1]Tables!$F$280:$F$286</definedName>
    <definedName name="Living_Expenses" localSheetId="1">Tables_Brokers!$F$243:$F$249</definedName>
    <definedName name="Living_Expenses">Tables!$F$276:$F$282</definedName>
    <definedName name="Location" localSheetId="11">[1]Tables!$C$291:$C$304</definedName>
    <definedName name="Location" localSheetId="1">Tables_Brokers!$C$254:$C$267</definedName>
    <definedName name="Location">Tables!$C$287:$C$300</definedName>
    <definedName name="NSRRate" localSheetId="11">[1]Tables!$A$161:$E$272</definedName>
    <definedName name="NSRRate" localSheetId="1">Tables_Brokers!$A$136:$E$235</definedName>
    <definedName name="NSRRate">Tables!$A$157:$E$268</definedName>
    <definedName name="NSW" localSheetId="11">#REF!</definedName>
    <definedName name="NSW">#REF!</definedName>
    <definedName name="NT" localSheetId="11">#REF!</definedName>
    <definedName name="NT">#REF!</definedName>
    <definedName name="PayFreq" localSheetId="1">Tables_Brokers!$B$244:$B$247</definedName>
    <definedName name="PayFreq">Tables!$B$277:$B$280</definedName>
    <definedName name="Period" localSheetId="11">[1]Tables!$B$280:$B$284</definedName>
    <definedName name="Period" localSheetId="1">Tables_Brokers!$B$243:$B$247</definedName>
    <definedName name="Period">Tables!$B$276:$B$280</definedName>
    <definedName name="_xlnm.Print_Area" localSheetId="0">Broker!$B$1:$M$84</definedName>
    <definedName name="_xlnm.Print_Area" localSheetId="7">'Funds to Complete'!$A$1:$D$46</definedName>
    <definedName name="_xlnm.Print_Area" localSheetId="6">'Living Expenses'!$A$1:$K$20</definedName>
    <definedName name="_xlnm.Print_Area" localSheetId="1">Tables_Brokers!$A$1:$L$352</definedName>
    <definedName name="_xlnm.Print_Area" localSheetId="2">Worksheet!$A$1:$M$67</definedName>
    <definedName name="Product_IR" localSheetId="11">[1]Tables!$B$160:$P$272</definedName>
    <definedName name="Product_IR">Tables!$B$156:$P$268</definedName>
    <definedName name="Product_NSR" localSheetId="11">[1]Tables_Brokers!$A$63:$E$86</definedName>
    <definedName name="Product_NSR" localSheetId="1">Tables_Brokers!$A$137:$E$235</definedName>
    <definedName name="Product_NSR">Tables_Brokers!$A$212:$E$235</definedName>
    <definedName name="ProductDLA" localSheetId="11">[1]Tables!$B$33:$K33</definedName>
    <definedName name="ProductDLA">Tables!$B$29:$K35</definedName>
    <definedName name="QLD" localSheetId="11">#REF!</definedName>
    <definedName name="QLD">#REF!</definedName>
    <definedName name="Rates" localSheetId="11">[1]Tables!$A$162:$C$272</definedName>
    <definedName name="Rates">Tables!$A$158:$C$268</definedName>
    <definedName name="Rates_Broker" localSheetId="1">Tables_Brokers!$A$137:$C$235</definedName>
    <definedName name="Rates_Broker">Tables_Brokers!$A$212:$C$235</definedName>
    <definedName name="Rates_Brokers">Tables_Brokers!$J$196</definedName>
    <definedName name="RegFees" localSheetId="11">[1]Fees!$G$29:$H$36</definedName>
    <definedName name="RegFees">Fees!$G$29:$H$36</definedName>
    <definedName name="Rent_Discount" localSheetId="11">[1]Tables!$E$275:$E$276</definedName>
    <definedName name="Rent_Discount">Tables!$E$271:$E$272</definedName>
    <definedName name="SA" localSheetId="11">#REF!</definedName>
    <definedName name="SA">#REF!</definedName>
    <definedName name="Single" localSheetId="1">Tables_Brokers!$A$287:$C$291</definedName>
    <definedName name="Single">Tables!$A$320:$C$324</definedName>
    <definedName name="Sydney">HEM!$C$27:$Q$41</definedName>
    <definedName name="Tables_Brokers">Broker!$E$24</definedName>
    <definedName name="TAS" localSheetId="11">#REF!</definedName>
    <definedName name="TAS">#REF!</definedName>
    <definedName name="VIC" localSheetId="11">#REF!</definedName>
    <definedName name="VIC">#REF!</definedName>
    <definedName name="WA" localSheetId="11">#REF!</definedName>
    <definedName name="W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35" l="1"/>
  <c r="B8" i="35" a="1"/>
  <c r="B8" i="35"/>
  <c r="M8" i="35" s="1"/>
  <c r="I8" i="35" s="1"/>
  <c r="G8" i="35"/>
  <c r="M9" i="35"/>
  <c r="E8" i="35" s="1"/>
  <c r="A8" i="35" s="1"/>
  <c r="B10" i="35"/>
  <c r="B18" i="35" s="1"/>
  <c r="B11" i="35"/>
  <c r="B12" i="35"/>
  <c r="B13" i="35"/>
  <c r="B14" i="35"/>
  <c r="B15" i="35"/>
  <c r="B16" i="35"/>
  <c r="B17" i="35"/>
  <c r="D18" i="35"/>
  <c r="E21" i="35"/>
  <c r="E22" i="35"/>
  <c r="G22" i="35" a="1"/>
  <c r="G22" i="35"/>
  <c r="H22" i="35"/>
  <c r="E23" i="35"/>
  <c r="E24" i="35"/>
  <c r="E25" i="35"/>
  <c r="E26" i="35"/>
  <c r="E27" i="35"/>
  <c r="E28" i="35"/>
  <c r="E29" i="35"/>
  <c r="E30" i="35"/>
  <c r="E31" i="35"/>
  <c r="E32" i="35"/>
  <c r="E33" i="35"/>
  <c r="E34" i="35"/>
  <c r="E36" i="35"/>
  <c r="E10" i="35" l="1"/>
  <c r="G10" i="35"/>
  <c r="M10" i="35"/>
  <c r="E37" i="35" s="1"/>
  <c r="E11" i="35" l="1"/>
  <c r="I11" i="35" s="1"/>
  <c r="G11" i="35"/>
  <c r="I10" i="35"/>
  <c r="E12" i="35" l="1"/>
  <c r="G12" i="35"/>
  <c r="E13" i="35" l="1"/>
  <c r="I13" i="35" s="1"/>
  <c r="G13" i="35"/>
  <c r="I12" i="35"/>
  <c r="E14" i="35" l="1"/>
  <c r="I14" i="35" s="1"/>
  <c r="G14" i="35"/>
  <c r="E17" i="35" l="1"/>
  <c r="I17" i="35" s="1"/>
  <c r="G17" i="35"/>
  <c r="E15" i="35"/>
  <c r="G15" i="35"/>
  <c r="E16" i="35" l="1"/>
  <c r="I16" i="35" s="1"/>
  <c r="G16" i="35"/>
  <c r="I15" i="35"/>
  <c r="E18" i="35"/>
  <c r="G21" i="35" l="1"/>
  <c r="H21" i="35" s="1"/>
  <c r="I18" i="35"/>
  <c r="E35" i="35" s="1"/>
  <c r="C21" i="16" l="1"/>
  <c r="C214" i="4" l="1"/>
  <c r="C217" i="4" s="1"/>
  <c r="C224" i="4"/>
  <c r="C222" i="4"/>
  <c r="C223" i="4"/>
  <c r="C226" i="4"/>
  <c r="C238" i="4" s="1"/>
  <c r="C220" i="4"/>
  <c r="C221" i="4" s="1"/>
  <c r="C233" i="4"/>
  <c r="C237" i="4" s="1"/>
  <c r="C232" i="4"/>
  <c r="C236" i="4" s="1"/>
  <c r="C207" i="4"/>
  <c r="C231" i="4"/>
  <c r="C235" i="4" s="1"/>
  <c r="C230" i="4"/>
  <c r="C234" i="4" s="1"/>
  <c r="C227" i="4"/>
  <c r="C229" i="4" s="1"/>
  <c r="C216" i="4"/>
  <c r="C219" i="4" s="1"/>
  <c r="C215" i="4"/>
  <c r="C218" i="4" s="1"/>
  <c r="C208" i="4"/>
  <c r="C206" i="4"/>
  <c r="C205" i="4"/>
  <c r="C202" i="4"/>
  <c r="C201" i="4"/>
  <c r="C213" i="4" s="1"/>
  <c r="C199" i="4"/>
  <c r="C198" i="4"/>
  <c r="C197" i="4"/>
  <c r="C196" i="4"/>
  <c r="C228" i="4" l="1"/>
  <c r="C225" i="4"/>
  <c r="C192" i="4"/>
  <c r="C195" i="4" s="1"/>
  <c r="C191" i="4"/>
  <c r="C194" i="4" s="1"/>
  <c r="C190" i="4"/>
  <c r="C189" i="4"/>
  <c r="C188" i="4"/>
  <c r="C212" i="4" s="1"/>
  <c r="C187" i="4"/>
  <c r="C211" i="4" s="1"/>
  <c r="C186" i="4"/>
  <c r="C210" i="4" s="1"/>
  <c r="C185" i="4"/>
  <c r="C209" i="4" s="1"/>
  <c r="C180" i="4"/>
  <c r="C204" i="4" s="1"/>
  <c r="C179" i="4"/>
  <c r="C203" i="4" s="1"/>
  <c r="C176" i="4"/>
  <c r="C172" i="4"/>
  <c r="C170" i="4"/>
  <c r="C169" i="4"/>
  <c r="C168" i="4"/>
  <c r="C193" i="4" l="1"/>
  <c r="C200" i="4"/>
  <c r="C268" i="4"/>
  <c r="C266" i="4"/>
  <c r="C264" i="4"/>
  <c r="C262" i="4"/>
  <c r="C259" i="4"/>
  <c r="C260" i="4" s="1"/>
  <c r="C258" i="4"/>
  <c r="C256" i="4"/>
  <c r="C255" i="4"/>
  <c r="C253" i="4"/>
  <c r="C254" i="4" s="1"/>
  <c r="C248" i="4"/>
  <c r="C245" i="4"/>
  <c r="C246" i="4" s="1"/>
  <c r="C242" i="4"/>
  <c r="C241" i="4"/>
  <c r="C240" i="4"/>
  <c r="P18" i="18"/>
  <c r="J34" i="26"/>
  <c r="E34" i="26"/>
  <c r="J33" i="26"/>
  <c r="E33" i="26"/>
  <c r="G32" i="26"/>
  <c r="B32" i="26"/>
  <c r="I29" i="26"/>
  <c r="I22" i="26"/>
  <c r="I24" i="26" s="1"/>
  <c r="I28" i="26" s="1"/>
  <c r="D22" i="26"/>
  <c r="I14" i="26"/>
  <c r="I13" i="26"/>
  <c r="I16" i="26" s="1"/>
  <c r="D13" i="26"/>
  <c r="D16" i="26" s="1"/>
  <c r="L10" i="26"/>
  <c r="L8" i="26"/>
  <c r="L7" i="26"/>
  <c r="L16" i="26" l="1"/>
  <c r="D24" i="26"/>
  <c r="L22" i="26"/>
  <c r="L13" i="26"/>
  <c r="E24" i="18"/>
  <c r="C144" i="17"/>
  <c r="C145" i="17"/>
  <c r="C146" i="17"/>
  <c r="C147" i="17"/>
  <c r="C148" i="17"/>
  <c r="C149" i="17"/>
  <c r="C150" i="17"/>
  <c r="C151" i="17"/>
  <c r="C152" i="17"/>
  <c r="C153" i="17"/>
  <c r="C154" i="17"/>
  <c r="C155" i="17"/>
  <c r="C156" i="17"/>
  <c r="C157" i="17"/>
  <c r="C158" i="17"/>
  <c r="C159" i="17"/>
  <c r="C160" i="17"/>
  <c r="C161" i="17"/>
  <c r="C162" i="17"/>
  <c r="C163" i="17"/>
  <c r="C164" i="17"/>
  <c r="C165" i="17"/>
  <c r="C166" i="17"/>
  <c r="C167" i="17"/>
  <c r="C168" i="17"/>
  <c r="C169" i="17"/>
  <c r="C170" i="17"/>
  <c r="C171" i="17"/>
  <c r="C172" i="17"/>
  <c r="C173" i="17"/>
  <c r="C174" i="17"/>
  <c r="C175" i="17"/>
  <c r="C176" i="17"/>
  <c r="C177" i="17"/>
  <c r="C178" i="17"/>
  <c r="C179" i="17"/>
  <c r="C180" i="17"/>
  <c r="C181" i="17"/>
  <c r="C182" i="17"/>
  <c r="C183" i="17"/>
  <c r="C184" i="17"/>
  <c r="C185" i="17"/>
  <c r="C186" i="17"/>
  <c r="C187" i="17"/>
  <c r="C188" i="17"/>
  <c r="C189" i="17"/>
  <c r="C190" i="17"/>
  <c r="C191" i="17"/>
  <c r="C192" i="17"/>
  <c r="C193" i="17"/>
  <c r="C194" i="17"/>
  <c r="C195" i="17"/>
  <c r="C196" i="17"/>
  <c r="C197" i="17"/>
  <c r="C198" i="17"/>
  <c r="C199" i="17"/>
  <c r="C200" i="17"/>
  <c r="C201" i="17"/>
  <c r="C202" i="17"/>
  <c r="C203" i="17"/>
  <c r="C204" i="17"/>
  <c r="C205" i="17"/>
  <c r="C206" i="17"/>
  <c r="C207" i="17"/>
  <c r="C208" i="17"/>
  <c r="C209" i="17"/>
  <c r="C210" i="17"/>
  <c r="C139" i="17"/>
  <c r="C140" i="17"/>
  <c r="C141" i="17"/>
  <c r="C142" i="17"/>
  <c r="C143" i="17"/>
  <c r="C138" i="17"/>
  <c r="C137" i="17"/>
  <c r="P238" i="4"/>
  <c r="E238" i="4" s="1"/>
  <c r="E210" i="17" s="1"/>
  <c r="P237" i="4"/>
  <c r="E237" i="4" s="1"/>
  <c r="E209" i="17" s="1"/>
  <c r="P236" i="4"/>
  <c r="D236" i="4" s="1"/>
  <c r="Q236" i="4" s="1"/>
  <c r="P235" i="4"/>
  <c r="E235" i="4" s="1"/>
  <c r="E207" i="17" s="1"/>
  <c r="P234" i="4"/>
  <c r="E234" i="4" s="1"/>
  <c r="E206" i="17" s="1"/>
  <c r="P233" i="4"/>
  <c r="D233" i="4" s="1"/>
  <c r="Q233" i="4" s="1"/>
  <c r="P232" i="4"/>
  <c r="E232" i="4" s="1"/>
  <c r="E204" i="17" s="1"/>
  <c r="P231" i="4"/>
  <c r="E231" i="4" s="1"/>
  <c r="E203" i="17" s="1"/>
  <c r="P230" i="4"/>
  <c r="D230" i="4" s="1"/>
  <c r="P229" i="4"/>
  <c r="E229" i="4" s="1"/>
  <c r="E201" i="17" s="1"/>
  <c r="P228" i="4"/>
  <c r="E228" i="4" s="1"/>
  <c r="E200" i="17" s="1"/>
  <c r="P227" i="4"/>
  <c r="D227" i="4" s="1"/>
  <c r="P226" i="4"/>
  <c r="E226" i="4" s="1"/>
  <c r="E198" i="17" s="1"/>
  <c r="P225" i="4"/>
  <c r="E225" i="4" s="1"/>
  <c r="E197" i="17" s="1"/>
  <c r="P224" i="4"/>
  <c r="E224" i="4" s="1"/>
  <c r="E196" i="17" s="1"/>
  <c r="P223" i="4"/>
  <c r="E223" i="4" s="1"/>
  <c r="E195" i="17" s="1"/>
  <c r="P222" i="4"/>
  <c r="E222" i="4" s="1"/>
  <c r="E194" i="17" s="1"/>
  <c r="P221" i="4"/>
  <c r="D221" i="4" s="1"/>
  <c r="Q221" i="4" s="1"/>
  <c r="P220" i="4"/>
  <c r="E220" i="4" s="1"/>
  <c r="E192" i="17" s="1"/>
  <c r="P219" i="4"/>
  <c r="E219" i="4" s="1"/>
  <c r="E191" i="17" s="1"/>
  <c r="P218" i="4"/>
  <c r="E218" i="4" s="1"/>
  <c r="E190" i="17" s="1"/>
  <c r="P217" i="4"/>
  <c r="E217" i="4" s="1"/>
  <c r="E189" i="17" s="1"/>
  <c r="P216" i="4"/>
  <c r="E216" i="4" s="1"/>
  <c r="E188" i="17" s="1"/>
  <c r="P215" i="4"/>
  <c r="E215" i="4" s="1"/>
  <c r="E187" i="17" s="1"/>
  <c r="P214" i="4"/>
  <c r="E214" i="4" s="1"/>
  <c r="E186" i="17" s="1"/>
  <c r="P213" i="4"/>
  <c r="E213" i="4" s="1"/>
  <c r="E185" i="17" s="1"/>
  <c r="P212" i="4"/>
  <c r="E212" i="4" s="1"/>
  <c r="E184" i="17" s="1"/>
  <c r="P211" i="4"/>
  <c r="E211" i="4" s="1"/>
  <c r="E183" i="17" s="1"/>
  <c r="P210" i="4"/>
  <c r="D210" i="4" s="1"/>
  <c r="Q210" i="4" s="1"/>
  <c r="P209" i="4"/>
  <c r="E209" i="4" s="1"/>
  <c r="E181" i="17" s="1"/>
  <c r="P208" i="4"/>
  <c r="D208" i="4" s="1"/>
  <c r="P207" i="4"/>
  <c r="E207" i="4" s="1"/>
  <c r="E179" i="17" s="1"/>
  <c r="P206" i="4"/>
  <c r="E206" i="4" s="1"/>
  <c r="E178" i="17" s="1"/>
  <c r="P205" i="4"/>
  <c r="E205" i="4" s="1"/>
  <c r="E177" i="17" s="1"/>
  <c r="P204" i="4"/>
  <c r="E204" i="4" s="1"/>
  <c r="E176" i="17" s="1"/>
  <c r="P203" i="4"/>
  <c r="D203" i="4" s="1"/>
  <c r="Q203" i="4" s="1"/>
  <c r="P202" i="4"/>
  <c r="E202" i="4" s="1"/>
  <c r="E174" i="17" s="1"/>
  <c r="P201" i="4"/>
  <c r="E201" i="4" s="1"/>
  <c r="E173" i="17" s="1"/>
  <c r="P200" i="4"/>
  <c r="D200" i="4" s="1"/>
  <c r="Q200" i="4" s="1"/>
  <c r="P199" i="4"/>
  <c r="E199" i="4" s="1"/>
  <c r="E171" i="17" s="1"/>
  <c r="P198" i="4"/>
  <c r="E198" i="4" s="1"/>
  <c r="E170" i="17" s="1"/>
  <c r="P197" i="4"/>
  <c r="E197" i="4" s="1"/>
  <c r="E169" i="17" s="1"/>
  <c r="P196" i="4"/>
  <c r="E196" i="4" s="1"/>
  <c r="E168" i="17" s="1"/>
  <c r="P195" i="4"/>
  <c r="E195" i="4" s="1"/>
  <c r="E167" i="17" s="1"/>
  <c r="P194" i="4"/>
  <c r="E194" i="4" s="1"/>
  <c r="E166" i="17" s="1"/>
  <c r="P193" i="4"/>
  <c r="E193" i="4" s="1"/>
  <c r="E165" i="17" s="1"/>
  <c r="P192" i="4"/>
  <c r="P191" i="4"/>
  <c r="P190" i="4"/>
  <c r="D190" i="4" s="1"/>
  <c r="Q190" i="4" s="1"/>
  <c r="P189" i="4"/>
  <c r="E189" i="4" s="1"/>
  <c r="E161" i="17" s="1"/>
  <c r="P188" i="4"/>
  <c r="D188" i="4" s="1"/>
  <c r="P187" i="4"/>
  <c r="E187" i="4" s="1"/>
  <c r="E159" i="17" s="1"/>
  <c r="P186" i="4"/>
  <c r="E186" i="4" s="1"/>
  <c r="E158" i="17" s="1"/>
  <c r="P185" i="4"/>
  <c r="D185" i="4" s="1"/>
  <c r="Q185" i="4" s="1"/>
  <c r="P184" i="4"/>
  <c r="D184" i="4" s="1"/>
  <c r="P183" i="4"/>
  <c r="E183" i="4" s="1"/>
  <c r="E155" i="17" s="1"/>
  <c r="P182" i="4"/>
  <c r="E182" i="4" s="1"/>
  <c r="E154" i="17" s="1"/>
  <c r="P181" i="4"/>
  <c r="E181" i="4" s="1"/>
  <c r="E153" i="17" s="1"/>
  <c r="P180" i="4"/>
  <c r="E180" i="4" s="1"/>
  <c r="E152" i="17" s="1"/>
  <c r="P179" i="4"/>
  <c r="E179" i="4" s="1"/>
  <c r="E151" i="17" s="1"/>
  <c r="P178" i="4"/>
  <c r="E178" i="4" s="1"/>
  <c r="E150" i="17" s="1"/>
  <c r="P177" i="4"/>
  <c r="D177" i="4" s="1"/>
  <c r="Q177" i="4" s="1"/>
  <c r="P176" i="4"/>
  <c r="E176" i="4" s="1"/>
  <c r="E148" i="17" s="1"/>
  <c r="P175" i="4"/>
  <c r="E175" i="4" s="1"/>
  <c r="E147" i="17" s="1"/>
  <c r="P174" i="4"/>
  <c r="D174" i="4" s="1"/>
  <c r="Q174" i="4" s="1"/>
  <c r="P173" i="4"/>
  <c r="D173" i="4" s="1"/>
  <c r="P172" i="4"/>
  <c r="E172" i="4" s="1"/>
  <c r="E144" i="17" s="1"/>
  <c r="P171" i="4"/>
  <c r="D171" i="4" s="1"/>
  <c r="P170" i="4"/>
  <c r="E170" i="4" s="1"/>
  <c r="E142" i="17" s="1"/>
  <c r="P169" i="4"/>
  <c r="E169" i="4" s="1"/>
  <c r="E141" i="17" s="1"/>
  <c r="P168" i="4"/>
  <c r="E168" i="4" s="1"/>
  <c r="E140" i="17" s="1"/>
  <c r="P167" i="4"/>
  <c r="P166" i="4"/>
  <c r="E166" i="4" s="1"/>
  <c r="E138" i="17" s="1"/>
  <c r="P165" i="4"/>
  <c r="E165" i="4" s="1"/>
  <c r="E137" i="17" s="1"/>
  <c r="G149" i="4"/>
  <c r="F149" i="4"/>
  <c r="E149" i="4"/>
  <c r="H31" i="17"/>
  <c r="H32" i="17"/>
  <c r="H33" i="17"/>
  <c r="H34" i="17"/>
  <c r="H35" i="17"/>
  <c r="H36" i="17"/>
  <c r="H37" i="17"/>
  <c r="H38" i="17"/>
  <c r="H39" i="17"/>
  <c r="H40" i="17"/>
  <c r="H41" i="17"/>
  <c r="H42" i="17"/>
  <c r="H43" i="17"/>
  <c r="H44" i="17"/>
  <c r="H45" i="17"/>
  <c r="H46" i="17"/>
  <c r="H47" i="17"/>
  <c r="H48" i="17"/>
  <c r="H49" i="17"/>
  <c r="H50" i="17"/>
  <c r="H51" i="17"/>
  <c r="H52" i="17"/>
  <c r="H53" i="17"/>
  <c r="H54" i="17"/>
  <c r="H55" i="17"/>
  <c r="H56" i="17"/>
  <c r="H57" i="17"/>
  <c r="H58" i="17"/>
  <c r="H59" i="17"/>
  <c r="H60" i="17"/>
  <c r="H61" i="17"/>
  <c r="H62" i="17"/>
  <c r="H63" i="17"/>
  <c r="H64" i="17"/>
  <c r="H65" i="17"/>
  <c r="H66" i="17"/>
  <c r="H67" i="17"/>
  <c r="H68" i="17"/>
  <c r="H69" i="17"/>
  <c r="H70" i="17"/>
  <c r="H71" i="17"/>
  <c r="H72" i="17"/>
  <c r="H73" i="17"/>
  <c r="H74" i="17"/>
  <c r="H75" i="17"/>
  <c r="H76" i="17"/>
  <c r="H77" i="17"/>
  <c r="H78" i="17"/>
  <c r="H79" i="17"/>
  <c r="H80" i="17"/>
  <c r="H81" i="17"/>
  <c r="H82" i="17"/>
  <c r="H83" i="17"/>
  <c r="H84" i="17"/>
  <c r="H85" i="17"/>
  <c r="H86" i="17"/>
  <c r="H87" i="17"/>
  <c r="H88" i="17"/>
  <c r="H89" i="17"/>
  <c r="H90" i="17"/>
  <c r="H91" i="17"/>
  <c r="H92" i="17"/>
  <c r="H93" i="17"/>
  <c r="H94" i="17"/>
  <c r="H95" i="17"/>
  <c r="H96" i="17"/>
  <c r="H97" i="17"/>
  <c r="H98" i="17"/>
  <c r="H99" i="17"/>
  <c r="H100" i="17"/>
  <c r="H101" i="17"/>
  <c r="H102" i="17"/>
  <c r="H103" i="17"/>
  <c r="G30" i="17"/>
  <c r="G31" i="17"/>
  <c r="G32" i="17"/>
  <c r="G33" i="17"/>
  <c r="G34" i="17"/>
  <c r="G35" i="17"/>
  <c r="G36" i="17"/>
  <c r="G37" i="17"/>
  <c r="G38" i="17"/>
  <c r="G39" i="17"/>
  <c r="G40" i="17"/>
  <c r="G41" i="17"/>
  <c r="G42" i="17"/>
  <c r="G43" i="17"/>
  <c r="G44" i="17"/>
  <c r="G45" i="17"/>
  <c r="G46" i="17"/>
  <c r="G47" i="17"/>
  <c r="G48" i="17"/>
  <c r="G49" i="17"/>
  <c r="G50" i="17"/>
  <c r="G51" i="17"/>
  <c r="G52" i="17"/>
  <c r="G53" i="17"/>
  <c r="G54" i="17"/>
  <c r="G55" i="17"/>
  <c r="G56" i="17"/>
  <c r="G57" i="17"/>
  <c r="G58" i="17"/>
  <c r="G59" i="17"/>
  <c r="G60" i="17"/>
  <c r="G61" i="17"/>
  <c r="G62" i="17"/>
  <c r="G63" i="17"/>
  <c r="G64" i="17"/>
  <c r="G65" i="17"/>
  <c r="G66" i="17"/>
  <c r="G67" i="17"/>
  <c r="G68" i="17"/>
  <c r="G69" i="17"/>
  <c r="G70" i="17"/>
  <c r="G71" i="17"/>
  <c r="G72" i="17"/>
  <c r="G73" i="17"/>
  <c r="G74" i="17"/>
  <c r="G75" i="17"/>
  <c r="G76" i="17"/>
  <c r="G77" i="17"/>
  <c r="G78" i="17"/>
  <c r="G79" i="17"/>
  <c r="G80" i="17"/>
  <c r="G81" i="17"/>
  <c r="G82" i="17"/>
  <c r="G83" i="17"/>
  <c r="G84" i="17"/>
  <c r="G85" i="17"/>
  <c r="G86" i="17"/>
  <c r="G87" i="17"/>
  <c r="G88" i="17"/>
  <c r="G89" i="17"/>
  <c r="G90" i="17"/>
  <c r="G91" i="17"/>
  <c r="G92" i="17"/>
  <c r="G93" i="17"/>
  <c r="G94" i="17"/>
  <c r="G95" i="17"/>
  <c r="G96" i="17"/>
  <c r="G97" i="17"/>
  <c r="G98" i="17"/>
  <c r="G99" i="17"/>
  <c r="G100" i="17"/>
  <c r="G101" i="17"/>
  <c r="G102" i="17"/>
  <c r="G103"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F71" i="17"/>
  <c r="F72" i="17"/>
  <c r="F73" i="17"/>
  <c r="F74" i="17"/>
  <c r="F75" i="17"/>
  <c r="F76" i="17"/>
  <c r="F77" i="17"/>
  <c r="F78" i="17"/>
  <c r="F79" i="17"/>
  <c r="F80" i="17"/>
  <c r="F81" i="17"/>
  <c r="F82" i="17"/>
  <c r="F83" i="17"/>
  <c r="F84" i="17"/>
  <c r="F85" i="17"/>
  <c r="F86" i="17"/>
  <c r="F87" i="17"/>
  <c r="F88" i="17"/>
  <c r="F89" i="17"/>
  <c r="F90" i="17"/>
  <c r="F91" i="17"/>
  <c r="F92" i="17"/>
  <c r="F93" i="17"/>
  <c r="F94" i="17"/>
  <c r="F95" i="17"/>
  <c r="F96" i="17"/>
  <c r="F97" i="17"/>
  <c r="F98" i="17"/>
  <c r="F99" i="17"/>
  <c r="F100" i="17"/>
  <c r="F101" i="17"/>
  <c r="F102" i="17"/>
  <c r="F103" i="17"/>
  <c r="E30" i="17"/>
  <c r="E31" i="17"/>
  <c r="E32" i="17"/>
  <c r="E33" i="17"/>
  <c r="E34" i="17"/>
  <c r="E35" i="17"/>
  <c r="E36" i="17"/>
  <c r="E37" i="17"/>
  <c r="E38" i="17"/>
  <c r="E39" i="17"/>
  <c r="E40" i="17"/>
  <c r="E41" i="17"/>
  <c r="E42" i="17"/>
  <c r="E43" i="17"/>
  <c r="E44" i="17"/>
  <c r="E45" i="17"/>
  <c r="E46" i="17"/>
  <c r="E47" i="17"/>
  <c r="E48" i="17"/>
  <c r="E49" i="17"/>
  <c r="E50" i="17"/>
  <c r="E51" i="17"/>
  <c r="E52" i="17"/>
  <c r="E53" i="17"/>
  <c r="E54" i="17"/>
  <c r="E55" i="17"/>
  <c r="E56" i="17"/>
  <c r="E57" i="17"/>
  <c r="E58" i="17"/>
  <c r="E59" i="17"/>
  <c r="E60" i="17"/>
  <c r="E61" i="17"/>
  <c r="E62" i="17"/>
  <c r="E63" i="17"/>
  <c r="E64" i="17"/>
  <c r="E65" i="17"/>
  <c r="E66" i="17"/>
  <c r="E67" i="17"/>
  <c r="E68" i="17"/>
  <c r="E69" i="17"/>
  <c r="E70" i="17"/>
  <c r="E71" i="17"/>
  <c r="E72" i="17"/>
  <c r="E73" i="17"/>
  <c r="E74" i="17"/>
  <c r="E75" i="17"/>
  <c r="E76" i="17"/>
  <c r="E77" i="17"/>
  <c r="E78" i="17"/>
  <c r="E79" i="17"/>
  <c r="E80" i="17"/>
  <c r="E81" i="17"/>
  <c r="E82" i="17"/>
  <c r="E83" i="17"/>
  <c r="E84" i="17"/>
  <c r="E85" i="17"/>
  <c r="E86" i="17"/>
  <c r="E87" i="17"/>
  <c r="E88" i="17"/>
  <c r="E89" i="17"/>
  <c r="E90" i="17"/>
  <c r="E91" i="17"/>
  <c r="E92" i="17"/>
  <c r="E93" i="17"/>
  <c r="E94" i="17"/>
  <c r="E95" i="17"/>
  <c r="E96" i="17"/>
  <c r="E97" i="17"/>
  <c r="E98" i="17"/>
  <c r="E99" i="17"/>
  <c r="E100" i="17"/>
  <c r="E101" i="17"/>
  <c r="E102" i="17"/>
  <c r="E103"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C30" i="17"/>
  <c r="C31" i="17"/>
  <c r="C32" i="17"/>
  <c r="C33" i="17"/>
  <c r="C34" i="17"/>
  <c r="C35" i="17"/>
  <c r="C36" i="17"/>
  <c r="C37" i="17"/>
  <c r="C38" i="17"/>
  <c r="C39" i="17"/>
  <c r="C40" i="17"/>
  <c r="C41" i="17"/>
  <c r="C42" i="17"/>
  <c r="C43" i="17"/>
  <c r="C44" i="17"/>
  <c r="C45" i="17"/>
  <c r="C46" i="17"/>
  <c r="C47" i="17"/>
  <c r="C48" i="17"/>
  <c r="C49" i="17"/>
  <c r="C50" i="17"/>
  <c r="C51" i="17"/>
  <c r="C52" i="17"/>
  <c r="C53" i="17"/>
  <c r="C54" i="17"/>
  <c r="C55" i="17"/>
  <c r="C56" i="17"/>
  <c r="C57" i="17"/>
  <c r="C58" i="17"/>
  <c r="C59" i="17"/>
  <c r="C60" i="17"/>
  <c r="C61" i="17"/>
  <c r="C62" i="17"/>
  <c r="C63" i="17"/>
  <c r="C64" i="17"/>
  <c r="C65" i="17"/>
  <c r="C66" i="17"/>
  <c r="C67" i="17"/>
  <c r="C68" i="17"/>
  <c r="C69" i="17"/>
  <c r="C70" i="17"/>
  <c r="C71" i="17"/>
  <c r="C72" i="17"/>
  <c r="C73" i="17"/>
  <c r="C74" i="17"/>
  <c r="C75" i="17"/>
  <c r="C76" i="17"/>
  <c r="C77" i="17"/>
  <c r="C78" i="17"/>
  <c r="C79" i="17"/>
  <c r="C80" i="17"/>
  <c r="C81" i="17"/>
  <c r="C82" i="17"/>
  <c r="C83" i="17"/>
  <c r="C84" i="17"/>
  <c r="C85" i="17"/>
  <c r="C86" i="17"/>
  <c r="C87" i="17"/>
  <c r="C88" i="17"/>
  <c r="C89" i="17"/>
  <c r="C90" i="17"/>
  <c r="C91" i="17"/>
  <c r="C92" i="17"/>
  <c r="C93" i="17"/>
  <c r="C94" i="17"/>
  <c r="C95" i="17"/>
  <c r="C96" i="17"/>
  <c r="C97" i="17"/>
  <c r="C98" i="17"/>
  <c r="C99" i="17"/>
  <c r="C100" i="17"/>
  <c r="C101" i="17"/>
  <c r="C102" i="17"/>
  <c r="C103" i="17"/>
  <c r="B25" i="17"/>
  <c r="A25" i="17"/>
  <c r="B24" i="17"/>
  <c r="A24" i="17"/>
  <c r="B23" i="17"/>
  <c r="A23" i="17"/>
  <c r="B22" i="17"/>
  <c r="A22" i="17"/>
  <c r="B21" i="17"/>
  <c r="A21" i="17"/>
  <c r="B20" i="17"/>
  <c r="A20" i="17"/>
  <c r="A19" i="17"/>
  <c r="B19" i="17"/>
  <c r="B18" i="17"/>
  <c r="A18" i="17"/>
  <c r="F6" i="17"/>
  <c r="F7" i="17"/>
  <c r="F5" i="17"/>
  <c r="D13" i="17"/>
  <c r="D12" i="17"/>
  <c r="D11" i="17"/>
  <c r="D10" i="17"/>
  <c r="D9" i="17"/>
  <c r="D8" i="17"/>
  <c r="D7" i="17"/>
  <c r="D6" i="17"/>
  <c r="D5" i="17"/>
  <c r="D4" i="17"/>
  <c r="A10" i="17"/>
  <c r="A9" i="17"/>
  <c r="A8" i="17"/>
  <c r="A7" i="17"/>
  <c r="A6" i="17"/>
  <c r="A5" i="17"/>
  <c r="A4" i="17"/>
  <c r="C126" i="17"/>
  <c r="C104" i="17"/>
  <c r="D149" i="4"/>
  <c r="C149" i="4"/>
  <c r="C148" i="4" s="1"/>
  <c r="D29" i="26" l="1"/>
  <c r="L24" i="26"/>
  <c r="D28" i="26"/>
  <c r="D194" i="4"/>
  <c r="D195" i="4"/>
  <c r="Q195" i="4" s="1"/>
  <c r="D202" i="4"/>
  <c r="D204" i="4"/>
  <c r="D214" i="4"/>
  <c r="Q214" i="4" s="1"/>
  <c r="D215" i="4"/>
  <c r="D216" i="4"/>
  <c r="D218" i="4"/>
  <c r="Q218" i="4" s="1"/>
  <c r="D219" i="4"/>
  <c r="D229" i="4"/>
  <c r="D170" i="4"/>
  <c r="E167" i="4"/>
  <c r="E139" i="17" s="1"/>
  <c r="D166" i="4"/>
  <c r="D138" i="17" s="1"/>
  <c r="D169" i="4"/>
  <c r="D178" i="4"/>
  <c r="Q178" i="4" s="1"/>
  <c r="D180" i="4"/>
  <c r="D191" i="4"/>
  <c r="Q191" i="4" s="1"/>
  <c r="D167" i="4"/>
  <c r="D139" i="17" s="1"/>
  <c r="Q227" i="4"/>
  <c r="D192" i="4"/>
  <c r="Q192" i="4" s="1"/>
  <c r="E177" i="4"/>
  <c r="E149" i="17" s="1"/>
  <c r="E210" i="4"/>
  <c r="E182" i="17" s="1"/>
  <c r="E227" i="4"/>
  <c r="E199" i="17" s="1"/>
  <c r="D211" i="4"/>
  <c r="Q211" i="4" s="1"/>
  <c r="E173" i="4"/>
  <c r="E145" i="17" s="1"/>
  <c r="E188" i="4"/>
  <c r="E160" i="17" s="1"/>
  <c r="D201" i="4"/>
  <c r="Q201" i="4" s="1"/>
  <c r="D189" i="4"/>
  <c r="Q189" i="4" s="1"/>
  <c r="E190" i="4"/>
  <c r="E162" i="17" s="1"/>
  <c r="E184" i="4"/>
  <c r="E156" i="17" s="1"/>
  <c r="E236" i="4"/>
  <c r="E208" i="17" s="1"/>
  <c r="E185" i="4"/>
  <c r="E157" i="17" s="1"/>
  <c r="E200" i="4"/>
  <c r="E172" i="17" s="1"/>
  <c r="D220" i="4"/>
  <c r="Q220" i="4" s="1"/>
  <c r="D207" i="4"/>
  <c r="Q207" i="4" s="1"/>
  <c r="E230" i="4"/>
  <c r="E202" i="17" s="1"/>
  <c r="E208" i="4"/>
  <c r="E180" i="17" s="1"/>
  <c r="D209" i="4"/>
  <c r="Q209" i="4" s="1"/>
  <c r="D234" i="4"/>
  <c r="Q234" i="4" s="1"/>
  <c r="D168" i="4"/>
  <c r="Q168" i="4" s="1"/>
  <c r="D224" i="4"/>
  <c r="D225" i="4"/>
  <c r="Q225" i="4" s="1"/>
  <c r="D196" i="4"/>
  <c r="Q196" i="4" s="1"/>
  <c r="E191" i="4"/>
  <c r="E163" i="17" s="1"/>
  <c r="E171" i="4"/>
  <c r="E143" i="17" s="1"/>
  <c r="D165" i="4"/>
  <c r="Q165" i="4" s="1"/>
  <c r="Q230" i="4"/>
  <c r="D202" i="17"/>
  <c r="D232" i="4"/>
  <c r="E233" i="4"/>
  <c r="E205" i="17" s="1"/>
  <c r="D208" i="17"/>
  <c r="D235" i="4"/>
  <c r="D205" i="17"/>
  <c r="D231" i="4"/>
  <c r="D199" i="17"/>
  <c r="D226" i="4"/>
  <c r="D193" i="17"/>
  <c r="E221" i="4"/>
  <c r="E193" i="17" s="1"/>
  <c r="D223" i="4"/>
  <c r="Q208" i="4"/>
  <c r="D180" i="17"/>
  <c r="D206" i="4"/>
  <c r="D182" i="17"/>
  <c r="D205" i="4"/>
  <c r="E203" i="4"/>
  <c r="E175" i="17" s="1"/>
  <c r="D175" i="17"/>
  <c r="D197" i="4"/>
  <c r="D172" i="17"/>
  <c r="D193" i="4"/>
  <c r="E192" i="4"/>
  <c r="E164" i="17" s="1"/>
  <c r="D162" i="17"/>
  <c r="Q188" i="4"/>
  <c r="D160" i="17"/>
  <c r="Q184" i="4"/>
  <c r="D156" i="17"/>
  <c r="D182" i="4"/>
  <c r="D157" i="17"/>
  <c r="D183" i="4"/>
  <c r="D149" i="17"/>
  <c r="Q173" i="4"/>
  <c r="D145" i="17"/>
  <c r="Q171" i="4"/>
  <c r="D143" i="17"/>
  <c r="D175" i="4"/>
  <c r="D146" i="17"/>
  <c r="D172" i="4"/>
  <c r="E174" i="4"/>
  <c r="E146" i="17" s="1"/>
  <c r="D179" i="4"/>
  <c r="D186" i="4"/>
  <c r="D222" i="4"/>
  <c r="D176" i="4"/>
  <c r="D212" i="4"/>
  <c r="D187" i="4"/>
  <c r="D198" i="4"/>
  <c r="D213" i="4"/>
  <c r="D228" i="4"/>
  <c r="D181" i="4"/>
  <c r="D199" i="4"/>
  <c r="D217" i="4"/>
  <c r="D237" i="4"/>
  <c r="D238" i="4"/>
  <c r="E148" i="4"/>
  <c r="F148" i="4"/>
  <c r="G148" i="4"/>
  <c r="D206" i="17" l="1"/>
  <c r="D163" i="17"/>
  <c r="D164" i="17"/>
  <c r="Q167" i="4"/>
  <c r="D181" i="17"/>
  <c r="D183" i="17"/>
  <c r="Q166" i="4"/>
  <c r="D161" i="17"/>
  <c r="D173" i="17"/>
  <c r="D179" i="17"/>
  <c r="D150" i="17"/>
  <c r="D192" i="17"/>
  <c r="D137" i="17"/>
  <c r="D140" i="17"/>
  <c r="D190" i="17"/>
  <c r="D167" i="17"/>
  <c r="D196" i="17"/>
  <c r="Q224" i="4"/>
  <c r="D197" i="17"/>
  <c r="D186" i="17"/>
  <c r="D168" i="17"/>
  <c r="Q237" i="4"/>
  <c r="D209" i="17"/>
  <c r="Q232" i="4"/>
  <c r="D204" i="17"/>
  <c r="Q238" i="4"/>
  <c r="D210" i="17"/>
  <c r="Q235" i="4"/>
  <c r="D207" i="17"/>
  <c r="Q231" i="4"/>
  <c r="D203" i="17"/>
  <c r="Q229" i="4"/>
  <c r="D201" i="17"/>
  <c r="Q228" i="4"/>
  <c r="D200" i="17"/>
  <c r="Q226" i="4"/>
  <c r="D198" i="17"/>
  <c r="Q222" i="4"/>
  <c r="D194" i="17"/>
  <c r="Q223" i="4"/>
  <c r="D195" i="17"/>
  <c r="Q219" i="4"/>
  <c r="D191" i="17"/>
  <c r="Q217" i="4"/>
  <c r="D189" i="17"/>
  <c r="Q216" i="4"/>
  <c r="D188" i="17"/>
  <c r="Q215" i="4"/>
  <c r="D187" i="17"/>
  <c r="Q213" i="4"/>
  <c r="D185" i="17"/>
  <c r="Q205" i="4"/>
  <c r="D177" i="17"/>
  <c r="D178" i="17"/>
  <c r="Q206" i="4"/>
  <c r="Q212" i="4"/>
  <c r="D184" i="17"/>
  <c r="Q204" i="4"/>
  <c r="D176" i="17"/>
  <c r="Q202" i="4"/>
  <c r="D174" i="17"/>
  <c r="Q199" i="4"/>
  <c r="D171" i="17"/>
  <c r="Q198" i="4"/>
  <c r="D170" i="17"/>
  <c r="Q197" i="4"/>
  <c r="D169" i="17"/>
  <c r="Q194" i="4"/>
  <c r="D166" i="17"/>
  <c r="Q193" i="4"/>
  <c r="D165" i="17"/>
  <c r="Q186" i="4"/>
  <c r="D158" i="17"/>
  <c r="Q183" i="4"/>
  <c r="D155" i="17"/>
  <c r="Q182" i="4"/>
  <c r="D154" i="17"/>
  <c r="Q187" i="4"/>
  <c r="D159" i="17"/>
  <c r="Q181" i="4"/>
  <c r="D153" i="17"/>
  <c r="Q180" i="4"/>
  <c r="D152" i="17"/>
  <c r="Q179" i="4"/>
  <c r="D151" i="17"/>
  <c r="Q176" i="4"/>
  <c r="D148" i="17"/>
  <c r="Q175" i="4"/>
  <c r="D147" i="17"/>
  <c r="Q172" i="4"/>
  <c r="D144" i="17"/>
  <c r="Q170" i="4"/>
  <c r="D142" i="17"/>
  <c r="Q169" i="4"/>
  <c r="D141" i="17"/>
  <c r="AC49" i="1"/>
  <c r="AB49" i="1"/>
  <c r="AB66" i="1"/>
  <c r="AB65" i="1"/>
  <c r="AB61" i="1"/>
  <c r="P255" i="4"/>
  <c r="P24" i="18"/>
  <c r="K104" i="17"/>
  <c r="J104" i="17"/>
  <c r="I104" i="17"/>
  <c r="H104" i="17"/>
  <c r="G104" i="17"/>
  <c r="F104" i="17"/>
  <c r="E104" i="17"/>
  <c r="D104" i="17"/>
  <c r="D131" i="17"/>
  <c r="P242" i="4"/>
  <c r="D242" i="4" s="1"/>
  <c r="E5" i="14"/>
  <c r="I7" i="14"/>
  <c r="C113" i="17"/>
  <c r="D113" i="17"/>
  <c r="E113" i="17"/>
  <c r="F113" i="17"/>
  <c r="G113" i="17"/>
  <c r="H113" i="17"/>
  <c r="I113" i="17"/>
  <c r="J113" i="17"/>
  <c r="K113" i="17"/>
  <c r="C114" i="17"/>
  <c r="D114" i="17"/>
  <c r="E114" i="17"/>
  <c r="F114" i="17"/>
  <c r="G114" i="17"/>
  <c r="H114" i="17"/>
  <c r="I114" i="17"/>
  <c r="J114" i="17"/>
  <c r="K114" i="17"/>
  <c r="C106" i="17"/>
  <c r="D106" i="17"/>
  <c r="E106" i="17"/>
  <c r="F106" i="17"/>
  <c r="G106" i="17"/>
  <c r="H106" i="17"/>
  <c r="I106" i="17"/>
  <c r="J106" i="17"/>
  <c r="K106" i="17"/>
  <c r="P241" i="4" l="1"/>
  <c r="D241" i="4" s="1"/>
  <c r="C222" i="17"/>
  <c r="E242" i="4"/>
  <c r="P256" i="4"/>
  <c r="E255" i="4"/>
  <c r="D255" i="4"/>
  <c r="E6" i="14"/>
  <c r="D6" i="14" s="1"/>
  <c r="I6" i="14"/>
  <c r="E8" i="14"/>
  <c r="D8" i="14" s="1"/>
  <c r="E7" i="14" s="1"/>
  <c r="I8" i="14"/>
  <c r="H8" i="14" s="1"/>
  <c r="I30" i="14"/>
  <c r="H30" i="14" s="1"/>
  <c r="I29" i="14" s="1"/>
  <c r="E30" i="14"/>
  <c r="D30" i="14" s="1"/>
  <c r="E29" i="14" s="1"/>
  <c r="I28" i="14"/>
  <c r="H28" i="14" s="1"/>
  <c r="I27" i="14" s="1"/>
  <c r="E28" i="14"/>
  <c r="D28" i="14" s="1"/>
  <c r="E27" i="14" s="1"/>
  <c r="I26" i="14"/>
  <c r="H26" i="14" s="1"/>
  <c r="I25" i="14" s="1"/>
  <c r="E26" i="14"/>
  <c r="D26" i="14" s="1"/>
  <c r="E25" i="14" s="1"/>
  <c r="I24" i="14"/>
  <c r="H24" i="14" s="1"/>
  <c r="I23" i="14" s="1"/>
  <c r="E24" i="14"/>
  <c r="D24" i="14" s="1"/>
  <c r="E23" i="14" s="1"/>
  <c r="I22" i="14"/>
  <c r="H22" i="14" s="1"/>
  <c r="I21" i="14" s="1"/>
  <c r="E22" i="14"/>
  <c r="D22" i="14" s="1"/>
  <c r="E21" i="14" s="1"/>
  <c r="I20" i="14"/>
  <c r="H20" i="14" s="1"/>
  <c r="I19" i="14" s="1"/>
  <c r="E20" i="14"/>
  <c r="D20" i="14" s="1"/>
  <c r="E19" i="14" s="1"/>
  <c r="C16" i="21"/>
  <c r="H5" i="21"/>
  <c r="P24" i="1"/>
  <c r="Q252" i="4"/>
  <c r="E241" i="4" l="1"/>
  <c r="H6" i="14"/>
  <c r="I5" i="14" s="1"/>
  <c r="Q255" i="4"/>
  <c r="Q241" i="4"/>
  <c r="C17" i="21"/>
  <c r="C18" i="21" s="1"/>
  <c r="C19" i="21" s="1"/>
  <c r="F20" i="9"/>
  <c r="G20" i="9"/>
  <c r="G19" i="9"/>
  <c r="F19" i="9"/>
  <c r="K19" i="9"/>
  <c r="G17" i="9"/>
  <c r="G16" i="9"/>
  <c r="F17" i="9"/>
  <c r="F16" i="9"/>
  <c r="B29" i="9"/>
  <c r="C29" i="9"/>
  <c r="B30" i="9"/>
  <c r="C30" i="9"/>
  <c r="B31" i="9"/>
  <c r="C31" i="9"/>
  <c r="B32" i="9"/>
  <c r="C32" i="9"/>
  <c r="B33" i="9"/>
  <c r="C33" i="9"/>
  <c r="B34" i="9"/>
  <c r="C34" i="9"/>
  <c r="B35" i="9"/>
  <c r="C35" i="9"/>
  <c r="B36" i="9"/>
  <c r="C36" i="9"/>
  <c r="B37" i="9"/>
  <c r="C37" i="9"/>
  <c r="C28" i="9"/>
  <c r="B28" i="9"/>
  <c r="B17" i="9"/>
  <c r="C17" i="9"/>
  <c r="B18" i="9"/>
  <c r="C18" i="9"/>
  <c r="B19" i="9"/>
  <c r="C19" i="9"/>
  <c r="B20" i="9"/>
  <c r="C20" i="9"/>
  <c r="B21" i="9"/>
  <c r="C21" i="9"/>
  <c r="B22" i="9"/>
  <c r="C22" i="9"/>
  <c r="B23" i="9"/>
  <c r="C23" i="9"/>
  <c r="B24" i="9"/>
  <c r="C24" i="9"/>
  <c r="B25" i="9"/>
  <c r="C25" i="9"/>
  <c r="C16" i="9"/>
  <c r="A9" i="9"/>
  <c r="A13" i="9"/>
  <c r="B16" i="9"/>
  <c r="AB13" i="9"/>
  <c r="AC13" i="9"/>
  <c r="AD13" i="9"/>
  <c r="AE13" i="9"/>
  <c r="AF13" i="9"/>
  <c r="AG13" i="9"/>
  <c r="AH13" i="9"/>
  <c r="AI13" i="9"/>
  <c r="AJ13" i="9"/>
  <c r="AK13" i="9"/>
  <c r="AL13" i="9"/>
  <c r="AM13" i="9"/>
  <c r="AN13" i="9"/>
  <c r="AO13" i="9"/>
  <c r="AB14" i="9"/>
  <c r="AC14" i="9"/>
  <c r="AD14" i="9"/>
  <c r="AE14" i="9"/>
  <c r="AF14" i="9"/>
  <c r="AG14" i="9"/>
  <c r="AH14" i="9"/>
  <c r="AI14" i="9"/>
  <c r="AJ14" i="9"/>
  <c r="AK14" i="9"/>
  <c r="AL14" i="9"/>
  <c r="AM14" i="9"/>
  <c r="AN14" i="9"/>
  <c r="AO14" i="9"/>
  <c r="AC12" i="9"/>
  <c r="AD12" i="9"/>
  <c r="AE12" i="9"/>
  <c r="AF12" i="9"/>
  <c r="AG12" i="9"/>
  <c r="AH12" i="9"/>
  <c r="AI12" i="9"/>
  <c r="AJ12" i="9"/>
  <c r="AK12" i="9"/>
  <c r="AL12" i="9"/>
  <c r="AM12" i="9"/>
  <c r="AN12" i="9"/>
  <c r="AO12" i="9"/>
  <c r="AB12" i="9"/>
  <c r="AC124" i="9"/>
  <c r="AD124" i="9"/>
  <c r="AE124" i="9"/>
  <c r="AF124" i="9"/>
  <c r="AG124" i="9"/>
  <c r="AH124" i="9"/>
  <c r="AI124" i="9"/>
  <c r="AJ124" i="9"/>
  <c r="AK124" i="9"/>
  <c r="AL124" i="9"/>
  <c r="AM124" i="9"/>
  <c r="AN124" i="9"/>
  <c r="AO124" i="9"/>
  <c r="AB124" i="9"/>
  <c r="AC123" i="9"/>
  <c r="AD123" i="9"/>
  <c r="AE123" i="9"/>
  <c r="AF123" i="9"/>
  <c r="AG123" i="9"/>
  <c r="AH123" i="9"/>
  <c r="AI123" i="9"/>
  <c r="AJ123" i="9"/>
  <c r="AK123" i="9"/>
  <c r="AL123" i="9"/>
  <c r="AM123" i="9"/>
  <c r="AN123" i="9"/>
  <c r="AO123" i="9"/>
  <c r="AB123" i="9"/>
  <c r="AC121" i="9"/>
  <c r="AD121" i="9"/>
  <c r="AE121" i="9"/>
  <c r="AF121" i="9"/>
  <c r="AG121" i="9"/>
  <c r="AH121" i="9"/>
  <c r="AI121" i="9"/>
  <c r="AJ121" i="9"/>
  <c r="AK121" i="9"/>
  <c r="AL121" i="9"/>
  <c r="AM121" i="9"/>
  <c r="AN121" i="9"/>
  <c r="AO121" i="9"/>
  <c r="AB121" i="9"/>
  <c r="AC120" i="9"/>
  <c r="AD120" i="9"/>
  <c r="AE120" i="9"/>
  <c r="AF120" i="9"/>
  <c r="AG120" i="9"/>
  <c r="AH120" i="9"/>
  <c r="AI120" i="9"/>
  <c r="AJ120" i="9"/>
  <c r="AK120" i="9"/>
  <c r="AL120" i="9"/>
  <c r="AM120" i="9"/>
  <c r="AN120" i="9"/>
  <c r="AO120" i="9"/>
  <c r="AB120" i="9"/>
  <c r="AC116" i="9"/>
  <c r="AD116" i="9"/>
  <c r="AE116" i="9"/>
  <c r="AF116" i="9"/>
  <c r="AG116" i="9"/>
  <c r="AH116" i="9"/>
  <c r="AI116" i="9"/>
  <c r="AJ116" i="9"/>
  <c r="AK116" i="9"/>
  <c r="AL116" i="9"/>
  <c r="AM116" i="9"/>
  <c r="AN116" i="9"/>
  <c r="AO116" i="9"/>
  <c r="AB116" i="9"/>
  <c r="AC115" i="9"/>
  <c r="AD115" i="9"/>
  <c r="AE115" i="9"/>
  <c r="AF115" i="9"/>
  <c r="AG115" i="9"/>
  <c r="AH115" i="9"/>
  <c r="AI115" i="9"/>
  <c r="AJ115" i="9"/>
  <c r="AK115" i="9"/>
  <c r="AL115" i="9"/>
  <c r="AM115" i="9"/>
  <c r="AN115" i="9"/>
  <c r="AO115" i="9"/>
  <c r="AB115" i="9"/>
  <c r="AC113" i="9"/>
  <c r="AD113" i="9"/>
  <c r="AE113" i="9"/>
  <c r="AF113" i="9"/>
  <c r="AG113" i="9"/>
  <c r="AH113" i="9"/>
  <c r="AI113" i="9"/>
  <c r="AJ113" i="9"/>
  <c r="AK113" i="9"/>
  <c r="AL113" i="9"/>
  <c r="AM113" i="9"/>
  <c r="AN113" i="9"/>
  <c r="AO113" i="9"/>
  <c r="AB113" i="9"/>
  <c r="AC112" i="9"/>
  <c r="AD112" i="9"/>
  <c r="AE112" i="9"/>
  <c r="AF112" i="9"/>
  <c r="AG112" i="9"/>
  <c r="AH112" i="9"/>
  <c r="AI112" i="9"/>
  <c r="AJ112" i="9"/>
  <c r="AK112" i="9"/>
  <c r="AL112" i="9"/>
  <c r="AM112" i="9"/>
  <c r="AN112" i="9"/>
  <c r="AO112" i="9"/>
  <c r="AB112" i="9"/>
  <c r="AC108" i="9"/>
  <c r="AD108" i="9"/>
  <c r="AE108" i="9"/>
  <c r="AF108" i="9"/>
  <c r="AG108" i="9"/>
  <c r="AH108" i="9"/>
  <c r="AI108" i="9"/>
  <c r="AJ108" i="9"/>
  <c r="AK108" i="9"/>
  <c r="AL108" i="9"/>
  <c r="AM108" i="9"/>
  <c r="AN108" i="9"/>
  <c r="AO108" i="9"/>
  <c r="AB108" i="9"/>
  <c r="AC107" i="9"/>
  <c r="AD107" i="9"/>
  <c r="AE107" i="9"/>
  <c r="AF107" i="9"/>
  <c r="AG107" i="9"/>
  <c r="AH107" i="9"/>
  <c r="AI107" i="9"/>
  <c r="AJ107" i="9"/>
  <c r="AK107" i="9"/>
  <c r="AL107" i="9"/>
  <c r="AM107" i="9"/>
  <c r="AN107" i="9"/>
  <c r="AO107" i="9"/>
  <c r="AB107" i="9"/>
  <c r="AC105" i="9"/>
  <c r="AD105" i="9"/>
  <c r="AE105" i="9"/>
  <c r="AF105" i="9"/>
  <c r="AG105" i="9"/>
  <c r="AH105" i="9"/>
  <c r="AI105" i="9"/>
  <c r="AJ105" i="9"/>
  <c r="AK105" i="9"/>
  <c r="AL105" i="9"/>
  <c r="AM105" i="9"/>
  <c r="AN105" i="9"/>
  <c r="AO105" i="9"/>
  <c r="AB105" i="9"/>
  <c r="AC104" i="9"/>
  <c r="AD104" i="9"/>
  <c r="AE104" i="9"/>
  <c r="AF104" i="9"/>
  <c r="AG104" i="9"/>
  <c r="AH104" i="9"/>
  <c r="AI104" i="9"/>
  <c r="AJ104" i="9"/>
  <c r="AK104" i="9"/>
  <c r="AL104" i="9"/>
  <c r="AM104" i="9"/>
  <c r="AN104" i="9"/>
  <c r="AO104" i="9"/>
  <c r="AB104" i="9"/>
  <c r="AC100" i="9"/>
  <c r="AD100" i="9"/>
  <c r="AE100" i="9"/>
  <c r="AF100" i="9"/>
  <c r="AG100" i="9"/>
  <c r="AH100" i="9"/>
  <c r="AI100" i="9"/>
  <c r="AJ100" i="9"/>
  <c r="AK100" i="9"/>
  <c r="AL100" i="9"/>
  <c r="AM100" i="9"/>
  <c r="AN100" i="9"/>
  <c r="AO100" i="9"/>
  <c r="AB100" i="9"/>
  <c r="AC99" i="9"/>
  <c r="AD99" i="9"/>
  <c r="AE99" i="9"/>
  <c r="AF99" i="9"/>
  <c r="AG99" i="9"/>
  <c r="AH99" i="9"/>
  <c r="AI99" i="9"/>
  <c r="AJ99" i="9"/>
  <c r="AK99" i="9"/>
  <c r="AL99" i="9"/>
  <c r="AM99" i="9"/>
  <c r="AN99" i="9"/>
  <c r="AO99" i="9"/>
  <c r="AB99" i="9"/>
  <c r="AC97" i="9"/>
  <c r="AD97" i="9"/>
  <c r="AE97" i="9"/>
  <c r="AF97" i="9"/>
  <c r="AG97" i="9"/>
  <c r="AH97" i="9"/>
  <c r="AI97" i="9"/>
  <c r="AJ97" i="9"/>
  <c r="AK97" i="9"/>
  <c r="AL97" i="9"/>
  <c r="AM97" i="9"/>
  <c r="AN97" i="9"/>
  <c r="AO97" i="9"/>
  <c r="AB97" i="9"/>
  <c r="AC96" i="9"/>
  <c r="AD96" i="9"/>
  <c r="AE96" i="9"/>
  <c r="AF96" i="9"/>
  <c r="AG96" i="9"/>
  <c r="AH96" i="9"/>
  <c r="AI96" i="9"/>
  <c r="AJ96" i="9"/>
  <c r="AK96" i="9"/>
  <c r="AL96" i="9"/>
  <c r="AM96" i="9"/>
  <c r="AN96" i="9"/>
  <c r="AO96" i="9"/>
  <c r="AB96" i="9"/>
  <c r="AC92" i="9"/>
  <c r="AD92" i="9"/>
  <c r="AE92" i="9"/>
  <c r="AF92" i="9"/>
  <c r="AG92" i="9"/>
  <c r="AH92" i="9"/>
  <c r="AI92" i="9"/>
  <c r="AJ92" i="9"/>
  <c r="AK92" i="9"/>
  <c r="AL92" i="9"/>
  <c r="AM92" i="9"/>
  <c r="AN92" i="9"/>
  <c r="AO92" i="9"/>
  <c r="AB92" i="9"/>
  <c r="AC91" i="9"/>
  <c r="AD91" i="9"/>
  <c r="AE91" i="9"/>
  <c r="AF91" i="9"/>
  <c r="AG91" i="9"/>
  <c r="AH91" i="9"/>
  <c r="AI91" i="9"/>
  <c r="AJ91" i="9"/>
  <c r="AK91" i="9"/>
  <c r="AL91" i="9"/>
  <c r="AM91" i="9"/>
  <c r="AN91" i="9"/>
  <c r="AO91" i="9"/>
  <c r="AB91" i="9"/>
  <c r="AC89" i="9"/>
  <c r="AD89" i="9"/>
  <c r="AE89" i="9"/>
  <c r="AF89" i="9"/>
  <c r="AG89" i="9"/>
  <c r="AH89" i="9"/>
  <c r="AI89" i="9"/>
  <c r="AJ89" i="9"/>
  <c r="AK89" i="9"/>
  <c r="AL89" i="9"/>
  <c r="AM89" i="9"/>
  <c r="AN89" i="9"/>
  <c r="AO89" i="9"/>
  <c r="AB89" i="9"/>
  <c r="AC88" i="9"/>
  <c r="AD88" i="9"/>
  <c r="AE88" i="9"/>
  <c r="AF88" i="9"/>
  <c r="AG88" i="9"/>
  <c r="AH88" i="9"/>
  <c r="AI88" i="9"/>
  <c r="AJ88" i="9"/>
  <c r="AK88" i="9"/>
  <c r="AL88" i="9"/>
  <c r="AM88" i="9"/>
  <c r="AN88" i="9"/>
  <c r="AO88" i="9"/>
  <c r="AB88" i="9"/>
  <c r="AC84" i="9"/>
  <c r="AD84" i="9"/>
  <c r="AE84" i="9"/>
  <c r="AF84" i="9"/>
  <c r="AG84" i="9"/>
  <c r="AH84" i="9"/>
  <c r="AI84" i="9"/>
  <c r="AJ84" i="9"/>
  <c r="AK84" i="9"/>
  <c r="AL84" i="9"/>
  <c r="AM84" i="9"/>
  <c r="AN84" i="9"/>
  <c r="AO84" i="9"/>
  <c r="AB84" i="9"/>
  <c r="AC83" i="9"/>
  <c r="AD83" i="9"/>
  <c r="AE83" i="9"/>
  <c r="AF83" i="9"/>
  <c r="AG83" i="9"/>
  <c r="AH83" i="9"/>
  <c r="AI83" i="9"/>
  <c r="AJ83" i="9"/>
  <c r="AK83" i="9"/>
  <c r="AL83" i="9"/>
  <c r="AM83" i="9"/>
  <c r="AN83" i="9"/>
  <c r="AO83" i="9"/>
  <c r="AB83" i="9"/>
  <c r="AC81" i="9"/>
  <c r="AD81" i="9"/>
  <c r="AE81" i="9"/>
  <c r="AF81" i="9"/>
  <c r="AG81" i="9"/>
  <c r="AH81" i="9"/>
  <c r="AI81" i="9"/>
  <c r="AJ81" i="9"/>
  <c r="AK81" i="9"/>
  <c r="AL81" i="9"/>
  <c r="AM81" i="9"/>
  <c r="AN81" i="9"/>
  <c r="AO81" i="9"/>
  <c r="AB81" i="9"/>
  <c r="AC80" i="9"/>
  <c r="AD80" i="9"/>
  <c r="AE80" i="9"/>
  <c r="AF80" i="9"/>
  <c r="AG80" i="9"/>
  <c r="AH80" i="9"/>
  <c r="AI80" i="9"/>
  <c r="AJ80" i="9"/>
  <c r="AK80" i="9"/>
  <c r="AL80" i="9"/>
  <c r="AM80" i="9"/>
  <c r="AN80" i="9"/>
  <c r="AO80" i="9"/>
  <c r="AB80" i="9"/>
  <c r="AC76" i="9"/>
  <c r="AD76" i="9"/>
  <c r="AE76" i="9"/>
  <c r="AF76" i="9"/>
  <c r="AG76" i="9"/>
  <c r="AH76" i="9"/>
  <c r="AI76" i="9"/>
  <c r="AJ76" i="9"/>
  <c r="AK76" i="9"/>
  <c r="AL76" i="9"/>
  <c r="AM76" i="9"/>
  <c r="AN76" i="9"/>
  <c r="AO76" i="9"/>
  <c r="AB76" i="9"/>
  <c r="AC75" i="9"/>
  <c r="AD75" i="9"/>
  <c r="AE75" i="9"/>
  <c r="AF75" i="9"/>
  <c r="AG75" i="9"/>
  <c r="AH75" i="9"/>
  <c r="AI75" i="9"/>
  <c r="AJ75" i="9"/>
  <c r="AK75" i="9"/>
  <c r="AL75" i="9"/>
  <c r="AM75" i="9"/>
  <c r="AN75" i="9"/>
  <c r="AO75" i="9"/>
  <c r="AB75" i="9"/>
  <c r="AC73" i="9"/>
  <c r="AD73" i="9"/>
  <c r="AE73" i="9"/>
  <c r="AF73" i="9"/>
  <c r="AG73" i="9"/>
  <c r="AH73" i="9"/>
  <c r="AI73" i="9"/>
  <c r="AJ73" i="9"/>
  <c r="AK73" i="9"/>
  <c r="AL73" i="9"/>
  <c r="AM73" i="9"/>
  <c r="AN73" i="9"/>
  <c r="AO73" i="9"/>
  <c r="AB73" i="9"/>
  <c r="AC72" i="9"/>
  <c r="AD72" i="9"/>
  <c r="AE72" i="9"/>
  <c r="AF72" i="9"/>
  <c r="AG72" i="9"/>
  <c r="AH72" i="9"/>
  <c r="AI72" i="9"/>
  <c r="AJ72" i="9"/>
  <c r="AK72" i="9"/>
  <c r="AL72" i="9"/>
  <c r="AM72" i="9"/>
  <c r="AN72" i="9"/>
  <c r="AO72" i="9"/>
  <c r="AB72" i="9"/>
  <c r="AC68" i="9"/>
  <c r="AD68" i="9"/>
  <c r="AE68" i="9"/>
  <c r="AF68" i="9"/>
  <c r="AG68" i="9"/>
  <c r="AH68" i="9"/>
  <c r="AI68" i="9"/>
  <c r="AJ68" i="9"/>
  <c r="AK68" i="9"/>
  <c r="AL68" i="9"/>
  <c r="AM68" i="9"/>
  <c r="AN68" i="9"/>
  <c r="AO68" i="9"/>
  <c r="AB68" i="9"/>
  <c r="AC67" i="9"/>
  <c r="AD67" i="9"/>
  <c r="AE67" i="9"/>
  <c r="AF67" i="9"/>
  <c r="AG67" i="9"/>
  <c r="AH67" i="9"/>
  <c r="AI67" i="9"/>
  <c r="AJ67" i="9"/>
  <c r="AK67" i="9"/>
  <c r="AL67" i="9"/>
  <c r="AM67" i="9"/>
  <c r="AN67" i="9"/>
  <c r="AO67" i="9"/>
  <c r="AB67" i="9"/>
  <c r="AC65" i="9"/>
  <c r="AD65" i="9"/>
  <c r="AE65" i="9"/>
  <c r="AF65" i="9"/>
  <c r="AG65" i="9"/>
  <c r="AH65" i="9"/>
  <c r="AI65" i="9"/>
  <c r="AJ65" i="9"/>
  <c r="AK65" i="9"/>
  <c r="AL65" i="9"/>
  <c r="AM65" i="9"/>
  <c r="AN65" i="9"/>
  <c r="AO65" i="9"/>
  <c r="AB65" i="9"/>
  <c r="AC64" i="9"/>
  <c r="AD64" i="9"/>
  <c r="AE64" i="9"/>
  <c r="AF64" i="9"/>
  <c r="AG64" i="9"/>
  <c r="AH64" i="9"/>
  <c r="AI64" i="9"/>
  <c r="AJ64" i="9"/>
  <c r="AK64" i="9"/>
  <c r="AL64" i="9"/>
  <c r="AM64" i="9"/>
  <c r="AN64" i="9"/>
  <c r="AO64" i="9"/>
  <c r="AB64" i="9"/>
  <c r="AC60" i="9"/>
  <c r="AD60" i="9"/>
  <c r="AE60" i="9"/>
  <c r="AF60" i="9"/>
  <c r="AG60" i="9"/>
  <c r="AH60" i="9"/>
  <c r="AI60" i="9"/>
  <c r="AJ60" i="9"/>
  <c r="AK60" i="9"/>
  <c r="AL60" i="9"/>
  <c r="AM60" i="9"/>
  <c r="AN60" i="9"/>
  <c r="AO60" i="9"/>
  <c r="AB60" i="9"/>
  <c r="AC59" i="9"/>
  <c r="AD59" i="9"/>
  <c r="AE59" i="9"/>
  <c r="AF59" i="9"/>
  <c r="AG59" i="9"/>
  <c r="AH59" i="9"/>
  <c r="AI59" i="9"/>
  <c r="AJ59" i="9"/>
  <c r="AK59" i="9"/>
  <c r="AL59" i="9"/>
  <c r="AM59" i="9"/>
  <c r="AN59" i="9"/>
  <c r="AO59" i="9"/>
  <c r="AB59" i="9"/>
  <c r="AC57" i="9"/>
  <c r="AD57" i="9"/>
  <c r="AE57" i="9"/>
  <c r="AF57" i="9"/>
  <c r="AG57" i="9"/>
  <c r="AH57" i="9"/>
  <c r="AI57" i="9"/>
  <c r="AJ57" i="9"/>
  <c r="AK57" i="9"/>
  <c r="AL57" i="9"/>
  <c r="AM57" i="9"/>
  <c r="AN57" i="9"/>
  <c r="AO57" i="9"/>
  <c r="AB57" i="9"/>
  <c r="AC56" i="9"/>
  <c r="AD56" i="9"/>
  <c r="AE56" i="9"/>
  <c r="AF56" i="9"/>
  <c r="AG56" i="9"/>
  <c r="AH56" i="9"/>
  <c r="AI56" i="9"/>
  <c r="AJ56" i="9"/>
  <c r="AK56" i="9"/>
  <c r="AL56" i="9"/>
  <c r="AM56" i="9"/>
  <c r="AN56" i="9"/>
  <c r="AO56" i="9"/>
  <c r="AB56" i="9"/>
  <c r="AB48" i="9"/>
  <c r="AC52" i="9"/>
  <c r="AD52" i="9"/>
  <c r="AE52" i="9"/>
  <c r="AF52" i="9"/>
  <c r="AG52" i="9"/>
  <c r="AH52" i="9"/>
  <c r="AI52" i="9"/>
  <c r="AJ52" i="9"/>
  <c r="AK52" i="9"/>
  <c r="AL52" i="9"/>
  <c r="AM52" i="9"/>
  <c r="AN52" i="9"/>
  <c r="AO52" i="9"/>
  <c r="AB52" i="9"/>
  <c r="AC51" i="9"/>
  <c r="AD51" i="9"/>
  <c r="AE51" i="9"/>
  <c r="AF51" i="9"/>
  <c r="AG51" i="9"/>
  <c r="AH51" i="9"/>
  <c r="AI51" i="9"/>
  <c r="AJ51" i="9"/>
  <c r="AK51" i="9"/>
  <c r="AL51" i="9"/>
  <c r="AM51" i="9"/>
  <c r="AN51" i="9"/>
  <c r="AO51" i="9"/>
  <c r="AB51" i="9"/>
  <c r="AC49" i="9"/>
  <c r="AD49" i="9"/>
  <c r="AE49" i="9"/>
  <c r="AF49" i="9"/>
  <c r="AG49" i="9"/>
  <c r="AH49" i="9"/>
  <c r="AI49" i="9"/>
  <c r="AJ49" i="9"/>
  <c r="AK49" i="9"/>
  <c r="AL49" i="9"/>
  <c r="AM49" i="9"/>
  <c r="AN49" i="9"/>
  <c r="AO49" i="9"/>
  <c r="AB49" i="9"/>
  <c r="AC48" i="9"/>
  <c r="AD48" i="9"/>
  <c r="AE48" i="9"/>
  <c r="AF48" i="9"/>
  <c r="AG48" i="9"/>
  <c r="AH48" i="9"/>
  <c r="AI48" i="9"/>
  <c r="AJ48" i="9"/>
  <c r="AK48" i="9"/>
  <c r="AL48" i="9"/>
  <c r="AM48" i="9"/>
  <c r="AN48" i="9"/>
  <c r="AO48" i="9"/>
  <c r="AC44" i="9"/>
  <c r="AD44" i="9"/>
  <c r="AE44" i="9"/>
  <c r="AF44" i="9"/>
  <c r="AG44" i="9"/>
  <c r="AH44" i="9"/>
  <c r="AI44" i="9"/>
  <c r="AJ44" i="9"/>
  <c r="AK44" i="9"/>
  <c r="AL44" i="9"/>
  <c r="AM44" i="9"/>
  <c r="AN44" i="9"/>
  <c r="AO44" i="9"/>
  <c r="AB44" i="9"/>
  <c r="AC43" i="9"/>
  <c r="AD43" i="9"/>
  <c r="AE43" i="9"/>
  <c r="AF43" i="9"/>
  <c r="AG43" i="9"/>
  <c r="AH43" i="9"/>
  <c r="AI43" i="9"/>
  <c r="AJ43" i="9"/>
  <c r="AK43" i="9"/>
  <c r="AL43" i="9"/>
  <c r="AM43" i="9"/>
  <c r="AN43" i="9"/>
  <c r="AO43" i="9"/>
  <c r="AB43" i="9"/>
  <c r="AC41" i="9"/>
  <c r="AD41" i="9"/>
  <c r="AE41" i="9"/>
  <c r="AF41" i="9"/>
  <c r="AG41" i="9"/>
  <c r="AH41" i="9"/>
  <c r="AI41" i="9"/>
  <c r="AJ41" i="9"/>
  <c r="AK41" i="9"/>
  <c r="AL41" i="9"/>
  <c r="AM41" i="9"/>
  <c r="AN41" i="9"/>
  <c r="AO41" i="9"/>
  <c r="AB41" i="9"/>
  <c r="AC40" i="9"/>
  <c r="AD40" i="9"/>
  <c r="AE40" i="9"/>
  <c r="AF40" i="9"/>
  <c r="AG40" i="9"/>
  <c r="AH40" i="9"/>
  <c r="AI40" i="9"/>
  <c r="AJ40" i="9"/>
  <c r="AK40" i="9"/>
  <c r="AL40" i="9"/>
  <c r="AM40" i="9"/>
  <c r="AN40" i="9"/>
  <c r="AO40" i="9"/>
  <c r="AB40" i="9"/>
  <c r="AC36" i="9"/>
  <c r="AD36" i="9"/>
  <c r="AE36" i="9"/>
  <c r="AF36" i="9"/>
  <c r="AG36" i="9"/>
  <c r="AH36" i="9"/>
  <c r="AI36" i="9"/>
  <c r="AJ36" i="9"/>
  <c r="AK36" i="9"/>
  <c r="AL36" i="9"/>
  <c r="AM36" i="9"/>
  <c r="AN36" i="9"/>
  <c r="AO36" i="9"/>
  <c r="AB36" i="9"/>
  <c r="AC35" i="9"/>
  <c r="AD35" i="9"/>
  <c r="AE35" i="9"/>
  <c r="AF35" i="9"/>
  <c r="AG35" i="9"/>
  <c r="AH35" i="9"/>
  <c r="AI35" i="9"/>
  <c r="AJ35" i="9"/>
  <c r="AK35" i="9"/>
  <c r="AL35" i="9"/>
  <c r="AM35" i="9"/>
  <c r="AN35" i="9"/>
  <c r="AO35" i="9"/>
  <c r="AB35" i="9"/>
  <c r="AC33" i="9"/>
  <c r="AD33" i="9"/>
  <c r="AE33" i="9"/>
  <c r="AF33" i="9"/>
  <c r="AG33" i="9"/>
  <c r="AH33" i="9"/>
  <c r="AI33" i="9"/>
  <c r="AJ33" i="9"/>
  <c r="AK33" i="9"/>
  <c r="AL33" i="9"/>
  <c r="AM33" i="9"/>
  <c r="AN33" i="9"/>
  <c r="AO33" i="9"/>
  <c r="AB33" i="9"/>
  <c r="AC32" i="9"/>
  <c r="AD32" i="9"/>
  <c r="AE32" i="9"/>
  <c r="AF32" i="9"/>
  <c r="AG32" i="9"/>
  <c r="AH32" i="9"/>
  <c r="AI32" i="9"/>
  <c r="AJ32" i="9"/>
  <c r="AK32" i="9"/>
  <c r="AL32" i="9"/>
  <c r="AM32" i="9"/>
  <c r="AN32" i="9"/>
  <c r="AO32" i="9"/>
  <c r="AB32" i="9"/>
  <c r="AC28" i="9"/>
  <c r="AD28" i="9"/>
  <c r="AE28" i="9"/>
  <c r="AF28" i="9"/>
  <c r="AG28" i="9"/>
  <c r="AH28" i="9"/>
  <c r="AI28" i="9"/>
  <c r="AJ28" i="9"/>
  <c r="AK28" i="9"/>
  <c r="AL28" i="9"/>
  <c r="AM28" i="9"/>
  <c r="AN28" i="9"/>
  <c r="AO28" i="9"/>
  <c r="AB28" i="9"/>
  <c r="AC27" i="9"/>
  <c r="AD27" i="9"/>
  <c r="AE27" i="9"/>
  <c r="AF27" i="9"/>
  <c r="AG27" i="9"/>
  <c r="AH27" i="9"/>
  <c r="AI27" i="9"/>
  <c r="AJ27" i="9"/>
  <c r="AK27" i="9"/>
  <c r="AL27" i="9"/>
  <c r="AM27" i="9"/>
  <c r="AN27" i="9"/>
  <c r="AO27" i="9"/>
  <c r="AB27" i="9"/>
  <c r="AC25" i="9"/>
  <c r="AD25" i="9"/>
  <c r="AE25" i="9"/>
  <c r="AF25" i="9"/>
  <c r="AG25" i="9"/>
  <c r="AH25" i="9"/>
  <c r="AI25" i="9"/>
  <c r="AJ25" i="9"/>
  <c r="AK25" i="9"/>
  <c r="AL25" i="9"/>
  <c r="AM25" i="9"/>
  <c r="AN25" i="9"/>
  <c r="AO25" i="9"/>
  <c r="AB25" i="9"/>
  <c r="AC24" i="9"/>
  <c r="AD24" i="9"/>
  <c r="AE24" i="9"/>
  <c r="AF24" i="9"/>
  <c r="AG24" i="9"/>
  <c r="AH24" i="9"/>
  <c r="AI24" i="9"/>
  <c r="AJ24" i="9"/>
  <c r="AK24" i="9"/>
  <c r="AL24" i="9"/>
  <c r="AM24" i="9"/>
  <c r="AN24" i="9"/>
  <c r="AO24" i="9"/>
  <c r="AB24" i="9"/>
  <c r="AC20" i="9"/>
  <c r="AD20" i="9"/>
  <c r="AE20" i="9"/>
  <c r="AF20" i="9"/>
  <c r="AG20" i="9"/>
  <c r="AH20" i="9"/>
  <c r="AI20" i="9"/>
  <c r="AJ20" i="9"/>
  <c r="AK20" i="9"/>
  <c r="AL20" i="9"/>
  <c r="AM20" i="9"/>
  <c r="AN20" i="9"/>
  <c r="AO20" i="9"/>
  <c r="AB20" i="9"/>
  <c r="AC17" i="9"/>
  <c r="AD17" i="9"/>
  <c r="AE17" i="9"/>
  <c r="AF17" i="9"/>
  <c r="AG17" i="9"/>
  <c r="AH17" i="9"/>
  <c r="AI17" i="9"/>
  <c r="AJ17" i="9"/>
  <c r="AK17" i="9"/>
  <c r="AL17" i="9"/>
  <c r="AM17" i="9"/>
  <c r="AN17" i="9"/>
  <c r="AO17" i="9"/>
  <c r="AB17" i="9"/>
  <c r="AC19" i="9"/>
  <c r="AD19" i="9"/>
  <c r="AE19" i="9"/>
  <c r="AF19" i="9"/>
  <c r="AG19" i="9"/>
  <c r="AH19" i="9"/>
  <c r="AI19" i="9"/>
  <c r="AJ19" i="9"/>
  <c r="AK19" i="9"/>
  <c r="AL19" i="9"/>
  <c r="AM19" i="9"/>
  <c r="AN19" i="9"/>
  <c r="AO19" i="9"/>
  <c r="AB19" i="9"/>
  <c r="AC16" i="9"/>
  <c r="AD16" i="9"/>
  <c r="AE16" i="9"/>
  <c r="AF16" i="9"/>
  <c r="AG16" i="9"/>
  <c r="AH16" i="9"/>
  <c r="AI16" i="9"/>
  <c r="AJ16" i="9"/>
  <c r="AK16" i="9"/>
  <c r="AL16" i="9"/>
  <c r="AM16" i="9"/>
  <c r="AN16" i="9"/>
  <c r="AO16" i="9"/>
  <c r="AB16" i="9"/>
  <c r="M19" i="9"/>
  <c r="N19" i="9"/>
  <c r="O19" i="9"/>
  <c r="P19" i="9"/>
  <c r="Q19" i="9"/>
  <c r="R19" i="9"/>
  <c r="S19" i="9"/>
  <c r="T19" i="9"/>
  <c r="U19" i="9"/>
  <c r="V19" i="9"/>
  <c r="W19" i="9"/>
  <c r="X19" i="9"/>
  <c r="Y19" i="9"/>
  <c r="M20" i="9"/>
  <c r="N20" i="9"/>
  <c r="O20" i="9"/>
  <c r="P20" i="9"/>
  <c r="Q20" i="9"/>
  <c r="R20" i="9"/>
  <c r="S20" i="9"/>
  <c r="T20" i="9"/>
  <c r="U20" i="9"/>
  <c r="V20" i="9"/>
  <c r="W20" i="9"/>
  <c r="X20" i="9"/>
  <c r="Y20" i="9"/>
  <c r="K20" i="9"/>
  <c r="M16" i="9"/>
  <c r="N16" i="9"/>
  <c r="O16" i="9"/>
  <c r="P16" i="9"/>
  <c r="Q16" i="9"/>
  <c r="R16" i="9"/>
  <c r="S16" i="9"/>
  <c r="T16" i="9"/>
  <c r="U16" i="9"/>
  <c r="V16" i="9"/>
  <c r="W16" i="9"/>
  <c r="X16" i="9"/>
  <c r="Y16" i="9"/>
  <c r="M17" i="9"/>
  <c r="N17" i="9"/>
  <c r="O17" i="9"/>
  <c r="P17" i="9"/>
  <c r="Q17" i="9"/>
  <c r="R17" i="9"/>
  <c r="S17" i="9"/>
  <c r="T17" i="9"/>
  <c r="U17" i="9"/>
  <c r="V17" i="9"/>
  <c r="W17" i="9"/>
  <c r="X17" i="9"/>
  <c r="Y17" i="9"/>
  <c r="K17" i="9"/>
  <c r="K16" i="9"/>
  <c r="C24" i="22" l="1"/>
  <c r="C21" i="22"/>
  <c r="C20" i="22"/>
  <c r="C19" i="22"/>
  <c r="C14" i="22"/>
  <c r="C10" i="22"/>
  <c r="C11" i="22" s="1"/>
  <c r="C12" i="22" l="1"/>
  <c r="E157" i="4"/>
  <c r="D157" i="4"/>
  <c r="K126" i="17"/>
  <c r="J126" i="17"/>
  <c r="I126" i="17"/>
  <c r="H126" i="17"/>
  <c r="G126" i="17"/>
  <c r="E126" i="17"/>
  <c r="P244" i="4"/>
  <c r="D162" i="4"/>
  <c r="E162" i="4"/>
  <c r="P258" i="4"/>
  <c r="G268" i="4"/>
  <c r="F235" i="17" s="1"/>
  <c r="P257" i="4"/>
  <c r="P243" i="4"/>
  <c r="D243" i="4" s="1"/>
  <c r="D142" i="4"/>
  <c r="D148" i="4" s="1"/>
  <c r="E142" i="4"/>
  <c r="E143" i="4" s="1"/>
  <c r="F142" i="4"/>
  <c r="F143" i="4" s="1"/>
  <c r="AB64" i="1" s="1"/>
  <c r="G142" i="4"/>
  <c r="C142" i="4"/>
  <c r="C143" i="4" s="1"/>
  <c r="I27" i="1"/>
  <c r="Q243" i="4" l="1"/>
  <c r="C15" i="22"/>
  <c r="C18" i="22"/>
  <c r="C22" i="22" s="1"/>
  <c r="C25" i="22" s="1"/>
  <c r="AB62" i="1"/>
  <c r="G225" i="17"/>
  <c r="H225" i="17"/>
  <c r="I225" i="17"/>
  <c r="J225" i="17"/>
  <c r="G226" i="17"/>
  <c r="H226" i="17"/>
  <c r="I226" i="17"/>
  <c r="J226" i="17"/>
  <c r="F225" i="17"/>
  <c r="G215" i="17"/>
  <c r="H215" i="17"/>
  <c r="I215" i="17"/>
  <c r="J215" i="17"/>
  <c r="G214" i="17"/>
  <c r="H214" i="17"/>
  <c r="I214" i="17"/>
  <c r="J214" i="17"/>
  <c r="F214" i="17"/>
  <c r="E45" i="16" l="1"/>
  <c r="E43" i="16"/>
  <c r="P240" i="4" l="1"/>
  <c r="D240" i="4" s="1"/>
  <c r="C212" i="17"/>
  <c r="C11" i="16"/>
  <c r="P254" i="4"/>
  <c r="C213" i="17" l="1"/>
  <c r="E213" i="17" s="1"/>
  <c r="C211" i="17"/>
  <c r="P253" i="4"/>
  <c r="D253" i="4" s="1"/>
  <c r="C220" i="17"/>
  <c r="C10" i="21"/>
  <c r="D10" i="21" s="1"/>
  <c r="G10" i="21"/>
  <c r="C24" i="16"/>
  <c r="R16" i="21"/>
  <c r="R17" i="21" s="1"/>
  <c r="R18" i="21" s="1"/>
  <c r="R19" i="21" s="1"/>
  <c r="R20" i="21" s="1"/>
  <c r="R21" i="21" s="1"/>
  <c r="R22" i="21" s="1"/>
  <c r="R23" i="21" s="1"/>
  <c r="R24" i="21" s="1"/>
  <c r="R25" i="21" s="1"/>
  <c r="D5" i="21"/>
  <c r="C20" i="16" s="1"/>
  <c r="E211" i="17" l="1"/>
  <c r="T24" i="18" s="1"/>
  <c r="D211" i="17"/>
  <c r="N253" i="4"/>
  <c r="N240" i="4"/>
  <c r="G32" i="16"/>
  <c r="F4" i="17"/>
  <c r="H24" i="18" l="1"/>
  <c r="P266" i="4" l="1"/>
  <c r="P264" i="4"/>
  <c r="P267" i="4"/>
  <c r="D267" i="4" s="1"/>
  <c r="P260" i="4"/>
  <c r="P268" i="4"/>
  <c r="P261" i="4"/>
  <c r="E261" i="4" s="1"/>
  <c r="E228" i="17" s="1"/>
  <c r="P262" i="4"/>
  <c r="P263" i="4"/>
  <c r="E263" i="4" s="1"/>
  <c r="E230" i="17" s="1"/>
  <c r="P259" i="4"/>
  <c r="D254" i="4" s="1"/>
  <c r="P265" i="4"/>
  <c r="E265" i="4" s="1"/>
  <c r="E232" i="17" s="1"/>
  <c r="C234" i="17"/>
  <c r="C232" i="17"/>
  <c r="C230" i="17"/>
  <c r="C228" i="17"/>
  <c r="C224" i="17"/>
  <c r="C226" i="17" s="1"/>
  <c r="C219" i="17"/>
  <c r="C218" i="17"/>
  <c r="C217" i="17"/>
  <c r="C216" i="17"/>
  <c r="C214" i="17"/>
  <c r="E130" i="17"/>
  <c r="E131" i="17"/>
  <c r="C223" i="17" s="1"/>
  <c r="E128" i="17"/>
  <c r="F128" i="17"/>
  <c r="K125" i="17"/>
  <c r="J125" i="17"/>
  <c r="I125" i="17"/>
  <c r="H125" i="17"/>
  <c r="G125" i="17"/>
  <c r="F125" i="17"/>
  <c r="E125" i="17"/>
  <c r="C125" i="17"/>
  <c r="K124" i="17"/>
  <c r="J124" i="17"/>
  <c r="I124" i="17"/>
  <c r="H124" i="17"/>
  <c r="G124" i="17"/>
  <c r="F124" i="17"/>
  <c r="E124" i="17"/>
  <c r="D124" i="17"/>
  <c r="C124" i="17"/>
  <c r="K123" i="17"/>
  <c r="J123" i="17"/>
  <c r="I123" i="17"/>
  <c r="H123" i="17"/>
  <c r="G123" i="17"/>
  <c r="F123" i="17"/>
  <c r="E123" i="17"/>
  <c r="D123" i="17"/>
  <c r="C123" i="17"/>
  <c r="K122" i="17"/>
  <c r="J122" i="17"/>
  <c r="I122" i="17"/>
  <c r="H122" i="17"/>
  <c r="G122" i="17"/>
  <c r="F122" i="17"/>
  <c r="E122" i="17"/>
  <c r="D122" i="17"/>
  <c r="C122" i="17"/>
  <c r="K121" i="17"/>
  <c r="J121" i="17"/>
  <c r="I121" i="17"/>
  <c r="H121" i="17"/>
  <c r="G121" i="17"/>
  <c r="F121" i="17"/>
  <c r="E121" i="17"/>
  <c r="D121" i="17"/>
  <c r="C121" i="17"/>
  <c r="K120" i="17"/>
  <c r="J120" i="17"/>
  <c r="I120" i="17"/>
  <c r="H120" i="17"/>
  <c r="G120" i="17"/>
  <c r="F120" i="17"/>
  <c r="E120" i="17"/>
  <c r="D120" i="17"/>
  <c r="C120" i="17"/>
  <c r="K119" i="17"/>
  <c r="J119" i="17"/>
  <c r="I119" i="17"/>
  <c r="H119" i="17"/>
  <c r="G119" i="17"/>
  <c r="F119" i="17"/>
  <c r="E119" i="17"/>
  <c r="D119" i="17"/>
  <c r="C119" i="17"/>
  <c r="K118" i="17"/>
  <c r="J118" i="17"/>
  <c r="I118" i="17"/>
  <c r="H118" i="17"/>
  <c r="G118" i="17"/>
  <c r="F118" i="17"/>
  <c r="E118" i="17"/>
  <c r="D118" i="17"/>
  <c r="C118" i="17"/>
  <c r="K117" i="17"/>
  <c r="J117" i="17"/>
  <c r="I117" i="17"/>
  <c r="H117" i="17"/>
  <c r="G117" i="17"/>
  <c r="F117" i="17"/>
  <c r="E117" i="17"/>
  <c r="D117" i="17"/>
  <c r="C117" i="17"/>
  <c r="K116" i="17"/>
  <c r="J116" i="17"/>
  <c r="I116" i="17"/>
  <c r="H116" i="17"/>
  <c r="G116" i="17"/>
  <c r="F116" i="17"/>
  <c r="E116" i="17"/>
  <c r="D116" i="17"/>
  <c r="C116" i="17"/>
  <c r="K115" i="17"/>
  <c r="J115" i="17"/>
  <c r="I115" i="17"/>
  <c r="H115" i="17"/>
  <c r="G115" i="17"/>
  <c r="F115" i="17"/>
  <c r="E115" i="17"/>
  <c r="D115" i="17"/>
  <c r="C115" i="17"/>
  <c r="K112" i="17"/>
  <c r="J112" i="17"/>
  <c r="I112" i="17"/>
  <c r="H112" i="17"/>
  <c r="G112" i="17"/>
  <c r="F112" i="17"/>
  <c r="E112" i="17"/>
  <c r="D112" i="17"/>
  <c r="C112" i="17"/>
  <c r="K111" i="17"/>
  <c r="J111" i="17"/>
  <c r="I111" i="17"/>
  <c r="H111" i="17"/>
  <c r="G111" i="17"/>
  <c r="F111" i="17"/>
  <c r="E111" i="17"/>
  <c r="D111" i="17"/>
  <c r="C111" i="17"/>
  <c r="K110" i="17"/>
  <c r="J110" i="17"/>
  <c r="I110" i="17"/>
  <c r="H110" i="17"/>
  <c r="G110" i="17"/>
  <c r="F110" i="17"/>
  <c r="E110" i="17"/>
  <c r="D110" i="17"/>
  <c r="C110" i="17"/>
  <c r="K109" i="17"/>
  <c r="J109" i="17"/>
  <c r="I109" i="17"/>
  <c r="H109" i="17"/>
  <c r="G109" i="17"/>
  <c r="F109" i="17"/>
  <c r="E109" i="17"/>
  <c r="D109" i="17"/>
  <c r="C109" i="17"/>
  <c r="K108" i="17"/>
  <c r="J108" i="17"/>
  <c r="I108" i="17"/>
  <c r="H108" i="17"/>
  <c r="G108" i="17"/>
  <c r="F108" i="17"/>
  <c r="E108" i="17"/>
  <c r="D108" i="17"/>
  <c r="C108" i="17"/>
  <c r="K107" i="17"/>
  <c r="J107" i="17"/>
  <c r="I107" i="17"/>
  <c r="H107" i="17"/>
  <c r="G107" i="17"/>
  <c r="F107" i="17"/>
  <c r="E107" i="17"/>
  <c r="D107" i="17"/>
  <c r="C107" i="17"/>
  <c r="K105" i="17"/>
  <c r="J105" i="17"/>
  <c r="I105" i="17"/>
  <c r="H105" i="17"/>
  <c r="G105" i="17"/>
  <c r="F105" i="17"/>
  <c r="E105" i="17"/>
  <c r="D105" i="17"/>
  <c r="C105" i="17"/>
  <c r="H24" i="1"/>
  <c r="G143" i="4" s="1"/>
  <c r="G267" i="4"/>
  <c r="F234" i="17" s="1"/>
  <c r="G266" i="4"/>
  <c r="F233" i="17" s="1"/>
  <c r="G265" i="4"/>
  <c r="F232" i="17" s="1"/>
  <c r="G264" i="4"/>
  <c r="F231" i="17" s="1"/>
  <c r="G263" i="4"/>
  <c r="F230" i="17" s="1"/>
  <c r="G262" i="4"/>
  <c r="F229" i="17" s="1"/>
  <c r="N261" i="4"/>
  <c r="G261" i="4"/>
  <c r="F228" i="17" s="1"/>
  <c r="N260" i="4"/>
  <c r="G260" i="4"/>
  <c r="F227" i="17" s="1"/>
  <c r="N259" i="4"/>
  <c r="G259" i="4"/>
  <c r="F226" i="17" s="1"/>
  <c r="N258" i="4"/>
  <c r="E257" i="4"/>
  <c r="E224" i="17" s="1"/>
  <c r="E24" i="1"/>
  <c r="G251" i="4"/>
  <c r="G250" i="4"/>
  <c r="G249" i="4"/>
  <c r="F219" i="17" s="1"/>
  <c r="G248" i="4"/>
  <c r="F218" i="17" s="1"/>
  <c r="M247" i="4"/>
  <c r="N247" i="4" s="1"/>
  <c r="L247" i="4"/>
  <c r="G247" i="4"/>
  <c r="F217" i="17" s="1"/>
  <c r="M246" i="4"/>
  <c r="N246" i="4" s="1"/>
  <c r="L246" i="4"/>
  <c r="G246" i="4"/>
  <c r="F216" i="17" s="1"/>
  <c r="M245" i="4"/>
  <c r="N245" i="4" s="1"/>
  <c r="L245" i="4"/>
  <c r="G245" i="4"/>
  <c r="F215" i="17" s="1"/>
  <c r="M244" i="4"/>
  <c r="N244" i="4" s="1"/>
  <c r="L244" i="4"/>
  <c r="E243" i="4"/>
  <c r="E214" i="17" s="1"/>
  <c r="E164" i="4"/>
  <c r="D164" i="4"/>
  <c r="E163" i="4"/>
  <c r="D163" i="4"/>
  <c r="E161" i="4"/>
  <c r="D161" i="4"/>
  <c r="E160" i="4"/>
  <c r="D160" i="4"/>
  <c r="E159" i="4"/>
  <c r="D159" i="4"/>
  <c r="E158" i="4"/>
  <c r="D158" i="4"/>
  <c r="E254" i="4" l="1"/>
  <c r="E256" i="4"/>
  <c r="E259" i="4"/>
  <c r="E221" i="17" s="1"/>
  <c r="D256" i="4"/>
  <c r="G128" i="17"/>
  <c r="Q267" i="4"/>
  <c r="C235" i="17"/>
  <c r="E258" i="4"/>
  <c r="E225" i="17" s="1"/>
  <c r="D260" i="4"/>
  <c r="D266" i="4"/>
  <c r="E264" i="4"/>
  <c r="E231" i="17" s="1"/>
  <c r="D262" i="4"/>
  <c r="C215" i="17"/>
  <c r="D257" i="4"/>
  <c r="E267" i="4"/>
  <c r="E234" i="17" s="1"/>
  <c r="D261" i="4"/>
  <c r="C229" i="17"/>
  <c r="C231" i="17"/>
  <c r="C221" i="17"/>
  <c r="C233" i="17"/>
  <c r="C225" i="17"/>
  <c r="E244" i="4"/>
  <c r="D244" i="4"/>
  <c r="D258" i="4"/>
  <c r="D263" i="4"/>
  <c r="D265" i="4"/>
  <c r="I125" i="8"/>
  <c r="I124" i="8"/>
  <c r="I122" i="8"/>
  <c r="I121" i="8"/>
  <c r="I120" i="8"/>
  <c r="I119" i="8"/>
  <c r="I118" i="8"/>
  <c r="I117" i="8"/>
  <c r="I115" i="8"/>
  <c r="I114" i="8"/>
  <c r="I113" i="8"/>
  <c r="I112" i="8"/>
  <c r="I110" i="8"/>
  <c r="I109" i="8"/>
  <c r="I108" i="8"/>
  <c r="I107" i="8"/>
  <c r="I106" i="8"/>
  <c r="I105" i="8"/>
  <c r="I104" i="8"/>
  <c r="I103" i="8"/>
  <c r="I102" i="8"/>
  <c r="I101" i="8"/>
  <c r="I100" i="8"/>
  <c r="I98" i="8"/>
  <c r="I97" i="8"/>
  <c r="I96" i="8"/>
  <c r="I95" i="8"/>
  <c r="I94" i="8"/>
  <c r="I93" i="8"/>
  <c r="I92" i="8"/>
  <c r="I91" i="8"/>
  <c r="I90" i="8"/>
  <c r="I89" i="8"/>
  <c r="I88" i="8"/>
  <c r="I87" i="8"/>
  <c r="I86" i="8"/>
  <c r="I85" i="8"/>
  <c r="I84" i="8"/>
  <c r="I83" i="8"/>
  <c r="I81" i="8"/>
  <c r="I80" i="8"/>
  <c r="I79" i="8"/>
  <c r="I77" i="8"/>
  <c r="I76" i="8"/>
  <c r="I75" i="8"/>
  <c r="I74" i="8"/>
  <c r="I73" i="8"/>
  <c r="I72" i="8"/>
  <c r="I70" i="8"/>
  <c r="I69" i="8"/>
  <c r="I68" i="8"/>
  <c r="I67" i="8"/>
  <c r="I66" i="8"/>
  <c r="I65" i="8"/>
  <c r="I64" i="8"/>
  <c r="I63" i="8"/>
  <c r="I62" i="8"/>
  <c r="I61" i="8"/>
  <c r="I60" i="8"/>
  <c r="I59" i="8"/>
  <c r="I58" i="8"/>
  <c r="I57" i="8"/>
  <c r="I55" i="8"/>
  <c r="I54" i="8"/>
  <c r="I52" i="8"/>
  <c r="I51" i="8"/>
  <c r="I49" i="8"/>
  <c r="I48" i="8"/>
  <c r="I47" i="8"/>
  <c r="I46" i="8"/>
  <c r="I45" i="8"/>
  <c r="I44" i="8"/>
  <c r="I43" i="8"/>
  <c r="I42" i="8"/>
  <c r="I41" i="8"/>
  <c r="I40" i="8"/>
  <c r="I39" i="8"/>
  <c r="I38" i="8"/>
  <c r="I37" i="8"/>
  <c r="I36" i="8"/>
  <c r="I35" i="8"/>
  <c r="I33" i="8"/>
  <c r="I32" i="8"/>
  <c r="I31" i="8"/>
  <c r="I28" i="8"/>
  <c r="I27" i="8"/>
  <c r="I26" i="8"/>
  <c r="I25" i="8"/>
  <c r="I24" i="8"/>
  <c r="I23" i="8"/>
  <c r="I22" i="8"/>
  <c r="I21" i="8"/>
  <c r="I20" i="8"/>
  <c r="I19" i="8"/>
  <c r="I17" i="8"/>
  <c r="E223" i="17" l="1"/>
  <c r="Q244" i="4"/>
  <c r="D233" i="17"/>
  <c r="D229" i="17"/>
  <c r="Q256" i="4"/>
  <c r="D223" i="17"/>
  <c r="Q257" i="4"/>
  <c r="Q258" i="4"/>
  <c r="Q262" i="4"/>
  <c r="D228" i="17"/>
  <c r="Q261" i="4"/>
  <c r="Q263" i="4"/>
  <c r="Q260" i="4"/>
  <c r="Q265" i="4"/>
  <c r="Q266" i="4"/>
  <c r="E268" i="4"/>
  <c r="D268" i="4"/>
  <c r="D143" i="4"/>
  <c r="P250" i="4"/>
  <c r="P248" i="4"/>
  <c r="P249" i="4"/>
  <c r="P247" i="4"/>
  <c r="P246" i="4"/>
  <c r="P245" i="4"/>
  <c r="D245" i="4" s="1"/>
  <c r="D214" i="17" s="1"/>
  <c r="P251" i="4"/>
  <c r="D264" i="4"/>
  <c r="D230" i="17" s="1"/>
  <c r="E266" i="4"/>
  <c r="E233" i="17" s="1"/>
  <c r="E262" i="4"/>
  <c r="E229" i="17" s="1"/>
  <c r="E260" i="4"/>
  <c r="E227" i="17" s="1"/>
  <c r="C227" i="17"/>
  <c r="D259" i="4"/>
  <c r="D224" i="17" s="1"/>
  <c r="E226" i="17"/>
  <c r="D222" i="17"/>
  <c r="E253" i="4"/>
  <c r="D225" i="17" l="1"/>
  <c r="D221" i="17"/>
  <c r="E220" i="17"/>
  <c r="E222" i="17"/>
  <c r="D227" i="17"/>
  <c r="D232" i="17"/>
  <c r="D128" i="17"/>
  <c r="Q268" i="4"/>
  <c r="D234" i="17"/>
  <c r="D220" i="17"/>
  <c r="Q253" i="4"/>
  <c r="D231" i="17"/>
  <c r="Q264" i="4"/>
  <c r="Q254" i="4"/>
  <c r="D226" i="17"/>
  <c r="Q259" i="4"/>
  <c r="Q245" i="4"/>
  <c r="D235" i="17"/>
  <c r="E235" i="17"/>
  <c r="E246" i="4"/>
  <c r="E245" i="4"/>
  <c r="E215" i="17" s="1"/>
  <c r="E251" i="4"/>
  <c r="E219" i="17" s="1"/>
  <c r="D251" i="4"/>
  <c r="E250" i="4"/>
  <c r="E218" i="17" s="1"/>
  <c r="D250" i="4"/>
  <c r="E249" i="4"/>
  <c r="E217" i="17" s="1"/>
  <c r="D249" i="4"/>
  <c r="E247" i="4"/>
  <c r="E216" i="17" s="1"/>
  <c r="D247" i="4"/>
  <c r="E248" i="4"/>
  <c r="D248" i="4"/>
  <c r="Q248" i="4" s="1"/>
  <c r="D246" i="4"/>
  <c r="Q246" i="4" s="1"/>
  <c r="D215" i="17" l="1"/>
  <c r="D216" i="17"/>
  <c r="Q247" i="4"/>
  <c r="D218" i="17"/>
  <c r="Q250" i="4"/>
  <c r="D217" i="17"/>
  <c r="Q249" i="4"/>
  <c r="D219" i="17"/>
  <c r="Q251" i="4"/>
  <c r="Y62" i="1"/>
  <c r="Z62" i="1"/>
  <c r="AA62" i="1"/>
  <c r="AC62" i="1"/>
  <c r="X62" i="1"/>
  <c r="I32" i="18" l="1"/>
  <c r="I24" i="18"/>
  <c r="K24" i="18" l="1"/>
  <c r="C42" i="16" l="1"/>
  <c r="Q13" i="1"/>
  <c r="F32" i="14"/>
  <c r="B32" i="14"/>
  <c r="Q17" i="18"/>
  <c r="Q13" i="18"/>
  <c r="Q17" i="1"/>
  <c r="Y64" i="1" l="1"/>
  <c r="Z64" i="1"/>
  <c r="AA64" i="1"/>
  <c r="AC64" i="1"/>
  <c r="AC60" i="1" s="1"/>
  <c r="Y65" i="1"/>
  <c r="Z65" i="1"/>
  <c r="AA65" i="1"/>
  <c r="AC65" i="1"/>
  <c r="Y66" i="1"/>
  <c r="Z66" i="1"/>
  <c r="AC66" i="1"/>
  <c r="X65" i="1"/>
  <c r="X66" i="1"/>
  <c r="X64" i="1"/>
  <c r="E284" i="17" l="1"/>
  <c r="C283" i="17"/>
  <c r="U29" i="1"/>
  <c r="U30" i="1"/>
  <c r="U31" i="1"/>
  <c r="U32" i="1"/>
  <c r="U33" i="1"/>
  <c r="U34" i="1"/>
  <c r="D251" i="17"/>
  <c r="C251" i="17"/>
  <c r="C46" i="18"/>
  <c r="L40" i="18"/>
  <c r="S39" i="18"/>
  <c r="I39" i="18"/>
  <c r="J39" i="18" s="1"/>
  <c r="A39" i="18"/>
  <c r="S38" i="18"/>
  <c r="I38" i="18"/>
  <c r="J38" i="18" s="1"/>
  <c r="A38" i="18"/>
  <c r="S37" i="18"/>
  <c r="I37" i="18"/>
  <c r="J37" i="18" s="1"/>
  <c r="A37" i="18"/>
  <c r="S36" i="18"/>
  <c r="I36" i="18"/>
  <c r="J36" i="18" s="1"/>
  <c r="A36" i="18"/>
  <c r="S35" i="18"/>
  <c r="D35" i="18"/>
  <c r="I35" i="18" s="1"/>
  <c r="J35" i="18" s="1"/>
  <c r="A35" i="18"/>
  <c r="U34" i="18"/>
  <c r="T34" i="18" s="1"/>
  <c r="I34" i="18" s="1"/>
  <c r="J34" i="18" s="1"/>
  <c r="S34" i="18"/>
  <c r="A34" i="18"/>
  <c r="U33" i="18"/>
  <c r="T33" i="18" s="1"/>
  <c r="I33" i="18" s="1"/>
  <c r="J33" i="18" s="1"/>
  <c r="S33" i="18"/>
  <c r="A33" i="18"/>
  <c r="U32" i="18"/>
  <c r="T32" i="18" s="1"/>
  <c r="J32" i="18" s="1"/>
  <c r="A32" i="18"/>
  <c r="U31" i="18"/>
  <c r="T31" i="18" s="1"/>
  <c r="I31" i="18" s="1"/>
  <c r="J31" i="18" s="1"/>
  <c r="S31" i="18"/>
  <c r="A31" i="18"/>
  <c r="U30" i="18"/>
  <c r="T30" i="18" s="1"/>
  <c r="S30" i="18"/>
  <c r="I30" i="18"/>
  <c r="J30" i="18" s="1"/>
  <c r="A30" i="18"/>
  <c r="U29" i="18"/>
  <c r="T29" i="18" s="1"/>
  <c r="I29" i="18" s="1"/>
  <c r="J29" i="18" s="1"/>
  <c r="S29" i="18"/>
  <c r="A29" i="18"/>
  <c r="S28" i="18"/>
  <c r="K28" i="18"/>
  <c r="J28" i="18"/>
  <c r="I28" i="18"/>
  <c r="A28" i="18"/>
  <c r="S27" i="18"/>
  <c r="K27" i="18"/>
  <c r="J27" i="18"/>
  <c r="I27" i="18"/>
  <c r="A27" i="18"/>
  <c r="S26" i="18"/>
  <c r="K26" i="18"/>
  <c r="J26" i="18"/>
  <c r="I26" i="18"/>
  <c r="A26" i="18"/>
  <c r="S25" i="18"/>
  <c r="K25" i="18"/>
  <c r="I25" i="18"/>
  <c r="A25" i="18"/>
  <c r="I48" i="18"/>
  <c r="A24" i="18"/>
  <c r="S24" i="18" s="1"/>
  <c r="U19" i="18"/>
  <c r="T19" i="18" s="1"/>
  <c r="X19" i="18" s="1"/>
  <c r="S19" i="18"/>
  <c r="U18" i="18"/>
  <c r="T18" i="18" s="1"/>
  <c r="X18" i="18" s="1"/>
  <c r="Q18" i="18"/>
  <c r="U17" i="18"/>
  <c r="T17" i="18" s="1"/>
  <c r="X17" i="18" s="1"/>
  <c r="U16" i="18"/>
  <c r="T16" i="18" s="1"/>
  <c r="U15" i="18"/>
  <c r="T15" i="18" s="1"/>
  <c r="X15" i="18" s="1"/>
  <c r="U14" i="18"/>
  <c r="T14" i="18" s="1"/>
  <c r="X14" i="18" s="1"/>
  <c r="Q14" i="18"/>
  <c r="P15" i="18" s="1"/>
  <c r="Z13" i="18"/>
  <c r="Y13" i="18"/>
  <c r="W13" i="18"/>
  <c r="V13" i="18" s="1"/>
  <c r="U13" i="18"/>
  <c r="T13" i="18" s="1"/>
  <c r="X13" i="18" s="1"/>
  <c r="Z12" i="18"/>
  <c r="Y12" i="18"/>
  <c r="W12" i="18"/>
  <c r="V12" i="18" s="1"/>
  <c r="U12" i="18"/>
  <c r="T12" i="18" s="1"/>
  <c r="X12" i="18" s="1"/>
  <c r="U11" i="18"/>
  <c r="T11" i="18" s="1"/>
  <c r="X11" i="18" s="1"/>
  <c r="U10" i="18"/>
  <c r="T10" i="18" s="1"/>
  <c r="X10" i="18" s="1"/>
  <c r="Z9" i="18"/>
  <c r="Y9" i="18"/>
  <c r="W9" i="18"/>
  <c r="V9" i="18" s="1"/>
  <c r="U9" i="18"/>
  <c r="T9" i="18" s="1"/>
  <c r="X9" i="18" s="1"/>
  <c r="N9" i="18"/>
  <c r="Z8" i="18"/>
  <c r="Y8" i="18"/>
  <c r="W8" i="18"/>
  <c r="V8" i="18" s="1"/>
  <c r="U8" i="18"/>
  <c r="T8" i="18" s="1"/>
  <c r="N8" i="18"/>
  <c r="Z7" i="18"/>
  <c r="Y7" i="18"/>
  <c r="W7" i="18"/>
  <c r="V7" i="18" s="1"/>
  <c r="N7" i="18"/>
  <c r="L1" i="18"/>
  <c r="C132" i="17"/>
  <c r="D132" i="17"/>
  <c r="D133" i="17"/>
  <c r="C131" i="17"/>
  <c r="D213" i="17" s="1"/>
  <c r="C128" i="17"/>
  <c r="Y49" i="1"/>
  <c r="Z49" i="1"/>
  <c r="AA49" i="1"/>
  <c r="X49" i="1"/>
  <c r="T22" i="18" l="1"/>
  <c r="E50" i="18"/>
  <c r="O26" i="18"/>
  <c r="M27" i="18"/>
  <c r="S40" i="18"/>
  <c r="F40" i="18" s="1"/>
  <c r="V14" i="18"/>
  <c r="P19" i="18"/>
  <c r="T26" i="18"/>
  <c r="O28" i="18"/>
  <c r="T27" i="18"/>
  <c r="T28" i="18"/>
  <c r="T25" i="18"/>
  <c r="J25" i="18" s="1"/>
  <c r="O25" i="18" s="1"/>
  <c r="O27" i="18"/>
  <c r="Q8" i="18"/>
  <c r="E47" i="18"/>
  <c r="C47" i="18"/>
  <c r="C44" i="18"/>
  <c r="X8" i="18"/>
  <c r="Q7" i="18"/>
  <c r="X16" i="18"/>
  <c r="R8" i="18" s="1"/>
  <c r="M26" i="18"/>
  <c r="M28" i="18"/>
  <c r="I40" i="18"/>
  <c r="C45" i="18"/>
  <c r="M25" i="18" l="1"/>
  <c r="L14" i="18"/>
  <c r="E46" i="18" s="1"/>
  <c r="V22" i="18"/>
  <c r="C48" i="18"/>
  <c r="Q9" i="18"/>
  <c r="R7" i="18"/>
  <c r="P7" i="18"/>
  <c r="X44" i="18"/>
  <c r="X45" i="18"/>
  <c r="P8" i="18"/>
  <c r="C50" i="18"/>
  <c r="B251" i="17" s="1"/>
  <c r="Q10" i="18" l="1"/>
  <c r="G48" i="18"/>
  <c r="P9" i="18"/>
  <c r="P10" i="18"/>
  <c r="Y60" i="1" l="1"/>
  <c r="Z60" i="1"/>
  <c r="D125" i="17"/>
  <c r="D127" i="17" l="1"/>
  <c r="D126" i="17"/>
  <c r="Y61" i="1"/>
  <c r="I24" i="1" l="1"/>
  <c r="T26" i="1" l="1"/>
  <c r="T27" i="1"/>
  <c r="T28" i="1"/>
  <c r="T25" i="1"/>
  <c r="I18" i="14" l="1"/>
  <c r="I16" i="14"/>
  <c r="I14" i="14"/>
  <c r="I12" i="14"/>
  <c r="I10" i="14"/>
  <c r="H18" i="14" l="1"/>
  <c r="I17" i="14" s="1"/>
  <c r="H16" i="14"/>
  <c r="I15" i="14" s="1"/>
  <c r="H14" i="14"/>
  <c r="I13" i="14" s="1"/>
  <c r="H12" i="14"/>
  <c r="I11" i="14" s="1"/>
  <c r="H10" i="14"/>
  <c r="I9" i="14" s="1"/>
  <c r="I32" i="14" l="1"/>
  <c r="L19" i="18" s="1"/>
  <c r="J24" i="18"/>
  <c r="C133" i="17"/>
  <c r="T24" i="1" l="1"/>
  <c r="J24" i="1" s="1"/>
  <c r="U24" i="1"/>
  <c r="V24" i="1" s="1"/>
  <c r="T23" i="1"/>
  <c r="J23" i="18"/>
  <c r="W24" i="18"/>
  <c r="O24" i="18"/>
  <c r="J40" i="18"/>
  <c r="L19" i="1"/>
  <c r="B285" i="17"/>
  <c r="C319" i="17"/>
  <c r="C32" i="18" s="1"/>
  <c r="B295" i="17"/>
  <c r="B296" i="17"/>
  <c r="B297" i="17"/>
  <c r="B298" i="17"/>
  <c r="B294" i="17"/>
  <c r="A294" i="17"/>
  <c r="B288" i="17"/>
  <c r="B289" i="17"/>
  <c r="B290" i="17"/>
  <c r="B291" i="17"/>
  <c r="B287" i="17"/>
  <c r="A288" i="17"/>
  <c r="A289" i="17"/>
  <c r="A290" i="17"/>
  <c r="A291" i="17"/>
  <c r="A287" i="17"/>
  <c r="D285" i="17"/>
  <c r="B281" i="17"/>
  <c r="U42" i="18" s="1"/>
  <c r="B280" i="17"/>
  <c r="T42" i="18" s="1"/>
  <c r="C278" i="17"/>
  <c r="B278" i="17"/>
  <c r="C276" i="17"/>
  <c r="C272" i="17"/>
  <c r="B273" i="17"/>
  <c r="B274" i="17"/>
  <c r="B275" i="17"/>
  <c r="B276" i="17"/>
  <c r="B272" i="17"/>
  <c r="A273" i="17"/>
  <c r="A274" i="17"/>
  <c r="A275" i="17"/>
  <c r="A272" i="17"/>
  <c r="A254" i="17"/>
  <c r="W24" i="1" l="1"/>
  <c r="J23" i="1"/>
  <c r="T23" i="18"/>
  <c r="Z45" i="18"/>
  <c r="Z44" i="18"/>
  <c r="G51" i="18"/>
  <c r="C40" i="18"/>
  <c r="C51" i="18" s="1"/>
  <c r="E51" i="18" s="1"/>
  <c r="U44" i="18"/>
  <c r="U45" i="18"/>
  <c r="U24" i="18"/>
  <c r="V24" i="18" s="1"/>
  <c r="M24" i="18" s="1"/>
  <c r="G251" i="17"/>
  <c r="C28" i="16"/>
  <c r="AA44" i="18" l="1"/>
  <c r="AB44" i="18" s="1"/>
  <c r="AC44" i="18" s="1"/>
  <c r="AA45" i="18"/>
  <c r="AB45" i="18" s="1"/>
  <c r="C25" i="16"/>
  <c r="C26" i="16"/>
  <c r="C43" i="16"/>
  <c r="AC45" i="18" l="1"/>
  <c r="AD45" i="18" s="1"/>
  <c r="Y45" i="18" s="1"/>
  <c r="V45" i="18" s="1"/>
  <c r="T45" i="18" s="1"/>
  <c r="D45" i="18" s="1"/>
  <c r="E45" i="18" s="1"/>
  <c r="AD44" i="18"/>
  <c r="Y44" i="18" s="1"/>
  <c r="C22" i="16"/>
  <c r="D1" i="16"/>
  <c r="Y43" i="18" l="1"/>
  <c r="V44" i="18"/>
  <c r="C29" i="16"/>
  <c r="C34" i="16" l="1"/>
  <c r="C45" i="16" s="1"/>
  <c r="C30" i="16"/>
  <c r="X60" i="1"/>
  <c r="O24" i="1" l="1"/>
  <c r="M24" i="1"/>
  <c r="AC61" i="1"/>
  <c r="S19" i="1"/>
  <c r="A24" i="1" l="1"/>
  <c r="S24" i="1" s="1"/>
  <c r="S25" i="1"/>
  <c r="S27" i="1"/>
  <c r="S28" i="1"/>
  <c r="S29" i="1"/>
  <c r="S30" i="1"/>
  <c r="S31" i="1"/>
  <c r="S33" i="1"/>
  <c r="S34" i="1"/>
  <c r="A26" i="1" l="1"/>
  <c r="S26" i="1" s="1"/>
  <c r="A27" i="1"/>
  <c r="A28" i="1"/>
  <c r="A29" i="1"/>
  <c r="A30" i="1"/>
  <c r="A31" i="1"/>
  <c r="A32" i="1"/>
  <c r="A33" i="1"/>
  <c r="A34" i="1"/>
  <c r="A35" i="1"/>
  <c r="S35" i="1" s="1"/>
  <c r="A36" i="1"/>
  <c r="S36" i="1" s="1"/>
  <c r="A37" i="1"/>
  <c r="S37" i="1" s="1"/>
  <c r="A38" i="1"/>
  <c r="S38" i="1" s="1"/>
  <c r="A39" i="1"/>
  <c r="S39" i="1" s="1"/>
  <c r="A25" i="1"/>
  <c r="S40" i="1" l="1"/>
  <c r="E50" i="1"/>
  <c r="I37" i="1"/>
  <c r="J37" i="1" s="1"/>
  <c r="D35" i="1"/>
  <c r="Y13" i="1" l="1"/>
  <c r="Y12" i="1"/>
  <c r="Z8" i="1"/>
  <c r="Z7" i="1"/>
  <c r="Y9" i="1"/>
  <c r="N8" i="1"/>
  <c r="N9" i="1"/>
  <c r="N7" i="1"/>
  <c r="Q18" i="1"/>
  <c r="P19" i="1" l="1"/>
  <c r="Q14" i="1"/>
  <c r="P15" i="1" s="1"/>
  <c r="L40" i="1" l="1"/>
  <c r="T34" i="1"/>
  <c r="V50" i="1"/>
  <c r="U50" i="1"/>
  <c r="C46" i="1"/>
  <c r="U42" i="1"/>
  <c r="T42" i="1"/>
  <c r="I39" i="1"/>
  <c r="J39" i="1" s="1"/>
  <c r="I38" i="1"/>
  <c r="J38" i="1" s="1"/>
  <c r="I36" i="1"/>
  <c r="J36" i="1" s="1"/>
  <c r="I35" i="1"/>
  <c r="J35" i="1" s="1"/>
  <c r="T33" i="1"/>
  <c r="T32" i="1"/>
  <c r="I32" i="1" s="1"/>
  <c r="J32" i="1" s="1"/>
  <c r="C32" i="1"/>
  <c r="T31" i="1"/>
  <c r="I31" i="1" s="1"/>
  <c r="J31" i="1" s="1"/>
  <c r="T30" i="1"/>
  <c r="I30" i="1" s="1"/>
  <c r="J30" i="1" s="1"/>
  <c r="T29" i="1"/>
  <c r="I29" i="1" s="1"/>
  <c r="J29" i="1" s="1"/>
  <c r="K28" i="1"/>
  <c r="J28" i="1"/>
  <c r="I28" i="1"/>
  <c r="K27" i="1"/>
  <c r="J27" i="1"/>
  <c r="J26" i="1"/>
  <c r="K26" i="1"/>
  <c r="I26" i="1"/>
  <c r="K24" i="1"/>
  <c r="I48" i="1" s="1"/>
  <c r="U19" i="1"/>
  <c r="T19" i="1" s="1"/>
  <c r="X19" i="1" s="1"/>
  <c r="U18" i="1"/>
  <c r="T18" i="1" s="1"/>
  <c r="X18" i="1" s="1"/>
  <c r="U17" i="1"/>
  <c r="T17" i="1" s="1"/>
  <c r="X17" i="1" s="1"/>
  <c r="U16" i="1"/>
  <c r="T16" i="1" s="1"/>
  <c r="X16" i="1" s="1"/>
  <c r="U15" i="1"/>
  <c r="T15" i="1" s="1"/>
  <c r="X15" i="1" s="1"/>
  <c r="U14" i="1"/>
  <c r="T14" i="1" s="1"/>
  <c r="W13" i="1"/>
  <c r="V13" i="1" s="1"/>
  <c r="Z13" i="1" s="1"/>
  <c r="U13" i="1"/>
  <c r="T13" i="1" s="1"/>
  <c r="X13" i="1" s="1"/>
  <c r="W12" i="1"/>
  <c r="V12" i="1" s="1"/>
  <c r="V14" i="1" s="1"/>
  <c r="U12" i="1"/>
  <c r="T12" i="1" s="1"/>
  <c r="X12" i="1" s="1"/>
  <c r="U11" i="1"/>
  <c r="T11" i="1" s="1"/>
  <c r="X11" i="1" s="1"/>
  <c r="U10" i="1"/>
  <c r="T10" i="1" s="1"/>
  <c r="X10" i="1" s="1"/>
  <c r="W9" i="1"/>
  <c r="V9" i="1" s="1"/>
  <c r="Z9" i="1" s="1"/>
  <c r="U9" i="1"/>
  <c r="T9" i="1" s="1"/>
  <c r="X9" i="1" s="1"/>
  <c r="W8" i="1"/>
  <c r="V8" i="1" s="1"/>
  <c r="Y8" i="1" s="1"/>
  <c r="U8" i="1"/>
  <c r="T8" i="1" s="1"/>
  <c r="W7" i="1"/>
  <c r="V7" i="1" s="1"/>
  <c r="L1" i="1"/>
  <c r="AB50" i="1" l="1"/>
  <c r="AB51" i="1" s="1"/>
  <c r="AB53" i="1" s="1"/>
  <c r="AC50" i="1"/>
  <c r="AC51" i="1" s="1"/>
  <c r="AC53" i="1" s="1"/>
  <c r="AA60" i="1"/>
  <c r="AB60" i="1"/>
  <c r="I33" i="1"/>
  <c r="J33" i="1" s="1"/>
  <c r="I34" i="1"/>
  <c r="J34" i="1" s="1"/>
  <c r="V22" i="1"/>
  <c r="T22" i="1"/>
  <c r="O27" i="1"/>
  <c r="O28" i="1"/>
  <c r="O26" i="1"/>
  <c r="AA50" i="1"/>
  <c r="AA51" i="1" s="1"/>
  <c r="AA53" i="1" s="1"/>
  <c r="Z12" i="1"/>
  <c r="G51" i="1"/>
  <c r="C40" i="1"/>
  <c r="C51" i="1" s="1"/>
  <c r="Q7" i="1"/>
  <c r="X8" i="1"/>
  <c r="C47" i="1"/>
  <c r="Y7" i="1"/>
  <c r="X14" i="1"/>
  <c r="P8" i="1" s="1"/>
  <c r="Q8" i="1"/>
  <c r="J25" i="1"/>
  <c r="M27" i="1"/>
  <c r="M28" i="1"/>
  <c r="C45" i="1"/>
  <c r="L14" i="21" s="1"/>
  <c r="I25" i="1"/>
  <c r="I40" i="1" s="1"/>
  <c r="L14" i="1"/>
  <c r="E46" i="1" s="1"/>
  <c r="K25" i="1"/>
  <c r="Y50" i="1"/>
  <c r="Y51" i="1" s="1"/>
  <c r="Y53" i="1" s="1"/>
  <c r="X50" i="1"/>
  <c r="X51" i="1" s="1"/>
  <c r="X53" i="1" s="1"/>
  <c r="M26" i="1"/>
  <c r="C44" i="1"/>
  <c r="L6" i="21" s="1"/>
  <c r="E47" i="1"/>
  <c r="Z50" i="1"/>
  <c r="Z51" i="1" s="1"/>
  <c r="Z53" i="1" s="1"/>
  <c r="L16" i="21" l="1"/>
  <c r="L18" i="21" s="1"/>
  <c r="L8" i="21"/>
  <c r="L10" i="21" s="1"/>
  <c r="X45" i="1"/>
  <c r="U45" i="1" s="1"/>
  <c r="O25" i="1"/>
  <c r="C50" i="1"/>
  <c r="Q9" i="1"/>
  <c r="P7" i="1"/>
  <c r="P9" i="1" s="1"/>
  <c r="R7" i="1"/>
  <c r="M25" i="1"/>
  <c r="R8" i="1"/>
  <c r="C48" i="1"/>
  <c r="X44" i="1"/>
  <c r="U44" i="1" s="1"/>
  <c r="E317" i="4"/>
  <c r="C316" i="4"/>
  <c r="A298" i="17" l="1"/>
  <c r="A297" i="17"/>
  <c r="M44" i="1"/>
  <c r="M45" i="1"/>
  <c r="A296" i="17"/>
  <c r="A295" i="17"/>
  <c r="Z45" i="1"/>
  <c r="AA45" i="1" s="1"/>
  <c r="Q10" i="1"/>
  <c r="P10" i="1"/>
  <c r="G48" i="1"/>
  <c r="Z44" i="1"/>
  <c r="E51" i="1" l="1"/>
  <c r="B284" i="4"/>
  <c r="C285" i="17"/>
  <c r="E285" i="17" s="1"/>
  <c r="F285" i="17" s="1"/>
  <c r="D283" i="17" s="1"/>
  <c r="W44" i="18" s="1"/>
  <c r="AB45" i="1"/>
  <c r="AC45" i="1" s="1"/>
  <c r="AA44" i="1"/>
  <c r="AB44" i="1" s="1"/>
  <c r="C3" i="14"/>
  <c r="B3" i="14"/>
  <c r="E1" i="14"/>
  <c r="D6" i="13"/>
  <c r="E6" i="13"/>
  <c r="E9" i="13" s="1"/>
  <c r="F6" i="13"/>
  <c r="F9" i="13" s="1"/>
  <c r="G6" i="13"/>
  <c r="G9" i="13" s="1"/>
  <c r="H6" i="13"/>
  <c r="H9" i="13" s="1"/>
  <c r="I6" i="13"/>
  <c r="I9" i="13" s="1"/>
  <c r="J6" i="13"/>
  <c r="J9" i="13" s="1"/>
  <c r="K6" i="13"/>
  <c r="K9" i="13" s="1"/>
  <c r="L6" i="13"/>
  <c r="L9" i="13" s="1"/>
  <c r="M6" i="13"/>
  <c r="M9" i="13" s="1"/>
  <c r="N6" i="13"/>
  <c r="N9" i="13" s="1"/>
  <c r="O6" i="13"/>
  <c r="O9" i="13" s="1"/>
  <c r="P6" i="13"/>
  <c r="P9" i="13" s="1"/>
  <c r="Q6" i="13"/>
  <c r="Q9" i="13" s="1"/>
  <c r="D7" i="13"/>
  <c r="E7" i="13"/>
  <c r="F7" i="13"/>
  <c r="G7" i="13"/>
  <c r="H7" i="13"/>
  <c r="I7" i="13"/>
  <c r="J7" i="13"/>
  <c r="K7" i="13"/>
  <c r="L7" i="13"/>
  <c r="M7" i="13"/>
  <c r="N7" i="13"/>
  <c r="O7" i="13"/>
  <c r="P7" i="13"/>
  <c r="Q7" i="13"/>
  <c r="E8" i="13"/>
  <c r="F8" i="13"/>
  <c r="G8" i="13"/>
  <c r="H8" i="13"/>
  <c r="I8" i="13"/>
  <c r="J8" i="13"/>
  <c r="K8" i="13"/>
  <c r="L8" i="13"/>
  <c r="M8" i="13"/>
  <c r="N8" i="13"/>
  <c r="O8" i="13"/>
  <c r="P8" i="13"/>
  <c r="Q8" i="13"/>
  <c r="D9" i="13"/>
  <c r="AC57" i="1" l="1"/>
  <c r="AB57" i="1"/>
  <c r="Z57" i="1"/>
  <c r="AA57" i="1"/>
  <c r="X57" i="1"/>
  <c r="Y57" i="1"/>
  <c r="AD45" i="1"/>
  <c r="Y45" i="1" s="1"/>
  <c r="V45" i="1" s="1"/>
  <c r="T45" i="1" s="1"/>
  <c r="D45" i="1" s="1"/>
  <c r="E45" i="1" s="1"/>
  <c r="AC44" i="1"/>
  <c r="AD44" i="1" s="1"/>
  <c r="E18" i="14"/>
  <c r="E16" i="14"/>
  <c r="E14" i="14"/>
  <c r="E12" i="14"/>
  <c r="E10" i="14"/>
  <c r="D10" i="13"/>
  <c r="A300" i="4"/>
  <c r="A267" i="17" s="1"/>
  <c r="A299" i="4"/>
  <c r="A266" i="17" s="1"/>
  <c r="A298" i="4"/>
  <c r="A265" i="17" s="1"/>
  <c r="A297" i="4"/>
  <c r="A264" i="17" s="1"/>
  <c r="A296" i="4"/>
  <c r="A263" i="17" s="1"/>
  <c r="A295" i="4"/>
  <c r="A262" i="17" s="1"/>
  <c r="A294" i="4"/>
  <c r="A261" i="17" s="1"/>
  <c r="A293" i="4"/>
  <c r="A292" i="4"/>
  <c r="A259" i="17" s="1"/>
  <c r="A291" i="4"/>
  <c r="A258" i="17" s="1"/>
  <c r="A290" i="4"/>
  <c r="A257" i="17" s="1"/>
  <c r="A289" i="4"/>
  <c r="A256" i="17" s="1"/>
  <c r="A288" i="4"/>
  <c r="A255" i="17" s="1"/>
  <c r="D18" i="14" l="1"/>
  <c r="E17" i="14" s="1"/>
  <c r="D16" i="14"/>
  <c r="E15" i="14" s="1"/>
  <c r="D14" i="14"/>
  <c r="E13" i="14" s="1"/>
  <c r="D12" i="14"/>
  <c r="E11" i="14" s="1"/>
  <c r="D10" i="14"/>
  <c r="E9" i="14" s="1"/>
  <c r="A260" i="17"/>
  <c r="E251" i="17" s="1"/>
  <c r="F251" i="17" s="1"/>
  <c r="E284" i="4"/>
  <c r="Y44" i="1"/>
  <c r="V44" i="1" l="1"/>
  <c r="Y43" i="1"/>
  <c r="E127" i="17" l="1"/>
  <c r="F127" i="17" l="1"/>
  <c r="F126" i="17"/>
  <c r="Z61" i="1"/>
  <c r="AA61" i="1"/>
  <c r="C244" i="13"/>
  <c r="C245" i="13"/>
  <c r="C246" i="13"/>
  <c r="C236" i="13"/>
  <c r="C237" i="13"/>
  <c r="C238" i="13"/>
  <c r="C227" i="13"/>
  <c r="C228" i="13"/>
  <c r="C229" i="13"/>
  <c r="C219" i="13"/>
  <c r="C220" i="13"/>
  <c r="C221" i="13"/>
  <c r="C210" i="13"/>
  <c r="C211" i="13"/>
  <c r="C212" i="13"/>
  <c r="C202" i="13"/>
  <c r="C203" i="13"/>
  <c r="C204" i="13"/>
  <c r="C195" i="13"/>
  <c r="C193" i="13"/>
  <c r="C194" i="13"/>
  <c r="C185" i="13"/>
  <c r="C186" i="13"/>
  <c r="C187" i="13"/>
  <c r="C176" i="13"/>
  <c r="C177" i="13"/>
  <c r="C178" i="13"/>
  <c r="C168" i="13"/>
  <c r="C169" i="13"/>
  <c r="C170" i="13"/>
  <c r="C159" i="13"/>
  <c r="C160" i="13"/>
  <c r="C161" i="13"/>
  <c r="C151" i="13"/>
  <c r="C152" i="13"/>
  <c r="C153" i="13"/>
  <c r="C144" i="13"/>
  <c r="C142" i="13"/>
  <c r="C143" i="13"/>
  <c r="C134" i="13"/>
  <c r="C135" i="13"/>
  <c r="C136" i="13"/>
  <c r="C125" i="13"/>
  <c r="C126" i="13"/>
  <c r="C127" i="13"/>
  <c r="C117" i="13"/>
  <c r="C118" i="13"/>
  <c r="C119" i="13"/>
  <c r="C108" i="13"/>
  <c r="C109" i="13"/>
  <c r="C110" i="13"/>
  <c r="C100" i="13"/>
  <c r="C101" i="13"/>
  <c r="C102" i="13"/>
  <c r="C91" i="13"/>
  <c r="C92" i="13"/>
  <c r="C93" i="13"/>
  <c r="C83" i="13"/>
  <c r="C84" i="13"/>
  <c r="C85" i="13"/>
  <c r="C74" i="13"/>
  <c r="C75" i="13"/>
  <c r="C76" i="13"/>
  <c r="C66" i="13"/>
  <c r="C67" i="13"/>
  <c r="C68" i="13"/>
  <c r="C57" i="13"/>
  <c r="C58" i="13"/>
  <c r="C59" i="13"/>
  <c r="C51" i="13"/>
  <c r="C48" i="13"/>
  <c r="C49" i="13"/>
  <c r="C50" i="13"/>
  <c r="C39" i="13"/>
  <c r="C40" i="13"/>
  <c r="C41" i="13"/>
  <c r="C31" i="13"/>
  <c r="C32" i="13"/>
  <c r="C33" i="13"/>
  <c r="C22" i="13"/>
  <c r="C23" i="13"/>
  <c r="C24" i="13"/>
  <c r="C14" i="13"/>
  <c r="C15" i="13"/>
  <c r="C16" i="13"/>
  <c r="C233" i="13"/>
  <c r="C234" i="13"/>
  <c r="C235" i="13"/>
  <c r="C240" i="13"/>
  <c r="C241" i="13"/>
  <c r="C242" i="13"/>
  <c r="C243" i="13"/>
  <c r="C232" i="13"/>
  <c r="C216" i="13"/>
  <c r="C217" i="13"/>
  <c r="C218" i="13"/>
  <c r="C223" i="13"/>
  <c r="C224" i="13"/>
  <c r="C225" i="13"/>
  <c r="C226" i="13"/>
  <c r="C215" i="13"/>
  <c r="C199" i="13"/>
  <c r="C200" i="13"/>
  <c r="C201" i="13"/>
  <c r="C206" i="13"/>
  <c r="C207" i="13"/>
  <c r="C208" i="13"/>
  <c r="C209" i="13"/>
  <c r="C198" i="13"/>
  <c r="C182" i="13"/>
  <c r="C183" i="13"/>
  <c r="C184" i="13"/>
  <c r="C189" i="13"/>
  <c r="C190" i="13"/>
  <c r="C191" i="13"/>
  <c r="C192" i="13"/>
  <c r="C181" i="13"/>
  <c r="C165" i="13"/>
  <c r="C166" i="13"/>
  <c r="C167" i="13"/>
  <c r="C172" i="13"/>
  <c r="C173" i="13"/>
  <c r="C174" i="13"/>
  <c r="C175" i="13"/>
  <c r="C164" i="13"/>
  <c r="C148" i="13"/>
  <c r="C149" i="13"/>
  <c r="C150" i="13"/>
  <c r="C155" i="13"/>
  <c r="C156" i="13"/>
  <c r="C157" i="13"/>
  <c r="C158" i="13"/>
  <c r="C147" i="13"/>
  <c r="C131" i="13"/>
  <c r="C132" i="13"/>
  <c r="C133" i="13"/>
  <c r="C138" i="13"/>
  <c r="C139" i="13"/>
  <c r="C140" i="13"/>
  <c r="C141" i="13"/>
  <c r="C130" i="13"/>
  <c r="C114" i="13"/>
  <c r="C115" i="13"/>
  <c r="C116" i="13"/>
  <c r="C121" i="13"/>
  <c r="C122" i="13"/>
  <c r="C123" i="13"/>
  <c r="C124" i="13"/>
  <c r="C113" i="13"/>
  <c r="C97" i="13"/>
  <c r="C98" i="13"/>
  <c r="C99" i="13"/>
  <c r="C104" i="13"/>
  <c r="C105" i="13"/>
  <c r="C106" i="13"/>
  <c r="C107" i="13"/>
  <c r="C96" i="13"/>
  <c r="C80" i="13"/>
  <c r="C81" i="13"/>
  <c r="C82" i="13"/>
  <c r="C87" i="13"/>
  <c r="C88" i="13"/>
  <c r="C89" i="13"/>
  <c r="C90" i="13"/>
  <c r="C79" i="13"/>
  <c r="C63" i="13"/>
  <c r="C64" i="13"/>
  <c r="C65" i="13"/>
  <c r="C70" i="13"/>
  <c r="C71" i="13"/>
  <c r="C72" i="13"/>
  <c r="C73" i="13"/>
  <c r="C62" i="13"/>
  <c r="C46" i="13"/>
  <c r="C47" i="13"/>
  <c r="C53" i="13"/>
  <c r="C54" i="13"/>
  <c r="C55" i="13"/>
  <c r="C56" i="13"/>
  <c r="C45" i="13"/>
  <c r="C28" i="13"/>
  <c r="C29" i="13"/>
  <c r="C30" i="13"/>
  <c r="C35" i="13"/>
  <c r="C36" i="13"/>
  <c r="C37" i="13"/>
  <c r="C38" i="13"/>
  <c r="C27" i="13"/>
  <c r="E11" i="13"/>
  <c r="D11" i="13" s="1"/>
  <c r="F11" i="13"/>
  <c r="G11" i="13"/>
  <c r="H11" i="13"/>
  <c r="I11" i="13"/>
  <c r="J11" i="13"/>
  <c r="K11" i="13"/>
  <c r="L11" i="13"/>
  <c r="M11" i="13"/>
  <c r="N11" i="13"/>
  <c r="O11" i="13"/>
  <c r="P11" i="13"/>
  <c r="Q11" i="13"/>
  <c r="E12" i="13"/>
  <c r="D12" i="13" s="1"/>
  <c r="F12" i="13"/>
  <c r="G12" i="13"/>
  <c r="H12" i="13"/>
  <c r="I12" i="13"/>
  <c r="J12" i="13"/>
  <c r="K12" i="13"/>
  <c r="L12" i="13"/>
  <c r="M12" i="13"/>
  <c r="N12" i="13"/>
  <c r="O12" i="13"/>
  <c r="P12" i="13"/>
  <c r="Q12" i="13"/>
  <c r="F13" i="13"/>
  <c r="G13" i="13"/>
  <c r="G14" i="13" s="1"/>
  <c r="G15" i="13" s="1"/>
  <c r="G16" i="13" s="1"/>
  <c r="H13" i="13"/>
  <c r="H14" i="13" s="1"/>
  <c r="H15" i="13" s="1"/>
  <c r="H16" i="13" s="1"/>
  <c r="I13" i="13"/>
  <c r="I14" i="13" s="1"/>
  <c r="I15" i="13" s="1"/>
  <c r="I16" i="13" s="1"/>
  <c r="J13" i="13"/>
  <c r="J14" i="13" s="1"/>
  <c r="J15" i="13" s="1"/>
  <c r="J16" i="13" s="1"/>
  <c r="K13" i="13"/>
  <c r="K14" i="13" s="1"/>
  <c r="K15" i="13" s="1"/>
  <c r="K16" i="13" s="1"/>
  <c r="L13" i="13"/>
  <c r="L14" i="13" s="1"/>
  <c r="L15" i="13" s="1"/>
  <c r="L16" i="13" s="1"/>
  <c r="M13" i="13"/>
  <c r="M14" i="13" s="1"/>
  <c r="M15" i="13" s="1"/>
  <c r="M16" i="13" s="1"/>
  <c r="N13" i="13"/>
  <c r="N14" i="13" s="1"/>
  <c r="N15" i="13" s="1"/>
  <c r="N16" i="13" s="1"/>
  <c r="O13" i="13"/>
  <c r="O14" i="13" s="1"/>
  <c r="O15" i="13" s="1"/>
  <c r="O16" i="13" s="1"/>
  <c r="P13" i="13"/>
  <c r="P14" i="13" s="1"/>
  <c r="P15" i="13" s="1"/>
  <c r="P16" i="13" s="1"/>
  <c r="Q13" i="13"/>
  <c r="Q14" i="13" s="1"/>
  <c r="Q15" i="13" s="1"/>
  <c r="Q16" i="13" s="1"/>
  <c r="D18" i="13"/>
  <c r="E18" i="13"/>
  <c r="F18" i="13"/>
  <c r="G18" i="13"/>
  <c r="H18" i="13"/>
  <c r="I18" i="13"/>
  <c r="J18" i="13"/>
  <c r="K18" i="13"/>
  <c r="L18" i="13"/>
  <c r="M18" i="13"/>
  <c r="N18" i="13"/>
  <c r="O18" i="13"/>
  <c r="P18" i="13"/>
  <c r="Q18" i="13"/>
  <c r="D19" i="13"/>
  <c r="E19" i="13"/>
  <c r="F19" i="13"/>
  <c r="G19" i="13"/>
  <c r="H19" i="13"/>
  <c r="I19" i="13"/>
  <c r="J19" i="13"/>
  <c r="K19" i="13"/>
  <c r="L19" i="13"/>
  <c r="M19" i="13"/>
  <c r="N19" i="13"/>
  <c r="O19" i="13"/>
  <c r="P19" i="13"/>
  <c r="Q19" i="13"/>
  <c r="D20" i="13"/>
  <c r="E20" i="13"/>
  <c r="F20" i="13"/>
  <c r="G20" i="13"/>
  <c r="H20" i="13"/>
  <c r="I20" i="13"/>
  <c r="J20" i="13"/>
  <c r="K20" i="13"/>
  <c r="L20" i="13"/>
  <c r="M20" i="13"/>
  <c r="N20" i="13"/>
  <c r="O20" i="13"/>
  <c r="P20" i="13"/>
  <c r="Q20" i="13"/>
  <c r="E21" i="13"/>
  <c r="F21" i="13"/>
  <c r="F22" i="13" s="1"/>
  <c r="F23" i="13" s="1"/>
  <c r="F24" i="13" s="1"/>
  <c r="G21" i="13"/>
  <c r="G22" i="13" s="1"/>
  <c r="G23" i="13" s="1"/>
  <c r="G24" i="13" s="1"/>
  <c r="H21" i="13"/>
  <c r="H22" i="13" s="1"/>
  <c r="H23" i="13" s="1"/>
  <c r="H24" i="13" s="1"/>
  <c r="I21" i="13"/>
  <c r="I22" i="13" s="1"/>
  <c r="I23" i="13" s="1"/>
  <c r="I24" i="13" s="1"/>
  <c r="J21" i="13"/>
  <c r="J22" i="13" s="1"/>
  <c r="J23" i="13" s="1"/>
  <c r="J24" i="13" s="1"/>
  <c r="K21" i="13"/>
  <c r="K22" i="13" s="1"/>
  <c r="K23" i="13" s="1"/>
  <c r="K24" i="13" s="1"/>
  <c r="L21" i="13"/>
  <c r="L22" i="13" s="1"/>
  <c r="L23" i="13" s="1"/>
  <c r="L24" i="13" s="1"/>
  <c r="M21" i="13"/>
  <c r="M22" i="13" s="1"/>
  <c r="M23" i="13" s="1"/>
  <c r="M24" i="13" s="1"/>
  <c r="N21" i="13"/>
  <c r="N22" i="13" s="1"/>
  <c r="N23" i="13" s="1"/>
  <c r="N24" i="13" s="1"/>
  <c r="O21" i="13"/>
  <c r="O22" i="13" s="1"/>
  <c r="O23" i="13" s="1"/>
  <c r="O24" i="13" s="1"/>
  <c r="P21" i="13"/>
  <c r="P22" i="13" s="1"/>
  <c r="P23" i="13" s="1"/>
  <c r="P24" i="13" s="1"/>
  <c r="Q21" i="13"/>
  <c r="Q22" i="13" s="1"/>
  <c r="Q23" i="13" s="1"/>
  <c r="Q24" i="13" s="1"/>
  <c r="D27" i="13"/>
  <c r="E27" i="13"/>
  <c r="F27" i="13"/>
  <c r="G27" i="13"/>
  <c r="H27" i="13"/>
  <c r="I27" i="13"/>
  <c r="J27" i="13"/>
  <c r="K27" i="13"/>
  <c r="L27" i="13"/>
  <c r="M27" i="13"/>
  <c r="N27" i="13"/>
  <c r="O27" i="13"/>
  <c r="P27" i="13"/>
  <c r="Q27" i="13"/>
  <c r="E28" i="13"/>
  <c r="D28" i="13" s="1"/>
  <c r="F28" i="13"/>
  <c r="G28" i="13"/>
  <c r="H28" i="13"/>
  <c r="I28" i="13"/>
  <c r="J28" i="13"/>
  <c r="K28" i="13"/>
  <c r="L28" i="13"/>
  <c r="M28" i="13"/>
  <c r="N28" i="13"/>
  <c r="O28" i="13"/>
  <c r="P28" i="13"/>
  <c r="Q28" i="13"/>
  <c r="E29" i="13"/>
  <c r="D29" i="13" s="1"/>
  <c r="F29" i="13"/>
  <c r="G29" i="13"/>
  <c r="H29" i="13"/>
  <c r="I29" i="13"/>
  <c r="J29" i="13"/>
  <c r="K29" i="13"/>
  <c r="L29" i="13"/>
  <c r="M29" i="13"/>
  <c r="N29" i="13"/>
  <c r="O29" i="13"/>
  <c r="P29" i="13"/>
  <c r="Q29" i="13"/>
  <c r="F30" i="13"/>
  <c r="G30" i="13"/>
  <c r="G31" i="13" s="1"/>
  <c r="G32" i="13" s="1"/>
  <c r="G33" i="13" s="1"/>
  <c r="H30" i="13"/>
  <c r="H31" i="13" s="1"/>
  <c r="H32" i="13" s="1"/>
  <c r="H33" i="13" s="1"/>
  <c r="I30" i="13"/>
  <c r="I31" i="13" s="1"/>
  <c r="I32" i="13" s="1"/>
  <c r="I33" i="13" s="1"/>
  <c r="J30" i="13"/>
  <c r="J31" i="13" s="1"/>
  <c r="J32" i="13" s="1"/>
  <c r="J33" i="13" s="1"/>
  <c r="K30" i="13"/>
  <c r="K31" i="13" s="1"/>
  <c r="K32" i="13" s="1"/>
  <c r="K33" i="13" s="1"/>
  <c r="L30" i="13"/>
  <c r="L31" i="13" s="1"/>
  <c r="L32" i="13" s="1"/>
  <c r="L33" i="13" s="1"/>
  <c r="M30" i="13"/>
  <c r="M31" i="13" s="1"/>
  <c r="M32" i="13" s="1"/>
  <c r="M33" i="13" s="1"/>
  <c r="N30" i="13"/>
  <c r="N31" i="13" s="1"/>
  <c r="N32" i="13" s="1"/>
  <c r="N33" i="13" s="1"/>
  <c r="O30" i="13"/>
  <c r="O31" i="13" s="1"/>
  <c r="O32" i="13" s="1"/>
  <c r="O33" i="13" s="1"/>
  <c r="P30" i="13"/>
  <c r="P31" i="13" s="1"/>
  <c r="P32" i="13" s="1"/>
  <c r="P33" i="13" s="1"/>
  <c r="Q30" i="13"/>
  <c r="Q31" i="13" s="1"/>
  <c r="Q32" i="13" s="1"/>
  <c r="Q33" i="13" s="1"/>
  <c r="D35" i="13"/>
  <c r="E35" i="13"/>
  <c r="F35" i="13"/>
  <c r="G35" i="13"/>
  <c r="H35" i="13"/>
  <c r="I35" i="13"/>
  <c r="J35" i="13"/>
  <c r="K35" i="13"/>
  <c r="L35" i="13"/>
  <c r="M35" i="13"/>
  <c r="N35" i="13"/>
  <c r="O35" i="13"/>
  <c r="P35" i="13"/>
  <c r="Q35" i="13"/>
  <c r="D36" i="13"/>
  <c r="E36" i="13"/>
  <c r="F36" i="13"/>
  <c r="G36" i="13"/>
  <c r="H36" i="13"/>
  <c r="I36" i="13"/>
  <c r="J36" i="13"/>
  <c r="K36" i="13"/>
  <c r="L36" i="13"/>
  <c r="M36" i="13"/>
  <c r="N36" i="13"/>
  <c r="O36" i="13"/>
  <c r="P36" i="13"/>
  <c r="Q36" i="13"/>
  <c r="D37" i="13"/>
  <c r="E37" i="13"/>
  <c r="F37" i="13"/>
  <c r="G37" i="13"/>
  <c r="H37" i="13"/>
  <c r="I37" i="13"/>
  <c r="J37" i="13"/>
  <c r="K37" i="13"/>
  <c r="L37" i="13"/>
  <c r="M37" i="13"/>
  <c r="N37" i="13"/>
  <c r="O37" i="13"/>
  <c r="P37" i="13"/>
  <c r="Q37" i="13"/>
  <c r="E38" i="13"/>
  <c r="F38" i="13"/>
  <c r="F39" i="13" s="1"/>
  <c r="F40" i="13" s="1"/>
  <c r="F41" i="13" s="1"/>
  <c r="G38" i="13"/>
  <c r="G39" i="13" s="1"/>
  <c r="G40" i="13" s="1"/>
  <c r="G41" i="13" s="1"/>
  <c r="H38" i="13"/>
  <c r="H39" i="13" s="1"/>
  <c r="H40" i="13" s="1"/>
  <c r="H41" i="13" s="1"/>
  <c r="I38" i="13"/>
  <c r="I39" i="13" s="1"/>
  <c r="I40" i="13" s="1"/>
  <c r="I41" i="13" s="1"/>
  <c r="J38" i="13"/>
  <c r="J39" i="13" s="1"/>
  <c r="J40" i="13" s="1"/>
  <c r="J41" i="13" s="1"/>
  <c r="K38" i="13"/>
  <c r="K39" i="13" s="1"/>
  <c r="K40" i="13" s="1"/>
  <c r="K41" i="13" s="1"/>
  <c r="L38" i="13"/>
  <c r="L39" i="13" s="1"/>
  <c r="L40" i="13" s="1"/>
  <c r="L41" i="13" s="1"/>
  <c r="M38" i="13"/>
  <c r="M39" i="13" s="1"/>
  <c r="M40" i="13" s="1"/>
  <c r="M41" i="13" s="1"/>
  <c r="N38" i="13"/>
  <c r="N39" i="13" s="1"/>
  <c r="N40" i="13" s="1"/>
  <c r="N41" i="13" s="1"/>
  <c r="O38" i="13"/>
  <c r="O39" i="13" s="1"/>
  <c r="O40" i="13" s="1"/>
  <c r="O41" i="13" s="1"/>
  <c r="P38" i="13"/>
  <c r="P39" i="13" s="1"/>
  <c r="P40" i="13" s="1"/>
  <c r="P41" i="13" s="1"/>
  <c r="Q38" i="13"/>
  <c r="Q39" i="13" s="1"/>
  <c r="Q40" i="13" s="1"/>
  <c r="Q41" i="13" s="1"/>
  <c r="D45" i="13"/>
  <c r="E45" i="13"/>
  <c r="F45" i="13"/>
  <c r="G45" i="13"/>
  <c r="H45" i="13"/>
  <c r="I45" i="13"/>
  <c r="J45" i="13"/>
  <c r="K45" i="13"/>
  <c r="L45" i="13"/>
  <c r="M45" i="13"/>
  <c r="N45" i="13"/>
  <c r="O45" i="13"/>
  <c r="P45" i="13"/>
  <c r="Q45" i="13"/>
  <c r="E46" i="13"/>
  <c r="D46" i="13" s="1"/>
  <c r="F46" i="13"/>
  <c r="G46" i="13"/>
  <c r="H46" i="13"/>
  <c r="I46" i="13"/>
  <c r="J46" i="13"/>
  <c r="K46" i="13"/>
  <c r="L46" i="13"/>
  <c r="M46" i="13"/>
  <c r="N46" i="13"/>
  <c r="O46" i="13"/>
  <c r="P46" i="13"/>
  <c r="Q46" i="13"/>
  <c r="E47" i="13"/>
  <c r="D47" i="13" s="1"/>
  <c r="F47" i="13"/>
  <c r="G47" i="13"/>
  <c r="H47" i="13"/>
  <c r="I47" i="13"/>
  <c r="J47" i="13"/>
  <c r="K47" i="13"/>
  <c r="L47" i="13"/>
  <c r="M47" i="13"/>
  <c r="N47" i="13"/>
  <c r="O47" i="13"/>
  <c r="P47" i="13"/>
  <c r="Q47" i="13"/>
  <c r="F48" i="13"/>
  <c r="G48" i="13"/>
  <c r="G49" i="13" s="1"/>
  <c r="G50" i="13" s="1"/>
  <c r="G51" i="13" s="1"/>
  <c r="H48" i="13"/>
  <c r="H49" i="13" s="1"/>
  <c r="H50" i="13" s="1"/>
  <c r="H51" i="13" s="1"/>
  <c r="I48" i="13"/>
  <c r="I49" i="13" s="1"/>
  <c r="I50" i="13" s="1"/>
  <c r="I51" i="13" s="1"/>
  <c r="J48" i="13"/>
  <c r="J49" i="13" s="1"/>
  <c r="J50" i="13" s="1"/>
  <c r="J51" i="13" s="1"/>
  <c r="K48" i="13"/>
  <c r="K49" i="13" s="1"/>
  <c r="K50" i="13" s="1"/>
  <c r="K51" i="13" s="1"/>
  <c r="L48" i="13"/>
  <c r="L49" i="13" s="1"/>
  <c r="L50" i="13" s="1"/>
  <c r="L51" i="13" s="1"/>
  <c r="M48" i="13"/>
  <c r="M49" i="13" s="1"/>
  <c r="M50" i="13" s="1"/>
  <c r="M51" i="13" s="1"/>
  <c r="N48" i="13"/>
  <c r="N49" i="13" s="1"/>
  <c r="N50" i="13" s="1"/>
  <c r="N51" i="13" s="1"/>
  <c r="O48" i="13"/>
  <c r="O49" i="13" s="1"/>
  <c r="O50" i="13" s="1"/>
  <c r="O51" i="13" s="1"/>
  <c r="P48" i="13"/>
  <c r="P49" i="13" s="1"/>
  <c r="P50" i="13" s="1"/>
  <c r="P51" i="13" s="1"/>
  <c r="Q48" i="13"/>
  <c r="Q49" i="13" s="1"/>
  <c r="Q50" i="13" s="1"/>
  <c r="Q51" i="13" s="1"/>
  <c r="D53" i="13"/>
  <c r="E53" i="13"/>
  <c r="F53" i="13"/>
  <c r="G53" i="13"/>
  <c r="H53" i="13"/>
  <c r="I53" i="13"/>
  <c r="J53" i="13"/>
  <c r="K53" i="13"/>
  <c r="L53" i="13"/>
  <c r="M53" i="13"/>
  <c r="N53" i="13"/>
  <c r="O53" i="13"/>
  <c r="P53" i="13"/>
  <c r="Q53" i="13"/>
  <c r="D54" i="13"/>
  <c r="E54" i="13"/>
  <c r="F54" i="13"/>
  <c r="G54" i="13"/>
  <c r="H54" i="13"/>
  <c r="I54" i="13"/>
  <c r="J54" i="13"/>
  <c r="K54" i="13"/>
  <c r="L54" i="13"/>
  <c r="M54" i="13"/>
  <c r="N54" i="13"/>
  <c r="O54" i="13"/>
  <c r="P54" i="13"/>
  <c r="Q54" i="13"/>
  <c r="D55" i="13"/>
  <c r="E55" i="13"/>
  <c r="F55" i="13"/>
  <c r="G55" i="13"/>
  <c r="H55" i="13"/>
  <c r="I55" i="13"/>
  <c r="J55" i="13"/>
  <c r="K55" i="13"/>
  <c r="L55" i="13"/>
  <c r="M55" i="13"/>
  <c r="N55" i="13"/>
  <c r="O55" i="13"/>
  <c r="P55" i="13"/>
  <c r="Q55" i="13"/>
  <c r="E56" i="13"/>
  <c r="F56" i="13"/>
  <c r="F57" i="13" s="1"/>
  <c r="F58" i="13" s="1"/>
  <c r="F59" i="13" s="1"/>
  <c r="G56" i="13"/>
  <c r="G57" i="13" s="1"/>
  <c r="G58" i="13" s="1"/>
  <c r="G59" i="13" s="1"/>
  <c r="H56" i="13"/>
  <c r="H57" i="13" s="1"/>
  <c r="H58" i="13" s="1"/>
  <c r="H59" i="13" s="1"/>
  <c r="I56" i="13"/>
  <c r="I57" i="13" s="1"/>
  <c r="I58" i="13" s="1"/>
  <c r="I59" i="13" s="1"/>
  <c r="J56" i="13"/>
  <c r="J57" i="13" s="1"/>
  <c r="J58" i="13" s="1"/>
  <c r="J59" i="13" s="1"/>
  <c r="K56" i="13"/>
  <c r="K57" i="13" s="1"/>
  <c r="K58" i="13" s="1"/>
  <c r="K59" i="13" s="1"/>
  <c r="L56" i="13"/>
  <c r="L57" i="13" s="1"/>
  <c r="L58" i="13" s="1"/>
  <c r="L59" i="13" s="1"/>
  <c r="M56" i="13"/>
  <c r="M57" i="13" s="1"/>
  <c r="M58" i="13" s="1"/>
  <c r="M59" i="13" s="1"/>
  <c r="N56" i="13"/>
  <c r="N57" i="13" s="1"/>
  <c r="N58" i="13" s="1"/>
  <c r="N59" i="13" s="1"/>
  <c r="O56" i="13"/>
  <c r="O57" i="13" s="1"/>
  <c r="O58" i="13" s="1"/>
  <c r="O59" i="13" s="1"/>
  <c r="P56" i="13"/>
  <c r="P57" i="13" s="1"/>
  <c r="P58" i="13" s="1"/>
  <c r="P59" i="13" s="1"/>
  <c r="Q56" i="13"/>
  <c r="Q57" i="13" s="1"/>
  <c r="Q58" i="13" s="1"/>
  <c r="Q59" i="13" s="1"/>
  <c r="D62" i="13"/>
  <c r="E62" i="13"/>
  <c r="F62" i="13"/>
  <c r="G62" i="13"/>
  <c r="H62" i="13"/>
  <c r="I62" i="13"/>
  <c r="J62" i="13"/>
  <c r="K62" i="13"/>
  <c r="L62" i="13"/>
  <c r="M62" i="13"/>
  <c r="N62" i="13"/>
  <c r="O62" i="13"/>
  <c r="P62" i="13"/>
  <c r="Q62" i="13"/>
  <c r="E63" i="13"/>
  <c r="D63" i="13" s="1"/>
  <c r="F63" i="13"/>
  <c r="G63" i="13"/>
  <c r="H63" i="13"/>
  <c r="I63" i="13"/>
  <c r="J63" i="13"/>
  <c r="K63" i="13"/>
  <c r="L63" i="13"/>
  <c r="M63" i="13"/>
  <c r="N63" i="13"/>
  <c r="O63" i="13"/>
  <c r="P63" i="13"/>
  <c r="Q63" i="13"/>
  <c r="E64" i="13"/>
  <c r="D64" i="13" s="1"/>
  <c r="F64" i="13"/>
  <c r="G64" i="13"/>
  <c r="H64" i="13"/>
  <c r="I64" i="13"/>
  <c r="J64" i="13"/>
  <c r="K64" i="13"/>
  <c r="L64" i="13"/>
  <c r="M64" i="13"/>
  <c r="N64" i="13"/>
  <c r="O64" i="13"/>
  <c r="P64" i="13"/>
  <c r="Q64" i="13"/>
  <c r="F65" i="13"/>
  <c r="G65" i="13"/>
  <c r="G66" i="13" s="1"/>
  <c r="G67" i="13" s="1"/>
  <c r="G68" i="13" s="1"/>
  <c r="H65" i="13"/>
  <c r="H66" i="13" s="1"/>
  <c r="H67" i="13" s="1"/>
  <c r="H68" i="13" s="1"/>
  <c r="I65" i="13"/>
  <c r="I66" i="13" s="1"/>
  <c r="I67" i="13" s="1"/>
  <c r="I68" i="13" s="1"/>
  <c r="J65" i="13"/>
  <c r="J66" i="13" s="1"/>
  <c r="J67" i="13" s="1"/>
  <c r="J68" i="13" s="1"/>
  <c r="K65" i="13"/>
  <c r="K66" i="13" s="1"/>
  <c r="K67" i="13" s="1"/>
  <c r="K68" i="13" s="1"/>
  <c r="L65" i="13"/>
  <c r="L66" i="13" s="1"/>
  <c r="L67" i="13" s="1"/>
  <c r="L68" i="13" s="1"/>
  <c r="M65" i="13"/>
  <c r="M66" i="13" s="1"/>
  <c r="M67" i="13" s="1"/>
  <c r="M68" i="13" s="1"/>
  <c r="N65" i="13"/>
  <c r="N66" i="13" s="1"/>
  <c r="N67" i="13" s="1"/>
  <c r="N68" i="13" s="1"/>
  <c r="O65" i="13"/>
  <c r="O66" i="13" s="1"/>
  <c r="O67" i="13" s="1"/>
  <c r="O68" i="13" s="1"/>
  <c r="P65" i="13"/>
  <c r="P66" i="13" s="1"/>
  <c r="P67" i="13" s="1"/>
  <c r="P68" i="13" s="1"/>
  <c r="Q65" i="13"/>
  <c r="Q66" i="13" s="1"/>
  <c r="Q67" i="13" s="1"/>
  <c r="Q68" i="13" s="1"/>
  <c r="D70" i="13"/>
  <c r="E70" i="13"/>
  <c r="F70" i="13"/>
  <c r="G70" i="13"/>
  <c r="H70" i="13"/>
  <c r="I70" i="13"/>
  <c r="J70" i="13"/>
  <c r="K70" i="13"/>
  <c r="L70" i="13"/>
  <c r="M70" i="13"/>
  <c r="N70" i="13"/>
  <c r="O70" i="13"/>
  <c r="P70" i="13"/>
  <c r="Q70" i="13"/>
  <c r="D71" i="13"/>
  <c r="E71" i="13"/>
  <c r="F71" i="13"/>
  <c r="G71" i="13"/>
  <c r="H71" i="13"/>
  <c r="I71" i="13"/>
  <c r="J71" i="13"/>
  <c r="K71" i="13"/>
  <c r="L71" i="13"/>
  <c r="M71" i="13"/>
  <c r="N71" i="13"/>
  <c r="O71" i="13"/>
  <c r="P71" i="13"/>
  <c r="Q71" i="13"/>
  <c r="D72" i="13"/>
  <c r="E72" i="13"/>
  <c r="F72" i="13"/>
  <c r="G72" i="13"/>
  <c r="H72" i="13"/>
  <c r="I72" i="13"/>
  <c r="J72" i="13"/>
  <c r="K72" i="13"/>
  <c r="L72" i="13"/>
  <c r="M72" i="13"/>
  <c r="N72" i="13"/>
  <c r="O72" i="13"/>
  <c r="P72" i="13"/>
  <c r="Q72" i="13"/>
  <c r="E73" i="13"/>
  <c r="F73" i="13"/>
  <c r="F74" i="13" s="1"/>
  <c r="F75" i="13" s="1"/>
  <c r="F76" i="13" s="1"/>
  <c r="G73" i="13"/>
  <c r="G74" i="13" s="1"/>
  <c r="G75" i="13" s="1"/>
  <c r="G76" i="13" s="1"/>
  <c r="H73" i="13"/>
  <c r="H74" i="13" s="1"/>
  <c r="H75" i="13" s="1"/>
  <c r="H76" i="13" s="1"/>
  <c r="I73" i="13"/>
  <c r="I74" i="13" s="1"/>
  <c r="I75" i="13" s="1"/>
  <c r="I76" i="13" s="1"/>
  <c r="J73" i="13"/>
  <c r="J74" i="13" s="1"/>
  <c r="J75" i="13" s="1"/>
  <c r="J76" i="13" s="1"/>
  <c r="K73" i="13"/>
  <c r="K74" i="13" s="1"/>
  <c r="K75" i="13" s="1"/>
  <c r="K76" i="13" s="1"/>
  <c r="L73" i="13"/>
  <c r="L74" i="13" s="1"/>
  <c r="L75" i="13" s="1"/>
  <c r="L76" i="13" s="1"/>
  <c r="M73" i="13"/>
  <c r="M74" i="13" s="1"/>
  <c r="M75" i="13" s="1"/>
  <c r="M76" i="13" s="1"/>
  <c r="N73" i="13"/>
  <c r="N74" i="13" s="1"/>
  <c r="N75" i="13" s="1"/>
  <c r="N76" i="13" s="1"/>
  <c r="O73" i="13"/>
  <c r="O74" i="13" s="1"/>
  <c r="O75" i="13" s="1"/>
  <c r="O76" i="13" s="1"/>
  <c r="P73" i="13"/>
  <c r="P74" i="13" s="1"/>
  <c r="P75" i="13" s="1"/>
  <c r="P76" i="13" s="1"/>
  <c r="Q73" i="13"/>
  <c r="Q74" i="13" s="1"/>
  <c r="Q75" i="13" s="1"/>
  <c r="Q76" i="13" s="1"/>
  <c r="D79" i="13"/>
  <c r="E79" i="13"/>
  <c r="F79" i="13"/>
  <c r="G79" i="13"/>
  <c r="H79" i="13"/>
  <c r="I79" i="13"/>
  <c r="J79" i="13"/>
  <c r="K79" i="13"/>
  <c r="L79" i="13"/>
  <c r="M79" i="13"/>
  <c r="N79" i="13"/>
  <c r="O79" i="13"/>
  <c r="P79" i="13"/>
  <c r="Q79" i="13"/>
  <c r="E80" i="13"/>
  <c r="D80" i="13" s="1"/>
  <c r="F80" i="13"/>
  <c r="G80" i="13"/>
  <c r="H80" i="13"/>
  <c r="I80" i="13"/>
  <c r="J80" i="13"/>
  <c r="K80" i="13"/>
  <c r="L80" i="13"/>
  <c r="M80" i="13"/>
  <c r="N80" i="13"/>
  <c r="O80" i="13"/>
  <c r="P80" i="13"/>
  <c r="Q80" i="13"/>
  <c r="E81" i="13"/>
  <c r="D81" i="13" s="1"/>
  <c r="F81" i="13"/>
  <c r="G81" i="13"/>
  <c r="H81" i="13"/>
  <c r="I81" i="13"/>
  <c r="J81" i="13"/>
  <c r="K81" i="13"/>
  <c r="L81" i="13"/>
  <c r="M81" i="13"/>
  <c r="N81" i="13"/>
  <c r="O81" i="13"/>
  <c r="P81" i="13"/>
  <c r="Q81" i="13"/>
  <c r="F82" i="13"/>
  <c r="G82" i="13"/>
  <c r="G83" i="13" s="1"/>
  <c r="G84" i="13" s="1"/>
  <c r="G85" i="13" s="1"/>
  <c r="H82" i="13"/>
  <c r="H83" i="13" s="1"/>
  <c r="H84" i="13" s="1"/>
  <c r="H85" i="13" s="1"/>
  <c r="I82" i="13"/>
  <c r="I83" i="13" s="1"/>
  <c r="I84" i="13" s="1"/>
  <c r="I85" i="13" s="1"/>
  <c r="J82" i="13"/>
  <c r="J83" i="13" s="1"/>
  <c r="J84" i="13" s="1"/>
  <c r="J85" i="13" s="1"/>
  <c r="K82" i="13"/>
  <c r="K83" i="13" s="1"/>
  <c r="K84" i="13" s="1"/>
  <c r="K85" i="13" s="1"/>
  <c r="L82" i="13"/>
  <c r="L83" i="13" s="1"/>
  <c r="L84" i="13" s="1"/>
  <c r="L85" i="13" s="1"/>
  <c r="M82" i="13"/>
  <c r="M83" i="13" s="1"/>
  <c r="M84" i="13" s="1"/>
  <c r="M85" i="13" s="1"/>
  <c r="N82" i="13"/>
  <c r="N83" i="13" s="1"/>
  <c r="N84" i="13" s="1"/>
  <c r="N85" i="13" s="1"/>
  <c r="O82" i="13"/>
  <c r="O83" i="13" s="1"/>
  <c r="O84" i="13" s="1"/>
  <c r="O85" i="13" s="1"/>
  <c r="P82" i="13"/>
  <c r="P83" i="13" s="1"/>
  <c r="P84" i="13" s="1"/>
  <c r="P85" i="13" s="1"/>
  <c r="Q82" i="13"/>
  <c r="Q83" i="13" s="1"/>
  <c r="Q84" i="13" s="1"/>
  <c r="Q85" i="13" s="1"/>
  <c r="D87" i="13"/>
  <c r="E87" i="13"/>
  <c r="F87" i="13"/>
  <c r="G87" i="13"/>
  <c r="H87" i="13"/>
  <c r="I87" i="13"/>
  <c r="J87" i="13"/>
  <c r="K87" i="13"/>
  <c r="L87" i="13"/>
  <c r="M87" i="13"/>
  <c r="N87" i="13"/>
  <c r="O87" i="13"/>
  <c r="P87" i="13"/>
  <c r="Q87" i="13"/>
  <c r="D88" i="13"/>
  <c r="E88" i="13"/>
  <c r="F88" i="13"/>
  <c r="G88" i="13"/>
  <c r="H88" i="13"/>
  <c r="I88" i="13"/>
  <c r="J88" i="13"/>
  <c r="K88" i="13"/>
  <c r="L88" i="13"/>
  <c r="M88" i="13"/>
  <c r="N88" i="13"/>
  <c r="O88" i="13"/>
  <c r="P88" i="13"/>
  <c r="Q88" i="13"/>
  <c r="D89" i="13"/>
  <c r="E89" i="13"/>
  <c r="F89" i="13"/>
  <c r="G89" i="13"/>
  <c r="H89" i="13"/>
  <c r="I89" i="13"/>
  <c r="J89" i="13"/>
  <c r="K89" i="13"/>
  <c r="L89" i="13"/>
  <c r="M89" i="13"/>
  <c r="N89" i="13"/>
  <c r="O89" i="13"/>
  <c r="P89" i="13"/>
  <c r="Q89" i="13"/>
  <c r="E90" i="13"/>
  <c r="F90" i="13"/>
  <c r="F91" i="13" s="1"/>
  <c r="F92" i="13" s="1"/>
  <c r="F93" i="13" s="1"/>
  <c r="G90" i="13"/>
  <c r="G91" i="13" s="1"/>
  <c r="G92" i="13" s="1"/>
  <c r="G93" i="13" s="1"/>
  <c r="H90" i="13"/>
  <c r="H91" i="13" s="1"/>
  <c r="H92" i="13" s="1"/>
  <c r="H93" i="13" s="1"/>
  <c r="I90" i="13"/>
  <c r="I91" i="13" s="1"/>
  <c r="I92" i="13" s="1"/>
  <c r="I93" i="13" s="1"/>
  <c r="J90" i="13"/>
  <c r="J91" i="13" s="1"/>
  <c r="J92" i="13" s="1"/>
  <c r="J93" i="13" s="1"/>
  <c r="K90" i="13"/>
  <c r="K91" i="13" s="1"/>
  <c r="K92" i="13" s="1"/>
  <c r="K93" i="13" s="1"/>
  <c r="L90" i="13"/>
  <c r="L91" i="13" s="1"/>
  <c r="L92" i="13" s="1"/>
  <c r="L93" i="13" s="1"/>
  <c r="M90" i="13"/>
  <c r="M91" i="13" s="1"/>
  <c r="M92" i="13" s="1"/>
  <c r="M93" i="13" s="1"/>
  <c r="N90" i="13"/>
  <c r="N91" i="13" s="1"/>
  <c r="N92" i="13" s="1"/>
  <c r="N93" i="13" s="1"/>
  <c r="O90" i="13"/>
  <c r="O91" i="13" s="1"/>
  <c r="O92" i="13" s="1"/>
  <c r="O93" i="13" s="1"/>
  <c r="P90" i="13"/>
  <c r="P91" i="13" s="1"/>
  <c r="P92" i="13" s="1"/>
  <c r="P93" i="13" s="1"/>
  <c r="Q90" i="13"/>
  <c r="Q91" i="13" s="1"/>
  <c r="Q92" i="13" s="1"/>
  <c r="Q93" i="13" s="1"/>
  <c r="D96" i="13"/>
  <c r="E96" i="13"/>
  <c r="F96" i="13"/>
  <c r="G96" i="13"/>
  <c r="H96" i="13"/>
  <c r="I96" i="13"/>
  <c r="J96" i="13"/>
  <c r="K96" i="13"/>
  <c r="L96" i="13"/>
  <c r="M96" i="13"/>
  <c r="N96" i="13"/>
  <c r="O96" i="13"/>
  <c r="P96" i="13"/>
  <c r="Q96" i="13"/>
  <c r="E97" i="13"/>
  <c r="D97" i="13" s="1"/>
  <c r="F97" i="13"/>
  <c r="G97" i="13"/>
  <c r="H97" i="13"/>
  <c r="I97" i="13"/>
  <c r="J97" i="13"/>
  <c r="K97" i="13"/>
  <c r="L97" i="13"/>
  <c r="M97" i="13"/>
  <c r="N97" i="13"/>
  <c r="O97" i="13"/>
  <c r="P97" i="13"/>
  <c r="Q97" i="13"/>
  <c r="E98" i="13"/>
  <c r="D98" i="13" s="1"/>
  <c r="F98" i="13"/>
  <c r="G98" i="13"/>
  <c r="H98" i="13"/>
  <c r="I98" i="13"/>
  <c r="J98" i="13"/>
  <c r="K98" i="13"/>
  <c r="L98" i="13"/>
  <c r="M98" i="13"/>
  <c r="N98" i="13"/>
  <c r="O98" i="13"/>
  <c r="P98" i="13"/>
  <c r="Q98" i="13"/>
  <c r="F99" i="13"/>
  <c r="G99" i="13"/>
  <c r="G100" i="13" s="1"/>
  <c r="G101" i="13" s="1"/>
  <c r="G102" i="13" s="1"/>
  <c r="H99" i="13"/>
  <c r="H100" i="13" s="1"/>
  <c r="H101" i="13" s="1"/>
  <c r="H102" i="13" s="1"/>
  <c r="I99" i="13"/>
  <c r="I100" i="13" s="1"/>
  <c r="I101" i="13" s="1"/>
  <c r="I102" i="13" s="1"/>
  <c r="J99" i="13"/>
  <c r="J100" i="13" s="1"/>
  <c r="J101" i="13" s="1"/>
  <c r="J102" i="13" s="1"/>
  <c r="K99" i="13"/>
  <c r="K100" i="13" s="1"/>
  <c r="K101" i="13" s="1"/>
  <c r="K102" i="13" s="1"/>
  <c r="L99" i="13"/>
  <c r="L100" i="13" s="1"/>
  <c r="L101" i="13" s="1"/>
  <c r="L102" i="13" s="1"/>
  <c r="M99" i="13"/>
  <c r="M100" i="13" s="1"/>
  <c r="M101" i="13" s="1"/>
  <c r="M102" i="13" s="1"/>
  <c r="N99" i="13"/>
  <c r="N100" i="13" s="1"/>
  <c r="N101" i="13" s="1"/>
  <c r="N102" i="13" s="1"/>
  <c r="O99" i="13"/>
  <c r="O100" i="13" s="1"/>
  <c r="O101" i="13" s="1"/>
  <c r="O102" i="13" s="1"/>
  <c r="P99" i="13"/>
  <c r="P100" i="13" s="1"/>
  <c r="P101" i="13" s="1"/>
  <c r="P102" i="13" s="1"/>
  <c r="Q99" i="13"/>
  <c r="Q100" i="13" s="1"/>
  <c r="Q101" i="13" s="1"/>
  <c r="Q102" i="13" s="1"/>
  <c r="D104" i="13"/>
  <c r="E104" i="13"/>
  <c r="F104" i="13"/>
  <c r="G104" i="13"/>
  <c r="H104" i="13"/>
  <c r="I104" i="13"/>
  <c r="J104" i="13"/>
  <c r="K104" i="13"/>
  <c r="L104" i="13"/>
  <c r="M104" i="13"/>
  <c r="N104" i="13"/>
  <c r="O104" i="13"/>
  <c r="P104" i="13"/>
  <c r="Q104" i="13"/>
  <c r="D105" i="13"/>
  <c r="E105" i="13"/>
  <c r="F105" i="13"/>
  <c r="G105" i="13"/>
  <c r="H105" i="13"/>
  <c r="I105" i="13"/>
  <c r="J105" i="13"/>
  <c r="K105" i="13"/>
  <c r="L105" i="13"/>
  <c r="M105" i="13"/>
  <c r="N105" i="13"/>
  <c r="O105" i="13"/>
  <c r="P105" i="13"/>
  <c r="Q105" i="13"/>
  <c r="D106" i="13"/>
  <c r="E106" i="13"/>
  <c r="F106" i="13"/>
  <c r="G106" i="13"/>
  <c r="H106" i="13"/>
  <c r="I106" i="13"/>
  <c r="J106" i="13"/>
  <c r="K106" i="13"/>
  <c r="L106" i="13"/>
  <c r="M106" i="13"/>
  <c r="N106" i="13"/>
  <c r="O106" i="13"/>
  <c r="P106" i="13"/>
  <c r="Q106" i="13"/>
  <c r="E107" i="13"/>
  <c r="F107" i="13"/>
  <c r="F108" i="13" s="1"/>
  <c r="F109" i="13" s="1"/>
  <c r="F110" i="13" s="1"/>
  <c r="G107" i="13"/>
  <c r="G108" i="13" s="1"/>
  <c r="G109" i="13" s="1"/>
  <c r="G110" i="13" s="1"/>
  <c r="H107" i="13"/>
  <c r="H108" i="13" s="1"/>
  <c r="H109" i="13" s="1"/>
  <c r="H110" i="13" s="1"/>
  <c r="I107" i="13"/>
  <c r="I108" i="13" s="1"/>
  <c r="I109" i="13" s="1"/>
  <c r="I110" i="13" s="1"/>
  <c r="J107" i="13"/>
  <c r="J108" i="13" s="1"/>
  <c r="J109" i="13" s="1"/>
  <c r="J110" i="13" s="1"/>
  <c r="K107" i="13"/>
  <c r="K108" i="13" s="1"/>
  <c r="K109" i="13" s="1"/>
  <c r="K110" i="13" s="1"/>
  <c r="L107" i="13"/>
  <c r="L108" i="13" s="1"/>
  <c r="L109" i="13" s="1"/>
  <c r="L110" i="13" s="1"/>
  <c r="M107" i="13"/>
  <c r="M108" i="13" s="1"/>
  <c r="M109" i="13" s="1"/>
  <c r="M110" i="13" s="1"/>
  <c r="N107" i="13"/>
  <c r="N108" i="13" s="1"/>
  <c r="N109" i="13" s="1"/>
  <c r="N110" i="13" s="1"/>
  <c r="O107" i="13"/>
  <c r="O108" i="13" s="1"/>
  <c r="O109" i="13" s="1"/>
  <c r="O110" i="13" s="1"/>
  <c r="P107" i="13"/>
  <c r="P108" i="13" s="1"/>
  <c r="P109" i="13" s="1"/>
  <c r="P110" i="13" s="1"/>
  <c r="Q107" i="13"/>
  <c r="Q108" i="13" s="1"/>
  <c r="Q109" i="13" s="1"/>
  <c r="Q110" i="13" s="1"/>
  <c r="D113" i="13"/>
  <c r="E113" i="13"/>
  <c r="F113" i="13"/>
  <c r="G113" i="13"/>
  <c r="H113" i="13"/>
  <c r="I113" i="13"/>
  <c r="J113" i="13"/>
  <c r="K113" i="13"/>
  <c r="L113" i="13"/>
  <c r="M113" i="13"/>
  <c r="N113" i="13"/>
  <c r="O113" i="13"/>
  <c r="P113" i="13"/>
  <c r="Q113" i="13"/>
  <c r="E114" i="13"/>
  <c r="D114" i="13" s="1"/>
  <c r="F114" i="13"/>
  <c r="G114" i="13"/>
  <c r="H114" i="13"/>
  <c r="I114" i="13"/>
  <c r="J114" i="13"/>
  <c r="K114" i="13"/>
  <c r="L114" i="13"/>
  <c r="M114" i="13"/>
  <c r="N114" i="13"/>
  <c r="O114" i="13"/>
  <c r="P114" i="13"/>
  <c r="Q114" i="13"/>
  <c r="E115" i="13"/>
  <c r="D115" i="13" s="1"/>
  <c r="F115" i="13"/>
  <c r="G115" i="13"/>
  <c r="H115" i="13"/>
  <c r="I115" i="13"/>
  <c r="J115" i="13"/>
  <c r="K115" i="13"/>
  <c r="L115" i="13"/>
  <c r="M115" i="13"/>
  <c r="N115" i="13"/>
  <c r="O115" i="13"/>
  <c r="P115" i="13"/>
  <c r="Q115" i="13"/>
  <c r="F116" i="13"/>
  <c r="G116" i="13"/>
  <c r="G117" i="13" s="1"/>
  <c r="G118" i="13" s="1"/>
  <c r="G119" i="13" s="1"/>
  <c r="H116" i="13"/>
  <c r="H117" i="13" s="1"/>
  <c r="H118" i="13" s="1"/>
  <c r="H119" i="13" s="1"/>
  <c r="I116" i="13"/>
  <c r="I117" i="13" s="1"/>
  <c r="I118" i="13" s="1"/>
  <c r="I119" i="13" s="1"/>
  <c r="J116" i="13"/>
  <c r="J117" i="13" s="1"/>
  <c r="J118" i="13" s="1"/>
  <c r="J119" i="13" s="1"/>
  <c r="K116" i="13"/>
  <c r="K117" i="13" s="1"/>
  <c r="K118" i="13" s="1"/>
  <c r="K119" i="13" s="1"/>
  <c r="L116" i="13"/>
  <c r="L117" i="13" s="1"/>
  <c r="L118" i="13" s="1"/>
  <c r="L119" i="13" s="1"/>
  <c r="M116" i="13"/>
  <c r="M117" i="13" s="1"/>
  <c r="M118" i="13" s="1"/>
  <c r="M119" i="13" s="1"/>
  <c r="N116" i="13"/>
  <c r="N117" i="13" s="1"/>
  <c r="N118" i="13" s="1"/>
  <c r="N119" i="13" s="1"/>
  <c r="O116" i="13"/>
  <c r="O117" i="13" s="1"/>
  <c r="O118" i="13" s="1"/>
  <c r="O119" i="13" s="1"/>
  <c r="P116" i="13"/>
  <c r="P117" i="13" s="1"/>
  <c r="P118" i="13" s="1"/>
  <c r="P119" i="13" s="1"/>
  <c r="Q116" i="13"/>
  <c r="Q117" i="13" s="1"/>
  <c r="Q118" i="13" s="1"/>
  <c r="Q119" i="13" s="1"/>
  <c r="D121" i="13"/>
  <c r="E121" i="13"/>
  <c r="F121" i="13"/>
  <c r="G121" i="13"/>
  <c r="H121" i="13"/>
  <c r="I121" i="13"/>
  <c r="J121" i="13"/>
  <c r="K121" i="13"/>
  <c r="L121" i="13"/>
  <c r="M121" i="13"/>
  <c r="N121" i="13"/>
  <c r="O121" i="13"/>
  <c r="P121" i="13"/>
  <c r="Q121" i="13"/>
  <c r="D122" i="13"/>
  <c r="E122" i="13"/>
  <c r="F122" i="13"/>
  <c r="G122" i="13"/>
  <c r="H122" i="13"/>
  <c r="I122" i="13"/>
  <c r="J122" i="13"/>
  <c r="K122" i="13"/>
  <c r="L122" i="13"/>
  <c r="M122" i="13"/>
  <c r="N122" i="13"/>
  <c r="O122" i="13"/>
  <c r="P122" i="13"/>
  <c r="Q122" i="13"/>
  <c r="D123" i="13"/>
  <c r="E123" i="13"/>
  <c r="F123" i="13"/>
  <c r="G123" i="13"/>
  <c r="H123" i="13"/>
  <c r="I123" i="13"/>
  <c r="J123" i="13"/>
  <c r="K123" i="13"/>
  <c r="L123" i="13"/>
  <c r="M123" i="13"/>
  <c r="N123" i="13"/>
  <c r="O123" i="13"/>
  <c r="P123" i="13"/>
  <c r="Q123" i="13"/>
  <c r="E124" i="13"/>
  <c r="F124" i="13"/>
  <c r="F125" i="13" s="1"/>
  <c r="F126" i="13" s="1"/>
  <c r="F127" i="13" s="1"/>
  <c r="G124" i="13"/>
  <c r="G125" i="13" s="1"/>
  <c r="G126" i="13" s="1"/>
  <c r="G127" i="13" s="1"/>
  <c r="H124" i="13"/>
  <c r="H125" i="13" s="1"/>
  <c r="H126" i="13" s="1"/>
  <c r="H127" i="13" s="1"/>
  <c r="I124" i="13"/>
  <c r="I125" i="13" s="1"/>
  <c r="I126" i="13" s="1"/>
  <c r="I127" i="13" s="1"/>
  <c r="J124" i="13"/>
  <c r="J125" i="13" s="1"/>
  <c r="J126" i="13" s="1"/>
  <c r="J127" i="13" s="1"/>
  <c r="K124" i="13"/>
  <c r="K125" i="13" s="1"/>
  <c r="K126" i="13" s="1"/>
  <c r="K127" i="13" s="1"/>
  <c r="L124" i="13"/>
  <c r="L125" i="13" s="1"/>
  <c r="L126" i="13" s="1"/>
  <c r="L127" i="13" s="1"/>
  <c r="M124" i="13"/>
  <c r="M125" i="13" s="1"/>
  <c r="M126" i="13" s="1"/>
  <c r="M127" i="13" s="1"/>
  <c r="N124" i="13"/>
  <c r="N125" i="13" s="1"/>
  <c r="N126" i="13" s="1"/>
  <c r="N127" i="13" s="1"/>
  <c r="O124" i="13"/>
  <c r="O125" i="13" s="1"/>
  <c r="O126" i="13" s="1"/>
  <c r="O127" i="13" s="1"/>
  <c r="P124" i="13"/>
  <c r="P125" i="13" s="1"/>
  <c r="P126" i="13" s="1"/>
  <c r="P127" i="13" s="1"/>
  <c r="Q124" i="13"/>
  <c r="Q125" i="13" s="1"/>
  <c r="Q126" i="13" s="1"/>
  <c r="Q127" i="13" s="1"/>
  <c r="D130" i="13"/>
  <c r="E130" i="13"/>
  <c r="F130" i="13"/>
  <c r="G130" i="13"/>
  <c r="H130" i="13"/>
  <c r="I130" i="13"/>
  <c r="J130" i="13"/>
  <c r="K130" i="13"/>
  <c r="L130" i="13"/>
  <c r="M130" i="13"/>
  <c r="N130" i="13"/>
  <c r="O130" i="13"/>
  <c r="P130" i="13"/>
  <c r="Q130" i="13"/>
  <c r="E131" i="13"/>
  <c r="D131" i="13" s="1"/>
  <c r="F131" i="13"/>
  <c r="G131" i="13"/>
  <c r="H131" i="13"/>
  <c r="I131" i="13"/>
  <c r="J131" i="13"/>
  <c r="K131" i="13"/>
  <c r="L131" i="13"/>
  <c r="M131" i="13"/>
  <c r="N131" i="13"/>
  <c r="O131" i="13"/>
  <c r="P131" i="13"/>
  <c r="Q131" i="13"/>
  <c r="E132" i="13"/>
  <c r="D132" i="13" s="1"/>
  <c r="F132" i="13"/>
  <c r="G132" i="13"/>
  <c r="H132" i="13"/>
  <c r="I132" i="13"/>
  <c r="J132" i="13"/>
  <c r="K132" i="13"/>
  <c r="L132" i="13"/>
  <c r="M132" i="13"/>
  <c r="N132" i="13"/>
  <c r="O132" i="13"/>
  <c r="P132" i="13"/>
  <c r="Q132" i="13"/>
  <c r="F133" i="13"/>
  <c r="G133" i="13"/>
  <c r="G134" i="13" s="1"/>
  <c r="G135" i="13" s="1"/>
  <c r="G136" i="13" s="1"/>
  <c r="H133" i="13"/>
  <c r="H134" i="13" s="1"/>
  <c r="H135" i="13" s="1"/>
  <c r="H136" i="13" s="1"/>
  <c r="I133" i="13"/>
  <c r="I134" i="13" s="1"/>
  <c r="I135" i="13" s="1"/>
  <c r="I136" i="13" s="1"/>
  <c r="J133" i="13"/>
  <c r="J134" i="13" s="1"/>
  <c r="J135" i="13" s="1"/>
  <c r="J136" i="13" s="1"/>
  <c r="K133" i="13"/>
  <c r="K134" i="13" s="1"/>
  <c r="K135" i="13" s="1"/>
  <c r="K136" i="13" s="1"/>
  <c r="L133" i="13"/>
  <c r="L134" i="13" s="1"/>
  <c r="L135" i="13" s="1"/>
  <c r="L136" i="13" s="1"/>
  <c r="M133" i="13"/>
  <c r="M134" i="13" s="1"/>
  <c r="M135" i="13" s="1"/>
  <c r="M136" i="13" s="1"/>
  <c r="N133" i="13"/>
  <c r="N134" i="13" s="1"/>
  <c r="N135" i="13" s="1"/>
  <c r="N136" i="13" s="1"/>
  <c r="O133" i="13"/>
  <c r="O134" i="13" s="1"/>
  <c r="O135" i="13" s="1"/>
  <c r="O136" i="13" s="1"/>
  <c r="P133" i="13"/>
  <c r="P134" i="13" s="1"/>
  <c r="P135" i="13" s="1"/>
  <c r="P136" i="13" s="1"/>
  <c r="Q133" i="13"/>
  <c r="Q134" i="13" s="1"/>
  <c r="Q135" i="13" s="1"/>
  <c r="Q136" i="13" s="1"/>
  <c r="D138" i="13"/>
  <c r="E138" i="13"/>
  <c r="F138" i="13"/>
  <c r="G138" i="13"/>
  <c r="H138" i="13"/>
  <c r="I138" i="13"/>
  <c r="J138" i="13"/>
  <c r="K138" i="13"/>
  <c r="L138" i="13"/>
  <c r="M138" i="13"/>
  <c r="N138" i="13"/>
  <c r="O138" i="13"/>
  <c r="P138" i="13"/>
  <c r="Q138" i="13"/>
  <c r="D139" i="13"/>
  <c r="E139" i="13"/>
  <c r="F139" i="13"/>
  <c r="G139" i="13"/>
  <c r="H139" i="13"/>
  <c r="I139" i="13"/>
  <c r="J139" i="13"/>
  <c r="K139" i="13"/>
  <c r="L139" i="13"/>
  <c r="M139" i="13"/>
  <c r="N139" i="13"/>
  <c r="O139" i="13"/>
  <c r="P139" i="13"/>
  <c r="Q139" i="13"/>
  <c r="D140" i="13"/>
  <c r="E140" i="13"/>
  <c r="F140" i="13"/>
  <c r="G140" i="13"/>
  <c r="H140" i="13"/>
  <c r="I140" i="13"/>
  <c r="J140" i="13"/>
  <c r="K140" i="13"/>
  <c r="L140" i="13"/>
  <c r="M140" i="13"/>
  <c r="N140" i="13"/>
  <c r="O140" i="13"/>
  <c r="P140" i="13"/>
  <c r="Q140" i="13"/>
  <c r="E141" i="13"/>
  <c r="F141" i="13"/>
  <c r="F142" i="13" s="1"/>
  <c r="F143" i="13" s="1"/>
  <c r="F144" i="13" s="1"/>
  <c r="G141" i="13"/>
  <c r="G142" i="13" s="1"/>
  <c r="G143" i="13" s="1"/>
  <c r="G144" i="13" s="1"/>
  <c r="H141" i="13"/>
  <c r="H142" i="13" s="1"/>
  <c r="H143" i="13" s="1"/>
  <c r="H144" i="13" s="1"/>
  <c r="I141" i="13"/>
  <c r="I142" i="13" s="1"/>
  <c r="I143" i="13" s="1"/>
  <c r="I144" i="13" s="1"/>
  <c r="J141" i="13"/>
  <c r="J142" i="13" s="1"/>
  <c r="J143" i="13" s="1"/>
  <c r="J144" i="13" s="1"/>
  <c r="K141" i="13"/>
  <c r="K142" i="13" s="1"/>
  <c r="K143" i="13" s="1"/>
  <c r="K144" i="13" s="1"/>
  <c r="L141" i="13"/>
  <c r="L142" i="13" s="1"/>
  <c r="L143" i="13" s="1"/>
  <c r="L144" i="13" s="1"/>
  <c r="M141" i="13"/>
  <c r="M142" i="13" s="1"/>
  <c r="M143" i="13" s="1"/>
  <c r="M144" i="13" s="1"/>
  <c r="N141" i="13"/>
  <c r="N142" i="13" s="1"/>
  <c r="N143" i="13" s="1"/>
  <c r="N144" i="13" s="1"/>
  <c r="O141" i="13"/>
  <c r="O142" i="13" s="1"/>
  <c r="O143" i="13" s="1"/>
  <c r="O144" i="13" s="1"/>
  <c r="P141" i="13"/>
  <c r="P142" i="13" s="1"/>
  <c r="P143" i="13" s="1"/>
  <c r="P144" i="13" s="1"/>
  <c r="Q141" i="13"/>
  <c r="Q142" i="13" s="1"/>
  <c r="Q143" i="13" s="1"/>
  <c r="Q144" i="13" s="1"/>
  <c r="D147" i="13"/>
  <c r="E147" i="13"/>
  <c r="F147" i="13"/>
  <c r="G147" i="13"/>
  <c r="H147" i="13"/>
  <c r="I147" i="13"/>
  <c r="J147" i="13"/>
  <c r="K147" i="13"/>
  <c r="L147" i="13"/>
  <c r="M147" i="13"/>
  <c r="N147" i="13"/>
  <c r="O147" i="13"/>
  <c r="P147" i="13"/>
  <c r="Q147" i="13"/>
  <c r="E148" i="13"/>
  <c r="D148" i="13" s="1"/>
  <c r="F148" i="13"/>
  <c r="G148" i="13"/>
  <c r="H148" i="13"/>
  <c r="I148" i="13"/>
  <c r="J148" i="13"/>
  <c r="K148" i="13"/>
  <c r="L148" i="13"/>
  <c r="M148" i="13"/>
  <c r="N148" i="13"/>
  <c r="O148" i="13"/>
  <c r="P148" i="13"/>
  <c r="Q148" i="13"/>
  <c r="E149" i="13"/>
  <c r="D149" i="13" s="1"/>
  <c r="F149" i="13"/>
  <c r="G149" i="13"/>
  <c r="H149" i="13"/>
  <c r="I149" i="13"/>
  <c r="J149" i="13"/>
  <c r="K149" i="13"/>
  <c r="L149" i="13"/>
  <c r="M149" i="13"/>
  <c r="N149" i="13"/>
  <c r="O149" i="13"/>
  <c r="P149" i="13"/>
  <c r="Q149" i="13"/>
  <c r="F150" i="13"/>
  <c r="G150" i="13"/>
  <c r="G151" i="13" s="1"/>
  <c r="G152" i="13" s="1"/>
  <c r="G153" i="13" s="1"/>
  <c r="H150" i="13"/>
  <c r="H151" i="13" s="1"/>
  <c r="H152" i="13" s="1"/>
  <c r="H153" i="13" s="1"/>
  <c r="I150" i="13"/>
  <c r="I151" i="13" s="1"/>
  <c r="I152" i="13" s="1"/>
  <c r="I153" i="13" s="1"/>
  <c r="J150" i="13"/>
  <c r="J151" i="13" s="1"/>
  <c r="J152" i="13" s="1"/>
  <c r="J153" i="13" s="1"/>
  <c r="K150" i="13"/>
  <c r="K151" i="13" s="1"/>
  <c r="K152" i="13" s="1"/>
  <c r="K153" i="13" s="1"/>
  <c r="L150" i="13"/>
  <c r="L151" i="13" s="1"/>
  <c r="L152" i="13" s="1"/>
  <c r="L153" i="13" s="1"/>
  <c r="M150" i="13"/>
  <c r="M151" i="13" s="1"/>
  <c r="M152" i="13" s="1"/>
  <c r="M153" i="13" s="1"/>
  <c r="N150" i="13"/>
  <c r="N151" i="13" s="1"/>
  <c r="N152" i="13" s="1"/>
  <c r="N153" i="13" s="1"/>
  <c r="O150" i="13"/>
  <c r="O151" i="13" s="1"/>
  <c r="O152" i="13" s="1"/>
  <c r="O153" i="13" s="1"/>
  <c r="P150" i="13"/>
  <c r="P151" i="13" s="1"/>
  <c r="P152" i="13" s="1"/>
  <c r="P153" i="13" s="1"/>
  <c r="Q150" i="13"/>
  <c r="Q151" i="13" s="1"/>
  <c r="Q152" i="13" s="1"/>
  <c r="Q153" i="13" s="1"/>
  <c r="D155" i="13"/>
  <c r="E155" i="13"/>
  <c r="F155" i="13"/>
  <c r="G155" i="13"/>
  <c r="H155" i="13"/>
  <c r="I155" i="13"/>
  <c r="J155" i="13"/>
  <c r="K155" i="13"/>
  <c r="L155" i="13"/>
  <c r="M155" i="13"/>
  <c r="N155" i="13"/>
  <c r="O155" i="13"/>
  <c r="P155" i="13"/>
  <c r="Q155" i="13"/>
  <c r="D156" i="13"/>
  <c r="E156" i="13"/>
  <c r="F156" i="13"/>
  <c r="G156" i="13"/>
  <c r="H156" i="13"/>
  <c r="I156" i="13"/>
  <c r="J156" i="13"/>
  <c r="K156" i="13"/>
  <c r="L156" i="13"/>
  <c r="M156" i="13"/>
  <c r="N156" i="13"/>
  <c r="O156" i="13"/>
  <c r="P156" i="13"/>
  <c r="Q156" i="13"/>
  <c r="D157" i="13"/>
  <c r="E157" i="13"/>
  <c r="F157" i="13"/>
  <c r="G157" i="13"/>
  <c r="H157" i="13"/>
  <c r="I157" i="13"/>
  <c r="J157" i="13"/>
  <c r="K157" i="13"/>
  <c r="L157" i="13"/>
  <c r="M157" i="13"/>
  <c r="N157" i="13"/>
  <c r="O157" i="13"/>
  <c r="P157" i="13"/>
  <c r="Q157" i="13"/>
  <c r="E158" i="13"/>
  <c r="F158" i="13"/>
  <c r="F159" i="13" s="1"/>
  <c r="F160" i="13" s="1"/>
  <c r="F161" i="13" s="1"/>
  <c r="G158" i="13"/>
  <c r="G159" i="13" s="1"/>
  <c r="G160" i="13" s="1"/>
  <c r="G161" i="13" s="1"/>
  <c r="H158" i="13"/>
  <c r="H159" i="13" s="1"/>
  <c r="H160" i="13" s="1"/>
  <c r="H161" i="13" s="1"/>
  <c r="I158" i="13"/>
  <c r="I159" i="13" s="1"/>
  <c r="I160" i="13" s="1"/>
  <c r="I161" i="13" s="1"/>
  <c r="J158" i="13"/>
  <c r="J159" i="13" s="1"/>
  <c r="J160" i="13" s="1"/>
  <c r="J161" i="13" s="1"/>
  <c r="K158" i="13"/>
  <c r="K159" i="13" s="1"/>
  <c r="K160" i="13" s="1"/>
  <c r="K161" i="13" s="1"/>
  <c r="L158" i="13"/>
  <c r="L159" i="13" s="1"/>
  <c r="L160" i="13" s="1"/>
  <c r="L161" i="13" s="1"/>
  <c r="M158" i="13"/>
  <c r="M159" i="13" s="1"/>
  <c r="M160" i="13" s="1"/>
  <c r="M161" i="13" s="1"/>
  <c r="N158" i="13"/>
  <c r="N159" i="13" s="1"/>
  <c r="N160" i="13" s="1"/>
  <c r="N161" i="13" s="1"/>
  <c r="O158" i="13"/>
  <c r="O159" i="13" s="1"/>
  <c r="O160" i="13" s="1"/>
  <c r="O161" i="13" s="1"/>
  <c r="P158" i="13"/>
  <c r="P159" i="13" s="1"/>
  <c r="P160" i="13" s="1"/>
  <c r="P161" i="13" s="1"/>
  <c r="Q158" i="13"/>
  <c r="Q159" i="13" s="1"/>
  <c r="Q160" i="13" s="1"/>
  <c r="Q161" i="13" s="1"/>
  <c r="D164" i="13"/>
  <c r="E164" i="13"/>
  <c r="F164" i="13"/>
  <c r="G164" i="13"/>
  <c r="H164" i="13"/>
  <c r="I164" i="13"/>
  <c r="J164" i="13"/>
  <c r="K164" i="13"/>
  <c r="L164" i="13"/>
  <c r="M164" i="13"/>
  <c r="N164" i="13"/>
  <c r="O164" i="13"/>
  <c r="P164" i="13"/>
  <c r="Q164" i="13"/>
  <c r="E165" i="13"/>
  <c r="D165" i="13" s="1"/>
  <c r="F165" i="13"/>
  <c r="G165" i="13"/>
  <c r="H165" i="13"/>
  <c r="I165" i="13"/>
  <c r="J165" i="13"/>
  <c r="K165" i="13"/>
  <c r="L165" i="13"/>
  <c r="M165" i="13"/>
  <c r="N165" i="13"/>
  <c r="O165" i="13"/>
  <c r="P165" i="13"/>
  <c r="Q165" i="13"/>
  <c r="E166" i="13"/>
  <c r="D166" i="13" s="1"/>
  <c r="F166" i="13"/>
  <c r="G166" i="13"/>
  <c r="H166" i="13"/>
  <c r="I166" i="13"/>
  <c r="J166" i="13"/>
  <c r="K166" i="13"/>
  <c r="L166" i="13"/>
  <c r="M166" i="13"/>
  <c r="N166" i="13"/>
  <c r="O166" i="13"/>
  <c r="P166" i="13"/>
  <c r="Q166" i="13"/>
  <c r="F167" i="13"/>
  <c r="G167" i="13"/>
  <c r="G168" i="13" s="1"/>
  <c r="G169" i="13" s="1"/>
  <c r="G170" i="13" s="1"/>
  <c r="H167" i="13"/>
  <c r="H168" i="13" s="1"/>
  <c r="H169" i="13" s="1"/>
  <c r="H170" i="13" s="1"/>
  <c r="I167" i="13"/>
  <c r="I168" i="13" s="1"/>
  <c r="I169" i="13" s="1"/>
  <c r="I170" i="13" s="1"/>
  <c r="J167" i="13"/>
  <c r="J168" i="13" s="1"/>
  <c r="J169" i="13" s="1"/>
  <c r="J170" i="13" s="1"/>
  <c r="K167" i="13"/>
  <c r="K168" i="13" s="1"/>
  <c r="K169" i="13" s="1"/>
  <c r="K170" i="13" s="1"/>
  <c r="L167" i="13"/>
  <c r="L168" i="13" s="1"/>
  <c r="L169" i="13" s="1"/>
  <c r="L170" i="13" s="1"/>
  <c r="M167" i="13"/>
  <c r="M168" i="13" s="1"/>
  <c r="M169" i="13" s="1"/>
  <c r="M170" i="13" s="1"/>
  <c r="N167" i="13"/>
  <c r="N168" i="13" s="1"/>
  <c r="N169" i="13" s="1"/>
  <c r="N170" i="13" s="1"/>
  <c r="O167" i="13"/>
  <c r="O168" i="13" s="1"/>
  <c r="O169" i="13" s="1"/>
  <c r="O170" i="13" s="1"/>
  <c r="P167" i="13"/>
  <c r="P168" i="13" s="1"/>
  <c r="P169" i="13" s="1"/>
  <c r="P170" i="13" s="1"/>
  <c r="Q167" i="13"/>
  <c r="Q168" i="13" s="1"/>
  <c r="Q169" i="13" s="1"/>
  <c r="Q170" i="13" s="1"/>
  <c r="D172" i="13"/>
  <c r="E172" i="13"/>
  <c r="F172" i="13"/>
  <c r="G172" i="13"/>
  <c r="H172" i="13"/>
  <c r="I172" i="13"/>
  <c r="J172" i="13"/>
  <c r="K172" i="13"/>
  <c r="L172" i="13"/>
  <c r="M172" i="13"/>
  <c r="N172" i="13"/>
  <c r="O172" i="13"/>
  <c r="P172" i="13"/>
  <c r="Q172" i="13"/>
  <c r="D173" i="13"/>
  <c r="E173" i="13"/>
  <c r="F173" i="13"/>
  <c r="G173" i="13"/>
  <c r="H173" i="13"/>
  <c r="I173" i="13"/>
  <c r="J173" i="13"/>
  <c r="K173" i="13"/>
  <c r="L173" i="13"/>
  <c r="M173" i="13"/>
  <c r="N173" i="13"/>
  <c r="O173" i="13"/>
  <c r="P173" i="13"/>
  <c r="Q173" i="13"/>
  <c r="D174" i="13"/>
  <c r="E174" i="13"/>
  <c r="F174" i="13"/>
  <c r="G174" i="13"/>
  <c r="H174" i="13"/>
  <c r="I174" i="13"/>
  <c r="J174" i="13"/>
  <c r="K174" i="13"/>
  <c r="L174" i="13"/>
  <c r="M174" i="13"/>
  <c r="N174" i="13"/>
  <c r="O174" i="13"/>
  <c r="P174" i="13"/>
  <c r="Q174" i="13"/>
  <c r="E175" i="13"/>
  <c r="F175" i="13"/>
  <c r="F176" i="13" s="1"/>
  <c r="F177" i="13" s="1"/>
  <c r="F178" i="13" s="1"/>
  <c r="G175" i="13"/>
  <c r="G176" i="13" s="1"/>
  <c r="G177" i="13" s="1"/>
  <c r="G178" i="13" s="1"/>
  <c r="H175" i="13"/>
  <c r="H176" i="13" s="1"/>
  <c r="H177" i="13" s="1"/>
  <c r="H178" i="13" s="1"/>
  <c r="I175" i="13"/>
  <c r="I176" i="13" s="1"/>
  <c r="I177" i="13" s="1"/>
  <c r="I178" i="13" s="1"/>
  <c r="J175" i="13"/>
  <c r="J176" i="13" s="1"/>
  <c r="J177" i="13" s="1"/>
  <c r="J178" i="13" s="1"/>
  <c r="K175" i="13"/>
  <c r="K176" i="13" s="1"/>
  <c r="K177" i="13" s="1"/>
  <c r="K178" i="13" s="1"/>
  <c r="L175" i="13"/>
  <c r="L176" i="13" s="1"/>
  <c r="L177" i="13" s="1"/>
  <c r="L178" i="13" s="1"/>
  <c r="M175" i="13"/>
  <c r="M176" i="13" s="1"/>
  <c r="M177" i="13" s="1"/>
  <c r="M178" i="13" s="1"/>
  <c r="N175" i="13"/>
  <c r="N176" i="13" s="1"/>
  <c r="N177" i="13" s="1"/>
  <c r="N178" i="13" s="1"/>
  <c r="O175" i="13"/>
  <c r="O176" i="13" s="1"/>
  <c r="O177" i="13" s="1"/>
  <c r="O178" i="13" s="1"/>
  <c r="P175" i="13"/>
  <c r="P176" i="13" s="1"/>
  <c r="P177" i="13" s="1"/>
  <c r="P178" i="13" s="1"/>
  <c r="Q175" i="13"/>
  <c r="Q176" i="13" s="1"/>
  <c r="Q177" i="13" s="1"/>
  <c r="Q178" i="13" s="1"/>
  <c r="D181" i="13"/>
  <c r="E181" i="13"/>
  <c r="F181" i="13"/>
  <c r="G181" i="13"/>
  <c r="H181" i="13"/>
  <c r="I181" i="13"/>
  <c r="J181" i="13"/>
  <c r="K181" i="13"/>
  <c r="L181" i="13"/>
  <c r="M181" i="13"/>
  <c r="N181" i="13"/>
  <c r="O181" i="13"/>
  <c r="P181" i="13"/>
  <c r="Q181" i="13"/>
  <c r="E182" i="13"/>
  <c r="D182" i="13" s="1"/>
  <c r="F182" i="13"/>
  <c r="G182" i="13"/>
  <c r="H182" i="13"/>
  <c r="I182" i="13"/>
  <c r="J182" i="13"/>
  <c r="K182" i="13"/>
  <c r="L182" i="13"/>
  <c r="M182" i="13"/>
  <c r="N182" i="13"/>
  <c r="O182" i="13"/>
  <c r="P182" i="13"/>
  <c r="Q182" i="13"/>
  <c r="E183" i="13"/>
  <c r="D183" i="13" s="1"/>
  <c r="F183" i="13"/>
  <c r="G183" i="13"/>
  <c r="H183" i="13"/>
  <c r="I183" i="13"/>
  <c r="J183" i="13"/>
  <c r="K183" i="13"/>
  <c r="L183" i="13"/>
  <c r="M183" i="13"/>
  <c r="N183" i="13"/>
  <c r="O183" i="13"/>
  <c r="P183" i="13"/>
  <c r="Q183" i="13"/>
  <c r="F184" i="13"/>
  <c r="G184" i="13"/>
  <c r="G185" i="13" s="1"/>
  <c r="G186" i="13" s="1"/>
  <c r="G187" i="13" s="1"/>
  <c r="H184" i="13"/>
  <c r="H185" i="13" s="1"/>
  <c r="H186" i="13" s="1"/>
  <c r="H187" i="13" s="1"/>
  <c r="I184" i="13"/>
  <c r="I185" i="13" s="1"/>
  <c r="I186" i="13" s="1"/>
  <c r="I187" i="13" s="1"/>
  <c r="J184" i="13"/>
  <c r="J185" i="13" s="1"/>
  <c r="J186" i="13" s="1"/>
  <c r="J187" i="13" s="1"/>
  <c r="K184" i="13"/>
  <c r="K185" i="13" s="1"/>
  <c r="K186" i="13" s="1"/>
  <c r="K187" i="13" s="1"/>
  <c r="L184" i="13"/>
  <c r="L185" i="13" s="1"/>
  <c r="L186" i="13" s="1"/>
  <c r="L187" i="13" s="1"/>
  <c r="M184" i="13"/>
  <c r="M185" i="13" s="1"/>
  <c r="M186" i="13" s="1"/>
  <c r="M187" i="13" s="1"/>
  <c r="N184" i="13"/>
  <c r="N185" i="13" s="1"/>
  <c r="N186" i="13" s="1"/>
  <c r="N187" i="13" s="1"/>
  <c r="O184" i="13"/>
  <c r="O185" i="13" s="1"/>
  <c r="O186" i="13" s="1"/>
  <c r="O187" i="13" s="1"/>
  <c r="P184" i="13"/>
  <c r="P185" i="13" s="1"/>
  <c r="P186" i="13" s="1"/>
  <c r="P187" i="13" s="1"/>
  <c r="Q184" i="13"/>
  <c r="Q185" i="13" s="1"/>
  <c r="Q186" i="13" s="1"/>
  <c r="Q187" i="13" s="1"/>
  <c r="D189" i="13"/>
  <c r="E189" i="13"/>
  <c r="F189" i="13"/>
  <c r="G189" i="13"/>
  <c r="H189" i="13"/>
  <c r="I189" i="13"/>
  <c r="J189" i="13"/>
  <c r="K189" i="13"/>
  <c r="L189" i="13"/>
  <c r="M189" i="13"/>
  <c r="N189" i="13"/>
  <c r="O189" i="13"/>
  <c r="P189" i="13"/>
  <c r="Q189" i="13"/>
  <c r="D190" i="13"/>
  <c r="E190" i="13"/>
  <c r="F190" i="13"/>
  <c r="G190" i="13"/>
  <c r="H190" i="13"/>
  <c r="I190" i="13"/>
  <c r="J190" i="13"/>
  <c r="K190" i="13"/>
  <c r="L190" i="13"/>
  <c r="M190" i="13"/>
  <c r="N190" i="13"/>
  <c r="O190" i="13"/>
  <c r="P190" i="13"/>
  <c r="Q190" i="13"/>
  <c r="D191" i="13"/>
  <c r="E191" i="13"/>
  <c r="F191" i="13"/>
  <c r="G191" i="13"/>
  <c r="H191" i="13"/>
  <c r="I191" i="13"/>
  <c r="J191" i="13"/>
  <c r="K191" i="13"/>
  <c r="L191" i="13"/>
  <c r="M191" i="13"/>
  <c r="N191" i="13"/>
  <c r="O191" i="13"/>
  <c r="P191" i="13"/>
  <c r="Q191" i="13"/>
  <c r="E192" i="13"/>
  <c r="F192" i="13"/>
  <c r="F193" i="13" s="1"/>
  <c r="G192" i="13"/>
  <c r="G193" i="13" s="1"/>
  <c r="H192" i="13"/>
  <c r="H193" i="13" s="1"/>
  <c r="I192" i="13"/>
  <c r="I193" i="13" s="1"/>
  <c r="J192" i="13"/>
  <c r="J193" i="13" s="1"/>
  <c r="K192" i="13"/>
  <c r="K193" i="13" s="1"/>
  <c r="L192" i="13"/>
  <c r="L193" i="13" s="1"/>
  <c r="M192" i="13"/>
  <c r="M193" i="13" s="1"/>
  <c r="N192" i="13"/>
  <c r="N193" i="13" s="1"/>
  <c r="O192" i="13"/>
  <c r="O193" i="13" s="1"/>
  <c r="P192" i="13"/>
  <c r="P193" i="13" s="1"/>
  <c r="Q192" i="13"/>
  <c r="Q193" i="13" s="1"/>
  <c r="D198" i="13"/>
  <c r="E198" i="13"/>
  <c r="F198" i="13"/>
  <c r="G198" i="13"/>
  <c r="H198" i="13"/>
  <c r="I198" i="13"/>
  <c r="J198" i="13"/>
  <c r="K198" i="13"/>
  <c r="L198" i="13"/>
  <c r="M198" i="13"/>
  <c r="N198" i="13"/>
  <c r="O198" i="13"/>
  <c r="P198" i="13"/>
  <c r="Q198" i="13"/>
  <c r="E199" i="13"/>
  <c r="D199" i="13" s="1"/>
  <c r="F199" i="13"/>
  <c r="G199" i="13"/>
  <c r="H199" i="13"/>
  <c r="I199" i="13"/>
  <c r="J199" i="13"/>
  <c r="K199" i="13"/>
  <c r="L199" i="13"/>
  <c r="M199" i="13"/>
  <c r="N199" i="13"/>
  <c r="O199" i="13"/>
  <c r="P199" i="13"/>
  <c r="Q199" i="13"/>
  <c r="E200" i="13"/>
  <c r="D200" i="13" s="1"/>
  <c r="F200" i="13"/>
  <c r="G200" i="13"/>
  <c r="H200" i="13"/>
  <c r="I200" i="13"/>
  <c r="J200" i="13"/>
  <c r="K200" i="13"/>
  <c r="L200" i="13"/>
  <c r="M200" i="13"/>
  <c r="N200" i="13"/>
  <c r="O200" i="13"/>
  <c r="P200" i="13"/>
  <c r="Q200" i="13"/>
  <c r="F201" i="13"/>
  <c r="G201" i="13"/>
  <c r="G202" i="13" s="1"/>
  <c r="G203" i="13" s="1"/>
  <c r="G204" i="13" s="1"/>
  <c r="H201" i="13"/>
  <c r="H202" i="13" s="1"/>
  <c r="H203" i="13" s="1"/>
  <c r="H204" i="13" s="1"/>
  <c r="I201" i="13"/>
  <c r="I202" i="13" s="1"/>
  <c r="I203" i="13" s="1"/>
  <c r="I204" i="13" s="1"/>
  <c r="J201" i="13"/>
  <c r="J202" i="13" s="1"/>
  <c r="J203" i="13" s="1"/>
  <c r="J204" i="13" s="1"/>
  <c r="K201" i="13"/>
  <c r="K202" i="13" s="1"/>
  <c r="K203" i="13" s="1"/>
  <c r="K204" i="13" s="1"/>
  <c r="L201" i="13"/>
  <c r="L202" i="13" s="1"/>
  <c r="L203" i="13" s="1"/>
  <c r="L204" i="13" s="1"/>
  <c r="M201" i="13"/>
  <c r="M202" i="13" s="1"/>
  <c r="M203" i="13" s="1"/>
  <c r="M204" i="13" s="1"/>
  <c r="N201" i="13"/>
  <c r="N202" i="13" s="1"/>
  <c r="N203" i="13" s="1"/>
  <c r="N204" i="13" s="1"/>
  <c r="O201" i="13"/>
  <c r="O202" i="13" s="1"/>
  <c r="O203" i="13" s="1"/>
  <c r="O204" i="13" s="1"/>
  <c r="P201" i="13"/>
  <c r="P202" i="13" s="1"/>
  <c r="P203" i="13" s="1"/>
  <c r="P204" i="13" s="1"/>
  <c r="Q201" i="13"/>
  <c r="Q202" i="13" s="1"/>
  <c r="Q203" i="13" s="1"/>
  <c r="Q204" i="13" s="1"/>
  <c r="D206" i="13"/>
  <c r="E206" i="13"/>
  <c r="F206" i="13"/>
  <c r="G206" i="13"/>
  <c r="H206" i="13"/>
  <c r="I206" i="13"/>
  <c r="J206" i="13"/>
  <c r="K206" i="13"/>
  <c r="L206" i="13"/>
  <c r="M206" i="13"/>
  <c r="N206" i="13"/>
  <c r="O206" i="13"/>
  <c r="P206" i="13"/>
  <c r="Q206" i="13"/>
  <c r="D207" i="13"/>
  <c r="E207" i="13"/>
  <c r="F207" i="13"/>
  <c r="G207" i="13"/>
  <c r="H207" i="13"/>
  <c r="I207" i="13"/>
  <c r="J207" i="13"/>
  <c r="K207" i="13"/>
  <c r="L207" i="13"/>
  <c r="M207" i="13"/>
  <c r="N207" i="13"/>
  <c r="O207" i="13"/>
  <c r="P207" i="13"/>
  <c r="Q207" i="13"/>
  <c r="D208" i="13"/>
  <c r="E208" i="13"/>
  <c r="F208" i="13"/>
  <c r="G208" i="13"/>
  <c r="H208" i="13"/>
  <c r="I208" i="13"/>
  <c r="J208" i="13"/>
  <c r="K208" i="13"/>
  <c r="L208" i="13"/>
  <c r="M208" i="13"/>
  <c r="N208" i="13"/>
  <c r="O208" i="13"/>
  <c r="P208" i="13"/>
  <c r="Q208" i="13"/>
  <c r="E209" i="13"/>
  <c r="F209" i="13"/>
  <c r="F210" i="13" s="1"/>
  <c r="F211" i="13" s="1"/>
  <c r="F212" i="13" s="1"/>
  <c r="G209" i="13"/>
  <c r="G210" i="13" s="1"/>
  <c r="G211" i="13" s="1"/>
  <c r="G212" i="13" s="1"/>
  <c r="H209" i="13"/>
  <c r="H210" i="13" s="1"/>
  <c r="H211" i="13" s="1"/>
  <c r="H212" i="13" s="1"/>
  <c r="I209" i="13"/>
  <c r="I210" i="13" s="1"/>
  <c r="I211" i="13" s="1"/>
  <c r="I212" i="13" s="1"/>
  <c r="J209" i="13"/>
  <c r="J210" i="13" s="1"/>
  <c r="J211" i="13" s="1"/>
  <c r="J212" i="13" s="1"/>
  <c r="K209" i="13"/>
  <c r="K210" i="13" s="1"/>
  <c r="K211" i="13" s="1"/>
  <c r="K212" i="13" s="1"/>
  <c r="L209" i="13"/>
  <c r="L210" i="13" s="1"/>
  <c r="L211" i="13" s="1"/>
  <c r="L212" i="13" s="1"/>
  <c r="M209" i="13"/>
  <c r="M210" i="13" s="1"/>
  <c r="M211" i="13" s="1"/>
  <c r="M212" i="13" s="1"/>
  <c r="N209" i="13"/>
  <c r="N210" i="13" s="1"/>
  <c r="N211" i="13" s="1"/>
  <c r="N212" i="13" s="1"/>
  <c r="O209" i="13"/>
  <c r="O210" i="13" s="1"/>
  <c r="O211" i="13" s="1"/>
  <c r="O212" i="13" s="1"/>
  <c r="P209" i="13"/>
  <c r="P210" i="13" s="1"/>
  <c r="P211" i="13" s="1"/>
  <c r="P212" i="13" s="1"/>
  <c r="Q209" i="13"/>
  <c r="Q210" i="13" s="1"/>
  <c r="Q211" i="13" s="1"/>
  <c r="Q212" i="13" s="1"/>
  <c r="D215" i="13"/>
  <c r="E215" i="13"/>
  <c r="F215" i="13"/>
  <c r="G215" i="13"/>
  <c r="H215" i="13"/>
  <c r="I215" i="13"/>
  <c r="J215" i="13"/>
  <c r="K215" i="13"/>
  <c r="L215" i="13"/>
  <c r="M215" i="13"/>
  <c r="N215" i="13"/>
  <c r="O215" i="13"/>
  <c r="P215" i="13"/>
  <c r="Q215" i="13"/>
  <c r="E216" i="13"/>
  <c r="D216" i="13" s="1"/>
  <c r="F216" i="13"/>
  <c r="G216" i="13"/>
  <c r="H216" i="13"/>
  <c r="I216" i="13"/>
  <c r="J216" i="13"/>
  <c r="K216" i="13"/>
  <c r="L216" i="13"/>
  <c r="M216" i="13"/>
  <c r="N216" i="13"/>
  <c r="O216" i="13"/>
  <c r="P216" i="13"/>
  <c r="Q216" i="13"/>
  <c r="E217" i="13"/>
  <c r="D217" i="13" s="1"/>
  <c r="F217" i="13"/>
  <c r="G217" i="13"/>
  <c r="H217" i="13"/>
  <c r="I217" i="13"/>
  <c r="J217" i="13"/>
  <c r="K217" i="13"/>
  <c r="L217" i="13"/>
  <c r="M217" i="13"/>
  <c r="N217" i="13"/>
  <c r="O217" i="13"/>
  <c r="P217" i="13"/>
  <c r="Q217" i="13"/>
  <c r="F218" i="13"/>
  <c r="G218" i="13"/>
  <c r="G219" i="13" s="1"/>
  <c r="G220" i="13" s="1"/>
  <c r="G221" i="13" s="1"/>
  <c r="H218" i="13"/>
  <c r="H219" i="13" s="1"/>
  <c r="H220" i="13" s="1"/>
  <c r="H221" i="13" s="1"/>
  <c r="I218" i="13"/>
  <c r="I219" i="13" s="1"/>
  <c r="I220" i="13" s="1"/>
  <c r="I221" i="13" s="1"/>
  <c r="J218" i="13"/>
  <c r="J219" i="13" s="1"/>
  <c r="J220" i="13" s="1"/>
  <c r="J221" i="13" s="1"/>
  <c r="K218" i="13"/>
  <c r="K219" i="13" s="1"/>
  <c r="K220" i="13" s="1"/>
  <c r="K221" i="13" s="1"/>
  <c r="L218" i="13"/>
  <c r="L219" i="13" s="1"/>
  <c r="L220" i="13" s="1"/>
  <c r="L221" i="13" s="1"/>
  <c r="M218" i="13"/>
  <c r="M219" i="13" s="1"/>
  <c r="M220" i="13" s="1"/>
  <c r="M221" i="13" s="1"/>
  <c r="N218" i="13"/>
  <c r="N219" i="13" s="1"/>
  <c r="N220" i="13" s="1"/>
  <c r="N221" i="13" s="1"/>
  <c r="O218" i="13"/>
  <c r="O219" i="13" s="1"/>
  <c r="O220" i="13" s="1"/>
  <c r="O221" i="13" s="1"/>
  <c r="P218" i="13"/>
  <c r="P219" i="13" s="1"/>
  <c r="P220" i="13" s="1"/>
  <c r="P221" i="13" s="1"/>
  <c r="Q218" i="13"/>
  <c r="Q219" i="13" s="1"/>
  <c r="Q220" i="13" s="1"/>
  <c r="Q221" i="13" s="1"/>
  <c r="D223" i="13"/>
  <c r="E223" i="13"/>
  <c r="F223" i="13"/>
  <c r="G223" i="13"/>
  <c r="H223" i="13"/>
  <c r="I223" i="13"/>
  <c r="J223" i="13"/>
  <c r="K223" i="13"/>
  <c r="L223" i="13"/>
  <c r="M223" i="13"/>
  <c r="N223" i="13"/>
  <c r="O223" i="13"/>
  <c r="P223" i="13"/>
  <c r="Q223" i="13"/>
  <c r="D224" i="13"/>
  <c r="E224" i="13"/>
  <c r="F224" i="13"/>
  <c r="G224" i="13"/>
  <c r="H224" i="13"/>
  <c r="I224" i="13"/>
  <c r="J224" i="13"/>
  <c r="K224" i="13"/>
  <c r="L224" i="13"/>
  <c r="M224" i="13"/>
  <c r="N224" i="13"/>
  <c r="O224" i="13"/>
  <c r="P224" i="13"/>
  <c r="Q224" i="13"/>
  <c r="D225" i="13"/>
  <c r="E225" i="13"/>
  <c r="F225" i="13"/>
  <c r="G225" i="13"/>
  <c r="H225" i="13"/>
  <c r="I225" i="13"/>
  <c r="J225" i="13"/>
  <c r="K225" i="13"/>
  <c r="L225" i="13"/>
  <c r="M225" i="13"/>
  <c r="N225" i="13"/>
  <c r="O225" i="13"/>
  <c r="P225" i="13"/>
  <c r="Q225" i="13"/>
  <c r="E226" i="13"/>
  <c r="F226" i="13"/>
  <c r="F227" i="13" s="1"/>
  <c r="F228" i="13" s="1"/>
  <c r="F229" i="13" s="1"/>
  <c r="G226" i="13"/>
  <c r="G227" i="13" s="1"/>
  <c r="G228" i="13" s="1"/>
  <c r="G229" i="13" s="1"/>
  <c r="H226" i="13"/>
  <c r="H227" i="13" s="1"/>
  <c r="H228" i="13" s="1"/>
  <c r="H229" i="13" s="1"/>
  <c r="I226" i="13"/>
  <c r="I227" i="13" s="1"/>
  <c r="I228" i="13" s="1"/>
  <c r="I229" i="13" s="1"/>
  <c r="J226" i="13"/>
  <c r="J227" i="13" s="1"/>
  <c r="J228" i="13" s="1"/>
  <c r="J229" i="13" s="1"/>
  <c r="K226" i="13"/>
  <c r="K227" i="13" s="1"/>
  <c r="K228" i="13" s="1"/>
  <c r="K229" i="13" s="1"/>
  <c r="L226" i="13"/>
  <c r="L227" i="13" s="1"/>
  <c r="L228" i="13" s="1"/>
  <c r="L229" i="13" s="1"/>
  <c r="M226" i="13"/>
  <c r="M227" i="13" s="1"/>
  <c r="M228" i="13" s="1"/>
  <c r="M229" i="13" s="1"/>
  <c r="N226" i="13"/>
  <c r="N227" i="13" s="1"/>
  <c r="N228" i="13" s="1"/>
  <c r="N229" i="13" s="1"/>
  <c r="O226" i="13"/>
  <c r="O227" i="13" s="1"/>
  <c r="O228" i="13" s="1"/>
  <c r="O229" i="13" s="1"/>
  <c r="P226" i="13"/>
  <c r="P227" i="13" s="1"/>
  <c r="P228" i="13" s="1"/>
  <c r="P229" i="13" s="1"/>
  <c r="Q226" i="13"/>
  <c r="Q227" i="13" s="1"/>
  <c r="Q228" i="13" s="1"/>
  <c r="Q229" i="13" s="1"/>
  <c r="D232" i="13"/>
  <c r="E232" i="13"/>
  <c r="F232" i="13"/>
  <c r="G232" i="13"/>
  <c r="H232" i="13"/>
  <c r="I232" i="13"/>
  <c r="J232" i="13"/>
  <c r="K232" i="13"/>
  <c r="L232" i="13"/>
  <c r="M232" i="13"/>
  <c r="N232" i="13"/>
  <c r="O232" i="13"/>
  <c r="P232" i="13"/>
  <c r="Q232" i="13"/>
  <c r="E233" i="13"/>
  <c r="D233" i="13" s="1"/>
  <c r="F233" i="13"/>
  <c r="G233" i="13"/>
  <c r="H233" i="13"/>
  <c r="I233" i="13"/>
  <c r="J233" i="13"/>
  <c r="K233" i="13"/>
  <c r="L233" i="13"/>
  <c r="M233" i="13"/>
  <c r="N233" i="13"/>
  <c r="O233" i="13"/>
  <c r="P233" i="13"/>
  <c r="Q233" i="13"/>
  <c r="E234" i="13"/>
  <c r="D234" i="13" s="1"/>
  <c r="F234" i="13"/>
  <c r="G234" i="13"/>
  <c r="H234" i="13"/>
  <c r="I234" i="13"/>
  <c r="J234" i="13"/>
  <c r="K234" i="13"/>
  <c r="L234" i="13"/>
  <c r="M234" i="13"/>
  <c r="N234" i="13"/>
  <c r="O234" i="13"/>
  <c r="P234" i="13"/>
  <c r="Q234" i="13"/>
  <c r="F235" i="13"/>
  <c r="G235" i="13"/>
  <c r="G236" i="13" s="1"/>
  <c r="G237" i="13" s="1"/>
  <c r="G238" i="13" s="1"/>
  <c r="H235" i="13"/>
  <c r="H236" i="13" s="1"/>
  <c r="H237" i="13" s="1"/>
  <c r="H238" i="13" s="1"/>
  <c r="I235" i="13"/>
  <c r="I236" i="13" s="1"/>
  <c r="I237" i="13" s="1"/>
  <c r="I238" i="13" s="1"/>
  <c r="J235" i="13"/>
  <c r="J236" i="13" s="1"/>
  <c r="J237" i="13" s="1"/>
  <c r="J238" i="13" s="1"/>
  <c r="K235" i="13"/>
  <c r="K236" i="13" s="1"/>
  <c r="K237" i="13" s="1"/>
  <c r="K238" i="13" s="1"/>
  <c r="L235" i="13"/>
  <c r="L236" i="13" s="1"/>
  <c r="L237" i="13" s="1"/>
  <c r="L238" i="13" s="1"/>
  <c r="M235" i="13"/>
  <c r="M236" i="13" s="1"/>
  <c r="M237" i="13" s="1"/>
  <c r="M238" i="13" s="1"/>
  <c r="N235" i="13"/>
  <c r="N236" i="13" s="1"/>
  <c r="N237" i="13" s="1"/>
  <c r="N238" i="13" s="1"/>
  <c r="O235" i="13"/>
  <c r="O236" i="13" s="1"/>
  <c r="O237" i="13" s="1"/>
  <c r="O238" i="13" s="1"/>
  <c r="P235" i="13"/>
  <c r="P236" i="13" s="1"/>
  <c r="P237" i="13" s="1"/>
  <c r="P238" i="13" s="1"/>
  <c r="Q235" i="13"/>
  <c r="Q236" i="13" s="1"/>
  <c r="Q237" i="13" s="1"/>
  <c r="Q238" i="13" s="1"/>
  <c r="D240" i="13"/>
  <c r="E240" i="13"/>
  <c r="F240" i="13"/>
  <c r="G240" i="13"/>
  <c r="H240" i="13"/>
  <c r="I240" i="13"/>
  <c r="J240" i="13"/>
  <c r="K240" i="13"/>
  <c r="L240" i="13"/>
  <c r="M240" i="13"/>
  <c r="N240" i="13"/>
  <c r="O240" i="13"/>
  <c r="P240" i="13"/>
  <c r="Q240" i="13"/>
  <c r="D241" i="13"/>
  <c r="E241" i="13"/>
  <c r="F241" i="13"/>
  <c r="G241" i="13"/>
  <c r="H241" i="13"/>
  <c r="I241" i="13"/>
  <c r="J241" i="13"/>
  <c r="K241" i="13"/>
  <c r="L241" i="13"/>
  <c r="M241" i="13"/>
  <c r="N241" i="13"/>
  <c r="O241" i="13"/>
  <c r="P241" i="13"/>
  <c r="Q241" i="13"/>
  <c r="D242" i="13"/>
  <c r="E242" i="13"/>
  <c r="F242" i="13"/>
  <c r="G242" i="13"/>
  <c r="H242" i="13"/>
  <c r="I242" i="13"/>
  <c r="J242" i="13"/>
  <c r="K242" i="13"/>
  <c r="L242" i="13"/>
  <c r="M242" i="13"/>
  <c r="N242" i="13"/>
  <c r="O242" i="13"/>
  <c r="P242" i="13"/>
  <c r="Q242" i="13"/>
  <c r="E243" i="13"/>
  <c r="F243" i="13"/>
  <c r="F244" i="13" s="1"/>
  <c r="F245" i="13" s="1"/>
  <c r="F246" i="13" s="1"/>
  <c r="G243" i="13"/>
  <c r="G244" i="13" s="1"/>
  <c r="G245" i="13" s="1"/>
  <c r="G246" i="13" s="1"/>
  <c r="H243" i="13"/>
  <c r="H244" i="13" s="1"/>
  <c r="H245" i="13" s="1"/>
  <c r="H246" i="13" s="1"/>
  <c r="I243" i="13"/>
  <c r="I244" i="13" s="1"/>
  <c r="I245" i="13" s="1"/>
  <c r="I246" i="13" s="1"/>
  <c r="J243" i="13"/>
  <c r="J244" i="13" s="1"/>
  <c r="J245" i="13" s="1"/>
  <c r="J246" i="13" s="1"/>
  <c r="K243" i="13"/>
  <c r="K244" i="13" s="1"/>
  <c r="K245" i="13" s="1"/>
  <c r="K246" i="13" s="1"/>
  <c r="L243" i="13"/>
  <c r="L244" i="13" s="1"/>
  <c r="L245" i="13" s="1"/>
  <c r="L246" i="13" s="1"/>
  <c r="M243" i="13"/>
  <c r="M244" i="13" s="1"/>
  <c r="M245" i="13" s="1"/>
  <c r="M246" i="13" s="1"/>
  <c r="N243" i="13"/>
  <c r="N244" i="13" s="1"/>
  <c r="N245" i="13" s="1"/>
  <c r="N246" i="13" s="1"/>
  <c r="O243" i="13"/>
  <c r="O244" i="13" s="1"/>
  <c r="O245" i="13" s="1"/>
  <c r="O246" i="13" s="1"/>
  <c r="P243" i="13"/>
  <c r="P244" i="13" s="1"/>
  <c r="P245" i="13" s="1"/>
  <c r="P246" i="13" s="1"/>
  <c r="Q243" i="13"/>
  <c r="Q244" i="13" s="1"/>
  <c r="Q245" i="13" s="1"/>
  <c r="Q246" i="13" s="1"/>
  <c r="E10" i="13"/>
  <c r="F10" i="13"/>
  <c r="G10" i="13"/>
  <c r="H10" i="13"/>
  <c r="I10" i="13"/>
  <c r="J10" i="13"/>
  <c r="K10" i="13"/>
  <c r="L10" i="13"/>
  <c r="M10" i="13"/>
  <c r="N10" i="13"/>
  <c r="O10" i="13"/>
  <c r="P10" i="13"/>
  <c r="Q10" i="13"/>
  <c r="C11" i="13"/>
  <c r="C12" i="13"/>
  <c r="C13" i="13"/>
  <c r="C18" i="13"/>
  <c r="C19" i="13"/>
  <c r="C20" i="13"/>
  <c r="C21" i="13"/>
  <c r="C10" i="13"/>
  <c r="H251" i="17" l="1"/>
  <c r="D201" i="13"/>
  <c r="D202" i="13" s="1"/>
  <c r="D203" i="13" s="1"/>
  <c r="D204" i="13" s="1"/>
  <c r="F202" i="13"/>
  <c r="F203" i="13" s="1"/>
  <c r="F204" i="13" s="1"/>
  <c r="D65" i="13"/>
  <c r="D66" i="13" s="1"/>
  <c r="D67" i="13" s="1"/>
  <c r="D68" i="13" s="1"/>
  <c r="F66" i="13"/>
  <c r="F67" i="13" s="1"/>
  <c r="F68" i="13" s="1"/>
  <c r="D38" i="13"/>
  <c r="D39" i="13" s="1"/>
  <c r="D40" i="13" s="1"/>
  <c r="D41" i="13" s="1"/>
  <c r="E39" i="13"/>
  <c r="E40" i="13" s="1"/>
  <c r="E41" i="13" s="1"/>
  <c r="D150" i="13"/>
  <c r="D151" i="13" s="1"/>
  <c r="D152" i="13" s="1"/>
  <c r="D153" i="13" s="1"/>
  <c r="F151" i="13"/>
  <c r="F152" i="13" s="1"/>
  <c r="F153" i="13" s="1"/>
  <c r="D124" i="13"/>
  <c r="D125" i="13" s="1"/>
  <c r="D126" i="13" s="1"/>
  <c r="D127" i="13" s="1"/>
  <c r="E125" i="13"/>
  <c r="E126" i="13" s="1"/>
  <c r="E127" i="13" s="1"/>
  <c r="D13" i="13"/>
  <c r="D14" i="13" s="1"/>
  <c r="D15" i="13" s="1"/>
  <c r="D16" i="13" s="1"/>
  <c r="F14" i="13"/>
  <c r="F15" i="13" s="1"/>
  <c r="F16" i="13" s="1"/>
  <c r="D175" i="13"/>
  <c r="D176" i="13" s="1"/>
  <c r="D177" i="13" s="1"/>
  <c r="D178" i="13" s="1"/>
  <c r="E176" i="13"/>
  <c r="E177" i="13" s="1"/>
  <c r="E178" i="13" s="1"/>
  <c r="D235" i="13"/>
  <c r="D236" i="13" s="1"/>
  <c r="D237" i="13" s="1"/>
  <c r="D238" i="13" s="1"/>
  <c r="F236" i="13"/>
  <c r="F237" i="13" s="1"/>
  <c r="F238" i="13" s="1"/>
  <c r="D209" i="13"/>
  <c r="D210" i="13" s="1"/>
  <c r="D211" i="13" s="1"/>
  <c r="D212" i="13" s="1"/>
  <c r="E210" i="13"/>
  <c r="E211" i="13" s="1"/>
  <c r="E212" i="13" s="1"/>
  <c r="D99" i="13"/>
  <c r="D100" i="13" s="1"/>
  <c r="D101" i="13" s="1"/>
  <c r="D102" i="13" s="1"/>
  <c r="F100" i="13"/>
  <c r="F101" i="13" s="1"/>
  <c r="F102" i="13" s="1"/>
  <c r="D73" i="13"/>
  <c r="D74" i="13" s="1"/>
  <c r="D75" i="13" s="1"/>
  <c r="D76" i="13" s="1"/>
  <c r="E74" i="13"/>
  <c r="E75" i="13" s="1"/>
  <c r="E76" i="13" s="1"/>
  <c r="E184" i="13"/>
  <c r="E185" i="13" s="1"/>
  <c r="E186" i="13" s="1"/>
  <c r="E187" i="13" s="1"/>
  <c r="F185" i="13"/>
  <c r="F186" i="13" s="1"/>
  <c r="F187" i="13" s="1"/>
  <c r="D158" i="13"/>
  <c r="D159" i="13" s="1"/>
  <c r="D160" i="13" s="1"/>
  <c r="D161" i="13" s="1"/>
  <c r="E159" i="13"/>
  <c r="E160" i="13" s="1"/>
  <c r="E161" i="13" s="1"/>
  <c r="E48" i="13"/>
  <c r="E49" i="13" s="1"/>
  <c r="E50" i="13" s="1"/>
  <c r="E51" i="13" s="1"/>
  <c r="F49" i="13"/>
  <c r="F50" i="13" s="1"/>
  <c r="F51" i="13" s="1"/>
  <c r="D243" i="13"/>
  <c r="D244" i="13" s="1"/>
  <c r="D245" i="13" s="1"/>
  <c r="D246" i="13" s="1"/>
  <c r="E244" i="13"/>
  <c r="E245" i="13" s="1"/>
  <c r="E246" i="13" s="1"/>
  <c r="D133" i="13"/>
  <c r="D134" i="13" s="1"/>
  <c r="D135" i="13" s="1"/>
  <c r="D136" i="13" s="1"/>
  <c r="F134" i="13"/>
  <c r="F135" i="13" s="1"/>
  <c r="F136" i="13" s="1"/>
  <c r="D107" i="13"/>
  <c r="D108" i="13" s="1"/>
  <c r="D109" i="13" s="1"/>
  <c r="D110" i="13" s="1"/>
  <c r="E108" i="13"/>
  <c r="E109" i="13" s="1"/>
  <c r="E110" i="13" s="1"/>
  <c r="D21" i="13"/>
  <c r="D22" i="13" s="1"/>
  <c r="D23" i="13" s="1"/>
  <c r="D24" i="13" s="1"/>
  <c r="E22" i="13"/>
  <c r="E23" i="13" s="1"/>
  <c r="E24" i="13" s="1"/>
  <c r="D218" i="13"/>
  <c r="D219" i="13" s="1"/>
  <c r="D220" i="13" s="1"/>
  <c r="D221" i="13" s="1"/>
  <c r="F219" i="13"/>
  <c r="F220" i="13" s="1"/>
  <c r="F221" i="13" s="1"/>
  <c r="D192" i="13"/>
  <c r="D193" i="13" s="1"/>
  <c r="D194" i="13" s="1"/>
  <c r="D195" i="13" s="1"/>
  <c r="E193" i="13"/>
  <c r="D82" i="13"/>
  <c r="D83" i="13" s="1"/>
  <c r="D84" i="13" s="1"/>
  <c r="D85" i="13" s="1"/>
  <c r="F83" i="13"/>
  <c r="F84" i="13" s="1"/>
  <c r="F85" i="13" s="1"/>
  <c r="D56" i="13"/>
  <c r="D57" i="13" s="1"/>
  <c r="D58" i="13" s="1"/>
  <c r="D59" i="13" s="1"/>
  <c r="E57" i="13"/>
  <c r="E58" i="13" s="1"/>
  <c r="E59" i="13" s="1"/>
  <c r="E167" i="13"/>
  <c r="E168" i="13" s="1"/>
  <c r="E169" i="13" s="1"/>
  <c r="E170" i="13" s="1"/>
  <c r="F168" i="13"/>
  <c r="F169" i="13" s="1"/>
  <c r="F170" i="13" s="1"/>
  <c r="E30" i="13"/>
  <c r="E31" i="13" s="1"/>
  <c r="E32" i="13" s="1"/>
  <c r="E33" i="13" s="1"/>
  <c r="F31" i="13"/>
  <c r="F32" i="13" s="1"/>
  <c r="F33" i="13" s="1"/>
  <c r="D141" i="13"/>
  <c r="D142" i="13" s="1"/>
  <c r="D143" i="13" s="1"/>
  <c r="D144" i="13" s="1"/>
  <c r="E142" i="13"/>
  <c r="E143" i="13" s="1"/>
  <c r="E144" i="13" s="1"/>
  <c r="D226" i="13"/>
  <c r="D227" i="13" s="1"/>
  <c r="D228" i="13" s="1"/>
  <c r="D229" i="13" s="1"/>
  <c r="E227" i="13"/>
  <c r="E228" i="13" s="1"/>
  <c r="E229" i="13" s="1"/>
  <c r="D116" i="13"/>
  <c r="D117" i="13" s="1"/>
  <c r="D118" i="13" s="1"/>
  <c r="D119" i="13" s="1"/>
  <c r="F117" i="13"/>
  <c r="F118" i="13" s="1"/>
  <c r="F119" i="13" s="1"/>
  <c r="D90" i="13"/>
  <c r="D91" i="13" s="1"/>
  <c r="D92" i="13" s="1"/>
  <c r="D93" i="13" s="1"/>
  <c r="E91" i="13"/>
  <c r="E92" i="13" s="1"/>
  <c r="E93" i="13" s="1"/>
  <c r="E13" i="13"/>
  <c r="E14" i="13" s="1"/>
  <c r="E15" i="13" s="1"/>
  <c r="E16" i="13" s="1"/>
  <c r="E82" i="13"/>
  <c r="E83" i="13" s="1"/>
  <c r="E84" i="13" s="1"/>
  <c r="E85" i="13" s="1"/>
  <c r="E218" i="13"/>
  <c r="E219" i="13" s="1"/>
  <c r="E220" i="13" s="1"/>
  <c r="E221" i="13" s="1"/>
  <c r="D30" i="13"/>
  <c r="D31" i="13" s="1"/>
  <c r="D32" i="13" s="1"/>
  <c r="D33" i="13" s="1"/>
  <c r="D48" i="13"/>
  <c r="D49" i="13" s="1"/>
  <c r="D50" i="13" s="1"/>
  <c r="D51" i="13" s="1"/>
  <c r="D184" i="13"/>
  <c r="D185" i="13" s="1"/>
  <c r="D186" i="13" s="1"/>
  <c r="D187" i="13" s="1"/>
  <c r="D167" i="13"/>
  <c r="D168" i="13" s="1"/>
  <c r="D169" i="13" s="1"/>
  <c r="D170" i="13" s="1"/>
  <c r="E65" i="13"/>
  <c r="E66" i="13" s="1"/>
  <c r="E67" i="13" s="1"/>
  <c r="E68" i="13" s="1"/>
  <c r="E201" i="13"/>
  <c r="E202" i="13" s="1"/>
  <c r="E203" i="13" s="1"/>
  <c r="E204" i="13" s="1"/>
  <c r="E99" i="13"/>
  <c r="E100" i="13" s="1"/>
  <c r="E101" i="13" s="1"/>
  <c r="E102" i="13" s="1"/>
  <c r="E235" i="13"/>
  <c r="E236" i="13" s="1"/>
  <c r="E237" i="13" s="1"/>
  <c r="E238" i="13" s="1"/>
  <c r="E116" i="13"/>
  <c r="E117" i="13" s="1"/>
  <c r="E118" i="13" s="1"/>
  <c r="E119" i="13" s="1"/>
  <c r="E133" i="13"/>
  <c r="E134" i="13" s="1"/>
  <c r="E135" i="13" s="1"/>
  <c r="E136" i="13" s="1"/>
  <c r="E150" i="13"/>
  <c r="E151" i="13" s="1"/>
  <c r="E152" i="13" s="1"/>
  <c r="E153" i="13" s="1"/>
  <c r="L17" i="18" l="1"/>
  <c r="D284" i="4" l="1"/>
  <c r="B318" i="4" s="1"/>
  <c r="C284" i="4" l="1"/>
  <c r="G284" i="4" l="1"/>
  <c r="J40" i="1" l="1"/>
  <c r="C306" i="4"/>
  <c r="C307" i="4" s="1"/>
  <c r="C308" i="4" s="1"/>
  <c r="C127" i="17"/>
  <c r="C273" i="17" l="1"/>
  <c r="X61" i="1"/>
  <c r="C275" i="17" l="1"/>
  <c r="C274" i="17"/>
  <c r="F284" i="4" l="1"/>
  <c r="C318" i="4"/>
  <c r="E318" i="4" l="1"/>
  <c r="H284" i="4"/>
  <c r="F318" i="4" l="1"/>
  <c r="D316" i="4" s="1"/>
  <c r="M48" i="18"/>
  <c r="T44" i="18"/>
  <c r="D44" i="18" s="1"/>
  <c r="L17" i="1"/>
  <c r="M16" i="1" s="1"/>
  <c r="W44" i="1" l="1"/>
  <c r="M48" i="1" s="1"/>
  <c r="E44" i="18"/>
  <c r="E48" i="18" s="1"/>
  <c r="D48" i="18"/>
  <c r="M16" i="18"/>
  <c r="T44" i="1" l="1"/>
  <c r="D44" i="1" s="1"/>
  <c r="D48" i="1" s="1"/>
  <c r="P194" i="13"/>
  <c r="P195" i="13" s="1"/>
  <c r="Q194" i="13"/>
  <c r="Q195" i="13" s="1"/>
  <c r="L194" i="13"/>
  <c r="L195" i="13" s="1"/>
  <c r="E194" i="13"/>
  <c r="E195" i="13" s="1"/>
  <c r="I194" i="13"/>
  <c r="I195" i="13" s="1"/>
  <c r="J194" i="13"/>
  <c r="J195" i="13" s="1"/>
  <c r="F194" i="13"/>
  <c r="F195" i="13" s="1"/>
  <c r="O194" i="13"/>
  <c r="O195" i="13" s="1"/>
  <c r="G194" i="13"/>
  <c r="G195" i="13" s="1"/>
  <c r="K194" i="13"/>
  <c r="K195" i="13" s="1"/>
  <c r="H194" i="13"/>
  <c r="H195" i="13" s="1"/>
  <c r="M194" i="13"/>
  <c r="M195" i="13" s="1"/>
  <c r="N194" i="13"/>
  <c r="N195" i="13" s="1"/>
  <c r="E44" i="1" l="1"/>
  <c r="E48" i="1" s="1"/>
  <c r="E32" i="14"/>
  <c r="L18" i="18" s="1"/>
  <c r="L20" i="18" s="1"/>
  <c r="G49" i="18" s="1"/>
  <c r="L48" i="18" l="1"/>
  <c r="I49" i="18"/>
  <c r="L51" i="18" s="1"/>
  <c r="L49" i="18"/>
  <c r="K49" i="18"/>
  <c r="K48" i="18"/>
  <c r="L18" i="1"/>
  <c r="L20" i="1" s="1"/>
  <c r="G49" i="1" s="1"/>
  <c r="K49" i="1" l="1"/>
  <c r="L49" i="1"/>
  <c r="I50" i="18"/>
  <c r="G50" i="18"/>
  <c r="J51" i="18"/>
  <c r="I57" i="18" s="1"/>
  <c r="I49" i="1"/>
  <c r="L51" i="1" s="1"/>
  <c r="K48" i="1"/>
  <c r="I50" i="1"/>
  <c r="L48" i="1"/>
  <c r="Z54" i="1" l="1"/>
  <c r="AB54" i="1"/>
  <c r="AA54" i="1"/>
  <c r="AC54" i="1"/>
  <c r="Y54" i="1"/>
  <c r="X54" i="1"/>
  <c r="G50" i="1"/>
  <c r="F40" i="1"/>
  <c r="AB55" i="1" s="1"/>
  <c r="AB58" i="1" l="1"/>
  <c r="AB59" i="1" s="1"/>
  <c r="AA55" i="1"/>
  <c r="AA58" i="1" s="1"/>
  <c r="AA59" i="1" s="1"/>
  <c r="AC55" i="1"/>
  <c r="AC58" i="1" s="1"/>
  <c r="AC59" i="1" s="1"/>
  <c r="Z55" i="1"/>
  <c r="Z58" i="1" s="1"/>
  <c r="Z59" i="1" s="1"/>
  <c r="Y55" i="1"/>
  <c r="Y58" i="1" s="1"/>
  <c r="Y59" i="1" s="1"/>
  <c r="X55" i="1"/>
  <c r="X58" i="1" s="1"/>
  <c r="X59" i="1" s="1"/>
  <c r="T50" i="1" l="1"/>
  <c r="J51" i="1" l="1"/>
  <c r="I57" i="1" s="1"/>
  <c r="E240" i="4"/>
  <c r="D212" i="17"/>
  <c r="E212" i="17" l="1"/>
  <c r="Q24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tturner</author>
    <author>Therese Turner</author>
  </authors>
  <commentList>
    <comment ref="K7" authorId="0" shapeId="0" xr:uid="{D513F7C4-79C5-4EDF-BBEC-01BCCF2BEBF0}">
      <text>
        <r>
          <rPr>
            <b/>
            <sz val="9"/>
            <color indexed="81"/>
            <rFont val="Tahoma"/>
            <family val="2"/>
          </rPr>
          <t xml:space="preserve">Enter frequency 
(eg. W/F/B/M/A)
</t>
        </r>
        <r>
          <rPr>
            <sz val="9"/>
            <color indexed="81"/>
            <rFont val="Tahoma"/>
            <family val="2"/>
          </rPr>
          <t xml:space="preserve">
</t>
        </r>
      </text>
    </comment>
    <comment ref="L7" authorId="0" shapeId="0" xr:uid="{CC13E678-F43A-400F-89F9-1062DA392E8C}">
      <text>
        <r>
          <rPr>
            <b/>
            <sz val="9"/>
            <color indexed="81"/>
            <rFont val="Tahoma"/>
            <family val="2"/>
          </rPr>
          <t>Enter gross amount</t>
        </r>
        <r>
          <rPr>
            <sz val="9"/>
            <color indexed="81"/>
            <rFont val="Tahoma"/>
            <family val="2"/>
          </rPr>
          <t xml:space="preserve">
</t>
        </r>
      </text>
    </comment>
    <comment ref="C8" authorId="0" shapeId="0" xr:uid="{800E68C8-5AE0-44FF-8599-6678505D6E5E}">
      <text>
        <r>
          <rPr>
            <b/>
            <sz val="9"/>
            <color indexed="81"/>
            <rFont val="Tahoma"/>
            <family val="2"/>
          </rPr>
          <t xml:space="preserve">Member No.
</t>
        </r>
        <r>
          <rPr>
            <sz val="9"/>
            <color indexed="81"/>
            <rFont val="Tahoma"/>
            <family val="2"/>
          </rPr>
          <t xml:space="preserve">
</t>
        </r>
      </text>
    </comment>
    <comment ref="D8" authorId="0" shapeId="0" xr:uid="{4B370589-F93D-4373-A220-D22F44FFB646}">
      <text>
        <r>
          <rPr>
            <b/>
            <sz val="9"/>
            <color indexed="81"/>
            <rFont val="Tahoma"/>
            <family val="2"/>
          </rPr>
          <t xml:space="preserve">Enter employer name or self employed
</t>
        </r>
        <r>
          <rPr>
            <sz val="9"/>
            <color indexed="81"/>
            <rFont val="Tahoma"/>
            <family val="2"/>
          </rPr>
          <t xml:space="preserve">
</t>
        </r>
      </text>
    </comment>
    <comment ref="F8" authorId="0" shapeId="0" xr:uid="{BC442345-D715-4C0D-BCF5-687D2DBEEEB9}">
      <text>
        <r>
          <rPr>
            <b/>
            <sz val="9"/>
            <color indexed="81"/>
            <rFont val="Tahoma"/>
            <family val="2"/>
          </rPr>
          <t xml:space="preserve">Base salary 
</t>
        </r>
        <r>
          <rPr>
            <sz val="9"/>
            <color indexed="81"/>
            <rFont val="Tahoma"/>
            <family val="2"/>
          </rPr>
          <t xml:space="preserve">(before tax)
</t>
        </r>
      </text>
    </comment>
    <comment ref="G8" authorId="0" shapeId="0" xr:uid="{C278FEE4-E523-4383-9D9D-4888A3EB9FAE}">
      <text>
        <r>
          <rPr>
            <b/>
            <sz val="9"/>
            <color indexed="81"/>
            <rFont val="Tahoma"/>
            <family val="2"/>
          </rPr>
          <t xml:space="preserve">Enter frequency 
(eg. W/F/B/M/A)
</t>
        </r>
        <r>
          <rPr>
            <sz val="9"/>
            <color indexed="81"/>
            <rFont val="Tahoma"/>
            <family val="2"/>
          </rPr>
          <t xml:space="preserve">
</t>
        </r>
      </text>
    </comment>
    <comment ref="K8" authorId="0" shapeId="0" xr:uid="{B1BA7CD2-26A9-4581-8137-96AE48AEEC8E}">
      <text>
        <r>
          <rPr>
            <b/>
            <sz val="9"/>
            <color indexed="81"/>
            <rFont val="Tahoma"/>
            <family val="2"/>
          </rPr>
          <t xml:space="preserve">Enter frequency 
(eg. W/F/B/M/A)
</t>
        </r>
        <r>
          <rPr>
            <sz val="9"/>
            <color indexed="81"/>
            <rFont val="Tahoma"/>
            <family val="2"/>
          </rPr>
          <t xml:space="preserve">
</t>
        </r>
      </text>
    </comment>
    <comment ref="L8" authorId="0" shapeId="0" xr:uid="{7201C7EC-FAFD-401B-82DF-7EE231AF5D74}">
      <text>
        <r>
          <rPr>
            <b/>
            <sz val="9"/>
            <color indexed="81"/>
            <rFont val="Tahoma"/>
            <family val="2"/>
          </rPr>
          <t>Enter gross amount</t>
        </r>
        <r>
          <rPr>
            <sz val="9"/>
            <color indexed="81"/>
            <rFont val="Tahoma"/>
            <family val="2"/>
          </rPr>
          <t xml:space="preserve">
</t>
        </r>
      </text>
    </comment>
    <comment ref="C9" authorId="0" shapeId="0" xr:uid="{1D128BA9-D988-4F13-B845-CDA39BB2F330}">
      <text>
        <r>
          <rPr>
            <b/>
            <sz val="9"/>
            <color indexed="81"/>
            <rFont val="Tahoma"/>
            <family val="2"/>
          </rPr>
          <t>Must be regular
(YTD average)</t>
        </r>
        <r>
          <rPr>
            <sz val="9"/>
            <color indexed="81"/>
            <rFont val="Tahoma"/>
            <family val="2"/>
          </rPr>
          <t xml:space="preserve">
</t>
        </r>
      </text>
    </comment>
    <comment ref="D9" authorId="0" shapeId="0" xr:uid="{534D5426-0321-4D7F-A914-B305F7050113}">
      <text>
        <r>
          <rPr>
            <b/>
            <sz val="9"/>
            <color indexed="81"/>
            <rFont val="Tahoma"/>
            <family val="2"/>
          </rPr>
          <t>Average YTD must be regular</t>
        </r>
      </text>
    </comment>
    <comment ref="F9" authorId="0" shapeId="0" xr:uid="{47439D64-34FF-4703-A37E-A11CE4AFA0A6}">
      <text>
        <r>
          <rPr>
            <b/>
            <sz val="9"/>
            <color indexed="81"/>
            <rFont val="Tahoma"/>
            <family val="2"/>
          </rPr>
          <t xml:space="preserve">Enter average gross amount 
</t>
        </r>
        <r>
          <rPr>
            <sz val="9"/>
            <color indexed="81"/>
            <rFont val="Tahoma"/>
            <family val="2"/>
          </rPr>
          <t xml:space="preserve">(no need to discount)
</t>
        </r>
      </text>
    </comment>
    <comment ref="G9" authorId="0" shapeId="0" xr:uid="{C8151AD8-1DD8-4ADD-90C9-432FB1F03B5E}">
      <text>
        <r>
          <rPr>
            <b/>
            <sz val="9"/>
            <color indexed="81"/>
            <rFont val="Tahoma"/>
            <family val="2"/>
          </rPr>
          <t xml:space="preserve">Enter frequency 
(eg. W/F/B/M/A)
</t>
        </r>
        <r>
          <rPr>
            <sz val="9"/>
            <color indexed="81"/>
            <rFont val="Tahoma"/>
            <family val="2"/>
          </rPr>
          <t xml:space="preserve">
</t>
        </r>
      </text>
    </comment>
    <comment ref="K9" authorId="0" shapeId="0" xr:uid="{98BE4A75-FA24-49C9-853C-238AA8282942}">
      <text>
        <r>
          <rPr>
            <b/>
            <sz val="9"/>
            <color indexed="81"/>
            <rFont val="Tahoma"/>
            <family val="2"/>
          </rPr>
          <t xml:space="preserve">Enter frequency 
(eg. W/F/B/M/A)
</t>
        </r>
        <r>
          <rPr>
            <sz val="9"/>
            <color indexed="81"/>
            <rFont val="Tahoma"/>
            <family val="2"/>
          </rPr>
          <t xml:space="preserve">
</t>
        </r>
      </text>
    </comment>
    <comment ref="L9" authorId="0" shapeId="0" xr:uid="{5F249313-8F7B-48C8-8A25-B9C9C886432D}">
      <text>
        <r>
          <rPr>
            <b/>
            <sz val="9"/>
            <color indexed="81"/>
            <rFont val="Tahoma"/>
            <family val="2"/>
          </rPr>
          <t>Enter gross amount</t>
        </r>
        <r>
          <rPr>
            <sz val="9"/>
            <color indexed="81"/>
            <rFont val="Tahoma"/>
            <family val="2"/>
          </rPr>
          <t xml:space="preserve">
</t>
        </r>
      </text>
    </comment>
    <comment ref="C10" authorId="0" shapeId="0" xr:uid="{75643915-D755-4BB1-A72F-7FE7F04D8116}">
      <text>
        <r>
          <rPr>
            <b/>
            <sz val="9"/>
            <color indexed="81"/>
            <rFont val="Tahoma"/>
            <family val="2"/>
          </rPr>
          <t>Must be more than 12 months employment</t>
        </r>
        <r>
          <rPr>
            <sz val="9"/>
            <color indexed="81"/>
            <rFont val="Tahoma"/>
            <family val="2"/>
          </rPr>
          <t xml:space="preserve">
</t>
        </r>
      </text>
    </comment>
    <comment ref="D10" authorId="0" shapeId="0" xr:uid="{EDF37EAC-47A0-4D50-AD28-9D2EEFE76A3A}">
      <text>
        <r>
          <rPr>
            <b/>
            <sz val="9"/>
            <color indexed="81"/>
            <rFont val="Tahoma"/>
            <family val="2"/>
          </rPr>
          <t>Enter employer name. 
Must be continuous employment.</t>
        </r>
        <r>
          <rPr>
            <sz val="9"/>
            <color indexed="81"/>
            <rFont val="Tahoma"/>
            <family val="2"/>
          </rPr>
          <t xml:space="preserve">
</t>
        </r>
      </text>
    </comment>
    <comment ref="F10" authorId="0" shapeId="0" xr:uid="{2BE57B29-494A-44E9-8395-F5D32AB5773A}">
      <text>
        <r>
          <rPr>
            <b/>
            <sz val="9"/>
            <color indexed="81"/>
            <rFont val="Tahoma"/>
            <family val="2"/>
          </rPr>
          <t xml:space="preserve">Enter average gross amount 
</t>
        </r>
        <r>
          <rPr>
            <sz val="9"/>
            <color indexed="81"/>
            <rFont val="Tahoma"/>
            <family val="2"/>
          </rPr>
          <t xml:space="preserve">(no need to discount)
</t>
        </r>
      </text>
    </comment>
    <comment ref="G10" authorId="0" shapeId="0" xr:uid="{CA201D3D-B8BD-4BAC-B0E0-3E06458CA511}">
      <text>
        <r>
          <rPr>
            <b/>
            <sz val="9"/>
            <color indexed="81"/>
            <rFont val="Tahoma"/>
            <family val="2"/>
          </rPr>
          <t xml:space="preserve">Enter frequency 
(eg. W/F/B/M/A)
</t>
        </r>
        <r>
          <rPr>
            <sz val="9"/>
            <color indexed="81"/>
            <rFont val="Tahoma"/>
            <family val="2"/>
          </rPr>
          <t xml:space="preserve">
</t>
        </r>
      </text>
    </comment>
    <comment ref="C11" authorId="0" shapeId="0" xr:uid="{10B57F33-60E6-4351-8086-6F6647D56E6E}">
      <text>
        <r>
          <rPr>
            <b/>
            <sz val="9"/>
            <color indexed="81"/>
            <rFont val="Tahoma"/>
            <family val="2"/>
          </rPr>
          <t>Must be regular
(YTD average)</t>
        </r>
        <r>
          <rPr>
            <sz val="9"/>
            <color indexed="81"/>
            <rFont val="Tahoma"/>
            <family val="2"/>
          </rPr>
          <t xml:space="preserve">
</t>
        </r>
      </text>
    </comment>
    <comment ref="D11" authorId="0" shapeId="0" xr:uid="{FDE5EB51-07C1-47B4-8A16-D1757E21D027}">
      <text>
        <r>
          <rPr>
            <b/>
            <sz val="9"/>
            <color indexed="81"/>
            <rFont val="Tahoma"/>
            <family val="2"/>
          </rPr>
          <t>Must be contracted and paid on a regular basis.</t>
        </r>
        <r>
          <rPr>
            <sz val="9"/>
            <color indexed="81"/>
            <rFont val="Tahoma"/>
            <family val="2"/>
          </rPr>
          <t xml:space="preserve">
</t>
        </r>
      </text>
    </comment>
    <comment ref="F11" authorId="0" shapeId="0" xr:uid="{E30FC227-5950-4D93-A994-05AD669BC160}">
      <text>
        <r>
          <rPr>
            <b/>
            <sz val="9"/>
            <color indexed="81"/>
            <rFont val="Tahoma"/>
            <family val="2"/>
          </rPr>
          <t xml:space="preserve">Enter average gross amount 
</t>
        </r>
        <r>
          <rPr>
            <sz val="9"/>
            <color indexed="81"/>
            <rFont val="Tahoma"/>
            <family val="2"/>
          </rPr>
          <t xml:space="preserve">(no need to discount)
</t>
        </r>
      </text>
    </comment>
    <comment ref="G11" authorId="0" shapeId="0" xr:uid="{73C8DCA8-F660-4E3C-98F2-51F7BD9FA892}">
      <text>
        <r>
          <rPr>
            <b/>
            <sz val="9"/>
            <color indexed="81"/>
            <rFont val="Tahoma"/>
            <family val="2"/>
          </rPr>
          <t xml:space="preserve">Enter frequency 
(eg. W/F/B/M/A)
</t>
        </r>
        <r>
          <rPr>
            <sz val="9"/>
            <color indexed="81"/>
            <rFont val="Tahoma"/>
            <family val="2"/>
          </rPr>
          <t xml:space="preserve">
</t>
        </r>
      </text>
    </comment>
    <comment ref="C12" authorId="0" shapeId="0" xr:uid="{F76623F5-2DF8-4185-9370-0871D517AF44}">
      <text>
        <r>
          <rPr>
            <b/>
            <sz val="9"/>
            <color indexed="81"/>
            <rFont val="Tahoma"/>
            <family val="2"/>
          </rPr>
          <t>100% Condition of employment
80% Other allowances</t>
        </r>
        <r>
          <rPr>
            <sz val="9"/>
            <color indexed="81"/>
            <rFont val="Tahoma"/>
            <family val="2"/>
          </rPr>
          <t xml:space="preserve">
</t>
        </r>
      </text>
    </comment>
    <comment ref="D12" authorId="0" shapeId="0" xr:uid="{FD01EB9B-AFC0-4452-9346-8D5DE23F8DD4}">
      <text>
        <r>
          <rPr>
            <b/>
            <sz val="9"/>
            <color indexed="81"/>
            <rFont val="Tahoma"/>
            <family val="2"/>
          </rPr>
          <t>Must be condition of employment</t>
        </r>
        <r>
          <rPr>
            <sz val="9"/>
            <color indexed="81"/>
            <rFont val="Tahoma"/>
            <family val="2"/>
          </rPr>
          <t xml:space="preserve">
</t>
        </r>
      </text>
    </comment>
    <comment ref="F12" authorId="0" shapeId="0" xr:uid="{34CBCDF0-3A48-44CA-B91F-923F966C144F}">
      <text>
        <r>
          <rPr>
            <b/>
            <sz val="9"/>
            <color indexed="81"/>
            <rFont val="Tahoma"/>
            <family val="2"/>
          </rPr>
          <t xml:space="preserve">Enter average gross amount 
</t>
        </r>
        <r>
          <rPr>
            <sz val="9"/>
            <color indexed="81"/>
            <rFont val="Tahoma"/>
            <family val="2"/>
          </rPr>
          <t xml:space="preserve">(no need to discount)
</t>
        </r>
      </text>
    </comment>
    <comment ref="G12" authorId="0" shapeId="0" xr:uid="{ED34EE33-A657-4B38-8A95-46CCE8600CDB}">
      <text>
        <r>
          <rPr>
            <b/>
            <sz val="9"/>
            <color indexed="81"/>
            <rFont val="Tahoma"/>
            <family val="2"/>
          </rPr>
          <t xml:space="preserve">Enter frequency 
(eg. W/F/B/M/A)
</t>
        </r>
        <r>
          <rPr>
            <sz val="9"/>
            <color indexed="81"/>
            <rFont val="Tahoma"/>
            <family val="2"/>
          </rPr>
          <t xml:space="preserve">
</t>
        </r>
      </text>
    </comment>
    <comment ref="J12" authorId="0" shapeId="0" xr:uid="{6B4BEF03-31D3-4C1A-9B24-D0ACB1D40EC3}">
      <text>
        <r>
          <rPr>
            <b/>
            <sz val="9"/>
            <color indexed="81"/>
            <rFont val="Tahoma"/>
            <family val="2"/>
          </rPr>
          <t>Enter gross amount</t>
        </r>
        <r>
          <rPr>
            <sz val="9"/>
            <color indexed="81"/>
            <rFont val="Tahoma"/>
            <family val="2"/>
          </rPr>
          <t xml:space="preserve">
(no need to discount)</t>
        </r>
      </text>
    </comment>
    <comment ref="K12" authorId="0" shapeId="0" xr:uid="{D33FB0EE-2D04-4421-90BF-F67DCAAFCEDF}">
      <text>
        <r>
          <rPr>
            <b/>
            <sz val="9"/>
            <color indexed="81"/>
            <rFont val="Tahoma"/>
            <family val="2"/>
          </rPr>
          <t xml:space="preserve">Enter frequency 
(eg. W/F/B/M/A)
</t>
        </r>
        <r>
          <rPr>
            <sz val="9"/>
            <color indexed="81"/>
            <rFont val="Tahoma"/>
            <family val="2"/>
          </rPr>
          <t xml:space="preserve">
</t>
        </r>
      </text>
    </comment>
    <comment ref="L12" authorId="0" shapeId="0" xr:uid="{9F1DAB51-5C56-4589-84B4-317CF6C42BA1}">
      <text>
        <r>
          <rPr>
            <b/>
            <sz val="9"/>
            <color indexed="81"/>
            <rFont val="Tahoma"/>
            <family val="2"/>
          </rPr>
          <t>Enter suburb</t>
        </r>
        <r>
          <rPr>
            <sz val="9"/>
            <color indexed="81"/>
            <rFont val="Tahoma"/>
            <family val="2"/>
          </rPr>
          <t xml:space="preserve">
</t>
        </r>
      </text>
    </comment>
    <comment ref="C13" authorId="0" shapeId="0" xr:uid="{C220F191-C3AC-4532-A58D-90FAD8ED0AFA}">
      <text>
        <r>
          <rPr>
            <b/>
            <sz val="9"/>
            <color indexed="81"/>
            <rFont val="Tahoma"/>
            <family val="2"/>
          </rPr>
          <t>50% current year only
80% avg last 2 years</t>
        </r>
        <r>
          <rPr>
            <sz val="9"/>
            <color indexed="81"/>
            <rFont val="Tahoma"/>
            <family val="2"/>
          </rPr>
          <t xml:space="preserve">
</t>
        </r>
      </text>
    </comment>
    <comment ref="D13" authorId="0" shapeId="0" xr:uid="{9994F654-A427-43F4-A0E6-052D089322D4}">
      <text>
        <r>
          <rPr>
            <b/>
            <sz val="9"/>
            <color indexed="81"/>
            <rFont val="Tahoma"/>
            <family val="2"/>
          </rPr>
          <t>50% current year only
80% avg last 2 years</t>
        </r>
        <r>
          <rPr>
            <sz val="9"/>
            <color indexed="81"/>
            <rFont val="Tahoma"/>
            <family val="2"/>
          </rPr>
          <t xml:space="preserve">
</t>
        </r>
      </text>
    </comment>
    <comment ref="F13" authorId="0" shapeId="0" xr:uid="{7987D288-2742-4A8A-A6B7-A46D66A84783}">
      <text>
        <r>
          <rPr>
            <b/>
            <sz val="9"/>
            <color indexed="81"/>
            <rFont val="Tahoma"/>
            <family val="2"/>
          </rPr>
          <t xml:space="preserve">Enter average gross amount 
</t>
        </r>
        <r>
          <rPr>
            <sz val="9"/>
            <color indexed="81"/>
            <rFont val="Tahoma"/>
            <family val="2"/>
          </rPr>
          <t xml:space="preserve">(no need to discount)
</t>
        </r>
      </text>
    </comment>
    <comment ref="G13" authorId="0" shapeId="0" xr:uid="{2262AA80-3DBB-4498-AFA0-FDDC358AB8C0}">
      <text>
        <r>
          <rPr>
            <b/>
            <sz val="9"/>
            <color indexed="81"/>
            <rFont val="Tahoma"/>
            <family val="2"/>
          </rPr>
          <t xml:space="preserve">Enter frequency 
(eg. W/F/B/M/A)
</t>
        </r>
        <r>
          <rPr>
            <sz val="9"/>
            <color indexed="81"/>
            <rFont val="Tahoma"/>
            <family val="2"/>
          </rPr>
          <t xml:space="preserve">
</t>
        </r>
      </text>
    </comment>
    <comment ref="J13" authorId="0" shapeId="0" xr:uid="{B6459377-2204-4940-B70D-931791475F6A}">
      <text>
        <r>
          <rPr>
            <b/>
            <sz val="9"/>
            <color indexed="81"/>
            <rFont val="Tahoma"/>
            <family val="2"/>
          </rPr>
          <t>Enter gross amount</t>
        </r>
        <r>
          <rPr>
            <sz val="9"/>
            <color indexed="81"/>
            <rFont val="Tahoma"/>
            <family val="2"/>
          </rPr>
          <t xml:space="preserve">
(no need to discount)</t>
        </r>
      </text>
    </comment>
    <comment ref="K13" authorId="0" shapeId="0" xr:uid="{8CA94A52-A1D6-4F08-85FA-E4D9BB64B515}">
      <text>
        <r>
          <rPr>
            <b/>
            <sz val="9"/>
            <color indexed="81"/>
            <rFont val="Tahoma"/>
            <family val="2"/>
          </rPr>
          <t xml:space="preserve">Enter frequency 
(eg. W/F/B/M/A)
</t>
        </r>
        <r>
          <rPr>
            <sz val="9"/>
            <color indexed="81"/>
            <rFont val="Tahoma"/>
            <family val="2"/>
          </rPr>
          <t xml:space="preserve">
</t>
        </r>
      </text>
    </comment>
    <comment ref="L13" authorId="0" shapeId="0" xr:uid="{BD0FB9CD-652F-4A78-B592-1CE2DB7E6CE8}">
      <text>
        <r>
          <rPr>
            <b/>
            <sz val="9"/>
            <color indexed="81"/>
            <rFont val="Tahoma"/>
            <family val="2"/>
          </rPr>
          <t>Enter suburb</t>
        </r>
        <r>
          <rPr>
            <sz val="9"/>
            <color indexed="81"/>
            <rFont val="Tahoma"/>
            <family val="2"/>
          </rPr>
          <t xml:space="preserve">
</t>
        </r>
      </text>
    </comment>
    <comment ref="C14" authorId="0" shapeId="0" xr:uid="{16A744C8-2790-4646-A022-A67C06FEF226}">
      <text>
        <r>
          <rPr>
            <b/>
            <sz val="9"/>
            <color indexed="81"/>
            <rFont val="Tahoma"/>
            <family val="2"/>
          </rPr>
          <t xml:space="preserve">Member No.
</t>
        </r>
        <r>
          <rPr>
            <sz val="9"/>
            <color indexed="81"/>
            <rFont val="Tahoma"/>
            <family val="2"/>
          </rPr>
          <t xml:space="preserve">
</t>
        </r>
      </text>
    </comment>
    <comment ref="D14" authorId="0" shapeId="0" xr:uid="{DAD8975F-EA4C-406D-898D-BCA22B01664A}">
      <text>
        <r>
          <rPr>
            <b/>
            <sz val="9"/>
            <color indexed="81"/>
            <rFont val="Tahoma"/>
            <family val="2"/>
          </rPr>
          <t xml:space="preserve">Enter employer name or self employed
</t>
        </r>
        <r>
          <rPr>
            <sz val="9"/>
            <color indexed="81"/>
            <rFont val="Tahoma"/>
            <family val="2"/>
          </rPr>
          <t xml:space="preserve">
</t>
        </r>
      </text>
    </comment>
    <comment ref="F14" authorId="0" shapeId="0" xr:uid="{8DFA60B5-FC70-4E38-B2C6-9BCBC25B9B53}">
      <text>
        <r>
          <rPr>
            <b/>
            <sz val="9"/>
            <color indexed="81"/>
            <rFont val="Tahoma"/>
            <family val="2"/>
          </rPr>
          <t xml:space="preserve">Base salary 
</t>
        </r>
        <r>
          <rPr>
            <sz val="9"/>
            <color indexed="81"/>
            <rFont val="Tahoma"/>
            <family val="2"/>
          </rPr>
          <t xml:space="preserve">(before tax)
</t>
        </r>
      </text>
    </comment>
    <comment ref="G14" authorId="0" shapeId="0" xr:uid="{DA018367-48C2-4CB1-B2BC-B014DA1C6787}">
      <text>
        <r>
          <rPr>
            <b/>
            <sz val="9"/>
            <color indexed="81"/>
            <rFont val="Tahoma"/>
            <family val="2"/>
          </rPr>
          <t xml:space="preserve">Enter frequency 
(eg. W/F/B/M/A)
</t>
        </r>
        <r>
          <rPr>
            <sz val="9"/>
            <color indexed="81"/>
            <rFont val="Tahoma"/>
            <family val="2"/>
          </rPr>
          <t xml:space="preserve">
</t>
        </r>
      </text>
    </comment>
    <comment ref="C15" authorId="0" shapeId="0" xr:uid="{1D0B3F4F-189F-4E05-B40E-52FF57926465}">
      <text>
        <r>
          <rPr>
            <b/>
            <sz val="9"/>
            <color indexed="81"/>
            <rFont val="Tahoma"/>
            <family val="2"/>
          </rPr>
          <t>Must be regular
(YTD average)</t>
        </r>
        <r>
          <rPr>
            <sz val="9"/>
            <color indexed="81"/>
            <rFont val="Tahoma"/>
            <family val="2"/>
          </rPr>
          <t xml:space="preserve">
</t>
        </r>
      </text>
    </comment>
    <comment ref="D15" authorId="0" shapeId="0" xr:uid="{AB52BC97-7345-4761-9750-1C258494C515}">
      <text>
        <r>
          <rPr>
            <b/>
            <sz val="9"/>
            <color indexed="81"/>
            <rFont val="Tahoma"/>
            <family val="2"/>
          </rPr>
          <t>Average YTD must be regular</t>
        </r>
      </text>
    </comment>
    <comment ref="F15" authorId="0" shapeId="0" xr:uid="{50285A17-2063-42A6-9144-46BF7BC7A5BA}">
      <text>
        <r>
          <rPr>
            <b/>
            <sz val="9"/>
            <color indexed="81"/>
            <rFont val="Tahoma"/>
            <family val="2"/>
          </rPr>
          <t xml:space="preserve">Enter average gross amount 
</t>
        </r>
        <r>
          <rPr>
            <sz val="9"/>
            <color indexed="81"/>
            <rFont val="Tahoma"/>
            <family val="2"/>
          </rPr>
          <t xml:space="preserve">(no need to discount)
</t>
        </r>
      </text>
    </comment>
    <comment ref="G15" authorId="0" shapeId="0" xr:uid="{7234FC79-54BA-4BB4-87A9-BE14206A335E}">
      <text>
        <r>
          <rPr>
            <b/>
            <sz val="9"/>
            <color indexed="81"/>
            <rFont val="Tahoma"/>
            <family val="2"/>
          </rPr>
          <t xml:space="preserve">Enter frequency 
(eg. W/F/B/M/A)
</t>
        </r>
        <r>
          <rPr>
            <sz val="9"/>
            <color indexed="81"/>
            <rFont val="Tahoma"/>
            <family val="2"/>
          </rPr>
          <t xml:space="preserve">
</t>
        </r>
      </text>
    </comment>
    <comment ref="C16" authorId="0" shapeId="0" xr:uid="{D3ABAD0A-1E88-4E8E-9D4F-4E632B733841}">
      <text>
        <r>
          <rPr>
            <b/>
            <sz val="9"/>
            <color indexed="81"/>
            <rFont val="Tahoma"/>
            <family val="2"/>
          </rPr>
          <t>Must be more than 12 months employment</t>
        </r>
        <r>
          <rPr>
            <sz val="9"/>
            <color indexed="81"/>
            <rFont val="Tahoma"/>
            <family val="2"/>
          </rPr>
          <t xml:space="preserve">
</t>
        </r>
      </text>
    </comment>
    <comment ref="D16" authorId="0" shapeId="0" xr:uid="{EB335962-CC80-4C86-A2D1-EFE41E290FF4}">
      <text>
        <r>
          <rPr>
            <b/>
            <sz val="9"/>
            <color indexed="81"/>
            <rFont val="Tahoma"/>
            <family val="2"/>
          </rPr>
          <t>Enter employer name. 
Must be continuous employment.</t>
        </r>
        <r>
          <rPr>
            <sz val="9"/>
            <color indexed="81"/>
            <rFont val="Tahoma"/>
            <family val="2"/>
          </rPr>
          <t xml:space="preserve">
</t>
        </r>
      </text>
    </comment>
    <comment ref="F16" authorId="0" shapeId="0" xr:uid="{3AC732B1-6DCC-416D-86F3-D04F3E58ABF6}">
      <text>
        <r>
          <rPr>
            <b/>
            <sz val="9"/>
            <color indexed="81"/>
            <rFont val="Tahoma"/>
            <family val="2"/>
          </rPr>
          <t xml:space="preserve">Enter average gross amount 
</t>
        </r>
        <r>
          <rPr>
            <sz val="9"/>
            <color indexed="81"/>
            <rFont val="Tahoma"/>
            <family val="2"/>
          </rPr>
          <t xml:space="preserve">(no need to discount)
</t>
        </r>
      </text>
    </comment>
    <comment ref="G16" authorId="0" shapeId="0" xr:uid="{F6217ABA-104B-4CCC-A95C-48616A922A07}">
      <text>
        <r>
          <rPr>
            <b/>
            <sz val="9"/>
            <color indexed="81"/>
            <rFont val="Tahoma"/>
            <family val="2"/>
          </rPr>
          <t xml:space="preserve">Enter frequency 
(eg. W/F/B/M/A)
</t>
        </r>
        <r>
          <rPr>
            <sz val="9"/>
            <color indexed="81"/>
            <rFont val="Tahoma"/>
            <family val="2"/>
          </rPr>
          <t xml:space="preserve">
</t>
        </r>
      </text>
    </comment>
    <comment ref="J16" authorId="0" shapeId="0" xr:uid="{E3F60262-EA81-4B5D-80D1-8BF0F803CA71}">
      <text>
        <r>
          <rPr>
            <b/>
            <sz val="9"/>
            <color indexed="81"/>
            <rFont val="Tahoma"/>
            <family val="2"/>
          </rPr>
          <t>Enter number of adults (max 2)</t>
        </r>
        <r>
          <rPr>
            <sz val="9"/>
            <color indexed="81"/>
            <rFont val="Tahoma"/>
            <family val="2"/>
          </rPr>
          <t xml:space="preserve">
</t>
        </r>
      </text>
    </comment>
    <comment ref="C17" authorId="0" shapeId="0" xr:uid="{3C61C054-03B6-415A-8CDB-104B181A5982}">
      <text>
        <r>
          <rPr>
            <b/>
            <sz val="9"/>
            <color indexed="81"/>
            <rFont val="Tahoma"/>
            <family val="2"/>
          </rPr>
          <t>Must be regular
(YTD average)</t>
        </r>
        <r>
          <rPr>
            <sz val="9"/>
            <color indexed="81"/>
            <rFont val="Tahoma"/>
            <family val="2"/>
          </rPr>
          <t xml:space="preserve">
</t>
        </r>
      </text>
    </comment>
    <comment ref="D17" authorId="0" shapeId="0" xr:uid="{743E7D6C-0D94-4A72-865B-62A71190D87B}">
      <text>
        <r>
          <rPr>
            <b/>
            <sz val="9"/>
            <color indexed="81"/>
            <rFont val="Tahoma"/>
            <family val="2"/>
          </rPr>
          <t>Must be contracted and paid on a regular basis.</t>
        </r>
        <r>
          <rPr>
            <sz val="9"/>
            <color indexed="81"/>
            <rFont val="Tahoma"/>
            <family val="2"/>
          </rPr>
          <t xml:space="preserve">
</t>
        </r>
      </text>
    </comment>
    <comment ref="F17" authorId="0" shapeId="0" xr:uid="{A57F4D85-1BF9-4071-B621-AB58476773EB}">
      <text>
        <r>
          <rPr>
            <b/>
            <sz val="9"/>
            <color indexed="81"/>
            <rFont val="Tahoma"/>
            <family val="2"/>
          </rPr>
          <t xml:space="preserve">Enter average gross amount 
</t>
        </r>
        <r>
          <rPr>
            <sz val="9"/>
            <color indexed="81"/>
            <rFont val="Tahoma"/>
            <family val="2"/>
          </rPr>
          <t xml:space="preserve">(no need to discount)
</t>
        </r>
      </text>
    </comment>
    <comment ref="G17" authorId="0" shapeId="0" xr:uid="{DB65F39A-2D8F-4F36-B3E0-930109CD4ADD}">
      <text>
        <r>
          <rPr>
            <b/>
            <sz val="9"/>
            <color indexed="81"/>
            <rFont val="Tahoma"/>
            <family val="2"/>
          </rPr>
          <t xml:space="preserve">Enter frequency 
(eg. W/F/B/M/A)
</t>
        </r>
        <r>
          <rPr>
            <sz val="9"/>
            <color indexed="81"/>
            <rFont val="Tahoma"/>
            <family val="2"/>
          </rPr>
          <t xml:space="preserve">
</t>
        </r>
      </text>
    </comment>
    <comment ref="J17" authorId="0" shapeId="0" xr:uid="{1D58CD7C-55A7-47E4-B005-E86BBE4D32AA}">
      <text>
        <r>
          <rPr>
            <b/>
            <sz val="9"/>
            <color indexed="81"/>
            <rFont val="Tahoma"/>
            <family val="2"/>
          </rPr>
          <t>Enter number of dependent children (max 6)</t>
        </r>
        <r>
          <rPr>
            <sz val="9"/>
            <color indexed="81"/>
            <rFont val="Tahoma"/>
            <family val="2"/>
          </rPr>
          <t xml:space="preserve">
</t>
        </r>
      </text>
    </comment>
    <comment ref="C18" authorId="0" shapeId="0" xr:uid="{F911D512-6E55-40E9-B303-11F9D2568D42}">
      <text>
        <r>
          <rPr>
            <b/>
            <sz val="9"/>
            <color indexed="81"/>
            <rFont val="Tahoma"/>
            <family val="2"/>
          </rPr>
          <t>100% Condition of employment
80% Other allowances</t>
        </r>
        <r>
          <rPr>
            <sz val="9"/>
            <color indexed="81"/>
            <rFont val="Tahoma"/>
            <family val="2"/>
          </rPr>
          <t xml:space="preserve">
</t>
        </r>
      </text>
    </comment>
    <comment ref="D18" authorId="0" shapeId="0" xr:uid="{CA67C4C0-C8AC-4228-A28E-1BBB69C0A6BC}">
      <text>
        <r>
          <rPr>
            <b/>
            <sz val="9"/>
            <color indexed="81"/>
            <rFont val="Tahoma"/>
            <family val="2"/>
          </rPr>
          <t>Must be condition of employment</t>
        </r>
        <r>
          <rPr>
            <sz val="9"/>
            <color indexed="81"/>
            <rFont val="Tahoma"/>
            <family val="2"/>
          </rPr>
          <t xml:space="preserve">
</t>
        </r>
      </text>
    </comment>
    <comment ref="F18" authorId="0" shapeId="0" xr:uid="{106B0566-A481-4D4D-A770-A4656142AF3C}">
      <text>
        <r>
          <rPr>
            <b/>
            <sz val="9"/>
            <color indexed="81"/>
            <rFont val="Tahoma"/>
            <family val="2"/>
          </rPr>
          <t xml:space="preserve">Enter average gross amount 
</t>
        </r>
        <r>
          <rPr>
            <sz val="9"/>
            <color indexed="81"/>
            <rFont val="Tahoma"/>
            <family val="2"/>
          </rPr>
          <t xml:space="preserve">(no need to discount)
</t>
        </r>
      </text>
    </comment>
    <comment ref="G18" authorId="0" shapeId="0" xr:uid="{A6037587-2A84-46D4-A9CB-DE94ADDC3EC0}">
      <text>
        <r>
          <rPr>
            <b/>
            <sz val="9"/>
            <color indexed="81"/>
            <rFont val="Tahoma"/>
            <family val="2"/>
          </rPr>
          <t xml:space="preserve">Enter frequency 
(eg. W/F/B/M/A)
</t>
        </r>
        <r>
          <rPr>
            <sz val="9"/>
            <color indexed="81"/>
            <rFont val="Tahoma"/>
            <family val="2"/>
          </rPr>
          <t xml:space="preserve">
</t>
        </r>
      </text>
    </comment>
    <comment ref="J18" authorId="0" shapeId="0" xr:uid="{394B3A8F-9F5A-4243-818F-14E6C5865608}">
      <text>
        <r>
          <rPr>
            <b/>
            <sz val="9"/>
            <color indexed="81"/>
            <rFont val="Tahoma"/>
            <family val="2"/>
          </rPr>
          <t xml:space="preserve">Only applies if applicant is over 30 years of age
</t>
        </r>
      </text>
    </comment>
    <comment ref="L18" authorId="0" shapeId="0" xr:uid="{762C67FC-3251-41FC-816C-1861AB6D0F9E}">
      <text>
        <r>
          <rPr>
            <b/>
            <sz val="9"/>
            <color indexed="81"/>
            <rFont val="Tahoma"/>
            <family val="2"/>
          </rPr>
          <t>Applicant disclosed living expenses</t>
        </r>
        <r>
          <rPr>
            <sz val="9"/>
            <color indexed="81"/>
            <rFont val="Tahoma"/>
            <family val="2"/>
          </rPr>
          <t xml:space="preserve">
</t>
        </r>
      </text>
    </comment>
    <comment ref="C19" authorId="0" shapeId="0" xr:uid="{C3B45B05-F36A-494B-B6A6-55653D568655}">
      <text>
        <r>
          <rPr>
            <b/>
            <sz val="9"/>
            <color indexed="81"/>
            <rFont val="Tahoma"/>
            <family val="2"/>
          </rPr>
          <t>50% current year only
80% avg last 2 years</t>
        </r>
        <r>
          <rPr>
            <sz val="9"/>
            <color indexed="81"/>
            <rFont val="Tahoma"/>
            <family val="2"/>
          </rPr>
          <t xml:space="preserve">
</t>
        </r>
      </text>
    </comment>
    <comment ref="D19" authorId="0" shapeId="0" xr:uid="{3541DAD3-1BD2-464B-A948-102DCA688236}">
      <text>
        <r>
          <rPr>
            <b/>
            <sz val="9"/>
            <color indexed="81"/>
            <rFont val="Tahoma"/>
            <family val="2"/>
          </rPr>
          <t>50% current year only
80% avg last 2 years</t>
        </r>
        <r>
          <rPr>
            <sz val="9"/>
            <color indexed="81"/>
            <rFont val="Tahoma"/>
            <family val="2"/>
          </rPr>
          <t xml:space="preserve">
</t>
        </r>
      </text>
    </comment>
    <comment ref="F19" authorId="0" shapeId="0" xr:uid="{69DEA2A7-9C5B-497E-9664-28CD12A24BE1}">
      <text>
        <r>
          <rPr>
            <b/>
            <sz val="9"/>
            <color indexed="81"/>
            <rFont val="Tahoma"/>
            <family val="2"/>
          </rPr>
          <t xml:space="preserve">Enter average gross amount 
</t>
        </r>
        <r>
          <rPr>
            <sz val="9"/>
            <color indexed="81"/>
            <rFont val="Tahoma"/>
            <family val="2"/>
          </rPr>
          <t xml:space="preserve">(no need to discount)
</t>
        </r>
      </text>
    </comment>
    <comment ref="G19" authorId="0" shapeId="0" xr:uid="{364A9104-289B-43E7-8D08-B0E8ECC47C80}">
      <text>
        <r>
          <rPr>
            <b/>
            <sz val="9"/>
            <color indexed="81"/>
            <rFont val="Tahoma"/>
            <family val="2"/>
          </rPr>
          <t xml:space="preserve">Enter frequency 
(eg. W/F/B/M/A)
</t>
        </r>
        <r>
          <rPr>
            <sz val="9"/>
            <color indexed="81"/>
            <rFont val="Tahoma"/>
            <family val="2"/>
          </rPr>
          <t xml:space="preserve">
</t>
        </r>
      </text>
    </comment>
    <comment ref="J19" authorId="0" shapeId="0" xr:uid="{CE7030E9-8424-4842-AC52-971B0A6862A4}">
      <text>
        <r>
          <rPr>
            <b/>
            <sz val="9"/>
            <color indexed="81"/>
            <rFont val="Tahoma"/>
            <family val="2"/>
          </rPr>
          <t>Is proposed loan LMI insured?</t>
        </r>
      </text>
    </comment>
    <comment ref="L19" authorId="0" shapeId="0" xr:uid="{FEF32CB4-FFE4-47AD-BB5F-3546DD72BA73}">
      <text>
        <r>
          <rPr>
            <b/>
            <sz val="9"/>
            <color indexed="81"/>
            <rFont val="Tahoma"/>
            <family val="2"/>
          </rPr>
          <t>MOVE assessed living expenses</t>
        </r>
        <r>
          <rPr>
            <sz val="9"/>
            <color indexed="81"/>
            <rFont val="Tahoma"/>
            <family val="2"/>
          </rPr>
          <t xml:space="preserve">
</t>
        </r>
      </text>
    </comment>
    <comment ref="J20" authorId="0" shapeId="0" xr:uid="{64E38C19-D28C-4FCE-B23D-1D22B43F91D8}">
      <text>
        <r>
          <rPr>
            <b/>
            <sz val="9"/>
            <color indexed="81"/>
            <rFont val="Tahoma"/>
            <family val="2"/>
          </rPr>
          <t xml:space="preserve">Enter residential location. </t>
        </r>
        <r>
          <rPr>
            <sz val="9"/>
            <color indexed="81"/>
            <rFont val="Tahoma"/>
            <family val="2"/>
          </rPr>
          <t xml:space="preserve">(Refer to Geographic Class Tab for more assistance)
</t>
        </r>
      </text>
    </comment>
    <comment ref="C24" authorId="1" shapeId="0" xr:uid="{6A4B8DDC-ECCB-4326-8A25-05EDB5202E58}">
      <text>
        <r>
          <rPr>
            <b/>
            <sz val="9"/>
            <color indexed="81"/>
            <rFont val="Tahoma"/>
            <family val="2"/>
          </rPr>
          <t>Total loan amount including fees, insurance and available redraw</t>
        </r>
        <r>
          <rPr>
            <sz val="9"/>
            <color indexed="81"/>
            <rFont val="Tahoma"/>
            <family val="2"/>
          </rPr>
          <t xml:space="preserve">
</t>
        </r>
      </text>
    </comment>
    <comment ref="G24" authorId="0" shapeId="0" xr:uid="{46E23B5A-4BA8-4EC8-97FE-51697FDF6A62}">
      <text>
        <r>
          <rPr>
            <b/>
            <sz val="9"/>
            <color indexed="81"/>
            <rFont val="Tahoma"/>
            <family val="2"/>
          </rPr>
          <t>Term of loan
(exclude interest only periods)</t>
        </r>
      </text>
    </comment>
    <comment ref="C25" authorId="1" shapeId="0" xr:uid="{8377714F-0974-40D9-A3D4-2970A7D97AF2}">
      <text>
        <r>
          <rPr>
            <b/>
            <sz val="9"/>
            <color indexed="81"/>
            <rFont val="Tahoma"/>
            <family val="2"/>
          </rPr>
          <t>Include loan amount and any available redraw amount</t>
        </r>
        <r>
          <rPr>
            <sz val="9"/>
            <color indexed="81"/>
            <rFont val="Tahoma"/>
            <family val="2"/>
          </rPr>
          <t xml:space="preserve">
</t>
        </r>
      </text>
    </comment>
    <comment ref="E25" authorId="0" shapeId="0" xr:uid="{8ECA2134-D120-4DFC-996F-1906A950241C}">
      <text>
        <r>
          <rPr>
            <b/>
            <sz val="9"/>
            <color indexed="81"/>
            <rFont val="Tahoma"/>
            <family val="2"/>
          </rPr>
          <t xml:space="preserve">Enter interest rate
</t>
        </r>
        <r>
          <rPr>
            <sz val="9"/>
            <color indexed="81"/>
            <rFont val="Tahoma"/>
            <family val="2"/>
          </rPr>
          <t xml:space="preserve">
</t>
        </r>
      </text>
    </comment>
    <comment ref="C26" authorId="1" shapeId="0" xr:uid="{C3BA56CA-0B70-4AB9-8CA3-32B90A3562FC}">
      <text>
        <r>
          <rPr>
            <b/>
            <sz val="9"/>
            <color indexed="81"/>
            <rFont val="Tahoma"/>
            <family val="2"/>
          </rPr>
          <t>Include loan amount and any available redraw amount</t>
        </r>
        <r>
          <rPr>
            <sz val="9"/>
            <color indexed="81"/>
            <rFont val="Tahoma"/>
            <family val="2"/>
          </rPr>
          <t xml:space="preserve">
</t>
        </r>
      </text>
    </comment>
    <comment ref="E26" authorId="0" shapeId="0" xr:uid="{B7ACF12D-6C6D-4806-A7FB-81034DE64448}">
      <text>
        <r>
          <rPr>
            <b/>
            <sz val="9"/>
            <color indexed="81"/>
            <rFont val="Tahoma"/>
            <family val="2"/>
          </rPr>
          <t xml:space="preserve">Enter interest rate
</t>
        </r>
        <r>
          <rPr>
            <sz val="9"/>
            <color indexed="81"/>
            <rFont val="Tahoma"/>
            <family val="2"/>
          </rPr>
          <t xml:space="preserve">
</t>
        </r>
      </text>
    </comment>
    <comment ref="C27" authorId="1" shapeId="0" xr:uid="{A4F16011-0061-4733-A47C-6780EB1EEE9F}">
      <text>
        <r>
          <rPr>
            <b/>
            <sz val="9"/>
            <color indexed="81"/>
            <rFont val="Tahoma"/>
            <family val="2"/>
          </rPr>
          <t>Include loan amount and any available redraw amount</t>
        </r>
        <r>
          <rPr>
            <sz val="9"/>
            <color indexed="81"/>
            <rFont val="Tahoma"/>
            <family val="2"/>
          </rPr>
          <t xml:space="preserve">
</t>
        </r>
      </text>
    </comment>
    <comment ref="E27" authorId="0" shapeId="0" xr:uid="{8C6FFFFF-3A4D-4C95-B497-C3A9001C64F6}">
      <text>
        <r>
          <rPr>
            <b/>
            <sz val="9"/>
            <color indexed="81"/>
            <rFont val="Tahoma"/>
            <family val="2"/>
          </rPr>
          <t xml:space="preserve">Enter interest rate
</t>
        </r>
        <r>
          <rPr>
            <sz val="9"/>
            <color indexed="81"/>
            <rFont val="Tahoma"/>
            <family val="2"/>
          </rPr>
          <t xml:space="preserve">
</t>
        </r>
      </text>
    </comment>
    <comment ref="C28" authorId="1" shapeId="0" xr:uid="{5C210A30-F9C6-40BE-9B9D-EF150378A8F0}">
      <text>
        <r>
          <rPr>
            <b/>
            <sz val="9"/>
            <color indexed="81"/>
            <rFont val="Tahoma"/>
            <family val="2"/>
          </rPr>
          <t>Include loan amount and any available redraw amount</t>
        </r>
        <r>
          <rPr>
            <sz val="9"/>
            <color indexed="81"/>
            <rFont val="Tahoma"/>
            <family val="2"/>
          </rPr>
          <t xml:space="preserve">
</t>
        </r>
      </text>
    </comment>
    <comment ref="E28" authorId="0" shapeId="0" xr:uid="{89399534-7298-4414-9FAC-34295FE5AC18}">
      <text>
        <r>
          <rPr>
            <b/>
            <sz val="9"/>
            <color indexed="81"/>
            <rFont val="Tahoma"/>
            <family val="2"/>
          </rPr>
          <t xml:space="preserve">Enter interest rate
</t>
        </r>
        <r>
          <rPr>
            <sz val="9"/>
            <color indexed="81"/>
            <rFont val="Tahoma"/>
            <family val="2"/>
          </rPr>
          <t xml:space="preserve">
</t>
        </r>
      </text>
    </comment>
    <comment ref="D29" authorId="0" shapeId="0" xr:uid="{ABECD319-3140-444B-97EA-C4C3EFF3059D}">
      <text>
        <r>
          <rPr>
            <b/>
            <sz val="9"/>
            <color indexed="81"/>
            <rFont val="Tahoma"/>
            <family val="2"/>
          </rPr>
          <t xml:space="preserve">Enter frequency 
(eg. W/F/B/M/A)
</t>
        </r>
        <r>
          <rPr>
            <sz val="9"/>
            <color indexed="81"/>
            <rFont val="Tahoma"/>
            <family val="2"/>
          </rPr>
          <t xml:space="preserve">
</t>
        </r>
      </text>
    </comment>
    <comment ref="E29" authorId="0" shapeId="0" xr:uid="{50236002-3720-47E6-A908-510D2DE5CE4F}">
      <text>
        <r>
          <rPr>
            <b/>
            <sz val="9"/>
            <color indexed="81"/>
            <rFont val="Tahoma"/>
            <family val="2"/>
          </rPr>
          <t>Enter 
repayment amount</t>
        </r>
        <r>
          <rPr>
            <sz val="9"/>
            <color indexed="81"/>
            <rFont val="Tahoma"/>
            <family val="2"/>
          </rPr>
          <t xml:space="preserve">
</t>
        </r>
      </text>
    </comment>
    <comment ref="D30" authorId="0" shapeId="0" xr:uid="{07536096-3F27-4CB0-8255-3204873CA806}">
      <text>
        <r>
          <rPr>
            <b/>
            <sz val="9"/>
            <color indexed="81"/>
            <rFont val="Tahoma"/>
            <family val="2"/>
          </rPr>
          <t xml:space="preserve">Enter frequency 
(eg. W/F/B/M/A)
</t>
        </r>
        <r>
          <rPr>
            <sz val="9"/>
            <color indexed="81"/>
            <rFont val="Tahoma"/>
            <family val="2"/>
          </rPr>
          <t xml:space="preserve">
</t>
        </r>
      </text>
    </comment>
    <comment ref="E30" authorId="0" shapeId="0" xr:uid="{79CD587B-AD64-48E2-9614-9EF42D3D9B7F}">
      <text>
        <r>
          <rPr>
            <b/>
            <sz val="9"/>
            <color indexed="81"/>
            <rFont val="Tahoma"/>
            <family val="2"/>
          </rPr>
          <t>Enter 
repayment amount</t>
        </r>
        <r>
          <rPr>
            <sz val="9"/>
            <color indexed="81"/>
            <rFont val="Tahoma"/>
            <family val="2"/>
          </rPr>
          <t xml:space="preserve">
</t>
        </r>
      </text>
    </comment>
    <comment ref="D31" authorId="0" shapeId="0" xr:uid="{1C060760-D378-4D24-800A-4A3D1E153FA1}">
      <text>
        <r>
          <rPr>
            <b/>
            <sz val="9"/>
            <color indexed="81"/>
            <rFont val="Tahoma"/>
            <family val="2"/>
          </rPr>
          <t xml:space="preserve">Enter frequency 
(eg. W/F/B/M/A)
</t>
        </r>
        <r>
          <rPr>
            <sz val="9"/>
            <color indexed="81"/>
            <rFont val="Tahoma"/>
            <family val="2"/>
          </rPr>
          <t xml:space="preserve">
</t>
        </r>
      </text>
    </comment>
    <comment ref="E31" authorId="0" shapeId="0" xr:uid="{7523AB8E-49A1-4CF7-87EE-49AC1464BF88}">
      <text>
        <r>
          <rPr>
            <b/>
            <sz val="9"/>
            <color indexed="81"/>
            <rFont val="Tahoma"/>
            <family val="2"/>
          </rPr>
          <t>Enter 
repayment amount</t>
        </r>
        <r>
          <rPr>
            <sz val="9"/>
            <color indexed="81"/>
            <rFont val="Tahoma"/>
            <family val="2"/>
          </rPr>
          <t xml:space="preserve">
</t>
        </r>
      </text>
    </comment>
    <comment ref="D32" authorId="0" shapeId="0" xr:uid="{996F2D14-C355-4778-8ED8-9CC7514E41C0}">
      <text>
        <r>
          <rPr>
            <b/>
            <sz val="9"/>
            <color indexed="81"/>
            <rFont val="Tahoma"/>
            <family val="2"/>
          </rPr>
          <t xml:space="preserve">Enter frequency 
(eg. W/F/B/M/A)
</t>
        </r>
        <r>
          <rPr>
            <sz val="9"/>
            <color indexed="81"/>
            <rFont val="Tahoma"/>
            <family val="2"/>
          </rPr>
          <t xml:space="preserve">
</t>
        </r>
      </text>
    </comment>
    <comment ref="E32" authorId="0" shapeId="0" xr:uid="{2A35A36F-D8AC-43A0-A741-B16ABBFFEF2E}">
      <text>
        <r>
          <rPr>
            <b/>
            <sz val="9"/>
            <color indexed="81"/>
            <rFont val="Tahoma"/>
            <family val="2"/>
          </rPr>
          <t xml:space="preserve">Enter 
rent or board
</t>
        </r>
      </text>
    </comment>
    <comment ref="D33" authorId="0" shapeId="0" xr:uid="{E4E7357A-8BFB-489E-80EC-C00AA01FD8D4}">
      <text>
        <r>
          <rPr>
            <b/>
            <sz val="9"/>
            <color indexed="81"/>
            <rFont val="Tahoma"/>
            <family val="2"/>
          </rPr>
          <t xml:space="preserve">Enter frequency 
(eg. W/F/B/M/A)
</t>
        </r>
        <r>
          <rPr>
            <sz val="9"/>
            <color indexed="81"/>
            <rFont val="Tahoma"/>
            <family val="2"/>
          </rPr>
          <t xml:space="preserve">
</t>
        </r>
      </text>
    </comment>
    <comment ref="E33" authorId="0" shapeId="0" xr:uid="{5EFE9318-1FFD-46AE-82FB-EA78B909D128}">
      <text>
        <r>
          <rPr>
            <b/>
            <sz val="9"/>
            <color indexed="81"/>
            <rFont val="Tahoma"/>
            <family val="2"/>
          </rPr>
          <t>Enter 
repayment amount</t>
        </r>
        <r>
          <rPr>
            <sz val="9"/>
            <color indexed="81"/>
            <rFont val="Tahoma"/>
            <family val="2"/>
          </rPr>
          <t xml:space="preserve">
</t>
        </r>
      </text>
    </comment>
    <comment ref="D34" authorId="0" shapeId="0" xr:uid="{8BCF961E-0965-4430-BC71-9FBC06FD5184}">
      <text>
        <r>
          <rPr>
            <b/>
            <sz val="9"/>
            <color indexed="81"/>
            <rFont val="Tahoma"/>
            <family val="2"/>
          </rPr>
          <t xml:space="preserve">Enter frequency 
(eg. W/F/B/M/A)
</t>
        </r>
        <r>
          <rPr>
            <sz val="9"/>
            <color indexed="81"/>
            <rFont val="Tahoma"/>
            <family val="2"/>
          </rPr>
          <t xml:space="preserve">
</t>
        </r>
      </text>
    </comment>
    <comment ref="E34" authorId="0" shapeId="0" xr:uid="{6D053F7F-F8A4-49A6-B501-3D801DA28296}">
      <text>
        <r>
          <rPr>
            <b/>
            <sz val="9"/>
            <color indexed="81"/>
            <rFont val="Tahoma"/>
            <family val="2"/>
          </rPr>
          <t>Enter 
repayment amount</t>
        </r>
        <r>
          <rPr>
            <sz val="9"/>
            <color indexed="81"/>
            <rFont val="Tahoma"/>
            <family val="2"/>
          </rPr>
          <t xml:space="preserve">
</t>
        </r>
      </text>
    </comment>
    <comment ref="E35" authorId="0" shapeId="0" xr:uid="{A44A0B91-D61C-470C-A3B6-61D2CBBD0AAD}">
      <text>
        <r>
          <rPr>
            <b/>
            <sz val="9"/>
            <color indexed="81"/>
            <rFont val="Tahoma"/>
            <family val="2"/>
          </rPr>
          <t>Enter credit limit</t>
        </r>
        <r>
          <rPr>
            <sz val="9"/>
            <color indexed="81"/>
            <rFont val="Tahoma"/>
            <family val="2"/>
          </rPr>
          <t xml:space="preserve">
</t>
        </r>
      </text>
    </comment>
    <comment ref="E36" authorId="0" shapeId="0" xr:uid="{98B9D172-F13F-4391-9C09-D683B6194BD3}">
      <text>
        <r>
          <rPr>
            <b/>
            <sz val="9"/>
            <color indexed="81"/>
            <rFont val="Tahoma"/>
            <family val="2"/>
          </rPr>
          <t>Enter credit limit</t>
        </r>
        <r>
          <rPr>
            <sz val="9"/>
            <color indexed="81"/>
            <rFont val="Tahoma"/>
            <family val="2"/>
          </rPr>
          <t xml:space="preserve">
</t>
        </r>
      </text>
    </comment>
    <comment ref="E37" authorId="0" shapeId="0" xr:uid="{BCB4E387-A0D1-4FE4-9A85-4F8A0D639ED0}">
      <text>
        <r>
          <rPr>
            <b/>
            <sz val="9"/>
            <color indexed="81"/>
            <rFont val="Tahoma"/>
            <family val="2"/>
          </rPr>
          <t>Enter credit limit</t>
        </r>
        <r>
          <rPr>
            <sz val="9"/>
            <color indexed="81"/>
            <rFont val="Tahoma"/>
            <family val="2"/>
          </rPr>
          <t xml:space="preserve">
</t>
        </r>
      </text>
    </comment>
    <comment ref="E38" authorId="0" shapeId="0" xr:uid="{CC5AF218-936D-4248-98E9-7115A8380D7C}">
      <text>
        <r>
          <rPr>
            <b/>
            <sz val="9"/>
            <color indexed="81"/>
            <rFont val="Tahoma"/>
            <family val="2"/>
          </rPr>
          <t>Enter credit limit</t>
        </r>
        <r>
          <rPr>
            <sz val="9"/>
            <color indexed="81"/>
            <rFont val="Tahoma"/>
            <family val="2"/>
          </rPr>
          <t xml:space="preserve">
</t>
        </r>
      </text>
    </comment>
    <comment ref="E39" authorId="0" shapeId="0" xr:uid="{F29AB5BF-5012-49FE-B10D-8EE681F790D2}">
      <text>
        <r>
          <rPr>
            <b/>
            <sz val="9"/>
            <color indexed="81"/>
            <rFont val="Tahoma"/>
            <family val="2"/>
          </rPr>
          <t>Enter credit limit</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tturner</author>
    <author>Therese Turner</author>
  </authors>
  <commentList>
    <comment ref="K7" authorId="0" shapeId="0" xr:uid="{00000000-0006-0000-0100-000001000000}">
      <text>
        <r>
          <rPr>
            <b/>
            <sz val="9"/>
            <color indexed="81"/>
            <rFont val="Tahoma"/>
            <family val="2"/>
          </rPr>
          <t xml:space="preserve">Enter frequency 
(eg. W/F/B/M/A)
</t>
        </r>
        <r>
          <rPr>
            <sz val="9"/>
            <color indexed="81"/>
            <rFont val="Tahoma"/>
            <family val="2"/>
          </rPr>
          <t xml:space="preserve">
</t>
        </r>
      </text>
    </comment>
    <comment ref="L7" authorId="0" shapeId="0" xr:uid="{00000000-0006-0000-0100-000002000000}">
      <text>
        <r>
          <rPr>
            <b/>
            <sz val="9"/>
            <color indexed="81"/>
            <rFont val="Tahoma"/>
            <family val="2"/>
          </rPr>
          <t>Enter gross amount</t>
        </r>
        <r>
          <rPr>
            <sz val="9"/>
            <color indexed="81"/>
            <rFont val="Tahoma"/>
            <family val="2"/>
          </rPr>
          <t xml:space="preserve">
</t>
        </r>
      </text>
    </comment>
    <comment ref="C8" authorId="0" shapeId="0" xr:uid="{00000000-0006-0000-0100-000003000000}">
      <text>
        <r>
          <rPr>
            <b/>
            <sz val="9"/>
            <color indexed="81"/>
            <rFont val="Tahoma"/>
            <family val="2"/>
          </rPr>
          <t xml:space="preserve">Member No.
</t>
        </r>
        <r>
          <rPr>
            <sz val="9"/>
            <color indexed="81"/>
            <rFont val="Tahoma"/>
            <family val="2"/>
          </rPr>
          <t xml:space="preserve">
</t>
        </r>
      </text>
    </comment>
    <comment ref="D8" authorId="0" shapeId="0" xr:uid="{00000000-0006-0000-0100-000004000000}">
      <text>
        <r>
          <rPr>
            <b/>
            <sz val="9"/>
            <color indexed="81"/>
            <rFont val="Tahoma"/>
            <family val="2"/>
          </rPr>
          <t xml:space="preserve">Enter employer name or self employed
</t>
        </r>
        <r>
          <rPr>
            <sz val="9"/>
            <color indexed="81"/>
            <rFont val="Tahoma"/>
            <family val="2"/>
          </rPr>
          <t xml:space="preserve">
</t>
        </r>
      </text>
    </comment>
    <comment ref="F8" authorId="0" shapeId="0" xr:uid="{00000000-0006-0000-0100-000005000000}">
      <text>
        <r>
          <rPr>
            <b/>
            <sz val="9"/>
            <color indexed="81"/>
            <rFont val="Tahoma"/>
            <family val="2"/>
          </rPr>
          <t xml:space="preserve">Base salary 
</t>
        </r>
        <r>
          <rPr>
            <sz val="9"/>
            <color indexed="81"/>
            <rFont val="Tahoma"/>
            <family val="2"/>
          </rPr>
          <t xml:space="preserve">(before tax)
</t>
        </r>
      </text>
    </comment>
    <comment ref="G8" authorId="0" shapeId="0" xr:uid="{00000000-0006-0000-0100-000006000000}">
      <text>
        <r>
          <rPr>
            <b/>
            <sz val="9"/>
            <color indexed="81"/>
            <rFont val="Tahoma"/>
            <family val="2"/>
          </rPr>
          <t xml:space="preserve">Enter frequency 
(eg. W/F/B/M/A)
</t>
        </r>
        <r>
          <rPr>
            <sz val="9"/>
            <color indexed="81"/>
            <rFont val="Tahoma"/>
            <family val="2"/>
          </rPr>
          <t xml:space="preserve">
</t>
        </r>
      </text>
    </comment>
    <comment ref="K8" authorId="0" shapeId="0" xr:uid="{00000000-0006-0000-0100-000007000000}">
      <text>
        <r>
          <rPr>
            <b/>
            <sz val="9"/>
            <color indexed="81"/>
            <rFont val="Tahoma"/>
            <family val="2"/>
          </rPr>
          <t xml:space="preserve">Enter frequency 
(eg. W/F/B/M/A)
</t>
        </r>
        <r>
          <rPr>
            <sz val="9"/>
            <color indexed="81"/>
            <rFont val="Tahoma"/>
            <family val="2"/>
          </rPr>
          <t xml:space="preserve">
</t>
        </r>
      </text>
    </comment>
    <comment ref="L8" authorId="0" shapeId="0" xr:uid="{00000000-0006-0000-0100-000008000000}">
      <text>
        <r>
          <rPr>
            <b/>
            <sz val="9"/>
            <color indexed="81"/>
            <rFont val="Tahoma"/>
            <family val="2"/>
          </rPr>
          <t>Enter gross amount</t>
        </r>
        <r>
          <rPr>
            <sz val="9"/>
            <color indexed="81"/>
            <rFont val="Tahoma"/>
            <family val="2"/>
          </rPr>
          <t xml:space="preserve">
</t>
        </r>
      </text>
    </comment>
    <comment ref="C9" authorId="0" shapeId="0" xr:uid="{00000000-0006-0000-0100-000009000000}">
      <text>
        <r>
          <rPr>
            <b/>
            <sz val="9"/>
            <color indexed="81"/>
            <rFont val="Tahoma"/>
            <family val="2"/>
          </rPr>
          <t>Must be regular
(YTD average)</t>
        </r>
        <r>
          <rPr>
            <sz val="9"/>
            <color indexed="81"/>
            <rFont val="Tahoma"/>
            <family val="2"/>
          </rPr>
          <t xml:space="preserve">
</t>
        </r>
      </text>
    </comment>
    <comment ref="D9" authorId="0" shapeId="0" xr:uid="{00000000-0006-0000-0100-00000A000000}">
      <text>
        <r>
          <rPr>
            <b/>
            <sz val="9"/>
            <color indexed="81"/>
            <rFont val="Tahoma"/>
            <family val="2"/>
          </rPr>
          <t>Average YTD must be regular</t>
        </r>
      </text>
    </comment>
    <comment ref="F9" authorId="0" shapeId="0" xr:uid="{00000000-0006-0000-0100-00000B000000}">
      <text>
        <r>
          <rPr>
            <b/>
            <sz val="9"/>
            <color indexed="81"/>
            <rFont val="Tahoma"/>
            <family val="2"/>
          </rPr>
          <t xml:space="preserve">Enter average gross amount 
</t>
        </r>
        <r>
          <rPr>
            <sz val="9"/>
            <color indexed="81"/>
            <rFont val="Tahoma"/>
            <family val="2"/>
          </rPr>
          <t xml:space="preserve">(no need to discount)
</t>
        </r>
      </text>
    </comment>
    <comment ref="G9" authorId="0" shapeId="0" xr:uid="{00000000-0006-0000-0100-00000C000000}">
      <text>
        <r>
          <rPr>
            <b/>
            <sz val="9"/>
            <color indexed="81"/>
            <rFont val="Tahoma"/>
            <family val="2"/>
          </rPr>
          <t xml:space="preserve">Enter frequency 
(eg. W/F/B/M/A)
</t>
        </r>
        <r>
          <rPr>
            <sz val="9"/>
            <color indexed="81"/>
            <rFont val="Tahoma"/>
            <family val="2"/>
          </rPr>
          <t xml:space="preserve">
</t>
        </r>
      </text>
    </comment>
    <comment ref="K9" authorId="0" shapeId="0" xr:uid="{00000000-0006-0000-0100-00000D000000}">
      <text>
        <r>
          <rPr>
            <b/>
            <sz val="9"/>
            <color indexed="81"/>
            <rFont val="Tahoma"/>
            <family val="2"/>
          </rPr>
          <t xml:space="preserve">Enter frequency 
(eg. W/F/B/M/A)
</t>
        </r>
        <r>
          <rPr>
            <sz val="9"/>
            <color indexed="81"/>
            <rFont val="Tahoma"/>
            <family val="2"/>
          </rPr>
          <t xml:space="preserve">
</t>
        </r>
      </text>
    </comment>
    <comment ref="L9" authorId="0" shapeId="0" xr:uid="{00000000-0006-0000-0100-00000E000000}">
      <text>
        <r>
          <rPr>
            <b/>
            <sz val="9"/>
            <color indexed="81"/>
            <rFont val="Tahoma"/>
            <family val="2"/>
          </rPr>
          <t>Enter gross amount</t>
        </r>
        <r>
          <rPr>
            <sz val="9"/>
            <color indexed="81"/>
            <rFont val="Tahoma"/>
            <family val="2"/>
          </rPr>
          <t xml:space="preserve">
</t>
        </r>
      </text>
    </comment>
    <comment ref="C10" authorId="0" shapeId="0" xr:uid="{00000000-0006-0000-0100-00000F000000}">
      <text>
        <r>
          <rPr>
            <b/>
            <sz val="9"/>
            <color indexed="81"/>
            <rFont val="Tahoma"/>
            <family val="2"/>
          </rPr>
          <t>Must be more than 12 months employment</t>
        </r>
        <r>
          <rPr>
            <sz val="9"/>
            <color indexed="81"/>
            <rFont val="Tahoma"/>
            <family val="2"/>
          </rPr>
          <t xml:space="preserve">
</t>
        </r>
      </text>
    </comment>
    <comment ref="D10" authorId="0" shapeId="0" xr:uid="{00000000-0006-0000-0100-000010000000}">
      <text>
        <r>
          <rPr>
            <b/>
            <sz val="9"/>
            <color indexed="81"/>
            <rFont val="Tahoma"/>
            <family val="2"/>
          </rPr>
          <t>Enter employer name. 
Must be continuous employment.</t>
        </r>
        <r>
          <rPr>
            <sz val="9"/>
            <color indexed="81"/>
            <rFont val="Tahoma"/>
            <family val="2"/>
          </rPr>
          <t xml:space="preserve">
</t>
        </r>
      </text>
    </comment>
    <comment ref="F10" authorId="0" shapeId="0" xr:uid="{00000000-0006-0000-0100-000011000000}">
      <text>
        <r>
          <rPr>
            <b/>
            <sz val="9"/>
            <color indexed="81"/>
            <rFont val="Tahoma"/>
            <family val="2"/>
          </rPr>
          <t xml:space="preserve">Enter average gross amount 
</t>
        </r>
        <r>
          <rPr>
            <sz val="9"/>
            <color indexed="81"/>
            <rFont val="Tahoma"/>
            <family val="2"/>
          </rPr>
          <t xml:space="preserve">(no need to discount)
</t>
        </r>
      </text>
    </comment>
    <comment ref="G10" authorId="0" shapeId="0" xr:uid="{00000000-0006-0000-0100-000012000000}">
      <text>
        <r>
          <rPr>
            <b/>
            <sz val="9"/>
            <color indexed="81"/>
            <rFont val="Tahoma"/>
            <family val="2"/>
          </rPr>
          <t xml:space="preserve">Enter frequency 
(eg. W/F/B/M/A)
</t>
        </r>
        <r>
          <rPr>
            <sz val="9"/>
            <color indexed="81"/>
            <rFont val="Tahoma"/>
            <family val="2"/>
          </rPr>
          <t xml:space="preserve">
</t>
        </r>
      </text>
    </comment>
    <comment ref="C11" authorId="0" shapeId="0" xr:uid="{00000000-0006-0000-0100-000013000000}">
      <text>
        <r>
          <rPr>
            <b/>
            <sz val="9"/>
            <color indexed="81"/>
            <rFont val="Tahoma"/>
            <family val="2"/>
          </rPr>
          <t>Must be regular
(YTD average)</t>
        </r>
        <r>
          <rPr>
            <sz val="9"/>
            <color indexed="81"/>
            <rFont val="Tahoma"/>
            <family val="2"/>
          </rPr>
          <t xml:space="preserve">
</t>
        </r>
      </text>
    </comment>
    <comment ref="D11" authorId="0" shapeId="0" xr:uid="{00000000-0006-0000-0100-000014000000}">
      <text>
        <r>
          <rPr>
            <b/>
            <sz val="9"/>
            <color indexed="81"/>
            <rFont val="Tahoma"/>
            <family val="2"/>
          </rPr>
          <t>Must be contracted and paid on a regular basis.</t>
        </r>
        <r>
          <rPr>
            <sz val="9"/>
            <color indexed="81"/>
            <rFont val="Tahoma"/>
            <family val="2"/>
          </rPr>
          <t xml:space="preserve">
</t>
        </r>
      </text>
    </comment>
    <comment ref="F11" authorId="0" shapeId="0" xr:uid="{00000000-0006-0000-0100-000015000000}">
      <text>
        <r>
          <rPr>
            <b/>
            <sz val="9"/>
            <color indexed="81"/>
            <rFont val="Tahoma"/>
            <family val="2"/>
          </rPr>
          <t xml:space="preserve">Enter average gross amount 
</t>
        </r>
        <r>
          <rPr>
            <sz val="9"/>
            <color indexed="81"/>
            <rFont val="Tahoma"/>
            <family val="2"/>
          </rPr>
          <t xml:space="preserve">(no need to discount)
</t>
        </r>
      </text>
    </comment>
    <comment ref="G11" authorId="0" shapeId="0" xr:uid="{00000000-0006-0000-0100-000016000000}">
      <text>
        <r>
          <rPr>
            <b/>
            <sz val="9"/>
            <color indexed="81"/>
            <rFont val="Tahoma"/>
            <family val="2"/>
          </rPr>
          <t xml:space="preserve">Enter frequency 
(eg. W/F/B/M/A)
</t>
        </r>
        <r>
          <rPr>
            <sz val="9"/>
            <color indexed="81"/>
            <rFont val="Tahoma"/>
            <family val="2"/>
          </rPr>
          <t xml:space="preserve">
</t>
        </r>
      </text>
    </comment>
    <comment ref="C12" authorId="0" shapeId="0" xr:uid="{CEB50D5C-CADD-482A-BFC8-98C48D8E9188}">
      <text>
        <r>
          <rPr>
            <b/>
            <sz val="9"/>
            <color indexed="81"/>
            <rFont val="Tahoma"/>
            <family val="2"/>
          </rPr>
          <t>100% Condition of employment
80% Other allowances</t>
        </r>
        <r>
          <rPr>
            <sz val="9"/>
            <color indexed="81"/>
            <rFont val="Tahoma"/>
            <family val="2"/>
          </rPr>
          <t xml:space="preserve">
</t>
        </r>
      </text>
    </comment>
    <comment ref="D12" authorId="0" shapeId="0" xr:uid="{00000000-0006-0000-0100-000018000000}">
      <text>
        <r>
          <rPr>
            <b/>
            <sz val="9"/>
            <color indexed="81"/>
            <rFont val="Tahoma"/>
            <family val="2"/>
          </rPr>
          <t>Must be condition of employment</t>
        </r>
        <r>
          <rPr>
            <sz val="9"/>
            <color indexed="81"/>
            <rFont val="Tahoma"/>
            <family val="2"/>
          </rPr>
          <t xml:space="preserve">
</t>
        </r>
      </text>
    </comment>
    <comment ref="F12" authorId="0" shapeId="0" xr:uid="{00000000-0006-0000-0100-000019000000}">
      <text>
        <r>
          <rPr>
            <b/>
            <sz val="9"/>
            <color indexed="81"/>
            <rFont val="Tahoma"/>
            <family val="2"/>
          </rPr>
          <t xml:space="preserve">Enter average gross amount 
</t>
        </r>
        <r>
          <rPr>
            <sz val="9"/>
            <color indexed="81"/>
            <rFont val="Tahoma"/>
            <family val="2"/>
          </rPr>
          <t xml:space="preserve">(no need to discount)
</t>
        </r>
      </text>
    </comment>
    <comment ref="G12" authorId="0" shapeId="0" xr:uid="{00000000-0006-0000-0100-00001A000000}">
      <text>
        <r>
          <rPr>
            <b/>
            <sz val="9"/>
            <color indexed="81"/>
            <rFont val="Tahoma"/>
            <family val="2"/>
          </rPr>
          <t xml:space="preserve">Enter frequency 
(eg. W/F/B/M/A)
</t>
        </r>
        <r>
          <rPr>
            <sz val="9"/>
            <color indexed="81"/>
            <rFont val="Tahoma"/>
            <family val="2"/>
          </rPr>
          <t xml:space="preserve">
</t>
        </r>
      </text>
    </comment>
    <comment ref="J12" authorId="0" shapeId="0" xr:uid="{00000000-0006-0000-0100-00001B000000}">
      <text>
        <r>
          <rPr>
            <b/>
            <sz val="9"/>
            <color indexed="81"/>
            <rFont val="Tahoma"/>
            <family val="2"/>
          </rPr>
          <t>Enter gross amount</t>
        </r>
        <r>
          <rPr>
            <sz val="9"/>
            <color indexed="81"/>
            <rFont val="Tahoma"/>
            <family val="2"/>
          </rPr>
          <t xml:space="preserve">
(no need to discount)</t>
        </r>
      </text>
    </comment>
    <comment ref="K12" authorId="0" shapeId="0" xr:uid="{00000000-0006-0000-0100-00001C000000}">
      <text>
        <r>
          <rPr>
            <b/>
            <sz val="9"/>
            <color indexed="81"/>
            <rFont val="Tahoma"/>
            <family val="2"/>
          </rPr>
          <t xml:space="preserve">Enter frequency 
(eg. W/F/B/M/A)
</t>
        </r>
        <r>
          <rPr>
            <sz val="9"/>
            <color indexed="81"/>
            <rFont val="Tahoma"/>
            <family val="2"/>
          </rPr>
          <t xml:space="preserve">
</t>
        </r>
      </text>
    </comment>
    <comment ref="L12" authorId="0" shapeId="0" xr:uid="{00000000-0006-0000-0100-00001D000000}">
      <text>
        <r>
          <rPr>
            <b/>
            <sz val="9"/>
            <color indexed="81"/>
            <rFont val="Tahoma"/>
            <family val="2"/>
          </rPr>
          <t>Enter suburb</t>
        </r>
        <r>
          <rPr>
            <sz val="9"/>
            <color indexed="81"/>
            <rFont val="Tahoma"/>
            <family val="2"/>
          </rPr>
          <t xml:space="preserve">
</t>
        </r>
      </text>
    </comment>
    <comment ref="C13" authorId="0" shapeId="0" xr:uid="{00000000-0006-0000-0100-00001E000000}">
      <text>
        <r>
          <rPr>
            <b/>
            <sz val="9"/>
            <color indexed="81"/>
            <rFont val="Tahoma"/>
            <family val="2"/>
          </rPr>
          <t>50% current year only
80% avg last 2 years</t>
        </r>
        <r>
          <rPr>
            <sz val="9"/>
            <color indexed="81"/>
            <rFont val="Tahoma"/>
            <family val="2"/>
          </rPr>
          <t xml:space="preserve">
</t>
        </r>
      </text>
    </comment>
    <comment ref="D13" authorId="0" shapeId="0" xr:uid="{00000000-0006-0000-0100-00001F000000}">
      <text>
        <r>
          <rPr>
            <b/>
            <sz val="9"/>
            <color indexed="81"/>
            <rFont val="Tahoma"/>
            <family val="2"/>
          </rPr>
          <t>50% current year only
80% avg last 2 years</t>
        </r>
        <r>
          <rPr>
            <sz val="9"/>
            <color indexed="81"/>
            <rFont val="Tahoma"/>
            <family val="2"/>
          </rPr>
          <t xml:space="preserve">
</t>
        </r>
      </text>
    </comment>
    <comment ref="F13" authorId="0" shapeId="0" xr:uid="{00000000-0006-0000-0100-000020000000}">
      <text>
        <r>
          <rPr>
            <b/>
            <sz val="9"/>
            <color indexed="81"/>
            <rFont val="Tahoma"/>
            <family val="2"/>
          </rPr>
          <t xml:space="preserve">Enter average gross amount 
</t>
        </r>
        <r>
          <rPr>
            <sz val="9"/>
            <color indexed="81"/>
            <rFont val="Tahoma"/>
            <family val="2"/>
          </rPr>
          <t xml:space="preserve">(no need to discount)
</t>
        </r>
      </text>
    </comment>
    <comment ref="G13" authorId="0" shapeId="0" xr:uid="{00000000-0006-0000-0100-000021000000}">
      <text>
        <r>
          <rPr>
            <b/>
            <sz val="9"/>
            <color indexed="81"/>
            <rFont val="Tahoma"/>
            <family val="2"/>
          </rPr>
          <t xml:space="preserve">Enter frequency 
(eg. W/F/B/M/A)
</t>
        </r>
        <r>
          <rPr>
            <sz val="9"/>
            <color indexed="81"/>
            <rFont val="Tahoma"/>
            <family val="2"/>
          </rPr>
          <t xml:space="preserve">
</t>
        </r>
      </text>
    </comment>
    <comment ref="J13" authorId="0" shapeId="0" xr:uid="{00000000-0006-0000-0100-000022000000}">
      <text>
        <r>
          <rPr>
            <b/>
            <sz val="9"/>
            <color indexed="81"/>
            <rFont val="Tahoma"/>
            <family val="2"/>
          </rPr>
          <t>Enter gross amount</t>
        </r>
        <r>
          <rPr>
            <sz val="9"/>
            <color indexed="81"/>
            <rFont val="Tahoma"/>
            <family val="2"/>
          </rPr>
          <t xml:space="preserve">
(no need to discount)</t>
        </r>
      </text>
    </comment>
    <comment ref="K13" authorId="0" shapeId="0" xr:uid="{00000000-0006-0000-0100-000023000000}">
      <text>
        <r>
          <rPr>
            <b/>
            <sz val="9"/>
            <color indexed="81"/>
            <rFont val="Tahoma"/>
            <family val="2"/>
          </rPr>
          <t xml:space="preserve">Enter frequency 
(eg. W/F/B/M/A)
</t>
        </r>
        <r>
          <rPr>
            <sz val="9"/>
            <color indexed="81"/>
            <rFont val="Tahoma"/>
            <family val="2"/>
          </rPr>
          <t xml:space="preserve">
</t>
        </r>
      </text>
    </comment>
    <comment ref="L13" authorId="0" shapeId="0" xr:uid="{00000000-0006-0000-0100-000024000000}">
      <text>
        <r>
          <rPr>
            <b/>
            <sz val="9"/>
            <color indexed="81"/>
            <rFont val="Tahoma"/>
            <family val="2"/>
          </rPr>
          <t>Enter suburb</t>
        </r>
        <r>
          <rPr>
            <sz val="9"/>
            <color indexed="81"/>
            <rFont val="Tahoma"/>
            <family val="2"/>
          </rPr>
          <t xml:space="preserve">
</t>
        </r>
      </text>
    </comment>
    <comment ref="C14" authorId="0" shapeId="0" xr:uid="{00000000-0006-0000-0100-000025000000}">
      <text>
        <r>
          <rPr>
            <b/>
            <sz val="9"/>
            <color indexed="81"/>
            <rFont val="Tahoma"/>
            <family val="2"/>
          </rPr>
          <t xml:space="preserve">Member No.
</t>
        </r>
        <r>
          <rPr>
            <sz val="9"/>
            <color indexed="81"/>
            <rFont val="Tahoma"/>
            <family val="2"/>
          </rPr>
          <t xml:space="preserve">
</t>
        </r>
      </text>
    </comment>
    <comment ref="D14" authorId="0" shapeId="0" xr:uid="{00000000-0006-0000-0100-000026000000}">
      <text>
        <r>
          <rPr>
            <b/>
            <sz val="9"/>
            <color indexed="81"/>
            <rFont val="Tahoma"/>
            <family val="2"/>
          </rPr>
          <t xml:space="preserve">Enter employer name or self employed
</t>
        </r>
        <r>
          <rPr>
            <sz val="9"/>
            <color indexed="81"/>
            <rFont val="Tahoma"/>
            <family val="2"/>
          </rPr>
          <t xml:space="preserve">
</t>
        </r>
      </text>
    </comment>
    <comment ref="F14" authorId="0" shapeId="0" xr:uid="{00000000-0006-0000-0100-000027000000}">
      <text>
        <r>
          <rPr>
            <b/>
            <sz val="9"/>
            <color indexed="81"/>
            <rFont val="Tahoma"/>
            <family val="2"/>
          </rPr>
          <t xml:space="preserve">Base salary 
</t>
        </r>
        <r>
          <rPr>
            <sz val="9"/>
            <color indexed="81"/>
            <rFont val="Tahoma"/>
            <family val="2"/>
          </rPr>
          <t xml:space="preserve">(before tax)
</t>
        </r>
      </text>
    </comment>
    <comment ref="G14" authorId="0" shapeId="0" xr:uid="{00000000-0006-0000-0100-000028000000}">
      <text>
        <r>
          <rPr>
            <b/>
            <sz val="9"/>
            <color indexed="81"/>
            <rFont val="Tahoma"/>
            <family val="2"/>
          </rPr>
          <t xml:space="preserve">Enter frequency 
(eg. W/F/B/M/A)
</t>
        </r>
        <r>
          <rPr>
            <sz val="9"/>
            <color indexed="81"/>
            <rFont val="Tahoma"/>
            <family val="2"/>
          </rPr>
          <t xml:space="preserve">
</t>
        </r>
      </text>
    </comment>
    <comment ref="C15" authorId="0" shapeId="0" xr:uid="{00000000-0006-0000-0100-000029000000}">
      <text>
        <r>
          <rPr>
            <b/>
            <sz val="9"/>
            <color indexed="81"/>
            <rFont val="Tahoma"/>
            <family val="2"/>
          </rPr>
          <t>Must be regular
(YTD average)</t>
        </r>
        <r>
          <rPr>
            <sz val="9"/>
            <color indexed="81"/>
            <rFont val="Tahoma"/>
            <family val="2"/>
          </rPr>
          <t xml:space="preserve">
</t>
        </r>
      </text>
    </comment>
    <comment ref="D15" authorId="0" shapeId="0" xr:uid="{00000000-0006-0000-0100-00002A000000}">
      <text>
        <r>
          <rPr>
            <b/>
            <sz val="9"/>
            <color indexed="81"/>
            <rFont val="Tahoma"/>
            <family val="2"/>
          </rPr>
          <t>Average YTD must be regular</t>
        </r>
      </text>
    </comment>
    <comment ref="F15" authorId="0" shapeId="0" xr:uid="{00000000-0006-0000-0100-00002B000000}">
      <text>
        <r>
          <rPr>
            <b/>
            <sz val="9"/>
            <color indexed="81"/>
            <rFont val="Tahoma"/>
            <family val="2"/>
          </rPr>
          <t xml:space="preserve">Enter average gross amount 
</t>
        </r>
        <r>
          <rPr>
            <sz val="9"/>
            <color indexed="81"/>
            <rFont val="Tahoma"/>
            <family val="2"/>
          </rPr>
          <t xml:space="preserve">(no need to discount)
</t>
        </r>
      </text>
    </comment>
    <comment ref="G15" authorId="0" shapeId="0" xr:uid="{00000000-0006-0000-0100-00002C000000}">
      <text>
        <r>
          <rPr>
            <b/>
            <sz val="9"/>
            <color indexed="81"/>
            <rFont val="Tahoma"/>
            <family val="2"/>
          </rPr>
          <t xml:space="preserve">Enter frequency 
(eg. W/F/B/M/A)
</t>
        </r>
        <r>
          <rPr>
            <sz val="9"/>
            <color indexed="81"/>
            <rFont val="Tahoma"/>
            <family val="2"/>
          </rPr>
          <t xml:space="preserve">
</t>
        </r>
      </text>
    </comment>
    <comment ref="C16" authorId="0" shapeId="0" xr:uid="{00000000-0006-0000-0100-00002D000000}">
      <text>
        <r>
          <rPr>
            <b/>
            <sz val="9"/>
            <color indexed="81"/>
            <rFont val="Tahoma"/>
            <family val="2"/>
          </rPr>
          <t>Must be more than 12 months employment</t>
        </r>
        <r>
          <rPr>
            <sz val="9"/>
            <color indexed="81"/>
            <rFont val="Tahoma"/>
            <family val="2"/>
          </rPr>
          <t xml:space="preserve">
</t>
        </r>
      </text>
    </comment>
    <comment ref="D16" authorId="0" shapeId="0" xr:uid="{00000000-0006-0000-0100-00002E000000}">
      <text>
        <r>
          <rPr>
            <b/>
            <sz val="9"/>
            <color indexed="81"/>
            <rFont val="Tahoma"/>
            <family val="2"/>
          </rPr>
          <t>Enter employer name. 
Must be continuous employment.</t>
        </r>
        <r>
          <rPr>
            <sz val="9"/>
            <color indexed="81"/>
            <rFont val="Tahoma"/>
            <family val="2"/>
          </rPr>
          <t xml:space="preserve">
</t>
        </r>
      </text>
    </comment>
    <comment ref="F16" authorId="0" shapeId="0" xr:uid="{00000000-0006-0000-0100-00002F000000}">
      <text>
        <r>
          <rPr>
            <b/>
            <sz val="9"/>
            <color indexed="81"/>
            <rFont val="Tahoma"/>
            <family val="2"/>
          </rPr>
          <t xml:space="preserve">Enter average gross amount 
</t>
        </r>
        <r>
          <rPr>
            <sz val="9"/>
            <color indexed="81"/>
            <rFont val="Tahoma"/>
            <family val="2"/>
          </rPr>
          <t xml:space="preserve">(no need to discount)
</t>
        </r>
      </text>
    </comment>
    <comment ref="G16" authorId="0" shapeId="0" xr:uid="{00000000-0006-0000-0100-000030000000}">
      <text>
        <r>
          <rPr>
            <b/>
            <sz val="9"/>
            <color indexed="81"/>
            <rFont val="Tahoma"/>
            <family val="2"/>
          </rPr>
          <t xml:space="preserve">Enter frequency 
(eg. W/F/B/M/A)
</t>
        </r>
        <r>
          <rPr>
            <sz val="9"/>
            <color indexed="81"/>
            <rFont val="Tahoma"/>
            <family val="2"/>
          </rPr>
          <t xml:space="preserve">
</t>
        </r>
      </text>
    </comment>
    <comment ref="J16" authorId="0" shapeId="0" xr:uid="{00000000-0006-0000-0100-000031000000}">
      <text>
        <r>
          <rPr>
            <b/>
            <sz val="9"/>
            <color indexed="81"/>
            <rFont val="Tahoma"/>
            <family val="2"/>
          </rPr>
          <t>Enter number of adults (max 2)</t>
        </r>
        <r>
          <rPr>
            <sz val="9"/>
            <color indexed="81"/>
            <rFont val="Tahoma"/>
            <family val="2"/>
          </rPr>
          <t xml:space="preserve">
</t>
        </r>
      </text>
    </comment>
    <comment ref="C17" authorId="0" shapeId="0" xr:uid="{00000000-0006-0000-0100-000032000000}">
      <text>
        <r>
          <rPr>
            <b/>
            <sz val="9"/>
            <color indexed="81"/>
            <rFont val="Tahoma"/>
            <family val="2"/>
          </rPr>
          <t>Must be regular
(YTD average)</t>
        </r>
        <r>
          <rPr>
            <sz val="9"/>
            <color indexed="81"/>
            <rFont val="Tahoma"/>
            <family val="2"/>
          </rPr>
          <t xml:space="preserve">
</t>
        </r>
      </text>
    </comment>
    <comment ref="D17" authorId="0" shapeId="0" xr:uid="{00000000-0006-0000-0100-000033000000}">
      <text>
        <r>
          <rPr>
            <b/>
            <sz val="9"/>
            <color indexed="81"/>
            <rFont val="Tahoma"/>
            <family val="2"/>
          </rPr>
          <t>Must be contracted and paid on a regular basis.</t>
        </r>
        <r>
          <rPr>
            <sz val="9"/>
            <color indexed="81"/>
            <rFont val="Tahoma"/>
            <family val="2"/>
          </rPr>
          <t xml:space="preserve">
</t>
        </r>
      </text>
    </comment>
    <comment ref="F17" authorId="0" shapeId="0" xr:uid="{00000000-0006-0000-0100-000034000000}">
      <text>
        <r>
          <rPr>
            <b/>
            <sz val="9"/>
            <color indexed="81"/>
            <rFont val="Tahoma"/>
            <family val="2"/>
          </rPr>
          <t xml:space="preserve">Enter average gross amount 
</t>
        </r>
        <r>
          <rPr>
            <sz val="9"/>
            <color indexed="81"/>
            <rFont val="Tahoma"/>
            <family val="2"/>
          </rPr>
          <t xml:space="preserve">(no need to discount)
</t>
        </r>
      </text>
    </comment>
    <comment ref="G17" authorId="0" shapeId="0" xr:uid="{00000000-0006-0000-0100-000035000000}">
      <text>
        <r>
          <rPr>
            <b/>
            <sz val="9"/>
            <color indexed="81"/>
            <rFont val="Tahoma"/>
            <family val="2"/>
          </rPr>
          <t xml:space="preserve">Enter frequency 
(eg. W/F/B/M/A)
</t>
        </r>
        <r>
          <rPr>
            <sz val="9"/>
            <color indexed="81"/>
            <rFont val="Tahoma"/>
            <family val="2"/>
          </rPr>
          <t xml:space="preserve">
</t>
        </r>
      </text>
    </comment>
    <comment ref="J17" authorId="0" shapeId="0" xr:uid="{00000000-0006-0000-0100-000036000000}">
      <text>
        <r>
          <rPr>
            <b/>
            <sz val="9"/>
            <color indexed="81"/>
            <rFont val="Tahoma"/>
            <family val="2"/>
          </rPr>
          <t>Enter number of dependent children (max 6)</t>
        </r>
        <r>
          <rPr>
            <sz val="9"/>
            <color indexed="81"/>
            <rFont val="Tahoma"/>
            <family val="2"/>
          </rPr>
          <t xml:space="preserve">
</t>
        </r>
      </text>
    </comment>
    <comment ref="C18" authorId="0" shapeId="0" xr:uid="{00000000-0006-0000-0100-000037000000}">
      <text>
        <r>
          <rPr>
            <b/>
            <sz val="9"/>
            <color indexed="81"/>
            <rFont val="Tahoma"/>
            <family val="2"/>
          </rPr>
          <t>100% Condition of employment
80% Other allowances</t>
        </r>
        <r>
          <rPr>
            <sz val="9"/>
            <color indexed="81"/>
            <rFont val="Tahoma"/>
            <family val="2"/>
          </rPr>
          <t xml:space="preserve">
</t>
        </r>
      </text>
    </comment>
    <comment ref="D18" authorId="0" shapeId="0" xr:uid="{00000000-0006-0000-0100-000038000000}">
      <text>
        <r>
          <rPr>
            <b/>
            <sz val="9"/>
            <color indexed="81"/>
            <rFont val="Tahoma"/>
            <family val="2"/>
          </rPr>
          <t>Must be condition of employment</t>
        </r>
        <r>
          <rPr>
            <sz val="9"/>
            <color indexed="81"/>
            <rFont val="Tahoma"/>
            <family val="2"/>
          </rPr>
          <t xml:space="preserve">
</t>
        </r>
      </text>
    </comment>
    <comment ref="F18" authorId="0" shapeId="0" xr:uid="{00000000-0006-0000-0100-000039000000}">
      <text>
        <r>
          <rPr>
            <b/>
            <sz val="9"/>
            <color indexed="81"/>
            <rFont val="Tahoma"/>
            <family val="2"/>
          </rPr>
          <t xml:space="preserve">Enter average gross amount 
</t>
        </r>
        <r>
          <rPr>
            <sz val="9"/>
            <color indexed="81"/>
            <rFont val="Tahoma"/>
            <family val="2"/>
          </rPr>
          <t xml:space="preserve">(no need to discount)
</t>
        </r>
      </text>
    </comment>
    <comment ref="G18" authorId="0" shapeId="0" xr:uid="{00000000-0006-0000-0100-00003A000000}">
      <text>
        <r>
          <rPr>
            <b/>
            <sz val="9"/>
            <color indexed="81"/>
            <rFont val="Tahoma"/>
            <family val="2"/>
          </rPr>
          <t xml:space="preserve">Enter frequency 
(eg. W/F/B/M/A)
</t>
        </r>
        <r>
          <rPr>
            <sz val="9"/>
            <color indexed="81"/>
            <rFont val="Tahoma"/>
            <family val="2"/>
          </rPr>
          <t xml:space="preserve">
</t>
        </r>
      </text>
    </comment>
    <comment ref="J18" authorId="0" shapeId="0" xr:uid="{00000000-0006-0000-0100-00003B000000}">
      <text>
        <r>
          <rPr>
            <b/>
            <sz val="9"/>
            <color indexed="81"/>
            <rFont val="Tahoma"/>
            <family val="2"/>
          </rPr>
          <t xml:space="preserve">Only applies if applicant is over 30 years of age
</t>
        </r>
      </text>
    </comment>
    <comment ref="L18" authorId="0" shapeId="0" xr:uid="{00000000-0006-0000-0100-00003C000000}">
      <text>
        <r>
          <rPr>
            <b/>
            <sz val="9"/>
            <color indexed="81"/>
            <rFont val="Tahoma"/>
            <family val="2"/>
          </rPr>
          <t>Applicant disclosed living expenses</t>
        </r>
        <r>
          <rPr>
            <sz val="9"/>
            <color indexed="81"/>
            <rFont val="Tahoma"/>
            <family val="2"/>
          </rPr>
          <t xml:space="preserve">
</t>
        </r>
      </text>
    </comment>
    <comment ref="C19" authorId="0" shapeId="0" xr:uid="{DF54B45E-71D8-4745-88C4-61C542C6822D}">
      <text>
        <r>
          <rPr>
            <b/>
            <sz val="9"/>
            <color indexed="81"/>
            <rFont val="Tahoma"/>
            <family val="2"/>
          </rPr>
          <t>50% current year only
80% avg last 2 years</t>
        </r>
        <r>
          <rPr>
            <sz val="9"/>
            <color indexed="81"/>
            <rFont val="Tahoma"/>
            <family val="2"/>
          </rPr>
          <t xml:space="preserve">
</t>
        </r>
      </text>
    </comment>
    <comment ref="D19" authorId="0" shapeId="0" xr:uid="{00000000-0006-0000-0100-00003E000000}">
      <text>
        <r>
          <rPr>
            <b/>
            <sz val="9"/>
            <color indexed="81"/>
            <rFont val="Tahoma"/>
            <family val="2"/>
          </rPr>
          <t>50% current year only
80% avg last 2 years</t>
        </r>
        <r>
          <rPr>
            <sz val="9"/>
            <color indexed="81"/>
            <rFont val="Tahoma"/>
            <family val="2"/>
          </rPr>
          <t xml:space="preserve">
</t>
        </r>
      </text>
    </comment>
    <comment ref="F19" authorId="0" shapeId="0" xr:uid="{00000000-0006-0000-0100-00003F000000}">
      <text>
        <r>
          <rPr>
            <b/>
            <sz val="9"/>
            <color indexed="81"/>
            <rFont val="Tahoma"/>
            <family val="2"/>
          </rPr>
          <t xml:space="preserve">Enter average gross amount 
</t>
        </r>
        <r>
          <rPr>
            <sz val="9"/>
            <color indexed="81"/>
            <rFont val="Tahoma"/>
            <family val="2"/>
          </rPr>
          <t xml:space="preserve">(no need to discount)
</t>
        </r>
      </text>
    </comment>
    <comment ref="G19" authorId="0" shapeId="0" xr:uid="{00000000-0006-0000-0100-000040000000}">
      <text>
        <r>
          <rPr>
            <b/>
            <sz val="9"/>
            <color indexed="81"/>
            <rFont val="Tahoma"/>
            <family val="2"/>
          </rPr>
          <t xml:space="preserve">Enter frequency 
(eg. W/F/B/M/A)
</t>
        </r>
        <r>
          <rPr>
            <sz val="9"/>
            <color indexed="81"/>
            <rFont val="Tahoma"/>
            <family val="2"/>
          </rPr>
          <t xml:space="preserve">
</t>
        </r>
      </text>
    </comment>
    <comment ref="J19" authorId="0" shapeId="0" xr:uid="{50526573-AFA8-43AE-82C9-5EA0D37A78BC}">
      <text>
        <r>
          <rPr>
            <b/>
            <sz val="9"/>
            <color indexed="81"/>
            <rFont val="Tahoma"/>
            <family val="2"/>
          </rPr>
          <t>Is proposed loan LMI insured?</t>
        </r>
      </text>
    </comment>
    <comment ref="L19" authorId="0" shapeId="0" xr:uid="{10CA9B97-427C-45DA-9C64-C263D4CFAAA9}">
      <text>
        <r>
          <rPr>
            <b/>
            <sz val="9"/>
            <color indexed="81"/>
            <rFont val="Tahoma"/>
            <family val="2"/>
          </rPr>
          <t>MOVE assessed living expenses</t>
        </r>
        <r>
          <rPr>
            <sz val="9"/>
            <color indexed="81"/>
            <rFont val="Tahoma"/>
            <family val="2"/>
          </rPr>
          <t xml:space="preserve">
</t>
        </r>
      </text>
    </comment>
    <comment ref="J20" authorId="0" shapeId="0" xr:uid="{00000000-0006-0000-0100-000041000000}">
      <text>
        <r>
          <rPr>
            <b/>
            <sz val="9"/>
            <color indexed="81"/>
            <rFont val="Tahoma"/>
            <family val="2"/>
          </rPr>
          <t xml:space="preserve">Enter residential location. </t>
        </r>
        <r>
          <rPr>
            <sz val="9"/>
            <color indexed="81"/>
            <rFont val="Tahoma"/>
            <family val="2"/>
          </rPr>
          <t xml:space="preserve">(Refer to Geographic Class Tab for more assistance)
</t>
        </r>
      </text>
    </comment>
    <comment ref="C24" authorId="1" shapeId="0" xr:uid="{00000000-0006-0000-0100-000042000000}">
      <text>
        <r>
          <rPr>
            <b/>
            <sz val="9"/>
            <color indexed="81"/>
            <rFont val="Tahoma"/>
            <family val="2"/>
          </rPr>
          <t>Total loan amount including fees, insurance and available redraw</t>
        </r>
        <r>
          <rPr>
            <sz val="9"/>
            <color indexed="81"/>
            <rFont val="Tahoma"/>
            <family val="2"/>
          </rPr>
          <t xml:space="preserve">
</t>
        </r>
      </text>
    </comment>
    <comment ref="G24" authorId="0" shapeId="0" xr:uid="{00000000-0006-0000-0100-000043000000}">
      <text>
        <r>
          <rPr>
            <b/>
            <sz val="9"/>
            <color indexed="81"/>
            <rFont val="Tahoma"/>
            <family val="2"/>
          </rPr>
          <t>Term of loan
(exclude interest only periods)</t>
        </r>
      </text>
    </comment>
    <comment ref="C25" authorId="1" shapeId="0" xr:uid="{00000000-0006-0000-0100-000045000000}">
      <text>
        <r>
          <rPr>
            <b/>
            <sz val="9"/>
            <color indexed="81"/>
            <rFont val="Tahoma"/>
            <family val="2"/>
          </rPr>
          <t>Include loan amount and any available redraw amount</t>
        </r>
        <r>
          <rPr>
            <sz val="9"/>
            <color indexed="81"/>
            <rFont val="Tahoma"/>
            <family val="2"/>
          </rPr>
          <t xml:space="preserve">
</t>
        </r>
      </text>
    </comment>
    <comment ref="E25" authorId="0" shapeId="0" xr:uid="{00000000-0006-0000-0100-000046000000}">
      <text>
        <r>
          <rPr>
            <b/>
            <sz val="9"/>
            <color indexed="81"/>
            <rFont val="Tahoma"/>
            <family val="2"/>
          </rPr>
          <t xml:space="preserve">Enter interest rate
</t>
        </r>
        <r>
          <rPr>
            <sz val="9"/>
            <color indexed="81"/>
            <rFont val="Tahoma"/>
            <family val="2"/>
          </rPr>
          <t xml:space="preserve">
</t>
        </r>
      </text>
    </comment>
    <comment ref="C26" authorId="1" shapeId="0" xr:uid="{00000000-0006-0000-0100-000047000000}">
      <text>
        <r>
          <rPr>
            <b/>
            <sz val="9"/>
            <color indexed="81"/>
            <rFont val="Tahoma"/>
            <family val="2"/>
          </rPr>
          <t>Include loan amount and any available redraw amount</t>
        </r>
        <r>
          <rPr>
            <sz val="9"/>
            <color indexed="81"/>
            <rFont val="Tahoma"/>
            <family val="2"/>
          </rPr>
          <t xml:space="preserve">
</t>
        </r>
      </text>
    </comment>
    <comment ref="E26" authorId="0" shapeId="0" xr:uid="{00000000-0006-0000-0100-000048000000}">
      <text>
        <r>
          <rPr>
            <b/>
            <sz val="9"/>
            <color indexed="81"/>
            <rFont val="Tahoma"/>
            <family val="2"/>
          </rPr>
          <t xml:space="preserve">Enter interest rate
</t>
        </r>
        <r>
          <rPr>
            <sz val="9"/>
            <color indexed="81"/>
            <rFont val="Tahoma"/>
            <family val="2"/>
          </rPr>
          <t xml:space="preserve">
</t>
        </r>
      </text>
    </comment>
    <comment ref="C27" authorId="1" shapeId="0" xr:uid="{00000000-0006-0000-0100-000049000000}">
      <text>
        <r>
          <rPr>
            <b/>
            <sz val="9"/>
            <color indexed="81"/>
            <rFont val="Tahoma"/>
            <family val="2"/>
          </rPr>
          <t>Include loan amount and any available redraw amount</t>
        </r>
        <r>
          <rPr>
            <sz val="9"/>
            <color indexed="81"/>
            <rFont val="Tahoma"/>
            <family val="2"/>
          </rPr>
          <t xml:space="preserve">
</t>
        </r>
      </text>
    </comment>
    <comment ref="E27" authorId="0" shapeId="0" xr:uid="{00000000-0006-0000-0100-00004A000000}">
      <text>
        <r>
          <rPr>
            <b/>
            <sz val="9"/>
            <color indexed="81"/>
            <rFont val="Tahoma"/>
            <family val="2"/>
          </rPr>
          <t xml:space="preserve">Enter interest rate
</t>
        </r>
        <r>
          <rPr>
            <sz val="9"/>
            <color indexed="81"/>
            <rFont val="Tahoma"/>
            <family val="2"/>
          </rPr>
          <t xml:space="preserve">
</t>
        </r>
      </text>
    </comment>
    <comment ref="C28" authorId="1" shapeId="0" xr:uid="{00000000-0006-0000-0100-00004B000000}">
      <text>
        <r>
          <rPr>
            <b/>
            <sz val="9"/>
            <color indexed="81"/>
            <rFont val="Tahoma"/>
            <family val="2"/>
          </rPr>
          <t>Include loan amount and any available redraw amount</t>
        </r>
        <r>
          <rPr>
            <sz val="9"/>
            <color indexed="81"/>
            <rFont val="Tahoma"/>
            <family val="2"/>
          </rPr>
          <t xml:space="preserve">
</t>
        </r>
      </text>
    </comment>
    <comment ref="E28" authorId="0" shapeId="0" xr:uid="{00000000-0006-0000-0100-00004C000000}">
      <text>
        <r>
          <rPr>
            <b/>
            <sz val="9"/>
            <color indexed="81"/>
            <rFont val="Tahoma"/>
            <family val="2"/>
          </rPr>
          <t xml:space="preserve">Enter interest rate
</t>
        </r>
        <r>
          <rPr>
            <sz val="9"/>
            <color indexed="81"/>
            <rFont val="Tahoma"/>
            <family val="2"/>
          </rPr>
          <t xml:space="preserve">
</t>
        </r>
      </text>
    </comment>
    <comment ref="D29" authorId="0" shapeId="0" xr:uid="{00000000-0006-0000-0100-00004D000000}">
      <text>
        <r>
          <rPr>
            <b/>
            <sz val="9"/>
            <color indexed="81"/>
            <rFont val="Tahoma"/>
            <family val="2"/>
          </rPr>
          <t xml:space="preserve">Enter frequency 
(eg. W/F/B/M/A)
</t>
        </r>
        <r>
          <rPr>
            <sz val="9"/>
            <color indexed="81"/>
            <rFont val="Tahoma"/>
            <family val="2"/>
          </rPr>
          <t xml:space="preserve">
</t>
        </r>
      </text>
    </comment>
    <comment ref="E29" authorId="0" shapeId="0" xr:uid="{00000000-0006-0000-0100-00004E000000}">
      <text>
        <r>
          <rPr>
            <b/>
            <sz val="9"/>
            <color indexed="81"/>
            <rFont val="Tahoma"/>
            <family val="2"/>
          </rPr>
          <t>Enter 
repayment amount</t>
        </r>
        <r>
          <rPr>
            <sz val="9"/>
            <color indexed="81"/>
            <rFont val="Tahoma"/>
            <family val="2"/>
          </rPr>
          <t xml:space="preserve">
</t>
        </r>
      </text>
    </comment>
    <comment ref="D30" authorId="0" shapeId="0" xr:uid="{00000000-0006-0000-0100-00004F000000}">
      <text>
        <r>
          <rPr>
            <b/>
            <sz val="9"/>
            <color indexed="81"/>
            <rFont val="Tahoma"/>
            <family val="2"/>
          </rPr>
          <t xml:space="preserve">Enter frequency 
(eg. W/F/B/M/A)
</t>
        </r>
        <r>
          <rPr>
            <sz val="9"/>
            <color indexed="81"/>
            <rFont val="Tahoma"/>
            <family val="2"/>
          </rPr>
          <t xml:space="preserve">
</t>
        </r>
      </text>
    </comment>
    <comment ref="E30" authorId="0" shapeId="0" xr:uid="{00000000-0006-0000-0100-000050000000}">
      <text>
        <r>
          <rPr>
            <b/>
            <sz val="9"/>
            <color indexed="81"/>
            <rFont val="Tahoma"/>
            <family val="2"/>
          </rPr>
          <t>Enter 
repayment amount</t>
        </r>
        <r>
          <rPr>
            <sz val="9"/>
            <color indexed="81"/>
            <rFont val="Tahoma"/>
            <family val="2"/>
          </rPr>
          <t xml:space="preserve">
</t>
        </r>
      </text>
    </comment>
    <comment ref="D31" authorId="0" shapeId="0" xr:uid="{00000000-0006-0000-0100-000051000000}">
      <text>
        <r>
          <rPr>
            <b/>
            <sz val="9"/>
            <color indexed="81"/>
            <rFont val="Tahoma"/>
            <family val="2"/>
          </rPr>
          <t xml:space="preserve">Enter frequency 
(eg. W/F/B/M/A)
</t>
        </r>
        <r>
          <rPr>
            <sz val="9"/>
            <color indexed="81"/>
            <rFont val="Tahoma"/>
            <family val="2"/>
          </rPr>
          <t xml:space="preserve">
</t>
        </r>
      </text>
    </comment>
    <comment ref="E31" authorId="0" shapeId="0" xr:uid="{00000000-0006-0000-0100-000052000000}">
      <text>
        <r>
          <rPr>
            <b/>
            <sz val="9"/>
            <color indexed="81"/>
            <rFont val="Tahoma"/>
            <family val="2"/>
          </rPr>
          <t>Enter 
repayment amount</t>
        </r>
        <r>
          <rPr>
            <sz val="9"/>
            <color indexed="81"/>
            <rFont val="Tahoma"/>
            <family val="2"/>
          </rPr>
          <t xml:space="preserve">
</t>
        </r>
      </text>
    </comment>
    <comment ref="D32" authorId="0" shapeId="0" xr:uid="{00000000-0006-0000-0100-000053000000}">
      <text>
        <r>
          <rPr>
            <b/>
            <sz val="9"/>
            <color indexed="81"/>
            <rFont val="Tahoma"/>
            <family val="2"/>
          </rPr>
          <t xml:space="preserve">Enter frequency 
(eg. W/F/B/M/A)
</t>
        </r>
        <r>
          <rPr>
            <sz val="9"/>
            <color indexed="81"/>
            <rFont val="Tahoma"/>
            <family val="2"/>
          </rPr>
          <t xml:space="preserve">
</t>
        </r>
      </text>
    </comment>
    <comment ref="E32" authorId="0" shapeId="0" xr:uid="{00000000-0006-0000-0100-000054000000}">
      <text>
        <r>
          <rPr>
            <b/>
            <sz val="9"/>
            <color indexed="81"/>
            <rFont val="Tahoma"/>
            <family val="2"/>
          </rPr>
          <t xml:space="preserve">Enter 
rent or board
</t>
        </r>
      </text>
    </comment>
    <comment ref="D33" authorId="0" shapeId="0" xr:uid="{00000000-0006-0000-0100-000055000000}">
      <text>
        <r>
          <rPr>
            <b/>
            <sz val="9"/>
            <color indexed="81"/>
            <rFont val="Tahoma"/>
            <family val="2"/>
          </rPr>
          <t xml:space="preserve">Enter frequency 
(eg. W/F/B/M/A)
</t>
        </r>
        <r>
          <rPr>
            <sz val="9"/>
            <color indexed="81"/>
            <rFont val="Tahoma"/>
            <family val="2"/>
          </rPr>
          <t xml:space="preserve">
</t>
        </r>
      </text>
    </comment>
    <comment ref="E33" authorId="0" shapeId="0" xr:uid="{00000000-0006-0000-0100-000056000000}">
      <text>
        <r>
          <rPr>
            <b/>
            <sz val="9"/>
            <color indexed="81"/>
            <rFont val="Tahoma"/>
            <family val="2"/>
          </rPr>
          <t>Enter 
repayment amount</t>
        </r>
        <r>
          <rPr>
            <sz val="9"/>
            <color indexed="81"/>
            <rFont val="Tahoma"/>
            <family val="2"/>
          </rPr>
          <t xml:space="preserve">
</t>
        </r>
      </text>
    </comment>
    <comment ref="D34" authorId="0" shapeId="0" xr:uid="{00000000-0006-0000-0100-000057000000}">
      <text>
        <r>
          <rPr>
            <b/>
            <sz val="9"/>
            <color indexed="81"/>
            <rFont val="Tahoma"/>
            <family val="2"/>
          </rPr>
          <t xml:space="preserve">Enter frequency 
(eg. W/F/B/M/A)
</t>
        </r>
        <r>
          <rPr>
            <sz val="9"/>
            <color indexed="81"/>
            <rFont val="Tahoma"/>
            <family val="2"/>
          </rPr>
          <t xml:space="preserve">
</t>
        </r>
      </text>
    </comment>
    <comment ref="E34" authorId="0" shapeId="0" xr:uid="{00000000-0006-0000-0100-000058000000}">
      <text>
        <r>
          <rPr>
            <b/>
            <sz val="9"/>
            <color indexed="81"/>
            <rFont val="Tahoma"/>
            <family val="2"/>
          </rPr>
          <t>Enter 
repayment amount</t>
        </r>
        <r>
          <rPr>
            <sz val="9"/>
            <color indexed="81"/>
            <rFont val="Tahoma"/>
            <family val="2"/>
          </rPr>
          <t xml:space="preserve">
</t>
        </r>
      </text>
    </comment>
    <comment ref="E35" authorId="0" shapeId="0" xr:uid="{00000000-0006-0000-0100-000059000000}">
      <text>
        <r>
          <rPr>
            <b/>
            <sz val="9"/>
            <color indexed="81"/>
            <rFont val="Tahoma"/>
            <family val="2"/>
          </rPr>
          <t>Enter credit limit</t>
        </r>
        <r>
          <rPr>
            <sz val="9"/>
            <color indexed="81"/>
            <rFont val="Tahoma"/>
            <family val="2"/>
          </rPr>
          <t xml:space="preserve">
</t>
        </r>
      </text>
    </comment>
    <comment ref="E36" authorId="0" shapeId="0" xr:uid="{00000000-0006-0000-0100-00005A000000}">
      <text>
        <r>
          <rPr>
            <b/>
            <sz val="9"/>
            <color indexed="81"/>
            <rFont val="Tahoma"/>
            <family val="2"/>
          </rPr>
          <t>Enter credit limit</t>
        </r>
        <r>
          <rPr>
            <sz val="9"/>
            <color indexed="81"/>
            <rFont val="Tahoma"/>
            <family val="2"/>
          </rPr>
          <t xml:space="preserve">
</t>
        </r>
      </text>
    </comment>
    <comment ref="E37" authorId="0" shapeId="0" xr:uid="{00000000-0006-0000-0100-00005B000000}">
      <text>
        <r>
          <rPr>
            <b/>
            <sz val="9"/>
            <color indexed="81"/>
            <rFont val="Tahoma"/>
            <family val="2"/>
          </rPr>
          <t>Enter credit limit</t>
        </r>
        <r>
          <rPr>
            <sz val="9"/>
            <color indexed="81"/>
            <rFont val="Tahoma"/>
            <family val="2"/>
          </rPr>
          <t xml:space="preserve">
</t>
        </r>
      </text>
    </comment>
    <comment ref="E38" authorId="0" shapeId="0" xr:uid="{00000000-0006-0000-0100-00005C000000}">
      <text>
        <r>
          <rPr>
            <b/>
            <sz val="9"/>
            <color indexed="81"/>
            <rFont val="Tahoma"/>
            <family val="2"/>
          </rPr>
          <t>Enter credit limit</t>
        </r>
        <r>
          <rPr>
            <sz val="9"/>
            <color indexed="81"/>
            <rFont val="Tahoma"/>
            <family val="2"/>
          </rPr>
          <t xml:space="preserve">
</t>
        </r>
      </text>
    </comment>
    <comment ref="E39" authorId="0" shapeId="0" xr:uid="{00000000-0006-0000-0100-00005D000000}">
      <text>
        <r>
          <rPr>
            <b/>
            <sz val="9"/>
            <color indexed="81"/>
            <rFont val="Tahoma"/>
            <family val="2"/>
          </rPr>
          <t>Enter credit limit</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tpontifex</author>
    <author>jhowell</author>
  </authors>
  <commentList>
    <comment ref="A5" authorId="0" shapeId="0" xr:uid="{9697DECB-64A2-4FE7-876A-42F492063FE4}">
      <text>
        <r>
          <rPr>
            <b/>
            <sz val="10"/>
            <color indexed="81"/>
            <rFont val="Calibri"/>
            <family val="2"/>
            <scheme val="minor"/>
          </rPr>
          <t>Include:</t>
        </r>
        <r>
          <rPr>
            <sz val="9"/>
            <color indexed="81"/>
            <rFont val="Calibri"/>
            <family val="2"/>
            <scheme val="minor"/>
          </rPr>
          <t xml:space="preserve">
* Supermarket
* Butchery
* Baker
* Deli</t>
        </r>
      </text>
    </comment>
    <comment ref="A7" authorId="0" shapeId="0" xr:uid="{7A7FB308-A46A-4DFB-9011-7E36457F7686}">
      <text>
        <r>
          <rPr>
            <b/>
            <sz val="10"/>
            <color indexed="81"/>
            <rFont val="Calibri"/>
            <family val="2"/>
            <scheme val="minor"/>
          </rPr>
          <t>Include:</t>
        </r>
        <r>
          <rPr>
            <sz val="9"/>
            <color indexed="81"/>
            <rFont val="Calibri"/>
            <family val="2"/>
            <scheme val="minor"/>
          </rPr>
          <t xml:space="preserve">
* Clothing
* Shoes
* Cosmetics 
* Toiletries
* Hair and Beauty</t>
        </r>
      </text>
    </comment>
    <comment ref="A9" authorId="0" shapeId="0" xr:uid="{D51116FA-B7E6-462D-8883-43C0EBC51AE3}">
      <text>
        <r>
          <rPr>
            <b/>
            <sz val="10"/>
            <color indexed="81"/>
            <rFont val="Calibri"/>
            <family val="2"/>
            <scheme val="minor"/>
          </rPr>
          <t>Include:</t>
        </r>
        <r>
          <rPr>
            <b/>
            <sz val="9"/>
            <color indexed="81"/>
            <rFont val="Calibri"/>
            <family val="2"/>
            <scheme val="minor"/>
          </rPr>
          <t xml:space="preserve">
</t>
        </r>
        <r>
          <rPr>
            <sz val="9"/>
            <color indexed="81"/>
            <rFont val="Calibri"/>
            <family val="2"/>
            <scheme val="minor"/>
          </rPr>
          <t xml:space="preserve">* Eating out 
* Takeaway
* Sports and Cultural Events
* Shows
* Liquor
* Gambling
</t>
        </r>
      </text>
    </comment>
    <comment ref="A11" authorId="0" shapeId="0" xr:uid="{957382F5-F77A-42B1-9210-0C4409D37FEA}">
      <text>
        <r>
          <rPr>
            <b/>
            <sz val="10"/>
            <color indexed="81"/>
            <rFont val="Calibri"/>
            <family val="2"/>
            <scheme val="minor"/>
          </rPr>
          <t>Include:</t>
        </r>
        <r>
          <rPr>
            <b/>
            <sz val="9"/>
            <color indexed="81"/>
            <rFont val="Calibri"/>
            <family val="2"/>
            <scheme val="minor"/>
          </rPr>
          <t xml:space="preserve">
</t>
        </r>
        <r>
          <rPr>
            <sz val="9"/>
            <color indexed="81"/>
            <rFont val="Calibri"/>
            <family val="2"/>
            <scheme val="minor"/>
          </rPr>
          <t>* Home Phone
* Internet 
* Mobile Phone
* Cable TV
* Streaming TV
* Streaming Music and Audio</t>
        </r>
        <r>
          <rPr>
            <sz val="9"/>
            <color indexed="81"/>
            <rFont val="Tahoma"/>
            <family val="2"/>
          </rPr>
          <t xml:space="preserve">
</t>
        </r>
      </text>
    </comment>
    <comment ref="A13" authorId="0" shapeId="0" xr:uid="{149CEB97-180C-448F-AF74-9CCA950A71E8}">
      <text>
        <r>
          <rPr>
            <b/>
            <sz val="10"/>
            <color indexed="81"/>
            <rFont val="Calibri"/>
            <family val="2"/>
            <scheme val="minor"/>
          </rPr>
          <t>Include:</t>
        </r>
        <r>
          <rPr>
            <b/>
            <sz val="9"/>
            <color indexed="81"/>
            <rFont val="Calibri"/>
            <family val="2"/>
            <scheme val="minor"/>
          </rPr>
          <t xml:space="preserve">
</t>
        </r>
        <r>
          <rPr>
            <sz val="9"/>
            <color indexed="81"/>
            <rFont val="Calibri"/>
            <family val="2"/>
            <scheme val="minor"/>
          </rPr>
          <t>* Petrol
* Tolls
* Parking 
* Rego
* Maintenance 
* Roadside Assistance
* Public Transport
* Taxi and Ridesharing</t>
        </r>
      </text>
    </comment>
    <comment ref="A15" authorId="1" shapeId="0" xr:uid="{FF68719E-F767-4A73-A298-FDF06D84DFD6}">
      <text>
        <r>
          <rPr>
            <b/>
            <sz val="9"/>
            <color indexed="81"/>
            <rFont val="Calibri"/>
            <family val="2"/>
            <scheme val="minor"/>
          </rPr>
          <t>Include:</t>
        </r>
        <r>
          <rPr>
            <sz val="9"/>
            <color indexed="81"/>
            <rFont val="Calibri"/>
            <family val="2"/>
            <scheme val="minor"/>
          </rPr>
          <t xml:space="preserve">
* Utlities
* Rates
* Body Corporate/Strata Fees</t>
        </r>
      </text>
    </comment>
    <comment ref="A17" authorId="1" shapeId="0" xr:uid="{EE76F640-8169-4893-895E-06C7A2C40334}">
      <text>
        <r>
          <rPr>
            <b/>
            <sz val="9"/>
            <color indexed="81"/>
            <rFont val="Calibri"/>
            <family val="2"/>
            <scheme val="minor"/>
          </rPr>
          <t xml:space="preserve">Include:
</t>
        </r>
        <r>
          <rPr>
            <sz val="9"/>
            <color indexed="81"/>
            <rFont val="Calibri"/>
            <family val="2"/>
            <scheme val="minor"/>
          </rPr>
          <t>* Agent fees
* Rates
* Body Corporate
* Landlord Insurance</t>
        </r>
      </text>
    </comment>
    <comment ref="A19" authorId="1" shapeId="0" xr:uid="{2C614BB4-B4BF-4C7F-9112-5BB343A895BC}">
      <text>
        <r>
          <rPr>
            <b/>
            <sz val="9"/>
            <color indexed="81"/>
            <rFont val="Calibri"/>
            <family val="2"/>
            <scheme val="minor"/>
          </rPr>
          <t>Include:</t>
        </r>
        <r>
          <rPr>
            <sz val="9"/>
            <color indexed="81"/>
            <rFont val="Calibri"/>
            <family val="2"/>
            <scheme val="minor"/>
          </rPr>
          <t xml:space="preserve">
* Doctor
* Physio/Chiro
* Optical
* Dental
* Medication</t>
        </r>
        <r>
          <rPr>
            <sz val="9"/>
            <color indexed="81"/>
            <rFont val="Tahoma"/>
            <family val="2"/>
          </rPr>
          <t xml:space="preserve">
</t>
        </r>
      </text>
    </comment>
    <comment ref="A21" authorId="1" shapeId="0" xr:uid="{B581D845-8100-440B-A642-23D25FDBFCFD}">
      <text>
        <r>
          <rPr>
            <b/>
            <sz val="9"/>
            <color indexed="81"/>
            <rFont val="Calibri"/>
            <family val="2"/>
            <scheme val="minor"/>
          </rPr>
          <t xml:space="preserve">Include:
</t>
        </r>
        <r>
          <rPr>
            <sz val="9"/>
            <color indexed="81"/>
            <rFont val="Calibri"/>
            <family val="2"/>
            <scheme val="minor"/>
          </rPr>
          <t>* Private Health Insurance</t>
        </r>
      </text>
    </comment>
    <comment ref="A23" authorId="1" shapeId="0" xr:uid="{D553433C-D11C-4117-9B30-9E2BE2E315A9}">
      <text>
        <r>
          <rPr>
            <b/>
            <sz val="9"/>
            <color indexed="81"/>
            <rFont val="Calibri"/>
            <family val="2"/>
            <scheme val="minor"/>
          </rPr>
          <t>Include:</t>
        </r>
        <r>
          <rPr>
            <sz val="9"/>
            <color indexed="81"/>
            <rFont val="Calibri"/>
            <family val="2"/>
            <scheme val="minor"/>
          </rPr>
          <t xml:space="preserve">
* Home and Contents
* Car
* Travel
* Life
* Income Protection</t>
        </r>
        <r>
          <rPr>
            <sz val="9"/>
            <color indexed="81"/>
            <rFont val="Tahoma"/>
            <family val="2"/>
          </rPr>
          <t xml:space="preserve">
</t>
        </r>
      </text>
    </comment>
    <comment ref="A25" authorId="1" shapeId="0" xr:uid="{4AAD8878-8E8D-4EA8-818D-C588F70AF35C}">
      <text>
        <r>
          <rPr>
            <b/>
            <sz val="9"/>
            <color indexed="81"/>
            <rFont val="Calibri"/>
            <family val="2"/>
            <scheme val="minor"/>
          </rPr>
          <t>Include:</t>
        </r>
        <r>
          <rPr>
            <sz val="9"/>
            <color indexed="81"/>
            <rFont val="Calibri"/>
            <family val="2"/>
            <scheme val="minor"/>
          </rPr>
          <t xml:space="preserve">
* School Fees
* Extra-Curricular Activities
* Books &amp; Stationary
* TAFE Fees
</t>
        </r>
      </text>
    </comment>
    <comment ref="A27" authorId="1" shapeId="0" xr:uid="{62949DD7-5A6E-4A80-B4B0-E41ADB1D8151}">
      <text>
        <r>
          <rPr>
            <b/>
            <sz val="9"/>
            <color indexed="81"/>
            <rFont val="Calibri"/>
            <family val="2"/>
            <scheme val="minor"/>
          </rPr>
          <t>Include:</t>
        </r>
        <r>
          <rPr>
            <sz val="9"/>
            <color indexed="81"/>
            <rFont val="Calibri"/>
            <family val="2"/>
            <scheme val="minor"/>
          </rPr>
          <t xml:space="preserve">
* Daycare
* Before/After School Care
* Nannies
* Baby Sitting</t>
        </r>
        <r>
          <rPr>
            <sz val="9"/>
            <color indexed="81"/>
            <rFont val="Tahoma"/>
            <family val="2"/>
          </rPr>
          <t xml:space="preserve">
</t>
        </r>
      </text>
    </comment>
    <comment ref="A29" authorId="1" shapeId="0" xr:uid="{C3461297-FFA0-4B03-A3D5-B859491E4250}">
      <text>
        <r>
          <rPr>
            <b/>
            <sz val="9"/>
            <color indexed="81"/>
            <rFont val="Calibri"/>
            <family val="2"/>
            <scheme val="minor"/>
          </rPr>
          <t>Include:</t>
        </r>
        <r>
          <rPr>
            <sz val="9"/>
            <color indexed="81"/>
            <rFont val="Calibri"/>
            <family val="2"/>
            <scheme val="minor"/>
          </rPr>
          <t xml:space="preserve">
* Pets
* Holidays
* Gifts
* Other Discretionary Spending</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mcoopman</author>
  </authors>
  <commentList>
    <comment ref="I8" authorId="0" shapeId="0" xr:uid="{B5E5FD5D-8C3F-4F69-89A9-23BB2B9DC4CE}">
      <text>
        <r>
          <rPr>
            <b/>
            <sz val="9"/>
            <color indexed="81"/>
            <rFont val="Tahoma"/>
            <family val="2"/>
          </rPr>
          <t>Include:
1. Verified savings
2. Verified deposit paid
3. FHOGS if required</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08D6890-49F7-4014-BD61-031C5F7304E5}" keepAlive="1" name="Query - Table1" description="Connection to the 'Table1' query in the workbook." type="5" refreshedVersion="0" background="1">
    <dbPr connection="Provider=Microsoft.Mashup.OleDb.1;Data Source=$Workbook$;Location=Table1;Extended Properties=&quot;&quot;" command="SELECT * FROM [Table1]"/>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<sst xmlns="http://schemas.openxmlformats.org/spreadsheetml/2006/main" count="69600" uniqueCount="16647">
  <si>
    <t>MOVE Bank Loan Worksheet</t>
  </si>
  <si>
    <t>Applicant 1</t>
  </si>
  <si>
    <t>Age</t>
  </si>
  <si>
    <t>Applicant 2</t>
  </si>
  <si>
    <t>Taxable Income</t>
  </si>
  <si>
    <t>Non Taxed Income</t>
  </si>
  <si>
    <t>App</t>
  </si>
  <si>
    <t>Salary</t>
  </si>
  <si>
    <t>Gross</t>
  </si>
  <si>
    <t>Disc</t>
  </si>
  <si>
    <t>Wages YTD</t>
  </si>
  <si>
    <t>App 1</t>
  </si>
  <si>
    <t>App 2</t>
  </si>
  <si>
    <t>Income</t>
  </si>
  <si>
    <t>Discount</t>
  </si>
  <si>
    <t>Employer</t>
  </si>
  <si>
    <t>Period</t>
  </si>
  <si>
    <t>Overtime/penalties</t>
  </si>
  <si>
    <t>Total</t>
  </si>
  <si>
    <t>Second Job</t>
  </si>
  <si>
    <t>Rental Income</t>
  </si>
  <si>
    <t>Check</t>
  </si>
  <si>
    <t>Commission</t>
  </si>
  <si>
    <t>Property</t>
  </si>
  <si>
    <t>Rent $</t>
  </si>
  <si>
    <t>Suburb</t>
  </si>
  <si>
    <t>Allowances</t>
  </si>
  <si>
    <t>Property 1</t>
  </si>
  <si>
    <t>Date</t>
  </si>
  <si>
    <t>Bonus</t>
  </si>
  <si>
    <t>Property 2</t>
  </si>
  <si>
    <t>Pay Period Ending</t>
  </si>
  <si>
    <t>Gross per month</t>
  </si>
  <si>
    <t>Prior Year End</t>
  </si>
  <si>
    <t>Living Expenses &amp; LMI</t>
  </si>
  <si>
    <t>Pay Periods</t>
  </si>
  <si>
    <t>No. Adults</t>
  </si>
  <si>
    <t>Per Month</t>
  </si>
  <si>
    <t>No. Children</t>
  </si>
  <si>
    <t>HEM</t>
  </si>
  <si>
    <t>Health Ins</t>
  </si>
  <si>
    <t>Declared</t>
  </si>
  <si>
    <t>LMI</t>
  </si>
  <si>
    <t>Assessed</t>
  </si>
  <si>
    <t>Location</t>
  </si>
  <si>
    <t>Commitment Details</t>
  </si>
  <si>
    <t>Lender</t>
  </si>
  <si>
    <t>Loan Amount or Balance (inc Redraw)</t>
  </si>
  <si>
    <t>Loan Type or
Repay Type</t>
  </si>
  <si>
    <t>Rate/Limit or Repay</t>
  </si>
  <si>
    <t>Lender/Agent</t>
  </si>
  <si>
    <r>
      <t xml:space="preserve">Term
</t>
    </r>
    <r>
      <rPr>
        <sz val="9"/>
        <rFont val="helv"/>
      </rPr>
      <t>(in months)</t>
    </r>
  </si>
  <si>
    <t>IO
Split
PO</t>
  </si>
  <si>
    <t>Repay 
pm</t>
  </si>
  <si>
    <t>LVR</t>
  </si>
  <si>
    <t>Security Value</t>
  </si>
  <si>
    <t>Add'l Buffer</t>
  </si>
  <si>
    <t>Notes</t>
  </si>
  <si>
    <t>Buffer</t>
  </si>
  <si>
    <t>Repay pm</t>
  </si>
  <si>
    <t>Proposed Loan</t>
  </si>
  <si>
    <t>MOVE</t>
  </si>
  <si>
    <t>Home Loan</t>
  </si>
  <si>
    <t>Investment Loan</t>
  </si>
  <si>
    <t>Car Loan/Lease</t>
  </si>
  <si>
    <t>Personal Loan</t>
  </si>
  <si>
    <t>Rent/Board</t>
  </si>
  <si>
    <t>Other (specify)</t>
  </si>
  <si>
    <t>Overdraft</t>
  </si>
  <si>
    <t>Credit Card</t>
  </si>
  <si>
    <t>Total Debt</t>
  </si>
  <si>
    <t>Total Exp MOVE Bank</t>
  </si>
  <si>
    <t>Total Repay pm</t>
  </si>
  <si>
    <t>Security</t>
  </si>
  <si>
    <t>Lower</t>
  </si>
  <si>
    <t>Upper</t>
  </si>
  <si>
    <t/>
  </si>
  <si>
    <t>Serviceability Information</t>
  </si>
  <si>
    <t>Medicare threshold</t>
  </si>
  <si>
    <t>Income from Above</t>
  </si>
  <si>
    <t>Total Gross Income PM</t>
  </si>
  <si>
    <t>Less Tax Payable</t>
  </si>
  <si>
    <t>After Tax Income PM</t>
  </si>
  <si>
    <t>Employment Status</t>
  </si>
  <si>
    <t>Confirmed Payslip</t>
  </si>
  <si>
    <t>No of pay slips</t>
  </si>
  <si>
    <t>Reference Check</t>
  </si>
  <si>
    <t>Period of Employment</t>
  </si>
  <si>
    <t>Paid to MOVE?</t>
  </si>
  <si>
    <t>Comments</t>
  </si>
  <si>
    <t>Total Tax</t>
  </si>
  <si>
    <t>Medicare</t>
  </si>
  <si>
    <t>Tax</t>
  </si>
  <si>
    <t>Medicare Surcharge</t>
  </si>
  <si>
    <t>$180K+</t>
  </si>
  <si>
    <t>$90k&lt;$180k</t>
  </si>
  <si>
    <t>$37k&lt;$90k</t>
  </si>
  <si>
    <t>$18.2k&lt;$37K</t>
  </si>
  <si>
    <t>&lt;$18200</t>
  </si>
  <si>
    <t>Member 1</t>
  </si>
  <si>
    <t>Member 2</t>
  </si>
  <si>
    <t>Other Income</t>
  </si>
  <si>
    <t>Tax Free Income</t>
  </si>
  <si>
    <t xml:space="preserve">Summary Data </t>
  </si>
  <si>
    <t>Capacity to Repay</t>
  </si>
  <si>
    <t>Extra Tax</t>
  </si>
  <si>
    <t>Assessed Income</t>
  </si>
  <si>
    <t>NSR &amp; Surplus</t>
  </si>
  <si>
    <t>APRA Reporting (ARS 223)</t>
  </si>
  <si>
    <t>Expenses (ex new)</t>
  </si>
  <si>
    <t>DSR</t>
  </si>
  <si>
    <t>NSR + Buffer</t>
  </si>
  <si>
    <t>Gross Annual Income</t>
  </si>
  <si>
    <t>Credit Limits</t>
  </si>
  <si>
    <t>Net Income</t>
  </si>
  <si>
    <t>ARA</t>
  </si>
  <si>
    <t>DLA Required</t>
  </si>
  <si>
    <t>Capacity</t>
  </si>
  <si>
    <t>Gross Debt</t>
  </si>
  <si>
    <t>Debt to income</t>
  </si>
  <si>
    <t>Liabilities</t>
  </si>
  <si>
    <t>Security Details &amp; Credit Report</t>
  </si>
  <si>
    <t>Submission</t>
  </si>
  <si>
    <t>Description</t>
  </si>
  <si>
    <t>CAT</t>
  </si>
  <si>
    <t>Valuation</t>
  </si>
  <si>
    <t>Confirmed</t>
  </si>
  <si>
    <t>Name:</t>
  </si>
  <si>
    <t>Date:</t>
  </si>
  <si>
    <t>Decision</t>
  </si>
  <si>
    <t>Credit Report</t>
  </si>
  <si>
    <t>No. Enq</t>
  </si>
  <si>
    <t>General Comments</t>
  </si>
  <si>
    <t>Loan Purpose</t>
  </si>
  <si>
    <t>Assessment Notes/
Approval Conditions</t>
  </si>
  <si>
    <t>Policy Waiver</t>
  </si>
  <si>
    <t>Policy No.</t>
  </si>
  <si>
    <t>Details:</t>
  </si>
  <si>
    <t>Event No:</t>
  </si>
  <si>
    <t>Approved by:</t>
  </si>
  <si>
    <t>Broker Notes</t>
  </si>
  <si>
    <t>Tables</t>
  </si>
  <si>
    <t>Lending Officer</t>
  </si>
  <si>
    <t>Submitted by</t>
  </si>
  <si>
    <t>LA</t>
  </si>
  <si>
    <t>Loan Assessor</t>
  </si>
  <si>
    <t>SLA</t>
  </si>
  <si>
    <t>Senior Loan Assessor</t>
  </si>
  <si>
    <t>BOARD</t>
  </si>
  <si>
    <t>Delegations</t>
  </si>
  <si>
    <t>Term</t>
  </si>
  <si>
    <t>HL S/Fwd Plus</t>
  </si>
  <si>
    <t>L52</t>
  </si>
  <si>
    <t>HL Std Var</t>
  </si>
  <si>
    <t>L20</t>
  </si>
  <si>
    <t>HL Package</t>
  </si>
  <si>
    <t>L21</t>
  </si>
  <si>
    <t>HL Fixed Pack 1Y</t>
  </si>
  <si>
    <t>L45_1</t>
  </si>
  <si>
    <t>HL Fixed Pack 2Y</t>
  </si>
  <si>
    <t>L45_2</t>
  </si>
  <si>
    <t>HL Fixed Pack 3Y</t>
  </si>
  <si>
    <t>L45_3</t>
  </si>
  <si>
    <t>HL Fixed Pack 5Y</t>
  </si>
  <si>
    <t>L45_5</t>
  </si>
  <si>
    <t>Inv S/Fwd Plus</t>
  </si>
  <si>
    <t>L18</t>
  </si>
  <si>
    <t>Inv S/Fwd Plus IO</t>
  </si>
  <si>
    <t>L18_IO</t>
  </si>
  <si>
    <t>Inv Std Var</t>
  </si>
  <si>
    <t>L15</t>
  </si>
  <si>
    <t>Inv Std Var IO</t>
  </si>
  <si>
    <t>L15_IO</t>
  </si>
  <si>
    <t>Inv Package</t>
  </si>
  <si>
    <t>L16</t>
  </si>
  <si>
    <t>Inv Package IO</t>
  </si>
  <si>
    <t>L16_IO</t>
  </si>
  <si>
    <t>INV Fixed Pack 1Y</t>
  </si>
  <si>
    <t>L46_1</t>
  </si>
  <si>
    <t>INV Fix Pack 1Y IO</t>
  </si>
  <si>
    <t>L46_1IO</t>
  </si>
  <si>
    <t>INV Fixed Pack 2Y</t>
  </si>
  <si>
    <t>L46_2</t>
  </si>
  <si>
    <t>INV Fix Pack 2Y IO</t>
  </si>
  <si>
    <t>L46_2IO</t>
  </si>
  <si>
    <t>INV Fixed Pack 3Y</t>
  </si>
  <si>
    <t>L46_3</t>
  </si>
  <si>
    <t>INV Fix Pack 3Y IO</t>
  </si>
  <si>
    <t>L46_3IO</t>
  </si>
  <si>
    <t>INV Fixed Pack 5Y</t>
  </si>
  <si>
    <t>L46_5</t>
  </si>
  <si>
    <t>INV Fix Pack 5Y IO</t>
  </si>
  <si>
    <t>L46_5IO</t>
  </si>
  <si>
    <t>Maximum</t>
  </si>
  <si>
    <t>DLA</t>
  </si>
  <si>
    <t>Mortgage Loans</t>
  </si>
  <si>
    <t>No LMI</t>
  </si>
  <si>
    <t>Intro</t>
  </si>
  <si>
    <t>Floor</t>
  </si>
  <si>
    <t>Base</t>
  </si>
  <si>
    <t>8</t>
  </si>
  <si>
    <t>Loan Types</t>
  </si>
  <si>
    <t>Rate</t>
  </si>
  <si>
    <t>Interest Type</t>
  </si>
  <si>
    <t>P&amp;I</t>
  </si>
  <si>
    <t>Fixed</t>
  </si>
  <si>
    <t>IO</t>
  </si>
  <si>
    <t>Frequency</t>
  </si>
  <si>
    <t>Living Expenses</t>
  </si>
  <si>
    <t>Annual</t>
  </si>
  <si>
    <t>A</t>
  </si>
  <si>
    <t>Month</t>
  </si>
  <si>
    <t>M</t>
  </si>
  <si>
    <t>Half Yearly</t>
  </si>
  <si>
    <t>H</t>
  </si>
  <si>
    <t>BiMonthly</t>
  </si>
  <si>
    <t>B</t>
  </si>
  <si>
    <t>Quarterly</t>
  </si>
  <si>
    <t>Q</t>
  </si>
  <si>
    <t>Fortnight</t>
  </si>
  <si>
    <t>F</t>
  </si>
  <si>
    <t>Week</t>
  </si>
  <si>
    <t>W</t>
  </si>
  <si>
    <t>N/A</t>
  </si>
  <si>
    <t>Living Allowance</t>
  </si>
  <si>
    <t>Region</t>
  </si>
  <si>
    <t>Family</t>
  </si>
  <si>
    <t>HEM Result</t>
  </si>
  <si>
    <t>Situation</t>
  </si>
  <si>
    <t>Income threshold</t>
  </si>
  <si>
    <t>Brisbane</t>
  </si>
  <si>
    <t>Sydney</t>
  </si>
  <si>
    <t>Melbourne</t>
  </si>
  <si>
    <t>Adelaide</t>
  </si>
  <si>
    <t>Perth</t>
  </si>
  <si>
    <t>Hobart</t>
  </si>
  <si>
    <t>ACT &amp; NT</t>
  </si>
  <si>
    <t>Balance of QLD</t>
  </si>
  <si>
    <t>Balance of NSW</t>
  </si>
  <si>
    <t>Balance of VIC</t>
  </si>
  <si>
    <t>Balance of SA</t>
  </si>
  <si>
    <t>Balance of TAS</t>
  </si>
  <si>
    <t>Balance of WA</t>
  </si>
  <si>
    <t>Australia</t>
  </si>
  <si>
    <t>Tax scales</t>
  </si>
  <si>
    <t>Levy</t>
  </si>
  <si>
    <t>Low income earner</t>
  </si>
  <si>
    <t>Medicare Levy Surcharge</t>
  </si>
  <si>
    <t>Extra child</t>
  </si>
  <si>
    <t>Family situation</t>
  </si>
  <si>
    <t>Single</t>
  </si>
  <si>
    <t>Car Allowance</t>
  </si>
  <si>
    <t>Salary Packaging</t>
  </si>
  <si>
    <t>Family Benefit</t>
  </si>
  <si>
    <t>Pension (ex Age/Unemp)</t>
  </si>
  <si>
    <t>Child Support</t>
  </si>
  <si>
    <t>Discounts</t>
  </si>
  <si>
    <t>Current year</t>
  </si>
  <si>
    <t>2 yr average</t>
  </si>
  <si>
    <t>Other</t>
  </si>
  <si>
    <t>Condition of employment</t>
  </si>
  <si>
    <t>Payout/Split</t>
  </si>
  <si>
    <t>Y</t>
  </si>
  <si>
    <t>Exc</t>
  </si>
  <si>
    <t>Minimum Board/Rent</t>
  </si>
  <si>
    <t>Commitments</t>
  </si>
  <si>
    <t>HELP</t>
  </si>
  <si>
    <t>Interest Free</t>
  </si>
  <si>
    <t>Super salary sacrifice</t>
  </si>
  <si>
    <t>Guarantee</t>
  </si>
  <si>
    <t>Yes</t>
  </si>
  <si>
    <t>No</t>
  </si>
  <si>
    <t>Reference</t>
  </si>
  <si>
    <t>Done</t>
  </si>
  <si>
    <t>Pending</t>
  </si>
  <si>
    <t>Direct Credit</t>
  </si>
  <si>
    <t>Emp Status</t>
  </si>
  <si>
    <t>Full Time</t>
  </si>
  <si>
    <t>Perm P/T</t>
  </si>
  <si>
    <t>Casual</t>
  </si>
  <si>
    <t>Contract</t>
  </si>
  <si>
    <t>Probation</t>
  </si>
  <si>
    <t>Self Employed</t>
  </si>
  <si>
    <t>Investor</t>
  </si>
  <si>
    <t>Credit File</t>
  </si>
  <si>
    <t>No of Enq</t>
  </si>
  <si>
    <t>Clear report</t>
  </si>
  <si>
    <t>Default</t>
  </si>
  <si>
    <t>Paid Default</t>
  </si>
  <si>
    <t>Court Judgment</t>
  </si>
  <si>
    <t>Bankrupt</t>
  </si>
  <si>
    <t>New credit file</t>
  </si>
  <si>
    <t>High credit seeker</t>
  </si>
  <si>
    <t>Rate discount applied</t>
  </si>
  <si>
    <t>No pay slips</t>
  </si>
  <si>
    <r>
      <t xml:space="preserve">HELP
</t>
    </r>
    <r>
      <rPr>
        <sz val="6"/>
        <rFont val="helv"/>
      </rPr>
      <t>(If applicable)</t>
    </r>
  </si>
  <si>
    <t>$80k&lt;$180k</t>
  </si>
  <si>
    <t>$37k&lt;$80k</t>
  </si>
  <si>
    <t>$6k&lt;$37K</t>
  </si>
  <si>
    <t>&lt;$6000</t>
  </si>
  <si>
    <t>Loan Origination - Summary Data Check</t>
  </si>
  <si>
    <t>Loan amount</t>
  </si>
  <si>
    <t>NSR</t>
  </si>
  <si>
    <t>Total Loan</t>
  </si>
  <si>
    <t>DebttoIncome</t>
  </si>
  <si>
    <t>DLA - $3m+</t>
  </si>
  <si>
    <t>Jon Jackson</t>
  </si>
  <si>
    <t>Marcel Coopman</t>
  </si>
  <si>
    <t>Julie O'Regan</t>
  </si>
  <si>
    <t>Max Campbell</t>
  </si>
  <si>
    <t>Sascha Jovanoski</t>
  </si>
  <si>
    <t>CAL</t>
  </si>
  <si>
    <t>Credit Assessment Lead</t>
  </si>
  <si>
    <t>Without LMI</t>
  </si>
  <si>
    <t>Class</t>
  </si>
  <si>
    <t>PL - Unsec</t>
  </si>
  <si>
    <t>L11</t>
  </si>
  <si>
    <t>0%</t>
  </si>
  <si>
    <t>PL</t>
  </si>
  <si>
    <t>PL - Sec</t>
  </si>
  <si>
    <t>Varies</t>
  </si>
  <si>
    <t>Car AnyAge</t>
  </si>
  <si>
    <t>L12</t>
  </si>
  <si>
    <t>Car &lt;3yo</t>
  </si>
  <si>
    <t>L23</t>
  </si>
  <si>
    <t>Car &lt;3yo Green</t>
  </si>
  <si>
    <t>L24</t>
  </si>
  <si>
    <t>S7</t>
  </si>
  <si>
    <t>FlexiCredit</t>
  </si>
  <si>
    <t>S22</t>
  </si>
  <si>
    <t>HL</t>
  </si>
  <si>
    <t>HL Std Var IO</t>
  </si>
  <si>
    <t>L20_IO</t>
  </si>
  <si>
    <t>HL Package IO</t>
  </si>
  <si>
    <t>L21_IO</t>
  </si>
  <si>
    <t>HL Fix Pack 1Y IO</t>
  </si>
  <si>
    <t>L45_1 IO</t>
  </si>
  <si>
    <t>DLA - Non mortgage</t>
  </si>
  <si>
    <t>DLA - Mortgage</t>
  </si>
  <si>
    <t>DTI - Non mortgage</t>
  </si>
  <si>
    <t>DTI - Mortgage</t>
  </si>
  <si>
    <t>IO Premium</t>
  </si>
  <si>
    <t xml:space="preserve"> </t>
  </si>
  <si>
    <t>Min Assess Rate</t>
  </si>
  <si>
    <t>HL S/Fwd- Base</t>
  </si>
  <si>
    <t>L51-Base</t>
  </si>
  <si>
    <t>Inv S/Fwd - Base</t>
  </si>
  <si>
    <t>L17-Base</t>
  </si>
  <si>
    <t>Credit card rates</t>
  </si>
  <si>
    <t>Rent Discount</t>
  </si>
  <si>
    <t>Private School Fees</t>
  </si>
  <si>
    <t>NA QR/Aurizon</t>
  </si>
  <si>
    <t>Applicant</t>
  </si>
  <si>
    <t>Assessment</t>
  </si>
  <si>
    <t>Member Declared</t>
  </si>
  <si>
    <t>Assessed - Statement/Proviso Review</t>
  </si>
  <si>
    <t>Legend</t>
  </si>
  <si>
    <t>Groceries</t>
  </si>
  <si>
    <t>Amount</t>
  </si>
  <si>
    <t>Freq</t>
  </si>
  <si>
    <t>Monthly</t>
  </si>
  <si>
    <t>Clothing &amp; Personal Care</t>
  </si>
  <si>
    <t>Recreation &amp; Entertainment</t>
  </si>
  <si>
    <t>Bi Monthly</t>
  </si>
  <si>
    <t>Fortnightly</t>
  </si>
  <si>
    <t>Telephone, Internet, Pay TV and Streaming Services</t>
  </si>
  <si>
    <t>Weekly</t>
  </si>
  <si>
    <t>Transport</t>
  </si>
  <si>
    <t>Primary Residence Running Costs</t>
  </si>
  <si>
    <t>Investment Property Running Costs</t>
  </si>
  <si>
    <t>Medical and Health</t>
  </si>
  <si>
    <t>Health Insurance</t>
  </si>
  <si>
    <t>General Basic Insurances</t>
  </si>
  <si>
    <t>Childcare</t>
  </si>
  <si>
    <t>Other Living Expenses</t>
  </si>
  <si>
    <t>Total living expenses pm</t>
  </si>
  <si>
    <t>Assessor Notes</t>
  </si>
  <si>
    <t>Funds to complete</t>
  </si>
  <si>
    <t>Transaction type</t>
  </si>
  <si>
    <t>State</t>
  </si>
  <si>
    <t>Loan Type</t>
  </si>
  <si>
    <t>First Home Buyer Eligible</t>
  </si>
  <si>
    <t>Construction Loan</t>
  </si>
  <si>
    <t>Purchase Price</t>
  </si>
  <si>
    <t>Government Charges</t>
  </si>
  <si>
    <t>Mortgage Registration Fee (per transaction)</t>
  </si>
  <si>
    <t>Part of MOVE Loan</t>
  </si>
  <si>
    <t>Source</t>
  </si>
  <si>
    <t>https://movebank.com.au/quick-links/calculators/stamp-duty/</t>
  </si>
  <si>
    <t>Transfer Fee (purchase only)</t>
  </si>
  <si>
    <t>NB. Ensure that all data is input into calculator</t>
  </si>
  <si>
    <t>Stamp duty on property (purchase only)</t>
  </si>
  <si>
    <t>Paid directly by borrower</t>
  </si>
  <si>
    <t>Stamp duty does not apply to refinances so record as $0</t>
  </si>
  <si>
    <t>Capture quote obtain from website and save to Fees folder under Documents tab in LO</t>
  </si>
  <si>
    <r>
      <t>Solicitor/Conveyancing</t>
    </r>
    <r>
      <rPr>
        <sz val="10"/>
        <rFont val="Calibri"/>
        <family val="2"/>
        <scheme val="minor"/>
      </rPr>
      <t xml:space="preserve"> (estimate)</t>
    </r>
  </si>
  <si>
    <t>Fees Included in Loan</t>
  </si>
  <si>
    <t>MOVE Bank Fees</t>
  </si>
  <si>
    <t>Loan Establishment Fee</t>
  </si>
  <si>
    <t xml:space="preserve">Package Fee </t>
  </si>
  <si>
    <t>Fees paid to others</t>
  </si>
  <si>
    <t>Lenders Mortgage Insurance LMI</t>
  </si>
  <si>
    <t>Genworth Calculator or QBE</t>
  </si>
  <si>
    <t>Mortgage Registration Fee</t>
  </si>
  <si>
    <t>Transfer Fee</t>
  </si>
  <si>
    <t>Valuation Fee</t>
  </si>
  <si>
    <t>Progress Valuation Fees</t>
  </si>
  <si>
    <t>Total Fees Included in Home Loan</t>
  </si>
  <si>
    <t>Included in loan payable at funding</t>
  </si>
  <si>
    <t>Broker Fee</t>
  </si>
  <si>
    <t>If applicable</t>
  </si>
  <si>
    <t>Funds Required</t>
  </si>
  <si>
    <t>Funds to Complete</t>
  </si>
  <si>
    <t>Settlement Date</t>
  </si>
  <si>
    <t>Own funds</t>
  </si>
  <si>
    <t>Contract signed date</t>
  </si>
  <si>
    <t>Proceeds from sale of property/equity release</t>
  </si>
  <si>
    <t>First Home Owners Grant</t>
  </si>
  <si>
    <t>Days to exchange</t>
  </si>
  <si>
    <t>Gift (non-repayable)</t>
  </si>
  <si>
    <t>Days to settlement</t>
  </si>
  <si>
    <t>Loan funds (inclusive of fees added to loan)</t>
  </si>
  <si>
    <t>Finance due</t>
  </si>
  <si>
    <t>Surplus/(Shortfall)</t>
  </si>
  <si>
    <t>Settlement due</t>
  </si>
  <si>
    <t xml:space="preserve">Fees </t>
  </si>
  <si>
    <t>Select State</t>
  </si>
  <si>
    <t>Complete Package (Pro Rata)</t>
  </si>
  <si>
    <t xml:space="preserve">Mortgage Registration Fee's </t>
  </si>
  <si>
    <t>HELP Calculator</t>
  </si>
  <si>
    <t>QLD</t>
  </si>
  <si>
    <t>NSW</t>
  </si>
  <si>
    <t>Settlement Month</t>
  </si>
  <si>
    <t>Select Month</t>
  </si>
  <si>
    <t>Application 1</t>
  </si>
  <si>
    <t>VIC</t>
  </si>
  <si>
    <t>OFI Mortgage on Title</t>
  </si>
  <si>
    <t>Select Option</t>
  </si>
  <si>
    <t>Total salary per annum</t>
  </si>
  <si>
    <t>ACT</t>
  </si>
  <si>
    <t>NT</t>
  </si>
  <si>
    <t>Broker Commission</t>
  </si>
  <si>
    <t>Transfer Duty</t>
  </si>
  <si>
    <t>(If Refinance leave as $0)</t>
  </si>
  <si>
    <t>HELP tax rate</t>
  </si>
  <si>
    <t>SA</t>
  </si>
  <si>
    <t>WA</t>
  </si>
  <si>
    <t>Loan Amount (Incl Fees)</t>
  </si>
  <si>
    <t>Document Registration Field</t>
  </si>
  <si>
    <t>HELP commitment per month</t>
  </si>
  <si>
    <t>TAS</t>
  </si>
  <si>
    <t>Contract Reference</t>
  </si>
  <si>
    <t xml:space="preserve">Valuation and LMI Cost Calculation </t>
  </si>
  <si>
    <t>Registration Fee Scenario's</t>
  </si>
  <si>
    <t>Application 2</t>
  </si>
  <si>
    <t>Total Cost of Valuations/LMI</t>
  </si>
  <si>
    <t xml:space="preserve">Marital Seperation </t>
  </si>
  <si>
    <t>Treat as Purchase - x 3 Fee's Applicable</t>
  </si>
  <si>
    <t>July</t>
  </si>
  <si>
    <t>GST Portion</t>
  </si>
  <si>
    <t>Transfer of ownership</t>
  </si>
  <si>
    <t>August</t>
  </si>
  <si>
    <t>RITC Portion</t>
  </si>
  <si>
    <t>September</t>
  </si>
  <si>
    <t xml:space="preserve">Total Cost to Customer </t>
  </si>
  <si>
    <t xml:space="preserve">** LMI Calcualtion </t>
  </si>
  <si>
    <t>October</t>
  </si>
  <si>
    <t>End cost to Customer (less standard fee)</t>
  </si>
  <si>
    <t xml:space="preserve">** Valuation Calculation </t>
  </si>
  <si>
    <t>November</t>
  </si>
  <si>
    <t>December</t>
  </si>
  <si>
    <t>January</t>
  </si>
  <si>
    <t>February</t>
  </si>
  <si>
    <t>March</t>
  </si>
  <si>
    <t>April</t>
  </si>
  <si>
    <t>May</t>
  </si>
  <si>
    <t>June</t>
  </si>
  <si>
    <t>https://www.paycalculator.com.au/</t>
  </si>
  <si>
    <t xml:space="preserve">ARS 223 Reporting Data </t>
  </si>
  <si>
    <t xml:space="preserve">APRA Definitions </t>
  </si>
  <si>
    <t xml:space="preserve">Information Required </t>
  </si>
  <si>
    <t xml:space="preserve">MOVE Data </t>
  </si>
  <si>
    <t>Is this loan Broker Originated?</t>
  </si>
  <si>
    <t>Temporarily modified due to Financial Hardship?</t>
  </si>
  <si>
    <t xml:space="preserve">Externally refinanced? </t>
  </si>
  <si>
    <t>Non-Performing Customer Credit History?</t>
  </si>
  <si>
    <t xml:space="preserve">Exceptions to Serviceability Policy? </t>
  </si>
  <si>
    <t xml:space="preserve">* See definition </t>
  </si>
  <si>
    <t>Serviceability Verification Waivers?</t>
  </si>
  <si>
    <t xml:space="preserve">LVR at Approval? </t>
  </si>
  <si>
    <t>First Home Buyer?</t>
  </si>
  <si>
    <t>Serviced by foreign sourced income?</t>
  </si>
  <si>
    <t>Bridging Loan Worksheet</t>
  </si>
  <si>
    <t>Peak Debt</t>
  </si>
  <si>
    <t>Other Inputs</t>
  </si>
  <si>
    <t>Payout existing home loan</t>
  </si>
  <si>
    <t>Bridging loan interest rate</t>
  </si>
  <si>
    <t>Payout other debts being refinanced (if applicable)</t>
  </si>
  <si>
    <t>Bridging loan term (max. 6 months)</t>
  </si>
  <si>
    <t>Purchase price NEW property</t>
  </si>
  <si>
    <t>Agents commission</t>
  </si>
  <si>
    <t>Purchase costs (ie. Stamp duty)</t>
  </si>
  <si>
    <r>
      <rPr>
        <i/>
        <sz val="10"/>
        <rFont val="Arial"/>
        <family val="2"/>
      </rPr>
      <t>Less</t>
    </r>
    <r>
      <rPr>
        <sz val="10"/>
        <rFont val="Arial"/>
        <family val="2"/>
      </rPr>
      <t xml:space="preserve"> deposit paid</t>
    </r>
  </si>
  <si>
    <r>
      <rPr>
        <i/>
        <sz val="10"/>
        <rFont val="Arial"/>
        <family val="2"/>
      </rPr>
      <t xml:space="preserve">Less </t>
    </r>
    <r>
      <rPr>
        <sz val="10"/>
        <rFont val="Arial"/>
        <family val="2"/>
      </rPr>
      <t>any additional contribution towards purchase</t>
    </r>
  </si>
  <si>
    <t>Value of property being sold</t>
  </si>
  <si>
    <t>Sub Total</t>
  </si>
  <si>
    <t>New property purchase price</t>
  </si>
  <si>
    <t>Interest capitalised to loan</t>
  </si>
  <si>
    <t>Other securities offered</t>
  </si>
  <si>
    <t>Total Peak Debt including interest</t>
  </si>
  <si>
    <t>Security value</t>
  </si>
  <si>
    <t>End Debt</t>
  </si>
  <si>
    <r>
      <rPr>
        <i/>
        <sz val="10"/>
        <rFont val="Arial"/>
        <family val="2"/>
      </rPr>
      <t>Less</t>
    </r>
    <r>
      <rPr>
        <sz val="10"/>
        <rFont val="Arial"/>
        <family val="2"/>
      </rPr>
      <t xml:space="preserve"> Proceeds of Sale</t>
    </r>
  </si>
  <si>
    <t>Selling costs - Agent/Auction Costs/Marketing</t>
  </si>
  <si>
    <t>Sale proceeds retained by borrower</t>
  </si>
  <si>
    <t>Total End Debt</t>
  </si>
  <si>
    <t>Breakdown of "Capital" and "Balance of State". Below are areas included in the respective "Capital" dummies in the HEM analysis. ABS 1216.0 - Australian Standard Geographical Classification (ASGC)</t>
  </si>
  <si>
    <t>New South Wales</t>
  </si>
  <si>
    <t>Victoria</t>
  </si>
  <si>
    <t>Queensland</t>
  </si>
  <si>
    <t>South Australia</t>
  </si>
  <si>
    <t>Western Australia</t>
  </si>
  <si>
    <t>Tasmania</t>
  </si>
  <si>
    <t>Inner Sydney</t>
  </si>
  <si>
    <t>Inner Melbourne</t>
  </si>
  <si>
    <t>Inner Brisbane</t>
  </si>
  <si>
    <t>Northern Adelaide</t>
  </si>
  <si>
    <t>Central Metropolitan</t>
  </si>
  <si>
    <t>Greater Hobart</t>
  </si>
  <si>
    <t>Botany Bay (C)</t>
  </si>
  <si>
    <t>Melbourne (C) - Inner</t>
  </si>
  <si>
    <t>Bowen Hills</t>
  </si>
  <si>
    <t>Gawler (T)</t>
  </si>
  <si>
    <t>Cambridge (T)</t>
  </si>
  <si>
    <t>Brighton (M)</t>
  </si>
  <si>
    <t>Leichhardt (A)</t>
  </si>
  <si>
    <t>Melbourne (C) - S'bank-D'lands</t>
  </si>
  <si>
    <t>City - Inner</t>
  </si>
  <si>
    <t>Playford (C) - East Central</t>
  </si>
  <si>
    <t>Claremont (T)</t>
  </si>
  <si>
    <t>Clarence (C)</t>
  </si>
  <si>
    <t>Marrickville (A)</t>
  </si>
  <si>
    <t>Melbourne (C) - Remainder</t>
  </si>
  <si>
    <t>City - Remainder</t>
  </si>
  <si>
    <t>Playford (C) - Elizabeth</t>
  </si>
  <si>
    <t>Cottesloe (T)</t>
  </si>
  <si>
    <t>Derwent Valley (M) - Pt A</t>
  </si>
  <si>
    <t>Sydney (C) - Inner</t>
  </si>
  <si>
    <t>Port Phillip (C) - St Kilda</t>
  </si>
  <si>
    <t>Dutton Park</t>
  </si>
  <si>
    <t>Playford (C) - Hills</t>
  </si>
  <si>
    <t>Mosman Park (T)</t>
  </si>
  <si>
    <t>Glenorchy (C)</t>
  </si>
  <si>
    <t>Sydney (C) - East</t>
  </si>
  <si>
    <t>Port Phillip (C) - West</t>
  </si>
  <si>
    <t>Fortitude Valley</t>
  </si>
  <si>
    <t>Playford (C) - West</t>
  </si>
  <si>
    <t>Nedlands (C)</t>
  </si>
  <si>
    <t>Hobart (C) - Inner</t>
  </si>
  <si>
    <t>Sydney (C) - South</t>
  </si>
  <si>
    <t>Stonnington (C) - Prahran</t>
  </si>
  <si>
    <t>Herston</t>
  </si>
  <si>
    <t>Playford (C) - West Central</t>
  </si>
  <si>
    <t>Peppermint Grove (S)</t>
  </si>
  <si>
    <t>Hobart (C) - Remainder</t>
  </si>
  <si>
    <t>Sydney (C) - West</t>
  </si>
  <si>
    <t>Yarra (C) - North</t>
  </si>
  <si>
    <t>Highgate Hill</t>
  </si>
  <si>
    <t>Port Adel. Enfield (C) - East</t>
  </si>
  <si>
    <t>Perth (C) - Inner</t>
  </si>
  <si>
    <t>Kingborough (M) - Pt A</t>
  </si>
  <si>
    <t>Eastern Suburbs</t>
  </si>
  <si>
    <t>Yarra (C) - Richmond</t>
  </si>
  <si>
    <t>Kangaroo Point</t>
  </si>
  <si>
    <t>Port Adel. Enfield (C) - Inner</t>
  </si>
  <si>
    <t>Perth (C) - Remainder</t>
  </si>
  <si>
    <t>Sorell (M) - Pt A</t>
  </si>
  <si>
    <t>Randwick (C)</t>
  </si>
  <si>
    <t>Western Melbourne</t>
  </si>
  <si>
    <t>Kelvin Grove</t>
  </si>
  <si>
    <t>Salisbury (C) - Central</t>
  </si>
  <si>
    <t>Subiaco (C)</t>
  </si>
  <si>
    <t>Waverley (A)</t>
  </si>
  <si>
    <t>Brimbank (C) - Keilor</t>
  </si>
  <si>
    <t>Milton</t>
  </si>
  <si>
    <t>Salisbury (C) - Inner North</t>
  </si>
  <si>
    <t>Vincent (T)</t>
  </si>
  <si>
    <t>Woollahra (A)</t>
  </si>
  <si>
    <t>Brimbank (C) - Sunshine</t>
  </si>
  <si>
    <t>New Farm</t>
  </si>
  <si>
    <t>Salisbury (C) - North-East</t>
  </si>
  <si>
    <t>East Metropolitan</t>
  </si>
  <si>
    <t>St George-Sutherland</t>
  </si>
  <si>
    <t>Hobsons Bay (C) - Altona</t>
  </si>
  <si>
    <t>Newstead</t>
  </si>
  <si>
    <t>Salisbury (C) - South-East</t>
  </si>
  <si>
    <t>Bassendean (T)</t>
  </si>
  <si>
    <t>Hurstville (C)</t>
  </si>
  <si>
    <t>Hobsons Bay (C) - Williamstown</t>
  </si>
  <si>
    <t>Paddington</t>
  </si>
  <si>
    <t>Salisbury (C) Bal</t>
  </si>
  <si>
    <t>Bayswater (C)</t>
  </si>
  <si>
    <t>Kogarah (C)</t>
  </si>
  <si>
    <t>Maribyrnong (C)</t>
  </si>
  <si>
    <t>Red Hill</t>
  </si>
  <si>
    <t>Tea Tree Gully (C) - Central</t>
  </si>
  <si>
    <t>Kalamunda (S)</t>
  </si>
  <si>
    <t>Rockdale (C)</t>
  </si>
  <si>
    <t>Moonee Valley (C) - Essendon</t>
  </si>
  <si>
    <t>South Brisbane</t>
  </si>
  <si>
    <t>Tea Tree Gully (C) - Hills</t>
  </si>
  <si>
    <t>Mundaring (S)</t>
  </si>
  <si>
    <t>Sutherland Shire (A) - East</t>
  </si>
  <si>
    <t>Moonee Valley (C) - West</t>
  </si>
  <si>
    <t>Spring Hill</t>
  </si>
  <si>
    <t>Tea Tree Gully (C) - North</t>
  </si>
  <si>
    <t>Swan (C)</t>
  </si>
  <si>
    <t>Sutherland Shire (A) - West</t>
  </si>
  <si>
    <t>Melton-Wyndham</t>
  </si>
  <si>
    <t>West End</t>
  </si>
  <si>
    <t>Tea Tree Gully (C) - South</t>
  </si>
  <si>
    <t>North Metropolitan</t>
  </si>
  <si>
    <t>Canterbury-Bankstown</t>
  </si>
  <si>
    <t>Melton (S) - East</t>
  </si>
  <si>
    <t>Woolloongabba</t>
  </si>
  <si>
    <t>Western Adelaide</t>
  </si>
  <si>
    <t>Joondalup (C) - North</t>
  </si>
  <si>
    <t>Bankstown (C) - North-East</t>
  </si>
  <si>
    <t>Melton (S) Bal</t>
  </si>
  <si>
    <t>Northwest Inner Brisbane</t>
  </si>
  <si>
    <t>Charles Sturt (C) - Coastal</t>
  </si>
  <si>
    <t>Joondalup (C) - South</t>
  </si>
  <si>
    <t>Bankstown (C) - North-West</t>
  </si>
  <si>
    <t>Wyndham (C) - North</t>
  </si>
  <si>
    <t>Albion</t>
  </si>
  <si>
    <t>Charles Sturt (C) - Inner East</t>
  </si>
  <si>
    <t>Stirling (C) - Central</t>
  </si>
  <si>
    <t>Bankstown (C) - South</t>
  </si>
  <si>
    <t>Wyndham (C) - South</t>
  </si>
  <si>
    <t>Alderley</t>
  </si>
  <si>
    <t>Charles Sturt (C) - Inner West</t>
  </si>
  <si>
    <t>Stirling (C) - Coastal</t>
  </si>
  <si>
    <t>Canterbury (C)</t>
  </si>
  <si>
    <t>Wyndham (C) - West</t>
  </si>
  <si>
    <t>Ascot</t>
  </si>
  <si>
    <t>Charles Sturt (C) - North-East</t>
  </si>
  <si>
    <t>Stirling (C) - South-Eastern</t>
  </si>
  <si>
    <t>Fairfield-Liverpool</t>
  </si>
  <si>
    <t>Moreland City</t>
  </si>
  <si>
    <t>Ashgrove</t>
  </si>
  <si>
    <t>Port Adel. Enfield (C) - Coast</t>
  </si>
  <si>
    <t>Wanneroo (C) - North-East</t>
  </si>
  <si>
    <t>Fairfield (C) - East</t>
  </si>
  <si>
    <t>Moreland (C) - Brunswick</t>
  </si>
  <si>
    <t>Bardon</t>
  </si>
  <si>
    <t>Port Adel. Enfield (C) - Park</t>
  </si>
  <si>
    <t>Wanneroo (C) - North-West</t>
  </si>
  <si>
    <t>Fairfield (C) - West</t>
  </si>
  <si>
    <t>Moreland (C) - Coburg</t>
  </si>
  <si>
    <t>Chelmer</t>
  </si>
  <si>
    <t>Port Adel. Enfield (C) - Port</t>
  </si>
  <si>
    <t>Wanneroo (C) - South</t>
  </si>
  <si>
    <t>Liverpool (C) - East</t>
  </si>
  <si>
    <t>Moreland (C) - North</t>
  </si>
  <si>
    <t>Clayfield</t>
  </si>
  <si>
    <t>West Torrens (C) - East</t>
  </si>
  <si>
    <t>South West Metropolitan</t>
  </si>
  <si>
    <t>Liverpool (C) - West</t>
  </si>
  <si>
    <t>Northern Middle Melbourne</t>
  </si>
  <si>
    <t>Corinda</t>
  </si>
  <si>
    <t>West Torrens (C) - West</t>
  </si>
  <si>
    <t>Cockburn (C)</t>
  </si>
  <si>
    <t>Outer South Western Sydney</t>
  </si>
  <si>
    <t>Banyule (C) - Heidelberg</t>
  </si>
  <si>
    <t>Enoggera</t>
  </si>
  <si>
    <t>Unincorp. Western</t>
  </si>
  <si>
    <t>East Fremantle (T)</t>
  </si>
  <si>
    <t>Camden (A)</t>
  </si>
  <si>
    <t>Banyule (C) - North</t>
  </si>
  <si>
    <t>Graceville</t>
  </si>
  <si>
    <t>Eastern Adelaide</t>
  </si>
  <si>
    <t>Fremantle (C) - Inner</t>
  </si>
  <si>
    <t>Campbelltown (C) - North</t>
  </si>
  <si>
    <t>Darebin (C) - Northcote</t>
  </si>
  <si>
    <t>Grange</t>
  </si>
  <si>
    <t>Adelaide (C)</t>
  </si>
  <si>
    <t>Fremantle (C) - Remainder</t>
  </si>
  <si>
    <t>Campbelltown (C) - South</t>
  </si>
  <si>
    <t>Darebin (C) - Preston</t>
  </si>
  <si>
    <t>Hamilton</t>
  </si>
  <si>
    <t>Adelaide Hills (DC) - Central</t>
  </si>
  <si>
    <t>Kwinana (T)</t>
  </si>
  <si>
    <t>Wollondilly (A)</t>
  </si>
  <si>
    <t>Hume City</t>
  </si>
  <si>
    <t>Hendra</t>
  </si>
  <si>
    <t>Adelaide Hills (DC) - Ranges</t>
  </si>
  <si>
    <t>Melville (C)</t>
  </si>
  <si>
    <t>Inner Western Sydney</t>
  </si>
  <si>
    <t>Hume (C) - Broadmeadows</t>
  </si>
  <si>
    <t>Indooroopilly</t>
  </si>
  <si>
    <t>Burnside (C) - North-East</t>
  </si>
  <si>
    <t>Rockingham (C)</t>
  </si>
  <si>
    <t>Ashfield (A)</t>
  </si>
  <si>
    <t>Hume (C) - Craigieburn</t>
  </si>
  <si>
    <t>Kedron</t>
  </si>
  <si>
    <t>Burnside (C) - South-West</t>
  </si>
  <si>
    <t>South East Metropolitan</t>
  </si>
  <si>
    <t>Burwood (A)</t>
  </si>
  <si>
    <t>Hume (C) - Sunbury</t>
  </si>
  <si>
    <t>Lutwyche</t>
  </si>
  <si>
    <t>Campbelltown (C) - East</t>
  </si>
  <si>
    <t>Armadale (C)</t>
  </si>
  <si>
    <t>Canada Bay (A) - Concord</t>
  </si>
  <si>
    <t>Northern Outer Melbourne</t>
  </si>
  <si>
    <t>Newmarket</t>
  </si>
  <si>
    <t>Campbelltown (C) - West</t>
  </si>
  <si>
    <t>Belmont (C)</t>
  </si>
  <si>
    <t>Canada Bay (A) - Drummoyne</t>
  </si>
  <si>
    <t>Nillumbik (S) - South</t>
  </si>
  <si>
    <t>Nundah</t>
  </si>
  <si>
    <t>Norw. P'ham St Ptrs (C) - East</t>
  </si>
  <si>
    <t>Canning (C)</t>
  </si>
  <si>
    <t>Strathfield (A)</t>
  </si>
  <si>
    <t>Nillumbik (S) - South-West</t>
  </si>
  <si>
    <t>St Lucia</t>
  </si>
  <si>
    <t>Norw. P'ham St Ptrs (C) - West</t>
  </si>
  <si>
    <t>Gosnells (C)</t>
  </si>
  <si>
    <t>Central Western Sydney</t>
  </si>
  <si>
    <t>Nillumbik (S) Bal</t>
  </si>
  <si>
    <t>Sherwood</t>
  </si>
  <si>
    <t>Prospect (C)</t>
  </si>
  <si>
    <t>Serpentine-Jarrahdale (S)</t>
  </si>
  <si>
    <t>Auburn (C)</t>
  </si>
  <si>
    <t>Whittlesea (C) - North</t>
  </si>
  <si>
    <t>Stafford</t>
  </si>
  <si>
    <t>Unley (C) - East</t>
  </si>
  <si>
    <t>South Perth (C)</t>
  </si>
  <si>
    <t>Holroyd (C)</t>
  </si>
  <si>
    <t>Whittlesea (C) - South-East</t>
  </si>
  <si>
    <t>Stafford Heights</t>
  </si>
  <si>
    <t>Unley (C) - West</t>
  </si>
  <si>
    <t>Victoria Park (T)</t>
  </si>
  <si>
    <t>Parramatta (C) - Inner</t>
  </si>
  <si>
    <t>Whittlesea (C) - South-West</t>
  </si>
  <si>
    <t>Taringa</t>
  </si>
  <si>
    <t>Walkerville (M)</t>
  </si>
  <si>
    <t>Parramatta (C) - North-East</t>
  </si>
  <si>
    <t>Boroondara City</t>
  </si>
  <si>
    <t>Toowong</t>
  </si>
  <si>
    <t>Southern Adelaide</t>
  </si>
  <si>
    <t>Parramatta (C) - North-West</t>
  </si>
  <si>
    <t>Boroondara (C) - Camberwell N.</t>
  </si>
  <si>
    <t>Wilston</t>
  </si>
  <si>
    <t>Holdfast Bay (C) - North</t>
  </si>
  <si>
    <t>Parramatta (C) - South</t>
  </si>
  <si>
    <t>Boroondara (C) - Camberwell S.</t>
  </si>
  <si>
    <t>Windsor</t>
  </si>
  <si>
    <t>Holdfast Bay (C) - South</t>
  </si>
  <si>
    <t>Outer Western Sydney</t>
  </si>
  <si>
    <t>Boroondara (C) - Hawthorn</t>
  </si>
  <si>
    <t>Wooloowin</t>
  </si>
  <si>
    <t>Marion (C) - Central</t>
  </si>
  <si>
    <t>Blue Mountains (C)</t>
  </si>
  <si>
    <t>Boroondara (C) - Kew</t>
  </si>
  <si>
    <t>Northwest Outer Brisbane</t>
  </si>
  <si>
    <t>Marion (C) - North</t>
  </si>
  <si>
    <t>Hawkesbury (C)</t>
  </si>
  <si>
    <t>Eastern Middle Melbourne</t>
  </si>
  <si>
    <t>Anstead</t>
  </si>
  <si>
    <t>Marion (C) - South</t>
  </si>
  <si>
    <t>Penrith (C) - East</t>
  </si>
  <si>
    <t>Manningham (C) - East</t>
  </si>
  <si>
    <t>Aspley</t>
  </si>
  <si>
    <t>Mitcham (C) - Hills</t>
  </si>
  <si>
    <t>Penrith (C) - West</t>
  </si>
  <si>
    <t>Manningham (C) - West</t>
  </si>
  <si>
    <t>Bald Hills</t>
  </si>
  <si>
    <t>Mitcham (C) - North-East</t>
  </si>
  <si>
    <t>Blacktown</t>
  </si>
  <si>
    <t>Monash (C) - South-West</t>
  </si>
  <si>
    <t>Banyo</t>
  </si>
  <si>
    <t>Mitcham (C) - West</t>
  </si>
  <si>
    <t>Blacktown (C) - North</t>
  </si>
  <si>
    <t>Monash (C) - Waverley East</t>
  </si>
  <si>
    <t>Bellbowrie</t>
  </si>
  <si>
    <t>Onkaparinga (C) - Hackham</t>
  </si>
  <si>
    <t>Blacktown (C) - South-East</t>
  </si>
  <si>
    <t>Monash (C) - Waverley West</t>
  </si>
  <si>
    <t>Boondall</t>
  </si>
  <si>
    <t>Onkaparinga (C) - Hills</t>
  </si>
  <si>
    <t>Blacktown (C) - South-West</t>
  </si>
  <si>
    <t>Whitehorse (C) - Box Hill</t>
  </si>
  <si>
    <t>Bracken Ridge</t>
  </si>
  <si>
    <t>Onkaparinga (C) - Morphett</t>
  </si>
  <si>
    <t>Lower Northern Sydney</t>
  </si>
  <si>
    <t>Whitehorse (C) - Nunawading E.</t>
  </si>
  <si>
    <t>Bridgeman Downs</t>
  </si>
  <si>
    <t>Onkaparinga (C) - North Coast</t>
  </si>
  <si>
    <t>Hunters Hill (A)</t>
  </si>
  <si>
    <t>Whitehorse (C) - Nunawading W.</t>
  </si>
  <si>
    <t>Brighton</t>
  </si>
  <si>
    <t>Onkaparinga (C) - Reservoir</t>
  </si>
  <si>
    <t>Lane Cove (A)</t>
  </si>
  <si>
    <t>Eastern Outer Melbourne</t>
  </si>
  <si>
    <t>Brookfield (incl. Brisbane Forest Park)</t>
  </si>
  <si>
    <t>Onkaparinga (C) - South Coast</t>
  </si>
  <si>
    <t>Mosman (A)</t>
  </si>
  <si>
    <t>Knox (C) - North-East</t>
  </si>
  <si>
    <t>Carseldine</t>
  </si>
  <si>
    <t>Onkaparinga (C) - Woodcroft</t>
  </si>
  <si>
    <t>North Sydney (A)</t>
  </si>
  <si>
    <t>Knox (C) - North-West</t>
  </si>
  <si>
    <t>Chapel Hill</t>
  </si>
  <si>
    <t>Ryde (C)</t>
  </si>
  <si>
    <t>Knox (C) - South</t>
  </si>
  <si>
    <t>Chermside</t>
  </si>
  <si>
    <t>Willoughby (C)</t>
  </si>
  <si>
    <t>Maroondah (C) - Croydon</t>
  </si>
  <si>
    <t>Chermside West</t>
  </si>
  <si>
    <t>Central Northern Sydney</t>
  </si>
  <si>
    <t>Maroondah (C) - Ringwood</t>
  </si>
  <si>
    <t>Darra-Sumner</t>
  </si>
  <si>
    <t>The Hills Shire (A) - Central</t>
  </si>
  <si>
    <t>Yarra Ranges Shire Part A</t>
  </si>
  <si>
    <t>Deagon</t>
  </si>
  <si>
    <t>The Hills Shire (A) - North</t>
  </si>
  <si>
    <t>Yarra Ranges (S) - Central</t>
  </si>
  <si>
    <t>Doolandella-Forest Lake</t>
  </si>
  <si>
    <t>The Hills Shire (A) - South</t>
  </si>
  <si>
    <t>Yarra Ranges (S) - Dandenongs</t>
  </si>
  <si>
    <t>Durack</t>
  </si>
  <si>
    <t>Hornsby (A) - North</t>
  </si>
  <si>
    <t>Yarra Ranges (S) - Lilydale</t>
  </si>
  <si>
    <t>Ellen Grove</t>
  </si>
  <si>
    <t>Hornsby (A) - South</t>
  </si>
  <si>
    <t>Yarra Ranges (S) - North</t>
  </si>
  <si>
    <t>Everton Park</t>
  </si>
  <si>
    <t>Ku-ring-gai (A)</t>
  </si>
  <si>
    <t>Yarra Ranges (S) - Seville</t>
  </si>
  <si>
    <t>Ferny Grove</t>
  </si>
  <si>
    <t>Northern Beaches</t>
  </si>
  <si>
    <t>Southern Melbourne</t>
  </si>
  <si>
    <t>Fig Tree Pocket</t>
  </si>
  <si>
    <t>Manly (A)</t>
  </si>
  <si>
    <t>Bayside (C) - Brighton</t>
  </si>
  <si>
    <t>Geebung</t>
  </si>
  <si>
    <t>Pittwater (A)</t>
  </si>
  <si>
    <t>Bayside (C) - South</t>
  </si>
  <si>
    <t>Inala</t>
  </si>
  <si>
    <t>Warringah (A)</t>
  </si>
  <si>
    <t>Glen Eira (C) - Caulfield</t>
  </si>
  <si>
    <t>Jamboree Heights</t>
  </si>
  <si>
    <t>Central Coast</t>
  </si>
  <si>
    <t>Glen Eira (C) - South</t>
  </si>
  <si>
    <t>Jindalee</t>
  </si>
  <si>
    <t>Gosford (C) - East</t>
  </si>
  <si>
    <t>Kingston (C) - North</t>
  </si>
  <si>
    <t>Karana Downs-Lake Manchester</t>
  </si>
  <si>
    <t>Gosford (C) - West</t>
  </si>
  <si>
    <t>Kingston (C) - South</t>
  </si>
  <si>
    <t>Kenmore</t>
  </si>
  <si>
    <t>Wyong (A) - North-East</t>
  </si>
  <si>
    <t>Stonnington (C) - Malvern</t>
  </si>
  <si>
    <t>Kenmore Hills</t>
  </si>
  <si>
    <t>Wyong (A) - South and West</t>
  </si>
  <si>
    <t>Greater Dandenong City</t>
  </si>
  <si>
    <t>Keperra</t>
  </si>
  <si>
    <t>Gr. Dandenong (C) - Dandenong</t>
  </si>
  <si>
    <t>McDowall</t>
  </si>
  <si>
    <t>Gr. Dandenong (C) Bal</t>
  </si>
  <si>
    <t>Middle Park</t>
  </si>
  <si>
    <t>South Eastern Outer Melbourne</t>
  </si>
  <si>
    <t>Mitchelton</t>
  </si>
  <si>
    <t>Cardinia (S) - North</t>
  </si>
  <si>
    <t>Moggill</t>
  </si>
  <si>
    <t>Cardinia (S) - Pakenham</t>
  </si>
  <si>
    <t>Mount Ommaney</t>
  </si>
  <si>
    <t>Cardinia (S) - South</t>
  </si>
  <si>
    <t>Northgate</t>
  </si>
  <si>
    <t>Casey (C) - Berwick</t>
  </si>
  <si>
    <t>Nudgee</t>
  </si>
  <si>
    <t>Casey (C) - Cranbourne</t>
  </si>
  <si>
    <t>Oxley</t>
  </si>
  <si>
    <t>Casey (C) - Hallam</t>
  </si>
  <si>
    <t>Pinjarra Hills</t>
  </si>
  <si>
    <t>Casey (C) - South</t>
  </si>
  <si>
    <t>Pinkenba-Eagle Farm</t>
  </si>
  <si>
    <t>Frankston City</t>
  </si>
  <si>
    <t>Pullenvale</t>
  </si>
  <si>
    <t>Frankston (C) - East</t>
  </si>
  <si>
    <t>Richlands</t>
  </si>
  <si>
    <t>Frankston (C) - West</t>
  </si>
  <si>
    <t>Riverhills</t>
  </si>
  <si>
    <t>Mornington Peninsula Shire</t>
  </si>
  <si>
    <t>Sandgate</t>
  </si>
  <si>
    <t>Mornington P'sula (S) - East</t>
  </si>
  <si>
    <t>Seventeen Mile Rocks</t>
  </si>
  <si>
    <t>Mornington P'sula (S) - South</t>
  </si>
  <si>
    <t>Taigum-Fitzgibbon</t>
  </si>
  <si>
    <t>Mornington P'sula (S) - West</t>
  </si>
  <si>
    <t>The Gap</t>
  </si>
  <si>
    <t>Upper Kedron</t>
  </si>
  <si>
    <t>Virginia</t>
  </si>
  <si>
    <t>Wacol</t>
  </si>
  <si>
    <t>Wavell Heights</t>
  </si>
  <si>
    <t>Westlake</t>
  </si>
  <si>
    <t>Zillmere</t>
  </si>
  <si>
    <t>Southeast Inner Brisbane</t>
  </si>
  <si>
    <t>Annerley</t>
  </si>
  <si>
    <t>Balmoral</t>
  </si>
  <si>
    <t>Bulimba</t>
  </si>
  <si>
    <t>Camp Hill</t>
  </si>
  <si>
    <t>Cannon Hill</t>
  </si>
  <si>
    <t>Carindale</t>
  </si>
  <si>
    <t>Carina</t>
  </si>
  <si>
    <t>Carina Heights</t>
  </si>
  <si>
    <t>Coorparoo</t>
  </si>
  <si>
    <t>East Brisbane</t>
  </si>
  <si>
    <t>Fairfield</t>
  </si>
  <si>
    <t>Greenslopes</t>
  </si>
  <si>
    <t>Hawthorne</t>
  </si>
  <si>
    <t>Holland Park</t>
  </si>
  <si>
    <t>Holland Park West</t>
  </si>
  <si>
    <t>Moorooka</t>
  </si>
  <si>
    <t>Morningside</t>
  </si>
  <si>
    <t>Norman Park</t>
  </si>
  <si>
    <t>Tarragindi</t>
  </si>
  <si>
    <t>Yeerongpilly</t>
  </si>
  <si>
    <t>Yeronga</t>
  </si>
  <si>
    <t>Southeast Outer Brisbane</t>
  </si>
  <si>
    <t>Acacia Ridge</t>
  </si>
  <si>
    <t>Algester</t>
  </si>
  <si>
    <t>Archerfield</t>
  </si>
  <si>
    <t>Belmont-Mackenzie</t>
  </si>
  <si>
    <t>Burbank</t>
  </si>
  <si>
    <t>Calamvale</t>
  </si>
  <si>
    <t>Chandler-Capalaba West</t>
  </si>
  <si>
    <t>Coopers Plains</t>
  </si>
  <si>
    <t>Eight Mile Plains</t>
  </si>
  <si>
    <t>Gumdale-Ransome</t>
  </si>
  <si>
    <t>Hemmant-Lytton</t>
  </si>
  <si>
    <t>Kuraby</t>
  </si>
  <si>
    <t>Lota</t>
  </si>
  <si>
    <t>MacGregor</t>
  </si>
  <si>
    <t>Manly</t>
  </si>
  <si>
    <t>Manly West</t>
  </si>
  <si>
    <t>Mansfield</t>
  </si>
  <si>
    <t>Moreton Island</t>
  </si>
  <si>
    <t>Mount Gravatt</t>
  </si>
  <si>
    <t>Mount Gravatt East</t>
  </si>
  <si>
    <t>Murarrie</t>
  </si>
  <si>
    <t>Nathan</t>
  </si>
  <si>
    <t>Pallara-Heathwood-Larapinta</t>
  </si>
  <si>
    <t>Parkinson-Drewvale</t>
  </si>
  <si>
    <t>Robertson</t>
  </si>
  <si>
    <t>Rochedale</t>
  </si>
  <si>
    <t>Rocklea</t>
  </si>
  <si>
    <t>Runcorn</t>
  </si>
  <si>
    <t>Salisbury</t>
  </si>
  <si>
    <t>Stretton-Karawatha</t>
  </si>
  <si>
    <t>Sunnybank</t>
  </si>
  <si>
    <t>Sunnybank Hills</t>
  </si>
  <si>
    <t>Tingalpa</t>
  </si>
  <si>
    <t>Upper Mount Gravatt</t>
  </si>
  <si>
    <t>Wakerley</t>
  </si>
  <si>
    <t>Willawong</t>
  </si>
  <si>
    <t>Wishart</t>
  </si>
  <si>
    <t>Wynnum</t>
  </si>
  <si>
    <t>Wynnum West</t>
  </si>
  <si>
    <t>Caboolture</t>
  </si>
  <si>
    <t>Bribie Island</t>
  </si>
  <si>
    <t>Burpengary-Narangba</t>
  </si>
  <si>
    <t>Caboolture Central</t>
  </si>
  <si>
    <t>Caboolture East</t>
  </si>
  <si>
    <t>Caboolture Hinterland</t>
  </si>
  <si>
    <t>Caboolture Midwest</t>
  </si>
  <si>
    <t>Deception Bay</t>
  </si>
  <si>
    <t>Morayfield</t>
  </si>
  <si>
    <t>Ipswich City</t>
  </si>
  <si>
    <t>Ipswich (C) - Central</t>
  </si>
  <si>
    <t>Ipswich (C) - East</t>
  </si>
  <si>
    <t>Ipswich (C) - North</t>
  </si>
  <si>
    <t>Ipswich (C) - South-West</t>
  </si>
  <si>
    <t>Ipswich (C) - West</t>
  </si>
  <si>
    <t>Logan City</t>
  </si>
  <si>
    <t>Beenleigh</t>
  </si>
  <si>
    <t>Bethania-Waterford</t>
  </si>
  <si>
    <t>Browns Plains</t>
  </si>
  <si>
    <t>Carbrook-Cornubia</t>
  </si>
  <si>
    <t>Daisy Hill-Priestdale</t>
  </si>
  <si>
    <t>Eagleby</t>
  </si>
  <si>
    <t>Edens Landing-Holmview</t>
  </si>
  <si>
    <t>Greenbank-Boronia Heights</t>
  </si>
  <si>
    <t>Jimboomba-Logan Village</t>
  </si>
  <si>
    <t>Kingston</t>
  </si>
  <si>
    <t>Loganholme</t>
  </si>
  <si>
    <t>Loganlea</t>
  </si>
  <si>
    <t>Marsden</t>
  </si>
  <si>
    <t>Mt Warren Park</t>
  </si>
  <si>
    <t>Park Ridge-Logan Reserve</t>
  </si>
  <si>
    <t>Rochedale South</t>
  </si>
  <si>
    <t>Shailer Park</t>
  </si>
  <si>
    <t>Slacks Creek</t>
  </si>
  <si>
    <t>Springwood</t>
  </si>
  <si>
    <t>Tanah Merah</t>
  </si>
  <si>
    <t>Underwood</t>
  </si>
  <si>
    <t>Waterford West</t>
  </si>
  <si>
    <t>Wolffdene-Bahrs Scrub</t>
  </si>
  <si>
    <t>Woodridge</t>
  </si>
  <si>
    <t>Pine Rivers</t>
  </si>
  <si>
    <t>Albany Creek</t>
  </si>
  <si>
    <t>Bray Park</t>
  </si>
  <si>
    <t>Central Pine West</t>
  </si>
  <si>
    <t>Dakabin-Kallangur-M. Downs</t>
  </si>
  <si>
    <t>Griffin-Mango Hill</t>
  </si>
  <si>
    <t>Hills District</t>
  </si>
  <si>
    <t>Lawnton</t>
  </si>
  <si>
    <t>Petrie</t>
  </si>
  <si>
    <t>Strathpine-Brendale</t>
  </si>
  <si>
    <t>Moreton Bay (R) Bal</t>
  </si>
  <si>
    <t>Redcliffe</t>
  </si>
  <si>
    <t>Clontarf</t>
  </si>
  <si>
    <t>Margate-Woody Point</t>
  </si>
  <si>
    <t>Redcliffe-Scarborough</t>
  </si>
  <si>
    <t>Rothwell-Kippa-Ring</t>
  </si>
  <si>
    <t>Redland City</t>
  </si>
  <si>
    <t>Alexandra Hills</t>
  </si>
  <si>
    <t>Birkdale</t>
  </si>
  <si>
    <t>Capalaba</t>
  </si>
  <si>
    <t>Cleveland</t>
  </si>
  <si>
    <t>Ormiston</t>
  </si>
  <si>
    <t>Redland Bay</t>
  </si>
  <si>
    <t>Sheldon-Mt Cotton</t>
  </si>
  <si>
    <t>Thorneside</t>
  </si>
  <si>
    <t>Thornlands</t>
  </si>
  <si>
    <t>Victoria Point</t>
  </si>
  <si>
    <t>Wellington Point</t>
  </si>
  <si>
    <t>Redland (C) Bal</t>
  </si>
  <si>
    <t>"HEM Table 1" equivalent: by Income Level and Residency</t>
  </si>
  <si>
    <t>BASED ON PREDICTED VALUES FROM THE QUANTILE REGRESSIONS</t>
  </si>
  <si>
    <t>Smoothed HEM</t>
  </si>
  <si>
    <t>Total current gross HH income from all sources (measured in current dollars)</t>
  </si>
  <si>
    <t>Additional child</t>
  </si>
  <si>
    <t>dddd</t>
  </si>
  <si>
    <t>Couple</t>
  </si>
  <si>
    <t>2+0</t>
  </si>
  <si>
    <t>Couple with 1 child</t>
  </si>
  <si>
    <t>2+1</t>
  </si>
  <si>
    <t>Couple with 2 children</t>
  </si>
  <si>
    <t>2+2</t>
  </si>
  <si>
    <t>Couple with 3 or more children</t>
  </si>
  <si>
    <t>2+3</t>
  </si>
  <si>
    <t>2+4</t>
  </si>
  <si>
    <t>2+5</t>
  </si>
  <si>
    <t>2+6</t>
  </si>
  <si>
    <t>Single person</t>
  </si>
  <si>
    <t>1+0</t>
  </si>
  <si>
    <t>Single parent with 1 child</t>
  </si>
  <si>
    <t>1+1</t>
  </si>
  <si>
    <t>Single parent with 2 children</t>
  </si>
  <si>
    <t>1+2</t>
  </si>
  <si>
    <t>Single parent with 3 or more children</t>
  </si>
  <si>
    <t>1+3</t>
  </si>
  <si>
    <t>1+4</t>
  </si>
  <si>
    <t>1+5</t>
  </si>
  <si>
    <t>1+6</t>
  </si>
  <si>
    <t>Below is a copy/paste of Table 1 in the HPL publication</t>
  </si>
  <si>
    <t>The relevant column for the HEM is the last column, the column "Other than Housing in $ per week". This is because the HEM is net of housing expenditure.</t>
  </si>
  <si>
    <t>In the HPL different poverty lines are computed based on the head of the household's labour force status; This is not the case for the HEM. There is only one HEM.</t>
  </si>
  <si>
    <t>The 'standard' smoothed HEM by family type is presented to the right of HPL Table 1 and is in bold print; This is the smoothed HEM for Australia as a whole. It is calculated based on within family type expenditure on median absolute basics and the 25th percentile discretionary basics (i.e. based on raw data)</t>
  </si>
  <si>
    <t>The smoothed HEM values are moving averages over the current and the previous three quarters.</t>
  </si>
  <si>
    <t>Other tables report the HEM numbers by geographic location (State capital and balance of state), 13 different household income groups, and finally by geographic and household income levels. These numbers are obtained by predicting median absolute basic and the 25th percentile of discretionary basics using the estimation results from the quantile regressions.</t>
  </si>
  <si>
    <t>Then, these predicted values are added to get the predicted HEM. Finally, these predicted HEMs are averaged by family type. One exception is for single parents with 3 children. Due to the small sample size, the HEM for this group is simply the HEM for single parents with 2 children plus the increase in the HEM going from 1 to 2 children.</t>
  </si>
  <si>
    <t>The advantage of predicting the HEM is that there simply would not be enough families to get a reliable estimate for single parents with 2 children on more than $100K when trying to use raw data, let alone specifically for less densely populated areas (e.g. Tasmania excl. Hobart)</t>
  </si>
  <si>
    <t>"HPL Table 1"</t>
  </si>
  <si>
    <t>"HEM Table 1" equivalent</t>
  </si>
  <si>
    <t>"HEM Table 1" equivalent: by Geographic Location</t>
  </si>
  <si>
    <t>BASED ON RAW DATA</t>
  </si>
  <si>
    <t>or less</t>
  </si>
  <si>
    <t>to</t>
  </si>
  <si>
    <t>HEAD IN WORKFORCE</t>
  </si>
  <si>
    <t>Including Housing $ per week</t>
  </si>
  <si>
    <t>Other than Housing $ per week</t>
  </si>
  <si>
    <t>WORKFORCE STATUS HEAD NOT USED</t>
  </si>
  <si>
    <t>Other than Housing S per week</t>
  </si>
  <si>
    <t>ACT&amp;NT</t>
  </si>
  <si>
    <t>-</t>
  </si>
  <si>
    <t>Couple with 3 children</t>
  </si>
  <si>
    <t>Couple with 4 children</t>
  </si>
  <si>
    <t>Single parent with 3 children</t>
  </si>
  <si>
    <t>Single parent with 4 children</t>
  </si>
  <si>
    <t>HEAD NOT IN WORKFORCE</t>
  </si>
  <si>
    <t>Sample Sizes for different family types</t>
  </si>
  <si>
    <t>Sample Sizes for the different income categories (expressed in 2015 dollars)</t>
  </si>
  <si>
    <t>$20,000 or less</t>
  </si>
  <si>
    <t>$20,000 to $30,000</t>
  </si>
  <si>
    <t>$30,000 to $40,000</t>
  </si>
  <si>
    <t>$40,000 to $50,000</t>
  </si>
  <si>
    <t>$50,000 to $60,000</t>
  </si>
  <si>
    <t>$60,000 to $80,000</t>
  </si>
  <si>
    <t>$80,000 to $100,000</t>
  </si>
  <si>
    <t>$100,000 to $120,000</t>
  </si>
  <si>
    <t>$120,000 to $140,000</t>
  </si>
  <si>
    <t>$140,000 to $160,000</t>
  </si>
  <si>
    <t>$160,000 to $200,000</t>
  </si>
  <si>
    <t>$200,000 to $250,000</t>
  </si>
  <si>
    <t>$250,000 to $300,000</t>
  </si>
  <si>
    <t>$300,000 to $500,000</t>
  </si>
  <si>
    <t xml:space="preserve">Change date </t>
  </si>
  <si>
    <t>Change's made</t>
  </si>
  <si>
    <t xml:space="preserve">Changed by </t>
  </si>
  <si>
    <t xml:space="preserve">HEM updated to inlcude Drop In Table received from Perpetual on the 13/5/22 </t>
  </si>
  <si>
    <t xml:space="preserve">CCO - Taryn Pontifex </t>
  </si>
  <si>
    <t>Mortgage registration fees for each state updated in the Fees tab - effective 1 July 2022</t>
  </si>
  <si>
    <t>New MX Lending Consultant added to "Submitted by" Table - Adiyva Gharde</t>
  </si>
  <si>
    <t>Interest rates updated to reflect changes effective the 23rd June 2022 - increase</t>
  </si>
  <si>
    <t>Interest rates updated to reflect changes effective the 21st July 2022 - increase</t>
  </si>
  <si>
    <t>SMC- Justin Howell</t>
  </si>
  <si>
    <t>HELP table updated to reflect changes for FY23</t>
  </si>
  <si>
    <t>Confirmation added that tax rates and medicare levy surcharge remains unchanged for FY23</t>
  </si>
  <si>
    <t>Updated fee tab to inlcude ACT's registraton fees</t>
  </si>
  <si>
    <t>Amended Valuation and LMI calculator in the fee tab to include the standard valuation cost now covered by MOVE Bank.</t>
  </si>
  <si>
    <t xml:space="preserve">HEM updated to inlcude Drop In Table received from Perpetual on the 12/8/22 </t>
  </si>
  <si>
    <t>Interest rates updated to reflect changes effective the 22nd August 2022 - increase</t>
  </si>
  <si>
    <t>Living expenses amended to reflect new budget requested from applicants</t>
  </si>
  <si>
    <t>Private school fees added as an option for other commitments on the Worksheet tab</t>
  </si>
  <si>
    <t>New Straightforward Plus product added</t>
  </si>
  <si>
    <t>2 Year Fixed Rate Interest rates updated to reflect changes effective the 5th September 2022</t>
  </si>
  <si>
    <t>Interest rates updated to reflect changes effective the 23rd September 2022 - increase</t>
  </si>
  <si>
    <t>Interest rates updated to reflect changes effective the 14th October 2022 - increase new car loans</t>
  </si>
  <si>
    <t>Interest rates updated to reflect changes effective the 24th October 2022 - increase &amp; decrease of S/Forward Plus</t>
  </si>
  <si>
    <t xml:space="preserve">Adjusted DLAs for Senior Loan Assessors to allow them to approve 100% NSR for non mortgage loans. </t>
  </si>
  <si>
    <t>Removed Taryn Pontifex as an approval officer</t>
  </si>
  <si>
    <t xml:space="preserve">HEM updated to inlcude Drop In Table received from Perpetual on the 14/11/22 </t>
  </si>
  <si>
    <t>Interest rates updated to reflect changes effective the 1st December 2022 - increase</t>
  </si>
  <si>
    <t>Special Offer Personal Loan removed from sale</t>
  </si>
  <si>
    <t>Interest rates updated to reflect changes effective the 23rd December 2022 - increase</t>
  </si>
  <si>
    <t>DLAs updated to reflect policy amendments dated 6/12/22</t>
  </si>
  <si>
    <t>Floor rate raised to 7% as per policy amendments dated 6/12/22</t>
  </si>
  <si>
    <t>Renee Singh, Sarah Haines &amp; Julie O'Regan added as loan submitters. Ebony Gladden, Tracy Morris &amp; Maui Bernadas removed</t>
  </si>
  <si>
    <t>Other tables report the HEM numbers by geographic location (State capital and balance of state), 16 different household income groups, and finally by geographic and household income levels. These numbers are obtained by predicting median absolute basic and the 25th percentile of discretionary basics using the estimation results from the quantile regressions.</t>
  </si>
  <si>
    <t>Then, these predicted values are added to get the predicted HEM. Finally, these predicted HEMs are averaged by family type. [NOTE: NOT SO HERE. Instead, costs are single, couple and per child. Costs per child are calculated as 14% of the costs of the HEM for a (lone parent or couple) family with 2 children.]</t>
  </si>
  <si>
    <t>The advantage of predicting the HEM is that there simply would not be enough families to get a reliable estimate for single parents with 3 children on more than $100K when trying to use raw data, let alone specifically for less densely populated areas (e.g. Tasmania excl. Hobart)</t>
  </si>
  <si>
    <t>NEW FROM 2012Q4: Smoothed HEM</t>
  </si>
  <si>
    <t>Per child</t>
  </si>
  <si>
    <r>
      <t>Table A2.1: Quantile (50</t>
    </r>
    <r>
      <rPr>
        <b/>
        <vertAlign val="superscript"/>
        <sz val="11"/>
        <rFont val="Times New Roman"/>
        <family val="1"/>
      </rPr>
      <t>th</t>
    </r>
    <r>
      <rPr>
        <b/>
        <sz val="11"/>
        <rFont val="Times New Roman"/>
        <family val="1"/>
      </rPr>
      <t xml:space="preserve"> pctl) regression of expenditure on Absolute Basics</t>
    </r>
  </si>
  <si>
    <r>
      <t>Table A2.2: Quantile (25</t>
    </r>
    <r>
      <rPr>
        <b/>
        <vertAlign val="superscript"/>
        <sz val="11"/>
        <rFont val="Times New Roman"/>
        <family val="1"/>
      </rPr>
      <t>th</t>
    </r>
    <r>
      <rPr>
        <b/>
        <sz val="11"/>
        <rFont val="Times New Roman"/>
        <family val="1"/>
      </rPr>
      <t xml:space="preserve"> pctl) regression of expenditure on Discretionary Basics</t>
    </r>
  </si>
  <si>
    <t>Quantile (Median) Regression on Absolute Basics</t>
  </si>
  <si>
    <r>
      <t>Quantile (25</t>
    </r>
    <r>
      <rPr>
        <vertAlign val="superscript"/>
        <sz val="11"/>
        <color rgb="FF000000"/>
        <rFont val="Times New Roman"/>
        <family val="1"/>
      </rPr>
      <t>th</t>
    </r>
    <r>
      <rPr>
        <sz val="11"/>
        <color rgb="FF000000"/>
        <rFont val="Times New Roman"/>
        <family val="1"/>
      </rPr>
      <t xml:space="preserve"> percentile) Regression on Discretionary Basics</t>
    </r>
  </si>
  <si>
    <t>Characteristics of reference household:</t>
  </si>
  <si>
    <t>Couple without children</t>
  </si>
  <si>
    <t>Living in Sydney</t>
  </si>
  <si>
    <t>2 Bedrooms</t>
  </si>
  <si>
    <t>Have a mortgage</t>
  </si>
  <si>
    <t>HH reference person is male</t>
  </si>
  <si>
    <t>HH reference person is Australian born</t>
  </si>
  <si>
    <t>HH reference person is aged between 35 and 39 yrs</t>
  </si>
  <si>
    <t>HH reference person is employed</t>
  </si>
  <si>
    <t>Total Gross HH Income (from all sources) between $80,000 and $100,000</t>
  </si>
  <si>
    <t>In the 5th Net Wealth decile</t>
  </si>
  <si>
    <t>No credit cards</t>
  </si>
  <si>
    <t>Coef.</t>
  </si>
  <si>
    <t>Sig.</t>
  </si>
  <si>
    <t>Std. Err.</t>
  </si>
  <si>
    <t>t-value</t>
  </si>
  <si>
    <t>P&gt;|t|</t>
  </si>
  <si>
    <t>Constant</t>
  </si>
  <si>
    <t>***</t>
  </si>
  <si>
    <t>(992.1)</t>
  </si>
  <si>
    <t>(743.6)</t>
  </si>
  <si>
    <t>Family Type</t>
  </si>
  <si>
    <t>[REF: Couple without dependents]</t>
  </si>
  <si>
    <t>(401.8)</t>
  </si>
  <si>
    <t>(301.2)</t>
  </si>
  <si>
    <t>Couple with 1 dependent</t>
  </si>
  <si>
    <t>(1911.1)</t>
  </si>
  <si>
    <t>(1432.4)</t>
  </si>
  <si>
    <t>Couple with 2 dependents</t>
  </si>
  <si>
    <t>(3681.1)</t>
  </si>
  <si>
    <t>(2759.1)</t>
  </si>
  <si>
    <t>Couple with 3 dependents</t>
  </si>
  <si>
    <t>(5514.5)</t>
  </si>
  <si>
    <t>(4133.3)</t>
  </si>
  <si>
    <t>Couple with 4 or more dependents</t>
  </si>
  <si>
    <t>(7393.2)</t>
  </si>
  <si>
    <t>(5541.4)</t>
  </si>
  <si>
    <t>Lone parent with 1 dependent</t>
  </si>
  <si>
    <t>**</t>
  </si>
  <si>
    <t>(2028.4)</t>
  </si>
  <si>
    <t>(1520.4)</t>
  </si>
  <si>
    <t>Lone parent with 2 dependents</t>
  </si>
  <si>
    <t>(3766.8)</t>
  </si>
  <si>
    <t>(2823.4)</t>
  </si>
  <si>
    <t>Lone parent with 3 or more dependents</t>
  </si>
  <si>
    <t>(6272.4)</t>
  </si>
  <si>
    <t>(4701.4)</t>
  </si>
  <si>
    <t>Number of dependent children in household</t>
  </si>
  <si>
    <t>aged 0 to 14 years</t>
  </si>
  <si>
    <t>(1820.0)</t>
  </si>
  <si>
    <t>(1364.1)</t>
  </si>
  <si>
    <t>aged 15 to 24 years</t>
  </si>
  <si>
    <t>(1857.6)</t>
  </si>
  <si>
    <t>(1392.3)</t>
  </si>
  <si>
    <t>Household Reference Person Characteristics</t>
  </si>
  <si>
    <t>[REF: 35 to 39]</t>
  </si>
  <si>
    <t>24 or younger</t>
  </si>
  <si>
    <t>(1060.6)</t>
  </si>
  <si>
    <t>(795.0)</t>
  </si>
  <si>
    <t>25 to 29</t>
  </si>
  <si>
    <t>(772.2)</t>
  </si>
  <si>
    <t>(578.8)</t>
  </si>
  <si>
    <t>30 to 34</t>
  </si>
  <si>
    <t>(656.7)</t>
  </si>
  <si>
    <t>(492.3)</t>
  </si>
  <si>
    <t>40 to 44</t>
  </si>
  <si>
    <t>(638.1)</t>
  </si>
  <si>
    <t>(478.3)</t>
  </si>
  <si>
    <t>45 to 49</t>
  </si>
  <si>
    <t>*</t>
  </si>
  <si>
    <t>(672.2)</t>
  </si>
  <si>
    <t>(503.8)</t>
  </si>
  <si>
    <t>50 to 54</t>
  </si>
  <si>
    <t>(712.7)</t>
  </si>
  <si>
    <t>(534.2)</t>
  </si>
  <si>
    <t>55 to 59</t>
  </si>
  <si>
    <t>(741.3)</t>
  </si>
  <si>
    <t>(555.6)</t>
  </si>
  <si>
    <t>60 to 64</t>
  </si>
  <si>
    <t>(763.8)</t>
  </si>
  <si>
    <t>(572.5)</t>
  </si>
  <si>
    <t>65 to 69</t>
  </si>
  <si>
    <t>(780.6)</t>
  </si>
  <si>
    <t>(585.1)</t>
  </si>
  <si>
    <t>70 to 74</t>
  </si>
  <si>
    <t>(828.5)</t>
  </si>
  <si>
    <t>(621.0)</t>
  </si>
  <si>
    <t>75 to 79</t>
  </si>
  <si>
    <t>(879.5)</t>
  </si>
  <si>
    <t>(659.2)</t>
  </si>
  <si>
    <t>80 or older</t>
  </si>
  <si>
    <t>(863.5)</t>
  </si>
  <si>
    <t>(647.2)</t>
  </si>
  <si>
    <t>[REF: Male]</t>
  </si>
  <si>
    <t>Female</t>
  </si>
  <si>
    <t>(295.4)</t>
  </si>
  <si>
    <t>(221.4)</t>
  </si>
  <si>
    <t>[REF: Employed]</t>
  </si>
  <si>
    <t>Not employed</t>
  </si>
  <si>
    <t>(477.8)</t>
  </si>
  <si>
    <t>(358.1)</t>
  </si>
  <si>
    <t>Geography</t>
  </si>
  <si>
    <t>[REF: Sydney]</t>
  </si>
  <si>
    <t>NSW_balance</t>
  </si>
  <si>
    <t>(702.4)</t>
  </si>
  <si>
    <t>(526.4)</t>
  </si>
  <si>
    <t>(453.1)</t>
  </si>
  <si>
    <t>(339.6)</t>
  </si>
  <si>
    <t>VIC_balance</t>
  </si>
  <si>
    <t>(757.0)</t>
  </si>
  <si>
    <t>(567.4)</t>
  </si>
  <si>
    <t>(540.5)</t>
  </si>
  <si>
    <t>(405.1)</t>
  </si>
  <si>
    <t>QLD_balance</t>
  </si>
  <si>
    <t>(726.9)</t>
  </si>
  <si>
    <t>(544.9)</t>
  </si>
  <si>
    <t>(538.9)</t>
  </si>
  <si>
    <t>(404.0)</t>
  </si>
  <si>
    <t>SA_balance</t>
  </si>
  <si>
    <t>(912.9)</t>
  </si>
  <si>
    <t>(684.2)</t>
  </si>
  <si>
    <t>(545.2)</t>
  </si>
  <si>
    <t>(408.6)</t>
  </si>
  <si>
    <t>WA_balance</t>
  </si>
  <si>
    <t>(955.6)</t>
  </si>
  <si>
    <t>(716.3)</t>
  </si>
  <si>
    <t>(652.9)</t>
  </si>
  <si>
    <t>(489.4)</t>
  </si>
  <si>
    <t>TAS_balance</t>
  </si>
  <si>
    <t>(982.0)</t>
  </si>
  <si>
    <t>(736.0)</t>
  </si>
  <si>
    <t>ACT_NT</t>
  </si>
  <si>
    <t>(637.1)</t>
  </si>
  <si>
    <t>(477.5)</t>
  </si>
  <si>
    <t>Housing Tenure Variables</t>
  </si>
  <si>
    <t>[REF: 2 bedrooms]</t>
  </si>
  <si>
    <t>1 or less</t>
  </si>
  <si>
    <t>(673.6)</t>
  </si>
  <si>
    <t>(504.9)</t>
  </si>
  <si>
    <t>(383.9)</t>
  </si>
  <si>
    <t>(287.7)</t>
  </si>
  <si>
    <t>(473.7)</t>
  </si>
  <si>
    <t>(355.1)</t>
  </si>
  <si>
    <t>5 or more</t>
  </si>
  <si>
    <t>(810.3)</t>
  </si>
  <si>
    <t>(607.3)</t>
  </si>
  <si>
    <t>[REF: Owner with a mortgage]</t>
  </si>
  <si>
    <t>Owner without mortgage</t>
  </si>
  <si>
    <t>(441.0)</t>
  </si>
  <si>
    <t>(330.6)</t>
  </si>
  <si>
    <t>Renter</t>
  </si>
  <si>
    <t>(495.6)</t>
  </si>
  <si>
    <t>(371.5)</t>
  </si>
  <si>
    <t>Total Gross Household Income from All Sources</t>
  </si>
  <si>
    <t>[Income levels measured in 2015 dollars]</t>
  </si>
  <si>
    <t>[REF: Between $80,000 and $100,000]</t>
  </si>
  <si>
    <t>(973.5)</t>
  </si>
  <si>
    <t>(729.6)</t>
  </si>
  <si>
    <t>(721.6)</t>
  </si>
  <si>
    <t>(540.9)</t>
  </si>
  <si>
    <t>(666.4)</t>
  </si>
  <si>
    <t>(499.5)</t>
  </si>
  <si>
    <t>(678.7)</t>
  </si>
  <si>
    <t>(508.7)</t>
  </si>
  <si>
    <t>(692.0)</t>
  </si>
  <si>
    <t>(518.7)</t>
  </si>
  <si>
    <t>(610.6)</t>
  </si>
  <si>
    <t>(457.7)</t>
  </si>
  <si>
    <t>(672.8)</t>
  </si>
  <si>
    <t>(504.3)</t>
  </si>
  <si>
    <t>(728.8)</t>
  </si>
  <si>
    <t>(546.2)</t>
  </si>
  <si>
    <t>(797.0)</t>
  </si>
  <si>
    <t>(597.4)</t>
  </si>
  <si>
    <t>(745.4)</t>
  </si>
  <si>
    <t>(558.7)</t>
  </si>
  <si>
    <t>(832.6)</t>
  </si>
  <si>
    <t>(624.1)</t>
  </si>
  <si>
    <t>(1257.7)</t>
  </si>
  <si>
    <t>(942.7)</t>
  </si>
  <si>
    <t>(1055.0)</t>
  </si>
  <si>
    <t>(790.8)</t>
  </si>
  <si>
    <t>Net Wealth Decile</t>
  </si>
  <si>
    <t>[REF: Decile 5]</t>
  </si>
  <si>
    <t>(807.7)</t>
  </si>
  <si>
    <t>(605.4)</t>
  </si>
  <si>
    <t>(753.9)</t>
  </si>
  <si>
    <t>(565.1)</t>
  </si>
  <si>
    <t>(668.1)</t>
  </si>
  <si>
    <t>(500.8)</t>
  </si>
  <si>
    <t>(613.0)</t>
  </si>
  <si>
    <t>(459.4)</t>
  </si>
  <si>
    <t>(606.0)</t>
  </si>
  <si>
    <t>(454.2)</t>
  </si>
  <si>
    <t>(613.5)</t>
  </si>
  <si>
    <t>(459.9)</t>
  </si>
  <si>
    <t>(624.0)</t>
  </si>
  <si>
    <t>(467.7)</t>
  </si>
  <si>
    <t>(639.7)</t>
  </si>
  <si>
    <t>(479.5)</t>
  </si>
  <si>
    <t>(682.8)</t>
  </si>
  <si>
    <t>(511.8)</t>
  </si>
  <si>
    <t>Budget Pressure</t>
  </si>
  <si>
    <t>[REF: Usually able to save]</t>
  </si>
  <si>
    <t>Usually breaks even</t>
  </si>
  <si>
    <t>(310.8)</t>
  </si>
  <si>
    <t>(233.0)</t>
  </si>
  <si>
    <t>Usually spends more than they have</t>
  </si>
  <si>
    <t>(343.1)</t>
  </si>
  <si>
    <t>Number of credit cards in the household</t>
  </si>
  <si>
    <t>[REF: no cards]</t>
  </si>
  <si>
    <t>(344.2)</t>
  </si>
  <si>
    <t>(258.0)</t>
  </si>
  <si>
    <t>(445.3)</t>
  </si>
  <si>
    <t>(333.8)</t>
  </si>
  <si>
    <t>(667.6)</t>
  </si>
  <si>
    <t>(500.4)</t>
  </si>
  <si>
    <t>4 or more</t>
  </si>
  <si>
    <t>(845.2)</t>
  </si>
  <si>
    <t>(633.5)</t>
  </si>
  <si>
    <t>Number of observations (households)</t>
  </si>
  <si>
    <t>Pseudo R-square</t>
  </si>
  <si>
    <t>* significant at 10%; ** significant at 5%; *** significant at 1%</t>
  </si>
  <si>
    <t>Scott Uren</t>
  </si>
  <si>
    <t>Teri Hawkins</t>
  </si>
  <si>
    <t>HL S/Fwd Plus 80-90</t>
  </si>
  <si>
    <t>L52_90</t>
  </si>
  <si>
    <t>Inv S/Fwd Plus 80-90</t>
  </si>
  <si>
    <t>Inv S/Fwd Plus IO 80-90</t>
  </si>
  <si>
    <t>80-90 Loading</t>
  </si>
  <si>
    <t>90-95 Loading</t>
  </si>
  <si>
    <t>HL S/Fwd Plus 90-95</t>
  </si>
  <si>
    <t>L52_95</t>
  </si>
  <si>
    <t>HEM updated to inlcude Drop In Table received from Perpetual on the 12/2/23</t>
  </si>
  <si>
    <t>Interest rates updated to reflect changes effective the 22nd February 2023 - increase &amp; &gt; 80% loading on SW Plus</t>
  </si>
  <si>
    <t>Removed Therese Turner as an approval officer, added Mel Treacy &amp; Teri Hawkins</t>
  </si>
  <si>
    <t>Removed Matt Dam &amp; Ina Sander as submitting officers. Added Scott Uren.</t>
  </si>
  <si>
    <t>L18_90</t>
  </si>
  <si>
    <t>L18_IO_90</t>
  </si>
  <si>
    <t>80-90 loading</t>
  </si>
  <si>
    <t>90-95 loading</t>
  </si>
  <si>
    <t>Mike Currie</t>
  </si>
  <si>
    <t>Interest rates updated to reflect changes effective the 23rd March 2023 - increase</t>
  </si>
  <si>
    <t>Removed Ashlee Atkins &amp; Sarah Haines as submitting officers. Added Joe Gavarra.</t>
  </si>
  <si>
    <t>Added Mike Currie as approving officer for loans and waivers. Removed Mel Treacy</t>
  </si>
  <si>
    <t>Removed Eliott Hayes &amp; Renee Singh as submitting officers. Added Jordan Bentley &amp; Stu Ronneberg.</t>
  </si>
  <si>
    <t>Interest rates updated to reflect changes effective the 3rd May 2023 - increase 1 FRL</t>
  </si>
  <si>
    <t>Interest rates updated to reflect changes effective the 24th May 2023 - increase across the board</t>
  </si>
  <si>
    <t>HEM updated to inlcude Drop In Table received from Perpetual on the 22/5/23</t>
  </si>
  <si>
    <t>Taryn Pontifex</t>
  </si>
  <si>
    <t>80%</t>
  </si>
  <si>
    <t>Amended Senior Credit Assessor and Credit Assessor DLAs as per policy change dated 16/6/23</t>
  </si>
  <si>
    <t>Added Taryn Ponitfex as approving officer and amended CCO DLA to COO</t>
  </si>
  <si>
    <t>Interest rates updated to reflect changes effective the 23rd June 2023 - increase across the board</t>
  </si>
  <si>
    <t>HELP table updated to reflect changes for FY24</t>
  </si>
  <si>
    <t>Medicare Levy surcharge figures updated to reflect change for FY24</t>
  </si>
  <si>
    <t>Confirmation added that tax rates and medicare levy  remains unchanged for FY24</t>
  </si>
  <si>
    <t>Mortgage registration fees for each state updated in the Fees tab - effective 1 July 2023</t>
  </si>
  <si>
    <t>Interest rates updated to reflect changes effective the 4th August 2023 - increase to fixed rates</t>
  </si>
  <si>
    <t>80-90 Inv Loading</t>
  </si>
  <si>
    <t>Interest rates updated to reflect changes effective the 1st September 2023 - increase to fixed rates, new car loans and SF Plus suite</t>
  </si>
  <si>
    <t>HEM updated to inlcude Drop In Table received from Perpetual on the 15/8/23</t>
  </si>
  <si>
    <t>SMC</t>
  </si>
  <si>
    <t>COO</t>
  </si>
  <si>
    <t>DLA - $2m&lt;$3m</t>
  </si>
  <si>
    <t>CEO</t>
  </si>
  <si>
    <t>Interest rates updated to reflect changes effective the 22nd November 2023 - increase across the for variable rate loans</t>
  </si>
  <si>
    <t>DLAs updated to reflect policy amendments dated November</t>
  </si>
  <si>
    <t>HL Everyday 80 (Sal Cred)</t>
  </si>
  <si>
    <t>L1_80_SC</t>
  </si>
  <si>
    <t>HL Everyday 90 (Sal Cred)</t>
  </si>
  <si>
    <t>L1_90_SC</t>
  </si>
  <si>
    <t>HL Everyday 95 (Sal Cred)</t>
  </si>
  <si>
    <t>L1_95_SC</t>
  </si>
  <si>
    <t>HL Everyday 80 IO (Sal Cred)</t>
  </si>
  <si>
    <t>L1_80_IO_SC</t>
  </si>
  <si>
    <t>HL Everyday 90 IO (Sal Cred)</t>
  </si>
  <si>
    <t>L1_90_IO_SC</t>
  </si>
  <si>
    <t>HL Everyday 95 IO (Sal Cred)</t>
  </si>
  <si>
    <t>L1_95_IO_SC</t>
  </si>
  <si>
    <t>HL Everyday Fixed 1 Year (Sal Cred)</t>
  </si>
  <si>
    <t>L1_F1_SC</t>
  </si>
  <si>
    <t>HL Everyday Fixed 1 Year IO (Sal Cred)</t>
  </si>
  <si>
    <t>L1_F1_IO_SC</t>
  </si>
  <si>
    <t>HL Everyday Fixed 2 Year (Sal Cred)</t>
  </si>
  <si>
    <t>L1_F2_SC</t>
  </si>
  <si>
    <t>HL Everyday Fixed 3 Year (Sal Cred)</t>
  </si>
  <si>
    <t>L1_F3_SC</t>
  </si>
  <si>
    <t>HL Everyday Fixed 5 Year (Sal Cred)</t>
  </si>
  <si>
    <t>L1_F5_SC</t>
  </si>
  <si>
    <t>HL Everyday Roll Rate (Sal Cred)</t>
  </si>
  <si>
    <t>L1_Roll_SC</t>
  </si>
  <si>
    <t>INV Everyday 80 (Sal Cred)</t>
  </si>
  <si>
    <t>L1_INV80_SC</t>
  </si>
  <si>
    <t>INV Everyday 90 (Sal Cred)</t>
  </si>
  <si>
    <t>L1_INV90_SC</t>
  </si>
  <si>
    <t>INV Everyday 80 IO (Sal Cred)</t>
  </si>
  <si>
    <t>L1_INV80_IO_SC</t>
  </si>
  <si>
    <t>INV Everyday 90 IO (Sal Cred)</t>
  </si>
  <si>
    <t>L1_INV90_IO_SC</t>
  </si>
  <si>
    <t>INV Everyday Fixed 1 Year (Sal Cred)</t>
  </si>
  <si>
    <t>L1_INVF1_SC</t>
  </si>
  <si>
    <t>INV Everyday Fixed 2 Year (Sal Cred)</t>
  </si>
  <si>
    <t>L1_INVF2_SC</t>
  </si>
  <si>
    <t>INV Everyday Fixed 3 Year (Sal Cred)</t>
  </si>
  <si>
    <t>L1_INVF3_SC</t>
  </si>
  <si>
    <t>INV Everyday Fixed 5 Year (Sal Cred)</t>
  </si>
  <si>
    <t>L1_INVF5_SC</t>
  </si>
  <si>
    <t>INV Everyday Fixed 1 Year IO (Sal Cred)</t>
  </si>
  <si>
    <t>L1_INVF1_IO_SC</t>
  </si>
  <si>
    <t>INV Everyday Fixed 2 Year IO (Sal Cred)</t>
  </si>
  <si>
    <t>L1_INVF2_IO_SC</t>
  </si>
  <si>
    <t>INV Everyday Fixed 3 Year IO (Sal Cred)</t>
  </si>
  <si>
    <t>L1_INVF3_IO_SC</t>
  </si>
  <si>
    <t>INV Everyday Fixed 5 Year IO (Sal Cred)</t>
  </si>
  <si>
    <t>L1_INVF5_IO_SC</t>
  </si>
  <si>
    <t>INV Everyday Roll Rate (Sal Cred)</t>
  </si>
  <si>
    <t>L1_INVRoll_SC</t>
  </si>
  <si>
    <t xml:space="preserve">HL Everyday 80 (Non Sal Cred) </t>
  </si>
  <si>
    <t>L1_80_NSC</t>
  </si>
  <si>
    <t>HL Everyday 90 (Non Sal Cred)</t>
  </si>
  <si>
    <t>L1_90_NSC</t>
  </si>
  <si>
    <t>HL Everyday 95 (Non Sal Cred)</t>
  </si>
  <si>
    <t>L1_95_NSC</t>
  </si>
  <si>
    <t>HL Everyday 80 IO (Non Sal Cred)</t>
  </si>
  <si>
    <t>L1_80_IO_NSC</t>
  </si>
  <si>
    <t>HL Everyday 90 IO (Non Sal Cred)</t>
  </si>
  <si>
    <t>L1_90_IO_NSC</t>
  </si>
  <si>
    <t>HL Everyday 95 IO (Non Sal Cred)</t>
  </si>
  <si>
    <t>L1_95_IO_NSC</t>
  </si>
  <si>
    <t>HL Everyday Fixed 1 Year (Non Sal Cred)</t>
  </si>
  <si>
    <t>L1_F1_NSC</t>
  </si>
  <si>
    <t>HL Everyday Fixed 2 Year (Non Sal Cred)</t>
  </si>
  <si>
    <t>L1_F2_NSC</t>
  </si>
  <si>
    <t>HL Everyday Fixed 3 Year (Non Sal Cred)</t>
  </si>
  <si>
    <t>L1_F3_NSC</t>
  </si>
  <si>
    <t>HL Everyday Fixed 5 Year (Non Sal Cred)</t>
  </si>
  <si>
    <t>L1_F5_NSC</t>
  </si>
  <si>
    <t>HL Everyday Roll Rate (Non Sal Cred)</t>
  </si>
  <si>
    <t>L1_Roll_NSC</t>
  </si>
  <si>
    <t>INV Everyday 80 (Non Sal Cred)</t>
  </si>
  <si>
    <t>L1_INV80_NSC</t>
  </si>
  <si>
    <t>INV Everyday 90 (Non Sal Cred)</t>
  </si>
  <si>
    <t>L1_INV90_NSC</t>
  </si>
  <si>
    <t>INV Everyday 80 IO (Non Sal Cred)</t>
  </si>
  <si>
    <t>L1_INV80_IO_NSC</t>
  </si>
  <si>
    <t>INV Everyday 90 IO (Non Sal Cred)</t>
  </si>
  <si>
    <t>L1_INV90_IO_NSC</t>
  </si>
  <si>
    <t>INV Everyday Fixed 1 Year (Non Sal Cred)</t>
  </si>
  <si>
    <t>L1_INVF1_NSC</t>
  </si>
  <si>
    <t>INV Everyday Fixed 2 Year (Non Sal Cred)</t>
  </si>
  <si>
    <t>L1_INVF2_NSC</t>
  </si>
  <si>
    <t>INV Everyday Fixed 3 Year (Non Sal Cred)</t>
  </si>
  <si>
    <t>L1_INVF3_NSC</t>
  </si>
  <si>
    <t>INV Everyday Fixed 5 Year (Non Sal Cred)</t>
  </si>
  <si>
    <t>L1_INVF5_NSC</t>
  </si>
  <si>
    <t>INV Everyday Fixed 1 Year IO (Non Sal Cred)</t>
  </si>
  <si>
    <t>L1_INVF1_IO_NSC</t>
  </si>
  <si>
    <t>INV Everyday Fixed 2 Year IO (Non Sal Cred)</t>
  </si>
  <si>
    <t>L1_INVF2_IO_NSC</t>
  </si>
  <si>
    <t>INV Everyday Fixed 3 Year IO (Non Sal Cred)</t>
  </si>
  <si>
    <t>L1_INVF3_IO_NSC</t>
  </si>
  <si>
    <t>INV Everyday Fixed 5 Year IO (Non Sal Cred)</t>
  </si>
  <si>
    <t>L1_INVF5_IO_NSC</t>
  </si>
  <si>
    <t>INV Roll Rate (Non Sal cred)</t>
  </si>
  <si>
    <t>L1_INVRoll_NSC</t>
  </si>
  <si>
    <t>HL Offset 80</t>
  </si>
  <si>
    <t>L2_OFF_80</t>
  </si>
  <si>
    <t>HL Offset 90</t>
  </si>
  <si>
    <t>L2_OFF_90</t>
  </si>
  <si>
    <t>HL Offset 95</t>
  </si>
  <si>
    <t>L2_OFF_95</t>
  </si>
  <si>
    <t>HL Offset IO 80</t>
  </si>
  <si>
    <t>L2_OFF_IO_80</t>
  </si>
  <si>
    <t>HL Offset IO 90</t>
  </si>
  <si>
    <t>L2_OFF_IO_90</t>
  </si>
  <si>
    <t>HL Offset IO 95</t>
  </si>
  <si>
    <t>L2_OFF_IO_95</t>
  </si>
  <si>
    <t>HL Offset Fixed 1 Year</t>
  </si>
  <si>
    <t>L2_OFF_ F1</t>
  </si>
  <si>
    <t>HL Offset Fixed 1 Year IO</t>
  </si>
  <si>
    <t>L2_OFF_F1_IO</t>
  </si>
  <si>
    <t>HL Offset Fixed 2 Year</t>
  </si>
  <si>
    <t>L2_OFF_F2</t>
  </si>
  <si>
    <t>HL Offset Fixed 3 Year</t>
  </si>
  <si>
    <t>L2_OFF_F3</t>
  </si>
  <si>
    <t>HL Offset Fixed 5 Year</t>
  </si>
  <si>
    <t>L2_OFF_F5</t>
  </si>
  <si>
    <t xml:space="preserve">HL Offset Roll Rate </t>
  </si>
  <si>
    <t>L2_OFF_Roll</t>
  </si>
  <si>
    <t>INV Offset 80</t>
  </si>
  <si>
    <t>L2_OFF_INV80</t>
  </si>
  <si>
    <t>INV Offset 90</t>
  </si>
  <si>
    <t>L2_OFF_INV90</t>
  </si>
  <si>
    <t>INV Offset 80 IO</t>
  </si>
  <si>
    <t>L2_OFF_INV80_IO</t>
  </si>
  <si>
    <t>INV Offset 90 IO</t>
  </si>
  <si>
    <t>L2_OFF_INV90_IO</t>
  </si>
  <si>
    <t>INV Offset Fixed 1 Year</t>
  </si>
  <si>
    <t>L2_OFF_INVFI</t>
  </si>
  <si>
    <t>INV Offset Fixed 2 Year</t>
  </si>
  <si>
    <t>L2_OFF_INVF2</t>
  </si>
  <si>
    <t>INV Offset Fixed 3 Year</t>
  </si>
  <si>
    <t>L2_OFF_INVF3</t>
  </si>
  <si>
    <t>INV Offset Fixed 5 Year</t>
  </si>
  <si>
    <t>L2_OFF_INVF5</t>
  </si>
  <si>
    <t>INV Offset Fixed 1 Year IO</t>
  </si>
  <si>
    <t>L2_OFF_INVF1_IO</t>
  </si>
  <si>
    <t>INV Offset Fixed 2 Year IO</t>
  </si>
  <si>
    <t>L2_OFF_INVF2_IO</t>
  </si>
  <si>
    <t>INV Offset Fixed 3 Year IO</t>
  </si>
  <si>
    <t>L2_OFF_INVF3_IO</t>
  </si>
  <si>
    <t>INV Offset Fixed 5 Year IO</t>
  </si>
  <si>
    <t>L2_OFF_INVF5_IO</t>
  </si>
  <si>
    <t>INV Offset Roll Rate</t>
  </si>
  <si>
    <t>L2_OFF_INVRoll</t>
  </si>
  <si>
    <t>Update 2024-2025 income tax brackets, Medicare thresholds and HELP brackets</t>
  </si>
  <si>
    <t>CLM - Kellie Towerton</t>
  </si>
  <si>
    <t>Brooke Newlove</t>
  </si>
  <si>
    <t>Update 2024-2025 registration fees</t>
  </si>
  <si>
    <t>Interest rates updated to reflect changes effective the 15/08/2024 - increase across the board</t>
  </si>
  <si>
    <t>Version 1 -November 24</t>
  </si>
  <si>
    <t xml:space="preserve">School Education </t>
  </si>
  <si>
    <t>Updated DLA's, Titles, added construction and self-employed tab</t>
  </si>
  <si>
    <t>HEM updated to included Drop In Table received from Perpetual on 15/11/2024</t>
  </si>
  <si>
    <t>Rate Change applied, Public school fees renamed to school fees</t>
  </si>
  <si>
    <t>CTL - Teri Hawkins</t>
  </si>
  <si>
    <t>Rate change applied (reduction of all variable products), reduction of overdraft products, floor rate reduction, HEM update, Delegation in loan limit changes for personal loans</t>
  </si>
  <si>
    <t>Mariah Foy</t>
  </si>
  <si>
    <t>CTL</t>
  </si>
  <si>
    <t>Amended car loan interest rates - reduction as at 11 April</t>
  </si>
  <si>
    <t>HEM updated to included Drop In Table received from Perpetual on 15/05/2024</t>
  </si>
  <si>
    <t>Change ($) from previous Quarter</t>
  </si>
  <si>
    <t>Rate change applied (reduction in variable rate products).</t>
  </si>
  <si>
    <t>Annual change to Tax, Medicare Levey surcharge, HELP and registration fees</t>
  </si>
  <si>
    <t>Mortgage registration</t>
  </si>
  <si>
    <t>HELP Table 2025-26</t>
  </si>
  <si>
    <t>Diff $</t>
  </si>
  <si>
    <t>Tax Return</t>
  </si>
  <si>
    <t>NOA</t>
  </si>
  <si>
    <t>Tax Return (Employer)</t>
  </si>
  <si>
    <t>Supporting Documentation Check</t>
  </si>
  <si>
    <t>Income to be applied</t>
  </si>
  <si>
    <t xml:space="preserve">Enter % </t>
  </si>
  <si>
    <t>Distrubtion of Income</t>
  </si>
  <si>
    <t xml:space="preserve">Net Available Income </t>
  </si>
  <si>
    <t xml:space="preserve">Total Add Backs </t>
  </si>
  <si>
    <t>*Other Add backs</t>
  </si>
  <si>
    <t>Superannuation (In excess of compulsory)</t>
  </si>
  <si>
    <t>Allowable Add Backs</t>
  </si>
  <si>
    <t>Total Profit/Loss</t>
  </si>
  <si>
    <t>(minus non recurring income)</t>
  </si>
  <si>
    <t xml:space="preserve">Profit Before Tax </t>
  </si>
  <si>
    <t xml:space="preserve">Deductions </t>
  </si>
  <si>
    <t>Total Expenses</t>
  </si>
  <si>
    <t xml:space="preserve">Total Expenses </t>
  </si>
  <si>
    <t xml:space="preserve">Other Income </t>
  </si>
  <si>
    <t>Gross Income</t>
  </si>
  <si>
    <t xml:space="preserve">Tax Year Ending </t>
  </si>
  <si>
    <t xml:space="preserve">Last two year average </t>
  </si>
  <si>
    <t>Previous Year</t>
  </si>
  <si>
    <t>Current Year</t>
  </si>
  <si>
    <t>Self Employed Calculator</t>
  </si>
  <si>
    <t>Namita Bansal</t>
  </si>
  <si>
    <t>Rate reduction on variable and fixed rate home loan products, HEM update, update to prior year ending in salary table (worksheet), update sales and distribution staff</t>
  </si>
  <si>
    <t>Medicare Levy surcharge figures updated to reflect change for FY25, HELP brackets, 25-26 reg fees</t>
  </si>
  <si>
    <t>Front book rate reduction 0.10% &lt;80% LVR, rate reduction in New car loans 0.26%, Green Car loans 0.26% and any age car loans 0.10%</t>
  </si>
  <si>
    <t>HEM update</t>
  </si>
  <si>
    <t>Confirm YES or select NO</t>
  </si>
  <si>
    <t xml:space="preserve">Non Salary </t>
  </si>
  <si>
    <t>Offset</t>
  </si>
  <si>
    <t>Don't change the green rates in "C" or "P"</t>
  </si>
  <si>
    <t>L1 and 2 new business interest rate reduction</t>
  </si>
  <si>
    <t>COO - Taryn Pontifex</t>
  </si>
  <si>
    <t>Increase in O/O Everyday Fixed rate products</t>
  </si>
  <si>
    <t>Interest rate increase in new business for all fixed home loans. 0.25% increase in variable new business. Back-book for variable rate loans 0.25%</t>
  </si>
  <si>
    <t>Quarterly HEM update</t>
  </si>
  <si>
    <t>Security Address</t>
  </si>
  <si>
    <t>Is FHOG required?</t>
  </si>
  <si>
    <t>Additional Notes</t>
  </si>
  <si>
    <t>Any RED highlighted fields need to be checked as this indicates insufficient funds or incomplete actions</t>
  </si>
  <si>
    <t>QLD, NSW, VIC only</t>
  </si>
  <si>
    <t>Approved Loan Funds</t>
  </si>
  <si>
    <t>Builder Name</t>
  </si>
  <si>
    <t>MOVE is an approved agent for loading FHOG applications for QLD, NSW and VIC jurisdictions only. Only utilise this if FHOG is required for funds to complete. Please select Yes or No and the applicable juriusdiction in the fields above.</t>
  </si>
  <si>
    <t>Fees incl. LMI</t>
  </si>
  <si>
    <t>Build Contract Price</t>
  </si>
  <si>
    <t>Construction Contract Price</t>
  </si>
  <si>
    <t>Refinance, Land Purchase or Equity Out Value</t>
  </si>
  <si>
    <t>Deposit Paid to Builder*</t>
  </si>
  <si>
    <t>Applicant Contribution Value (includes FHOG if applic.)</t>
  </si>
  <si>
    <t>FHOG</t>
  </si>
  <si>
    <t>Funds held with MOVE or OFI</t>
  </si>
  <si>
    <t>Loan Proceeds</t>
  </si>
  <si>
    <t>Verified Deposit Paid</t>
  </si>
  <si>
    <t>Verified Contribution Value</t>
  </si>
  <si>
    <t>Verified Savings</t>
  </si>
  <si>
    <t>Progress Draws</t>
  </si>
  <si>
    <t>% of Contract Price</t>
  </si>
  <si>
    <t>$ of Contract Price</t>
  </si>
  <si>
    <t>Applicant contribution</t>
  </si>
  <si>
    <t>Contribution remaining</t>
  </si>
  <si>
    <t>Loan drawdown value</t>
  </si>
  <si>
    <r>
      <rPr>
        <b/>
        <sz val="11"/>
        <color rgb="FF00B050"/>
        <rFont val="Calibri"/>
        <family val="2"/>
        <scheme val="minor"/>
      </rPr>
      <t>Surplus</t>
    </r>
    <r>
      <rPr>
        <b/>
        <sz val="11"/>
        <color rgb="FFFF0000"/>
        <rFont val="Calibri"/>
        <family val="2"/>
        <scheme val="minor"/>
      </rPr>
      <t>/Shortfall</t>
    </r>
  </si>
  <si>
    <t>Valuation &amp; Progress Payment Fees Checker</t>
  </si>
  <si>
    <t>Supporting Docs Required &amp; Held</t>
  </si>
  <si>
    <t>Instructions to complete - All coloured fields (pale blue &amp; gold) MUST be completed</t>
  </si>
  <si>
    <t>Completed</t>
  </si>
  <si>
    <t>Fees Calculation</t>
  </si>
  <si>
    <t>Please Select</t>
  </si>
  <si>
    <t>Executed fixed-price building contract</t>
  </si>
  <si>
    <t>1. Enter address of build location in field A2</t>
  </si>
  <si>
    <t>Schedule of proposed finished &amp; specifications</t>
  </si>
  <si>
    <t>2. Complete Builder Name as per construction contract in field A4</t>
  </si>
  <si>
    <t>Draft plans with dimensions and measurements including site plan, floor plans and elevations</t>
  </si>
  <si>
    <t>3. Indicate if FHOG is required for funds to complete in field C1 - (note QLD, NSW or Vic only otherwise No)</t>
  </si>
  <si>
    <t>Please ensure you select Metro or Regional here to confirm correct calculation of fees</t>
  </si>
  <si>
    <t>4. Select applicable state for FHOG as required in field C2</t>
  </si>
  <si>
    <t>5. Select if applicant contribution funds are held with MOVE or OFI in field C8</t>
  </si>
  <si>
    <t>6. Enter full value of approved loan in field M2</t>
  </si>
  <si>
    <t>7. Enter value of all fees as per LO (incl. LMI if applicable) in field M3</t>
  </si>
  <si>
    <t>8. Enter full build value as per construction contract in field M4</t>
  </si>
  <si>
    <t>Valuation Type</t>
  </si>
  <si>
    <t>Threshold</t>
  </si>
  <si>
    <t>Metro</t>
  </si>
  <si>
    <t>Regional</t>
  </si>
  <si>
    <t>9. Enter full value of land purchase, any loans being refinanced and/or equity release in field M5 (anything not related to build and fees)</t>
  </si>
  <si>
    <t>Progress Inspection</t>
  </si>
  <si>
    <t>10. Enter value of verified deposit ALREADY paid to builder in field M6</t>
  </si>
  <si>
    <t>11. Enter value of verfied saving in field M7</t>
  </si>
  <si>
    <t>2025/2026 FHOG</t>
  </si>
  <si>
    <t>12. In fields A10 through A17 enter the progress draw stages as per build contract</t>
  </si>
  <si>
    <t>14. Data check - Total Contract Price $ in field D18 agrees with Contract Price $ in field A6</t>
  </si>
  <si>
    <t>15. Data check - Loan drawdown total in field I18 equals field E8</t>
  </si>
  <si>
    <t>16. Data check - Supporting docs checkboxes are completed - fields M20 - M22</t>
  </si>
  <si>
    <t>17. Data check - There is a current surplus evident in contribution value - Field M8 is equal to or greater than field I8</t>
  </si>
  <si>
    <t>Increase in new business Fixed and Variable home loan products</t>
  </si>
  <si>
    <t>Increase in new business and back book variable rate home loan products</t>
  </si>
  <si>
    <t>Increase in new business fixed rate loans</t>
  </si>
  <si>
    <t>CRM - Teri Hawkins</t>
  </si>
  <si>
    <t>increase variable rates + HEM data update</t>
  </si>
  <si>
    <t xml:space="preserve">Overtime/Commission </t>
  </si>
  <si>
    <t>Rent (non neg gear)</t>
  </si>
  <si>
    <t>Rental Income - Negative Geared</t>
  </si>
  <si>
    <t>decrease fixed rates</t>
  </si>
  <si>
    <t>Version 1 - 01/09/2026</t>
  </si>
  <si>
    <t>All HEMs are expressed in June 2026 dollars; Data used is the 2015-16 Household Expenditure Survey (HES)</t>
  </si>
  <si>
    <t>(Poverty Lines: Australia, March Quarter, 2026)</t>
  </si>
  <si>
    <t>"HEM Table 1" equivalent: by Income Level and Geographic Location</t>
  </si>
  <si>
    <t>N</t>
  </si>
  <si>
    <t>ROSEBERY</t>
  </si>
  <si>
    <t>AUS</t>
  </si>
  <si>
    <t>ZEEHAN</t>
  </si>
  <si>
    <t>TRIAL HARBOUR</t>
  </si>
  <si>
    <t>RENISON BELL</t>
  </si>
  <si>
    <t>GRANVILLE HARBOUR</t>
  </si>
  <si>
    <t>STRAHAN</t>
  </si>
  <si>
    <t>MACQUARIE HEADS</t>
  </si>
  <si>
    <t>QUEENSTOWN</t>
  </si>
  <si>
    <t>LAKE MARGARET</t>
  </si>
  <si>
    <t>GORMANSTON</t>
  </si>
  <si>
    <t>STANLEY</t>
  </si>
  <si>
    <t>R</t>
  </si>
  <si>
    <t>WOOLNORTH</t>
  </si>
  <si>
    <t>WEST MONTAGU</t>
  </si>
  <si>
    <t>TROWUTTA</t>
  </si>
  <si>
    <t>TOGARI</t>
  </si>
  <si>
    <t>TEMMA</t>
  </si>
  <si>
    <t>SOUTH FOREST</t>
  </si>
  <si>
    <t>SMITHTON</t>
  </si>
  <si>
    <t>SCOTCHTOWN</t>
  </si>
  <si>
    <t>SCOPUS</t>
  </si>
  <si>
    <t>ROGER RIVER</t>
  </si>
  <si>
    <t>REDPA</t>
  </si>
  <si>
    <t>NELSON BAY</t>
  </si>
  <si>
    <t>NABAGEENA</t>
  </si>
  <si>
    <t>MONTAGU</t>
  </si>
  <si>
    <t>MENGHA</t>
  </si>
  <si>
    <t>MELLA</t>
  </si>
  <si>
    <t>MARRAWAH</t>
  </si>
  <si>
    <t>LILEAH</t>
  </si>
  <si>
    <t>IRISHTOWN</t>
  </si>
  <si>
    <t>FOREST</t>
  </si>
  <si>
    <t>EDITH CREEK</t>
  </si>
  <si>
    <t>COUTA ROCKS</t>
  </si>
  <si>
    <t>CHRISTMAS HILLS</t>
  </si>
  <si>
    <t>BROADMEADOWS</t>
  </si>
  <si>
    <t>BRITTONS SWAMP</t>
  </si>
  <si>
    <t>ARTHUR RIVER</t>
  </si>
  <si>
    <t>ALCOMIE</t>
  </si>
  <si>
    <t>YOLLA</t>
  </si>
  <si>
    <t>WYNYARD</t>
  </si>
  <si>
    <t>WEST TAKONE</t>
  </si>
  <si>
    <t>TAKONE</t>
  </si>
  <si>
    <t>TABLE CAPE</t>
  </si>
  <si>
    <t>SISTERS CREEK</t>
  </si>
  <si>
    <t>PREOLENNA</t>
  </si>
  <si>
    <t>OONAH</t>
  </si>
  <si>
    <t>OLDINA</t>
  </si>
  <si>
    <t>MYALLA</t>
  </si>
  <si>
    <t>MOUNT HICKS</t>
  </si>
  <si>
    <t>MOORLEAH</t>
  </si>
  <si>
    <t>MILABENA</t>
  </si>
  <si>
    <t>MEUNNA</t>
  </si>
  <si>
    <t>LAPOINYA</t>
  </si>
  <si>
    <t>HENRIETTA</t>
  </si>
  <si>
    <t>FLOWERDALE</t>
  </si>
  <si>
    <t>ELLIOTT</t>
  </si>
  <si>
    <t>DOCTORS ROCKS</t>
  </si>
  <si>
    <t>CALDER</t>
  </si>
  <si>
    <t>SOMERSET</t>
  </si>
  <si>
    <t>WILTSHIRE</t>
  </si>
  <si>
    <t>WEST RIDGLEY</t>
  </si>
  <si>
    <t>WEST MOOREVILLE</t>
  </si>
  <si>
    <t>WARATAH</t>
  </si>
  <si>
    <t>UPPER STOWPORT</t>
  </si>
  <si>
    <t>UPPER NATONE</t>
  </si>
  <si>
    <t>TULLAH</t>
  </si>
  <si>
    <t>TEWKESBURY</t>
  </si>
  <si>
    <t>STOWPORT</t>
  </si>
  <si>
    <t>SISTERS BEACH</t>
  </si>
  <si>
    <t>SAVAGE RIVER</t>
  </si>
  <si>
    <t>ROCKY CAPE</t>
  </si>
  <si>
    <t>RIDGLEY</t>
  </si>
  <si>
    <t>PORT LATTA</t>
  </si>
  <si>
    <t>PARRAWE</t>
  </si>
  <si>
    <t>NATONE</t>
  </si>
  <si>
    <t>MOOREVILLE</t>
  </si>
  <si>
    <t>MONTUMANA</t>
  </si>
  <si>
    <t>MAWBANNA</t>
  </si>
  <si>
    <t>LUINA</t>
  </si>
  <si>
    <t>HIGHCLERE</t>
  </si>
  <si>
    <t>HELLYER</t>
  </si>
  <si>
    <t>HAMPSHIRE</t>
  </si>
  <si>
    <t>GUILDFORD</t>
  </si>
  <si>
    <t>EDGCUMBE BEACH</t>
  </si>
  <si>
    <t>EAST RIDGLEY</t>
  </si>
  <si>
    <t>EAST CAM</t>
  </si>
  <si>
    <t>DETENTION</t>
  </si>
  <si>
    <t>CRAYFISH CREEK</t>
  </si>
  <si>
    <t>COWRIE POINT</t>
  </si>
  <si>
    <t>CORINNA</t>
  </si>
  <si>
    <t>CHASM CREEK</t>
  </si>
  <si>
    <t>BOAT HARBOUR BEACH</t>
  </si>
  <si>
    <t>BOAT HARBOUR</t>
  </si>
  <si>
    <t>BLACK RIVER</t>
  </si>
  <si>
    <t>WIVENHOE</t>
  </si>
  <si>
    <t>UPPER BURNIE</t>
  </si>
  <si>
    <t>SOUTH BURNIE</t>
  </si>
  <si>
    <t>SHOREWELL PARK</t>
  </si>
  <si>
    <t>ROUND HILL</t>
  </si>
  <si>
    <t>ROMAINE</t>
  </si>
  <si>
    <t>PARKLANDS</t>
  </si>
  <si>
    <t>PARK GROVE</t>
  </si>
  <si>
    <t>OCEAN VISTA</t>
  </si>
  <si>
    <t>MONTELLO</t>
  </si>
  <si>
    <t>HILLCREST</t>
  </si>
  <si>
    <t>HAVENVIEW</t>
  </si>
  <si>
    <t>EMU HEIGHTS</t>
  </si>
  <si>
    <t>DOWNLANDS</t>
  </si>
  <si>
    <t>COOEE</t>
  </si>
  <si>
    <t>CAMDALE</t>
  </si>
  <si>
    <t>BURNIE</t>
  </si>
  <si>
    <t>BROOKLYN</t>
  </si>
  <si>
    <t>ACTON</t>
  </si>
  <si>
    <t>WEST PINE</t>
  </si>
  <si>
    <t>SULPHUR CREEK</t>
  </si>
  <si>
    <t>SOUTH RIANA</t>
  </si>
  <si>
    <t>RIANA</t>
  </si>
  <si>
    <t>PRESERVATION BAY</t>
  </si>
  <si>
    <t>PENGUIN</t>
  </si>
  <si>
    <t>LOYETEA</t>
  </si>
  <si>
    <t>HOWTH</t>
  </si>
  <si>
    <t>HEYBRIDGE</t>
  </si>
  <si>
    <t>CUPRONA</t>
  </si>
  <si>
    <t>CAMENA</t>
  </si>
  <si>
    <t>WEST ULVERSTONE</t>
  </si>
  <si>
    <t>UPPER CASTRA</t>
  </si>
  <si>
    <t>ULVERSTONE</t>
  </si>
  <si>
    <t>TURNERS BEACH</t>
  </si>
  <si>
    <t>SPRENT</t>
  </si>
  <si>
    <t>SPALFORD</t>
  </si>
  <si>
    <t>SOUTH PRESTON</t>
  </si>
  <si>
    <t>SOUTH NIETTA</t>
  </si>
  <si>
    <t>PRESTON</t>
  </si>
  <si>
    <t>NORTH MOTTON</t>
  </si>
  <si>
    <t>NIETTA</t>
  </si>
  <si>
    <t>LOONGANA</t>
  </si>
  <si>
    <t>LEITH</t>
  </si>
  <si>
    <t>GUNNS PLAINS</t>
  </si>
  <si>
    <t>GAWLER</t>
  </si>
  <si>
    <t>CASTRA</t>
  </si>
  <si>
    <t>ABBOTSHAM</t>
  </si>
  <si>
    <t>WILMOT</t>
  </si>
  <si>
    <t>TUGRAH</t>
  </si>
  <si>
    <t>TARLETON</t>
  </si>
  <si>
    <t>STONY RISE</t>
  </si>
  <si>
    <t>SPREYTON</t>
  </si>
  <si>
    <t>SOUTH SPREYTON</t>
  </si>
  <si>
    <t>QUOIBA</t>
  </si>
  <si>
    <t>PALOONA</t>
  </si>
  <si>
    <t>MOINA</t>
  </si>
  <si>
    <t>MIANDETTA</t>
  </si>
  <si>
    <t>MELROSE</t>
  </si>
  <si>
    <t>LOWER WILMOT</t>
  </si>
  <si>
    <t>LILLICO</t>
  </si>
  <si>
    <t>KINDRED</t>
  </si>
  <si>
    <t>FORTHSIDE</t>
  </si>
  <si>
    <t>FORTH</t>
  </si>
  <si>
    <t>EUGENANA</t>
  </si>
  <si>
    <t>ERRIBA</t>
  </si>
  <si>
    <t>EAST DEVONPORT</t>
  </si>
  <si>
    <t>DON</t>
  </si>
  <si>
    <t>DEVONPORT</t>
  </si>
  <si>
    <t>AMBLESIDE</t>
  </si>
  <si>
    <t>ABERDEEN</t>
  </si>
  <si>
    <t>WESLEY VALE</t>
  </si>
  <si>
    <t>THIRLSTANE</t>
  </si>
  <si>
    <t>SQUEAKING POINT</t>
  </si>
  <si>
    <t>SHEARWATER</t>
  </si>
  <si>
    <t>SASSAFRAS</t>
  </si>
  <si>
    <t>PORT SORELL</t>
  </si>
  <si>
    <t>NORTHDOWN</t>
  </si>
  <si>
    <t>MORIARTY</t>
  </si>
  <si>
    <t>LATROBE</t>
  </si>
  <si>
    <t>HAWLEY BEACH</t>
  </si>
  <si>
    <t>HARFORD</t>
  </si>
  <si>
    <t>BAKERS BEACH</t>
  </si>
  <si>
    <t>WEST KENTISH</t>
  </si>
  <si>
    <t>STOODLEY</t>
  </si>
  <si>
    <t>STAVERTON</t>
  </si>
  <si>
    <t>SHEFFIELD</t>
  </si>
  <si>
    <t>ROLAND</t>
  </si>
  <si>
    <t>PROMISED LAND</t>
  </si>
  <si>
    <t>PARADISE</t>
  </si>
  <si>
    <t>NOWHERE ELSE</t>
  </si>
  <si>
    <t>NOOK</t>
  </si>
  <si>
    <t>MOUNT ROLAND</t>
  </si>
  <si>
    <t>MIDDLESEX</t>
  </si>
  <si>
    <t>LOWER BEULAH</t>
  </si>
  <si>
    <t>LOWER BARRINGTON</t>
  </si>
  <si>
    <t>LORINNA</t>
  </si>
  <si>
    <t>GOWRIE PARK</t>
  </si>
  <si>
    <t>CRADLE MOUNTAIN</t>
  </si>
  <si>
    <t>CLAUDE ROAD</t>
  </si>
  <si>
    <t>CETHANA</t>
  </si>
  <si>
    <t>BEULAH</t>
  </si>
  <si>
    <t>BARRINGTON</t>
  </si>
  <si>
    <t>ACACIA HILLS</t>
  </si>
  <si>
    <t>SUNNYSIDE</t>
  </si>
  <si>
    <t>RAILTON</t>
  </si>
  <si>
    <t>MERSEYLEA</t>
  </si>
  <si>
    <t>WESTERN CREEK</t>
  </si>
  <si>
    <t>WEETAH</t>
  </si>
  <si>
    <t>WEEGENA</t>
  </si>
  <si>
    <t>WALLS OF JERUSALEM</t>
  </si>
  <si>
    <t>REYNOLDS NECK</t>
  </si>
  <si>
    <t>REEDY MARSH</t>
  </si>
  <si>
    <t>RED HILLS</t>
  </si>
  <si>
    <t>QUAMBY BROOK</t>
  </si>
  <si>
    <t>PARKHAM</t>
  </si>
  <si>
    <t>NEEDLES</t>
  </si>
  <si>
    <t>MONTANA</t>
  </si>
  <si>
    <t>MOLTEMA</t>
  </si>
  <si>
    <t>MOLE CREEK</t>
  </si>
  <si>
    <t>MERSEY FOREST</t>
  </si>
  <si>
    <t>MEANDER</t>
  </si>
  <si>
    <t>MAYBERRY</t>
  </si>
  <si>
    <t>LIENA</t>
  </si>
  <si>
    <t>KIMBERLEY</t>
  </si>
  <si>
    <t>JACKEYS MARSH</t>
  </si>
  <si>
    <t>GOLDEN VALLEY</t>
  </si>
  <si>
    <t>ELIZABETH TOWN</t>
  </si>
  <si>
    <t>DUNORLAN</t>
  </si>
  <si>
    <t>DOCTORS POINT</t>
  </si>
  <si>
    <t>DELORAINE</t>
  </si>
  <si>
    <t>DAIRY PLAINS</t>
  </si>
  <si>
    <t>CHUDLEIGH</t>
  </si>
  <si>
    <t>CENTRAL PLATEAU</t>
  </si>
  <si>
    <t>CAVESIDE</t>
  </si>
  <si>
    <t>BREONA</t>
  </si>
  <si>
    <t>BRANDUM</t>
  </si>
  <si>
    <t>WHITEMORE</t>
  </si>
  <si>
    <t>WESTBURY</t>
  </si>
  <si>
    <t>OSMASTON</t>
  </si>
  <si>
    <t>OAKS</t>
  </si>
  <si>
    <t>EXTON</t>
  </si>
  <si>
    <t>CLUAN</t>
  </si>
  <si>
    <t>BIRRALEE</t>
  </si>
  <si>
    <t>POATINA</t>
  </si>
  <si>
    <t>CRESSY</t>
  </si>
  <si>
    <t>BRACKNELL</t>
  </si>
  <si>
    <t>TOIBERRY</t>
  </si>
  <si>
    <t>LONGFORD</t>
  </si>
  <si>
    <t>LIFFEY</t>
  </si>
  <si>
    <t>BLACKWOOD CREEK</t>
  </si>
  <si>
    <t>BISHOPSBOURNE</t>
  </si>
  <si>
    <t>POWRANNA</t>
  </si>
  <si>
    <t>PERTH</t>
  </si>
  <si>
    <t>DEVON HILLS</t>
  </si>
  <si>
    <t>WESTWOOD</t>
  </si>
  <si>
    <t>SELBOURNE</t>
  </si>
  <si>
    <t>ROSEVALE</t>
  </si>
  <si>
    <t>QUAMBY BEND</t>
  </si>
  <si>
    <t>HAGLEY</t>
  </si>
  <si>
    <t>CARRICK</t>
  </si>
  <si>
    <t>HADSPEN</t>
  </si>
  <si>
    <t>ROSEVEARS</t>
  </si>
  <si>
    <t>LEGANA</t>
  </si>
  <si>
    <t>GRINDELWALD</t>
  </si>
  <si>
    <t>BRIDGENORTH</t>
  </si>
  <si>
    <t>GRAVELLY BEACH</t>
  </si>
  <si>
    <t>WINKLEIGH</t>
  </si>
  <si>
    <t>SWAN POINT</t>
  </si>
  <si>
    <t>ROBIGANA</t>
  </si>
  <si>
    <t>NOTLEY HILLS</t>
  </si>
  <si>
    <t>LOIRA</t>
  </si>
  <si>
    <t>LANENA</t>
  </si>
  <si>
    <t>HOLWELL</t>
  </si>
  <si>
    <t>GLENGARRY</t>
  </si>
  <si>
    <t>FRANKFORD</t>
  </si>
  <si>
    <t>EXETER</t>
  </si>
  <si>
    <t>DEVIOT</t>
  </si>
  <si>
    <t>BLACKWALL</t>
  </si>
  <si>
    <t>YORK TOWN</t>
  </si>
  <si>
    <t>SIDMOUTH</t>
  </si>
  <si>
    <t>ROWELLA</t>
  </si>
  <si>
    <t>KELSO</t>
  </si>
  <si>
    <t>KAYENA</t>
  </si>
  <si>
    <t>GREENS BEACH</t>
  </si>
  <si>
    <t>FLOWERY GULLY</t>
  </si>
  <si>
    <t>CLARENCE POINT</t>
  </si>
  <si>
    <t>BEAUTY POINT</t>
  </si>
  <si>
    <t>BEACONSFIELD</t>
  </si>
  <si>
    <t>BADGER HEAD</t>
  </si>
  <si>
    <t>UNDERWOOD</t>
  </si>
  <si>
    <t>NORTH LILYDALE</t>
  </si>
  <si>
    <t>LILYDALE</t>
  </si>
  <si>
    <t>TURNERS MARSH</t>
  </si>
  <si>
    <t>LOWER TURNERS MARSH</t>
  </si>
  <si>
    <t>LALLA</t>
  </si>
  <si>
    <t>KAROOLA</t>
  </si>
  <si>
    <t>BANGOR</t>
  </si>
  <si>
    <t>WINNALEAH</t>
  </si>
  <si>
    <t>BANCA</t>
  </si>
  <si>
    <t>WELDBOROUGH</t>
  </si>
  <si>
    <t>TELITA</t>
  </si>
  <si>
    <t>SOUTH MOUNT CAMERON</t>
  </si>
  <si>
    <t>RUSHY LAGOON</t>
  </si>
  <si>
    <t>PIONEER</t>
  </si>
  <si>
    <t>MUSSELROE BAY</t>
  </si>
  <si>
    <t>MOUNT WILLIAM</t>
  </si>
  <si>
    <t>MOORINA</t>
  </si>
  <si>
    <t>HERRICK</t>
  </si>
  <si>
    <t>GLADSTONE</t>
  </si>
  <si>
    <t>EDDYSTONE</t>
  </si>
  <si>
    <t>DERBY</t>
  </si>
  <si>
    <t>CAPE PORTLAND</t>
  </si>
  <si>
    <t>BOOBYALLA</t>
  </si>
  <si>
    <t>ANSONS BAY</t>
  </si>
  <si>
    <t>TRENAH</t>
  </si>
  <si>
    <t>TALAWA</t>
  </si>
  <si>
    <t>RINGAROOMA</t>
  </si>
  <si>
    <t>LEGERWOOD</t>
  </si>
  <si>
    <t>ALBERTON</t>
  </si>
  <si>
    <t>WATERHOUSE</t>
  </si>
  <si>
    <t>TOMAHAWK</t>
  </si>
  <si>
    <t>BRIDPORT</t>
  </si>
  <si>
    <t>WARRENTINNA</t>
  </si>
  <si>
    <t>BRANXHOLM</t>
  </si>
  <si>
    <t>WEST SCOTTSDALE</t>
  </si>
  <si>
    <t>TULENDEENA</t>
  </si>
  <si>
    <t>TONGANAH</t>
  </si>
  <si>
    <t>SPRINGFIELD</t>
  </si>
  <si>
    <t>SOUTH SPRINGFIELD</t>
  </si>
  <si>
    <t>SCOTTSDALE</t>
  </si>
  <si>
    <t>NORTH SCOTTSDALE</t>
  </si>
  <si>
    <t>NABOWLA</t>
  </si>
  <si>
    <t>LISLE</t>
  </si>
  <si>
    <t>LIETINNA</t>
  </si>
  <si>
    <t>KAMONA</t>
  </si>
  <si>
    <t>JETSONVILLE</t>
  </si>
  <si>
    <t>FORESTER</t>
  </si>
  <si>
    <t>CUCKOO</t>
  </si>
  <si>
    <t>BLUMONT</t>
  </si>
  <si>
    <t>TAYENE</t>
  </si>
  <si>
    <t>TARGA</t>
  </si>
  <si>
    <t>PATERSONIA</t>
  </si>
  <si>
    <t>NUNAMARA</t>
  </si>
  <si>
    <t>MYRTLE BANK</t>
  </si>
  <si>
    <t>WHITE HILLS</t>
  </si>
  <si>
    <t>RELBIA</t>
  </si>
  <si>
    <t>BREADALBANE</t>
  </si>
  <si>
    <t>CAPE BARREN ISLAND</t>
  </si>
  <si>
    <t>YARRA CREEK</t>
  </si>
  <si>
    <t>YAMBACOONA</t>
  </si>
  <si>
    <t>WICKHAM</t>
  </si>
  <si>
    <t>SURPRISE BAY</t>
  </si>
  <si>
    <t>SEA ELEPHANT</t>
  </si>
  <si>
    <t>REEKARA</t>
  </si>
  <si>
    <t>PEGARAH</t>
  </si>
  <si>
    <t>PEARSHAPE</t>
  </si>
  <si>
    <t>NUGARA</t>
  </si>
  <si>
    <t>NARACOOPA</t>
  </si>
  <si>
    <t>LYMWOOD</t>
  </si>
  <si>
    <t>LOORANA</t>
  </si>
  <si>
    <t>GRASSY</t>
  </si>
  <si>
    <t>EGG LAGOON</t>
  </si>
  <si>
    <t>CURRIE</t>
  </si>
  <si>
    <t>BUNGAREE</t>
  </si>
  <si>
    <t>WINGAROO</t>
  </si>
  <si>
    <t>WHITEMARK</t>
  </si>
  <si>
    <t>STRZELECKI</t>
  </si>
  <si>
    <t>RANGA</t>
  </si>
  <si>
    <t>PALANA</t>
  </si>
  <si>
    <t>MEMANA</t>
  </si>
  <si>
    <t>LUGHRATA</t>
  </si>
  <si>
    <t>LOCCOTA</t>
  </si>
  <si>
    <t>LEEKA</t>
  </si>
  <si>
    <t>LADY BARRON</t>
  </si>
  <si>
    <t>LACKRANA</t>
  </si>
  <si>
    <t>KILLIECRANKIE</t>
  </si>
  <si>
    <t>EMITA</t>
  </si>
  <si>
    <t>BLUE ROCKS</t>
  </si>
  <si>
    <t>WYENA</t>
  </si>
  <si>
    <t>TUNNEL</t>
  </si>
  <si>
    <t>RETREAT</t>
  </si>
  <si>
    <t>PIPERS BROOK</t>
  </si>
  <si>
    <t>LEBRINA</t>
  </si>
  <si>
    <t>GOLCONDA</t>
  </si>
  <si>
    <t>BELLINGHAM</t>
  </si>
  <si>
    <t>LOW HEAD</t>
  </si>
  <si>
    <t>LONG REACH</t>
  </si>
  <si>
    <t>GEORGE TOWN</t>
  </si>
  <si>
    <t>BELL BAY</t>
  </si>
  <si>
    <t>WINDERMERE</t>
  </si>
  <si>
    <t>WEYMOUTH</t>
  </si>
  <si>
    <t>SWAN BAY</t>
  </si>
  <si>
    <t>STONY HEAD</t>
  </si>
  <si>
    <t>PIPERS RIVER</t>
  </si>
  <si>
    <t>MOUNT DIRECTION</t>
  </si>
  <si>
    <t>LULWORTH</t>
  </si>
  <si>
    <t>LEFROY</t>
  </si>
  <si>
    <t>HILLWOOD</t>
  </si>
  <si>
    <t>DILSTON</t>
  </si>
  <si>
    <t>BEECHFORD</t>
  </si>
  <si>
    <t>WEST LAUNCESTON</t>
  </si>
  <si>
    <t>WAVERLEY</t>
  </si>
  <si>
    <t>TREVALLYN</t>
  </si>
  <si>
    <t>TRAVELLERS REST</t>
  </si>
  <si>
    <t>SUMMERHILL</t>
  </si>
  <si>
    <t>ST LEONARDS</t>
  </si>
  <si>
    <t>RIVERSIDE</t>
  </si>
  <si>
    <t>RAVENSWOOD</t>
  </si>
  <si>
    <t>PROSPECT VALE</t>
  </si>
  <si>
    <t>PROSPECT</t>
  </si>
  <si>
    <t>NORWOOD</t>
  </si>
  <si>
    <t>NEWSTEAD</t>
  </si>
  <si>
    <t>LAUNCESTON</t>
  </si>
  <si>
    <t>EAST LAUNCESTON</t>
  </si>
  <si>
    <t>BLACKSTONE HEIGHTS</t>
  </si>
  <si>
    <t>YOUNGTOWN</t>
  </si>
  <si>
    <t>SOUTH LAUNCESTON</t>
  </si>
  <si>
    <t>PUNCHBOWL</t>
  </si>
  <si>
    <t>KINGS MEADOWS</t>
  </si>
  <si>
    <t>ROCHERLEA</t>
  </si>
  <si>
    <t>NEWNHAM</t>
  </si>
  <si>
    <t>MOWBRAY</t>
  </si>
  <si>
    <t>MAYFIELD</t>
  </si>
  <si>
    <t>INVERMAY</t>
  </si>
  <si>
    <t>THE GARDENS</t>
  </si>
  <si>
    <t>STIEGLITZ</t>
  </si>
  <si>
    <t>ST HELENS</t>
  </si>
  <si>
    <t>PYENGANA</t>
  </si>
  <si>
    <t>LOTTAH</t>
  </si>
  <si>
    <t>GOULDS COUNTRY</t>
  </si>
  <si>
    <t>GOSHEN</t>
  </si>
  <si>
    <t>BINALONG BAY</t>
  </si>
  <si>
    <t>AKAROA</t>
  </si>
  <si>
    <t>UPPER SCAMANDER</t>
  </si>
  <si>
    <t>ST MARYS</t>
  </si>
  <si>
    <t>SEYMOUR</t>
  </si>
  <si>
    <t>SCAMANDER</t>
  </si>
  <si>
    <t>GRAY</t>
  </si>
  <si>
    <t>FRIENDLY BEACHES</t>
  </si>
  <si>
    <t>FREYCINET</t>
  </si>
  <si>
    <t>FOUR MILE CREEK</t>
  </si>
  <si>
    <t>FALMOUTH</t>
  </si>
  <si>
    <t>DOUGLAS-APSLEY</t>
  </si>
  <si>
    <t>DOUGLAS RIVER</t>
  </si>
  <si>
    <t>CORNWALL</t>
  </si>
  <si>
    <t>COLES BAY</t>
  </si>
  <si>
    <t>CHAIN OF LAGOONS</t>
  </si>
  <si>
    <t>BICHENO</t>
  </si>
  <si>
    <t>BEAUMARIS</t>
  </si>
  <si>
    <t>UPPER ESK</t>
  </si>
  <si>
    <t>MATHINNA</t>
  </si>
  <si>
    <t>MANGANA</t>
  </si>
  <si>
    <t>FINGAL</t>
  </si>
  <si>
    <t>STORYS CREEK</t>
  </si>
  <si>
    <t>ROYAL GEORGE</t>
  </si>
  <si>
    <t>ROSSARDEN</t>
  </si>
  <si>
    <t>AVOCA</t>
  </si>
  <si>
    <t>WESTERN JUNCTION</t>
  </si>
  <si>
    <t>UPPER BLESSINGTON</t>
  </si>
  <si>
    <t>NILE</t>
  </si>
  <si>
    <t>EVANDALE</t>
  </si>
  <si>
    <t>DEDDINGTON</t>
  </si>
  <si>
    <t>BURNS CREEK</t>
  </si>
  <si>
    <t>BLESSINGTON</t>
  </si>
  <si>
    <t>BEN LOMOND</t>
  </si>
  <si>
    <t>EPPING FOREST</t>
  </si>
  <si>
    <t>CONARA</t>
  </si>
  <si>
    <t>CLEVELAND</t>
  </si>
  <si>
    <t>LAKE LEAKE</t>
  </si>
  <si>
    <t>CAMPBELL TOWN</t>
  </si>
  <si>
    <t>TOOMS LAKE</t>
  </si>
  <si>
    <t>ROSS</t>
  </si>
  <si>
    <t>TRIABUNNA</t>
  </si>
  <si>
    <t>SWANSEA</t>
  </si>
  <si>
    <t>SPRING BEACH</t>
  </si>
  <si>
    <t>RUNNYMEDE</t>
  </si>
  <si>
    <t>ROCKY HILLS</t>
  </si>
  <si>
    <t>RHEBAN</t>
  </si>
  <si>
    <t>PONTYPOOL</t>
  </si>
  <si>
    <t>ORFORD</t>
  </si>
  <si>
    <t>LITTLE SWANPORT</t>
  </si>
  <si>
    <t>DOLPHIN SANDS</t>
  </si>
  <si>
    <t>CRANBROOK</t>
  </si>
  <si>
    <t>BUCKLAND</t>
  </si>
  <si>
    <t>APSLAWN</t>
  </si>
  <si>
    <t>KOONYA</t>
  </si>
  <si>
    <t>SLOPING MAIN</t>
  </si>
  <si>
    <t>SALTWATER RIVER</t>
  </si>
  <si>
    <t>PREMAYDENA</t>
  </si>
  <si>
    <t>WHITE BEACH</t>
  </si>
  <si>
    <t>STORMLEA</t>
  </si>
  <si>
    <t>NUBEENA</t>
  </si>
  <si>
    <t>CAPE RAOUL</t>
  </si>
  <si>
    <t>HIGHCROFT</t>
  </si>
  <si>
    <t>PORT ARTHUR</t>
  </si>
  <si>
    <t>FORTESCUE</t>
  </si>
  <si>
    <t>CAPE PILLAR</t>
  </si>
  <si>
    <t>TARANNA</t>
  </si>
  <si>
    <t>EAGLEHAWK NECK</t>
  </si>
  <si>
    <t>MURDUNNA</t>
  </si>
  <si>
    <t>DUNALLEY</t>
  </si>
  <si>
    <t>BOOMER BAY</t>
  </si>
  <si>
    <t>KELLEVIE</t>
  </si>
  <si>
    <t>MARION BAY</t>
  </si>
  <si>
    <t>BREAM CREEK</t>
  </si>
  <si>
    <t>COPPING</t>
  </si>
  <si>
    <t>PRIMROSE SANDS</t>
  </si>
  <si>
    <t>LEWISHAM</t>
  </si>
  <si>
    <t>FORCETT</t>
  </si>
  <si>
    <t>DODGES FERRY</t>
  </si>
  <si>
    <t>CONNELLYS MARSH</t>
  </si>
  <si>
    <t>CARLTON RIVER</t>
  </si>
  <si>
    <t>CARLTON</t>
  </si>
  <si>
    <t>WATTLE HILL</t>
  </si>
  <si>
    <t>SORELL</t>
  </si>
  <si>
    <t>PAWLEENA</t>
  </si>
  <si>
    <t>ORIELTON</t>
  </si>
  <si>
    <t>NUGENT</t>
  </si>
  <si>
    <t>PENNA</t>
  </si>
  <si>
    <t>MIDWAY POINT</t>
  </si>
  <si>
    <t>SEVEN MILE BEACH</t>
  </si>
  <si>
    <t>ROCHES BEACH</t>
  </si>
  <si>
    <t>MOUNT RUMNEY</t>
  </si>
  <si>
    <t>CAMBRIDGE</t>
  </si>
  <si>
    <t>ACTON PARK</t>
  </si>
  <si>
    <t>MIDDLETON</t>
  </si>
  <si>
    <t>FLOWERPOT</t>
  </si>
  <si>
    <t>WOODBRIDGE</t>
  </si>
  <si>
    <t>BIRCHS BAY</t>
  </si>
  <si>
    <t>KETTERING</t>
  </si>
  <si>
    <t>MCDONALD ISLANDS</t>
  </si>
  <si>
    <t>MAWSON</t>
  </si>
  <si>
    <t>MACQUARIE ISLAND</t>
  </si>
  <si>
    <t>HEARD ISLAND</t>
  </si>
  <si>
    <t>DAVIS</t>
  </si>
  <si>
    <t>CASEY</t>
  </si>
  <si>
    <t>UPPER WOODSTOCK</t>
  </si>
  <si>
    <t>SOUTH BRUNY</t>
  </si>
  <si>
    <t>SIMPSONS BAY</t>
  </si>
  <si>
    <t>SANDFLY</t>
  </si>
  <si>
    <t>PELVERATA</t>
  </si>
  <si>
    <t>OYSTER COVE</t>
  </si>
  <si>
    <t>NORTH BRUNY</t>
  </si>
  <si>
    <t>LUNAWANNA</t>
  </si>
  <si>
    <t>LONGLEY</t>
  </si>
  <si>
    <t>KILLORA</t>
  </si>
  <si>
    <t>KAOOTA</t>
  </si>
  <si>
    <t>GREAT BAY</t>
  </si>
  <si>
    <t>GORDON</t>
  </si>
  <si>
    <t>DENNES POINT</t>
  </si>
  <si>
    <t>BARNES BAY</t>
  </si>
  <si>
    <t>APOLLO BAY</t>
  </si>
  <si>
    <t>ALONNAH</t>
  </si>
  <si>
    <t>ALLENS RIVULET</t>
  </si>
  <si>
    <t>ADVENTURE BAY</t>
  </si>
  <si>
    <t>WESTERWAY</t>
  </si>
  <si>
    <t>WAYATINAH</t>
  </si>
  <si>
    <t>VICTORIA VALLEY</t>
  </si>
  <si>
    <t>UXBRIDGE</t>
  </si>
  <si>
    <t>TYENNA</t>
  </si>
  <si>
    <t>TARRALEAH</t>
  </si>
  <si>
    <t>STYX</t>
  </si>
  <si>
    <t>STRICKLAND</t>
  </si>
  <si>
    <t>SORELL CREEK</t>
  </si>
  <si>
    <t>ROSEGARLAND</t>
  </si>
  <si>
    <t>PLENTY</t>
  </si>
  <si>
    <t>OUSE</t>
  </si>
  <si>
    <t>OSTERLEY</t>
  </si>
  <si>
    <t>NEW NORFOLK</t>
  </si>
  <si>
    <t>NATIONAL PARK</t>
  </si>
  <si>
    <t>MOUNT LLOYD</t>
  </si>
  <si>
    <t>MOUNT FIELD</t>
  </si>
  <si>
    <t>MOOGARA</t>
  </si>
  <si>
    <t>MOLESWORTH</t>
  </si>
  <si>
    <t>MEADOWBANK</t>
  </si>
  <si>
    <t>MAYDENA</t>
  </si>
  <si>
    <t>MALBINA</t>
  </si>
  <si>
    <t>MAGRA</t>
  </si>
  <si>
    <t>MACQUARIE PLAINS</t>
  </si>
  <si>
    <t>LONDON LAKES</t>
  </si>
  <si>
    <t>LITTLE PINE LAGOON</t>
  </si>
  <si>
    <t>LAWITTA</t>
  </si>
  <si>
    <t>LAKE ST CLAIR</t>
  </si>
  <si>
    <t>LACHLAN</t>
  </si>
  <si>
    <t>KARANJA</t>
  </si>
  <si>
    <t>HOLLOW TREE</t>
  </si>
  <si>
    <t>HAYES</t>
  </si>
  <si>
    <t>HAMILTON</t>
  </si>
  <si>
    <t>GRETNA</t>
  </si>
  <si>
    <t>GLENORA</t>
  </si>
  <si>
    <t>GLENFERN</t>
  </si>
  <si>
    <t>FLORENTINE</t>
  </si>
  <si>
    <t>FITZGERALD</t>
  </si>
  <si>
    <t>FENTONBURY</t>
  </si>
  <si>
    <t>ELLENDALE</t>
  </si>
  <si>
    <t>DERWENT BRIDGE</t>
  </si>
  <si>
    <t>DEE</t>
  </si>
  <si>
    <t>BUTLERS GORGE</t>
  </si>
  <si>
    <t>BUSHY PARK</t>
  </si>
  <si>
    <t>BRONTE PARK</t>
  </si>
  <si>
    <t>BRADYS LAKE</t>
  </si>
  <si>
    <t>BOYER</t>
  </si>
  <si>
    <t>BLACK HILLS</t>
  </si>
  <si>
    <t>STRATHGORDON</t>
  </si>
  <si>
    <t>YORK PLAINS</t>
  </si>
  <si>
    <t>WOODSDALE</t>
  </si>
  <si>
    <t>WOODBURY</t>
  </si>
  <si>
    <t>WHITEFOORD</t>
  </si>
  <si>
    <t>TUNNACK</t>
  </si>
  <si>
    <t>TUNBRIDGE</t>
  </si>
  <si>
    <t>TIBERIAS</t>
  </si>
  <si>
    <t>SWANSTON</t>
  </si>
  <si>
    <t>STONEHENGE</t>
  </si>
  <si>
    <t>RHYNDASTON</t>
  </si>
  <si>
    <t>PAWTELLA</t>
  </si>
  <si>
    <t>PARATTAH</t>
  </si>
  <si>
    <t>OATLANDS</t>
  </si>
  <si>
    <t>MOUNT SEYMOUR</t>
  </si>
  <si>
    <t>LEVENDALE</t>
  </si>
  <si>
    <t>LEMONT</t>
  </si>
  <si>
    <t>BADEN</t>
  </si>
  <si>
    <t>ANTILL PONDS</t>
  </si>
  <si>
    <t>ANDOVER</t>
  </si>
  <si>
    <t>STONOR</t>
  </si>
  <si>
    <t>DOVER</t>
  </si>
  <si>
    <t>SURVEYORS BAY</t>
  </si>
  <si>
    <t>SURGES BAY</t>
  </si>
  <si>
    <t>PORT HUON</t>
  </si>
  <si>
    <t>POLICE POINT</t>
  </si>
  <si>
    <t>GEEVESTON</t>
  </si>
  <si>
    <t>CASTLE FORBES BAY</t>
  </si>
  <si>
    <t>CAIRNS BAY</t>
  </si>
  <si>
    <t>BROOKS BAY</t>
  </si>
  <si>
    <t>FRANKLIN</t>
  </si>
  <si>
    <t>VERONA SANDS</t>
  </si>
  <si>
    <t>RANDALLS BAY</t>
  </si>
  <si>
    <t>NICHOLLS RIVULET</t>
  </si>
  <si>
    <t>HUON ISLAND</t>
  </si>
  <si>
    <t>GARDNERS BAY</t>
  </si>
  <si>
    <t>GARDEN ISLAND CREEK</t>
  </si>
  <si>
    <t>EGGS AND BACON BAY</t>
  </si>
  <si>
    <t>DEEP BAY</t>
  </si>
  <si>
    <t>CYGNET</t>
  </si>
  <si>
    <t>CHARLOTTE COVE</t>
  </si>
  <si>
    <t>ABELS BAY</t>
  </si>
  <si>
    <t>WOODSTOCK</t>
  </si>
  <si>
    <t>WATTLE GROVE</t>
  </si>
  <si>
    <t>WATERLOO</t>
  </si>
  <si>
    <t>STRATHBLANE</t>
  </si>
  <si>
    <t>SOUTHPORT LAGOON</t>
  </si>
  <si>
    <t>SOUTHPORT</t>
  </si>
  <si>
    <t>RECHERCHE</t>
  </si>
  <si>
    <t>RANELAGH</t>
  </si>
  <si>
    <t>RAMINEA</t>
  </si>
  <si>
    <t>PETCHEYS BAY</t>
  </si>
  <si>
    <t>MOUNTAIN RIVER</t>
  </si>
  <si>
    <t>LYMINGTON</t>
  </si>
  <si>
    <t>LUNE RIVER</t>
  </si>
  <si>
    <t>LUCASTON</t>
  </si>
  <si>
    <t>LOWER WATTLE GROVE</t>
  </si>
  <si>
    <t>LOWER LONGLEY</t>
  </si>
  <si>
    <t>LONNAVALE</t>
  </si>
  <si>
    <t>JUDBURY</t>
  </si>
  <si>
    <t>IDA BAY</t>
  </si>
  <si>
    <t>HUONVILLE</t>
  </si>
  <si>
    <t>HASTINGS</t>
  </si>
  <si>
    <t>GROVE</t>
  </si>
  <si>
    <t>GLENDEVIE</t>
  </si>
  <si>
    <t>GLEN HUON</t>
  </si>
  <si>
    <t>GLAZIERS BAY</t>
  </si>
  <si>
    <t>CRADOC</t>
  </si>
  <si>
    <t>CRABTREE</t>
  </si>
  <si>
    <t>HUNTINGFIELD</t>
  </si>
  <si>
    <t>WELLINGTON PARK</t>
  </si>
  <si>
    <t>TINDERBOX</t>
  </si>
  <si>
    <t>SNUG</t>
  </si>
  <si>
    <t>RIDGEWAY</t>
  </si>
  <si>
    <t>NEIKA</t>
  </si>
  <si>
    <t>MARGATE</t>
  </si>
  <si>
    <t>LOWER SNUG</t>
  </si>
  <si>
    <t>LESLIE VALE</t>
  </si>
  <si>
    <t>HOWDEN</t>
  </si>
  <si>
    <t>FERN TREE</t>
  </si>
  <si>
    <t>ELECTRONA</t>
  </si>
  <si>
    <t>CONINGHAM</t>
  </si>
  <si>
    <t>BARRETTA</t>
  </si>
  <si>
    <t>TAROONA</t>
  </si>
  <si>
    <t>BONNET HILL</t>
  </si>
  <si>
    <t>BLACKMANS BAY</t>
  </si>
  <si>
    <t>KINGSTON BEACH</t>
  </si>
  <si>
    <t>KINGSTON</t>
  </si>
  <si>
    <t>WILBURVILLE</t>
  </si>
  <si>
    <t>WADDAMANA</t>
  </si>
  <si>
    <t>TODS CORNER</t>
  </si>
  <si>
    <t>STEPPES</t>
  </si>
  <si>
    <t>SHANNON</t>
  </si>
  <si>
    <t>PONTVILLE</t>
  </si>
  <si>
    <t>PELHAM</t>
  </si>
  <si>
    <t>MORASS BAY</t>
  </si>
  <si>
    <t>MILLERS BLUFF</t>
  </si>
  <si>
    <t>MIENA</t>
  </si>
  <si>
    <t>MELTON MOWBRAY</t>
  </si>
  <si>
    <t>MANGALORE</t>
  </si>
  <si>
    <t>LOWER MARSHES</t>
  </si>
  <si>
    <t>LIAWENEE</t>
  </si>
  <si>
    <t>LAKE SORELL</t>
  </si>
  <si>
    <t>KEMPTON</t>
  </si>
  <si>
    <t>JERICHO</t>
  </si>
  <si>
    <t>INTERLAKEN</t>
  </si>
  <si>
    <t>HERMITAGE</t>
  </si>
  <si>
    <t>HERDSMANS COVE</t>
  </si>
  <si>
    <t>GRANTON</t>
  </si>
  <si>
    <t>GAGEBROOK</t>
  </si>
  <si>
    <t>FLINTSTONE</t>
  </si>
  <si>
    <t>ELDERSLIE</t>
  </si>
  <si>
    <t>DYSART</t>
  </si>
  <si>
    <t>DROMEDARY</t>
  </si>
  <si>
    <t>CRAMPS BAY</t>
  </si>
  <si>
    <t>BROADMARSH</t>
  </si>
  <si>
    <t>BRIGHTON</t>
  </si>
  <si>
    <t>BRIDGEWATER</t>
  </si>
  <si>
    <t>BOTHWELL</t>
  </si>
  <si>
    <t>BAGDAD</t>
  </si>
  <si>
    <t>ARTHURS LAKE</t>
  </si>
  <si>
    <t>APSLEY</t>
  </si>
  <si>
    <t>COLEBROOK</t>
  </si>
  <si>
    <t>CAMPANIA</t>
  </si>
  <si>
    <t>RICHMOND</t>
  </si>
  <si>
    <t>DULCOT</t>
  </si>
  <si>
    <t>CREMORNE</t>
  </si>
  <si>
    <t>OPOSSUM BAY</t>
  </si>
  <si>
    <t>SOUTH ARM</t>
  </si>
  <si>
    <t>LAUDERDALE</t>
  </si>
  <si>
    <t>SANDFORD</t>
  </si>
  <si>
    <t>CLIFTON BEACH</t>
  </si>
  <si>
    <t>ROKEBY</t>
  </si>
  <si>
    <t>OAKDOWNS</t>
  </si>
  <si>
    <t>CLARENDON VALE</t>
  </si>
  <si>
    <t>WARRANE</t>
  </si>
  <si>
    <t>TRANMERE</t>
  </si>
  <si>
    <t>ROSNY PARK</t>
  </si>
  <si>
    <t>ROSNY</t>
  </si>
  <si>
    <t>MORNINGTON</t>
  </si>
  <si>
    <t>MONTAGU BAY</t>
  </si>
  <si>
    <t>HOWRAH</t>
  </si>
  <si>
    <t>BELLERIVE</t>
  </si>
  <si>
    <t>TEA TREE</t>
  </si>
  <si>
    <t>RISDON</t>
  </si>
  <si>
    <t>OTAGO</t>
  </si>
  <si>
    <t>OLD BEACH</t>
  </si>
  <si>
    <t>HONEYWOOD</t>
  </si>
  <si>
    <t>GRASSTREE HILL</t>
  </si>
  <si>
    <t>RISDON VALE</t>
  </si>
  <si>
    <t>ROSE BAY</t>
  </si>
  <si>
    <t>LINDISFARNE</t>
  </si>
  <si>
    <t>GEILSTON BAY</t>
  </si>
  <si>
    <t>GLENLUSK</t>
  </si>
  <si>
    <t>COLLINSVALE</t>
  </si>
  <si>
    <t>CLAREMONT</t>
  </si>
  <si>
    <t>CHIGWELL</t>
  </si>
  <si>
    <t>BERRIEDALE</t>
  </si>
  <si>
    <t>AUSTINS FERRY</t>
  </si>
  <si>
    <t>ROSETTA</t>
  </si>
  <si>
    <t>MONTROSE</t>
  </si>
  <si>
    <t>GOODWOOD</t>
  </si>
  <si>
    <t>GLENORCHY</t>
  </si>
  <si>
    <t>DOWSING POINT</t>
  </si>
  <si>
    <t>WEST MOONAH</t>
  </si>
  <si>
    <t>MOONAH</t>
  </si>
  <si>
    <t>LUTANA</t>
  </si>
  <si>
    <t>DERWENT PARK</t>
  </si>
  <si>
    <t>NEW TOWN</t>
  </si>
  <si>
    <t>LENAH VALLEY</t>
  </si>
  <si>
    <t>TOLMANS HILL</t>
  </si>
  <si>
    <t>MOUNT NELSON</t>
  </si>
  <si>
    <t>SANDY BAY</t>
  </si>
  <si>
    <t>LOWER SANDY BAY</t>
  </si>
  <si>
    <t>DYNNYRNE</t>
  </si>
  <si>
    <t>SOUTH HOBART</t>
  </si>
  <si>
    <t>BATTERY POINT</t>
  </si>
  <si>
    <t>WEST HOBART</t>
  </si>
  <si>
    <t>QUEENS DOMAIN</t>
  </si>
  <si>
    <t>NORTH HOBART</t>
  </si>
  <si>
    <t>MOUNT STUART</t>
  </si>
  <si>
    <t>HOBART</t>
  </si>
  <si>
    <t>GLEBE</t>
  </si>
  <si>
    <t>WEST ISLAND COCOS (KEELING) ISLANDS</t>
  </si>
  <si>
    <t>HOME ISLAND COCOS (KEELING) ISLANDS</t>
  </si>
  <si>
    <t>CHRISTMAS ISLAND</t>
  </si>
  <si>
    <t>TANAMI</t>
  </si>
  <si>
    <t>STURT CREEK</t>
  </si>
  <si>
    <t>PURNULULU</t>
  </si>
  <si>
    <t>ORD RIVER</t>
  </si>
  <si>
    <t>MUELLER RANGES</t>
  </si>
  <si>
    <t>MCBEATH</t>
  </si>
  <si>
    <t>KUNDAT DJARU</t>
  </si>
  <si>
    <t>HALLS CREEK</t>
  </si>
  <si>
    <t>MOUNT HARDMAN</t>
  </si>
  <si>
    <t>KUPARTIYA</t>
  </si>
  <si>
    <t>FITZROY CROSSING</t>
  </si>
  <si>
    <t>TELFER</t>
  </si>
  <si>
    <t>MARBLE BAR</t>
  </si>
  <si>
    <t>NULLAGINE</t>
  </si>
  <si>
    <t>PARABURDOO</t>
  </si>
  <si>
    <t>NEWMAN</t>
  </si>
  <si>
    <t>JIGALONG</t>
  </si>
  <si>
    <t>WITTENOOM</t>
  </si>
  <si>
    <t>TOM PRICE</t>
  </si>
  <si>
    <t>ROCKLEA</t>
  </si>
  <si>
    <t>NANUTARRA</t>
  </si>
  <si>
    <t>MULGA DOWNS</t>
  </si>
  <si>
    <t>MOUNT SHEILA</t>
  </si>
  <si>
    <t>KARIJINI</t>
  </si>
  <si>
    <t>JUNA DOWNS</t>
  </si>
  <si>
    <t>INNAWANGA</t>
  </si>
  <si>
    <t>CHICHESTER</t>
  </si>
  <si>
    <t>WIJILAWARRIM</t>
  </si>
  <si>
    <t>WARMUN</t>
  </si>
  <si>
    <t>LAKE ARGYLE</t>
  </si>
  <si>
    <t>KUNUNURRA</t>
  </si>
  <si>
    <t>GIBB</t>
  </si>
  <si>
    <t>DURACK</t>
  </si>
  <si>
    <t>CAMBRIDGE GULF</t>
  </si>
  <si>
    <t>WYNDHAM</t>
  </si>
  <si>
    <t>PRINCE REGENT RIVER</t>
  </si>
  <si>
    <t>OOMBULGURRI</t>
  </si>
  <si>
    <t>MITCHELL PLATEAU</t>
  </si>
  <si>
    <t>KALUMBURU</t>
  </si>
  <si>
    <t>DRYSDALE RIVER</t>
  </si>
  <si>
    <t>KOOLAN ISLAND</t>
  </si>
  <si>
    <t>WILLARE</t>
  </si>
  <si>
    <t>ST GEORGE RANGES</t>
  </si>
  <si>
    <t>MEDA</t>
  </si>
  <si>
    <t>KING LEOPOLD RANGES</t>
  </si>
  <si>
    <t>KIMBOLTON</t>
  </si>
  <si>
    <t>JARLMADANGAH BURRU</t>
  </si>
  <si>
    <t>GEEGULLY CREEK</t>
  </si>
  <si>
    <t>CAMBALLIN</t>
  </si>
  <si>
    <t>CABLE BEACH</t>
  </si>
  <si>
    <t>WATERBANK</t>
  </si>
  <si>
    <t>ROEBUCK</t>
  </si>
  <si>
    <t>MINYIRR</t>
  </si>
  <si>
    <t>LAGRANGE</t>
  </si>
  <si>
    <t>GINGERAH</t>
  </si>
  <si>
    <t>EIGHTY MILE BEACH</t>
  </si>
  <si>
    <t>DJUGUN</t>
  </si>
  <si>
    <t>DAMPIER PENINSULA</t>
  </si>
  <si>
    <t>BROOME</t>
  </si>
  <si>
    <t>BILINGURR</t>
  </si>
  <si>
    <t>X</t>
  </si>
  <si>
    <t>SOUTH HEDLAND</t>
  </si>
  <si>
    <t>PIPPINGARRA</t>
  </si>
  <si>
    <t>FINUCANE</t>
  </si>
  <si>
    <t>DE GREY</t>
  </si>
  <si>
    <t>BOODARIE</t>
  </si>
  <si>
    <t>WEDGEFIELD</t>
  </si>
  <si>
    <t>WALLAREENYA</t>
  </si>
  <si>
    <t>STRELLEY</t>
  </si>
  <si>
    <t>REDBANK</t>
  </si>
  <si>
    <t>PORT HEDLAND</t>
  </si>
  <si>
    <t>PARDOO</t>
  </si>
  <si>
    <t>MUNDABULLANGANA</t>
  </si>
  <si>
    <t>INDEE</t>
  </si>
  <si>
    <t>POINT SAMSON</t>
  </si>
  <si>
    <t>COSSACK</t>
  </si>
  <si>
    <t>WHIM CREEK</t>
  </si>
  <si>
    <t>ROEBOURNE</t>
  </si>
  <si>
    <t>PANNAWONICA</t>
  </si>
  <si>
    <t>MILLSTREAM</t>
  </si>
  <si>
    <t>HAMERSLEY RANGE</t>
  </si>
  <si>
    <t>STOVE HILL</t>
  </si>
  <si>
    <t>SHERLOCK</t>
  </si>
  <si>
    <t>PEGS CREEK</t>
  </si>
  <si>
    <t>NICKOL</t>
  </si>
  <si>
    <t>MULATAGA</t>
  </si>
  <si>
    <t>MOUNT ANKETELL</t>
  </si>
  <si>
    <t>MILLARS WELL</t>
  </si>
  <si>
    <t>MARDIE</t>
  </si>
  <si>
    <t>MAITLAND</t>
  </si>
  <si>
    <t>KARRATHA INDUSTRIAL ESTATE</t>
  </si>
  <si>
    <t>KARRATHA</t>
  </si>
  <si>
    <t>GNOOREA</t>
  </si>
  <si>
    <t>GAP RIDGE</t>
  </si>
  <si>
    <t>COOYA POOYA</t>
  </si>
  <si>
    <t>CLEAVERVILLE</t>
  </si>
  <si>
    <t>BURRUP</t>
  </si>
  <si>
    <t>BULGARRA</t>
  </si>
  <si>
    <t>BAYNTON</t>
  </si>
  <si>
    <t>BALLA BALLA</t>
  </si>
  <si>
    <t>ANTONYMYRE</t>
  </si>
  <si>
    <t>DAMPIER ARCHIPELAGO</t>
  </si>
  <si>
    <t>DAMPIER</t>
  </si>
  <si>
    <t>BARROW ISLAND</t>
  </si>
  <si>
    <t>THEVENARD ISLAND</t>
  </si>
  <si>
    <t>YANNARIE</t>
  </si>
  <si>
    <t>TALANDJI</t>
  </si>
  <si>
    <t>PEEDAMULLA</t>
  </si>
  <si>
    <t>ONSLOW</t>
  </si>
  <si>
    <t>CANE</t>
  </si>
  <si>
    <t>NORTH WEST CAPE</t>
  </si>
  <si>
    <t>LEARMONTH</t>
  </si>
  <si>
    <t>EXMOUTH GULF</t>
  </si>
  <si>
    <t>EXMOUTH</t>
  </si>
  <si>
    <t>CAPE RANGE NATIONAL PARK</t>
  </si>
  <si>
    <t>WEST LYONS RIVER</t>
  </si>
  <si>
    <t>GASCOYNE RIVER</t>
  </si>
  <si>
    <t>GASCOYNE JUNCTION</t>
  </si>
  <si>
    <t>EAST LYONS RIVER</t>
  </si>
  <si>
    <t>YANDOO CREEK</t>
  </si>
  <si>
    <t>YALARDY</t>
  </si>
  <si>
    <t>WOORAMEL</t>
  </si>
  <si>
    <t>WOODLEIGH</t>
  </si>
  <si>
    <t>TALISKER</t>
  </si>
  <si>
    <t>SOUTH PLANTATIONS</t>
  </si>
  <si>
    <t>SOUTH CARNARVON</t>
  </si>
  <si>
    <t>NORTH PLANTATIONS</t>
  </si>
  <si>
    <t>NINGALOO</t>
  </si>
  <si>
    <t>MORGANTOWN</t>
  </si>
  <si>
    <t>MINILYA</t>
  </si>
  <si>
    <t>MASSEY BAY</t>
  </si>
  <si>
    <t>MACLEOD</t>
  </si>
  <si>
    <t>LYNDON</t>
  </si>
  <si>
    <t>KINGSFORD</t>
  </si>
  <si>
    <t>KENNEDY RANGE</t>
  </si>
  <si>
    <t>INGGARDA</t>
  </si>
  <si>
    <t>GREYS PLAIN</t>
  </si>
  <si>
    <t>GILROYD</t>
  </si>
  <si>
    <t>EAST CARNARVON</t>
  </si>
  <si>
    <t>DORRE ISLAND</t>
  </si>
  <si>
    <t>CORAL BAY</t>
  </si>
  <si>
    <t>CARNARVON</t>
  </si>
  <si>
    <t>CARBLA</t>
  </si>
  <si>
    <t>BROWN RANGE</t>
  </si>
  <si>
    <t>BROCKMAN</t>
  </si>
  <si>
    <t>BERNIER ISLAND</t>
  </si>
  <si>
    <t>BABBAGE ISLAND</t>
  </si>
  <si>
    <t>WILUNA</t>
  </si>
  <si>
    <t>LITTLE SANDY DESERT</t>
  </si>
  <si>
    <t>LAKE CARNEGIE</t>
  </si>
  <si>
    <t>PEAK HILL</t>
  </si>
  <si>
    <t>MEEKATHARRA</t>
  </si>
  <si>
    <t>KUMARINA</t>
  </si>
  <si>
    <t>KARALUNDI</t>
  </si>
  <si>
    <t>CAPRICORN</t>
  </si>
  <si>
    <t>ANGELO RIVER</t>
  </si>
  <si>
    <t>WELD RANGE</t>
  </si>
  <si>
    <t>REEDY</t>
  </si>
  <si>
    <t>LAKE AUSTIN</t>
  </si>
  <si>
    <t>EAST MURCHISON</t>
  </si>
  <si>
    <t>CUE</t>
  </si>
  <si>
    <t>SANDSTONE</t>
  </si>
  <si>
    <t>PAYNESVILLE</t>
  </si>
  <si>
    <t>MOUNT MAGNET</t>
  </si>
  <si>
    <t>DAGGAR HILLS</t>
  </si>
  <si>
    <t>COOLADAR HILL</t>
  </si>
  <si>
    <t>YALGOO</t>
  </si>
  <si>
    <t>SOUTH MURCHISON</t>
  </si>
  <si>
    <t>TENINDEWA</t>
  </si>
  <si>
    <t>AMBANIA</t>
  </si>
  <si>
    <t>PINDAR</t>
  </si>
  <si>
    <t>WOOLGORONG</t>
  </si>
  <si>
    <t>WONGOONDY</t>
  </si>
  <si>
    <t>WEST CASUARINAS</t>
  </si>
  <si>
    <t>NUNIERRA</t>
  </si>
  <si>
    <t>NERRAMYNE</t>
  </si>
  <si>
    <t>MURCHISON</t>
  </si>
  <si>
    <t>MULLEWA</t>
  </si>
  <si>
    <t>DEVILS CREEK</t>
  </si>
  <si>
    <t>TARDUN</t>
  </si>
  <si>
    <t>CANNA</t>
  </si>
  <si>
    <t>MERKANOOKA</t>
  </si>
  <si>
    <t>PINTHARUKA</t>
  </si>
  <si>
    <t>MORAWA</t>
  </si>
  <si>
    <t>KOOLANOOKA</t>
  </si>
  <si>
    <t>GUTHA</t>
  </si>
  <si>
    <t>BOWGADA</t>
  </si>
  <si>
    <t>ROTHSAY</t>
  </si>
  <si>
    <t>PERENJORI</t>
  </si>
  <si>
    <t>BUNJIL</t>
  </si>
  <si>
    <t>LATHAM</t>
  </si>
  <si>
    <t>MAYA</t>
  </si>
  <si>
    <t>BUNTINE</t>
  </si>
  <si>
    <t>WUBIN</t>
  </si>
  <si>
    <t>PAYNES FIND</t>
  </si>
  <si>
    <t>MIAMOON</t>
  </si>
  <si>
    <t>JIBBERDING</t>
  </si>
  <si>
    <t>XANTIPPE</t>
  </si>
  <si>
    <t>NUGADONG</t>
  </si>
  <si>
    <t>DALWALLINU</t>
  </si>
  <si>
    <t>PITHARA</t>
  </si>
  <si>
    <t>MARNE</t>
  </si>
  <si>
    <t>WEST BALLIDU</t>
  </si>
  <si>
    <t>EAST DAMBORING</t>
  </si>
  <si>
    <t>EAST BALLIDU</t>
  </si>
  <si>
    <t>BALLIDU</t>
  </si>
  <si>
    <t>KONDUT</t>
  </si>
  <si>
    <t>WONGAN HILLS</t>
  </si>
  <si>
    <t>MOCARDY</t>
  </si>
  <si>
    <t>LAKE NINAN</t>
  </si>
  <si>
    <t>LAKE HINDS</t>
  </si>
  <si>
    <t>KONNONGORRING</t>
  </si>
  <si>
    <t>MILING</t>
  </si>
  <si>
    <t>GABALONG</t>
  </si>
  <si>
    <t>BINDI BINDI</t>
  </si>
  <si>
    <t>PIAWANING</t>
  </si>
  <si>
    <t>YERECOIN</t>
  </si>
  <si>
    <t>OLD PLAINS</t>
  </si>
  <si>
    <t>CARANI</t>
  </si>
  <si>
    <t>CALINGIRI</t>
  </si>
  <si>
    <t>WYENING</t>
  </si>
  <si>
    <t>WATTENING</t>
  </si>
  <si>
    <t>BOLGART</t>
  </si>
  <si>
    <t>MOONDYNE</t>
  </si>
  <si>
    <t>JULIMAR</t>
  </si>
  <si>
    <t>DEWARS POOL</t>
  </si>
  <si>
    <t>WEST TOODYAY</t>
  </si>
  <si>
    <t>TOODYAY</t>
  </si>
  <si>
    <t>NUNILE</t>
  </si>
  <si>
    <t>HODDYS WELL</t>
  </si>
  <si>
    <t>DUMBARTON</t>
  </si>
  <si>
    <t>CULHAM</t>
  </si>
  <si>
    <t>COONDLE</t>
  </si>
  <si>
    <t>BEJOORDING</t>
  </si>
  <si>
    <t>CLACKLINE</t>
  </si>
  <si>
    <t>WOOTTATING</t>
  </si>
  <si>
    <t>COPLEY</t>
  </si>
  <si>
    <t>BAKERS HILL</t>
  </si>
  <si>
    <t>WUNDOWIE</t>
  </si>
  <si>
    <t>WOOROLOO</t>
  </si>
  <si>
    <t>THE LAKES</t>
  </si>
  <si>
    <t>MALMALLING</t>
  </si>
  <si>
    <t>GORRIE</t>
  </si>
  <si>
    <t>CHIDLOW</t>
  </si>
  <si>
    <t>BEECHINA</t>
  </si>
  <si>
    <t>USELESS LOOP</t>
  </si>
  <si>
    <t>SHARK BAY</t>
  </si>
  <si>
    <t>NANGA</t>
  </si>
  <si>
    <t>MONKEY MIA</t>
  </si>
  <si>
    <t>FRANCOIS PERON NATIONAL PARK</t>
  </si>
  <si>
    <t>DIRK HARTOG ISLAND</t>
  </si>
  <si>
    <t>DENHAM</t>
  </si>
  <si>
    <t>ZUYTDORP</t>
  </si>
  <si>
    <t>KALBARRI NATIONAL PARK</t>
  </si>
  <si>
    <t>KALBARRI</t>
  </si>
  <si>
    <t>YALLABATHARRA</t>
  </si>
  <si>
    <t>SANDY GULLY</t>
  </si>
  <si>
    <t>OGILVIE</t>
  </si>
  <si>
    <t>NORTHAMPTON</t>
  </si>
  <si>
    <t>ISSEKA</t>
  </si>
  <si>
    <t>HORROCKS</t>
  </si>
  <si>
    <t>GREGORY</t>
  </si>
  <si>
    <t>EAST BOWES</t>
  </si>
  <si>
    <t>BOWES</t>
  </si>
  <si>
    <t>ALMA</t>
  </si>
  <si>
    <t>YUNA</t>
  </si>
  <si>
    <t>YETNA</t>
  </si>
  <si>
    <t>WICHERINA SOUTH</t>
  </si>
  <si>
    <t>WICHERINA</t>
  </si>
  <si>
    <t>WHITE PEAK</t>
  </si>
  <si>
    <t>WEST BINNU</t>
  </si>
  <si>
    <t>WANDANA</t>
  </si>
  <si>
    <t>VALENTINE</t>
  </si>
  <si>
    <t>TOOLONGA</t>
  </si>
  <si>
    <t>TIBRADDEN</t>
  </si>
  <si>
    <t>TAMALA</t>
  </si>
  <si>
    <t>SOUTH YUNA</t>
  </si>
  <si>
    <t>SANDSPRINGS</t>
  </si>
  <si>
    <t>RUDDS GULLY</t>
  </si>
  <si>
    <t>ROCKWELL</t>
  </si>
  <si>
    <t>OAKAJEE</t>
  </si>
  <si>
    <t>NORTHERN GULLY</t>
  </si>
  <si>
    <t>NORTH ERADU</t>
  </si>
  <si>
    <t>NOLBA</t>
  </si>
  <si>
    <t>NERREN NERREN</t>
  </si>
  <si>
    <t>NARRA TARRA</t>
  </si>
  <si>
    <t>NARNGULU</t>
  </si>
  <si>
    <t>NARALING</t>
  </si>
  <si>
    <t>NANSON</t>
  </si>
  <si>
    <t>NABAWA</t>
  </si>
  <si>
    <t>MOUNT ERIN</t>
  </si>
  <si>
    <t>MOONYOONOOKA</t>
  </si>
  <si>
    <t>MINNENOOKA</t>
  </si>
  <si>
    <t>MEADOW</t>
  </si>
  <si>
    <t>MARRAH</t>
  </si>
  <si>
    <t>KOJARENA</t>
  </si>
  <si>
    <t>HOWATHARRA</t>
  </si>
  <si>
    <t>HICKETY</t>
  </si>
  <si>
    <t>HAMELIN POOL</t>
  </si>
  <si>
    <t>GREENOUGH</t>
  </si>
  <si>
    <t>GLENFIELD</t>
  </si>
  <si>
    <t>GEORGINA</t>
  </si>
  <si>
    <t>EURARDY</t>
  </si>
  <si>
    <t>ERADU SOUTH</t>
  </si>
  <si>
    <t>ERADU</t>
  </si>
  <si>
    <t>EAST YUNA</t>
  </si>
  <si>
    <t>EAST NABAWA</t>
  </si>
  <si>
    <t>EAST CHAPMAN</t>
  </si>
  <si>
    <t>DURAWAH</t>
  </si>
  <si>
    <t>DRUMMOND COVE</t>
  </si>
  <si>
    <t>DINDILOA</t>
  </si>
  <si>
    <t>DEEPDALE</t>
  </si>
  <si>
    <t>DARTMOOR</t>
  </si>
  <si>
    <t>COOLCALALAYA</t>
  </si>
  <si>
    <t>COBURN</t>
  </si>
  <si>
    <t>CARRARANG</t>
  </si>
  <si>
    <t>CAPE BURNEY</t>
  </si>
  <si>
    <t>BURMA ROAD</t>
  </si>
  <si>
    <t>BULLER</t>
  </si>
  <si>
    <t>BRINGO</t>
  </si>
  <si>
    <t>BOOTENAL</t>
  </si>
  <si>
    <t>BINNU</t>
  </si>
  <si>
    <t>AJANA</t>
  </si>
  <si>
    <t>WOORREE</t>
  </si>
  <si>
    <t>WONTHELLA</t>
  </si>
  <si>
    <t>WEST END</t>
  </si>
  <si>
    <t>WEBBERTON</t>
  </si>
  <si>
    <t>WANDINA</t>
  </si>
  <si>
    <t>WAGGRAKINE</t>
  </si>
  <si>
    <t>UTAKARRA</t>
  </si>
  <si>
    <t>TARCOOLA BEACH</t>
  </si>
  <si>
    <t>SUNSET BEACH</t>
  </si>
  <si>
    <t>STRATHALBYN</t>
  </si>
  <si>
    <t>SPALDING</t>
  </si>
  <si>
    <t>RANGEWAY</t>
  </si>
  <si>
    <t>MOUNT TARCOOLA</t>
  </si>
  <si>
    <t>MORESBY</t>
  </si>
  <si>
    <t>MERU</t>
  </si>
  <si>
    <t>MAHOMETS FLATS</t>
  </si>
  <si>
    <t>KARLOO</t>
  </si>
  <si>
    <t>HOUTMAN ABROLHOS</t>
  </si>
  <si>
    <t>GERALDTON</t>
  </si>
  <si>
    <t>BLUFF POINT</t>
  </si>
  <si>
    <t>BERESFORD</t>
  </si>
  <si>
    <t>BEACHLANDS</t>
  </si>
  <si>
    <t>WALKAWAY</t>
  </si>
  <si>
    <t>SOUTH GREENOUGH</t>
  </si>
  <si>
    <t>MOUNT HILL</t>
  </si>
  <si>
    <t>YARDARINO</t>
  </si>
  <si>
    <t>PORT DENISON</t>
  </si>
  <si>
    <t>MOUNT HORNER</t>
  </si>
  <si>
    <t>MOUNT ADAMS</t>
  </si>
  <si>
    <t>MILO</t>
  </si>
  <si>
    <t>IRWIN</t>
  </si>
  <si>
    <t>DONGARA</t>
  </si>
  <si>
    <t>BOOKARA</t>
  </si>
  <si>
    <t>BONNIEFIELD</t>
  </si>
  <si>
    <t>ARROWSMITH</t>
  </si>
  <si>
    <t>ALLANOOKA</t>
  </si>
  <si>
    <t>YARRAGADEE</t>
  </si>
  <si>
    <t>YANDANOOKA</t>
  </si>
  <si>
    <t>NANGETTY</t>
  </si>
  <si>
    <t>MOUNT BUDD</t>
  </si>
  <si>
    <t>MOORIARY</t>
  </si>
  <si>
    <t>MINGENEW</t>
  </si>
  <si>
    <t>LOCKIER</t>
  </si>
  <si>
    <t>IKEWA</t>
  </si>
  <si>
    <t>HOLMWOOD</t>
  </si>
  <si>
    <t>BUNDANOON</t>
  </si>
  <si>
    <t>NAMBUNG</t>
  </si>
  <si>
    <t>HILL RIVER</t>
  </si>
  <si>
    <t>GREY</t>
  </si>
  <si>
    <t>BOOTHENDARRA</t>
  </si>
  <si>
    <t>BADGINGARRA</t>
  </si>
  <si>
    <t>WOMARDEN</t>
  </si>
  <si>
    <t>THREE SPRINGS</t>
  </si>
  <si>
    <t>KADATHINNI</t>
  </si>
  <si>
    <t>DUDAWA</t>
  </si>
  <si>
    <t>ARROWSMITH EAST</t>
  </si>
  <si>
    <t>ARRINO</t>
  </si>
  <si>
    <t>WARRADARGE</t>
  </si>
  <si>
    <t>ENEABBA</t>
  </si>
  <si>
    <t>CARNAMAH</t>
  </si>
  <si>
    <t>JURIEN BAY</t>
  </si>
  <si>
    <t>WADDY FOREST</t>
  </si>
  <si>
    <t>MARCHAGEE</t>
  </si>
  <si>
    <t>EGANU</t>
  </si>
  <si>
    <t>COOROW</t>
  </si>
  <si>
    <t>LEEMAN</t>
  </si>
  <si>
    <t>GREEN HEAD</t>
  </si>
  <si>
    <t>WATHEROO</t>
  </si>
  <si>
    <t>GUNYIDI</t>
  </si>
  <si>
    <t>NAMBAN</t>
  </si>
  <si>
    <t>COOMBERDALE</t>
  </si>
  <si>
    <t>CERVANTES</t>
  </si>
  <si>
    <t>WALEBING</t>
  </si>
  <si>
    <t>MOORA</t>
  </si>
  <si>
    <t>KOOJAN</t>
  </si>
  <si>
    <t>GILLINGARRA</t>
  </si>
  <si>
    <t>BERKSHIRE VALLEY</t>
  </si>
  <si>
    <t>BARBERTON</t>
  </si>
  <si>
    <t>YARAWINDAH</t>
  </si>
  <si>
    <t>WADDINGTON</t>
  </si>
  <si>
    <t>NEW NORCIA</t>
  </si>
  <si>
    <t>GLENTROMIE</t>
  </si>
  <si>
    <t>YATHROO</t>
  </si>
  <si>
    <t>REGANS FORD</t>
  </si>
  <si>
    <t>MIMEGARRA</t>
  </si>
  <si>
    <t>DANDARAGAN</t>
  </si>
  <si>
    <t>COOLJARLOO</t>
  </si>
  <si>
    <t>CATABY</t>
  </si>
  <si>
    <t>MOGUMBER</t>
  </si>
  <si>
    <t>WANNAMAL</t>
  </si>
  <si>
    <t>MOOLIABEENEE</t>
  </si>
  <si>
    <t>YEAL</t>
  </si>
  <si>
    <t>WANERIE</t>
  </si>
  <si>
    <t>RED GULLY</t>
  </si>
  <si>
    <t>ORANGE SPRINGS</t>
  </si>
  <si>
    <t>NEERGABBY</t>
  </si>
  <si>
    <t>MUCKENBURRA</t>
  </si>
  <si>
    <t>MOORE RIVER NATIONAL PARK</t>
  </si>
  <si>
    <t>MOONDAH</t>
  </si>
  <si>
    <t>MINDARRA</t>
  </si>
  <si>
    <t>LENNARD BROOK</t>
  </si>
  <si>
    <t>GRANVILLE</t>
  </si>
  <si>
    <t>GINGINUP</t>
  </si>
  <si>
    <t>GINGIN</t>
  </si>
  <si>
    <t>CULLALLA</t>
  </si>
  <si>
    <t>COWALLA</t>
  </si>
  <si>
    <t>COONABIDGEE</t>
  </si>
  <si>
    <t>BREERA</t>
  </si>
  <si>
    <t>BOONANARRING</t>
  </si>
  <si>
    <t>BEERMULLAH</t>
  </si>
  <si>
    <t>BAMBUN</t>
  </si>
  <si>
    <t>BINDOON TRAINING AREA</t>
  </si>
  <si>
    <t>BINDOON</t>
  </si>
  <si>
    <t>MUCHEA</t>
  </si>
  <si>
    <t>TALGOMINE</t>
  </si>
  <si>
    <t>NUNGARIN</t>
  </si>
  <si>
    <t>KWELKAN</t>
  </si>
  <si>
    <t>ELABBIN</t>
  </si>
  <si>
    <t>CHANDLER</t>
  </si>
  <si>
    <t>BURRAN ROCK</t>
  </si>
  <si>
    <t>SOUTH KUNUNOPPIN</t>
  </si>
  <si>
    <t>NORTH KUNUNOPPIN</t>
  </si>
  <si>
    <t>KUNUNOPPIN</t>
  </si>
  <si>
    <t>TRAYNING</t>
  </si>
  <si>
    <t>SOUTH TRAYNING</t>
  </si>
  <si>
    <t>NORTH TRAYNING</t>
  </si>
  <si>
    <t>YELBENI</t>
  </si>
  <si>
    <t>SOUTH YELBENI</t>
  </si>
  <si>
    <t>NORTH YELBENI</t>
  </si>
  <si>
    <t>WYALKATCHEM</t>
  </si>
  <si>
    <t>NEMBUDDING</t>
  </si>
  <si>
    <t>NALKAIN</t>
  </si>
  <si>
    <t>KORRELOCKING</t>
  </si>
  <si>
    <t>COWCOWING</t>
  </si>
  <si>
    <t>LAKE DEBORAH</t>
  </si>
  <si>
    <t>ENNUIN</t>
  </si>
  <si>
    <t>BULLFINCH</t>
  </si>
  <si>
    <t>NUKARNI</t>
  </si>
  <si>
    <t>WILGOYNE</t>
  </si>
  <si>
    <t>WATTONING</t>
  </si>
  <si>
    <t>MUKINBUDIN</t>
  </si>
  <si>
    <t>LAKE BROWN</t>
  </si>
  <si>
    <t>KARLONING</t>
  </si>
  <si>
    <t>ELACHBUTTING</t>
  </si>
  <si>
    <t>DANDANNING</t>
  </si>
  <si>
    <t>BONNIE ROCK</t>
  </si>
  <si>
    <t>BARBALIN</t>
  </si>
  <si>
    <t>WELBUNGIN</t>
  </si>
  <si>
    <t>BENCUBBIN</t>
  </si>
  <si>
    <t>GABBIN</t>
  </si>
  <si>
    <t>NEWCARLBEON</t>
  </si>
  <si>
    <t>MOLLERIN</t>
  </si>
  <si>
    <t>LAKE MARGARETTE</t>
  </si>
  <si>
    <t>KOORDA</t>
  </si>
  <si>
    <t>DUKIN</t>
  </si>
  <si>
    <t>BOORALAMING</t>
  </si>
  <si>
    <t>BADGERIN ROCK</t>
  </si>
  <si>
    <t>WIALKI</t>
  </si>
  <si>
    <t>NORTH WIALKI</t>
  </si>
  <si>
    <t>TAMPU</t>
  </si>
  <si>
    <t>REMLAP</t>
  </si>
  <si>
    <t>MOUROUBRA</t>
  </si>
  <si>
    <t>KARROUN HILL</t>
  </si>
  <si>
    <t>CLEARY</t>
  </si>
  <si>
    <t>BIMBIJY</t>
  </si>
  <si>
    <t>BEACON</t>
  </si>
  <si>
    <t>KULJA</t>
  </si>
  <si>
    <t>PETRUDOR</t>
  </si>
  <si>
    <t>KALANNIE</t>
  </si>
  <si>
    <t>GOODLANDS</t>
  </si>
  <si>
    <t>BURAKIN</t>
  </si>
  <si>
    <t>CADOUX</t>
  </si>
  <si>
    <t>MANMANNING</t>
  </si>
  <si>
    <t>BENJABERRING</t>
  </si>
  <si>
    <t>UCARTY</t>
  </si>
  <si>
    <t>MINNIVALE</t>
  </si>
  <si>
    <t>HINDMARSH</t>
  </si>
  <si>
    <t>KOOMBERKINE</t>
  </si>
  <si>
    <t>DOWERIN</t>
  </si>
  <si>
    <t>WALYORMOURING</t>
  </si>
  <si>
    <t>UCARTY WEST</t>
  </si>
  <si>
    <t>KARRANADGIN</t>
  </si>
  <si>
    <t>HULONGINE</t>
  </si>
  <si>
    <t>GOOMALLING</t>
  </si>
  <si>
    <t>ISRAELITE BAY</t>
  </si>
  <si>
    <t>CAPE ARID</t>
  </si>
  <si>
    <t>BURAMINYA</t>
  </si>
  <si>
    <t>WINDABOUT</t>
  </si>
  <si>
    <t>WEST BEACH</t>
  </si>
  <si>
    <t>SINCLAIR</t>
  </si>
  <si>
    <t>PINK LAKE</t>
  </si>
  <si>
    <t>NULSEN</t>
  </si>
  <si>
    <t>NERIDUP</t>
  </si>
  <si>
    <t>MYRUP</t>
  </si>
  <si>
    <t>MUNGLINUP</t>
  </si>
  <si>
    <t>MONJINGUP</t>
  </si>
  <si>
    <t>MERIVALE</t>
  </si>
  <si>
    <t>HOWICK</t>
  </si>
  <si>
    <t>ESPERANCE</t>
  </si>
  <si>
    <t>EAST MUNGLINUP</t>
  </si>
  <si>
    <t>DALYUP</t>
  </si>
  <si>
    <t>COOMALBIDGUP</t>
  </si>
  <si>
    <t>CONDINGUP</t>
  </si>
  <si>
    <t>CHADWICK</t>
  </si>
  <si>
    <t>CASTLETOWN</t>
  </si>
  <si>
    <t>CASCADE</t>
  </si>
  <si>
    <t>CAPE LE GRAND</t>
  </si>
  <si>
    <t>BOYATUP</t>
  </si>
  <si>
    <t>BEAUMONT</t>
  </si>
  <si>
    <t>BANDY CREEK</t>
  </si>
  <si>
    <t>GIBSON</t>
  </si>
  <si>
    <t>WITTENOOM HILLS</t>
  </si>
  <si>
    <t>SCADDAN</t>
  </si>
  <si>
    <t>MOUNT NEY</t>
  </si>
  <si>
    <t>LORT RIVER</t>
  </si>
  <si>
    <t>GRASS PATCH</t>
  </si>
  <si>
    <t>SALMON GUMS</t>
  </si>
  <si>
    <t>NORTH CASCADE</t>
  </si>
  <si>
    <t>WIDGIEMOOLTHA</t>
  </si>
  <si>
    <t>NORSEMAN</t>
  </si>
  <si>
    <t>MUNDRABILLA</t>
  </si>
  <si>
    <t>MADURA</t>
  </si>
  <si>
    <t>HIGGINSVILLE</t>
  </si>
  <si>
    <t>FRASER RANGE</t>
  </si>
  <si>
    <t>EUCLA</t>
  </si>
  <si>
    <t>DUNDAS</t>
  </si>
  <si>
    <t>COCKLEBIDDY</t>
  </si>
  <si>
    <t>CAIGUNA</t>
  </si>
  <si>
    <t>BALLADONIA</t>
  </si>
  <si>
    <t>KAMBALDA WEST</t>
  </si>
  <si>
    <t>KAMBALDA EAST</t>
  </si>
  <si>
    <t>NEALE</t>
  </si>
  <si>
    <t>LAVERTON</t>
  </si>
  <si>
    <t>LAKE WELLS</t>
  </si>
  <si>
    <t>COSMO NEWBERY</t>
  </si>
  <si>
    <t>BEADELL</t>
  </si>
  <si>
    <t>BANDYA</t>
  </si>
  <si>
    <t>LEONORA</t>
  </si>
  <si>
    <t>LAKE DARLOT</t>
  </si>
  <si>
    <t>SIR SAMUEL</t>
  </si>
  <si>
    <t>LEINSTER</t>
  </si>
  <si>
    <t>ULARRING</t>
  </si>
  <si>
    <t>MENZIES</t>
  </si>
  <si>
    <t>ZANTHUS</t>
  </si>
  <si>
    <t>RAWLINNA</t>
  </si>
  <si>
    <t>PARKESTON</t>
  </si>
  <si>
    <t>FORREST</t>
  </si>
  <si>
    <t>CUNDEELEE</t>
  </si>
  <si>
    <t>VICTORY HEIGHTS</t>
  </si>
  <si>
    <t>SOUTH BOULDER</t>
  </si>
  <si>
    <t>FIMISTON</t>
  </si>
  <si>
    <t>BOULDER</t>
  </si>
  <si>
    <t>WARBURTON</t>
  </si>
  <si>
    <t>TRAFALGAR</t>
  </si>
  <si>
    <t>PLUMRIDGE LAKES</t>
  </si>
  <si>
    <t>ORA BANDA</t>
  </si>
  <si>
    <t>LAKEWOOD</t>
  </si>
  <si>
    <t>KURNALPI</t>
  </si>
  <si>
    <t>KOOKYNIE</t>
  </si>
  <si>
    <t>KANOWNA</t>
  </si>
  <si>
    <t>FEYSVILLE</t>
  </si>
  <si>
    <t>EMU FLAT</t>
  </si>
  <si>
    <t>BULONG</t>
  </si>
  <si>
    <t>BROWN HILL</t>
  </si>
  <si>
    <t>BOORARA</t>
  </si>
  <si>
    <t>YILKARI</t>
  </si>
  <si>
    <t>WILLIAMSTOWN</t>
  </si>
  <si>
    <t>WEST LAMINGTON</t>
  </si>
  <si>
    <t>WEST KALGOORLIE</t>
  </si>
  <si>
    <t>SOUTH KALGOORLIE</t>
  </si>
  <si>
    <t>SOMERVILLE</t>
  </si>
  <si>
    <t>PICCADILLY</t>
  </si>
  <si>
    <t>MULLINGAR</t>
  </si>
  <si>
    <t>LAMINGTON</t>
  </si>
  <si>
    <t>KARLKURLA</t>
  </si>
  <si>
    <t>KALGOORLIE</t>
  </si>
  <si>
    <t>HANNANS</t>
  </si>
  <si>
    <t>BROADWOOD</t>
  </si>
  <si>
    <t>BINDULI</t>
  </si>
  <si>
    <t>WALLAROO</t>
  </si>
  <si>
    <t>VICTORIA ROCK</t>
  </si>
  <si>
    <t>MOUNT BURGES</t>
  </si>
  <si>
    <t>LONDONDERRY</t>
  </si>
  <si>
    <t>KARRAMINDIE</t>
  </si>
  <si>
    <t>COOLGARDIE</t>
  </si>
  <si>
    <t>BULLABULLING</t>
  </si>
  <si>
    <t>BOORABBIN</t>
  </si>
  <si>
    <t>BABAKIN</t>
  </si>
  <si>
    <t>KOOLYANOBBING</t>
  </si>
  <si>
    <t>YELLOWDINE</t>
  </si>
  <si>
    <t>TURKEY HILL</t>
  </si>
  <si>
    <t>SOUTHERN CROSS</t>
  </si>
  <si>
    <t>SOUTH YILGARN</t>
  </si>
  <si>
    <t>SKELETON ROCK</t>
  </si>
  <si>
    <t>PARKER RANGE</t>
  </si>
  <si>
    <t>MOUNT PALMER</t>
  </si>
  <si>
    <t>MOUNT JACKSON</t>
  </si>
  <si>
    <t>MOUNT HOLLAND</t>
  </si>
  <si>
    <t>MOUNT HAMPTON</t>
  </si>
  <si>
    <t>MARVEL LOCH</t>
  </si>
  <si>
    <t>HOLLETON</t>
  </si>
  <si>
    <t>GHOOLI</t>
  </si>
  <si>
    <t>CORINTHIA</t>
  </si>
  <si>
    <t>MOORINE ROCK</t>
  </si>
  <si>
    <t>DULYALBIN</t>
  </si>
  <si>
    <t>SOUTH BODALLIN</t>
  </si>
  <si>
    <t>NORTH BODALLIN</t>
  </si>
  <si>
    <t>BODALLIN</t>
  </si>
  <si>
    <t>WESTONIA</t>
  </si>
  <si>
    <t>WARRACHUPPIN</t>
  </si>
  <si>
    <t>CARRABIN</t>
  </si>
  <si>
    <t>BOODAROCKIN</t>
  </si>
  <si>
    <t>WALGOOLAN</t>
  </si>
  <si>
    <t>WARRALAKIN</t>
  </si>
  <si>
    <t>SOUTH BURRACOPPIN</t>
  </si>
  <si>
    <t>BURRACOPPIN</t>
  </si>
  <si>
    <t>MUNTADGIN</t>
  </si>
  <si>
    <t>CRAMPHORNE</t>
  </si>
  <si>
    <t>ARDATH</t>
  </si>
  <si>
    <t>BRUCE ROCK</t>
  </si>
  <si>
    <t>TANDEGIN</t>
  </si>
  <si>
    <t>NORPA</t>
  </si>
  <si>
    <t>NOKANING</t>
  </si>
  <si>
    <t>MERREDIN</t>
  </si>
  <si>
    <t>KORBEL</t>
  </si>
  <si>
    <t>GOOMARIN</t>
  </si>
  <si>
    <t>NANGEENAN</t>
  </si>
  <si>
    <t>HINES HILL</t>
  </si>
  <si>
    <t>NORTH BAANDEE</t>
  </si>
  <si>
    <t>BAANDEE</t>
  </si>
  <si>
    <t>SOUTH DOODLAKINE</t>
  </si>
  <si>
    <t>DOODLAKINE</t>
  </si>
  <si>
    <t>NORTH KELLERBERRIN</t>
  </si>
  <si>
    <t>MOUNT CAROLINE</t>
  </si>
  <si>
    <t>KELLERBERRIN</t>
  </si>
  <si>
    <t>DAADENNING CREEK</t>
  </si>
  <si>
    <t>TAMMIN</t>
  </si>
  <si>
    <t>SOUTH TAMMIN</t>
  </si>
  <si>
    <t>NORTH TAMMIN</t>
  </si>
  <si>
    <t>YOUNDEGIN</t>
  </si>
  <si>
    <t>WYOLA WEST</t>
  </si>
  <si>
    <t>WATERCARRIN</t>
  </si>
  <si>
    <t>WAEEL</t>
  </si>
  <si>
    <t>CUNDERDIN</t>
  </si>
  <si>
    <t>WARDING EAST</t>
  </si>
  <si>
    <t>QUELAGETTING</t>
  </si>
  <si>
    <t>MECKERING</t>
  </si>
  <si>
    <t>GREENWOODS VALLEY</t>
  </si>
  <si>
    <t>GRASS VALLEY</t>
  </si>
  <si>
    <t>WONGAMINE</t>
  </si>
  <si>
    <t>THROSSELL</t>
  </si>
  <si>
    <t>SPENCERS BROOK</t>
  </si>
  <si>
    <t>SOUTHERN BROOK</t>
  </si>
  <si>
    <t>ROSSMORE</t>
  </si>
  <si>
    <t>NORTHAM</t>
  </si>
  <si>
    <t>MURESK</t>
  </si>
  <si>
    <t>MUMBERKINE</t>
  </si>
  <si>
    <t>MULUCKINE</t>
  </si>
  <si>
    <t>MOKINE</t>
  </si>
  <si>
    <t>MEENAAR</t>
  </si>
  <si>
    <t>MALABAINE</t>
  </si>
  <si>
    <t>KATRINE</t>
  </si>
  <si>
    <t>JENNAPULLIN</t>
  </si>
  <si>
    <t>JENNACUBBINE</t>
  </si>
  <si>
    <t>CUNJARDINE</t>
  </si>
  <si>
    <t>BURLONG</t>
  </si>
  <si>
    <t>WALPOLE</t>
  </si>
  <si>
    <t>NORTH WALPOLE</t>
  </si>
  <si>
    <t>BROKE</t>
  </si>
  <si>
    <t>ROCKY GULLY</t>
  </si>
  <si>
    <t>FRANKLAND RIVER</t>
  </si>
  <si>
    <t>RYANSBROOK</t>
  </si>
  <si>
    <t>MOBRUP</t>
  </si>
  <si>
    <t>LUMEAH</t>
  </si>
  <si>
    <t>KOJONUP</t>
  </si>
  <si>
    <t>JINGALUP</t>
  </si>
  <si>
    <t>CHERRY TREE POOL</t>
  </si>
  <si>
    <t>QUALEUP</t>
  </si>
  <si>
    <t>ORCHID VALLEY</t>
  </si>
  <si>
    <t>MURADUP</t>
  </si>
  <si>
    <t>MOKUP</t>
  </si>
  <si>
    <t>CHANGERUP</t>
  </si>
  <si>
    <t>BOSCABEL</t>
  </si>
  <si>
    <t>BOILUP</t>
  </si>
  <si>
    <t>BEAUFORT RIVER</t>
  </si>
  <si>
    <t>MOODIARRUP</t>
  </si>
  <si>
    <t>DURANILLIN</t>
  </si>
  <si>
    <t>MEEKING</t>
  </si>
  <si>
    <t>DARKAN</t>
  </si>
  <si>
    <t>DARDADINE</t>
  </si>
  <si>
    <t>BOKAL</t>
  </si>
  <si>
    <t>WILLIAMS</t>
  </si>
  <si>
    <t>QUINDANNING</t>
  </si>
  <si>
    <t>WURAMING</t>
  </si>
  <si>
    <t>UPPER MURRAY</t>
  </si>
  <si>
    <t>RANFORD</t>
  </si>
  <si>
    <t>NORTH BANNISTER</t>
  </si>
  <si>
    <t>MOUNT WELLS</t>
  </si>
  <si>
    <t>MOUNT COOKE</t>
  </si>
  <si>
    <t>MARRADONG</t>
  </si>
  <si>
    <t>LOWER HOTHAM</t>
  </si>
  <si>
    <t>CROSSMAN</t>
  </si>
  <si>
    <t>BODDINGTON</t>
  </si>
  <si>
    <t>BANNISTER</t>
  </si>
  <si>
    <t>SHACKLETON</t>
  </si>
  <si>
    <t>KWOLYIN</t>
  </si>
  <si>
    <t>PANTAPIN</t>
  </si>
  <si>
    <t>YOTING</t>
  </si>
  <si>
    <t>WAMENUSKING</t>
  </si>
  <si>
    <t>SOUTH QUAIRADING</t>
  </si>
  <si>
    <t>QUAIRADING</t>
  </si>
  <si>
    <t>MOUNT STIRLING</t>
  </si>
  <si>
    <t>DULBELLING</t>
  </si>
  <si>
    <t>DOODENANNING</t>
  </si>
  <si>
    <t>DANGIN</t>
  </si>
  <si>
    <t>CUBBINE</t>
  </si>
  <si>
    <t>BALKULING</t>
  </si>
  <si>
    <t>BADJALING</t>
  </si>
  <si>
    <t>KURRENKUTTEN</t>
  </si>
  <si>
    <t>KUNJIN</t>
  </si>
  <si>
    <t>GORGE ROCK</t>
  </si>
  <si>
    <t>CORRIGIN</t>
  </si>
  <si>
    <t>BILBARIN</t>
  </si>
  <si>
    <t>ADAMSVALE</t>
  </si>
  <si>
    <t>BULLARING</t>
  </si>
  <si>
    <t>YEALERING</t>
  </si>
  <si>
    <t>KIRK ROCK</t>
  </si>
  <si>
    <t>WOGOLIN</t>
  </si>
  <si>
    <t>WICKEPIN</t>
  </si>
  <si>
    <t>MALYALLING</t>
  </si>
  <si>
    <t>GILLIMANNING</t>
  </si>
  <si>
    <t>EAST WICKEPIN</t>
  </si>
  <si>
    <t>WOOLOCUTTY</t>
  </si>
  <si>
    <t>WEST HOLLETON</t>
  </si>
  <si>
    <t>WADDERIN</t>
  </si>
  <si>
    <t>NAREMBEEN</t>
  </si>
  <si>
    <t>MOUNT WALKER</t>
  </si>
  <si>
    <t>SOUTH KUMMININ</t>
  </si>
  <si>
    <t>KONDININ</t>
  </si>
  <si>
    <t>KULIN WEST</t>
  </si>
  <si>
    <t>KULIN</t>
  </si>
  <si>
    <t>JITARNING</t>
  </si>
  <si>
    <t>JILAKIN</t>
  </si>
  <si>
    <t>WALYURIN</t>
  </si>
  <si>
    <t>DUDININ</t>
  </si>
  <si>
    <t>TINCURRIN</t>
  </si>
  <si>
    <t>HARRISMITH</t>
  </si>
  <si>
    <t>LITTLE ITALY</t>
  </si>
  <si>
    <t>HYDEN</t>
  </si>
  <si>
    <t>FORRESTANIA</t>
  </si>
  <si>
    <t>KARLGARIN</t>
  </si>
  <si>
    <t>PINGARING</t>
  </si>
  <si>
    <t>MOUNT MADDEN</t>
  </si>
  <si>
    <t>LAKE KING</t>
  </si>
  <si>
    <t>HATTER HILL</t>
  </si>
  <si>
    <t>VARLEY</t>
  </si>
  <si>
    <t>SOUTH NEWDEGATE</t>
  </si>
  <si>
    <t>NEWDEGATE</t>
  </si>
  <si>
    <t>MOUNT SHERIDAN</t>
  </si>
  <si>
    <t>MAGENTA</t>
  </si>
  <si>
    <t>LAKE CAMM</t>
  </si>
  <si>
    <t>LAKE BIDDY</t>
  </si>
  <si>
    <t>HOLT ROCK</t>
  </si>
  <si>
    <t>EAST NEWDEGATE</t>
  </si>
  <si>
    <t>DUNN ROCK</t>
  </si>
  <si>
    <t>TARIN ROCK</t>
  </si>
  <si>
    <t>SOUTH LAKE GRACE</t>
  </si>
  <si>
    <t>NORTH LAKE GRACE</t>
  </si>
  <si>
    <t>NORTH BURNGUP</t>
  </si>
  <si>
    <t>NEENDALING</t>
  </si>
  <si>
    <t>MALLEE HILL</t>
  </si>
  <si>
    <t>LAKE GRACE</t>
  </si>
  <si>
    <t>KUENDER</t>
  </si>
  <si>
    <t>BUNICHE</t>
  </si>
  <si>
    <t>BEENONG</t>
  </si>
  <si>
    <t>SOUTH KUKERIN</t>
  </si>
  <si>
    <t>NORTH KUKERIN</t>
  </si>
  <si>
    <t>MERILUP</t>
  </si>
  <si>
    <t>KUKERIN</t>
  </si>
  <si>
    <t>NORTH MOULYINNING</t>
  </si>
  <si>
    <t>MOULYINNING</t>
  </si>
  <si>
    <t>NIPPERING</t>
  </si>
  <si>
    <t>NAIRIBIN</t>
  </si>
  <si>
    <t>DUMBLEYUNG</t>
  </si>
  <si>
    <t>BULLOCK HILLS</t>
  </si>
  <si>
    <t>HOPETOUN</t>
  </si>
  <si>
    <t>WEST RIVER</t>
  </si>
  <si>
    <t>RAVENSTHORPE</t>
  </si>
  <si>
    <t>JERDACUTTUP</t>
  </si>
  <si>
    <t>FITZGERALD RIVER NATIONAL PARK</t>
  </si>
  <si>
    <t>PINGRUP</t>
  </si>
  <si>
    <t>NYABING</t>
  </si>
  <si>
    <t>STIRLING RANGE NATIONAL PARK</t>
  </si>
  <si>
    <t>NORTH STIRLINGS</t>
  </si>
  <si>
    <t>NALYERLUP</t>
  </si>
  <si>
    <t>MONJEBUP</t>
  </si>
  <si>
    <t>MAGITUP</t>
  </si>
  <si>
    <t>BREMER BAY</t>
  </si>
  <si>
    <t>BOXWOOD HILL</t>
  </si>
  <si>
    <t>BORDEN</t>
  </si>
  <si>
    <t>AMELUP</t>
  </si>
  <si>
    <t>WEST FITZGERALD</t>
  </si>
  <si>
    <t>JERRAMUNGUP</t>
  </si>
  <si>
    <t>JACUP</t>
  </si>
  <si>
    <t>GAIRDNER</t>
  </si>
  <si>
    <t>TOOMPUP</t>
  </si>
  <si>
    <t>ONGERUP</t>
  </si>
  <si>
    <t>NEEDILUP</t>
  </si>
  <si>
    <t>MINDARABIN</t>
  </si>
  <si>
    <t>MILLS LAKE</t>
  </si>
  <si>
    <t>COWALELLUP</t>
  </si>
  <si>
    <t>PALLINUP</t>
  </si>
  <si>
    <t>KEBARINGUP</t>
  </si>
  <si>
    <t>JACKITUP</t>
  </si>
  <si>
    <t>GNOWANGERUP</t>
  </si>
  <si>
    <t>WILLIAM BAY</t>
  </si>
  <si>
    <t>TRENT</t>
  </si>
  <si>
    <t>TINGLEDALE</t>
  </si>
  <si>
    <t>SHADFORTH</t>
  </si>
  <si>
    <t>SCOTSDALE</t>
  </si>
  <si>
    <t>PEACEFUL BAY</t>
  </si>
  <si>
    <t>PARRYVILLE</t>
  </si>
  <si>
    <t>OCEAN BEACH</t>
  </si>
  <si>
    <t>NORNALUP</t>
  </si>
  <si>
    <t>MOUNT ROMANCE</t>
  </si>
  <si>
    <t>MOUNT LINDESAY</t>
  </si>
  <si>
    <t>KORDABUP</t>
  </si>
  <si>
    <t>KENTDALE</t>
  </si>
  <si>
    <t>HAZELVALE</t>
  </si>
  <si>
    <t>HAY</t>
  </si>
  <si>
    <t>DENMARK</t>
  </si>
  <si>
    <t>BOW BRIDGE</t>
  </si>
  <si>
    <t>YOUNGS SIDING</t>
  </si>
  <si>
    <t>YAKAMIA</t>
  </si>
  <si>
    <t>WILLYUNG</t>
  </si>
  <si>
    <t>WEST CAPE HOWE</t>
  </si>
  <si>
    <t>WARRENUP</t>
  </si>
  <si>
    <t>WALMSLEY</t>
  </si>
  <si>
    <t>VANCOUVER PENINSULA</t>
  </si>
  <si>
    <t>TORNDIRRUP</t>
  </si>
  <si>
    <t>TORBAY</t>
  </si>
  <si>
    <t>SPENCER PARK</t>
  </si>
  <si>
    <t>SEPPINGS</t>
  </si>
  <si>
    <t>SANDPATCH</t>
  </si>
  <si>
    <t>ROBINSON</t>
  </si>
  <si>
    <t>PORT ALBANY</t>
  </si>
  <si>
    <t>ORANA</t>
  </si>
  <si>
    <t>NULLAKI</t>
  </si>
  <si>
    <t>NAPIER</t>
  </si>
  <si>
    <t>NANARUP</t>
  </si>
  <si>
    <t>MOUNT MELVILLE</t>
  </si>
  <si>
    <t>MOUNT ELPHINSTONE</t>
  </si>
  <si>
    <t>MOUNT CLARENCE</t>
  </si>
  <si>
    <t>MIRA MAR</t>
  </si>
  <si>
    <t>MILPARA</t>
  </si>
  <si>
    <t>MILLBROOK</t>
  </si>
  <si>
    <t>MIDDLETON BEACH</t>
  </si>
  <si>
    <t>MCKAIL</t>
  </si>
  <si>
    <t>MARBELUP</t>
  </si>
  <si>
    <t>LOWLANDS</t>
  </si>
  <si>
    <t>LOWER KING</t>
  </si>
  <si>
    <t>LOCKYER</t>
  </si>
  <si>
    <t>LITTLE GROVE</t>
  </si>
  <si>
    <t>LANGE</t>
  </si>
  <si>
    <t>KRONKUP</t>
  </si>
  <si>
    <t>KING RIVER</t>
  </si>
  <si>
    <t>KALGAN</t>
  </si>
  <si>
    <t>GREEN VALLEY</t>
  </si>
  <si>
    <t>GOODE BEACH</t>
  </si>
  <si>
    <t>GLEDHOW</t>
  </si>
  <si>
    <t>FRENCHMAN BAY</t>
  </si>
  <si>
    <t>EMU POINT</t>
  </si>
  <si>
    <t>ELLEKER</t>
  </si>
  <si>
    <t>DROME</t>
  </si>
  <si>
    <t>CUTHBERT</t>
  </si>
  <si>
    <t>COLLINGWOOD PARK</t>
  </si>
  <si>
    <t>COLLINGWOOD HEIGHTS</t>
  </si>
  <si>
    <t>CENTENNIAL PARK</t>
  </si>
  <si>
    <t>BORNHOLM</t>
  </si>
  <si>
    <t>BIG GROVE</t>
  </si>
  <si>
    <t>BAYONET HEAD</t>
  </si>
  <si>
    <t>ALBANY</t>
  </si>
  <si>
    <t>WELLSTEAD</t>
  </si>
  <si>
    <t>PALMDALE</t>
  </si>
  <si>
    <t>METTLER</t>
  </si>
  <si>
    <t>MANYPEAKS</t>
  </si>
  <si>
    <t>KOJANEERUP SOUTH</t>
  </si>
  <si>
    <t>GREEN RANGE</t>
  </si>
  <si>
    <t>GNOWELLEN</t>
  </si>
  <si>
    <t>CHEYNES</t>
  </si>
  <si>
    <t>REDMOND WEST</t>
  </si>
  <si>
    <t>REDMOND</t>
  </si>
  <si>
    <t>NARRIKUP</t>
  </si>
  <si>
    <t>WOOGENELLUP</t>
  </si>
  <si>
    <t>TAKALARUP</t>
  </si>
  <si>
    <t>SOUTH STIRLING</t>
  </si>
  <si>
    <t>PORONGURUP</t>
  </si>
  <si>
    <t>PERILLUP</t>
  </si>
  <si>
    <t>MOUNT BARKER</t>
  </si>
  <si>
    <t>FOREST HILL</t>
  </si>
  <si>
    <t>DENBARKER</t>
  </si>
  <si>
    <t>KENDENUP</t>
  </si>
  <si>
    <t>TENTERDEN</t>
  </si>
  <si>
    <t>WANSBROUGH</t>
  </si>
  <si>
    <t>TAMBELLUP</t>
  </si>
  <si>
    <t>MOONIES HILL</t>
  </si>
  <si>
    <t>LAKE TOOLBRUNUP</t>
  </si>
  <si>
    <t>DARTNALL</t>
  </si>
  <si>
    <t>BORDERDALE</t>
  </si>
  <si>
    <t>BOBALONG</t>
  </si>
  <si>
    <t>BROOMEHILL WEST</t>
  </si>
  <si>
    <t>BROOMEHILL VILLAGE</t>
  </si>
  <si>
    <t>BROOMEHILL EAST</t>
  </si>
  <si>
    <t>BROOMEHILL</t>
  </si>
  <si>
    <t>SOUTH GLENCOE</t>
  </si>
  <si>
    <t>SOUTH DATATINE</t>
  </si>
  <si>
    <t>PINWERNYING</t>
  </si>
  <si>
    <t>MURDONG</t>
  </si>
  <si>
    <t>MOOJEBING</t>
  </si>
  <si>
    <t>MARRACOONDA</t>
  </si>
  <si>
    <t>KATANNING</t>
  </si>
  <si>
    <t>EWLYAMARTUP</t>
  </si>
  <si>
    <t>DATATINE</t>
  </si>
  <si>
    <t>COYRECUP</t>
  </si>
  <si>
    <t>COBLININE</t>
  </si>
  <si>
    <t>CARROLUP</t>
  </si>
  <si>
    <t>BADGEBUP</t>
  </si>
  <si>
    <t>WOODANILLING</t>
  </si>
  <si>
    <t>KENMARE</t>
  </si>
  <si>
    <t>GLENCOE</t>
  </si>
  <si>
    <t>CARTMETICUP</t>
  </si>
  <si>
    <t>BOYERINE</t>
  </si>
  <si>
    <t>WEDGECARRUP</t>
  </si>
  <si>
    <t>WAGIN</t>
  </si>
  <si>
    <t>PIESSEVILLE</t>
  </si>
  <si>
    <t>MINDING</t>
  </si>
  <si>
    <t>LIME LAKE</t>
  </si>
  <si>
    <t>JALORAN</t>
  </si>
  <si>
    <t>GUNDARING</t>
  </si>
  <si>
    <t>DONGOLOCKING</t>
  </si>
  <si>
    <t>COLLANILLING</t>
  </si>
  <si>
    <t>CANCANNING</t>
  </si>
  <si>
    <t>BALLAYING</t>
  </si>
  <si>
    <t>HIGHBURY</t>
  </si>
  <si>
    <t>YILLIMINNING</t>
  </si>
  <si>
    <t>TOOLIBIN</t>
  </si>
  <si>
    <t>NOMANS LAKE</t>
  </si>
  <si>
    <t>NARROGIN VALLEY</t>
  </si>
  <si>
    <t>NARROGIN</t>
  </si>
  <si>
    <t>MINIGIN</t>
  </si>
  <si>
    <t>HILLSIDE</t>
  </si>
  <si>
    <t>DUMBERNING</t>
  </si>
  <si>
    <t>BOUNDAIN</t>
  </si>
  <si>
    <t>YORNANING</t>
  </si>
  <si>
    <t>WARDERING</t>
  </si>
  <si>
    <t>TOWNSENDALE</t>
  </si>
  <si>
    <t>LOL GRAY</t>
  </si>
  <si>
    <t>DRYANDRA</t>
  </si>
  <si>
    <t>CUBALLING</t>
  </si>
  <si>
    <t>CONTINE</t>
  </si>
  <si>
    <t>COMMODINE</t>
  </si>
  <si>
    <t>WEST POPANYINNING</t>
  </si>
  <si>
    <t>STRATHERNE</t>
  </si>
  <si>
    <t>POPANYINNING</t>
  </si>
  <si>
    <t>EAST POPANYINNING</t>
  </si>
  <si>
    <t>WEST PINGELLY</t>
  </si>
  <si>
    <t>WANDERING</t>
  </si>
  <si>
    <t>SPRINGS</t>
  </si>
  <si>
    <t>PUMPHREYS BRIDGE</t>
  </si>
  <si>
    <t>PINGELLY</t>
  </si>
  <si>
    <t>EAST PINGELLY</t>
  </si>
  <si>
    <t>DWARDA</t>
  </si>
  <si>
    <t>CODJATOTINE</t>
  </si>
  <si>
    <t>KWEDA</t>
  </si>
  <si>
    <t>JELCOBINE</t>
  </si>
  <si>
    <t>BULYEE</t>
  </si>
  <si>
    <t>BROOKTON</t>
  </si>
  <si>
    <t>ALDERSYDE</t>
  </si>
  <si>
    <t>WESTDALE</t>
  </si>
  <si>
    <t>MORBINNING</t>
  </si>
  <si>
    <t>KOKEBY</t>
  </si>
  <si>
    <t>EAST BEVERLEY</t>
  </si>
  <si>
    <t>DALE</t>
  </si>
  <si>
    <t>BEVERLEY</t>
  </si>
  <si>
    <t>BALLY BALLY</t>
  </si>
  <si>
    <t>YORK</t>
  </si>
  <si>
    <t>WILBERFORCE</t>
  </si>
  <si>
    <t>TALBOT WEST</t>
  </si>
  <si>
    <t>TALBOT</t>
  </si>
  <si>
    <t>ST RONANS</t>
  </si>
  <si>
    <t>QUELLINGTON</t>
  </si>
  <si>
    <t>NARRALOGGAN</t>
  </si>
  <si>
    <t>MOUNT OBSERVATION</t>
  </si>
  <si>
    <t>MOUNT HARDEY</t>
  </si>
  <si>
    <t>MALEBELLING</t>
  </si>
  <si>
    <t>KAURING</t>
  </si>
  <si>
    <t>INKPEN</t>
  </si>
  <si>
    <t>GWAMBYGINE</t>
  </si>
  <si>
    <t>GREENHILLS</t>
  </si>
  <si>
    <t>GILGERING</t>
  </si>
  <si>
    <t>FLYNN</t>
  </si>
  <si>
    <t>FLINT</t>
  </si>
  <si>
    <t>DALIAK</t>
  </si>
  <si>
    <t>COLD HARBOUR</t>
  </si>
  <si>
    <t>CALJIE</t>
  </si>
  <si>
    <t>BURGES</t>
  </si>
  <si>
    <t>BALLADONG</t>
  </si>
  <si>
    <t>BADGIN</t>
  </si>
  <si>
    <t>MOLLOY ISLAND</t>
  </si>
  <si>
    <t>LEEUWIN</t>
  </si>
  <si>
    <t>KUDARDUP</t>
  </si>
  <si>
    <t>EAST AUGUSTA</t>
  </si>
  <si>
    <t>DEEPDENE</t>
  </si>
  <si>
    <t>AUGUSTA</t>
  </si>
  <si>
    <t>WARNER GLEN</t>
  </si>
  <si>
    <t>SCOTT RIVER</t>
  </si>
  <si>
    <t>NILLUP</t>
  </si>
  <si>
    <t>KARRIDALE</t>
  </si>
  <si>
    <t>HAMELIN BAY</t>
  </si>
  <si>
    <t>COURTENAY</t>
  </si>
  <si>
    <t>ALEXANDRA BRIDGE</t>
  </si>
  <si>
    <t>WITCHCLIFFE</t>
  </si>
  <si>
    <t>REDGATE</t>
  </si>
  <si>
    <t>FOREST GROVE</t>
  </si>
  <si>
    <t>BORANUP</t>
  </si>
  <si>
    <t>YEBBLE</t>
  </si>
  <si>
    <t>SCHROEDER</t>
  </si>
  <si>
    <t>ROSA GLEN</t>
  </si>
  <si>
    <t>ROSA BROOK</t>
  </si>
  <si>
    <t>PREVELLY</t>
  </si>
  <si>
    <t>OSMINGTON</t>
  </si>
  <si>
    <t>MARGARET RIVER</t>
  </si>
  <si>
    <t>GNARABUP</t>
  </si>
  <si>
    <t>BURNSIDE</t>
  </si>
  <si>
    <t>BRAMLEY</t>
  </si>
  <si>
    <t>TREETON</t>
  </si>
  <si>
    <t>GRACETOWN</t>
  </si>
  <si>
    <t>COWARAMUP</t>
  </si>
  <si>
    <t>BAUDIN</t>
  </si>
  <si>
    <t>YALLINGUP SIDING</t>
  </si>
  <si>
    <t>YALLINGUP</t>
  </si>
  <si>
    <t>QUINDALUP</t>
  </si>
  <si>
    <t>QUEDJINUP</t>
  </si>
  <si>
    <t>NATURALISTE</t>
  </si>
  <si>
    <t>EAGLE BAY</t>
  </si>
  <si>
    <t>DUNSBOROUGH</t>
  </si>
  <si>
    <t>YOONGARILLUP</t>
  </si>
  <si>
    <t>YELVERTON</t>
  </si>
  <si>
    <t>YALYALUP</t>
  </si>
  <si>
    <t>WONNERUP</t>
  </si>
  <si>
    <t>WILYABRUP</t>
  </si>
  <si>
    <t>WEST BUSSELTON</t>
  </si>
  <si>
    <t>WALSALL</t>
  </si>
  <si>
    <t>VASSE</t>
  </si>
  <si>
    <t>TUTUNUP</t>
  </si>
  <si>
    <t>SIESTA PARK</t>
  </si>
  <si>
    <t>SABINA RIVER</t>
  </si>
  <si>
    <t>RUABON</t>
  </si>
  <si>
    <t>REINSCOURT</t>
  </si>
  <si>
    <t>NORTH JINDONG</t>
  </si>
  <si>
    <t>METRICUP</t>
  </si>
  <si>
    <t>MARYBROOK</t>
  </si>
  <si>
    <t>LUDLOW</t>
  </si>
  <si>
    <t>KEALY</t>
  </si>
  <si>
    <t>KALOORUP</t>
  </si>
  <si>
    <t>KALGUP</t>
  </si>
  <si>
    <t>JINDONG</t>
  </si>
  <si>
    <t>HITHERGREEN</t>
  </si>
  <si>
    <t>GEOGRAPHE</t>
  </si>
  <si>
    <t>CHAPMAN HILL</t>
  </si>
  <si>
    <t>CARBUNUP RIVER</t>
  </si>
  <si>
    <t>BUSSELTON</t>
  </si>
  <si>
    <t>BROADWATER</t>
  </si>
  <si>
    <t>BOVELL</t>
  </si>
  <si>
    <t>BOALLIA</t>
  </si>
  <si>
    <t>ANNIEBROOK</t>
  </si>
  <si>
    <t>AMBERGATE</t>
  </si>
  <si>
    <t>ABBEY</t>
  </si>
  <si>
    <t>ABBA RIVER</t>
  </si>
  <si>
    <t>YOGANUP</t>
  </si>
  <si>
    <t>SCOTT RIVER EAST</t>
  </si>
  <si>
    <t>NANNUP</t>
  </si>
  <si>
    <t>JARRAHWOOD</t>
  </si>
  <si>
    <t>JALBARRAGUP</t>
  </si>
  <si>
    <t>EAST NANNUP</t>
  </si>
  <si>
    <t>DARRADUP</t>
  </si>
  <si>
    <t>CUNDINUP</t>
  </si>
  <si>
    <t>CARLOTTA</t>
  </si>
  <si>
    <t>BARRABUP</t>
  </si>
  <si>
    <t>STIRLING ESTATE</t>
  </si>
  <si>
    <t>PEPPERMINT GROVE BEACH</t>
  </si>
  <si>
    <t>FORREST BEACH</t>
  </si>
  <si>
    <t>CAPEL RIVER</t>
  </si>
  <si>
    <t>CAPEL</t>
  </si>
  <si>
    <t>WINDY HARBOUR</t>
  </si>
  <si>
    <t>NORTHCLIFFE</t>
  </si>
  <si>
    <t>MEERUP</t>
  </si>
  <si>
    <t>CROWEA</t>
  </si>
  <si>
    <t>BOORARA BROOK</t>
  </si>
  <si>
    <t>YEAGARUP</t>
  </si>
  <si>
    <t>PEMBERTON</t>
  </si>
  <si>
    <t>PEERABEELUP</t>
  </si>
  <si>
    <t>LAKE JASPER</t>
  </si>
  <si>
    <t>EASTBROOK</t>
  </si>
  <si>
    <t>COLLINS</t>
  </si>
  <si>
    <t>CHANNYBEARUP</t>
  </si>
  <si>
    <t>CALLCUP</t>
  </si>
  <si>
    <t>BIDDELIA</t>
  </si>
  <si>
    <t>BEEDELUP</t>
  </si>
  <si>
    <t>YANMAH</t>
  </si>
  <si>
    <t>WILGARRUP</t>
  </si>
  <si>
    <t>UPPER WARREN</t>
  </si>
  <si>
    <t>SMITH BROOK</t>
  </si>
  <si>
    <t>RINGBARK</t>
  </si>
  <si>
    <t>QUINNINUP</t>
  </si>
  <si>
    <t>PERUP</t>
  </si>
  <si>
    <t>PALGARUP</t>
  </si>
  <si>
    <t>MORDALUP</t>
  </si>
  <si>
    <t>MANJIMUP</t>
  </si>
  <si>
    <t>LINFARNE</t>
  </si>
  <si>
    <t>LAKE MUIR</t>
  </si>
  <si>
    <t>JARDEE</t>
  </si>
  <si>
    <t>GLENORAN</t>
  </si>
  <si>
    <t>DONNELLY RIVER</t>
  </si>
  <si>
    <t>DIXVALE</t>
  </si>
  <si>
    <t>DINGUP</t>
  </si>
  <si>
    <t>DIAMOND TREE</t>
  </si>
  <si>
    <t>DEANMILL</t>
  </si>
  <si>
    <t>BALBARRUP</t>
  </si>
  <si>
    <t>YORNUP</t>
  </si>
  <si>
    <t>WANDILLUP</t>
  </si>
  <si>
    <t>MARANUP</t>
  </si>
  <si>
    <t>GLENLYNN</t>
  </si>
  <si>
    <t>WINNEJUP</t>
  </si>
  <si>
    <t>KANGAROO GULLY</t>
  </si>
  <si>
    <t>HESTER BROOK</t>
  </si>
  <si>
    <t>HESTER</t>
  </si>
  <si>
    <t>CATTERICK</t>
  </si>
  <si>
    <t>BRIDGETOWN</t>
  </si>
  <si>
    <t>BENJINUP</t>
  </si>
  <si>
    <t>NORTH GREENBUSHES</t>
  </si>
  <si>
    <t>GREENBUSHES</t>
  </si>
  <si>
    <t>SOUTHAMPTON</t>
  </si>
  <si>
    <t>GRIMWADE</t>
  </si>
  <si>
    <t>BALINGUP</t>
  </si>
  <si>
    <t>MULLALYUP</t>
  </si>
  <si>
    <t>NEWLANDS</t>
  </si>
  <si>
    <t>KIRUP</t>
  </si>
  <si>
    <t>BRAZIER</t>
  </si>
  <si>
    <t>TRIGWELL</t>
  </si>
  <si>
    <t>TONEBRIDGE</t>
  </si>
  <si>
    <t>SCOTTS BROOK</t>
  </si>
  <si>
    <t>MAYANUP</t>
  </si>
  <si>
    <t>KULIKUP</t>
  </si>
  <si>
    <t>DINNINUP</t>
  </si>
  <si>
    <t>CHOWERUP</t>
  </si>
  <si>
    <t>BOYUP BROOK</t>
  </si>
  <si>
    <t>WILGA WEST</t>
  </si>
  <si>
    <t>WILGA</t>
  </si>
  <si>
    <t>LOWDEN</t>
  </si>
  <si>
    <t>YABBERUP</t>
  </si>
  <si>
    <t>UPPER CAPEL</t>
  </si>
  <si>
    <t>THOMSON BROOK</t>
  </si>
  <si>
    <t>QUEENWOOD</t>
  </si>
  <si>
    <t>PAYNEDALE</t>
  </si>
  <si>
    <t>GLEN MERVYN</t>
  </si>
  <si>
    <t>DONNYBROOK</t>
  </si>
  <si>
    <t>CHARLEY CREEK</t>
  </si>
  <si>
    <t>BROOKHAMPTON</t>
  </si>
  <si>
    <t>BEELERUP</t>
  </si>
  <si>
    <t>ARGYLE</t>
  </si>
  <si>
    <t>THE PLAINS</t>
  </si>
  <si>
    <t>STRATHAM</t>
  </si>
  <si>
    <t>NORTH BOYANUP</t>
  </si>
  <si>
    <t>GWINDINUP</t>
  </si>
  <si>
    <t>ELGIN</t>
  </si>
  <si>
    <t>BOYANUP</t>
  </si>
  <si>
    <t>WELLINGTON MILL</t>
  </si>
  <si>
    <t>WELLINGTON FOREST</t>
  </si>
  <si>
    <t>HENTY</t>
  </si>
  <si>
    <t>FERGUSON</t>
  </si>
  <si>
    <t>DARDANUP WEST</t>
  </si>
  <si>
    <t>DARDANUP</t>
  </si>
  <si>
    <t>CROOKED BROOK</t>
  </si>
  <si>
    <t>WELLESLEY</t>
  </si>
  <si>
    <t>PARKFIELD</t>
  </si>
  <si>
    <t>LESCHENAULT</t>
  </si>
  <si>
    <t>BINNINGUP</t>
  </si>
  <si>
    <t>AUSTRALIND</t>
  </si>
  <si>
    <t>MILLBRIDGE</t>
  </si>
  <si>
    <t>EATON</t>
  </si>
  <si>
    <t>WITHERS</t>
  </si>
  <si>
    <t>VITTORIA</t>
  </si>
  <si>
    <t>USHER</t>
  </si>
  <si>
    <t>SOUTH BUNBURY</t>
  </si>
  <si>
    <t>PELICAN POINT</t>
  </si>
  <si>
    <t>GLEN IRIS</t>
  </si>
  <si>
    <t>GELORUP</t>
  </si>
  <si>
    <t>EAST BUNBURY</t>
  </si>
  <si>
    <t>DAVENPORT</t>
  </si>
  <si>
    <t>DALYELLUP</t>
  </si>
  <si>
    <t>COLLEGE GROVE</t>
  </si>
  <si>
    <t>CAREY PARK</t>
  </si>
  <si>
    <t>BUNBURY</t>
  </si>
  <si>
    <t>PICTON EAST</t>
  </si>
  <si>
    <t>PICTON</t>
  </si>
  <si>
    <t>BUREKUP</t>
  </si>
  <si>
    <t>ROELANDS</t>
  </si>
  <si>
    <t>YOURDAMUNG LAKE</t>
  </si>
  <si>
    <t>WORSLEY</t>
  </si>
  <si>
    <t>SHOTTS</t>
  </si>
  <si>
    <t>PRESTON SETTLEMENT</t>
  </si>
  <si>
    <t>PALMER</t>
  </si>
  <si>
    <t>NOGGERUP</t>
  </si>
  <si>
    <t>MUNGALUP</t>
  </si>
  <si>
    <t>MUMBALLUP</t>
  </si>
  <si>
    <t>MUJA</t>
  </si>
  <si>
    <t>MCALINDEN</t>
  </si>
  <si>
    <t>LYALLS MILL</t>
  </si>
  <si>
    <t>HARRIS RIVER</t>
  </si>
  <si>
    <t>COLLIE BURN</t>
  </si>
  <si>
    <t>COLLIE</t>
  </si>
  <si>
    <t>CARDIFF</t>
  </si>
  <si>
    <t>BUCKINGHAM</t>
  </si>
  <si>
    <t>BOWELLING</t>
  </si>
  <si>
    <t>ALLANSON</t>
  </si>
  <si>
    <t>BRUNSWICK</t>
  </si>
  <si>
    <t>BEELA</t>
  </si>
  <si>
    <t>BENGER</t>
  </si>
  <si>
    <t>WOKALUP</t>
  </si>
  <si>
    <t>WARAWARRUP</t>
  </si>
  <si>
    <t>UDUC</t>
  </si>
  <si>
    <t>MYALUP</t>
  </si>
  <si>
    <t>HOFFMAN</t>
  </si>
  <si>
    <t>HARVEY</t>
  </si>
  <si>
    <t>COOKERNUP</t>
  </si>
  <si>
    <t>YARLOOP</t>
  </si>
  <si>
    <t>WAROONA</t>
  </si>
  <si>
    <t>WAGERUP</t>
  </si>
  <si>
    <t>PRESTON BEACH</t>
  </si>
  <si>
    <t>NANGA BROOK</t>
  </si>
  <si>
    <t>LAKE CLIFTON</t>
  </si>
  <si>
    <t>HAMEL</t>
  </si>
  <si>
    <t>WEST COOLUP</t>
  </si>
  <si>
    <t>COOLUP</t>
  </si>
  <si>
    <t>BIRCHMONT</t>
  </si>
  <si>
    <t>TEESDALE</t>
  </si>
  <si>
    <t>MARRINUP</t>
  </si>
  <si>
    <t>INGLEHOPE</t>
  </si>
  <si>
    <t>HOLYOAKE</t>
  </si>
  <si>
    <t>ETMILYN</t>
  </si>
  <si>
    <t>DWELLINGUP</t>
  </si>
  <si>
    <t>BANKSIADALE</t>
  </si>
  <si>
    <t>HERRON</t>
  </si>
  <si>
    <t>DAWESVILLE</t>
  </si>
  <si>
    <t>CLIFTON</t>
  </si>
  <si>
    <t>BOUVARD</t>
  </si>
  <si>
    <t>WANNANUP</t>
  </si>
  <si>
    <t>SILVER SANDS</t>
  </si>
  <si>
    <t>SAN REMO</t>
  </si>
  <si>
    <t>MEADOW SPRINGS</t>
  </si>
  <si>
    <t>MANDURAH NORTH</t>
  </si>
  <si>
    <t>MANDURAH EAST</t>
  </si>
  <si>
    <t>MANDURAH DC</t>
  </si>
  <si>
    <t>MANDURAH</t>
  </si>
  <si>
    <t>MADORA BAY</t>
  </si>
  <si>
    <t>HALLS HEAD</t>
  </si>
  <si>
    <t>GREENFIELDS</t>
  </si>
  <si>
    <t>FALCON</t>
  </si>
  <si>
    <t>ERSKINE</t>
  </si>
  <si>
    <t>DUDLEY PARK</t>
  </si>
  <si>
    <t>COODANUP</t>
  </si>
  <si>
    <t>FURNISSDALE</t>
  </si>
  <si>
    <t>BARRAGUP</t>
  </si>
  <si>
    <t>WEST PINJARRA</t>
  </si>
  <si>
    <t>SOUTH YUNDERUP</t>
  </si>
  <si>
    <t>POINT GREY</t>
  </si>
  <si>
    <t>PINJARRA</t>
  </si>
  <si>
    <t>OAKLEY</t>
  </si>
  <si>
    <t>NORTH YUNDERUP</t>
  </si>
  <si>
    <t>NIRIMBA</t>
  </si>
  <si>
    <t>MEELON</t>
  </si>
  <si>
    <t>FAIRBRIDGE</t>
  </si>
  <si>
    <t>BLYTHEWOOD</t>
  </si>
  <si>
    <t>WHITTAKER</t>
  </si>
  <si>
    <t>SOLUS</t>
  </si>
  <si>
    <t>NORTH DANDALUP</t>
  </si>
  <si>
    <t>NAMBEELUP</t>
  </si>
  <si>
    <t>MYARA</t>
  </si>
  <si>
    <t>KERALUP</t>
  </si>
  <si>
    <t>STAKE HILL</t>
  </si>
  <si>
    <t>LAKELANDS</t>
  </si>
  <si>
    <t>KARNUP</t>
  </si>
  <si>
    <t>SINGLETON</t>
  </si>
  <si>
    <t>GOLDEN BAY</t>
  </si>
  <si>
    <t>SECRET HARBOUR</t>
  </si>
  <si>
    <t>PORT KENNEDY</t>
  </si>
  <si>
    <t>BALDIVIS</t>
  </si>
  <si>
    <t>WELLARD</t>
  </si>
  <si>
    <t>LEDA</t>
  </si>
  <si>
    <t>WARNBRO</t>
  </si>
  <si>
    <t>WAIKIKI</t>
  </si>
  <si>
    <t>SHOALWATER</t>
  </si>
  <si>
    <t>SAFETY BAY</t>
  </si>
  <si>
    <t>ROCKINGHAM DC</t>
  </si>
  <si>
    <t>ROCKINGHAM BEACH</t>
  </si>
  <si>
    <t>ROCKINGHAM</t>
  </si>
  <si>
    <t>PERON</t>
  </si>
  <si>
    <t>HILLMAN</t>
  </si>
  <si>
    <t>GARDEN ISLAND</t>
  </si>
  <si>
    <t>EAST ROCKINGHAM</t>
  </si>
  <si>
    <t>COOLOONGUP</t>
  </si>
  <si>
    <t>WANDI</t>
  </si>
  <si>
    <t>THE SPECTACLES</t>
  </si>
  <si>
    <t>POSTANS</t>
  </si>
  <si>
    <t>PARMELIA</t>
  </si>
  <si>
    <t>ORELIA</t>
  </si>
  <si>
    <t>MEDINA</t>
  </si>
  <si>
    <t>MANDOGALUP</t>
  </si>
  <si>
    <t>KWINANA TOWN CENTRE</t>
  </si>
  <si>
    <t>KWINANA BEACH</t>
  </si>
  <si>
    <t>CASUARINA</t>
  </si>
  <si>
    <t>CALISTA</t>
  </si>
  <si>
    <t>BERTRAM</t>
  </si>
  <si>
    <t>ANKETELL</t>
  </si>
  <si>
    <t>WATTLEUP</t>
  </si>
  <si>
    <t>MUNSTER</t>
  </si>
  <si>
    <t>LAKE COOGEE</t>
  </si>
  <si>
    <t>HENDERSON</t>
  </si>
  <si>
    <t>COOGEE</t>
  </si>
  <si>
    <t>NAVAL BASE</t>
  </si>
  <si>
    <t>HOPE VALLEY</t>
  </si>
  <si>
    <t>YANGEBUP</t>
  </si>
  <si>
    <t>TREEBY</t>
  </si>
  <si>
    <t>SUCCESS</t>
  </si>
  <si>
    <t>SOUTH LAKE</t>
  </si>
  <si>
    <t>JANDAKOT</t>
  </si>
  <si>
    <t>HAMMOND PARK</t>
  </si>
  <si>
    <t>COCKBURN CENTRAL</t>
  </si>
  <si>
    <t>BEELIAR</t>
  </si>
  <si>
    <t>BANJUP</t>
  </si>
  <si>
    <t>AUBIN GROVE</t>
  </si>
  <si>
    <t>ATWELL</t>
  </si>
  <si>
    <t>SPEARWOOD</t>
  </si>
  <si>
    <t>SAMSON</t>
  </si>
  <si>
    <t>O'CONNOR</t>
  </si>
  <si>
    <t>NORTH LAKE</t>
  </si>
  <si>
    <t>NORTH COOGEE</t>
  </si>
  <si>
    <t>KARDINYA</t>
  </si>
  <si>
    <t>HILTON</t>
  </si>
  <si>
    <t>HAMILTON HILL</t>
  </si>
  <si>
    <t>COOLBELLUP</t>
  </si>
  <si>
    <t>BIBRA LAKE</t>
  </si>
  <si>
    <t>WHITE GUM VALLEY</t>
  </si>
  <si>
    <t>SOUTH FREMANTLE</t>
  </si>
  <si>
    <t>ROTTNEST ISLAND</t>
  </si>
  <si>
    <t>FREMANTLE</t>
  </si>
  <si>
    <t>NORTH FREMANTLE</t>
  </si>
  <si>
    <t>EAST FREMANTLE</t>
  </si>
  <si>
    <t>PALMYRA DC</t>
  </si>
  <si>
    <t>PALMYRA</t>
  </si>
  <si>
    <t>BICTON</t>
  </si>
  <si>
    <t>WILLAGEE CENTRAL</t>
  </si>
  <si>
    <t>WILLAGEE</t>
  </si>
  <si>
    <t>MELVILLE</t>
  </si>
  <si>
    <t>ATTADALE</t>
  </si>
  <si>
    <t>WILLETTON</t>
  </si>
  <si>
    <t>CANNING VALE SOUTH</t>
  </si>
  <si>
    <t>CANNING VALE DC</t>
  </si>
  <si>
    <t>CANNING VALE</t>
  </si>
  <si>
    <t>MYAREE</t>
  </si>
  <si>
    <t>BOORAGOON</t>
  </si>
  <si>
    <t>ALFRED COVE</t>
  </si>
  <si>
    <t>MOUNT PLEASANT</t>
  </si>
  <si>
    <t>CANNING BRIDGE APPLECROSS</t>
  </si>
  <si>
    <t>BRENTWOOD</t>
  </si>
  <si>
    <t>ARDROSS</t>
  </si>
  <si>
    <t>APPLECROSS NORTH</t>
  </si>
  <si>
    <t>APPLECROSS</t>
  </si>
  <si>
    <t>WATERFORD</t>
  </si>
  <si>
    <t>SALTER POINT</t>
  </si>
  <si>
    <t>MANNING</t>
  </si>
  <si>
    <t>KARAWARA</t>
  </si>
  <si>
    <t>COMO</t>
  </si>
  <si>
    <t>SOUTH PERTH ANGELO ST</t>
  </si>
  <si>
    <t>SOUTH PERTH</t>
  </si>
  <si>
    <t>KENSINGTON</t>
  </si>
  <si>
    <t>WINTHROP</t>
  </si>
  <si>
    <t>MURDOCH</t>
  </si>
  <si>
    <t>BATEMAN</t>
  </si>
  <si>
    <t>LEEMING</t>
  </si>
  <si>
    <t>BULL CREEK</t>
  </si>
  <si>
    <t>SHELLEY</t>
  </si>
  <si>
    <t>ROSSMOYNE</t>
  </si>
  <si>
    <t>RIVERTON</t>
  </si>
  <si>
    <t>FERNDALE</t>
  </si>
  <si>
    <t>PARKWOOD</t>
  </si>
  <si>
    <t>LYNWOOD</t>
  </si>
  <si>
    <t>LANGFORD</t>
  </si>
  <si>
    <t>KEYSBROOK</t>
  </si>
  <si>
    <t>SERPENTINE</t>
  </si>
  <si>
    <t>MARDELLA</t>
  </si>
  <si>
    <t>HOPELAND</t>
  </si>
  <si>
    <t>JARRAHDALE</t>
  </si>
  <si>
    <t>WHITBY</t>
  </si>
  <si>
    <t>MUNDIJONG</t>
  </si>
  <si>
    <t>KARRAKUP</t>
  </si>
  <si>
    <t>DARLING DOWNS</t>
  </si>
  <si>
    <t>CARDUP</t>
  </si>
  <si>
    <t>BYFORD</t>
  </si>
  <si>
    <t>OLDBURY</t>
  </si>
  <si>
    <t>OAKFORD</t>
  </si>
  <si>
    <t>WUNGONG</t>
  </si>
  <si>
    <t>SEVILLE GROVE</t>
  </si>
  <si>
    <t>PIARA WATERS</t>
  </si>
  <si>
    <t>MOUNT RICHON</t>
  </si>
  <si>
    <t>MOUNT NASURA</t>
  </si>
  <si>
    <t>HILBERT</t>
  </si>
  <si>
    <t>HAYNES</t>
  </si>
  <si>
    <t>HARRISDALE</t>
  </si>
  <si>
    <t>FORRESTDALE</t>
  </si>
  <si>
    <t>DOOBARDA</t>
  </si>
  <si>
    <t>BROOKDALE</t>
  </si>
  <si>
    <t>BEDFORDALE</t>
  </si>
  <si>
    <t>ARMADALE</t>
  </si>
  <si>
    <t>ROLEYSTONE</t>
  </si>
  <si>
    <t>LESLEY</t>
  </si>
  <si>
    <t>KELMSCOTT DC</t>
  </si>
  <si>
    <t>KELMSCOTT</t>
  </si>
  <si>
    <t>KARRAGULLEN</t>
  </si>
  <si>
    <t>CHAMPION LAKES</t>
  </si>
  <si>
    <t>CANNING MILLS</t>
  </si>
  <si>
    <t>CAMILLO</t>
  </si>
  <si>
    <t>ASHENDON</t>
  </si>
  <si>
    <t>SOUTHERN RIVER</t>
  </si>
  <si>
    <t>MARTIN</t>
  </si>
  <si>
    <t>HUNTINGDALE</t>
  </si>
  <si>
    <t>GOSNELLS</t>
  </si>
  <si>
    <t>ORANGE GROVE</t>
  </si>
  <si>
    <t>MADDINGTON</t>
  </si>
  <si>
    <t>THORNLIE</t>
  </si>
  <si>
    <t>WILSON</t>
  </si>
  <si>
    <t>QUEENS PARK</t>
  </si>
  <si>
    <t>KENWICK</t>
  </si>
  <si>
    <t>EAST CANNINGTON</t>
  </si>
  <si>
    <t>CANNINGTON</t>
  </si>
  <si>
    <t>BECKENHAM</t>
  </si>
  <si>
    <t>WELSHPOOL</t>
  </si>
  <si>
    <t>PERTH AIRPORT</t>
  </si>
  <si>
    <t>KEWDALE</t>
  </si>
  <si>
    <t>CLOVERDALE</t>
  </si>
  <si>
    <t>REDCLIFFE</t>
  </si>
  <si>
    <t>BELMONT</t>
  </si>
  <si>
    <t>ASCOT</t>
  </si>
  <si>
    <t>RIVERVALE</t>
  </si>
  <si>
    <t>ST JAMES</t>
  </si>
  <si>
    <t>BENTLEY SOUTH</t>
  </si>
  <si>
    <t>BENTLEY DC</t>
  </si>
  <si>
    <t>BENTLEY</t>
  </si>
  <si>
    <t>EAST VICTORIA PARK</t>
  </si>
  <si>
    <t>CARLISLE SOUTH</t>
  </si>
  <si>
    <t>CARLISLE NORTH</t>
  </si>
  <si>
    <t>CARLISLE</t>
  </si>
  <si>
    <t>VICTORIA PARK</t>
  </si>
  <si>
    <t>LATHLAIN</t>
  </si>
  <si>
    <t>BURSWOOD</t>
  </si>
  <si>
    <t>MALAGA</t>
  </si>
  <si>
    <t>WALYUNGA NATIONAL PARK</t>
  </si>
  <si>
    <t>LOWER CHITTERING</t>
  </si>
  <si>
    <t>CHITTERING</t>
  </si>
  <si>
    <t>BULLSBROOK</t>
  </si>
  <si>
    <t>AVON VALLEY NATIONAL PARK</t>
  </si>
  <si>
    <t>MORANGUP</t>
  </si>
  <si>
    <t>GIDGEGANNUP</t>
  </si>
  <si>
    <t>MOUNT HELENA</t>
  </si>
  <si>
    <t>BAILUP</t>
  </si>
  <si>
    <t>STONEVILLE</t>
  </si>
  <si>
    <t>PARKERVILLE</t>
  </si>
  <si>
    <t>MELALEUCA</t>
  </si>
  <si>
    <t>LEXIA</t>
  </si>
  <si>
    <t>PINJAR</t>
  </si>
  <si>
    <t>MARIGINIUP</t>
  </si>
  <si>
    <t>JANDABUP</t>
  </si>
  <si>
    <t>GNANGARA</t>
  </si>
  <si>
    <t>WALLISTON</t>
  </si>
  <si>
    <t>RESERVOIR</t>
  </si>
  <si>
    <t>PIESSE BROOK</t>
  </si>
  <si>
    <t>PICKERING BROOK</t>
  </si>
  <si>
    <t>PAULLS VALLEY</t>
  </si>
  <si>
    <t>LESMURDIE</t>
  </si>
  <si>
    <t>KALAMUNDA</t>
  </si>
  <si>
    <t>HACKETTS GULLY</t>
  </si>
  <si>
    <t>GOOSEBERRY HILL</t>
  </si>
  <si>
    <t>CARMEL</t>
  </si>
  <si>
    <t>BICKLEY</t>
  </si>
  <si>
    <t>SAWYERS VALLEY</t>
  </si>
  <si>
    <t>MUNDARING</t>
  </si>
  <si>
    <t>MAHOGANY CREEK</t>
  </si>
  <si>
    <t>HOVEA</t>
  </si>
  <si>
    <t>GLEN FORREST</t>
  </si>
  <si>
    <t>DARLINGTON</t>
  </si>
  <si>
    <t>UPPER SWAN</t>
  </si>
  <si>
    <t>THE VINES</t>
  </si>
  <si>
    <t>ELLENBROOK</t>
  </si>
  <si>
    <t>BRIGADOON</t>
  </si>
  <si>
    <t>BELHUS</t>
  </si>
  <si>
    <t>AVELEY</t>
  </si>
  <si>
    <t>WHITEMAN</t>
  </si>
  <si>
    <t>CULLACABARDEE</t>
  </si>
  <si>
    <t>BALLAJURA</t>
  </si>
  <si>
    <t>WANNEROO</t>
  </si>
  <si>
    <t>WANGARA</t>
  </si>
  <si>
    <t>TAPPING</t>
  </si>
  <si>
    <t>SINAGRA</t>
  </si>
  <si>
    <t>PEARSALL</t>
  </si>
  <si>
    <t>MADELEY</t>
  </si>
  <si>
    <t>LANDSDALE</t>
  </si>
  <si>
    <t>KINGSWAY</t>
  </si>
  <si>
    <t>HOCKING</t>
  </si>
  <si>
    <t>DARCH</t>
  </si>
  <si>
    <t>ASHBY</t>
  </si>
  <si>
    <t>MARANGAROO</t>
  </si>
  <si>
    <t>KOONDOOLA</t>
  </si>
  <si>
    <t>GIRRAWHEEN</t>
  </si>
  <si>
    <t>ALEXANDER HEIGHTS</t>
  </si>
  <si>
    <t>BENNETT SPRINGS</t>
  </si>
  <si>
    <t>BEECHBORO</t>
  </si>
  <si>
    <t>NORANDA</t>
  </si>
  <si>
    <t>MORLEY</t>
  </si>
  <si>
    <t>EMBLETON</t>
  </si>
  <si>
    <t>WESTMINSTER</t>
  </si>
  <si>
    <t>NOLLAMARA</t>
  </si>
  <si>
    <t>MIRRABOOKA</t>
  </si>
  <si>
    <t>BALGA</t>
  </si>
  <si>
    <t>YOKINE SOUTH</t>
  </si>
  <si>
    <t>YOKINE</t>
  </si>
  <si>
    <t>TUART HILL</t>
  </si>
  <si>
    <t>JOONDANNA</t>
  </si>
  <si>
    <t>DIANELLA</t>
  </si>
  <si>
    <t>FORRESTFIELD</t>
  </si>
  <si>
    <t>MAIDA VALE</t>
  </si>
  <si>
    <t>HIGH WYCOMBE</t>
  </si>
  <si>
    <t>VIVEASH</t>
  </si>
  <si>
    <t>SWAN VIEW</t>
  </si>
  <si>
    <t>STRATTON</t>
  </si>
  <si>
    <t>RED HILL</t>
  </si>
  <si>
    <t>MILLENDON</t>
  </si>
  <si>
    <t>MIDVALE</t>
  </si>
  <si>
    <t>MIDLAND</t>
  </si>
  <si>
    <t>MIDDLE SWAN</t>
  </si>
  <si>
    <t>KOONGAMIA</t>
  </si>
  <si>
    <t>JANE BROOK</t>
  </si>
  <si>
    <t>HERNE HILL</t>
  </si>
  <si>
    <t>HELENA VALLEY</t>
  </si>
  <si>
    <t>GREENMOUNT</t>
  </si>
  <si>
    <t>BOYA</t>
  </si>
  <si>
    <t>BELLEVUE</t>
  </si>
  <si>
    <t>BASKERVILLE</t>
  </si>
  <si>
    <t>WEST SWAN</t>
  </si>
  <si>
    <t>SOUTH GUILDFORD</t>
  </si>
  <si>
    <t>HENLEY BROOK</t>
  </si>
  <si>
    <t>HAZELMERE</t>
  </si>
  <si>
    <t>DAYTON</t>
  </si>
  <si>
    <t>CAVERSHAM</t>
  </si>
  <si>
    <t>BUSHMEAD</t>
  </si>
  <si>
    <t>BRABHAM</t>
  </si>
  <si>
    <t>LOCKRIDGE</t>
  </si>
  <si>
    <t>KIARA</t>
  </si>
  <si>
    <t>EDEN HILL</t>
  </si>
  <si>
    <t>BASSENDEAN</t>
  </si>
  <si>
    <t>ASHFIELD</t>
  </si>
  <si>
    <t>BAYSWATER</t>
  </si>
  <si>
    <t>INGLEWOOD</t>
  </si>
  <si>
    <t>BEDFORD</t>
  </si>
  <si>
    <t>MAYLANDS</t>
  </si>
  <si>
    <t>MOUNT LAWLEY</t>
  </si>
  <si>
    <t>MENORA</t>
  </si>
  <si>
    <t>COOLBINIA</t>
  </si>
  <si>
    <t>WEDGE ISLAND</t>
  </si>
  <si>
    <t>NILGEN</t>
  </si>
  <si>
    <t>LANCELIN</t>
  </si>
  <si>
    <t>KARAKIN</t>
  </si>
  <si>
    <t>LEDGE POINT</t>
  </si>
  <si>
    <t>BRETON BAY</t>
  </si>
  <si>
    <t>SEABIRD</t>
  </si>
  <si>
    <t>WOODRIDGE</t>
  </si>
  <si>
    <t>WILBINGA</t>
  </si>
  <si>
    <t>GUILDERTON</t>
  </si>
  <si>
    <t>GABBADAH</t>
  </si>
  <si>
    <t>CARABAN</t>
  </si>
  <si>
    <t>ALKIMOS</t>
  </si>
  <si>
    <t>TWO ROCKS</t>
  </si>
  <si>
    <t>JINDALEE</t>
  </si>
  <si>
    <t>BUTLER</t>
  </si>
  <si>
    <t>YANCHEP</t>
  </si>
  <si>
    <t>EGLINTON</t>
  </si>
  <si>
    <t>CARABOODA</t>
  </si>
  <si>
    <t>NOWERGUP</t>
  </si>
  <si>
    <t>NEERABUP</t>
  </si>
  <si>
    <t>CARRAMAR</t>
  </si>
  <si>
    <t>BANKSIA GROVE</t>
  </si>
  <si>
    <t>TAMALA PARK</t>
  </si>
  <si>
    <t>RIDGEWOOD</t>
  </si>
  <si>
    <t>QUINNS ROCKS</t>
  </si>
  <si>
    <t>MINDARIE</t>
  </si>
  <si>
    <t>MERRIWA</t>
  </si>
  <si>
    <t>CLARKSON</t>
  </si>
  <si>
    <t>TRIGG</t>
  </si>
  <si>
    <t>KINROSS</t>
  </si>
  <si>
    <t>ILUKA</t>
  </si>
  <si>
    <t>CURRAMBINE</t>
  </si>
  <si>
    <t>BURNS BEACH</t>
  </si>
  <si>
    <t>OCEAN REEF</t>
  </si>
  <si>
    <t>MULLALOO</t>
  </si>
  <si>
    <t>JOONDALUP DC</t>
  </si>
  <si>
    <t>JOONDALUP</t>
  </si>
  <si>
    <t>HEATHRIDGE</t>
  </si>
  <si>
    <t>EDGEWATER</t>
  </si>
  <si>
    <t>CONNOLLY</t>
  </si>
  <si>
    <t>BELDON</t>
  </si>
  <si>
    <t>WOODVALE</t>
  </si>
  <si>
    <t>KINGSLEY</t>
  </si>
  <si>
    <t>PADBURY</t>
  </si>
  <si>
    <t>KALLAROO</t>
  </si>
  <si>
    <t>HILLARYS</t>
  </si>
  <si>
    <t>CRAIGIE</t>
  </si>
  <si>
    <t>WARWICK</t>
  </si>
  <si>
    <t>GREENWOOD</t>
  </si>
  <si>
    <t>DUNCRAIG</t>
  </si>
  <si>
    <t>HAMERSLEY</t>
  </si>
  <si>
    <t>STIRLING</t>
  </si>
  <si>
    <t>BALCATTA</t>
  </si>
  <si>
    <t>WATERMANS BAY</t>
  </si>
  <si>
    <t>SORRENTO</t>
  </si>
  <si>
    <t>NORTH BEACH</t>
  </si>
  <si>
    <t>MARMION</t>
  </si>
  <si>
    <t>CARINE</t>
  </si>
  <si>
    <t>WEMBLEY DOWNS</t>
  </si>
  <si>
    <t>SCARBOROUGH</t>
  </si>
  <si>
    <t>WOODLANDS</t>
  </si>
  <si>
    <t>KARRINYUP</t>
  </si>
  <si>
    <t>INNALOO</t>
  </si>
  <si>
    <t>GWELUP DC</t>
  </si>
  <si>
    <t>GWELUP</t>
  </si>
  <si>
    <t>DOUBLEVIEW</t>
  </si>
  <si>
    <t>CHURCHLANDS</t>
  </si>
  <si>
    <t>OSBORNE PARK DC</t>
  </si>
  <si>
    <t>OSBORNE PARK</t>
  </si>
  <si>
    <t>HERDSMAN</t>
  </si>
  <si>
    <t>MOUNT HAWTHORN</t>
  </si>
  <si>
    <t>GLENDALOUGH</t>
  </si>
  <si>
    <t>CITY BEACH</t>
  </si>
  <si>
    <t>WEMBLEY</t>
  </si>
  <si>
    <t>JOLIMONT</t>
  </si>
  <si>
    <t>FLOREAT</t>
  </si>
  <si>
    <t>MOSMAN PARK</t>
  </si>
  <si>
    <t>PEPPERMINT GROVE</t>
  </si>
  <si>
    <t>COTTESLOE</t>
  </si>
  <si>
    <t>SWANBOURNE</t>
  </si>
  <si>
    <t>MOUNT CLAREMONT</t>
  </si>
  <si>
    <t>KARRAKATTA</t>
  </si>
  <si>
    <t>CLAREMONT NORTH</t>
  </si>
  <si>
    <t>NEDLANDS DC</t>
  </si>
  <si>
    <t>NEDLANDS</t>
  </si>
  <si>
    <t>DALKEITH</t>
  </si>
  <si>
    <t>CRAWLEY</t>
  </si>
  <si>
    <t>BROADWAY NEDLANDS</t>
  </si>
  <si>
    <t>SUBIACO EAST</t>
  </si>
  <si>
    <t>SUBIACO</t>
  </si>
  <si>
    <t>SHENTON PARK</t>
  </si>
  <si>
    <t>DAGLISH</t>
  </si>
  <si>
    <t>WEST LEEDERVILLE</t>
  </si>
  <si>
    <t>LEEDERVILLE</t>
  </si>
  <si>
    <t>NORTH PERTH</t>
  </si>
  <si>
    <t>WEST PERTH</t>
  </si>
  <si>
    <t>KINGS PARK</t>
  </si>
  <si>
    <t>EAST PERTH</t>
  </si>
  <si>
    <t>NORTHBRIDGE</t>
  </si>
  <si>
    <t>HIGHGATE</t>
  </si>
  <si>
    <t>PERTH GPO</t>
  </si>
  <si>
    <t>CITY DELIVERY CENTRE</t>
  </si>
  <si>
    <t>EXPORT PARK</t>
  </si>
  <si>
    <t>ADELAIDE AIRPORT</t>
  </si>
  <si>
    <t>WITJIRA</t>
  </si>
  <si>
    <t>TODMORDEN</t>
  </si>
  <si>
    <t>SIMPSON DESERT</t>
  </si>
  <si>
    <t>OODNADATTA</t>
  </si>
  <si>
    <t>MOUNT SARAH</t>
  </si>
  <si>
    <t>MACUMBA</t>
  </si>
  <si>
    <t>ERINGA</t>
  </si>
  <si>
    <t>CROWN POINT</t>
  </si>
  <si>
    <t>PANDIE PANDIE</t>
  </si>
  <si>
    <t>MUNGERANIE</t>
  </si>
  <si>
    <t>MUNDOWDNA</t>
  </si>
  <si>
    <t>MULOORINA</t>
  </si>
  <si>
    <t>MULKA</t>
  </si>
  <si>
    <t>MARREE STATION</t>
  </si>
  <si>
    <t>MARREE</t>
  </si>
  <si>
    <t>LAKE EYRE</t>
  </si>
  <si>
    <t>KALAMURINA</t>
  </si>
  <si>
    <t>ETADUNNA</t>
  </si>
  <si>
    <t>DULKANINNA</t>
  </si>
  <si>
    <t>COWARIE</t>
  </si>
  <si>
    <t>CLIFTON HILLS STATION</t>
  </si>
  <si>
    <t>CLAYTON STATION</t>
  </si>
  <si>
    <t>CALLANNA</t>
  </si>
  <si>
    <t>ALTON DOWNS STATION</t>
  </si>
  <si>
    <t>YANKANINNA</t>
  </si>
  <si>
    <t>WOOLTANA</t>
  </si>
  <si>
    <t>WERTALOONA</t>
  </si>
  <si>
    <t>UMBERATANA</t>
  </si>
  <si>
    <t>PINDA SPRINGS</t>
  </si>
  <si>
    <t>NORTH MOOLOOLOO</t>
  </si>
  <si>
    <t>NEPABUNNA</t>
  </si>
  <si>
    <t>MULGA VIEW</t>
  </si>
  <si>
    <t>MOUNT SERLE</t>
  </si>
  <si>
    <t>MOOLAWATANA</t>
  </si>
  <si>
    <t>MANNERS WELL</t>
  </si>
  <si>
    <t>GAMMON RANGES</t>
  </si>
  <si>
    <t>BURR WELL</t>
  </si>
  <si>
    <t>ARKAROOLA</t>
  </si>
  <si>
    <t>ANGEPENA</t>
  </si>
  <si>
    <t>WITCHELINA</t>
  </si>
  <si>
    <t>STRZELECKI DESERT</t>
  </si>
  <si>
    <t>MYRTLE SPRINGS</t>
  </si>
  <si>
    <t>MURNPEOWIE</t>
  </si>
  <si>
    <t>MULGARIA</t>
  </si>
  <si>
    <t>MOUNT LYNDHURST</t>
  </si>
  <si>
    <t>MOUNT FREELING</t>
  </si>
  <si>
    <t>MERTY MERTY</t>
  </si>
  <si>
    <t>LYNDHURST</t>
  </si>
  <si>
    <t>LINDON</t>
  </si>
  <si>
    <t>LEIGH CREEK STATION</t>
  </si>
  <si>
    <t>LEIGH CREEK</t>
  </si>
  <si>
    <t>INNAMINCKA</t>
  </si>
  <si>
    <t>GIDGEALPA</t>
  </si>
  <si>
    <t>FARINA STATION</t>
  </si>
  <si>
    <t>FARINA</t>
  </si>
  <si>
    <t>CORDILLO DOWNS</t>
  </si>
  <si>
    <t>BOLLARDS LAGOON</t>
  </si>
  <si>
    <t>WIRREALPA</t>
  </si>
  <si>
    <t>WARRAWEENA</t>
  </si>
  <si>
    <t>PUTTAPA</t>
  </si>
  <si>
    <t>PARACHILNA</t>
  </si>
  <si>
    <t>ORATUNGA STATION</t>
  </si>
  <si>
    <t>NILPENA</t>
  </si>
  <si>
    <t>NARRINA</t>
  </si>
  <si>
    <t>MOUNT FALKLAND</t>
  </si>
  <si>
    <t>MOTPENA</t>
  </si>
  <si>
    <t>MOORILLAH</t>
  </si>
  <si>
    <t>MOOLOOLOO</t>
  </si>
  <si>
    <t>GUM CREEK STATION</t>
  </si>
  <si>
    <t>EDIACARA</t>
  </si>
  <si>
    <t>BLINMAN</t>
  </si>
  <si>
    <t>BELTANA STATION</t>
  </si>
  <si>
    <t>BELTANA</t>
  </si>
  <si>
    <t>ANGORIGINA</t>
  </si>
  <si>
    <t>ALPANA</t>
  </si>
  <si>
    <t>ROXBY DOWNS STATION</t>
  </si>
  <si>
    <t>ROXBY DOWNS</t>
  </si>
  <si>
    <t>OLYMPIC DAM</t>
  </si>
  <si>
    <t>WELBOURN HILL</t>
  </si>
  <si>
    <t>MARLA</t>
  </si>
  <si>
    <t>WINTINNA</t>
  </si>
  <si>
    <t>WILLIAM CREEK</t>
  </si>
  <si>
    <t>NILPINNA STATION</t>
  </si>
  <si>
    <t>MOUNT WILLOUGHBY</t>
  </si>
  <si>
    <t>MOUNT CLARENCE STATION</t>
  </si>
  <si>
    <t>MOUNT BARRY</t>
  </si>
  <si>
    <t>MCDOUALL PEAK</t>
  </si>
  <si>
    <t>MABEL CREEK</t>
  </si>
  <si>
    <t>INGOMAR</t>
  </si>
  <si>
    <t>EVELYN DOWNS</t>
  </si>
  <si>
    <t>COOBER PEDY</t>
  </si>
  <si>
    <t>ARCKARINGA</t>
  </si>
  <si>
    <t>ANNA CREEK</t>
  </si>
  <si>
    <t>ALLANDALE STATION</t>
  </si>
  <si>
    <t>ANDAMOOKA STATION</t>
  </si>
  <si>
    <t>ANDAMOOKA</t>
  </si>
  <si>
    <t>WOOMERA</t>
  </si>
  <si>
    <t>STUARTS CREEK</t>
  </si>
  <si>
    <t>PURPLE DOWNS</t>
  </si>
  <si>
    <t>PIMBA</t>
  </si>
  <si>
    <t>PARAKYLIA</t>
  </si>
  <si>
    <t>MOUNT VIVIAN</t>
  </si>
  <si>
    <t>MOUNT EBA</t>
  </si>
  <si>
    <t>MILLERS CREEK</t>
  </si>
  <si>
    <t>BOSWORTH</t>
  </si>
  <si>
    <t>BILLA KALINA</t>
  </si>
  <si>
    <t>ARCOONA</t>
  </si>
  <si>
    <t>WIRRAMINNA</t>
  </si>
  <si>
    <t>WILGENA</t>
  </si>
  <si>
    <t>MULGATHING</t>
  </si>
  <si>
    <t>LAKE HARRIS</t>
  </si>
  <si>
    <t>KINGOONYA</t>
  </si>
  <si>
    <t>GLENDAMBO</t>
  </si>
  <si>
    <t>COONDAMBO</t>
  </si>
  <si>
    <t>COMMONWEALTH HILL</t>
  </si>
  <si>
    <t>BULGUNNIA</t>
  </si>
  <si>
    <t>BON BON</t>
  </si>
  <si>
    <t>YARDEA</t>
  </si>
  <si>
    <t>UNO</t>
  </si>
  <si>
    <t>THURLGA</t>
  </si>
  <si>
    <t>SIAM</t>
  </si>
  <si>
    <t>NONNING</t>
  </si>
  <si>
    <t>MOUNT IVE</t>
  </si>
  <si>
    <t>MOONAREE</t>
  </si>
  <si>
    <t>MAHANEWO</t>
  </si>
  <si>
    <t>LAKE MACFARLANE</t>
  </si>
  <si>
    <t>LAKE GAIRDNER</t>
  </si>
  <si>
    <t>LAKE EVERARD</t>
  </si>
  <si>
    <t>KONDOOLKA</t>
  </si>
  <si>
    <t>KOLENDO</t>
  </si>
  <si>
    <t>KOKATHA</t>
  </si>
  <si>
    <t>HILTABA</t>
  </si>
  <si>
    <t>YUDNAPINNA</t>
  </si>
  <si>
    <t>YALYMBOO</t>
  </si>
  <si>
    <t>WARTAKA</t>
  </si>
  <si>
    <t>PANDURRA</t>
  </si>
  <si>
    <t>LINCOLN GAP</t>
  </si>
  <si>
    <t>ILLEROO</t>
  </si>
  <si>
    <t>CARRIEWERLOO</t>
  </si>
  <si>
    <t>YADLAMALKA</t>
  </si>
  <si>
    <t>WINTABATINYANA</t>
  </si>
  <si>
    <t>WILKATANA STATION</t>
  </si>
  <si>
    <t>WALLERBERDINA</t>
  </si>
  <si>
    <t>SOUTH GAP</t>
  </si>
  <si>
    <t>PERNATTY</t>
  </si>
  <si>
    <t>OAKDEN HILLS</t>
  </si>
  <si>
    <t>MOUNT ARDEN</t>
  </si>
  <si>
    <t>LAKE TORRENS STATION</t>
  </si>
  <si>
    <t>LAKE TORRENS</t>
  </si>
  <si>
    <t>KOOTABERRA</t>
  </si>
  <si>
    <t>ISLAND LAGOON</t>
  </si>
  <si>
    <t>EMEROO</t>
  </si>
  <si>
    <t>STIRLING NORTH</t>
  </si>
  <si>
    <t>WOOLUNDUNGA</t>
  </si>
  <si>
    <t>TARCOOLA</t>
  </si>
  <si>
    <t>PORT AUGUSTA</t>
  </si>
  <si>
    <t>COOK</t>
  </si>
  <si>
    <t>ARKAROOLA VILLAGE</t>
  </si>
  <si>
    <t>WINNINOWIE</t>
  </si>
  <si>
    <t>WAMI KATA</t>
  </si>
  <si>
    <t>PORT PATERSON</t>
  </si>
  <si>
    <t>PORT AUGUSTA WEST</t>
  </si>
  <si>
    <t>PORT AUGUSTA NORTH</t>
  </si>
  <si>
    <t>MUNDALLIO</t>
  </si>
  <si>
    <t>MIRANDA</t>
  </si>
  <si>
    <t>CULTANA</t>
  </si>
  <si>
    <t>COMMISSARIAT POINT</t>
  </si>
  <si>
    <t>BLANCHE HARBOR</t>
  </si>
  <si>
    <t>YUMBARRA</t>
  </si>
  <si>
    <t>YELLABINNA</t>
  </si>
  <si>
    <t>YALATA</t>
  </si>
  <si>
    <t>WHITE WELL CORNER</t>
  </si>
  <si>
    <t>WATRABA</t>
  </si>
  <si>
    <t>UWORRA</t>
  </si>
  <si>
    <t>THEVENARD</t>
  </si>
  <si>
    <t>PENONG</t>
  </si>
  <si>
    <t>OAK VALLEY</t>
  </si>
  <si>
    <t>NULLARBOR</t>
  </si>
  <si>
    <t>NANBONA</t>
  </si>
  <si>
    <t>NADIA</t>
  </si>
  <si>
    <t>MITCHIDY MOOLA</t>
  </si>
  <si>
    <t>MERGHINY</t>
  </si>
  <si>
    <t>MALTEE</t>
  </si>
  <si>
    <t>KOONIBBA</t>
  </si>
  <si>
    <t>KALANBI</t>
  </si>
  <si>
    <t>FOWLERS BAY</t>
  </si>
  <si>
    <t>DENIAL BAY</t>
  </si>
  <si>
    <t>COORABIE</t>
  </si>
  <si>
    <t>CHUNDARIA</t>
  </si>
  <si>
    <t>CHARRA</t>
  </si>
  <si>
    <t>CEDUNA WATERS</t>
  </si>
  <si>
    <t>CEDUNA</t>
  </si>
  <si>
    <t>BOOKABIE</t>
  </si>
  <si>
    <t>YANERBIE</t>
  </si>
  <si>
    <t>WESTALL</t>
  </si>
  <si>
    <t>STREAKY BAY</t>
  </si>
  <si>
    <t>SMOKY BAY</t>
  </si>
  <si>
    <t>SCEALE BAY</t>
  </si>
  <si>
    <t>PUREBA</t>
  </si>
  <si>
    <t>PUNTABIE</t>
  </si>
  <si>
    <t>PINJARRA STATION</t>
  </si>
  <si>
    <t>PIEDNIPPIE</t>
  </si>
  <si>
    <t>PETINA</t>
  </si>
  <si>
    <t>PERLUBIE</t>
  </si>
  <si>
    <t>NUNJIKOMPITA</t>
  </si>
  <si>
    <t>MUDAMUCKLA</t>
  </si>
  <si>
    <t>MARYVALE</t>
  </si>
  <si>
    <t>LAURA BAY</t>
  </si>
  <si>
    <t>INKSTER</t>
  </si>
  <si>
    <t>HASLAM</t>
  </si>
  <si>
    <t>EBA ANCHORAGE</t>
  </si>
  <si>
    <t>CHINBINGINA</t>
  </si>
  <si>
    <t>CHANDADA</t>
  </si>
  <si>
    <t>CARAWA</t>
  </si>
  <si>
    <t>WITERA</t>
  </si>
  <si>
    <t>TYRINGA</t>
  </si>
  <si>
    <t>PORT KENNY</t>
  </si>
  <si>
    <t>MOUNT COOPER</t>
  </si>
  <si>
    <t>MORTANA</t>
  </si>
  <si>
    <t>COLLEY</t>
  </si>
  <si>
    <t>CALCA</t>
  </si>
  <si>
    <t>BAIRD BAY</t>
  </si>
  <si>
    <t>TALIA</t>
  </si>
  <si>
    <t>POLDA</t>
  </si>
  <si>
    <t>PALKAGEE</t>
  </si>
  <si>
    <t>MOUNT WEDGE</t>
  </si>
  <si>
    <t>MOUNT JOY</t>
  </si>
  <si>
    <t>KAPPAWANTA</t>
  </si>
  <si>
    <t>ELLISTON</t>
  </si>
  <si>
    <t>COOLILLIE</t>
  </si>
  <si>
    <t>COLTON</t>
  </si>
  <si>
    <t>BRAMFIELD</t>
  </si>
  <si>
    <t>YANTANABIE</t>
  </si>
  <si>
    <t>WIRRULLA</t>
  </si>
  <si>
    <t>WALLALA</t>
  </si>
  <si>
    <t>PIMBAACLA</t>
  </si>
  <si>
    <t>KOOLGERA</t>
  </si>
  <si>
    <t>CUNGENA</t>
  </si>
  <si>
    <t>CHILPENUNDA</t>
  </si>
  <si>
    <t>POOCHERA</t>
  </si>
  <si>
    <t>NARLABY</t>
  </si>
  <si>
    <t>LOCKES CLAYPAN</t>
  </si>
  <si>
    <t>KALDOONERA</t>
  </si>
  <si>
    <t>GAWLER RANGES</t>
  </si>
  <si>
    <t>BOCKELBERG</t>
  </si>
  <si>
    <t>MOUNT DAMPER</t>
  </si>
  <si>
    <t>MINNIPA</t>
  </si>
  <si>
    <t>KARCULTABY</t>
  </si>
  <si>
    <t>COCATA</t>
  </si>
  <si>
    <t>YANINEE</t>
  </si>
  <si>
    <t>WUDINNA</t>
  </si>
  <si>
    <t>PYGERY</t>
  </si>
  <si>
    <t>PANEY</t>
  </si>
  <si>
    <t>KYANCUTTA</t>
  </si>
  <si>
    <t>WARRAMBOO</t>
  </si>
  <si>
    <t>KOONGAWA</t>
  </si>
  <si>
    <t>COOTRA</t>
  </si>
  <si>
    <t>RUDALL</t>
  </si>
  <si>
    <t>MURLONG</t>
  </si>
  <si>
    <t>KIELPA</t>
  </si>
  <si>
    <t>HAMBIDGE</t>
  </si>
  <si>
    <t>DARKE PEAK</t>
  </si>
  <si>
    <t>YELTANA</t>
  </si>
  <si>
    <t>YALANDA</t>
  </si>
  <si>
    <t>WILCHERRY</t>
  </si>
  <si>
    <t>SOLOMON</t>
  </si>
  <si>
    <t>PINKAWILLINIE</t>
  </si>
  <si>
    <t>PANITYA</t>
  </si>
  <si>
    <t>MOSELEY</t>
  </si>
  <si>
    <t>KIMBA</t>
  </si>
  <si>
    <t>KELLY</t>
  </si>
  <si>
    <t>CUNYARIE</t>
  </si>
  <si>
    <t>CORTLINYE</t>
  </si>
  <si>
    <t>CARALUE</t>
  </si>
  <si>
    <t>BUNGEROO</t>
  </si>
  <si>
    <t>BUCKLEBOO</t>
  </si>
  <si>
    <t>BARNA</t>
  </si>
  <si>
    <t>WADDIKEE</t>
  </si>
  <si>
    <t>JAMIESON</t>
  </si>
  <si>
    <t>CLEVE</t>
  </si>
  <si>
    <t>CAMPOONA</t>
  </si>
  <si>
    <t>ULYERRA</t>
  </si>
  <si>
    <t>LOCK</t>
  </si>
  <si>
    <t>BOONERDO</t>
  </si>
  <si>
    <t>YEELANNA</t>
  </si>
  <si>
    <t>MITCHELL</t>
  </si>
  <si>
    <t>KARKOO</t>
  </si>
  <si>
    <t>KAPINNIE</t>
  </si>
  <si>
    <t>CUMMINS</t>
  </si>
  <si>
    <t>COCKALEECHIE</t>
  </si>
  <si>
    <t>EDILLILIE</t>
  </si>
  <si>
    <t>SECRET ROCKS</t>
  </si>
  <si>
    <t>MYOLA STATION</t>
  </si>
  <si>
    <t>LAKE GILLES</t>
  </si>
  <si>
    <t>KATUNGA STATION</t>
  </si>
  <si>
    <t>IRON KNOB</t>
  </si>
  <si>
    <t>IRON BARON</t>
  </si>
  <si>
    <t>GILLES DOWNS</t>
  </si>
  <si>
    <t>CORUNNA STATION</t>
  </si>
  <si>
    <t>COOYERDOO</t>
  </si>
  <si>
    <t>WHYALLA JENKINS</t>
  </si>
  <si>
    <t>MURNINNIE BEACH</t>
  </si>
  <si>
    <t>MIDDLEBACK RANGE</t>
  </si>
  <si>
    <t>COWLEDS LANDING</t>
  </si>
  <si>
    <t>WHYALLA STUART</t>
  </si>
  <si>
    <t>WHYALLA NORRIE NORTH</t>
  </si>
  <si>
    <t>WHYALLA NORRIE EAST</t>
  </si>
  <si>
    <t>WHYALLA NORRIE</t>
  </si>
  <si>
    <t>MULLAQUANA</t>
  </si>
  <si>
    <t>YALLUNDA FLAT</t>
  </si>
  <si>
    <t>WHITES RIVER</t>
  </si>
  <si>
    <t>WHITES FLAT</t>
  </si>
  <si>
    <t>WANILLA</t>
  </si>
  <si>
    <t>WANGARY</t>
  </si>
  <si>
    <t>VENUS BAY</t>
  </si>
  <si>
    <t>UNGARRA</t>
  </si>
  <si>
    <t>ULEY</t>
  </si>
  <si>
    <t>TULKA</t>
  </si>
  <si>
    <t>TOOTENILLA</t>
  </si>
  <si>
    <t>TOOLIGIE</t>
  </si>
  <si>
    <t>TIATUKIA</t>
  </si>
  <si>
    <t>SLEAFORD</t>
  </si>
  <si>
    <t>SHERINGA</t>
  </si>
  <si>
    <t>PORT LINCOLN</t>
  </si>
  <si>
    <t>POONINDIE</t>
  </si>
  <si>
    <t>POINT BOSTON</t>
  </si>
  <si>
    <t>PEARLAH</t>
  </si>
  <si>
    <t>NORTH SHIELDS</t>
  </si>
  <si>
    <t>MURDINGA</t>
  </si>
  <si>
    <t>MOUNT HOPE</t>
  </si>
  <si>
    <t>MOUNT DUTTON BAY</t>
  </si>
  <si>
    <t>MOUNT DRUMMOND</t>
  </si>
  <si>
    <t>MOODY</t>
  </si>
  <si>
    <t>LOUTH BAY</t>
  </si>
  <si>
    <t>LITTLE DOUGLAS</t>
  </si>
  <si>
    <t>LIPSON</t>
  </si>
  <si>
    <t>LINCOLN NATIONAL PARK</t>
  </si>
  <si>
    <t>KOPPIO</t>
  </si>
  <si>
    <t>KIANA</t>
  </si>
  <si>
    <t>KELLIDIE BAY</t>
  </si>
  <si>
    <t>HAWSON</t>
  </si>
  <si>
    <t>GREEN PATCH</t>
  </si>
  <si>
    <t>FOUNTAIN</t>
  </si>
  <si>
    <t>FARM BEACH</t>
  </si>
  <si>
    <t>DUCK PONDS</t>
  </si>
  <si>
    <t>COULTA</t>
  </si>
  <si>
    <t>COOMUNGA</t>
  </si>
  <si>
    <t>COFFIN BAY</t>
  </si>
  <si>
    <t>CHARLTON GULLY</t>
  </si>
  <si>
    <t>BROOKER</t>
  </si>
  <si>
    <t>BOSTON</t>
  </si>
  <si>
    <t>PORT LINCOLN SOUTH</t>
  </si>
  <si>
    <t>TUMBY BAY</t>
  </si>
  <si>
    <t>PORT NEILL</t>
  </si>
  <si>
    <t>WHARMINDA</t>
  </si>
  <si>
    <t>VERRAN</t>
  </si>
  <si>
    <t>HINCKS</t>
  </si>
  <si>
    <t>ARNO BAY</t>
  </si>
  <si>
    <t>PORT GIBBON</t>
  </si>
  <si>
    <t>MITCHELLVILLE</t>
  </si>
  <si>
    <t>MINBRIE</t>
  </si>
  <si>
    <t>MILTALIE</t>
  </si>
  <si>
    <t>MIDGEE</t>
  </si>
  <si>
    <t>MANGALO</t>
  </si>
  <si>
    <t>LUCKY BAY</t>
  </si>
  <si>
    <t>COWELL</t>
  </si>
  <si>
    <t>WHYALLA BARSON</t>
  </si>
  <si>
    <t>PORT BONYTHON</t>
  </si>
  <si>
    <t>POINT LOWLY NORTH</t>
  </si>
  <si>
    <t>POINT LOWLY</t>
  </si>
  <si>
    <t>FITZGERALD BAY</t>
  </si>
  <si>
    <t>FALSE BAY</t>
  </si>
  <si>
    <t>DOUGLAS POINT SOUTH</t>
  </si>
  <si>
    <t>DOUGLAS POINT</t>
  </si>
  <si>
    <t>BACKY POINT</t>
  </si>
  <si>
    <t>WHYALLA PLAYFORD</t>
  </si>
  <si>
    <t>WHYALLA</t>
  </si>
  <si>
    <t>SULTANA POINT</t>
  </si>
  <si>
    <t>EDITHBURGH</t>
  </si>
  <si>
    <t>COOBOWIE</t>
  </si>
  <si>
    <t>STANSBURY</t>
  </si>
  <si>
    <t>SHEAOAK FLAT</t>
  </si>
  <si>
    <t>PORT VINCENT</t>
  </si>
  <si>
    <t>PORT JULIA</t>
  </si>
  <si>
    <t>CURRAMULKA</t>
  </si>
  <si>
    <t>WAROOKA</t>
  </si>
  <si>
    <t>THE PINES</t>
  </si>
  <si>
    <t>POINT SOUTTAR</t>
  </si>
  <si>
    <t>INNESTON</t>
  </si>
  <si>
    <t>FOUL BAY</t>
  </si>
  <si>
    <t>COUCH BEACH</t>
  </si>
  <si>
    <t>YORKETOWN</t>
  </si>
  <si>
    <t>PORT MOOROWIE</t>
  </si>
  <si>
    <t>HONITON</t>
  </si>
  <si>
    <t>WOOL BAY</t>
  </si>
  <si>
    <t>WHITE HUT</t>
  </si>
  <si>
    <t>RAMSAY</t>
  </si>
  <si>
    <t>PORT RICKABY</t>
  </si>
  <si>
    <t>POINT TURTON</t>
  </si>
  <si>
    <t>PARSONS BEACH</t>
  </si>
  <si>
    <t>MINLATON</t>
  </si>
  <si>
    <t>KOOLYWURTIE</t>
  </si>
  <si>
    <t>HARDWICKE BAY</t>
  </si>
  <si>
    <t>CORNY POINT</t>
  </si>
  <si>
    <t>BLUFF BEACH</t>
  </si>
  <si>
    <t>YORKE VALLEY</t>
  </si>
  <si>
    <t>WEETULTA</t>
  </si>
  <si>
    <t>WAURALTEE</t>
  </si>
  <si>
    <t>URANIA</t>
  </si>
  <si>
    <t>SOUTH KILKERRAN</t>
  </si>
  <si>
    <t>PORT VICTORIA</t>
  </si>
  <si>
    <t>POINT PEARCE</t>
  </si>
  <si>
    <t>CHINAMAN WELLS</t>
  </si>
  <si>
    <t>BALGOWAN</t>
  </si>
  <si>
    <t>ARTHURTON</t>
  </si>
  <si>
    <t>TIDDY WIDDY BEACH</t>
  </si>
  <si>
    <t>SANDILANDS</t>
  </si>
  <si>
    <t>ROGUES POINT</t>
  </si>
  <si>
    <t>PINE POINT</t>
  </si>
  <si>
    <t>PETERSVILLE</t>
  </si>
  <si>
    <t>JAMES WELL</t>
  </si>
  <si>
    <t>DOWLINGVILLE</t>
  </si>
  <si>
    <t>CUNNINGHAM</t>
  </si>
  <si>
    <t>BLACK POINT</t>
  </si>
  <si>
    <t>ARDROSSAN</t>
  </si>
  <si>
    <t>WINULTA</t>
  </si>
  <si>
    <t>PRICE</t>
  </si>
  <si>
    <t>CLINTON CENTRE</t>
  </si>
  <si>
    <t>CLINTON</t>
  </si>
  <si>
    <t>NINNES</t>
  </si>
  <si>
    <t>BUTE</t>
  </si>
  <si>
    <t>YELTA</t>
  </si>
  <si>
    <t>PORT HUGHES</t>
  </si>
  <si>
    <t>PARAMATTA</t>
  </si>
  <si>
    <t>NORTH YELTA</t>
  </si>
  <si>
    <t>NORTH MOONTA</t>
  </si>
  <si>
    <t>NALYAPPA</t>
  </si>
  <si>
    <t>MOONTA MINES</t>
  </si>
  <si>
    <t>MOONTA BAY</t>
  </si>
  <si>
    <t>MOONTA</t>
  </si>
  <si>
    <t>KOOROONA</t>
  </si>
  <si>
    <t>HAMLEY</t>
  </si>
  <si>
    <t>EAST MOONTA</t>
  </si>
  <si>
    <t>CROSS ROADS</t>
  </si>
  <si>
    <t>AGERY</t>
  </si>
  <si>
    <t>WARBURTO</t>
  </si>
  <si>
    <t>WALLAROO PLAIN</t>
  </si>
  <si>
    <t>TICKERA</t>
  </si>
  <si>
    <t>MUNDOORA</t>
  </si>
  <si>
    <t>LAKE VIEW</t>
  </si>
  <si>
    <t>HOPE GAP</t>
  </si>
  <si>
    <t>COLLINSFIELD</t>
  </si>
  <si>
    <t>ALFORD</t>
  </si>
  <si>
    <t>WILLAMULKA</t>
  </si>
  <si>
    <t>WALLAROO MINES</t>
  </si>
  <si>
    <t>THOMAS PLAIN</t>
  </si>
  <si>
    <t>MATTA FLAT</t>
  </si>
  <si>
    <t>KADINA</t>
  </si>
  <si>
    <t>JERUSALEM</t>
  </si>
  <si>
    <t>CUNLIFFE</t>
  </si>
  <si>
    <t>BOORS PLAIN</t>
  </si>
  <si>
    <t>THRINGTON</t>
  </si>
  <si>
    <t>SUNNYVALE</t>
  </si>
  <si>
    <t>PASKEVILLE</t>
  </si>
  <si>
    <t>MELTON</t>
  </si>
  <si>
    <t>KULPARA</t>
  </si>
  <si>
    <t>KAINTON</t>
  </si>
  <si>
    <t>SOUTH HUMMOCKS</t>
  </si>
  <si>
    <t>PROOF RANGE</t>
  </si>
  <si>
    <t>PORT WAKEFIELD</t>
  </si>
  <si>
    <t>NANTAWARRA</t>
  </si>
  <si>
    <t>KALLORA</t>
  </si>
  <si>
    <t>INKERMAN</t>
  </si>
  <si>
    <t>BOWMANS</t>
  </si>
  <si>
    <t>BEAUFORT</t>
  </si>
  <si>
    <t>WARNERTOWN</t>
  </si>
  <si>
    <t>TELOWIE</t>
  </si>
  <si>
    <t>SOLOMONTOWN</t>
  </si>
  <si>
    <t>RISDON PARK SOUTH</t>
  </si>
  <si>
    <t>RISDON PARK</t>
  </si>
  <si>
    <t>PORT PIRIE WEST</t>
  </si>
  <si>
    <t>PORT PIRIE SOUTH</t>
  </si>
  <si>
    <t>PORT PIRIE</t>
  </si>
  <si>
    <t>PORT DAVIS</t>
  </si>
  <si>
    <t>PIRIE EAST</t>
  </si>
  <si>
    <t>NELSHABY</t>
  </si>
  <si>
    <t>NAPPERBY</t>
  </si>
  <si>
    <t>LOWER BROUGHTON</t>
  </si>
  <si>
    <t>COONAMIA</t>
  </si>
  <si>
    <t>BUNGAMA</t>
  </si>
  <si>
    <t>WANDEARAH WEST</t>
  </si>
  <si>
    <t>WANDEARAH EAST</t>
  </si>
  <si>
    <t>NUROM</t>
  </si>
  <si>
    <t>NARRIDY</t>
  </si>
  <si>
    <t>MERRITON</t>
  </si>
  <si>
    <t>HUDDLESTON</t>
  </si>
  <si>
    <t>CRYSTAL BROOK</t>
  </si>
  <si>
    <t>CLEMENTS GAP</t>
  </si>
  <si>
    <t>BEETALOO VALLEY</t>
  </si>
  <si>
    <t>WARD HILL</t>
  </si>
  <si>
    <t>PORT BROUGHTON</t>
  </si>
  <si>
    <t>FISHERMAN BAY</t>
  </si>
  <si>
    <t>REDHILL</t>
  </si>
  <si>
    <t>WOKURNA</t>
  </si>
  <si>
    <t>SNOWTOWN</t>
  </si>
  <si>
    <t>BURNSFIELD</t>
  </si>
  <si>
    <t>BUMBUNGA</t>
  </si>
  <si>
    <t>BARUNGA GAP</t>
  </si>
  <si>
    <t>LOCHIEL</t>
  </si>
  <si>
    <t>REEVES PLAINS</t>
  </si>
  <si>
    <t>REDBANKS</t>
  </si>
  <si>
    <t>MALLALA</t>
  </si>
  <si>
    <t>KORUNYE</t>
  </si>
  <si>
    <t>GRACE PLAINS</t>
  </si>
  <si>
    <t>FISCHER</t>
  </si>
  <si>
    <t>WINDSOR</t>
  </si>
  <si>
    <t>WILD HORSE PLAINS</t>
  </si>
  <si>
    <t>WEBB BEACH</t>
  </si>
  <si>
    <t>TWO WELLS</t>
  </si>
  <si>
    <t>THOMPSON BEACH</t>
  </si>
  <si>
    <t>PORT GAWLER</t>
  </si>
  <si>
    <t>PARHAM</t>
  </si>
  <si>
    <t>MIDDLE BEACH</t>
  </si>
  <si>
    <t>LOWER LIGHT</t>
  </si>
  <si>
    <t>LONG PLAINS</t>
  </si>
  <si>
    <t>LEWISTON</t>
  </si>
  <si>
    <t>DUBLIN</t>
  </si>
  <si>
    <t>CALOMBA</t>
  </si>
  <si>
    <t>AVON</t>
  </si>
  <si>
    <t>WEEROONA ISLAND</t>
  </si>
  <si>
    <t>PORT GERMEIN</t>
  </si>
  <si>
    <t>NECTAR BROOK</t>
  </si>
  <si>
    <t>MAMBRAY CREEK</t>
  </si>
  <si>
    <t>GERMEIN BAY</t>
  </si>
  <si>
    <t>BAROOTA</t>
  </si>
  <si>
    <t>YONGALA</t>
  </si>
  <si>
    <t>WEST BUNDALEER</t>
  </si>
  <si>
    <t>JAMESTOWN</t>
  </si>
  <si>
    <t>HORNSDALE</t>
  </si>
  <si>
    <t>BUNDALEER NORTH</t>
  </si>
  <si>
    <t>BUNDALEER GARDENS</t>
  </si>
  <si>
    <t>BELALIE NORTH</t>
  </si>
  <si>
    <t>BELALIE EAST</t>
  </si>
  <si>
    <t>CALTOWIE WEST</t>
  </si>
  <si>
    <t>CALTOWIE NORTH</t>
  </si>
  <si>
    <t>CALTOWIE</t>
  </si>
  <si>
    <t>WILMINGTON</t>
  </si>
  <si>
    <t>WEPOWIE</t>
  </si>
  <si>
    <t>BOOLEROO CENTRE</t>
  </si>
  <si>
    <t>WONGYARRA</t>
  </si>
  <si>
    <t>WIRRABARA</t>
  </si>
  <si>
    <t>MURRAY TOWN</t>
  </si>
  <si>
    <t>STONE HUT</t>
  </si>
  <si>
    <t>LAURA</t>
  </si>
  <si>
    <t>APPILA</t>
  </si>
  <si>
    <t>GEORGETOWN</t>
  </si>
  <si>
    <t>GULNARE</t>
  </si>
  <si>
    <t>YACKA</t>
  </si>
  <si>
    <t>ROCHESTER</t>
  </si>
  <si>
    <t>MAROLA</t>
  </si>
  <si>
    <t>KOOLUNGA</t>
  </si>
  <si>
    <t>HART</t>
  </si>
  <si>
    <t>CONDOWIE</t>
  </si>
  <si>
    <t>BRINKWORTH</t>
  </si>
  <si>
    <t>ANAMA</t>
  </si>
  <si>
    <t>BLYTH</t>
  </si>
  <si>
    <t>WHITWARTA</t>
  </si>
  <si>
    <t>WATCHMAN</t>
  </si>
  <si>
    <t>STOW</t>
  </si>
  <si>
    <t>SAINTS</t>
  </si>
  <si>
    <t>MOUNT TEMPLETON</t>
  </si>
  <si>
    <t>HOSKIN CORNER</t>
  </si>
  <si>
    <t>HALBURY</t>
  </si>
  <si>
    <t>GOYDER</t>
  </si>
  <si>
    <t>EVERARD CENTRAL</t>
  </si>
  <si>
    <t>ERITH</t>
  </si>
  <si>
    <t>DALKEY</t>
  </si>
  <si>
    <t>BOWILLIA</t>
  </si>
  <si>
    <t>BALAKLAVA</t>
  </si>
  <si>
    <t>STOCKYARD CREEK</t>
  </si>
  <si>
    <t>PINERY</t>
  </si>
  <si>
    <t>OWEN</t>
  </si>
  <si>
    <t>BARABBA</t>
  </si>
  <si>
    <t>HILLTOWN</t>
  </si>
  <si>
    <t>WASHPOOL</t>
  </si>
  <si>
    <t>HACKLINS CORNER</t>
  </si>
  <si>
    <t>EUROMINA</t>
  </si>
  <si>
    <t>BROUGHTON RIVER VALLEY</t>
  </si>
  <si>
    <t>ANDREWS</t>
  </si>
  <si>
    <t>STANLEY FLAT</t>
  </si>
  <si>
    <t>SPRING GULLY</t>
  </si>
  <si>
    <t>SPRING FARM</t>
  </si>
  <si>
    <t>SEVENHILL</t>
  </si>
  <si>
    <t>POLISH HILL RIVER</t>
  </si>
  <si>
    <t>PENWORTHAM</t>
  </si>
  <si>
    <t>KYBUNGA</t>
  </si>
  <si>
    <t>HOYLETON</t>
  </si>
  <si>
    <t>GILLENTOWN</t>
  </si>
  <si>
    <t>CLARE</t>
  </si>
  <si>
    <t>BOCONNOC PARK</t>
  </si>
  <si>
    <t>BENBOURNIE</t>
  </si>
  <si>
    <t>BARINIA</t>
  </si>
  <si>
    <t>ARMAGH</t>
  </si>
  <si>
    <t>WATERVALE</t>
  </si>
  <si>
    <t>LEASINGHAM</t>
  </si>
  <si>
    <t>UNDALYA</t>
  </si>
  <si>
    <t>AUBURN</t>
  </si>
  <si>
    <t>YUNTA</t>
  </si>
  <si>
    <t>YARRAMBA</t>
  </si>
  <si>
    <t>WOMPINIE</t>
  </si>
  <si>
    <t>WINNININNIE</t>
  </si>
  <si>
    <t>WIAWERA</t>
  </si>
  <si>
    <t>WEEKEROO</t>
  </si>
  <si>
    <t>WAUKARINGA</t>
  </si>
  <si>
    <t>WADNAMINGA</t>
  </si>
  <si>
    <t>TIKALINA</t>
  </si>
  <si>
    <t>TEPCO STATION</t>
  </si>
  <si>
    <t>QUINYAMBIE</t>
  </si>
  <si>
    <t>PUALCO RANGE</t>
  </si>
  <si>
    <t>PLUMBAGO</t>
  </si>
  <si>
    <t>PINE CREEK STATION</t>
  </si>
  <si>
    <t>OUTALPA</t>
  </si>
  <si>
    <t>OULNINA PARK</t>
  </si>
  <si>
    <t>OULNINA</t>
  </si>
  <si>
    <t>OLARY</t>
  </si>
  <si>
    <t>NETLEY GAP</t>
  </si>
  <si>
    <t>NACKARA</t>
  </si>
  <si>
    <t>MUTOOROO</t>
  </si>
  <si>
    <t>MUNDI MUNDI</t>
  </si>
  <si>
    <t>MULYUNGARIE</t>
  </si>
  <si>
    <t>MOUNT VICTOR STATION</t>
  </si>
  <si>
    <t>MOOLEULOOLOO</t>
  </si>
  <si>
    <t>MINGARY</t>
  </si>
  <si>
    <t>MELTON STATION</t>
  </si>
  <si>
    <t>MARTINS WELL</t>
  </si>
  <si>
    <t>MANUNDA STATION</t>
  </si>
  <si>
    <t>MANNA HILL</t>
  </si>
  <si>
    <t>LAKE FROME</t>
  </si>
  <si>
    <t>KOONAMORE</t>
  </si>
  <si>
    <t>KALKAROO</t>
  </si>
  <si>
    <t>KALABITY</t>
  </si>
  <si>
    <t>GRAMPUS</t>
  </si>
  <si>
    <t>FROME DOWNS</t>
  </si>
  <si>
    <t>FLORINA STATION</t>
  </si>
  <si>
    <t>ERUDINA</t>
  </si>
  <si>
    <t>DEVONBOROUGH DOWNS</t>
  </si>
  <si>
    <t>CURNAMONA</t>
  </si>
  <si>
    <t>COCKBURN</t>
  </si>
  <si>
    <t>BULLOO CREEK</t>
  </si>
  <si>
    <t>BOOLCOOMATTA</t>
  </si>
  <si>
    <t>BINDARRAH</t>
  </si>
  <si>
    <t>BIMBOWRIE</t>
  </si>
  <si>
    <t>BILLEROO WEST</t>
  </si>
  <si>
    <t>BENDA</t>
  </si>
  <si>
    <t>ABMINGA STATION</t>
  </si>
  <si>
    <t>WORUMBA</t>
  </si>
  <si>
    <t>WILLOW SPRINGS</t>
  </si>
  <si>
    <t>UPALINNA</t>
  </si>
  <si>
    <t>SHAGGY RIDGE</t>
  </si>
  <si>
    <t>PRELINNA</t>
  </si>
  <si>
    <t>MOUNT HAVELOCK</t>
  </si>
  <si>
    <t>KANYAKA</t>
  </si>
  <si>
    <t>HAWKER</t>
  </si>
  <si>
    <t>FLINDERS RANGES</t>
  </si>
  <si>
    <t>BLACK HILL STATION</t>
  </si>
  <si>
    <t>BARNDIOOTA</t>
  </si>
  <si>
    <t>YARRAH</t>
  </si>
  <si>
    <t>WILLOCHRA</t>
  </si>
  <si>
    <t>STEPHENSTON</t>
  </si>
  <si>
    <t>SALTIA</t>
  </si>
  <si>
    <t>QUORN</t>
  </si>
  <si>
    <t>BRUCE</t>
  </si>
  <si>
    <t>YANYARRIE</t>
  </si>
  <si>
    <t>WITCHITIE</t>
  </si>
  <si>
    <t>WILLIPPA</t>
  </si>
  <si>
    <t>WILCOWIE</t>
  </si>
  <si>
    <t>THREE CREEKS</t>
  </si>
  <si>
    <t>MOOCKRA</t>
  </si>
  <si>
    <t>HOLOWILIENA SOUTH</t>
  </si>
  <si>
    <t>HOLOWILIENA</t>
  </si>
  <si>
    <t>CRADOCK</t>
  </si>
  <si>
    <t>CARRIETON</t>
  </si>
  <si>
    <t>BIBLIANDO</t>
  </si>
  <si>
    <t>BELTON</t>
  </si>
  <si>
    <t>BARATTA</t>
  </si>
  <si>
    <t>YALPARA</t>
  </si>
  <si>
    <t>WILLOWIE</t>
  </si>
  <si>
    <t>WALLOWAY</t>
  </si>
  <si>
    <t>TARCOWIE</t>
  </si>
  <si>
    <t>PEKINA</t>
  </si>
  <si>
    <t>ORROROO</t>
  </si>
  <si>
    <t>NORTH HILLS</t>
  </si>
  <si>
    <t>MORCHARD</t>
  </si>
  <si>
    <t>MINBURRA STATION</t>
  </si>
  <si>
    <t>MINBURRA PLAIN</t>
  </si>
  <si>
    <t>MINBURRA</t>
  </si>
  <si>
    <t>JOHNBURGH</t>
  </si>
  <si>
    <t>HAMMOND</t>
  </si>
  <si>
    <t>EURELIA</t>
  </si>
  <si>
    <t>COOMOOROO</t>
  </si>
  <si>
    <t>BLACK ROCK</t>
  </si>
  <si>
    <t>AMYTON</t>
  </si>
  <si>
    <t>YATINA</t>
  </si>
  <si>
    <t>WAROONEE</t>
  </si>
  <si>
    <t>UCOLTA</t>
  </si>
  <si>
    <t>SUNNYBRAE</t>
  </si>
  <si>
    <t>PETERBOROUGH</t>
  </si>
  <si>
    <t>PARNAROO</t>
  </si>
  <si>
    <t>PARATOO</t>
  </si>
  <si>
    <t>OODLA WIRRA</t>
  </si>
  <si>
    <t>MINVALARA</t>
  </si>
  <si>
    <t>MANNANARIE</t>
  </si>
  <si>
    <t>HARDY</t>
  </si>
  <si>
    <t>DAWSON</t>
  </si>
  <si>
    <t>CAVENAGH</t>
  </si>
  <si>
    <t>TEROWIE</t>
  </si>
  <si>
    <t>FRANKLYN</t>
  </si>
  <si>
    <t>WHYTE YARCOWIE</t>
  </si>
  <si>
    <t>CANOWIE BELT</t>
  </si>
  <si>
    <t>WONNA</t>
  </si>
  <si>
    <t>WILLALO</t>
  </si>
  <si>
    <t>ULOOLOO</t>
  </si>
  <si>
    <t>PINE CREEK</t>
  </si>
  <si>
    <t>MOUNT BRYAN EAST</t>
  </si>
  <si>
    <t>HALLETT</t>
  </si>
  <si>
    <t>CANOWIE</t>
  </si>
  <si>
    <t>MOUNT BRYAN</t>
  </si>
  <si>
    <t>COLLINSVILLE</t>
  </si>
  <si>
    <t>WARNES</t>
  </si>
  <si>
    <t>STURT VALE</t>
  </si>
  <si>
    <t>QUONDONG</t>
  </si>
  <si>
    <t>PINE VALLEY STATION</t>
  </si>
  <si>
    <t>PARCOOLA</t>
  </si>
  <si>
    <t>OLD KOOMOOLOO</t>
  </si>
  <si>
    <t>OAKVALE STATION</t>
  </si>
  <si>
    <t>NORTH BOOBOROWIE</t>
  </si>
  <si>
    <t>MONGOLATA</t>
  </si>
  <si>
    <t>LEIGHTON</t>
  </si>
  <si>
    <t>KOONOONA</t>
  </si>
  <si>
    <t>HANSON</t>
  </si>
  <si>
    <t>GUM CREEK</t>
  </si>
  <si>
    <t>GLUEPOT</t>
  </si>
  <si>
    <t>FARAWAY HILL</t>
  </si>
  <si>
    <t>DANGGALI</t>
  </si>
  <si>
    <t>CANEGRASS</t>
  </si>
  <si>
    <t>BURRA EASTERN DISTRICTS</t>
  </si>
  <si>
    <t>BURRA</t>
  </si>
  <si>
    <t>BUNYUNG</t>
  </si>
  <si>
    <t>BOOBOROWIE</t>
  </si>
  <si>
    <t>BALDINA</t>
  </si>
  <si>
    <t>BALAH</t>
  </si>
  <si>
    <t>PORTER LAGOON</t>
  </si>
  <si>
    <t>FARRELL FLAT</t>
  </si>
  <si>
    <t>MINTARO</t>
  </si>
  <si>
    <t>MANOORA</t>
  </si>
  <si>
    <t>TOTHILL CREEK</t>
  </si>
  <si>
    <t>TOTHILL BELT</t>
  </si>
  <si>
    <t>TARNMA</t>
  </si>
  <si>
    <t>STEELTON</t>
  </si>
  <si>
    <t>SADDLEWORTH</t>
  </si>
  <si>
    <t>MARRABEL</t>
  </si>
  <si>
    <t>BLACK SPRINGS</t>
  </si>
  <si>
    <t>APOINGA</t>
  </si>
  <si>
    <t>WOOLSHED FLAT</t>
  </si>
  <si>
    <t>RHYNIE</t>
  </si>
  <si>
    <t>TARLEE</t>
  </si>
  <si>
    <t>GILES CORNER</t>
  </si>
  <si>
    <t>STOCKPORT</t>
  </si>
  <si>
    <t>LINWOOD</t>
  </si>
  <si>
    <t>SALTER SPRINGS</t>
  </si>
  <si>
    <t>HAMLEY BRIDGE</t>
  </si>
  <si>
    <t>WOOLSHEDS</t>
  </si>
  <si>
    <t>WASLEYS</t>
  </si>
  <si>
    <t>PINKERTON PLAINS</t>
  </si>
  <si>
    <t>MAGDALA</t>
  </si>
  <si>
    <t>WORLDS END</t>
  </si>
  <si>
    <t>ROCKY PLAIN</t>
  </si>
  <si>
    <t>ROBERTSTOWN</t>
  </si>
  <si>
    <t>HALLELUJAH HILLS</t>
  </si>
  <si>
    <t>GERANIUM PLAINS</t>
  </si>
  <si>
    <t>EMU DOWNS</t>
  </si>
  <si>
    <t>BRIGHT</t>
  </si>
  <si>
    <t>BRADY CREEK</t>
  </si>
  <si>
    <t>SUTHERLANDS</t>
  </si>
  <si>
    <t>POINT PASS</t>
  </si>
  <si>
    <t>PEEP HILL</t>
  </si>
  <si>
    <t>NGAPALA</t>
  </si>
  <si>
    <t>NEALES FLAT</t>
  </si>
  <si>
    <t>MOUNT MARY</t>
  </si>
  <si>
    <t>JULIA</t>
  </si>
  <si>
    <t>HANSBOROUGH</t>
  </si>
  <si>
    <t>HAMPDEN</t>
  </si>
  <si>
    <t>FRANKTON</t>
  </si>
  <si>
    <t>EUDUNDA</t>
  </si>
  <si>
    <t>BUCHANAN</t>
  </si>
  <si>
    <t>BROWNLOW</t>
  </si>
  <si>
    <t>BOWER</t>
  </si>
  <si>
    <t>AUSTRALIA PLAINS</t>
  </si>
  <si>
    <t>ST JOHNS</t>
  </si>
  <si>
    <t>KOONUNGA</t>
  </si>
  <si>
    <t>KAPUNDA</t>
  </si>
  <si>
    <t>FORDS</t>
  </si>
  <si>
    <t>BETHEL</t>
  </si>
  <si>
    <t>BAGOT WELL</t>
  </si>
  <si>
    <t>ALLENDALE NORTH</t>
  </si>
  <si>
    <t>FREELING</t>
  </si>
  <si>
    <t>TEMPLERS</t>
  </si>
  <si>
    <t>SHEA-OAK LOG</t>
  </si>
  <si>
    <t>ROSEWORTHY</t>
  </si>
  <si>
    <t>MORN HILL</t>
  </si>
  <si>
    <t>NAIN</t>
  </si>
  <si>
    <t>GREENOCK</t>
  </si>
  <si>
    <t>PAISLEY</t>
  </si>
  <si>
    <t>NOTTS WELL</t>
  </si>
  <si>
    <t>NEW WELL</t>
  </si>
  <si>
    <t>MCBEAN POUND</t>
  </si>
  <si>
    <t>BLANCHETOWN</t>
  </si>
  <si>
    <t>TRURO</t>
  </si>
  <si>
    <t>ST KITTS</t>
  </si>
  <si>
    <t>STEINFELD</t>
  </si>
  <si>
    <t>SANDLETON</t>
  </si>
  <si>
    <t>DUTTON EAST</t>
  </si>
  <si>
    <t>DUTTON</t>
  </si>
  <si>
    <t>ANNADALE</t>
  </si>
  <si>
    <t>STOCKWELL</t>
  </si>
  <si>
    <t>SEPPELTSFIELD</t>
  </si>
  <si>
    <t>NURIOOTPA</t>
  </si>
  <si>
    <t>MOPPA</t>
  </si>
  <si>
    <t>MARANANGA</t>
  </si>
  <si>
    <t>LIGHT PASS</t>
  </si>
  <si>
    <t>EBENEZER</t>
  </si>
  <si>
    <t>DAVEYSTON</t>
  </si>
  <si>
    <t>SWAN REACH</t>
  </si>
  <si>
    <t>NAIDIA</t>
  </si>
  <si>
    <t>MARKS LANDING</t>
  </si>
  <si>
    <t>FISHER</t>
  </si>
  <si>
    <t>BAKARA WELL</t>
  </si>
  <si>
    <t>BAKARA</t>
  </si>
  <si>
    <t>TOWITTA</t>
  </si>
  <si>
    <t>SUNNYDALE</t>
  </si>
  <si>
    <t>SEDAN</t>
  </si>
  <si>
    <t>PUNYELROO</t>
  </si>
  <si>
    <t>PENRICE</t>
  </si>
  <si>
    <t>MOUNT MCKENZIE</t>
  </si>
  <si>
    <t>MOCULTA</t>
  </si>
  <si>
    <t>LANGS LANDING</t>
  </si>
  <si>
    <t>KONGOLIA</t>
  </si>
  <si>
    <t>KEYNETON</t>
  </si>
  <si>
    <t>CAMBRAI</t>
  </si>
  <si>
    <t>BLACK HILL</t>
  </si>
  <si>
    <t>ANGASTON</t>
  </si>
  <si>
    <t>VINE VALE</t>
  </si>
  <si>
    <t>TANUNDA</t>
  </si>
  <si>
    <t>STONE WELL</t>
  </si>
  <si>
    <t>ROWLAND FLAT</t>
  </si>
  <si>
    <t>KRONDORF</t>
  </si>
  <si>
    <t>GOMERSAL</t>
  </si>
  <si>
    <t>BETHANY</t>
  </si>
  <si>
    <t>PEWSEY VALE</t>
  </si>
  <si>
    <t>MOUNT CRAWFORD</t>
  </si>
  <si>
    <t>LYNDOCH</t>
  </si>
  <si>
    <t>COCKATOO VALLEY</t>
  </si>
  <si>
    <t>BAROSSA GOLDFIELDS</t>
  </si>
  <si>
    <t>ALTONA</t>
  </si>
  <si>
    <t>SANDY CREEK</t>
  </si>
  <si>
    <t>ROSEDALE</t>
  </si>
  <si>
    <t>COBDOGLA</t>
  </si>
  <si>
    <t>SPECTACLE LAKE</t>
  </si>
  <si>
    <t>LOVEDAY</t>
  </si>
  <si>
    <t>BARMERA</t>
  </si>
  <si>
    <t>GLOSSOP</t>
  </si>
  <si>
    <t>WINKIE</t>
  </si>
  <si>
    <t>LYRUP</t>
  </si>
  <si>
    <t>KATARAPKO</t>
  </si>
  <si>
    <t>GURRA GURRA</t>
  </si>
  <si>
    <t>GERARD</t>
  </si>
  <si>
    <t>BERRI</t>
  </si>
  <si>
    <t>MONASH</t>
  </si>
  <si>
    <t>RENMARK WEST</t>
  </si>
  <si>
    <t>RENMARK SOUTH</t>
  </si>
  <si>
    <t>RENMARK NORTH</t>
  </si>
  <si>
    <t>RENMARK</t>
  </si>
  <si>
    <t>OLD CALPERUM</t>
  </si>
  <si>
    <t>CRESCENT</t>
  </si>
  <si>
    <t>COOLTONG</t>
  </si>
  <si>
    <t xml:space="preserve">R </t>
  </si>
  <si>
    <t>CHOWILLA</t>
  </si>
  <si>
    <t>CHAFFEY</t>
  </si>
  <si>
    <t>CALPERUM STATION</t>
  </si>
  <si>
    <t>YAMBA</t>
  </si>
  <si>
    <t>WONUARRA</t>
  </si>
  <si>
    <t>PIKE RIVER</t>
  </si>
  <si>
    <t>PARINGA</t>
  </si>
  <si>
    <t>MURTHO</t>
  </si>
  <si>
    <t>MUNDIC CREEK</t>
  </si>
  <si>
    <t>PYAP WEST</t>
  </si>
  <si>
    <t>PYAP</t>
  </si>
  <si>
    <t>PATA</t>
  </si>
  <si>
    <t>NEW RESIDENCE</t>
  </si>
  <si>
    <t>LOXTON NORTH</t>
  </si>
  <si>
    <t>LOXTON</t>
  </si>
  <si>
    <t>BOOKPURNONG</t>
  </si>
  <si>
    <t>YINKANIE</t>
  </si>
  <si>
    <t>WAPPILKA</t>
  </si>
  <si>
    <t>MOOROOK SOUTH</t>
  </si>
  <si>
    <t>MOOROOK</t>
  </si>
  <si>
    <t>KINGSTON ON MURRAY</t>
  </si>
  <si>
    <t>WOOLPUNDA</t>
  </si>
  <si>
    <t>WIGLEY FLAT</t>
  </si>
  <si>
    <t>WAIKERIE</t>
  </si>
  <si>
    <t>TAYLORVILLE STATION</t>
  </si>
  <si>
    <t>TAYLORVILLE</t>
  </si>
  <si>
    <t>STOCKYARD PLAIN</t>
  </si>
  <si>
    <t>POOGINOOK</t>
  </si>
  <si>
    <t>OVERLAND CORNER</t>
  </si>
  <si>
    <t>MARKARANKA</t>
  </si>
  <si>
    <t>LOWBANK</t>
  </si>
  <si>
    <t>KANNI</t>
  </si>
  <si>
    <t>HOLDER SIDING</t>
  </si>
  <si>
    <t>HOLDER</t>
  </si>
  <si>
    <t>HAWKS NEST STATION</t>
  </si>
  <si>
    <t>GOOD HOPE LANDING</t>
  </si>
  <si>
    <t>DEVLINS POUND</t>
  </si>
  <si>
    <t>BOOLGUN</t>
  </si>
  <si>
    <t>SUNLANDS</t>
  </si>
  <si>
    <t>RAMCO HEIGHTS</t>
  </si>
  <si>
    <t>RAMCO</t>
  </si>
  <si>
    <t>QUALCO</t>
  </si>
  <si>
    <t>GOLDEN HEIGHTS</t>
  </si>
  <si>
    <t>CADELL LAGOON</t>
  </si>
  <si>
    <t>CADELL</t>
  </si>
  <si>
    <t>WOMBATS REST</t>
  </si>
  <si>
    <t>WESTONS FLAT</t>
  </si>
  <si>
    <t>STUART</t>
  </si>
  <si>
    <t>NORTH WEST BEND</t>
  </si>
  <si>
    <t>MURBKO</t>
  </si>
  <si>
    <t>MORPHETTS FLAT</t>
  </si>
  <si>
    <t>MORGAN</t>
  </si>
  <si>
    <t>MAUDE</t>
  </si>
  <si>
    <t>LINDLEY</t>
  </si>
  <si>
    <t>EBA</t>
  </si>
  <si>
    <t>BUNDEY</t>
  </si>
  <si>
    <t>BRENDA PARK</t>
  </si>
  <si>
    <t>BEAUMONTS</t>
  </si>
  <si>
    <t>BEATTY</t>
  </si>
  <si>
    <t>WUNKAR</t>
  </si>
  <si>
    <t>VEITCH</t>
  </si>
  <si>
    <t>TAPLAN</t>
  </si>
  <si>
    <t>TALDRA</t>
  </si>
  <si>
    <t>SCHELL WELL</t>
  </si>
  <si>
    <t>PARUNA</t>
  </si>
  <si>
    <t>MERIBAH</t>
  </si>
  <si>
    <t>MALPAS</t>
  </si>
  <si>
    <t>MAGGEA</t>
  </si>
  <si>
    <t>BUGLE HUT</t>
  </si>
  <si>
    <t>BILLIATT</t>
  </si>
  <si>
    <t>ALAWOONA</t>
  </si>
  <si>
    <t>WANBI</t>
  </si>
  <si>
    <t>CALIPH</t>
  </si>
  <si>
    <t>SANDALWOOD</t>
  </si>
  <si>
    <t>HALIDON</t>
  </si>
  <si>
    <t>BORRIKA</t>
  </si>
  <si>
    <t>PERPONDA</t>
  </si>
  <si>
    <t>MERCUNDA</t>
  </si>
  <si>
    <t>MANTUNG</t>
  </si>
  <si>
    <t>GALGA</t>
  </si>
  <si>
    <t>COPEVILLE</t>
  </si>
  <si>
    <t>MARAMA</t>
  </si>
  <si>
    <t>KAROONDA</t>
  </si>
  <si>
    <t>WYNARKA</t>
  </si>
  <si>
    <t>PINNAROO</t>
  </si>
  <si>
    <t>PEEBINGA</t>
  </si>
  <si>
    <t>KRINGIN</t>
  </si>
  <si>
    <t>KARTE</t>
  </si>
  <si>
    <t>PARILLA</t>
  </si>
  <si>
    <t>NGARKAT</t>
  </si>
  <si>
    <t>LAMEROO</t>
  </si>
  <si>
    <t>WILKAWATT</t>
  </si>
  <si>
    <t>PEAKE</t>
  </si>
  <si>
    <t>PARRAKIE</t>
  </si>
  <si>
    <t>NETHERTON</t>
  </si>
  <si>
    <t>MOORLANDS</t>
  </si>
  <si>
    <t>JABUK</t>
  </si>
  <si>
    <t>GERANIUM</t>
  </si>
  <si>
    <t>CARCUMA</t>
  </si>
  <si>
    <t>YAHL</t>
  </si>
  <si>
    <t>WYE</t>
  </si>
  <si>
    <t>WORROLONG</t>
  </si>
  <si>
    <t>WANDILO</t>
  </si>
  <si>
    <t>SUTTONTOWN</t>
  </si>
  <si>
    <t>SQUARE MILE</t>
  </si>
  <si>
    <t>RACECOURSE BAY</t>
  </si>
  <si>
    <t>PORT MACDONNELL</t>
  </si>
  <si>
    <t>OB FLAT</t>
  </si>
  <si>
    <t>NENE VALLEY</t>
  </si>
  <si>
    <t>MOUNT SCHANK</t>
  </si>
  <si>
    <t>MOUNT GAMBIER WEST</t>
  </si>
  <si>
    <t>MOUNT GAMBIER EAST</t>
  </si>
  <si>
    <t>MOUNT GAMBIER</t>
  </si>
  <si>
    <t>MOORAK</t>
  </si>
  <si>
    <t>MINGBOOL</t>
  </si>
  <si>
    <t>MIL-LEL</t>
  </si>
  <si>
    <t>KONGORONG</t>
  </si>
  <si>
    <t>GLENBURNIE</t>
  </si>
  <si>
    <t>GERMAN CREEK</t>
  </si>
  <si>
    <t>EIGHT MILE CREEK</t>
  </si>
  <si>
    <t>DONOVANS</t>
  </si>
  <si>
    <t>DISMAL SWAMP</t>
  </si>
  <si>
    <t>COMPTON</t>
  </si>
  <si>
    <t>CAVETON</t>
  </si>
  <si>
    <t>CARPENTER ROCKS</t>
  </si>
  <si>
    <t>CAROLINE</t>
  </si>
  <si>
    <t>CAPE DOUGLAS</t>
  </si>
  <si>
    <t>BURRUNGULE</t>
  </si>
  <si>
    <t>BLACKFELLOWS CAVES</t>
  </si>
  <si>
    <t>ALLENDALE EAST</t>
  </si>
  <si>
    <t>WATTLE RANGE</t>
  </si>
  <si>
    <t>THORNLEA</t>
  </si>
  <si>
    <t>TANTANOOLA</t>
  </si>
  <si>
    <t>SOUTHEND</t>
  </si>
  <si>
    <t>SEBASTOPOL</t>
  </si>
  <si>
    <t>ROCKY CAMP</t>
  </si>
  <si>
    <t>RENDELSHAM</t>
  </si>
  <si>
    <t>MILLICENT</t>
  </si>
  <si>
    <t>MAGAREY</t>
  </si>
  <si>
    <t>KANGAROO INN</t>
  </si>
  <si>
    <t>HATHERLEIGH</t>
  </si>
  <si>
    <t>GERMAN FLAT</t>
  </si>
  <si>
    <t>FURNER</t>
  </si>
  <si>
    <t>CLAY WELLS</t>
  </si>
  <si>
    <t>CANUNDA</t>
  </si>
  <si>
    <t>BEACHPORT</t>
  </si>
  <si>
    <t>WATTLE RANGE EAST</t>
  </si>
  <si>
    <t>SHORT</t>
  </si>
  <si>
    <t>MOUNT MCINTYRE</t>
  </si>
  <si>
    <t>MOUNT BURR</t>
  </si>
  <si>
    <t>KOORINE</t>
  </si>
  <si>
    <t>WEPAR</t>
  </si>
  <si>
    <t>MOERLONG</t>
  </si>
  <si>
    <t>KRONGART</t>
  </si>
  <si>
    <t>KALANGADOO</t>
  </si>
  <si>
    <t>TARPEENA</t>
  </si>
  <si>
    <t>PLEASANT PARK</t>
  </si>
  <si>
    <t>PENOLA</t>
  </si>
  <si>
    <t>NANGWARRY</t>
  </si>
  <si>
    <t>MONBULLA</t>
  </si>
  <si>
    <t>MAAOUPE</t>
  </si>
  <si>
    <t>GLENROY</t>
  </si>
  <si>
    <t>COMAUM</t>
  </si>
  <si>
    <t>ROBE</t>
  </si>
  <si>
    <t>NORA CREINA</t>
  </si>
  <si>
    <t>BRAY</t>
  </si>
  <si>
    <t>WYOMI</t>
  </si>
  <si>
    <t>WEST RANGE</t>
  </si>
  <si>
    <t>WANGOLINA</t>
  </si>
  <si>
    <t>TILLEY SWAMP</t>
  </si>
  <si>
    <t>TARATAP</t>
  </si>
  <si>
    <t>SANDY GROVE</t>
  </si>
  <si>
    <t>ROSETOWN</t>
  </si>
  <si>
    <t>REEDY CREEK</t>
  </si>
  <si>
    <t>PINKS BEACH</t>
  </si>
  <si>
    <t>MOUNT BENSON</t>
  </si>
  <si>
    <t>KINGSTON SE</t>
  </si>
  <si>
    <t>KEILIRA</t>
  </si>
  <si>
    <t>CAPE JAFFA</t>
  </si>
  <si>
    <t>BOATSWAIN POINT</t>
  </si>
  <si>
    <t>BLACKFORD</t>
  </si>
  <si>
    <t>AVENUE RANGE</t>
  </si>
  <si>
    <t>WOOLUMBOOL</t>
  </si>
  <si>
    <t>LUCINDALE</t>
  </si>
  <si>
    <t>GREENWAYS</t>
  </si>
  <si>
    <t>FOX</t>
  </si>
  <si>
    <t>CONMURRA</t>
  </si>
  <si>
    <t>COLES</t>
  </si>
  <si>
    <t>WRATTONBULLY</t>
  </si>
  <si>
    <t>WILD DOG VALLEY</t>
  </si>
  <si>
    <t>THE GAP</t>
  </si>
  <si>
    <t>STRUAN</t>
  </si>
  <si>
    <t>STEWART RANGE</t>
  </si>
  <si>
    <t>SPENCE</t>
  </si>
  <si>
    <t>PADTHAWAY</t>
  </si>
  <si>
    <t>NARACOORTE</t>
  </si>
  <si>
    <t>MOYHALL</t>
  </si>
  <si>
    <t>MOUNT LIGHT</t>
  </si>
  <si>
    <t>MARCOLLAT</t>
  </si>
  <si>
    <t>LOCHABER</t>
  </si>
  <si>
    <t>LAURIE PARK</t>
  </si>
  <si>
    <t>KOPPAMURRA</t>
  </si>
  <si>
    <t>KEPPOCH</t>
  </si>
  <si>
    <t>JOANNA</t>
  </si>
  <si>
    <t>CADGEE</t>
  </si>
  <si>
    <t>BOOL LAGOON</t>
  </si>
  <si>
    <t>SWEDE FLAT</t>
  </si>
  <si>
    <t>MUNDULLA WEST</t>
  </si>
  <si>
    <t>MUNDULLA</t>
  </si>
  <si>
    <t>KONGAL</t>
  </si>
  <si>
    <t>CAREW</t>
  </si>
  <si>
    <t>WOLSELEY</t>
  </si>
  <si>
    <t>PINE HILL</t>
  </si>
  <si>
    <t>CUSTON</t>
  </si>
  <si>
    <t>WESTERN FLAT</t>
  </si>
  <si>
    <t>SENIOR</t>
  </si>
  <si>
    <t>POOGINAGORIC</t>
  </si>
  <si>
    <t>LOWAN VALE</t>
  </si>
  <si>
    <t>CANNAWIGARA</t>
  </si>
  <si>
    <t>BORDERTOWN SOUTH</t>
  </si>
  <si>
    <t>BORDERTOWN</t>
  </si>
  <si>
    <t>BANGHAM</t>
  </si>
  <si>
    <t>WIRREGA</t>
  </si>
  <si>
    <t>WILLALOOKA</t>
  </si>
  <si>
    <t>SHERWOOD</t>
  </si>
  <si>
    <t>SHAUGH</t>
  </si>
  <si>
    <t>PETHERICK</t>
  </si>
  <si>
    <t>MOUNT CHARLES</t>
  </si>
  <si>
    <t>MCCALLUM</t>
  </si>
  <si>
    <t>MAKIN</t>
  </si>
  <si>
    <t>LAFFER</t>
  </si>
  <si>
    <t>KEITH</t>
  </si>
  <si>
    <t>COOMBE</t>
  </si>
  <si>
    <t>BRIMBAGO</t>
  </si>
  <si>
    <t>TINTINARA</t>
  </si>
  <si>
    <t>DEEPWATER</t>
  </si>
  <si>
    <t>COLEBATCH</t>
  </si>
  <si>
    <t>FIELD</t>
  </si>
  <si>
    <t>COONALPYN</t>
  </si>
  <si>
    <t>WALTOWA</t>
  </si>
  <si>
    <t>SALT CREEK</t>
  </si>
  <si>
    <t>MENINGIE WEST</t>
  </si>
  <si>
    <t>MENINGIE EAST</t>
  </si>
  <si>
    <t>MENINGIE</t>
  </si>
  <si>
    <t>COORONG</t>
  </si>
  <si>
    <t>COONAWARRA</t>
  </si>
  <si>
    <t>KYBYBOLITE</t>
  </si>
  <si>
    <t>HYNAM</t>
  </si>
  <si>
    <t>FRANCES</t>
  </si>
  <si>
    <t>BINNUM</t>
  </si>
  <si>
    <t>YUMALI</t>
  </si>
  <si>
    <t>KI KI</t>
  </si>
  <si>
    <t>CULBURRA</t>
  </si>
  <si>
    <t>COOMANDOOK</t>
  </si>
  <si>
    <t>COOKE PLAINS</t>
  </si>
  <si>
    <t>TAILEM BEND</t>
  </si>
  <si>
    <t>ELWOMPLE</t>
  </si>
  <si>
    <t>WELLINGTON EAST</t>
  </si>
  <si>
    <t>WELLINGTON</t>
  </si>
  <si>
    <t>POLTALLOCH</t>
  </si>
  <si>
    <t>POINT MCLEAY</t>
  </si>
  <si>
    <t>NATURI</t>
  </si>
  <si>
    <t>NARRUNG</t>
  </si>
  <si>
    <t>MALINONG</t>
  </si>
  <si>
    <t>LAKE ALEXANDRINA</t>
  </si>
  <si>
    <t>LAKE ALBERT</t>
  </si>
  <si>
    <t>KEPA</t>
  </si>
  <si>
    <t>JERVOIS</t>
  </si>
  <si>
    <t>ASHVILLE</t>
  </si>
  <si>
    <t>TOLDEROL</t>
  </si>
  <si>
    <t>POINT STURT</t>
  </si>
  <si>
    <t>NURRAGI</t>
  </si>
  <si>
    <t>MILANG</t>
  </si>
  <si>
    <t>CLAYTON BAY</t>
  </si>
  <si>
    <t>WOODCHESTER</t>
  </si>
  <si>
    <t>WILLYAROO</t>
  </si>
  <si>
    <t>TOOPERANG</t>
  </si>
  <si>
    <t>SANDERGROVE</t>
  </si>
  <si>
    <t>SALEM</t>
  </si>
  <si>
    <t>RED CREEK</t>
  </si>
  <si>
    <t>NALPA</t>
  </si>
  <si>
    <t>MULGUNDAWA</t>
  </si>
  <si>
    <t>LANGHORNE CREEK</t>
  </si>
  <si>
    <t>LAKE PLAINS</t>
  </si>
  <si>
    <t>HIGHLAND VALLEY</t>
  </si>
  <si>
    <t>HARTLEY</t>
  </si>
  <si>
    <t>GEMMELLS</t>
  </si>
  <si>
    <t>FINNISS</t>
  </si>
  <si>
    <t>BLETCHLEY</t>
  </si>
  <si>
    <t>BELVIDERE</t>
  </si>
  <si>
    <t>ANGAS PLAINS</t>
  </si>
  <si>
    <t>ZADOWS LANDING</t>
  </si>
  <si>
    <t>WOODLANE</t>
  </si>
  <si>
    <t>WHITE HILL</t>
  </si>
  <si>
    <t>WALL FLAT</t>
  </si>
  <si>
    <t>TEPKO</t>
  </si>
  <si>
    <t>ROCKLEIGH</t>
  </si>
  <si>
    <t>PALLAMANA</t>
  </si>
  <si>
    <t>MYPOLONGA</t>
  </si>
  <si>
    <t>MURRAY BRIDGE</t>
  </si>
  <si>
    <t>MONARTO SOUTH</t>
  </si>
  <si>
    <t>MONARTO</t>
  </si>
  <si>
    <t>CALOOTE</t>
  </si>
  <si>
    <t>CALLINGTON</t>
  </si>
  <si>
    <t>WOODS POINT</t>
  </si>
  <si>
    <t>WILLOW BANKS</t>
  </si>
  <si>
    <t>WHITE SANDS</t>
  </si>
  <si>
    <t>TOORA</t>
  </si>
  <si>
    <t>SWANPORT</t>
  </si>
  <si>
    <t>RIVERGLEN</t>
  </si>
  <si>
    <t>RIVERGLADES</t>
  </si>
  <si>
    <t>NORTHERN HEIGHTS</t>
  </si>
  <si>
    <t>MURRAY BRIDGE SOUTH</t>
  </si>
  <si>
    <t>MURRAY BRIDGE NORTH</t>
  </si>
  <si>
    <t>MURRAY BRIDGE EAST</t>
  </si>
  <si>
    <t>MURRAWONG</t>
  </si>
  <si>
    <t>MONTEITH</t>
  </si>
  <si>
    <t>MOBILONG</t>
  </si>
  <si>
    <t>LONG FLAT</t>
  </si>
  <si>
    <t>GREENBANKS</t>
  </si>
  <si>
    <t>GIFFORD HILL</t>
  </si>
  <si>
    <t>ETTRICK</t>
  </si>
  <si>
    <t>CHAPMAN BORE</t>
  </si>
  <si>
    <t>BURDETT</t>
  </si>
  <si>
    <t>BRINKLEY</t>
  </si>
  <si>
    <t>AVOCA DELL</t>
  </si>
  <si>
    <t>ST IVES</t>
  </si>
  <si>
    <t>PETWOOD</t>
  </si>
  <si>
    <t>NAIRNE</t>
  </si>
  <si>
    <t>KANMANTOO</t>
  </si>
  <si>
    <t>HAY VALLEY</t>
  </si>
  <si>
    <t>DAWESLEY</t>
  </si>
  <si>
    <t>BRUKUNGA</t>
  </si>
  <si>
    <t>WISTOW</t>
  </si>
  <si>
    <t>MOUNT BARKER SUMMIT</t>
  </si>
  <si>
    <t>MOUNT BARKER SPRINGS</t>
  </si>
  <si>
    <t>MOUNT BARKER JUNCTION</t>
  </si>
  <si>
    <t>BUGLE RANGES</t>
  </si>
  <si>
    <t>TOTNESS</t>
  </si>
  <si>
    <t>LITTLEHAMPTON</t>
  </si>
  <si>
    <t>BLAKISTON</t>
  </si>
  <si>
    <t>VERDUN</t>
  </si>
  <si>
    <t>PAECHTOWN</t>
  </si>
  <si>
    <t>HAHNDORF</t>
  </si>
  <si>
    <t>WOODSIDE</t>
  </si>
  <si>
    <t>MOUNT TORRENS</t>
  </si>
  <si>
    <t>HARROGATE</t>
  </si>
  <si>
    <t>CHARLESTON</t>
  </si>
  <si>
    <t>OAKBANK</t>
  </si>
  <si>
    <t>BALHANNAH</t>
  </si>
  <si>
    <t>LOBETHAL</t>
  </si>
  <si>
    <t>LENSWOOD</t>
  </si>
  <si>
    <t>YOUNGHUSBAND HOLDINGS</t>
  </si>
  <si>
    <t>YOUNGHUSBAND</t>
  </si>
  <si>
    <t>WONGULLA</t>
  </si>
  <si>
    <t>WALKER FLAT</t>
  </si>
  <si>
    <t>TEAL FLAT</t>
  </si>
  <si>
    <t>ROCKY POINT</t>
  </si>
  <si>
    <t>PURNONG</t>
  </si>
  <si>
    <t>PUNTHARI</t>
  </si>
  <si>
    <t>PORT MANNUM</t>
  </si>
  <si>
    <t>PONDE</t>
  </si>
  <si>
    <t>POMPOOTA</t>
  </si>
  <si>
    <t>PELLARING FLAT</t>
  </si>
  <si>
    <t>OLD TEAL FLAT</t>
  </si>
  <si>
    <t>NILDOTTIE</t>
  </si>
  <si>
    <t>MANNUM</t>
  </si>
  <si>
    <t>LAKE CARLET</t>
  </si>
  <si>
    <t>JULANKA HOLDINGS</t>
  </si>
  <si>
    <t>FRAYVILLE</t>
  </si>
  <si>
    <t>FRAHNS</t>
  </si>
  <si>
    <t>FORSTER</t>
  </si>
  <si>
    <t>FIVE MILES</t>
  </si>
  <si>
    <t>COWIRRA</t>
  </si>
  <si>
    <t>CLAYPANS</t>
  </si>
  <si>
    <t>CAURNAMONT</t>
  </si>
  <si>
    <t>BOWHILL</t>
  </si>
  <si>
    <t>BOLTO</t>
  </si>
  <si>
    <t>BIG BEND</t>
  </si>
  <si>
    <t>ANGAS VALLEY</t>
  </si>
  <si>
    <t>SANDERSTON</t>
  </si>
  <si>
    <t>MILENDELLA</t>
  </si>
  <si>
    <t>APAMURRA</t>
  </si>
  <si>
    <t>TUNGKILLO</t>
  </si>
  <si>
    <t>TAUNTON</t>
  </si>
  <si>
    <t>SPRINGTON</t>
  </si>
  <si>
    <t>FLAXMAN VALLEY</t>
  </si>
  <si>
    <t>EDEN VALLEY</t>
  </si>
  <si>
    <t>CROMER</t>
  </si>
  <si>
    <t>BIRDWOOD</t>
  </si>
  <si>
    <t>KENTON VALLEY</t>
  </si>
  <si>
    <t>GUMERACHA</t>
  </si>
  <si>
    <t>FORRESTON</t>
  </si>
  <si>
    <t>CUDLEE CREEK</t>
  </si>
  <si>
    <t>KERSBROOK</t>
  </si>
  <si>
    <t>CHAIN OF PONDS</t>
  </si>
  <si>
    <t>WISANGER</t>
  </si>
  <si>
    <t>WESTERN RIVER</t>
  </si>
  <si>
    <t>VIVONNE BAY</t>
  </si>
  <si>
    <t>STUN'SAIL BOOM</t>
  </si>
  <si>
    <t>STOKES BAY</t>
  </si>
  <si>
    <t>SEDDON</t>
  </si>
  <si>
    <t>SEAL BAY</t>
  </si>
  <si>
    <t>NORTH CAPE</t>
  </si>
  <si>
    <t>NEWLAND</t>
  </si>
  <si>
    <t>NEPEAN BAY</t>
  </si>
  <si>
    <t>MIDDLE RIVER</t>
  </si>
  <si>
    <t>MACGILLIVRAY</t>
  </si>
  <si>
    <t>KOHINOOR</t>
  </si>
  <si>
    <t>KINGSCOTE</t>
  </si>
  <si>
    <t>KARATTA</t>
  </si>
  <si>
    <t>HAINES</t>
  </si>
  <si>
    <t>GOSSE</t>
  </si>
  <si>
    <t>FLINDERS CHASE</t>
  </si>
  <si>
    <t>EMU BAY</t>
  </si>
  <si>
    <t>DUNCAN</t>
  </si>
  <si>
    <t>D'ESTREES BAY</t>
  </si>
  <si>
    <t>DE MOLE RIVER</t>
  </si>
  <si>
    <t>CYGNET RIVER</t>
  </si>
  <si>
    <t>CASSINI</t>
  </si>
  <si>
    <t>CAPE BORDA</t>
  </si>
  <si>
    <t>BROWNLOW KI</t>
  </si>
  <si>
    <t>BIRCHMORE</t>
  </si>
  <si>
    <t>BAY OF SHOALS</t>
  </si>
  <si>
    <t>WILLSON RIVER</t>
  </si>
  <si>
    <t>WILLOUGHBY</t>
  </si>
  <si>
    <t>SAPPHIRETOWN</t>
  </si>
  <si>
    <t>PORKY FLAT</t>
  </si>
  <si>
    <t>PENNESHAW</t>
  </si>
  <si>
    <t>PELICAN LAGOON</t>
  </si>
  <si>
    <t>KANGAROO HEAD</t>
  </si>
  <si>
    <t>ISLAND BEACH</t>
  </si>
  <si>
    <t>IRONSTONE</t>
  </si>
  <si>
    <t>DUDLEY WEST</t>
  </si>
  <si>
    <t>DUDLEY EAST</t>
  </si>
  <si>
    <t>CUTTLEFISH BAY</t>
  </si>
  <si>
    <t>BROWN BEACH</t>
  </si>
  <si>
    <t>BAUDIN BEACH</t>
  </si>
  <si>
    <t>ANTECHAMBER BAY</t>
  </si>
  <si>
    <t>AMERICAN BEACH</t>
  </si>
  <si>
    <t>MUSTON</t>
  </si>
  <si>
    <t>BALLAST HEAD</t>
  </si>
  <si>
    <t>AMERICAN RIVER</t>
  </si>
  <si>
    <t>PARNDANA</t>
  </si>
  <si>
    <t>MUNDOO ISLAND</t>
  </si>
  <si>
    <t>MOSQUITO HILL</t>
  </si>
  <si>
    <t>HINDMARSH ISLAND</t>
  </si>
  <si>
    <t>GOOLWA SOUTH</t>
  </si>
  <si>
    <t>GOOLWA NORTH</t>
  </si>
  <si>
    <t>GOOLWA BEACH</t>
  </si>
  <si>
    <t>GOOLWA</t>
  </si>
  <si>
    <t>CURRENCY CREEK</t>
  </si>
  <si>
    <t>PORT ELLIOT</t>
  </si>
  <si>
    <t>WILLOW CREEK</t>
  </si>
  <si>
    <t>WAITPINGA</t>
  </si>
  <si>
    <t>VICTOR HARBOR CENTRAL</t>
  </si>
  <si>
    <t>VICTOR HARBOR</t>
  </si>
  <si>
    <t>MOUNT JAGGED</t>
  </si>
  <si>
    <t>MCCRACKEN</t>
  </si>
  <si>
    <t>LOWER INMAN VALLEY</t>
  </si>
  <si>
    <t>INMAN VALLEY</t>
  </si>
  <si>
    <t>HINDMARSH VALLEY</t>
  </si>
  <si>
    <t>HAYBOROUGH</t>
  </si>
  <si>
    <t>ENCOUNTER BAY</t>
  </si>
  <si>
    <t>CHITON</t>
  </si>
  <si>
    <t>BACK VALLEY</t>
  </si>
  <si>
    <t>NANGKITA</t>
  </si>
  <si>
    <t>MOUNT MAGNIFICENT</t>
  </si>
  <si>
    <t>MOUNT COMPASS</t>
  </si>
  <si>
    <t>WIRRINA COVE</t>
  </si>
  <si>
    <t>SILVERTON</t>
  </si>
  <si>
    <t>SECOND VALLEY</t>
  </si>
  <si>
    <t>RAPID BAY</t>
  </si>
  <si>
    <t>NORMANVILLE</t>
  </si>
  <si>
    <t>HAY FLAT</t>
  </si>
  <si>
    <t>DELAMERE</t>
  </si>
  <si>
    <t>DEEP CREEK</t>
  </si>
  <si>
    <t>CARRICKALINGA</t>
  </si>
  <si>
    <t>CAPE JERVIS</t>
  </si>
  <si>
    <t>YANKALILLA</t>
  </si>
  <si>
    <t>WATTLE FLAT</t>
  </si>
  <si>
    <t>TUNKALILLA</t>
  </si>
  <si>
    <t>TORRENS VALE</t>
  </si>
  <si>
    <t>PARAWA</t>
  </si>
  <si>
    <t>BALD HILLS</t>
  </si>
  <si>
    <t>MYPONGA BEACH</t>
  </si>
  <si>
    <t>MYPONGA</t>
  </si>
  <si>
    <t>HINDMARSH TIERS</t>
  </si>
  <si>
    <t>PROSPECT HILL</t>
  </si>
  <si>
    <t>PARIS CREEK</t>
  </si>
  <si>
    <t>MEADOWS</t>
  </si>
  <si>
    <t>KUITPO</t>
  </si>
  <si>
    <t>BLACKFELLOWS CREEK</t>
  </si>
  <si>
    <t>SELLICKS HILL</t>
  </si>
  <si>
    <t>SELLICKS BEACH</t>
  </si>
  <si>
    <t>PORT WILLUNGA</t>
  </si>
  <si>
    <t>ALDINGA BEACH</t>
  </si>
  <si>
    <t>ALDINGA</t>
  </si>
  <si>
    <t>YUNDI</t>
  </si>
  <si>
    <t>WILLUNGA SOUTH</t>
  </si>
  <si>
    <t>WILLUNGA HILL</t>
  </si>
  <si>
    <t>WILLUNGA</t>
  </si>
  <si>
    <t>WHITES VALLEY</t>
  </si>
  <si>
    <t>THE RANGE</t>
  </si>
  <si>
    <t>PAGES FLAT</t>
  </si>
  <si>
    <t>MONTARRA</t>
  </si>
  <si>
    <t>KYEEMA</t>
  </si>
  <si>
    <t>KUITPO COLONY</t>
  </si>
  <si>
    <t>HOPE FOREST</t>
  </si>
  <si>
    <t>DINGABLEDINGA</t>
  </si>
  <si>
    <t>TATACHILLA</t>
  </si>
  <si>
    <t>MCLAREN VALE</t>
  </si>
  <si>
    <t>MCLAREN FLAT</t>
  </si>
  <si>
    <t>BLEWITT SPRINGS</t>
  </si>
  <si>
    <t>MASLIN BEACH</t>
  </si>
  <si>
    <t>SEAFORD RISE</t>
  </si>
  <si>
    <t>SEAFORD MEADOWS</t>
  </si>
  <si>
    <t>SEAFORD HEIGHTS</t>
  </si>
  <si>
    <t>SEAFORD</t>
  </si>
  <si>
    <t>MOANA</t>
  </si>
  <si>
    <t>OLD NOARLUNGA</t>
  </si>
  <si>
    <t>NOARLUNGA DOWNS</t>
  </si>
  <si>
    <t>NOARLUNGA CENTRE</t>
  </si>
  <si>
    <t>PORT NOARLUNGA SOUTH</t>
  </si>
  <si>
    <t>PORT NOARLUNGA</t>
  </si>
  <si>
    <t>O'SULLIVAN BEACH</t>
  </si>
  <si>
    <t>CHRISTIES BEACH NORTH</t>
  </si>
  <si>
    <t>CHRISTIES BEACH</t>
  </si>
  <si>
    <t>CHRISTIE DOWNS</t>
  </si>
  <si>
    <t>ONKAPARINGA HILLS</t>
  </si>
  <si>
    <t>ONKAPARINGA HEIGHTS</t>
  </si>
  <si>
    <t>HUNTFIELD HEIGHTS</t>
  </si>
  <si>
    <t>HACKHAM WEST</t>
  </si>
  <si>
    <t>HACKHAM</t>
  </si>
  <si>
    <t>WOODCROFT</t>
  </si>
  <si>
    <t>MORPHETT VALE</t>
  </si>
  <si>
    <t>REYNELLA EAST</t>
  </si>
  <si>
    <t>REYNELLA</t>
  </si>
  <si>
    <t>OLD REYNELLA</t>
  </si>
  <si>
    <t>LONSDALE DC</t>
  </si>
  <si>
    <t>LONSDALE</t>
  </si>
  <si>
    <t>HAPPY VALLEY</t>
  </si>
  <si>
    <t>FLAGSTAFF HILL</t>
  </si>
  <si>
    <t>CHANDLERS HILL</t>
  </si>
  <si>
    <t>ABERFOYLE PARK</t>
  </si>
  <si>
    <t>TROTT PARK</t>
  </si>
  <si>
    <t>SHEIDOW PARK</t>
  </si>
  <si>
    <t>O'HALLORAN HILL</t>
  </si>
  <si>
    <t>HALLETT COVE</t>
  </si>
  <si>
    <t>MCHARG CREEK</t>
  </si>
  <si>
    <t>KANGARILLA</t>
  </si>
  <si>
    <t>DORSET VALE</t>
  </si>
  <si>
    <t>COROMANDEL EAST</t>
  </si>
  <si>
    <t>CLARENDON</t>
  </si>
  <si>
    <t>CHERRY GARDENS</t>
  </si>
  <si>
    <t>ASHBOURNE</t>
  </si>
  <si>
    <t>UPPER STURT</t>
  </si>
  <si>
    <t>MOUNT GEORGE</t>
  </si>
  <si>
    <t>ALDGATE</t>
  </si>
  <si>
    <t>SCOTT CREEK</t>
  </si>
  <si>
    <t>MYLOR</t>
  </si>
  <si>
    <t>MACCLESFIELD</t>
  </si>
  <si>
    <t>LONGWOOD</t>
  </si>
  <si>
    <t>JUPITER CREEK</t>
  </si>
  <si>
    <t>IRONBANK</t>
  </si>
  <si>
    <t>HEATHFIELD</t>
  </si>
  <si>
    <t>GREEN HILLS RANGE</t>
  </si>
  <si>
    <t>FLAXLEY</t>
  </si>
  <si>
    <t>ECHUNGA</t>
  </si>
  <si>
    <t>CHAPEL HILL</t>
  </si>
  <si>
    <t>BRADBURY</t>
  </si>
  <si>
    <t>BIGGS FLAT</t>
  </si>
  <si>
    <t>CRAFERS WEST</t>
  </si>
  <si>
    <t>CRAFERS</t>
  </si>
  <si>
    <t>CLELAND</t>
  </si>
  <si>
    <t>LEAWOOD GARDENS</t>
  </si>
  <si>
    <t>CAREY GULLY</t>
  </si>
  <si>
    <t>URAIDLA</t>
  </si>
  <si>
    <t>SUMMERTOWN</t>
  </si>
  <si>
    <t>HORSNELL GULLY</t>
  </si>
  <si>
    <t>GREENHILL</t>
  </si>
  <si>
    <t>FOREST RANGE</t>
  </si>
  <si>
    <t>BASKET RANGE</t>
  </si>
  <si>
    <t>MARBLE HILL</t>
  </si>
  <si>
    <t>ASHTON</t>
  </si>
  <si>
    <t>NORTON SUMMIT</t>
  </si>
  <si>
    <t>MONTACUTE</t>
  </si>
  <si>
    <t>CHERRYVILLE</t>
  </si>
  <si>
    <t>PARACOMBE</t>
  </si>
  <si>
    <t>UPPER HERMITAGE</t>
  </si>
  <si>
    <t>LOWER HERMITAGE</t>
  </si>
  <si>
    <t>HOUGHTON</t>
  </si>
  <si>
    <t>WYNN VALE</t>
  </si>
  <si>
    <t>YATALA VALE</t>
  </si>
  <si>
    <t>SURREY DOWNS</t>
  </si>
  <si>
    <t>FAIRVIEW PARK</t>
  </si>
  <si>
    <t>GREENWITH</t>
  </si>
  <si>
    <t>GOLDEN GROVE VILLAGE</t>
  </si>
  <si>
    <t>GOLDEN GROVE</t>
  </si>
  <si>
    <t>PENFIELD GARDENS</t>
  </si>
  <si>
    <t>PENFIELD</t>
  </si>
  <si>
    <t>MACDONALD PARK</t>
  </si>
  <si>
    <t>EYRE</t>
  </si>
  <si>
    <t>VIRGINIA</t>
  </si>
  <si>
    <t>RIVERLEA PARK</t>
  </si>
  <si>
    <t>BUCKLAND PARK</t>
  </si>
  <si>
    <t>WILLASTON</t>
  </si>
  <si>
    <t>WARD BELT</t>
  </si>
  <si>
    <t>REID</t>
  </si>
  <si>
    <t>KANGAROO FLAT</t>
  </si>
  <si>
    <t>KALBEEBA</t>
  </si>
  <si>
    <t>HEWETT</t>
  </si>
  <si>
    <t>GAWLER WEST</t>
  </si>
  <si>
    <t>GAWLER SOUTH</t>
  </si>
  <si>
    <t>GAWLER RIVER</t>
  </si>
  <si>
    <t>GAWLER EAST</t>
  </si>
  <si>
    <t>GAWLER BELT</t>
  </si>
  <si>
    <t>CONCORDIA</t>
  </si>
  <si>
    <t>BUCHFELDE</t>
  </si>
  <si>
    <t>BIBARINGA</t>
  </si>
  <si>
    <t>ANGLE VALE</t>
  </si>
  <si>
    <t>HILLIER</t>
  </si>
  <si>
    <t>EVANSTON SOUTH</t>
  </si>
  <si>
    <t>EVANSTON PARK</t>
  </si>
  <si>
    <t>EVANSTON GARDENS</t>
  </si>
  <si>
    <t>EVANSTON</t>
  </si>
  <si>
    <t>MUNNO PARA WEST</t>
  </si>
  <si>
    <t>MUNNO PARA DOWNS</t>
  </si>
  <si>
    <t>MUNNO PARA</t>
  </si>
  <si>
    <t>KUDLA</t>
  </si>
  <si>
    <t>YATTALUNGA</t>
  </si>
  <si>
    <t>ULEYBURY</t>
  </si>
  <si>
    <t>SMITHFIELD PLAINS</t>
  </si>
  <si>
    <t>SMITHFIELD</t>
  </si>
  <si>
    <t>SAMPSON FLAT</t>
  </si>
  <si>
    <t>ONE TREE HILL</t>
  </si>
  <si>
    <t>HUMBUG SCRUB</t>
  </si>
  <si>
    <t>GOULD CREEK</t>
  </si>
  <si>
    <t>CRAIGMORE</t>
  </si>
  <si>
    <t>BLAKEVIEW</t>
  </si>
  <si>
    <t>ANDREWS FARM</t>
  </si>
  <si>
    <t>ELIZABETH PARK</t>
  </si>
  <si>
    <t>ELIZABETH NORTH</t>
  </si>
  <si>
    <t>ELIZABETH DOWNS</t>
  </si>
  <si>
    <t>EDINBURGH NORTH</t>
  </si>
  <si>
    <t>DAVOREN PARK SOUTH</t>
  </si>
  <si>
    <t>DAVOREN PARK</t>
  </si>
  <si>
    <t>HILLBANK</t>
  </si>
  <si>
    <t>ELIZABETH VALE</t>
  </si>
  <si>
    <t>ELIZABETH SOUTH</t>
  </si>
  <si>
    <t>ELIZABETH GROVE</t>
  </si>
  <si>
    <t>ELIZABETH EAST</t>
  </si>
  <si>
    <t>ELIZABETH</t>
  </si>
  <si>
    <t>EDINBURGH RAAF</t>
  </si>
  <si>
    <t>EDINBURGH</t>
  </si>
  <si>
    <t>WATERLOO CORNER</t>
  </si>
  <si>
    <t>ST KILDA</t>
  </si>
  <si>
    <t>GLOBE DERBY PARK</t>
  </si>
  <si>
    <t>DIREK</t>
  </si>
  <si>
    <t>BURTON</t>
  </si>
  <si>
    <t>BOLIVAR</t>
  </si>
  <si>
    <t>SALISBURY PLAIN</t>
  </si>
  <si>
    <t>SALISBURY PARK</t>
  </si>
  <si>
    <t>SALISBURY HEIGHTS</t>
  </si>
  <si>
    <t>SALISBURY EAST NORTHBRI AVE</t>
  </si>
  <si>
    <t>SALISBURY EAST</t>
  </si>
  <si>
    <t>BRAHMA LODGE</t>
  </si>
  <si>
    <t>SALISBURY NORTH WHITES ROAD</t>
  </si>
  <si>
    <t>SALISBURY NORTH</t>
  </si>
  <si>
    <t>SALISBURY DOWNS</t>
  </si>
  <si>
    <t>SALISBURY</t>
  </si>
  <si>
    <t>PARALOWIE</t>
  </si>
  <si>
    <t>PARAFIELD GARDENS</t>
  </si>
  <si>
    <t>GREEN FIELDS</t>
  </si>
  <si>
    <t>SALISBURY SOUTH DC</t>
  </si>
  <si>
    <t>SALISBURY SOUTH</t>
  </si>
  <si>
    <t>PARAFIELD</t>
  </si>
  <si>
    <t>WALKLEY HEIGHTS</t>
  </si>
  <si>
    <t>INGLE FARM</t>
  </si>
  <si>
    <t>ST AGNES</t>
  </si>
  <si>
    <t>RIDGEHAVEN</t>
  </si>
  <si>
    <t>REDWOOD PARK</t>
  </si>
  <si>
    <t>PARA HILLS WEST</t>
  </si>
  <si>
    <t>PARA HILLS</t>
  </si>
  <si>
    <t>GULFVIEW HEIGHTS</t>
  </si>
  <si>
    <t>POORAKA</t>
  </si>
  <si>
    <t>MAWSON LAKES</t>
  </si>
  <si>
    <t>GEPPS CROSS</t>
  </si>
  <si>
    <t>DRY CREEK</t>
  </si>
  <si>
    <t>CAVAN</t>
  </si>
  <si>
    <t>VALLEY VIEW</t>
  </si>
  <si>
    <t>PARA VISTA</t>
  </si>
  <si>
    <t>MODBURY NORTH</t>
  </si>
  <si>
    <t>MODBURY HEIGHTS</t>
  </si>
  <si>
    <t>MODBURY</t>
  </si>
  <si>
    <t>VISTA</t>
  </si>
  <si>
    <t>TEA TREE GULLY</t>
  </si>
  <si>
    <t>BANKSIA PARK</t>
  </si>
  <si>
    <t>HOLDEN HILL</t>
  </si>
  <si>
    <t>WINDSOR GARDENS</t>
  </si>
  <si>
    <t>KLEMZIG</t>
  </si>
  <si>
    <t>OAKDEN</t>
  </si>
  <si>
    <t>MANNINGHAM</t>
  </si>
  <si>
    <t>HAMPSTEAD GARDENS</t>
  </si>
  <si>
    <t>GREENACRES</t>
  </si>
  <si>
    <t>GILLES PLAINS</t>
  </si>
  <si>
    <t>NORTHGATE</t>
  </si>
  <si>
    <t>NORTHFIELD</t>
  </si>
  <si>
    <t>LIGHTSVIEW</t>
  </si>
  <si>
    <t>ENFIELD PLAZA</t>
  </si>
  <si>
    <t>ENFIELD</t>
  </si>
  <si>
    <t>CLEARVIEW</t>
  </si>
  <si>
    <t>KILBURN NORTH</t>
  </si>
  <si>
    <t>KILBURN</t>
  </si>
  <si>
    <t>BLAIR ATHOL</t>
  </si>
  <si>
    <t>SEFTON PARK</t>
  </si>
  <si>
    <t>NAILSWORTH</t>
  </si>
  <si>
    <t>BROADVIEW</t>
  </si>
  <si>
    <t>THORNGATE</t>
  </si>
  <si>
    <t>PROSPECT EAST</t>
  </si>
  <si>
    <t>OVINGHAM</t>
  </si>
  <si>
    <t>FITZROY</t>
  </si>
  <si>
    <t>WALKERVILLE</t>
  </si>
  <si>
    <t>VALE PARK</t>
  </si>
  <si>
    <t>MEDINDIE GARDENS</t>
  </si>
  <si>
    <t>MEDINDIE</t>
  </si>
  <si>
    <t>GILBERTON</t>
  </si>
  <si>
    <t>COLLINSWOOD</t>
  </si>
  <si>
    <t>CASTAMBUL</t>
  </si>
  <si>
    <t>ATHELSTONE</t>
  </si>
  <si>
    <t>DERNANCOURT</t>
  </si>
  <si>
    <t>NEWTON</t>
  </si>
  <si>
    <t>CAMPBELLTOWN</t>
  </si>
  <si>
    <t>TRANMERE NORTH</t>
  </si>
  <si>
    <t>ROSTREVOR</t>
  </si>
  <si>
    <t>HECTORVILLE</t>
  </si>
  <si>
    <t>WOODFORDE</t>
  </si>
  <si>
    <t>TERINGIE</t>
  </si>
  <si>
    <t>SKYE</t>
  </si>
  <si>
    <t>ROSSLYN PARK</t>
  </si>
  <si>
    <t>MAGILL NORTH</t>
  </si>
  <si>
    <t>MAGILL</t>
  </si>
  <si>
    <t>AULDANA</t>
  </si>
  <si>
    <t>ROYSTON PARK</t>
  </si>
  <si>
    <t>PAYNEHAM SOUTH</t>
  </si>
  <si>
    <t>PAYNEHAM</t>
  </si>
  <si>
    <t>MARDEN</t>
  </si>
  <si>
    <t>JOSLIN</t>
  </si>
  <si>
    <t>GLYNDE PLAZA</t>
  </si>
  <si>
    <t>GLYNDE</t>
  </si>
  <si>
    <t>FIRLE</t>
  </si>
  <si>
    <t>FELIXSTOW</t>
  </si>
  <si>
    <t>STEPNEY</t>
  </si>
  <si>
    <t>ST PETERS</t>
  </si>
  <si>
    <t>HACKNEY</t>
  </si>
  <si>
    <t>COLLEGE PARK</t>
  </si>
  <si>
    <t>TRINITY GARDENS</t>
  </si>
  <si>
    <t>ST MORRIS</t>
  </si>
  <si>
    <t>MARRYATVILLE</t>
  </si>
  <si>
    <t>LEABROOK</t>
  </si>
  <si>
    <t>KENSINGTON PARK</t>
  </si>
  <si>
    <t>KENSINGTON GARDENS</t>
  </si>
  <si>
    <t>HEATHPOOL</t>
  </si>
  <si>
    <t>ROSE PARK</t>
  </si>
  <si>
    <t>NORWOOD SOUTH</t>
  </si>
  <si>
    <t>KENT TOWN</t>
  </si>
  <si>
    <t>BEULAH PARK</t>
  </si>
  <si>
    <t>WATTLE PARK</t>
  </si>
  <si>
    <t>WATERFALL GULLY</t>
  </si>
  <si>
    <t>STONYFELL</t>
  </si>
  <si>
    <t>HAZELWOOD PARK</t>
  </si>
  <si>
    <t>ERINDALE</t>
  </si>
  <si>
    <t>TUSMORE</t>
  </si>
  <si>
    <t>TOORAK GARDENS</t>
  </si>
  <si>
    <t>LINDEN PARK</t>
  </si>
  <si>
    <t>GLENSIDE</t>
  </si>
  <si>
    <t>DULWICH</t>
  </si>
  <si>
    <t>URRBRAE</t>
  </si>
  <si>
    <t>ST GEORGES</t>
  </si>
  <si>
    <t>MOUNT OSMOND</t>
  </si>
  <si>
    <t>GLENUNGA</t>
  </si>
  <si>
    <t>GLEN OSMOND</t>
  </si>
  <si>
    <t>PARKSIDE</t>
  </si>
  <si>
    <t>FULLARTON</t>
  </si>
  <si>
    <t>FREWVILLE</t>
  </si>
  <si>
    <t>EASTWOOD</t>
  </si>
  <si>
    <t>TORRENS PARK</t>
  </si>
  <si>
    <t>NETHERBY</t>
  </si>
  <si>
    <t>MITCHAM SHOPPING CENTRE</t>
  </si>
  <si>
    <t>MITCHAM</t>
  </si>
  <si>
    <t>LYNTON</t>
  </si>
  <si>
    <t>LOWER MITCHAM</t>
  </si>
  <si>
    <t>KINGSWOOD</t>
  </si>
  <si>
    <t>HAWTHORN</t>
  </si>
  <si>
    <t>CLAPHAM</t>
  </si>
  <si>
    <t>BROWN HILL CREEK</t>
  </si>
  <si>
    <t>UNLEY PARK</t>
  </si>
  <si>
    <t>UNLEY</t>
  </si>
  <si>
    <t>MALVERN</t>
  </si>
  <si>
    <t>HYDE PARK</t>
  </si>
  <si>
    <t>GLENALTA</t>
  </si>
  <si>
    <t>BELAIR</t>
  </si>
  <si>
    <t>HAWTHORNDENE</t>
  </si>
  <si>
    <t>CRAIGBURN FARM</t>
  </si>
  <si>
    <t>COROMANDEL VALLEY</t>
  </si>
  <si>
    <t>BLACKWOOD</t>
  </si>
  <si>
    <t>EDEN HILLS</t>
  </si>
  <si>
    <t>BELLEVUE HEIGHTS</t>
  </si>
  <si>
    <t>SEAVIEW DOWNS</t>
  </si>
  <si>
    <t>SEACLIFF PARK</t>
  </si>
  <si>
    <t>SEACLIFF</t>
  </si>
  <si>
    <t>MARINO</t>
  </si>
  <si>
    <t>KINGSTON PARK</t>
  </si>
  <si>
    <t>SOUTH BRIGHTON</t>
  </si>
  <si>
    <t>NORTH BRIGHTON</t>
  </si>
  <si>
    <t>HOVE</t>
  </si>
  <si>
    <t>DOVER GARDENS</t>
  </si>
  <si>
    <t>STURT</t>
  </si>
  <si>
    <t>SEACOMBE HEIGHTS</t>
  </si>
  <si>
    <t>SEACOMBE GARDENS</t>
  </si>
  <si>
    <t>WARRADALE NORTH</t>
  </si>
  <si>
    <t>WARRADALE</t>
  </si>
  <si>
    <t>OAKLANDS PARK</t>
  </si>
  <si>
    <t>GLENELG SOUTH</t>
  </si>
  <si>
    <t>GLENELG NORTH</t>
  </si>
  <si>
    <t>GLENELG EAST</t>
  </si>
  <si>
    <t>GLENELG</t>
  </si>
  <si>
    <t>SOMERTON PARK</t>
  </si>
  <si>
    <t>GLENGOWRIE</t>
  </si>
  <si>
    <t>PARK HOLME</t>
  </si>
  <si>
    <t>MORPHETTVILLE</t>
  </si>
  <si>
    <t>MITCHELL PARK</t>
  </si>
  <si>
    <t>MARION</t>
  </si>
  <si>
    <t>ASCOT PARK</t>
  </si>
  <si>
    <t>TONSLEY</t>
  </si>
  <si>
    <t>PASADENA</t>
  </si>
  <si>
    <t>FLINDERS UNIVERSITY</t>
  </si>
  <si>
    <t>CLOVELLY PARK</t>
  </si>
  <si>
    <t>BEDFORD PARK</t>
  </si>
  <si>
    <t>WESTBOURNE PARK</t>
  </si>
  <si>
    <t>PANORAMA</t>
  </si>
  <si>
    <t>DAW PARK</t>
  </si>
  <si>
    <t>CUMBERLAND PARK</t>
  </si>
  <si>
    <t>COLONEL LIGHT GARDENS</t>
  </si>
  <si>
    <t>NOVAR GARDENS</t>
  </si>
  <si>
    <t>MELROSE PARK DC</t>
  </si>
  <si>
    <t>MELROSE PARK</t>
  </si>
  <si>
    <t>EDWARDSTOWN</t>
  </si>
  <si>
    <t>CLARENCE GARDENS</t>
  </si>
  <si>
    <t>SOUTH PLYMPTON</t>
  </si>
  <si>
    <t>PLYMPTON PARK</t>
  </si>
  <si>
    <t>PLYMPTON</t>
  </si>
  <si>
    <t>CAMDEN PARK</t>
  </si>
  <si>
    <t>NORTH PLYMPTON</t>
  </si>
  <si>
    <t>NETLEY</t>
  </si>
  <si>
    <t>KURRALTA PARK</t>
  </si>
  <si>
    <t>GLANDORE</t>
  </si>
  <si>
    <t>KESWICK TERMINAL</t>
  </si>
  <si>
    <t>KESWICK</t>
  </si>
  <si>
    <t>FORESTVILLE</t>
  </si>
  <si>
    <t>EVERARD PARK</t>
  </si>
  <si>
    <t>BLACK FOREST</t>
  </si>
  <si>
    <t>ASHFORD</t>
  </si>
  <si>
    <t>WAYVILLE</t>
  </si>
  <si>
    <t>MILLSWOOD</t>
  </si>
  <si>
    <t>CLARENCE PARK</t>
  </si>
  <si>
    <t>WEST RICHMOND</t>
  </si>
  <si>
    <t>MARLESTON DC</t>
  </si>
  <si>
    <t>MARLESTON</t>
  </si>
  <si>
    <t>HILTON PLAZA</t>
  </si>
  <si>
    <t>COWANDILLA</t>
  </si>
  <si>
    <t>UNDERDALE</t>
  </si>
  <si>
    <t>LOCKLEYS</t>
  </si>
  <si>
    <t>BROOKLYN PARK</t>
  </si>
  <si>
    <t>TORRENSVILLE PLAZA</t>
  </si>
  <si>
    <t>TORRENSVILLE</t>
  </si>
  <si>
    <t>THEBARTON</t>
  </si>
  <si>
    <t>SOUTHWARK</t>
  </si>
  <si>
    <t>MILE END SOUTH</t>
  </si>
  <si>
    <t>MILE END</t>
  </si>
  <si>
    <t>KIDMAN PARK</t>
  </si>
  <si>
    <t>FLINDERS PARK</t>
  </si>
  <si>
    <t>FULHAM GARDENS</t>
  </si>
  <si>
    <t>FULHAM</t>
  </si>
  <si>
    <t>SEATON</t>
  </si>
  <si>
    <t>FINDON</t>
  </si>
  <si>
    <t>TENNYSON</t>
  </si>
  <si>
    <t>HENLEY BEACH SOUTH</t>
  </si>
  <si>
    <t>HENLEY BEACH</t>
  </si>
  <si>
    <t>GRANGE</t>
  </si>
  <si>
    <t>WEST LAKES</t>
  </si>
  <si>
    <t>WEST LAKES SHORE</t>
  </si>
  <si>
    <t>SEMAPHORE SOUTH</t>
  </si>
  <si>
    <t>SEMAPHORE PARK</t>
  </si>
  <si>
    <t>SEMAPHORE</t>
  </si>
  <si>
    <t>OUTER HARBOR</t>
  </si>
  <si>
    <t>NORTH HAVEN</t>
  </si>
  <si>
    <t>TAPEROO</t>
  </si>
  <si>
    <t>OSBORNE</t>
  </si>
  <si>
    <t>PETERHEAD</t>
  </si>
  <si>
    <t>LARGS NORTH</t>
  </si>
  <si>
    <t>LARGS BAY</t>
  </si>
  <si>
    <t>TORRENS ISLAND</t>
  </si>
  <si>
    <t>PORT ADELAIDE</t>
  </si>
  <si>
    <t>NEW PORT</t>
  </si>
  <si>
    <t>GLANVILLE</t>
  </si>
  <si>
    <t>ETHELTON</t>
  </si>
  <si>
    <t>BIRKENHEAD</t>
  </si>
  <si>
    <t>ROYAL PARK</t>
  </si>
  <si>
    <t>HENDON</t>
  </si>
  <si>
    <t>CHELTENHAM</t>
  </si>
  <si>
    <t>ALBERT PARK</t>
  </si>
  <si>
    <t>WINGFIELD</t>
  </si>
  <si>
    <t>ROSEWATER EAST</t>
  </si>
  <si>
    <t>ROSEWATER</t>
  </si>
  <si>
    <t>PENNINGTON</t>
  </si>
  <si>
    <t>OTTOWAY</t>
  </si>
  <si>
    <t>GILLMAN</t>
  </si>
  <si>
    <t>WOODVILLE NORTH</t>
  </si>
  <si>
    <t>WOODVILLE GARDENS</t>
  </si>
  <si>
    <t>MANSFIELD PARK</t>
  </si>
  <si>
    <t>ATHOL PARK</t>
  </si>
  <si>
    <t>WOODVILLE WEST</t>
  </si>
  <si>
    <t>WOODVILLE SOUTH</t>
  </si>
  <si>
    <t>WOODVILLE PARK</t>
  </si>
  <si>
    <t>WOODVILLE</t>
  </si>
  <si>
    <t>ST CLAIR</t>
  </si>
  <si>
    <t>REGENCY PARK</t>
  </si>
  <si>
    <t>FERRYDEN PARK</t>
  </si>
  <si>
    <t>ANGLE PARK</t>
  </si>
  <si>
    <t>KILKENNY</t>
  </si>
  <si>
    <t>ALLENBY GARDENS</t>
  </si>
  <si>
    <t>WEST CROYDON</t>
  </si>
  <si>
    <t>RIDLEYTON</t>
  </si>
  <si>
    <t>RENOWN PARK</t>
  </si>
  <si>
    <t>DEVON PARK</t>
  </si>
  <si>
    <t>CROYDON PARK</t>
  </si>
  <si>
    <t>CROYDON</t>
  </si>
  <si>
    <t>WEST HINDMARSH</t>
  </si>
  <si>
    <t>WELLAND</t>
  </si>
  <si>
    <t>BROMPTON</t>
  </si>
  <si>
    <t>BOWDEN</t>
  </si>
  <si>
    <t>NORTH ADELAIDE MELBOURNE ST</t>
  </si>
  <si>
    <t>NORTH ADELAIDE</t>
  </si>
  <si>
    <t>STATION ARCADE</t>
  </si>
  <si>
    <t>RUNDLE MALL</t>
  </si>
  <si>
    <t>HALIFAX STREET</t>
  </si>
  <si>
    <t>CITY WEST CAMPUS</t>
  </si>
  <si>
    <t>ADELAIDE BC</t>
  </si>
  <si>
    <t>ADELAIDE</t>
  </si>
  <si>
    <t>WUJAL WUJAL</t>
  </si>
  <si>
    <t>STARCKE</t>
  </si>
  <si>
    <t>ROSSVILLE</t>
  </si>
  <si>
    <t>HOPE VALE</t>
  </si>
  <si>
    <t>HELENVALE</t>
  </si>
  <si>
    <t>DEGARRA</t>
  </si>
  <si>
    <t>COOKTOWN</t>
  </si>
  <si>
    <t>BLOOMFIELD</t>
  </si>
  <si>
    <t>AYTON</t>
  </si>
  <si>
    <t>YARRADEN</t>
  </si>
  <si>
    <t>YAGOONYA</t>
  </si>
  <si>
    <t>WROTHAM</t>
  </si>
  <si>
    <t>WEST WELLESLEY ISLANDS</t>
  </si>
  <si>
    <t>WELLESLEY ISLANDS</t>
  </si>
  <si>
    <t>STAATEN</t>
  </si>
  <si>
    <t>SOUTH WELLESLEY ISLANDS</t>
  </si>
  <si>
    <t>RED RIVER</t>
  </si>
  <si>
    <t>RAVENSWORTH</t>
  </si>
  <si>
    <t>PORMPURAAW</t>
  </si>
  <si>
    <t>MOUNT MULGRAVE</t>
  </si>
  <si>
    <t>MARAMIE</t>
  </si>
  <si>
    <t>LYNDSIDE</t>
  </si>
  <si>
    <t>LOCKHART RIVER</t>
  </si>
  <si>
    <t>LIZARD</t>
  </si>
  <si>
    <t>LAKEFIELD</t>
  </si>
  <si>
    <t>KOWANYAMA</t>
  </si>
  <si>
    <t>IRON RANGE</t>
  </si>
  <si>
    <t>HOLROYD RIVER</t>
  </si>
  <si>
    <t>GUNUNA</t>
  </si>
  <si>
    <t>GROGANVILLE</t>
  </si>
  <si>
    <t>GAMBOOLA</t>
  </si>
  <si>
    <t>EDWARD RIVER</t>
  </si>
  <si>
    <t>DIXIE</t>
  </si>
  <si>
    <t>COEN</t>
  </si>
  <si>
    <t>AURUKUN</t>
  </si>
  <si>
    <t>ARCHER RIVER</t>
  </si>
  <si>
    <t>ARBOUIN</t>
  </si>
  <si>
    <t>ABINGDON DOWNS</t>
  </si>
  <si>
    <t>KARUMBA</t>
  </si>
  <si>
    <t>NORMANTON</t>
  </si>
  <si>
    <t>HOWITT</t>
  </si>
  <si>
    <t>TUMOULIN</t>
  </si>
  <si>
    <t>RAVENSHOE</t>
  </si>
  <si>
    <t>KABAN</t>
  </si>
  <si>
    <t>EVELYN</t>
  </si>
  <si>
    <t>WONDECLA</t>
  </si>
  <si>
    <t>WATSONVILLE</t>
  </si>
  <si>
    <t>MOOMIN</t>
  </si>
  <si>
    <t>KALUNGA</t>
  </si>
  <si>
    <t>IRVINEBANK</t>
  </si>
  <si>
    <t>HERBERTON</t>
  </si>
  <si>
    <t>MUNGALLI</t>
  </si>
  <si>
    <t>MOREGATTA</t>
  </si>
  <si>
    <t>MINBUN</t>
  </si>
  <si>
    <t>MILLAA MILLAA</t>
  </si>
  <si>
    <t>MIDDLEBROOK</t>
  </si>
  <si>
    <t>MAALAN</t>
  </si>
  <si>
    <t>ELLINJAA</t>
  </si>
  <si>
    <t>BEATRICE</t>
  </si>
  <si>
    <t>TOPAZ</t>
  </si>
  <si>
    <t>TARZALI</t>
  </si>
  <si>
    <t>PEERAMON</t>
  </si>
  <si>
    <t>NORTH JOHNSTONE</t>
  </si>
  <si>
    <t>MALANDA</t>
  </si>
  <si>
    <t>KUREEN</t>
  </si>
  <si>
    <t>JAGGAN</t>
  </si>
  <si>
    <t>GLEN ALLYN</t>
  </si>
  <si>
    <t>BUTCHERS CREEK</t>
  </si>
  <si>
    <t>YUNGABURRA</t>
  </si>
  <si>
    <t>LAKE EACHAM</t>
  </si>
  <si>
    <t>LAKE BARRINE</t>
  </si>
  <si>
    <t>GADGARRA</t>
  </si>
  <si>
    <t>WONGABEL</t>
  </si>
  <si>
    <t>UPPER BARRON</t>
  </si>
  <si>
    <t>EAST BARRON</t>
  </si>
  <si>
    <t>CARRINGTON</t>
  </si>
  <si>
    <t>ATHERTON</t>
  </si>
  <si>
    <t>TOLGA</t>
  </si>
  <si>
    <t>SPEEWAH</t>
  </si>
  <si>
    <t>MONA MONA</t>
  </si>
  <si>
    <t>KURANDA</t>
  </si>
  <si>
    <t>KOAH</t>
  </si>
  <si>
    <t>PADDYS GREEN</t>
  </si>
  <si>
    <t>MAREEBA</t>
  </si>
  <si>
    <t>GLEN RUSSELL</t>
  </si>
  <si>
    <t>CHEWKO</t>
  </si>
  <si>
    <t>BIBOOHRA</t>
  </si>
  <si>
    <t>ARRIGA</t>
  </si>
  <si>
    <t>TRINITY PARK</t>
  </si>
  <si>
    <t>TRINITY BEACH</t>
  </si>
  <si>
    <t>PALM COVE</t>
  </si>
  <si>
    <t>KEWARRA BEACH</t>
  </si>
  <si>
    <t>ELLIS BEACH</t>
  </si>
  <si>
    <t>YORKEYS KNOB</t>
  </si>
  <si>
    <t>MACHANS BEACH</t>
  </si>
  <si>
    <t>HOLLOWAYS BEACH</t>
  </si>
  <si>
    <t>CARAVONICA</t>
  </si>
  <si>
    <t>BARRON</t>
  </si>
  <si>
    <t>WANGETTI</t>
  </si>
  <si>
    <t>PORT DOUGLAS</t>
  </si>
  <si>
    <t>OAK BEACH</t>
  </si>
  <si>
    <t>KILLALOE</t>
  </si>
  <si>
    <t>CRAIGLIE</t>
  </si>
  <si>
    <t>UMAGICO</t>
  </si>
  <si>
    <t>SEISIA</t>
  </si>
  <si>
    <t>PUNSAND</t>
  </si>
  <si>
    <t>NEW MAPOON</t>
  </si>
  <si>
    <t>INJINOO</t>
  </si>
  <si>
    <t>BAMAGA</t>
  </si>
  <si>
    <t>YORKE ISLAND</t>
  </si>
  <si>
    <t>YAM ISLAND</t>
  </si>
  <si>
    <t>WAUA ISLET</t>
  </si>
  <si>
    <t>WARRABER ISLET</t>
  </si>
  <si>
    <t>UGAR ISLAND</t>
  </si>
  <si>
    <t>THURSDAY ISLAND</t>
  </si>
  <si>
    <t>STEPHENS ISLAND</t>
  </si>
  <si>
    <t>SAIBAI ISLAND</t>
  </si>
  <si>
    <t>PRINCE OF WALES</t>
  </si>
  <si>
    <t>PORUMA ISLAND</t>
  </si>
  <si>
    <t>MURRAY ISLAND</t>
  </si>
  <si>
    <t>MOA ISLAND</t>
  </si>
  <si>
    <t>MER ISLAND</t>
  </si>
  <si>
    <t>MASIG ISLAND</t>
  </si>
  <si>
    <t>MABUIAG ISLAND</t>
  </si>
  <si>
    <t xml:space="preserve">KUBIN </t>
  </si>
  <si>
    <t>KERIRI ISLAND</t>
  </si>
  <si>
    <t>IAMA ISLAND</t>
  </si>
  <si>
    <t xml:space="preserve">HORN </t>
  </si>
  <si>
    <t>GUIJAR ISLET</t>
  </si>
  <si>
    <t>ERUB ISLAND</t>
  </si>
  <si>
    <t>DOWAR ISLET</t>
  </si>
  <si>
    <t>DAUAN ISLAND</t>
  </si>
  <si>
    <t>COCONUT ISLAND</t>
  </si>
  <si>
    <t>BURRAR ISLET</t>
  </si>
  <si>
    <t>BOIGU ISLAND</t>
  </si>
  <si>
    <t>BADU ISLAND</t>
  </si>
  <si>
    <t>WENLOCK</t>
  </si>
  <si>
    <t>WEIPA AIRPORT</t>
  </si>
  <si>
    <t>WEIPA</t>
  </si>
  <si>
    <t>TRUNDING</t>
  </si>
  <si>
    <t>SHELBURNE</t>
  </si>
  <si>
    <t>NAPRANUM</t>
  </si>
  <si>
    <t>NANUM</t>
  </si>
  <si>
    <t>MISSION RIVER</t>
  </si>
  <si>
    <t>MAPOON</t>
  </si>
  <si>
    <t>JARDINE RIVER</t>
  </si>
  <si>
    <t>EVANS LANDING</t>
  </si>
  <si>
    <t>WONGA BEACH</t>
  </si>
  <si>
    <t>WHYANBEEL</t>
  </si>
  <si>
    <t>UPPER DAINTREE</t>
  </si>
  <si>
    <t>THORNTON BEACH</t>
  </si>
  <si>
    <t>SYNDICATE</t>
  </si>
  <si>
    <t>STEWART CREEK VALLEY</t>
  </si>
  <si>
    <t>SPURGEON</t>
  </si>
  <si>
    <t>SHANNONVALE</t>
  </si>
  <si>
    <t>NOAH</t>
  </si>
  <si>
    <t>NEWELL</t>
  </si>
  <si>
    <t>MOSSMAN GORGE</t>
  </si>
  <si>
    <t>MOSSMAN</t>
  </si>
  <si>
    <t>MIALLO</t>
  </si>
  <si>
    <t>LOWER DAINTREE</t>
  </si>
  <si>
    <t>LOW ISLES</t>
  </si>
  <si>
    <t>FOREST CREEK</t>
  </si>
  <si>
    <t>FINLAYVALE</t>
  </si>
  <si>
    <t>DIWAN</t>
  </si>
  <si>
    <t>DEDIN</t>
  </si>
  <si>
    <t>DAINTREE</t>
  </si>
  <si>
    <t>DAGMAR</t>
  </si>
  <si>
    <t>COW BAY</t>
  </si>
  <si>
    <t>COOYA BEACH</t>
  </si>
  <si>
    <t>CASSOWARY</t>
  </si>
  <si>
    <t>CAPE TRIBULATION</t>
  </si>
  <si>
    <t>BONNIE DOON</t>
  </si>
  <si>
    <t>BAMBOO</t>
  </si>
  <si>
    <t>WALKAMIN</t>
  </si>
  <si>
    <t>WAIRUNA</t>
  </si>
  <si>
    <t>TINAROO</t>
  </si>
  <si>
    <t>SILVER VALLEY</t>
  </si>
  <si>
    <t>MUTCHILBA</t>
  </si>
  <si>
    <t>MUNDERRA</t>
  </si>
  <si>
    <t>MOUNT GARNET</t>
  </si>
  <si>
    <t>MINNAMOOLKA</t>
  </si>
  <si>
    <t>LAKE TINAROO</t>
  </si>
  <si>
    <t>KOOMBOOLOOMBA</t>
  </si>
  <si>
    <t>KIRRAMA</t>
  </si>
  <si>
    <t>KAIRI</t>
  </si>
  <si>
    <t>INNOT HOT SPRINGS</t>
  </si>
  <si>
    <t>GUNNAWARRA</t>
  </si>
  <si>
    <t>GLEN RUTH</t>
  </si>
  <si>
    <t>FORTY MILE</t>
  </si>
  <si>
    <t>DIMBULAH</t>
  </si>
  <si>
    <t>DANBULLA</t>
  </si>
  <si>
    <t>CAIRNS MC</t>
  </si>
  <si>
    <t>BARWIDGI</t>
  </si>
  <si>
    <t>BARRINE</t>
  </si>
  <si>
    <t>YARRABAH</t>
  </si>
  <si>
    <t>WOOPEN CREEK</t>
  </si>
  <si>
    <t>WAUGH POCKET</t>
  </si>
  <si>
    <t>WARRUBULLEN</t>
  </si>
  <si>
    <t>WANGAN</t>
  </si>
  <si>
    <t>UTCHEE CREEK</t>
  </si>
  <si>
    <t>THORNBOROUGH</t>
  </si>
  <si>
    <t>TALAROO</t>
  </si>
  <si>
    <t>STRATHMORE</t>
  </si>
  <si>
    <t>STOCKTON</t>
  </si>
  <si>
    <t>SOUTHEDGE</t>
  </si>
  <si>
    <t>SANDY POCKET</t>
  </si>
  <si>
    <t>ROOKWOOD</t>
  </si>
  <si>
    <t>PORTLAND ROADS</t>
  </si>
  <si>
    <t>PETFORD</t>
  </si>
  <si>
    <t>NYCHUM</t>
  </si>
  <si>
    <t>NORTHHEAD</t>
  </si>
  <si>
    <t>MOUNT SURPRISE</t>
  </si>
  <si>
    <t>MOUNT MULLIGAN</t>
  </si>
  <si>
    <t>MOUNT MOLLOY</t>
  </si>
  <si>
    <t>MOUNT CARBINE</t>
  </si>
  <si>
    <t>MIRRIWINNI</t>
  </si>
  <si>
    <t>MENA CREEK</t>
  </si>
  <si>
    <t>MAMU</t>
  </si>
  <si>
    <t>MACALISTER RANGE</t>
  </si>
  <si>
    <t>LOWER COWLEY</t>
  </si>
  <si>
    <t>LAKELAND DOWNS</t>
  </si>
  <si>
    <t>LAKELAND</t>
  </si>
  <si>
    <t>KURRIMINE BEACH</t>
  </si>
  <si>
    <t>KARRON</t>
  </si>
  <si>
    <t>JULATTEN</t>
  </si>
  <si>
    <t>HURRICANE</t>
  </si>
  <si>
    <t>GREEN ISLAND</t>
  </si>
  <si>
    <t>GLEN BOUGHTON</t>
  </si>
  <si>
    <t>GILBERT RIVER</t>
  </si>
  <si>
    <t>GERMANTOWN</t>
  </si>
  <si>
    <t>FOSSILBROOK</t>
  </si>
  <si>
    <t>FORSAYTH</t>
  </si>
  <si>
    <t>FITZROY ISLAND</t>
  </si>
  <si>
    <t>FISHERY FALLS</t>
  </si>
  <si>
    <t>ESMERALDA</t>
  </si>
  <si>
    <t>EINASLEIGH</t>
  </si>
  <si>
    <t>EAST TRINITY</t>
  </si>
  <si>
    <t>EAST CREEK</t>
  </si>
  <si>
    <t>DESAILLY</t>
  </si>
  <si>
    <t>DEERAL</t>
  </si>
  <si>
    <t>CURRAJAH</t>
  </si>
  <si>
    <t>CRYSTALBROOK</t>
  </si>
  <si>
    <t>COWLEY CREEK</t>
  </si>
  <si>
    <t>COWLEY BEACH</t>
  </si>
  <si>
    <t>COWLEY</t>
  </si>
  <si>
    <t>CORALIE</t>
  </si>
  <si>
    <t>CONJUBOY</t>
  </si>
  <si>
    <t>CLARAVILLE</t>
  </si>
  <si>
    <t>CHILLAGOE</t>
  </si>
  <si>
    <t>CAMP CREEK</t>
  </si>
  <si>
    <t>BULLERINGA</t>
  </si>
  <si>
    <t>BRAMSTON BEACH</t>
  </si>
  <si>
    <t>BOOGAN</t>
  </si>
  <si>
    <t>BOMBEETA</t>
  </si>
  <si>
    <t>BOLWARRA</t>
  </si>
  <si>
    <t>BLACKBULL</t>
  </si>
  <si>
    <t>BELLENDEN KER</t>
  </si>
  <si>
    <t>BASILISK</t>
  </si>
  <si>
    <t>AMBER</t>
  </si>
  <si>
    <t>ALOOMBA</t>
  </si>
  <si>
    <t>ALMADEN</t>
  </si>
  <si>
    <t>WHITFIELD</t>
  </si>
  <si>
    <t>WESTCOURT</t>
  </si>
  <si>
    <t>STRATFORD</t>
  </si>
  <si>
    <t>REDLYNCH</t>
  </si>
  <si>
    <t>PORTSMITH</t>
  </si>
  <si>
    <t>PARRAMATTA PARK</t>
  </si>
  <si>
    <t>MOOROOBOOL</t>
  </si>
  <si>
    <t>MANUNDA</t>
  </si>
  <si>
    <t>LAMB RANGE</t>
  </si>
  <si>
    <t>KANIMBLA</t>
  </si>
  <si>
    <t>KAMERUNGA</t>
  </si>
  <si>
    <t>FRESHWATER</t>
  </si>
  <si>
    <t>EDGE HILL</t>
  </si>
  <si>
    <t>EARLVILLE</t>
  </si>
  <si>
    <t>CAIRNS NORTH</t>
  </si>
  <si>
    <t>CAIRNS MCLEOD STREET</t>
  </si>
  <si>
    <t>CAIRNS DC</t>
  </si>
  <si>
    <t>CAIRNS CITY</t>
  </si>
  <si>
    <t>CAIRNS</t>
  </si>
  <si>
    <t>BUNGALOW</t>
  </si>
  <si>
    <t>BRINSMEAD</t>
  </si>
  <si>
    <t>BARRON GORGE</t>
  </si>
  <si>
    <t>AEROGLEN</t>
  </si>
  <si>
    <t>WRIGHTS CREEK</t>
  </si>
  <si>
    <t>MOUNT PETER</t>
  </si>
  <si>
    <t>EDMONTON</t>
  </si>
  <si>
    <t>BENTLEY PARK</t>
  </si>
  <si>
    <t>WOREE</t>
  </si>
  <si>
    <t>WHITE ROCK</t>
  </si>
  <si>
    <t>BAYVIEW HEIGHTS</t>
  </si>
  <si>
    <t>PACKERS CAMP</t>
  </si>
  <si>
    <t>LITTLE MULGRAVE</t>
  </si>
  <si>
    <t>GREEN HILL</t>
  </si>
  <si>
    <t>GORDONVALE</t>
  </si>
  <si>
    <t>GOLDSBOROUGH</t>
  </si>
  <si>
    <t>EAST RUSSELL</t>
  </si>
  <si>
    <t>BARTLE FRERE</t>
  </si>
  <si>
    <t>BABINDA</t>
  </si>
  <si>
    <t>WOOROONOORAN</t>
  </si>
  <si>
    <t>WEBB</t>
  </si>
  <si>
    <t>WANJURU</t>
  </si>
  <si>
    <t>VASA VIEWS</t>
  </si>
  <si>
    <t>UPPER DARADGEE</t>
  </si>
  <si>
    <t>SUNDOWN</t>
  </si>
  <si>
    <t>STOTERS HILL</t>
  </si>
  <si>
    <t>SOUTH INNISFAIL</t>
  </si>
  <si>
    <t>PIN GIN HILL</t>
  </si>
  <si>
    <t>PALMERSTON</t>
  </si>
  <si>
    <t>O'BRIENS HILL</t>
  </si>
  <si>
    <t>NGATJAN</t>
  </si>
  <si>
    <t>NERADA</t>
  </si>
  <si>
    <t>MUNDOO</t>
  </si>
  <si>
    <t>MIGHELL</t>
  </si>
  <si>
    <t>JUBILEE HEIGHTS</t>
  </si>
  <si>
    <t>INNISFAIL ESTATE</t>
  </si>
  <si>
    <t>INNISFAIL</t>
  </si>
  <si>
    <t>HUDSON</t>
  </si>
  <si>
    <t>GOONDI HILL</t>
  </si>
  <si>
    <t>GOONDI BEND</t>
  </si>
  <si>
    <t>GOONDI</t>
  </si>
  <si>
    <t>GARRADUNGA</t>
  </si>
  <si>
    <t>FLYING FISH POINT</t>
  </si>
  <si>
    <t>FITZGERALD CREEK</t>
  </si>
  <si>
    <t>EUBENANGEE</t>
  </si>
  <si>
    <t>EAST PALMERSTON</t>
  </si>
  <si>
    <t>EAST INNISFAIL</t>
  </si>
  <si>
    <t>DARADGEE</t>
  </si>
  <si>
    <t>CULLINANE</t>
  </si>
  <si>
    <t>COQUETTE POINT</t>
  </si>
  <si>
    <t>COORUMBA</t>
  </si>
  <si>
    <t>COOROO LANDS</t>
  </si>
  <si>
    <t>COCONUTS</t>
  </si>
  <si>
    <t>BELVEDERE</t>
  </si>
  <si>
    <t>BAMBOO CREEK</t>
  </si>
  <si>
    <t>SOUTH JOHNSTONE</t>
  </si>
  <si>
    <t>NO. 6 BRANCH</t>
  </si>
  <si>
    <t>NEW HARBOURLINE</t>
  </si>
  <si>
    <t>MOURILYAN HARBOUR</t>
  </si>
  <si>
    <t>MOURILYAN</t>
  </si>
  <si>
    <t>MARTYVILLE</t>
  </si>
  <si>
    <t>ETTY BAY</t>
  </si>
  <si>
    <t>COMOON LOOP</t>
  </si>
  <si>
    <t>WALTER LEVER ESTATE</t>
  </si>
  <si>
    <t>SILKWOOD</t>
  </si>
  <si>
    <t>NO. 5 BRANCH</t>
  </si>
  <si>
    <t>NO. 4 BRANCH</t>
  </si>
  <si>
    <t>MCCUTCHEON</t>
  </si>
  <si>
    <t>JAPOONVALE</t>
  </si>
  <si>
    <t>GOOLBOO</t>
  </si>
  <si>
    <t>SHELL POCKET</t>
  </si>
  <si>
    <t>MARIA CREEKS</t>
  </si>
  <si>
    <t>MAADI</t>
  </si>
  <si>
    <t>JAFFA</t>
  </si>
  <si>
    <t>GULNGAI</t>
  </si>
  <si>
    <t>GRANADILLA</t>
  </si>
  <si>
    <t>FRIDAY POCKET</t>
  </si>
  <si>
    <t>EL ARISH</t>
  </si>
  <si>
    <t>DAVESON</t>
  </si>
  <si>
    <t>WARRAMI</t>
  </si>
  <si>
    <t>WALTER HILL</t>
  </si>
  <si>
    <t>TULLY HEADS</t>
  </si>
  <si>
    <t>TULLY</t>
  </si>
  <si>
    <t>SILKY OAK</t>
  </si>
  <si>
    <t>MURRIGAL</t>
  </si>
  <si>
    <t>MURRAY UPPER</t>
  </si>
  <si>
    <t>MUNRO PLAINS</t>
  </si>
  <si>
    <t>MOUNT MACKAY</t>
  </si>
  <si>
    <t>MIDGENOO</t>
  </si>
  <si>
    <t>MERRYBURN</t>
  </si>
  <si>
    <t>LOWER TULLY</t>
  </si>
  <si>
    <t>KOOROOMOOL</t>
  </si>
  <si>
    <t>JARRA CREEK</t>
  </si>
  <si>
    <t>HULL HEADS</t>
  </si>
  <si>
    <t>FELUGA</t>
  </si>
  <si>
    <t>EURAMO</t>
  </si>
  <si>
    <t>EAST FELUGA</t>
  </si>
  <si>
    <t>DJARAWONG</t>
  </si>
  <si>
    <t>DINGO POCKET</t>
  </si>
  <si>
    <t>CARDSTONE</t>
  </si>
  <si>
    <t>BULGUN</t>
  </si>
  <si>
    <t>BIRKALLA</t>
  </si>
  <si>
    <t>BILYANA</t>
  </si>
  <si>
    <t>WONGALING BEACH</t>
  </si>
  <si>
    <t>TAM O'SHANTER</t>
  </si>
  <si>
    <t>SOUTH MISSION BEACH</t>
  </si>
  <si>
    <t>MISSION BEACH</t>
  </si>
  <si>
    <t>MIDGEREE BAR</t>
  </si>
  <si>
    <t>GARNERS BEACH</t>
  </si>
  <si>
    <t>DUNK</t>
  </si>
  <si>
    <t>DJIRU</t>
  </si>
  <si>
    <t>CARMOO</t>
  </si>
  <si>
    <t>BINGIL BAY</t>
  </si>
  <si>
    <t>YURUGA</t>
  </si>
  <si>
    <t>WHARPS</t>
  </si>
  <si>
    <t>WALLAMAN</t>
  </si>
  <si>
    <t>VICTORIA PLANTATION</t>
  </si>
  <si>
    <t>VALLEY OF LAGOONS</t>
  </si>
  <si>
    <t>UPPER STONE</t>
  </si>
  <si>
    <t>TREBONNE</t>
  </si>
  <si>
    <t>TOOBANNA</t>
  </si>
  <si>
    <t>TAYLORS BEACH</t>
  </si>
  <si>
    <t>PEACOCK SIDING</t>
  </si>
  <si>
    <t>ORIENT</t>
  </si>
  <si>
    <t>MOUNT FOX</t>
  </si>
  <si>
    <t>MACKNADE</t>
  </si>
  <si>
    <t>LUCINDA</t>
  </si>
  <si>
    <t>LONG POCKET</t>
  </si>
  <si>
    <t>LANNERCOST</t>
  </si>
  <si>
    <t>INGHAM</t>
  </si>
  <si>
    <t>HELENS HILL</t>
  </si>
  <si>
    <t>HAWKINS CREEK</t>
  </si>
  <si>
    <t>HALIFAX</t>
  </si>
  <si>
    <t>GARRAWALT</t>
  </si>
  <si>
    <t>GAIRLOCH</t>
  </si>
  <si>
    <t>FORESTHOME</t>
  </si>
  <si>
    <t>DALRYMPLE CREEK</t>
  </si>
  <si>
    <t>CORDELIA</t>
  </si>
  <si>
    <t>COOLBIE</t>
  </si>
  <si>
    <t>BRAEMEADOWS</t>
  </si>
  <si>
    <t>BLACKROCK</t>
  </si>
  <si>
    <t>BEMERSIDE</t>
  </si>
  <si>
    <t>BAMBAROO</t>
  </si>
  <si>
    <t>ALLINGHAM</t>
  </si>
  <si>
    <t>ABERGOWRIE</t>
  </si>
  <si>
    <t>RUNGOO</t>
  </si>
  <si>
    <t>LUMHOLTZ</t>
  </si>
  <si>
    <t>HINCHINBROOK</t>
  </si>
  <si>
    <t>DAMPER CREEK</t>
  </si>
  <si>
    <t>CARDWELL</t>
  </si>
  <si>
    <t>NICHOLSON</t>
  </si>
  <si>
    <t>GANGALIDDA</t>
  </si>
  <si>
    <t>DOOMADGEE</t>
  </si>
  <si>
    <t>BURKETOWN</t>
  </si>
  <si>
    <t>WILLS</t>
  </si>
  <si>
    <t>WARENDA</t>
  </si>
  <si>
    <t>TOKO</t>
  </si>
  <si>
    <t>MIN MIN</t>
  </si>
  <si>
    <t>BOULIA</t>
  </si>
  <si>
    <t>BEDOURIE</t>
  </si>
  <si>
    <t>AMAROO</t>
  </si>
  <si>
    <t>CAMOOWEAL</t>
  </si>
  <si>
    <t>WINSTON</t>
  </si>
  <si>
    <t>TOWNVIEW</t>
  </si>
  <si>
    <t>SUNSET</t>
  </si>
  <si>
    <t>SPREADBOROUGH</t>
  </si>
  <si>
    <t>SOLDIERS HILL</t>
  </si>
  <si>
    <t>RYAN</t>
  </si>
  <si>
    <t>RANKEN</t>
  </si>
  <si>
    <t>PITURIE</t>
  </si>
  <si>
    <t>MOUNT ISA EAST</t>
  </si>
  <si>
    <t>MOUNT ISA DC</t>
  </si>
  <si>
    <t>MOUNT ISA CITY</t>
  </si>
  <si>
    <t>MOUNT ISA</t>
  </si>
  <si>
    <t>MILES END</t>
  </si>
  <si>
    <t>MICA CREEK</t>
  </si>
  <si>
    <t>LAWN HILL</t>
  </si>
  <si>
    <t>LANSKEY</t>
  </si>
  <si>
    <t>KALKADOON</t>
  </si>
  <si>
    <t>HEALY</t>
  </si>
  <si>
    <t>GUNPOWDER</t>
  </si>
  <si>
    <t>FIELDING</t>
  </si>
  <si>
    <t>DUCHESS</t>
  </si>
  <si>
    <t>DAJARRA</t>
  </si>
  <si>
    <t>CARRANDOTTA</t>
  </si>
  <si>
    <t>BREAKAWAY</t>
  </si>
  <si>
    <t>BARKLY</t>
  </si>
  <si>
    <t>ALPURRURULAM</t>
  </si>
  <si>
    <t>THREE RIVERS</t>
  </si>
  <si>
    <t>SELWYN</t>
  </si>
  <si>
    <t>KURIDALA</t>
  </si>
  <si>
    <t>GIDYA</t>
  </si>
  <si>
    <t>FOUR WAYS</t>
  </si>
  <si>
    <t>CLONCURRY</t>
  </si>
  <si>
    <t>TALDORA</t>
  </si>
  <si>
    <t>STOKES</t>
  </si>
  <si>
    <t>MCKINLAY</t>
  </si>
  <si>
    <t>KYNUNA</t>
  </si>
  <si>
    <t>JULIA CREEK</t>
  </si>
  <si>
    <t>CARPENTARIA</t>
  </si>
  <si>
    <t>WOOLGAR</t>
  </si>
  <si>
    <t>VICTORIA VALE</t>
  </si>
  <si>
    <t>SAXBY</t>
  </si>
  <si>
    <t>MAXWELTON</t>
  </si>
  <si>
    <t>BURLEIGH</t>
  </si>
  <si>
    <t>BELLFIELD</t>
  </si>
  <si>
    <t>ALBION</t>
  </si>
  <si>
    <t>TANGORIN</t>
  </si>
  <si>
    <t>STAMFORD</t>
  </si>
  <si>
    <t>PRAIRIE</t>
  </si>
  <si>
    <t>PORCUPINE</t>
  </si>
  <si>
    <t>MARATHON</t>
  </si>
  <si>
    <t>HUGHENDEN</t>
  </si>
  <si>
    <t>DUTTON RIVER</t>
  </si>
  <si>
    <t>TOWERS HILL</t>
  </si>
  <si>
    <t>TOLL</t>
  </si>
  <si>
    <t>SEVENTY MILE</t>
  </si>
  <si>
    <t>RICHMOND HILL</t>
  </si>
  <si>
    <t>QUEENTON</t>
  </si>
  <si>
    <t>MILLCHESTER</t>
  </si>
  <si>
    <t>LLANARTH</t>
  </si>
  <si>
    <t>GRAND SECRET</t>
  </si>
  <si>
    <t>DOTSWOOD</t>
  </si>
  <si>
    <t>COLUMBIA</t>
  </si>
  <si>
    <t>CHARTERS TOWERS CITY</t>
  </si>
  <si>
    <t>CHARTERS TOWERS</t>
  </si>
  <si>
    <t>CAMPASPE</t>
  </si>
  <si>
    <t>BROUGHTON</t>
  </si>
  <si>
    <t>BREDDAN</t>
  </si>
  <si>
    <t>BLACK JACK</t>
  </si>
  <si>
    <t>BASALT</t>
  </si>
  <si>
    <t>ALABAMA HILL</t>
  </si>
  <si>
    <t>WEST POINT</t>
  </si>
  <si>
    <t>PICNIC BAY</t>
  </si>
  <si>
    <t>NELLY BAY</t>
  </si>
  <si>
    <t>MAGNETIC ISLAND</t>
  </si>
  <si>
    <t>HORSESHOE BAY</t>
  </si>
  <si>
    <t>FLORENCE BAY</t>
  </si>
  <si>
    <t>ARCADIA</t>
  </si>
  <si>
    <t>YABULU</t>
  </si>
  <si>
    <t>TOOLAKEA</t>
  </si>
  <si>
    <t>SHAW</t>
  </si>
  <si>
    <t>SAUNDERS BEACH</t>
  </si>
  <si>
    <t>MOUNT ST JOHN</t>
  </si>
  <si>
    <t>MOUNT LOW</t>
  </si>
  <si>
    <t>LYNAM</t>
  </si>
  <si>
    <t>JENSEN</t>
  </si>
  <si>
    <t>DEERAGUN</t>
  </si>
  <si>
    <t>COSGROVE</t>
  </si>
  <si>
    <t>BUSHLAND BEACH</t>
  </si>
  <si>
    <t>BURDELL</t>
  </si>
  <si>
    <t>BOHLE</t>
  </si>
  <si>
    <t>BLUEWATER PARK</t>
  </si>
  <si>
    <t>BLUEWATER</t>
  </si>
  <si>
    <t>BLUE HILLS</t>
  </si>
  <si>
    <t>BEACH HOLM</t>
  </si>
  <si>
    <t>THURINGOWA CENTRAL</t>
  </si>
  <si>
    <t>RANGEWOOD</t>
  </si>
  <si>
    <t>KIRWAN</t>
  </si>
  <si>
    <t>HERVEY RANGE</t>
  </si>
  <si>
    <t>BOHLE PLAINS</t>
  </si>
  <si>
    <t>ALICE RIVER</t>
  </si>
  <si>
    <t>TORRENS CREEK</t>
  </si>
  <si>
    <t>TOONPAN</t>
  </si>
  <si>
    <t>TOOMULLA</t>
  </si>
  <si>
    <t>SELLHEIM</t>
  </si>
  <si>
    <t>SAVANNAH</t>
  </si>
  <si>
    <t>ROSS RIVER</t>
  </si>
  <si>
    <t>ROLLINGSTONE</t>
  </si>
  <si>
    <t>REID RIVER</t>
  </si>
  <si>
    <t>PENTLAND</t>
  </si>
  <si>
    <t>PALUMA</t>
  </si>
  <si>
    <t>PALM ISLAND</t>
  </si>
  <si>
    <t>NOME</t>
  </si>
  <si>
    <t>MUTARNEE</t>
  </si>
  <si>
    <t>MOUNT ELLIOT</t>
  </si>
  <si>
    <t>MINGELA</t>
  </si>
  <si>
    <t>MALPAS-TRENTON</t>
  </si>
  <si>
    <t>MAJORS CREEK</t>
  </si>
  <si>
    <t>KENNEDY</t>
  </si>
  <si>
    <t>JULAGO</t>
  </si>
  <si>
    <t>HOMESTEAD</t>
  </si>
  <si>
    <t>GREENVALE</t>
  </si>
  <si>
    <t>ELLERBECK</t>
  </si>
  <si>
    <t>CUNGULLA</t>
  </si>
  <si>
    <t>CRYSTAL CREEK</t>
  </si>
  <si>
    <t>CLEMANT</t>
  </si>
  <si>
    <t>CARRUCHAN</t>
  </si>
  <si>
    <t>CALCIUM</t>
  </si>
  <si>
    <t>BROOKHILL</t>
  </si>
  <si>
    <t>BARRINGHA</t>
  </si>
  <si>
    <t>BALGAL BEACH</t>
  </si>
  <si>
    <t>ALLIGATOR CREEK</t>
  </si>
  <si>
    <t>RASMUSSEN</t>
  </si>
  <si>
    <t>PINNACLES</t>
  </si>
  <si>
    <t>GUMLOW</t>
  </si>
  <si>
    <t>GRANITE VALE</t>
  </si>
  <si>
    <t>CONDON</t>
  </si>
  <si>
    <t>VINCENT</t>
  </si>
  <si>
    <t>THURINGOWA DC</t>
  </si>
  <si>
    <t>MURRAY</t>
  </si>
  <si>
    <t>MOUNT LOUISA</t>
  </si>
  <si>
    <t>HEATLEY</t>
  </si>
  <si>
    <t>GARBUTT EAST</t>
  </si>
  <si>
    <t>GARBUTT</t>
  </si>
  <si>
    <t>DOUGLAS</t>
  </si>
  <si>
    <t>ANNANDALE</t>
  </si>
  <si>
    <t>AITKENVALE</t>
  </si>
  <si>
    <t>ROSSLEA</t>
  </si>
  <si>
    <t>PIMLICO</t>
  </si>
  <si>
    <t>MYSTERTON</t>
  </si>
  <si>
    <t>MUNDINGBURRA</t>
  </si>
  <si>
    <t>HERMIT PARK</t>
  </si>
  <si>
    <t>GULLIVER</t>
  </si>
  <si>
    <t>CURRAJONG</t>
  </si>
  <si>
    <t>WULGURU</t>
  </si>
  <si>
    <t>ROSENEATH</t>
  </si>
  <si>
    <t>OONOONBA</t>
  </si>
  <si>
    <t>JAMES COOK UNIVERSITY</t>
  </si>
  <si>
    <t>IDALIA</t>
  </si>
  <si>
    <t>CLUDEN</t>
  </si>
  <si>
    <t>TOWNSVILLE MC</t>
  </si>
  <si>
    <t>TOWNSVILLE DC</t>
  </si>
  <si>
    <t>TOWNSVILLE CITY</t>
  </si>
  <si>
    <t>TOWNSVILLE</t>
  </si>
  <si>
    <t>TOWN COMMON</t>
  </si>
  <si>
    <t>SOUTH TOWNSVILLE</t>
  </si>
  <si>
    <t>SHELLY BEACH</t>
  </si>
  <si>
    <t>ROWES BAY</t>
  </si>
  <si>
    <t>RAILWAY ESTATE</t>
  </si>
  <si>
    <t>PALLARENDA</t>
  </si>
  <si>
    <t>NORTH WARD</t>
  </si>
  <si>
    <t>CASTLE HILL</t>
  </si>
  <si>
    <t>CAPE CLEVELAND</t>
  </si>
  <si>
    <t>BELGIAN GARDENS</t>
  </si>
  <si>
    <t>UPPER HAUGHTON</t>
  </si>
  <si>
    <t>SHIRBOURNE</t>
  </si>
  <si>
    <t>MOUNT SURROUND</t>
  </si>
  <si>
    <t>JERONA</t>
  </si>
  <si>
    <t>HORSESHOE LAGOON</t>
  </si>
  <si>
    <t>GIRU</t>
  </si>
  <si>
    <t>CROMARTY</t>
  </si>
  <si>
    <t>BARRATTA</t>
  </si>
  <si>
    <t>COLEVALE</t>
  </si>
  <si>
    <t>BRANDON</t>
  </si>
  <si>
    <t>SWANS LAGOON</t>
  </si>
  <si>
    <t>RITA ISLAND</t>
  </si>
  <si>
    <t>MULGRAVE</t>
  </si>
  <si>
    <t>MOUNT KELLY</t>
  </si>
  <si>
    <t>MONA PARK</t>
  </si>
  <si>
    <t>MILLAROO</t>
  </si>
  <si>
    <t>MCDESME</t>
  </si>
  <si>
    <t>JARVISFIELD</t>
  </si>
  <si>
    <t>DALBEG</t>
  </si>
  <si>
    <t>CLAREDALE</t>
  </si>
  <si>
    <t>AYR</t>
  </si>
  <si>
    <t>ALVA</t>
  </si>
  <si>
    <t>AIRVILLE</t>
  </si>
  <si>
    <t>AIRDMILLAN</t>
  </si>
  <si>
    <t>WUNJUNGA</t>
  </si>
  <si>
    <t>WANGARATTA</t>
  </si>
  <si>
    <t>RANGEMORE</t>
  </si>
  <si>
    <t>KIRKNIE</t>
  </si>
  <si>
    <t>HOME HILL</t>
  </si>
  <si>
    <t>GROPER CREEK</t>
  </si>
  <si>
    <t>FREDERICKSFIELD</t>
  </si>
  <si>
    <t>CARSTAIRS</t>
  </si>
  <si>
    <t>MERINDA</t>
  </si>
  <si>
    <t>GUTHALUNGRA</t>
  </si>
  <si>
    <t>GUMLU</t>
  </si>
  <si>
    <t>BOWEN</t>
  </si>
  <si>
    <t>BOGIE</t>
  </si>
  <si>
    <t>SPRINGLANDS</t>
  </si>
  <si>
    <t>SCOTTVILLE</t>
  </si>
  <si>
    <t>MOUNT WYATT</t>
  </si>
  <si>
    <t>MOUNT COOLON</t>
  </si>
  <si>
    <t>WOODWARK</t>
  </si>
  <si>
    <t>WHITSUNDAYS</t>
  </si>
  <si>
    <t>SHUTE HARBOUR</t>
  </si>
  <si>
    <t>MOUNT ROOPER</t>
  </si>
  <si>
    <t>MANDALAY</t>
  </si>
  <si>
    <t>JUBILEE POCKET</t>
  </si>
  <si>
    <t>FLAMETREE</t>
  </si>
  <si>
    <t>CANNONVALE</t>
  </si>
  <si>
    <t>AIRLIE BEACH</t>
  </si>
  <si>
    <t>WILSON BEACH</t>
  </si>
  <si>
    <t>THOOPARA</t>
  </si>
  <si>
    <t>SUGARLOAF</t>
  </si>
  <si>
    <t>STRATHDICKIE</t>
  </si>
  <si>
    <t>SILVER CREEK</t>
  </si>
  <si>
    <t>RIORDANVALE</t>
  </si>
  <si>
    <t>PROSERPINE</t>
  </si>
  <si>
    <t>PAULS POCKET</t>
  </si>
  <si>
    <t>PALM GROVE</t>
  </si>
  <si>
    <t>MYRTLEVALE</t>
  </si>
  <si>
    <t>MOUNT PLUTO</t>
  </si>
  <si>
    <t>MOUNT MARLOW</t>
  </si>
  <si>
    <t>MOUNT JULIAN</t>
  </si>
  <si>
    <t>LETHEBROOK</t>
  </si>
  <si>
    <t>LAKE PROSERPINE</t>
  </si>
  <si>
    <t>LAGUNA QUAYS</t>
  </si>
  <si>
    <t>KELSEY CREEK</t>
  </si>
  <si>
    <t>HIDEAWAY BAY</t>
  </si>
  <si>
    <t>HAMILTON PLAINS</t>
  </si>
  <si>
    <t>GUNYARRA</t>
  </si>
  <si>
    <t>GREGORY RIVER</t>
  </si>
  <si>
    <t>GOORGANGA PLAINS</t>
  </si>
  <si>
    <t>GOORGANGA CREEK</t>
  </si>
  <si>
    <t>GLEN ISLA</t>
  </si>
  <si>
    <t>FOXDALE</t>
  </si>
  <si>
    <t>DITTMER</t>
  </si>
  <si>
    <t>DINGO BEACH</t>
  </si>
  <si>
    <t>CONWAY BEACH</t>
  </si>
  <si>
    <t>CONWAY</t>
  </si>
  <si>
    <t>CAPE GLOUCESTER</t>
  </si>
  <si>
    <t>CAPE CONWAY</t>
  </si>
  <si>
    <t>CANNON VALLEY</t>
  </si>
  <si>
    <t>BRANDY CREEK</t>
  </si>
  <si>
    <t>ANDROMACHE</t>
  </si>
  <si>
    <t>MIDGE POINT</t>
  </si>
  <si>
    <t>BLOOMSBURY</t>
  </si>
  <si>
    <t>ST HELENS BEACH</t>
  </si>
  <si>
    <t>PINDI PINDI</t>
  </si>
  <si>
    <t>MENTMORE</t>
  </si>
  <si>
    <t>CALEN</t>
  </si>
  <si>
    <t>EUNGELLA DAM</t>
  </si>
  <si>
    <t>EUNGELLA</t>
  </si>
  <si>
    <t>DALRYMPLE HEIGHTS</t>
  </si>
  <si>
    <t>CREDITON</t>
  </si>
  <si>
    <t>BROKEN RIVER</t>
  </si>
  <si>
    <t>NETHERDALE</t>
  </si>
  <si>
    <t>FINCH HATTON</t>
  </si>
  <si>
    <t>SEPTIMUS</t>
  </si>
  <si>
    <t>PINEVALE</t>
  </si>
  <si>
    <t>MOUNT MARTIN</t>
  </si>
  <si>
    <t>MIRANI</t>
  </si>
  <si>
    <t>MIA MIA</t>
  </si>
  <si>
    <t>DOWS CREEK</t>
  </si>
  <si>
    <t>BENHOLME</t>
  </si>
  <si>
    <t>MARIAN</t>
  </si>
  <si>
    <t>DEVEREUX CREEK</t>
  </si>
  <si>
    <t>WALKERSTON</t>
  </si>
  <si>
    <t>VICTORIA PLAINS</t>
  </si>
  <si>
    <t>SHOAL POINT</t>
  </si>
  <si>
    <t>BUCASIA</t>
  </si>
  <si>
    <t>MIDDLEMOUNT</t>
  </si>
  <si>
    <t>MAY DOWNS</t>
  </si>
  <si>
    <t>MORANBAH</t>
  </si>
  <si>
    <t>SUTTOR</t>
  </si>
  <si>
    <t>GLENDEN</t>
  </si>
  <si>
    <t>VALKYRIE</t>
  </si>
  <si>
    <t>TURRAWULLA</t>
  </si>
  <si>
    <t>STRATHFIELD</t>
  </si>
  <si>
    <t>OXFORD</t>
  </si>
  <si>
    <t>NEBO</t>
  </si>
  <si>
    <t>MOUNT BRITTON</t>
  </si>
  <si>
    <t>KEMMIS</t>
  </si>
  <si>
    <t>HAIL CREEK</t>
  </si>
  <si>
    <t>ELPHINSTONE</t>
  </si>
  <si>
    <t>EAGLEFIELD</t>
  </si>
  <si>
    <t>YALBOROO</t>
  </si>
  <si>
    <t>SEAFORTH</t>
  </si>
  <si>
    <t>PLEYSTOWE</t>
  </si>
  <si>
    <t>PINNACLE</t>
  </si>
  <si>
    <t>OWENS CREEK</t>
  </si>
  <si>
    <t>ORKABIE</t>
  </si>
  <si>
    <t>OAKENDEN</t>
  </si>
  <si>
    <t>NORTH ETON</t>
  </si>
  <si>
    <t>MOUNT PELION</t>
  </si>
  <si>
    <t>MOUNT OSSA</t>
  </si>
  <si>
    <t>MOUNT CHARLTON</t>
  </si>
  <si>
    <t>MACKAY MC</t>
  </si>
  <si>
    <t>KUTTABUL</t>
  </si>
  <si>
    <t>KINCHANT DAM</t>
  </si>
  <si>
    <t>HAZLEDEAN</t>
  </si>
  <si>
    <t>GARGETT</t>
  </si>
  <si>
    <t>FARLEIGH</t>
  </si>
  <si>
    <t>EUNGELLA HINTERLAND</t>
  </si>
  <si>
    <t>ETON</t>
  </si>
  <si>
    <t>EPSOM</t>
  </si>
  <si>
    <t>COPPABELLA</t>
  </si>
  <si>
    <t>CLAIRVIEW</t>
  </si>
  <si>
    <t>BRIGHTLY</t>
  </si>
  <si>
    <t>BALL BAY</t>
  </si>
  <si>
    <t>WEST MACKAY</t>
  </si>
  <si>
    <t>THE LEAP</t>
  </si>
  <si>
    <t>TE KOWAI</t>
  </si>
  <si>
    <t>SOUTH MACKAY</t>
  </si>
  <si>
    <t>SLADE POINT</t>
  </si>
  <si>
    <t>SANDIFORD</t>
  </si>
  <si>
    <t>RURAL VIEW</t>
  </si>
  <si>
    <t>ROSELLA</t>
  </si>
  <si>
    <t>RACECOURSE</t>
  </si>
  <si>
    <t>PAGET</t>
  </si>
  <si>
    <t>OORALEA</t>
  </si>
  <si>
    <t>NORTH MACKAY</t>
  </si>
  <si>
    <t>NINDAROO</t>
  </si>
  <si>
    <t>MUNBURA</t>
  </si>
  <si>
    <t>MOUNT JUKES</t>
  </si>
  <si>
    <t>MCEWENS BEACH</t>
  </si>
  <si>
    <t>MACKAY WEST</t>
  </si>
  <si>
    <t>MACKAY SOUTH</t>
  </si>
  <si>
    <t>MACKAY NORTH</t>
  </si>
  <si>
    <t>MACKAY HARBOUR</t>
  </si>
  <si>
    <t>MACKAY DC</t>
  </si>
  <si>
    <t>MACKAY CANELAND</t>
  </si>
  <si>
    <t>MACKAY</t>
  </si>
  <si>
    <t>KESWICK ISLAND</t>
  </si>
  <si>
    <t>HOMEBUSH</t>
  </si>
  <si>
    <t>HAY POINT</t>
  </si>
  <si>
    <t>HALIDAY BAY</t>
  </si>
  <si>
    <t>HABANA</t>
  </si>
  <si>
    <t>GRASSTREE BEACH</t>
  </si>
  <si>
    <t>GLENELLA</t>
  </si>
  <si>
    <t>FOULDEN</t>
  </si>
  <si>
    <t>ERAKALA</t>
  </si>
  <si>
    <t>EIMEO</t>
  </si>
  <si>
    <t>EAST MACKAY</t>
  </si>
  <si>
    <t>DUNNROCK</t>
  </si>
  <si>
    <t>DUMBLETON</t>
  </si>
  <si>
    <t>DOLPHIN HEADS</t>
  </si>
  <si>
    <t>CORAL SEA</t>
  </si>
  <si>
    <t>CHELONA</t>
  </si>
  <si>
    <t>CAPE HILLSBOROUGH</t>
  </si>
  <si>
    <t>BLACKS BEACH</t>
  </si>
  <si>
    <t>BELMUNDA</t>
  </si>
  <si>
    <t>BALNAGOWAN</t>
  </si>
  <si>
    <t>BALBERRA</t>
  </si>
  <si>
    <t>BAKERS CREEK</t>
  </si>
  <si>
    <t>ANDERGROVE</t>
  </si>
  <si>
    <t>ALEXANDRA</t>
  </si>
  <si>
    <t>CARMILA</t>
  </si>
  <si>
    <t>KOUMALA</t>
  </si>
  <si>
    <t>ILBILBIE</t>
  </si>
  <si>
    <t>SARINA RANGE</t>
  </si>
  <si>
    <t>SARINA BEACH</t>
  </si>
  <si>
    <t>SARINA</t>
  </si>
  <si>
    <t>FRESHWATER POINT</t>
  </si>
  <si>
    <t>CAMPWIN BEACH</t>
  </si>
  <si>
    <t>BLUE MOUNTAIN</t>
  </si>
  <si>
    <t>ARMSTRONG BEACH</t>
  </si>
  <si>
    <t>JUNDAH</t>
  </si>
  <si>
    <t>WINTON</t>
  </si>
  <si>
    <t>OPALTON</t>
  </si>
  <si>
    <t>DIAMANTINA LAKES</t>
  </si>
  <si>
    <t>CORFIELD</t>
  </si>
  <si>
    <t>MUTTABURRA</t>
  </si>
  <si>
    <t>YARAKA</t>
  </si>
  <si>
    <t>ISISFORD</t>
  </si>
  <si>
    <t>LONGREACH</t>
  </si>
  <si>
    <t>ILFRACOMBE</t>
  </si>
  <si>
    <t>ARAMAC</t>
  </si>
  <si>
    <t>BARCALDINE</t>
  </si>
  <si>
    <t>QUETTA</t>
  </si>
  <si>
    <t>ALPHA</t>
  </si>
  <si>
    <t>WYUNA</t>
  </si>
  <si>
    <t>RETRO</t>
  </si>
  <si>
    <t>MOUNT MACARTHUR</t>
  </si>
  <si>
    <t>LOWESTOFF</t>
  </si>
  <si>
    <t>LILYVALE</t>
  </si>
  <si>
    <t>KHOSH BULDUK</t>
  </si>
  <si>
    <t>HIBERNIA</t>
  </si>
  <si>
    <t>FORK LAGOONS</t>
  </si>
  <si>
    <t>CRINUM</t>
  </si>
  <si>
    <t>COTHERSTONE</t>
  </si>
  <si>
    <t>CHIRNSIDE</t>
  </si>
  <si>
    <t>CARBINE CREEK</t>
  </si>
  <si>
    <t>CAPELLA</t>
  </si>
  <si>
    <t>BUNDOORA</t>
  </si>
  <si>
    <t>BELCONG</t>
  </si>
  <si>
    <t>WEALWANDANGIE</t>
  </si>
  <si>
    <t>SPRINGSURE</t>
  </si>
  <si>
    <t>ORION</t>
  </si>
  <si>
    <t>NANDOWRIE</t>
  </si>
  <si>
    <t>MINERVA</t>
  </si>
  <si>
    <t>MANTUAN DOWNS</t>
  </si>
  <si>
    <t>CONA CREEK</t>
  </si>
  <si>
    <t>CAIRDBEIGN</t>
  </si>
  <si>
    <t>ALBINIA</t>
  </si>
  <si>
    <t>WOLFANG</t>
  </si>
  <si>
    <t>WINCHESTER</t>
  </si>
  <si>
    <t>THERESA CREEK</t>
  </si>
  <si>
    <t>PEAK VALE</t>
  </si>
  <si>
    <t>PASHA</t>
  </si>
  <si>
    <t>LAGLAN</t>
  </si>
  <si>
    <t>KILCUMMIN</t>
  </si>
  <si>
    <t>GEMINI MOUNTAINS</t>
  </si>
  <si>
    <t>FRANKFIELD</t>
  </si>
  <si>
    <t>CLERMONT</t>
  </si>
  <si>
    <t>BELYANDO</t>
  </si>
  <si>
    <t>ARGYLL</t>
  </si>
  <si>
    <t>YAMALA</t>
  </si>
  <si>
    <t>LOCHINGTON</t>
  </si>
  <si>
    <t>EMERALD</t>
  </si>
  <si>
    <t>THEODORE</t>
  </si>
  <si>
    <t>LONESOME CREEK</t>
  </si>
  <si>
    <t>ISLA</t>
  </si>
  <si>
    <t>GLENMORAL</t>
  </si>
  <si>
    <t>CRACOW</t>
  </si>
  <si>
    <t>CAMBOON</t>
  </si>
  <si>
    <t>WARNOAH</t>
  </si>
  <si>
    <t>ROUNDSTONE</t>
  </si>
  <si>
    <t>RHYDDING</t>
  </si>
  <si>
    <t>OOMBABEER</t>
  </si>
  <si>
    <t>MUNGABUNDA</t>
  </si>
  <si>
    <t>MOURA</t>
  </si>
  <si>
    <t>KIANGA</t>
  </si>
  <si>
    <t>BAUHINIA</t>
  </si>
  <si>
    <t>BLACKWATER</t>
  </si>
  <si>
    <t>THANGOOL</t>
  </si>
  <si>
    <t>LAWGI DAWES</t>
  </si>
  <si>
    <t>VALENTINE PLAINS</t>
  </si>
  <si>
    <t>ORANGE CREEK</t>
  </si>
  <si>
    <t>MOUNT MURCHISON</t>
  </si>
  <si>
    <t>GREYCLIFFE</t>
  </si>
  <si>
    <t>DUMGREE</t>
  </si>
  <si>
    <t>DAKENBA</t>
  </si>
  <si>
    <t>CASTLE CREEK</t>
  </si>
  <si>
    <t>CALLIDE</t>
  </si>
  <si>
    <t>BILOELA</t>
  </si>
  <si>
    <t>WURA</t>
  </si>
  <si>
    <t>WALTERHALL</t>
  </si>
  <si>
    <t>WALMUL</t>
  </si>
  <si>
    <t>TROTTER CREEK</t>
  </si>
  <si>
    <t>THE MINE</t>
  </si>
  <si>
    <t>STRUCK OIL</t>
  </si>
  <si>
    <t>OAKEY CREEK</t>
  </si>
  <si>
    <t>NINE MILE CREEK</t>
  </si>
  <si>
    <t>MOUNT MORGAN</t>
  </si>
  <si>
    <t>MOONGAN</t>
  </si>
  <si>
    <t>LIMESTONE</t>
  </si>
  <si>
    <t>LEYDENS HILL</t>
  </si>
  <si>
    <t>JOHNSONS HILL</t>
  </si>
  <si>
    <t>HORSE CREEK</t>
  </si>
  <si>
    <t>HAMILTON CREEK</t>
  </si>
  <si>
    <t>FLETCHER CREEK</t>
  </si>
  <si>
    <t>BOULDER CREEK</t>
  </si>
  <si>
    <t>BAREE</t>
  </si>
  <si>
    <t>WOORABINDA</t>
  </si>
  <si>
    <t>DUARINGA</t>
  </si>
  <si>
    <t>GLENLEE</t>
  </si>
  <si>
    <t>GLENDALE</t>
  </si>
  <si>
    <t>ZILZIE</t>
  </si>
  <si>
    <t>EMU PARK</t>
  </si>
  <si>
    <t>TIERI</t>
  </si>
  <si>
    <t>THE PERCY GROUP</t>
  </si>
  <si>
    <t>ST LAWRENCE</t>
  </si>
  <si>
    <t>COLLAROY</t>
  </si>
  <si>
    <t>OGMORE</t>
  </si>
  <si>
    <t>MOUNT GARDINER</t>
  </si>
  <si>
    <t>MARLBOROUGH</t>
  </si>
  <si>
    <t>MACKENZIE RIVER</t>
  </si>
  <si>
    <t>LOTUS CREEK</t>
  </si>
  <si>
    <t>CLARKE CREEK</t>
  </si>
  <si>
    <t>YAAMBA</t>
  </si>
  <si>
    <t>WATTLEBANK</t>
  </si>
  <si>
    <t>YEPPOON</t>
  </si>
  <si>
    <t>WEERRIBA</t>
  </si>
  <si>
    <t>TAROOMBALL</t>
  </si>
  <si>
    <t>TARANGANBA</t>
  </si>
  <si>
    <t>TANBY</t>
  </si>
  <si>
    <t>STOCKYARD</t>
  </si>
  <si>
    <t>ROSSLYN</t>
  </si>
  <si>
    <t>PACIFIC HEIGHTS</t>
  </si>
  <si>
    <t>MULARA</t>
  </si>
  <si>
    <t>MULAMBIN</t>
  </si>
  <si>
    <t>MEIKLEVILLE HILL</t>
  </si>
  <si>
    <t>LAMMERMOOR</t>
  </si>
  <si>
    <t>LAKE MARY</t>
  </si>
  <si>
    <t>KINKA BEACH</t>
  </si>
  <si>
    <t>INVERNESS</t>
  </si>
  <si>
    <t>HIDDEN VALLEY</t>
  </si>
  <si>
    <t>FARNBOROUGH</t>
  </si>
  <si>
    <t>COOEE BAY</t>
  </si>
  <si>
    <t>COBRABALL</t>
  </si>
  <si>
    <t>CAUSEWAY LAKE</t>
  </si>
  <si>
    <t>BYFIELD</t>
  </si>
  <si>
    <t>BUNGUNDARRA</t>
  </si>
  <si>
    <t>BONDOOLA</t>
  </si>
  <si>
    <t>BARMOYA</t>
  </si>
  <si>
    <t>BARMARYEE</t>
  </si>
  <si>
    <t>BARLOWS HILL</t>
  </si>
  <si>
    <t>BANGALEE</t>
  </si>
  <si>
    <t>ADELAIDE PARK</t>
  </si>
  <si>
    <t>WYCARBAH</t>
  </si>
  <si>
    <t>WOWAN</t>
  </si>
  <si>
    <t>WOOROONA</t>
  </si>
  <si>
    <t>WOOLEIN</t>
  </si>
  <si>
    <t>WILLOWS GEMFIELDS</t>
  </si>
  <si>
    <t>WILLOWS</t>
  </si>
  <si>
    <t>ULOGIE</t>
  </si>
  <si>
    <t>TUNGAMULL</t>
  </si>
  <si>
    <t>TOGARA</t>
  </si>
  <si>
    <t>THOMPSON POINT</t>
  </si>
  <si>
    <t>THE CAVES</t>
  </si>
  <si>
    <t>TARRAMBA</t>
  </si>
  <si>
    <t>STEWARTON</t>
  </si>
  <si>
    <t>STANWELL</t>
  </si>
  <si>
    <t>STANAGE</t>
  </si>
  <si>
    <t>SOUTH YAAMBA</t>
  </si>
  <si>
    <t>SAPPHIRE CENTRAL</t>
  </si>
  <si>
    <t>RUBYVALE</t>
  </si>
  <si>
    <t>ROSSMOYA</t>
  </si>
  <si>
    <t>ROLLESTON</t>
  </si>
  <si>
    <t>RIDGELANDS</t>
  </si>
  <si>
    <t>REWAN</t>
  </si>
  <si>
    <t>PLUM TREE</t>
  </si>
  <si>
    <t>PINK LILY</t>
  </si>
  <si>
    <t>PHEASANT CREEK</t>
  </si>
  <si>
    <t>PARKHURST</t>
  </si>
  <si>
    <t>NINE MILE</t>
  </si>
  <si>
    <t>MOUNT CHALMERS</t>
  </si>
  <si>
    <t>MORINISH SOUTH</t>
  </si>
  <si>
    <t>MORINISH</t>
  </si>
  <si>
    <t>MIMOSA</t>
  </si>
  <si>
    <t>MILMAN</t>
  </si>
  <si>
    <t>MARMOR</t>
  </si>
  <si>
    <t>MACKENZIE</t>
  </si>
  <si>
    <t>LOWESBY</t>
  </si>
  <si>
    <t>KUNWARARA</t>
  </si>
  <si>
    <t>KOKOTUNGO</t>
  </si>
  <si>
    <t>KEPPEL SANDS</t>
  </si>
  <si>
    <t>KALAPA</t>
  </si>
  <si>
    <t>KABRA</t>
  </si>
  <si>
    <t>JOSKELEIGH</t>
  </si>
  <si>
    <t>JELLINBAH</t>
  </si>
  <si>
    <t>JARDINE</t>
  </si>
  <si>
    <t>JAMBIN</t>
  </si>
  <si>
    <t>HUMBOLDT</t>
  </si>
  <si>
    <t>GRACEMERE</t>
  </si>
  <si>
    <t>GORDONSTONE</t>
  </si>
  <si>
    <t>GOOWARRA</t>
  </si>
  <si>
    <t>GOOVIGEN</t>
  </si>
  <si>
    <t>GOOMALLY</t>
  </si>
  <si>
    <t>GOGANGO</t>
  </si>
  <si>
    <t>GINDIE</t>
  </si>
  <si>
    <t>GARNANT</t>
  </si>
  <si>
    <t>GAINSFORD</t>
  </si>
  <si>
    <t>ETNA CREEK</t>
  </si>
  <si>
    <t>DUMPY CREEK</t>
  </si>
  <si>
    <t>DULULU</t>
  </si>
  <si>
    <t>DIXALEA</t>
  </si>
  <si>
    <t>DINGO</t>
  </si>
  <si>
    <t>DALMA</t>
  </si>
  <si>
    <t>COOWONGA</t>
  </si>
  <si>
    <t>COORUMBENE</t>
  </si>
  <si>
    <t>COOROOMAN</t>
  </si>
  <si>
    <t>COOMOO</t>
  </si>
  <si>
    <t>CONSUELO</t>
  </si>
  <si>
    <t>COMET</t>
  </si>
  <si>
    <t>CHEESEBOROUGH</t>
  </si>
  <si>
    <t>CENTRAL QUEENSLAND MC</t>
  </si>
  <si>
    <t>CAWARRAL</t>
  </si>
  <si>
    <t>CARNARVON PARK</t>
  </si>
  <si>
    <t>CANOONA</t>
  </si>
  <si>
    <t>CANAL CREEK</t>
  </si>
  <si>
    <t>BUSHLEY</t>
  </si>
  <si>
    <t>BOULDERCOMBE</t>
  </si>
  <si>
    <t>BOOLBURRA</t>
  </si>
  <si>
    <t>BLUFF</t>
  </si>
  <si>
    <t>BLACKDOWN</t>
  </si>
  <si>
    <t>BINGEGANG</t>
  </si>
  <si>
    <t>BARNARD</t>
  </si>
  <si>
    <t>BARALABA</t>
  </si>
  <si>
    <t>BANANA</t>
  </si>
  <si>
    <t>BALCOMBA</t>
  </si>
  <si>
    <t>ARCTURUS</t>
  </si>
  <si>
    <t>ANAKIE SIDING</t>
  </si>
  <si>
    <t>ALTON DOWNS</t>
  </si>
  <si>
    <t>ALSACE</t>
  </si>
  <si>
    <t>ALBERTA</t>
  </si>
  <si>
    <t>THE COMMON</t>
  </si>
  <si>
    <t>SANDRINGHAM</t>
  </si>
  <si>
    <t>ROCKYVIEW</t>
  </si>
  <si>
    <t>ROCKHAMPTON DC</t>
  </si>
  <si>
    <t>RED HILL ROCKHAMPTON</t>
  </si>
  <si>
    <t>PARK AVENUE</t>
  </si>
  <si>
    <t>NORMAN GARDENS</t>
  </si>
  <si>
    <t>NERIMBERA</t>
  </si>
  <si>
    <t>NANKIN</t>
  </si>
  <si>
    <t>MOUNT ARCHER</t>
  </si>
  <si>
    <t>LIMESTONE CREEK</t>
  </si>
  <si>
    <t>LAKES CREEK</t>
  </si>
  <si>
    <t>KOONGAL</t>
  </si>
  <si>
    <t>KAWANA</t>
  </si>
  <si>
    <t>IRONPOT</t>
  </si>
  <si>
    <t>GREENLAKE</t>
  </si>
  <si>
    <t>FRENCHVILLE</t>
  </si>
  <si>
    <t>CENTRAL QUEENSLAND UNIVERSITY</t>
  </si>
  <si>
    <t>BERSERKER</t>
  </si>
  <si>
    <t>WEST ROCKHAMPTON</t>
  </si>
  <si>
    <t>WANDAL</t>
  </si>
  <si>
    <t>THE KEPPELS</t>
  </si>
  <si>
    <t>ROCKHAMPTON HOSPITAL</t>
  </si>
  <si>
    <t>ROCKHAMPTON CITY</t>
  </si>
  <si>
    <t>ROCKHAMPTON</t>
  </si>
  <si>
    <t>PORT CURTIS</t>
  </si>
  <si>
    <t>GREAT KEPPEL ISLAND</t>
  </si>
  <si>
    <t>FAIRY BOWER</t>
  </si>
  <si>
    <t>DEPOT HILL</t>
  </si>
  <si>
    <t>ALLENSTOWN</t>
  </si>
  <si>
    <t>PORT ALMA</t>
  </si>
  <si>
    <t>BAJOOL</t>
  </si>
  <si>
    <t>RAGLAN</t>
  </si>
  <si>
    <t>THE NARROWS</t>
  </si>
  <si>
    <t>MOUNT LARCOM</t>
  </si>
  <si>
    <t>MACHINE CREEK</t>
  </si>
  <si>
    <t>EAST END</t>
  </si>
  <si>
    <t>DARTS CREEK</t>
  </si>
  <si>
    <t>BRACEWELL</t>
  </si>
  <si>
    <t>AMBROSE</t>
  </si>
  <si>
    <t>YARWUN</t>
  </si>
  <si>
    <t>TARGINNIE</t>
  </si>
  <si>
    <t>ALDOGA</t>
  </si>
  <si>
    <t>WURDONG HEIGHTS</t>
  </si>
  <si>
    <t>WOODERSON</t>
  </si>
  <si>
    <t>WEST STOWE</t>
  </si>
  <si>
    <t>WEST GLADSTONE</t>
  </si>
  <si>
    <t>UBOBO</t>
  </si>
  <si>
    <t>TOOLOOA</t>
  </si>
  <si>
    <t>TELINA</t>
  </si>
  <si>
    <t>TARAGOOLA</t>
  </si>
  <si>
    <t>TANNUM SANDS</t>
  </si>
  <si>
    <t>TABLELANDS</t>
  </si>
  <si>
    <t>SUN VALLEY</t>
  </si>
  <si>
    <t>SOUTH TREES</t>
  </si>
  <si>
    <t>SOUTH GLADSTONE</t>
  </si>
  <si>
    <t>SOUTH END</t>
  </si>
  <si>
    <t>RIVER RANCH</t>
  </si>
  <si>
    <t>O'CONNELL</t>
  </si>
  <si>
    <t>NEW AUCKLAND</t>
  </si>
  <si>
    <t>MOUNT ALMA</t>
  </si>
  <si>
    <t>KIRKWOOD</t>
  </si>
  <si>
    <t>KIN KORA</t>
  </si>
  <si>
    <t>IVERAGH</t>
  </si>
  <si>
    <t>HERON ISLAND</t>
  </si>
  <si>
    <t>GLEN EDEN</t>
  </si>
  <si>
    <t>GLADSTONE HARBOUR</t>
  </si>
  <si>
    <t>GLADSTONE DC</t>
  </si>
  <si>
    <t>GLADSTONE CENTRAL</t>
  </si>
  <si>
    <t>DIGLUM</t>
  </si>
  <si>
    <t>CURTIS ISLAND</t>
  </si>
  <si>
    <t>CALLIOPE</t>
  </si>
  <si>
    <t>CALLEMONDAH</t>
  </si>
  <si>
    <t>BYELLEE</t>
  </si>
  <si>
    <t>BURUA</t>
  </si>
  <si>
    <t>BOYNEDALE</t>
  </si>
  <si>
    <t>BOYNE VALLEY</t>
  </si>
  <si>
    <t>BOYNE ISLAND</t>
  </si>
  <si>
    <t>BENARABY</t>
  </si>
  <si>
    <t>BEECHER</t>
  </si>
  <si>
    <t>BARNEY POINT</t>
  </si>
  <si>
    <t>TURKEY BEACH</t>
  </si>
  <si>
    <t>RODDS BAY</t>
  </si>
  <si>
    <t>FORESHORES</t>
  </si>
  <si>
    <t>BOROREN</t>
  </si>
  <si>
    <t>SEVENTEEN SEVENTY</t>
  </si>
  <si>
    <t>MOUNT TOM</t>
  </si>
  <si>
    <t>MIRIAM VALE</t>
  </si>
  <si>
    <t>EURIMBULA</t>
  </si>
  <si>
    <t>COLOSSEUM</t>
  </si>
  <si>
    <t>CAPTAIN CREEK</t>
  </si>
  <si>
    <t>AGNES WATER</t>
  </si>
  <si>
    <t>LOWMEAD</t>
  </si>
  <si>
    <t>GINDORAN</t>
  </si>
  <si>
    <t>RULES BEACH</t>
  </si>
  <si>
    <t>OYSTER CREEK</t>
  </si>
  <si>
    <t>MOUNT MARIA</t>
  </si>
  <si>
    <t>EULEILAH</t>
  </si>
  <si>
    <t>BERAJONDO</t>
  </si>
  <si>
    <t>BAFFLE CREEK</t>
  </si>
  <si>
    <t>YANDARAN</t>
  </si>
  <si>
    <t>MIARA</t>
  </si>
  <si>
    <t>WONBAH FOREST</t>
  </si>
  <si>
    <t>WONBAH</t>
  </si>
  <si>
    <t>WALLAVILLE</t>
  </si>
  <si>
    <t>TIRROAN</t>
  </si>
  <si>
    <t>TAKILBERAN</t>
  </si>
  <si>
    <t>SKYRING RESERVE</t>
  </si>
  <si>
    <t>REDHILL FARMS</t>
  </si>
  <si>
    <t>NEW MOONTA</t>
  </si>
  <si>
    <t>NEARUM</t>
  </si>
  <si>
    <t>MUNGY</t>
  </si>
  <si>
    <t>MOUNT PERRY</t>
  </si>
  <si>
    <t>MORGANVILLE</t>
  </si>
  <si>
    <t>MOOLBOOLAMAN</t>
  </si>
  <si>
    <t>MONDURAN</t>
  </si>
  <si>
    <t>MOLANGUL</t>
  </si>
  <si>
    <t>MCILWRAITH</t>
  </si>
  <si>
    <t>MAROONDAN</t>
  </si>
  <si>
    <t>LAKE MONDURAN</t>
  </si>
  <si>
    <t>KOLONGA</t>
  </si>
  <si>
    <t>HORSE CAMP</t>
  </si>
  <si>
    <t>GOOD NIGHT</t>
  </si>
  <si>
    <t>GIN GIN</t>
  </si>
  <si>
    <t>GAETA</t>
  </si>
  <si>
    <t>DUINGAL</t>
  </si>
  <si>
    <t>DRINAN</t>
  </si>
  <si>
    <t>DOUGHBOY</t>
  </si>
  <si>
    <t>DELAN</t>
  </si>
  <si>
    <t>DAMASCUS</t>
  </si>
  <si>
    <t>DALYSFORD</t>
  </si>
  <si>
    <t>BUNGADOO</t>
  </si>
  <si>
    <t>BULLYARD</t>
  </si>
  <si>
    <t>BOOYAL</t>
  </si>
  <si>
    <t>BOOLBOONDA</t>
  </si>
  <si>
    <t>WOONGARRA</t>
  </si>
  <si>
    <t>WINFIELD</t>
  </si>
  <si>
    <t>WELCOME CREEK</t>
  </si>
  <si>
    <t>WATALGAN</t>
  </si>
  <si>
    <t>WALKERVALE</t>
  </si>
  <si>
    <t>THABEBAN</t>
  </si>
  <si>
    <t>SVENSSON HEIGHTS</t>
  </si>
  <si>
    <t>SOUTH KOLAN</t>
  </si>
  <si>
    <t>SOUTH BINGERA</t>
  </si>
  <si>
    <t>SHARON</t>
  </si>
  <si>
    <t>RUBYANNA</t>
  </si>
  <si>
    <t>QUNABA</t>
  </si>
  <si>
    <t>OAKWOOD</t>
  </si>
  <si>
    <t>NORVILLE</t>
  </si>
  <si>
    <t>MULLETT CREEK</t>
  </si>
  <si>
    <t>MOORLAND</t>
  </si>
  <si>
    <t>MOORE PARK BEACH</t>
  </si>
  <si>
    <t>MON REPOS</t>
  </si>
  <si>
    <t>MILLBANK</t>
  </si>
  <si>
    <t>MEADOWVALE</t>
  </si>
  <si>
    <t>KINKUNA</t>
  </si>
  <si>
    <t>KEPNOCK</t>
  </si>
  <si>
    <t>KALKIE</t>
  </si>
  <si>
    <t>INNES PARK</t>
  </si>
  <si>
    <t>GOOBURRUM</t>
  </si>
  <si>
    <t>GIVELDA</t>
  </si>
  <si>
    <t>FAIRYMEAD</t>
  </si>
  <si>
    <t>ELLIOTT HEADS</t>
  </si>
  <si>
    <t>ELECTRA</t>
  </si>
  <si>
    <t>CORAL COVE</t>
  </si>
  <si>
    <t>COONARR</t>
  </si>
  <si>
    <t>CALAVOS</t>
  </si>
  <si>
    <t>BURNETT HEADS</t>
  </si>
  <si>
    <t>BUNDABERG WEST</t>
  </si>
  <si>
    <t>BUNDABERG SOUTH</t>
  </si>
  <si>
    <t>BUNDABERG NORTH</t>
  </si>
  <si>
    <t>BUNDABERG EAST</t>
  </si>
  <si>
    <t>BUNDABERG DC</t>
  </si>
  <si>
    <t>BUNDABERG CENTRAL</t>
  </si>
  <si>
    <t>BUNDABERG</t>
  </si>
  <si>
    <t>BUCCA</t>
  </si>
  <si>
    <t>BRANYAN</t>
  </si>
  <si>
    <t>BARGARA</t>
  </si>
  <si>
    <t>AVONDALE</t>
  </si>
  <si>
    <t>AVENELL HEIGHTS</t>
  </si>
  <si>
    <t>ALLOWAY</t>
  </si>
  <si>
    <t>ABBOTSFORD</t>
  </si>
  <si>
    <t>TORBANLEA</t>
  </si>
  <si>
    <t>WOODGATE</t>
  </si>
  <si>
    <t>SOUTH ISIS</t>
  </si>
  <si>
    <t>REDRIDGE</t>
  </si>
  <si>
    <t>PROMISEDLAND</t>
  </si>
  <si>
    <t>NORTH ISIS</t>
  </si>
  <si>
    <t>NORTH GREGORY</t>
  </si>
  <si>
    <t>KULLOGUM</t>
  </si>
  <si>
    <t>ISIS RIVER</t>
  </si>
  <si>
    <t>ISIS CENTRAL</t>
  </si>
  <si>
    <t>HORTON</t>
  </si>
  <si>
    <t>FARNSFIELD</t>
  </si>
  <si>
    <t>EUREKA</t>
  </si>
  <si>
    <t>DOOLBI</t>
  </si>
  <si>
    <t>CORDALBA</t>
  </si>
  <si>
    <t>CHILDERS</t>
  </si>
  <si>
    <t>CHERWELL</t>
  </si>
  <si>
    <t>BUXTON</t>
  </si>
  <si>
    <t>APPLE TREE CREEK</t>
  </si>
  <si>
    <t>ABINGTON</t>
  </si>
  <si>
    <t>PACIFIC HAVEN</t>
  </si>
  <si>
    <t>HOWARD</t>
  </si>
  <si>
    <t>BURRUM TOWN</t>
  </si>
  <si>
    <t>BURRUM RIVER</t>
  </si>
  <si>
    <t>BURRUM HEADS</t>
  </si>
  <si>
    <t>BURGOWAN</t>
  </si>
  <si>
    <t>BEELBI CREEK</t>
  </si>
  <si>
    <t>WONDUNNA</t>
  </si>
  <si>
    <t>WALLIGAN</t>
  </si>
  <si>
    <t>WALLIEBUM</t>
  </si>
  <si>
    <t>URRAWEEN</t>
  </si>
  <si>
    <t>URANGAN</t>
  </si>
  <si>
    <t>TORQUAY</t>
  </si>
  <si>
    <t>TOOGOOM</t>
  </si>
  <si>
    <t>TAKURA</t>
  </si>
  <si>
    <t>SUSAN RIVER</t>
  </si>
  <si>
    <t>SUNSHINE ACRES</t>
  </si>
  <si>
    <t>SCARNESS</t>
  </si>
  <si>
    <t>RIVER HEADS</t>
  </si>
  <si>
    <t>POINT VERNON</t>
  </si>
  <si>
    <t>PIALBA</t>
  </si>
  <si>
    <t>NIKENBAH</t>
  </si>
  <si>
    <t>KINGFISHER BAY RESORT</t>
  </si>
  <si>
    <t>KAWUNGAN</t>
  </si>
  <si>
    <t>HERVEY BAY DC</t>
  </si>
  <si>
    <t>HERVEY BAY</t>
  </si>
  <si>
    <t>GREAT SANDY STRAIT</t>
  </si>
  <si>
    <t>ELI WATERS</t>
  </si>
  <si>
    <t>DUNDOWRAN BEACH</t>
  </si>
  <si>
    <t>DUNDOWRAN</t>
  </si>
  <si>
    <t>CRAIGNISH</t>
  </si>
  <si>
    <t>BUNYA CREEK</t>
  </si>
  <si>
    <t>BOORAL</t>
  </si>
  <si>
    <t>YERRA</t>
  </si>
  <si>
    <t>YENGARIE</t>
  </si>
  <si>
    <t>WALKERS POINT</t>
  </si>
  <si>
    <t>TUAN FOREST</t>
  </si>
  <si>
    <t>TUAN</t>
  </si>
  <si>
    <t>TINNANBAR</t>
  </si>
  <si>
    <t>TINANA SOUTH</t>
  </si>
  <si>
    <t>TINANA</t>
  </si>
  <si>
    <t>TIARO</t>
  </si>
  <si>
    <t>THINOOMBA</t>
  </si>
  <si>
    <t>THE DIMONDS</t>
  </si>
  <si>
    <t>TEDDINGTON</t>
  </si>
  <si>
    <t>TANDORA</t>
  </si>
  <si>
    <t>TALEGALLA WEIR</t>
  </si>
  <si>
    <t>ST MARY</t>
  </si>
  <si>
    <t>PRAWLE</t>
  </si>
  <si>
    <t>POONA</t>
  </si>
  <si>
    <t>PIONEERS REST</t>
  </si>
  <si>
    <t>PILERWA</t>
  </si>
  <si>
    <t>PALLAS STREET MARYBOROUGH</t>
  </si>
  <si>
    <t>OWANYILLA</t>
  </si>
  <si>
    <t>OAKHURST</t>
  </si>
  <si>
    <t>MUNGAR</t>
  </si>
  <si>
    <t>MOUNT URAH</t>
  </si>
  <si>
    <t>MARYBOROUGH WEST</t>
  </si>
  <si>
    <t>MARYBOROUGH DC</t>
  </si>
  <si>
    <t>MARYBOROUGH</t>
  </si>
  <si>
    <t>MAGNOLIA</t>
  </si>
  <si>
    <t>MAAROOM</t>
  </si>
  <si>
    <t>ISLAND PLANTATION</t>
  </si>
  <si>
    <t>GUNDIAH</t>
  </si>
  <si>
    <t>GRAHAMS CREEK</t>
  </si>
  <si>
    <t>GOOTCHIE</t>
  </si>
  <si>
    <t>FERNEY</t>
  </si>
  <si>
    <t>DUNMORA</t>
  </si>
  <si>
    <t>DUNDATHU</t>
  </si>
  <si>
    <t>DUCKINWILLA</t>
  </si>
  <si>
    <t>BOONOOROO PLAINS</t>
  </si>
  <si>
    <t>BOONOOROO</t>
  </si>
  <si>
    <t>BIDWILL</t>
  </si>
  <si>
    <t>BEAVER ROCK</t>
  </si>
  <si>
    <t>BAUPLE FOREST</t>
  </si>
  <si>
    <t>BAUPLE</t>
  </si>
  <si>
    <t>ANTIGUA</t>
  </si>
  <si>
    <t>ALDERSHOT</t>
  </si>
  <si>
    <t>YARROL</t>
  </si>
  <si>
    <t>VENTNOR</t>
  </si>
  <si>
    <t>THREE MOON</t>
  </si>
  <si>
    <t>TELLEBANG</t>
  </si>
  <si>
    <t>SPLINTER CREEK</t>
  </si>
  <si>
    <t>SELENE</t>
  </si>
  <si>
    <t>RAWBELLE</t>
  </si>
  <si>
    <t>MUNGUNGO</t>
  </si>
  <si>
    <t>MULGILDIE</t>
  </si>
  <si>
    <t>MOONFORD</t>
  </si>
  <si>
    <t>MONTO</t>
  </si>
  <si>
    <t>MONAL</t>
  </si>
  <si>
    <t>LANGLEY</t>
  </si>
  <si>
    <t>KAPALDO</t>
  </si>
  <si>
    <t>KALPOWAR</t>
  </si>
  <si>
    <t>HARRAMI</t>
  </si>
  <si>
    <t>GLENLEIGH</t>
  </si>
  <si>
    <t>DALGA</t>
  </si>
  <si>
    <t>COOMINGLAH FOREST</t>
  </si>
  <si>
    <t>COOMINGLAH</t>
  </si>
  <si>
    <t>CANNINDAH</t>
  </si>
  <si>
    <t>CANIA</t>
  </si>
  <si>
    <t>BUKALI</t>
  </si>
  <si>
    <t>BANCROFT</t>
  </si>
  <si>
    <t>WURUMA DAM</t>
  </si>
  <si>
    <t>MALMOE</t>
  </si>
  <si>
    <t>GROSVENOR</t>
  </si>
  <si>
    <t>EIDSVOLD WEST</t>
  </si>
  <si>
    <t>EIDSVOLD EAST</t>
  </si>
  <si>
    <t>EIDSVOLD</t>
  </si>
  <si>
    <t>CYNTHIA</t>
  </si>
  <si>
    <t>CERATODUS</t>
  </si>
  <si>
    <t>ABERCORN</t>
  </si>
  <si>
    <t>RIVERLEIGH</t>
  </si>
  <si>
    <t>PHILPOTT</t>
  </si>
  <si>
    <t>OLD COORANGA</t>
  </si>
  <si>
    <t>O'BIL BIL</t>
  </si>
  <si>
    <t>MUNDUBBERA</t>
  </si>
  <si>
    <t>MUNDOWRAN</t>
  </si>
  <si>
    <t>MONOGORILBY</t>
  </si>
  <si>
    <t>HAWKWOOD</t>
  </si>
  <si>
    <t>GURGEENA</t>
  </si>
  <si>
    <t>GLENRAE</t>
  </si>
  <si>
    <t>DYKEHEAD</t>
  </si>
  <si>
    <t>DERRI DERRA</t>
  </si>
  <si>
    <t>COONAMBULA</t>
  </si>
  <si>
    <t>CATTLE CREEK</t>
  </si>
  <si>
    <t>BROVINIA</t>
  </si>
  <si>
    <t>BOYNEWOOD</t>
  </si>
  <si>
    <t>BEERON</t>
  </si>
  <si>
    <t>YENDA</t>
  </si>
  <si>
    <t>WOODMILLAR</t>
  </si>
  <si>
    <t>WILSON VALLEY</t>
  </si>
  <si>
    <t>WETHERON</t>
  </si>
  <si>
    <t>WAHOON</t>
  </si>
  <si>
    <t>TOONDAHRA</t>
  </si>
  <si>
    <t>THE LIMITS</t>
  </si>
  <si>
    <t>STOCKHAVEN</t>
  </si>
  <si>
    <t>REIDS CREEK</t>
  </si>
  <si>
    <t>PILE GULLY</t>
  </si>
  <si>
    <t>PENWHAUPELL</t>
  </si>
  <si>
    <t>MOUNT STEADMAN</t>
  </si>
  <si>
    <t>MOUNT LAWLESS</t>
  </si>
  <si>
    <t>MOUNT DEBATEABLE</t>
  </si>
  <si>
    <t>MINGO</t>
  </si>
  <si>
    <t>IDERAWAY</t>
  </si>
  <si>
    <t>HUMPHERY</t>
  </si>
  <si>
    <t>HARRIET</t>
  </si>
  <si>
    <t>GOOROOLBA</t>
  </si>
  <si>
    <t>GINOONDAN</t>
  </si>
  <si>
    <t>GAYNDAH</t>
  </si>
  <si>
    <t>DUNDARRAH</t>
  </si>
  <si>
    <t>DIRNBIR</t>
  </si>
  <si>
    <t>CAMPBELL CREEK</t>
  </si>
  <si>
    <t>BYRNESTOWN</t>
  </si>
  <si>
    <t>BRANCH CREEK</t>
  </si>
  <si>
    <t>BON ACCORD</t>
  </si>
  <si>
    <t>BLAIRMORE</t>
  </si>
  <si>
    <t>BINJOUR</t>
  </si>
  <si>
    <t>BARLYNE</t>
  </si>
  <si>
    <t>BAN BAN SPRINGS</t>
  </si>
  <si>
    <t>BAN BAN</t>
  </si>
  <si>
    <t>ARANBANGA</t>
  </si>
  <si>
    <t>WOOWOONGA</t>
  </si>
  <si>
    <t>WATERANGA</t>
  </si>
  <si>
    <t>LAKESIDE</t>
  </si>
  <si>
    <t>GOLDEN FLEECE</t>
  </si>
  <si>
    <t>DIDCOT</t>
  </si>
  <si>
    <t>DEGILBO</t>
  </si>
  <si>
    <t>DALLARNIL</t>
  </si>
  <si>
    <t>CORINGA</t>
  </si>
  <si>
    <t>COALSTOUN LAKES</t>
  </si>
  <si>
    <t>BOOMPA</t>
  </si>
  <si>
    <t>BIGGENDEN</t>
  </si>
  <si>
    <t>WOOCOO</t>
  </si>
  <si>
    <t>TEEBAR</t>
  </si>
  <si>
    <t>NORTH ARAMARA</t>
  </si>
  <si>
    <t>MALARGA</t>
  </si>
  <si>
    <t>GUNGALOON</t>
  </si>
  <si>
    <t>GLENBAR</t>
  </si>
  <si>
    <t>GIGOOMGAN</t>
  </si>
  <si>
    <t>DOONGUL</t>
  </si>
  <si>
    <t>BROOWEENA</t>
  </si>
  <si>
    <t>ARAMARA</t>
  </si>
  <si>
    <t>WYALLA</t>
  </si>
  <si>
    <t>WENGENVILLE</t>
  </si>
  <si>
    <t>WATTLE CAMP</t>
  </si>
  <si>
    <t>TARONG</t>
  </si>
  <si>
    <t>SOUTH NANANGO</t>
  </si>
  <si>
    <t>SOUTH EAST NANANGO</t>
  </si>
  <si>
    <t>SANDY RIDGES</t>
  </si>
  <si>
    <t>PIMPIMBUDGEE</t>
  </si>
  <si>
    <t>NANANGO</t>
  </si>
  <si>
    <t>MAIDENWELL</t>
  </si>
  <si>
    <t>KUNIOON</t>
  </si>
  <si>
    <t>JOHNSTOWN</t>
  </si>
  <si>
    <t>GLAN DEVON</t>
  </si>
  <si>
    <t>ELGIN VALE</t>
  </si>
  <si>
    <t>EAST NANANGO</t>
  </si>
  <si>
    <t>BULLCAMP</t>
  </si>
  <si>
    <t>BROOKLANDS</t>
  </si>
  <si>
    <t>BARKER CREEK FLAT</t>
  </si>
  <si>
    <t>YARRAMAN</t>
  </si>
  <si>
    <t>UPPER YARRAMAN</t>
  </si>
  <si>
    <t>NEUMGNA</t>
  </si>
  <si>
    <t>STALWORTH</t>
  </si>
  <si>
    <t>SPEEDWELL</t>
  </si>
  <si>
    <t>PROSTON</t>
  </si>
  <si>
    <t>OKEDEN</t>
  </si>
  <si>
    <t>KINLEYMORE</t>
  </si>
  <si>
    <t>COVERTY</t>
  </si>
  <si>
    <t>BRIGOODA</t>
  </si>
  <si>
    <t>BOONDOOMA</t>
  </si>
  <si>
    <t>ABBEYWOOD</t>
  </si>
  <si>
    <t>WIGTON</t>
  </si>
  <si>
    <t>STONELANDS</t>
  </si>
  <si>
    <t>KEYSLAND</t>
  </si>
  <si>
    <t>KAWL KAWL</t>
  </si>
  <si>
    <t>HIVESVILLE</t>
  </si>
  <si>
    <t>MONDURE</t>
  </si>
  <si>
    <t>MARSHLANDS</t>
  </si>
  <si>
    <t>TAABINGA</t>
  </si>
  <si>
    <t>MEMERAMBI</t>
  </si>
  <si>
    <t>MANNUEM</t>
  </si>
  <si>
    <t>KUMBIA</t>
  </si>
  <si>
    <t>KINGAROY DC</t>
  </si>
  <si>
    <t>KINGAROY</t>
  </si>
  <si>
    <t>INVERLAW</t>
  </si>
  <si>
    <t>HODGLEIGH</t>
  </si>
  <si>
    <t>HALY CREEK</t>
  </si>
  <si>
    <t>GORDONBROOK</t>
  </si>
  <si>
    <t>GOODGER</t>
  </si>
  <si>
    <t>ELLESMERE</t>
  </si>
  <si>
    <t>DURONG</t>
  </si>
  <si>
    <t>DANGORE</t>
  </si>
  <si>
    <t>CRAWFORD</t>
  </si>
  <si>
    <t>CORNDALE</t>
  </si>
  <si>
    <t>COOLABUNIA</t>
  </si>
  <si>
    <t>CHAHPINGAH</t>
  </si>
  <si>
    <t>BOYNESIDE</t>
  </si>
  <si>
    <t>BOOIE</t>
  </si>
  <si>
    <t>BENAIR</t>
  </si>
  <si>
    <t>BALLOGIE</t>
  </si>
  <si>
    <t>ALICE CREEK</t>
  </si>
  <si>
    <t>WOOROOLIN</t>
  </si>
  <si>
    <t>WILKESDALE</t>
  </si>
  <si>
    <t>TINGOORA</t>
  </si>
  <si>
    <t>CUSHNIE</t>
  </si>
  <si>
    <t>CHARLESTOWN</t>
  </si>
  <si>
    <t>WONDAI</t>
  </si>
  <si>
    <t>WHEATLANDS</t>
  </si>
  <si>
    <t>MP CREEK</t>
  </si>
  <si>
    <t>MOUNT MCEUEN</t>
  </si>
  <si>
    <t>LEAFDALE</t>
  </si>
  <si>
    <t>GREENVIEW</t>
  </si>
  <si>
    <t>FICKS CROSSING</t>
  </si>
  <si>
    <t>FAIRDALE</t>
  </si>
  <si>
    <t>CHELMSFORD</t>
  </si>
  <si>
    <t>WOOROONDEN</t>
  </si>
  <si>
    <t>WINDERA</t>
  </si>
  <si>
    <t>WARNUNG</t>
  </si>
  <si>
    <t>SUNNY NOOK</t>
  </si>
  <si>
    <t>SILVERLEAF</t>
  </si>
  <si>
    <t>OAKDALE</t>
  </si>
  <si>
    <t>MURGON</t>
  </si>
  <si>
    <t>MOONDOONER</t>
  </si>
  <si>
    <t>MOFFATDALE</t>
  </si>
  <si>
    <t>MERLWOOD</t>
  </si>
  <si>
    <t>MANYUNG</t>
  </si>
  <si>
    <t>KITOBA</t>
  </si>
  <si>
    <t>GLENROCK</t>
  </si>
  <si>
    <t>CROWNTHORPE</t>
  </si>
  <si>
    <t>COBBS HILL</t>
  </si>
  <si>
    <t>CLOYNA</t>
  </si>
  <si>
    <t>CHERBOURG</t>
  </si>
  <si>
    <t>BYEE</t>
  </si>
  <si>
    <t>BARLIL</t>
  </si>
  <si>
    <t>WRATTENS FOREST</t>
  </si>
  <si>
    <t>TANSEY</t>
  </si>
  <si>
    <t>MANUMBAR</t>
  </si>
  <si>
    <t>KINBOMBI</t>
  </si>
  <si>
    <t>GOOMERIBONG</t>
  </si>
  <si>
    <t>GOOMERI</t>
  </si>
  <si>
    <t>BOOUBYJAN</t>
  </si>
  <si>
    <t>BOONARA</t>
  </si>
  <si>
    <t>BARAMBAH</t>
  </si>
  <si>
    <t>OAKVIEW</t>
  </si>
  <si>
    <t>MUDLO</t>
  </si>
  <si>
    <t>KILKIVAN</t>
  </si>
  <si>
    <t>CINNABAR</t>
  </si>
  <si>
    <t>BLACK SNAKE</t>
  </si>
  <si>
    <t>RAINBOW BEACH</t>
  </si>
  <si>
    <t>ORCHID BEACH</t>
  </si>
  <si>
    <t>INSKIP</t>
  </si>
  <si>
    <t>FRASER ISLAND</t>
  </si>
  <si>
    <t>EURONG</t>
  </si>
  <si>
    <t>TIN CAN BAY</t>
  </si>
  <si>
    <t>COOLOOLA COVE</t>
  </si>
  <si>
    <t>COOLOOLA</t>
  </si>
  <si>
    <t>WURTULLA</t>
  </si>
  <si>
    <t>WARANA</t>
  </si>
  <si>
    <t>PARREARRA</t>
  </si>
  <si>
    <t>MINYAMA</t>
  </si>
  <si>
    <t>BUDDINA</t>
  </si>
  <si>
    <t>BOKARINA</t>
  </si>
  <si>
    <t>BIRTINYA</t>
  </si>
  <si>
    <t>OBI OBI</t>
  </si>
  <si>
    <t>MOY POCKET</t>
  </si>
  <si>
    <t>KIDAMAN CREEK</t>
  </si>
  <si>
    <t>KENILWORTH</t>
  </si>
  <si>
    <t>GHEERULLA</t>
  </si>
  <si>
    <t>COOLABINE</t>
  </si>
  <si>
    <t>YAROOMBA</t>
  </si>
  <si>
    <t>POINT ARKWRIGHT</t>
  </si>
  <si>
    <t>PEREGIAN SPRINGS</t>
  </si>
  <si>
    <t>PEREGIAN BEACH</t>
  </si>
  <si>
    <t>MOUNT COOLUM</t>
  </si>
  <si>
    <t>MARCUS BEACH</t>
  </si>
  <si>
    <t>COOLUM BEACH</t>
  </si>
  <si>
    <t>ALEXANDRA HEADLAND</t>
  </si>
  <si>
    <t>KIN KIN</t>
  </si>
  <si>
    <t>WOONDUM</t>
  </si>
  <si>
    <t>WOOLOOGA</t>
  </si>
  <si>
    <t>WOLVI</t>
  </si>
  <si>
    <t>WILSONS POCKET</t>
  </si>
  <si>
    <t>WIDGEE CROSSING SOUTH</t>
  </si>
  <si>
    <t>WIDGEE CROSSING NORTH</t>
  </si>
  <si>
    <t>WIDGEE</t>
  </si>
  <si>
    <t>WALLU</t>
  </si>
  <si>
    <t>VETERAN</t>
  </si>
  <si>
    <t>UPPER KANDANGA</t>
  </si>
  <si>
    <t>UPPER GLASTONBURY</t>
  </si>
  <si>
    <t>TWO MILE</t>
  </si>
  <si>
    <t>TUCHEKOI</t>
  </si>
  <si>
    <t>TRAVESTON</t>
  </si>
  <si>
    <t>TOOLARA FOREST</t>
  </si>
  <si>
    <t>THEEBINE</t>
  </si>
  <si>
    <t>THE PALMS</t>
  </si>
  <si>
    <t>THE DAWN</t>
  </si>
  <si>
    <t>TANDUR</t>
  </si>
  <si>
    <t>TAMAREE</t>
  </si>
  <si>
    <t>SOUTHSIDE</t>
  </si>
  <si>
    <t>SEXTON</t>
  </si>
  <si>
    <t>SCRUBBY CREEK</t>
  </si>
  <si>
    <t>SCOTCHY POCKET</t>
  </si>
  <si>
    <t>ROSS CREEK</t>
  </si>
  <si>
    <t>PIE CREEK</t>
  </si>
  <si>
    <t>PATERSON</t>
  </si>
  <si>
    <t>NORTH DEEP CREEK</t>
  </si>
  <si>
    <t>NEUSA VALE</t>
  </si>
  <si>
    <t>NEERDIE</t>
  </si>
  <si>
    <t>NAHRUNDA</t>
  </si>
  <si>
    <t>MUNNA CREEK</t>
  </si>
  <si>
    <t>MOTHAR MOUNTAIN</t>
  </si>
  <si>
    <t>MOOLOO</t>
  </si>
  <si>
    <t>MONKLAND</t>
  </si>
  <si>
    <t>MIVA</t>
  </si>
  <si>
    <t>MELAWONDI</t>
  </si>
  <si>
    <t>MCINTOSH CREEK</t>
  </si>
  <si>
    <t>MARYS CREEK</t>
  </si>
  <si>
    <t>MARODIAN</t>
  </si>
  <si>
    <t>LOWER WONGA</t>
  </si>
  <si>
    <t>LANGSHAW</t>
  </si>
  <si>
    <t>LAKE BORUMBA</t>
  </si>
  <si>
    <t>LAGOON POCKET</t>
  </si>
  <si>
    <t>KYBONG</t>
  </si>
  <si>
    <t>KIA ORA</t>
  </si>
  <si>
    <t>KANIGAN</t>
  </si>
  <si>
    <t>KANDANGA CREEK</t>
  </si>
  <si>
    <t>KANDANGA</t>
  </si>
  <si>
    <t>JONES HILL</t>
  </si>
  <si>
    <t>IMBIL</t>
  </si>
  <si>
    <t>GYMPIE DC</t>
  </si>
  <si>
    <t>GYMPIE</t>
  </si>
  <si>
    <t>GUNALDA</t>
  </si>
  <si>
    <t>GREENS CREEK</t>
  </si>
  <si>
    <t>GOOMBOORIAN</t>
  </si>
  <si>
    <t>GLENWOOD</t>
  </si>
  <si>
    <t>GLEN ECHO</t>
  </si>
  <si>
    <t>GLASTONBURY</t>
  </si>
  <si>
    <t>GLANMIRE</t>
  </si>
  <si>
    <t>GILLDORA</t>
  </si>
  <si>
    <t>FISHERMANS POCKET</t>
  </si>
  <si>
    <t>EAST DEEP CREEK</t>
  </si>
  <si>
    <t>DOWNSFIELD</t>
  </si>
  <si>
    <t>DAGUN</t>
  </si>
  <si>
    <t>CURRA</t>
  </si>
  <si>
    <t>CORELLA</t>
  </si>
  <si>
    <t>COONDOO</t>
  </si>
  <si>
    <t>COLES CREEK</t>
  </si>
  <si>
    <t>CHATSWORTH</t>
  </si>
  <si>
    <t>CEDAR POCKET</t>
  </si>
  <si>
    <t>CANINA</t>
  </si>
  <si>
    <t>CALICO CREEK</t>
  </si>
  <si>
    <t>CALGOA</t>
  </si>
  <si>
    <t>BROOLOO</t>
  </si>
  <si>
    <t>BOLLIER</t>
  </si>
  <si>
    <t>BELLS BRIDGE</t>
  </si>
  <si>
    <t>BELLA CREEK</t>
  </si>
  <si>
    <t>BEENAAM VALLEY</t>
  </si>
  <si>
    <t>BANKS POCKET</t>
  </si>
  <si>
    <t>ARALUEN</t>
  </si>
  <si>
    <t>ANDERLEIGH</t>
  </si>
  <si>
    <t>AMAMOOR CREEK</t>
  </si>
  <si>
    <t>AMAMOOR</t>
  </si>
  <si>
    <t>COORAN</t>
  </si>
  <si>
    <t>POMONA</t>
  </si>
  <si>
    <t>PINBARREN</t>
  </si>
  <si>
    <t>FEDERAL</t>
  </si>
  <si>
    <t>SUNSHINE BEACH</t>
  </si>
  <si>
    <t>SUNRISE BEACH</t>
  </si>
  <si>
    <t>NOOSA HEADS</t>
  </si>
  <si>
    <t>CASTAWAYS BEACH</t>
  </si>
  <si>
    <t>NOOSAVILLE DC</t>
  </si>
  <si>
    <t>NOOSAVILLE</t>
  </si>
  <si>
    <t>TEWANTIN</t>
  </si>
  <si>
    <t>RINGTAIL CREEK</t>
  </si>
  <si>
    <t>NOOSA NORTH SHORE</t>
  </si>
  <si>
    <t>COOTHARABA</t>
  </si>
  <si>
    <t>COOROIBAH</t>
  </si>
  <si>
    <t>BOREEN POINT</t>
  </si>
  <si>
    <t>TWIN WATERS</t>
  </si>
  <si>
    <t>PACIFIC PARADISE</t>
  </si>
  <si>
    <t>MUDJIMBA</t>
  </si>
  <si>
    <t>MARCOOLA</t>
  </si>
  <si>
    <t>TINBEERWAH</t>
  </si>
  <si>
    <t>LAKE MACDONALD</t>
  </si>
  <si>
    <t>COOROY MOUNTAIN</t>
  </si>
  <si>
    <t>COOROY</t>
  </si>
  <si>
    <t>CARTERS RIDGE</t>
  </si>
  <si>
    <t>BLACK MOUNTAIN</t>
  </si>
  <si>
    <t>WEYBA DOWNS</t>
  </si>
  <si>
    <t>VERRIERDALE</t>
  </si>
  <si>
    <t>EUMUNDI</t>
  </si>
  <si>
    <t>EERWAH VALE</t>
  </si>
  <si>
    <t>DOONAN</t>
  </si>
  <si>
    <t>BELLI PARK</t>
  </si>
  <si>
    <t>YANDINA CREEK</t>
  </si>
  <si>
    <t>YANDINA</t>
  </si>
  <si>
    <t>VALDORA</t>
  </si>
  <si>
    <t>NORTH ARM</t>
  </si>
  <si>
    <t>NINDERRY</t>
  </si>
  <si>
    <t>MAROOCHY RIVER</t>
  </si>
  <si>
    <t>BRIDGES</t>
  </si>
  <si>
    <t>TOWEN MOUNTAIN</t>
  </si>
  <si>
    <t>SUNSHINE COAST MC</t>
  </si>
  <si>
    <t>ROSEMOUNT</t>
  </si>
  <si>
    <t>PERWILLOWEN</t>
  </si>
  <si>
    <t>NAMBOUR DC</t>
  </si>
  <si>
    <t>NAMBOUR BC</t>
  </si>
  <si>
    <t>NAMBOUR</t>
  </si>
  <si>
    <t>MONTVILLE</t>
  </si>
  <si>
    <t>MAPLETON</t>
  </si>
  <si>
    <t>KUREELPA</t>
  </si>
  <si>
    <t>KULANGOOR</t>
  </si>
  <si>
    <t>KIAMBA</t>
  </si>
  <si>
    <t>IMAGE FLAT</t>
  </si>
  <si>
    <t>HIGHWORTH</t>
  </si>
  <si>
    <t>FLAXTON</t>
  </si>
  <si>
    <t>DULONG</t>
  </si>
  <si>
    <t>COOLOOLABIN</t>
  </si>
  <si>
    <t>COES CREEK</t>
  </si>
  <si>
    <t>BLI BLI</t>
  </si>
  <si>
    <t>WOOMBYE</t>
  </si>
  <si>
    <t>WEST WOOMBYE</t>
  </si>
  <si>
    <t>KIELS MOUNTAIN</t>
  </si>
  <si>
    <t>DIDDILLIBAH</t>
  </si>
  <si>
    <t>SUNSHINE PLAZA</t>
  </si>
  <si>
    <t>MAROOCHYDORE DC</t>
  </si>
  <si>
    <t>MAROOCHYDORE BC</t>
  </si>
  <si>
    <t>MAROOCHYDORE</t>
  </si>
  <si>
    <t>KULUIN</t>
  </si>
  <si>
    <t>COTTON TREE</t>
  </si>
  <si>
    <t>MOUNTAIN CREEK</t>
  </si>
  <si>
    <t>MOOLOOLABA</t>
  </si>
  <si>
    <t>TANAWHA</t>
  </si>
  <si>
    <t>SIPPY DOWNS</t>
  </si>
  <si>
    <t>MONS</t>
  </si>
  <si>
    <t>KUNDA PARK</t>
  </si>
  <si>
    <t>FOREST GLEN</t>
  </si>
  <si>
    <t>BUDERIM</t>
  </si>
  <si>
    <t>PALMWOODS</t>
  </si>
  <si>
    <t>LANDERS SHOOT</t>
  </si>
  <si>
    <t>HUNCHY</t>
  </si>
  <si>
    <t>CHEVALLUM</t>
  </si>
  <si>
    <t>ILKLEY</t>
  </si>
  <si>
    <t>EUDLO</t>
  </si>
  <si>
    <t>PALMVIEW</t>
  </si>
  <si>
    <t>MOOLOOLAH VALLEY</t>
  </si>
  <si>
    <t>MOOLOOLAH</t>
  </si>
  <si>
    <t>GLENVIEW</t>
  </si>
  <si>
    <t>DIAMOND VALLEY</t>
  </si>
  <si>
    <t>WOOTHA</t>
  </si>
  <si>
    <t>WITTA</t>
  </si>
  <si>
    <t>REESVILLE</t>
  </si>
  <si>
    <t>NORTH MALENY</t>
  </si>
  <si>
    <t>MALENY</t>
  </si>
  <si>
    <t>ELAMAN CREEK</t>
  </si>
  <si>
    <t>CURRAMORE</t>
  </si>
  <si>
    <t>CRYSTAL WATERS</t>
  </si>
  <si>
    <t>CONONDALE</t>
  </si>
  <si>
    <t>CAMBROON</t>
  </si>
  <si>
    <t>BOOROOBIN</t>
  </si>
  <si>
    <t>BALMORAL RIDGE</t>
  </si>
  <si>
    <t>BALD KNOB</t>
  </si>
  <si>
    <t>PELICAN WATERS</t>
  </si>
  <si>
    <t>MOFFAT BEACH</t>
  </si>
  <si>
    <t>MERIDAN PLAINS</t>
  </si>
  <si>
    <t>LITTLE MOUNTAIN</t>
  </si>
  <si>
    <t>KINGS BEACH</t>
  </si>
  <si>
    <t>GOLDEN BEACH</t>
  </si>
  <si>
    <t>GAGALBA</t>
  </si>
  <si>
    <t>DICKY BEACH</t>
  </si>
  <si>
    <t>CURRIMUNDI</t>
  </si>
  <si>
    <t>CORBOULD PARK</t>
  </si>
  <si>
    <t>CALOUNDRA WEST</t>
  </si>
  <si>
    <t>CALOUNDRA DC</t>
  </si>
  <si>
    <t>CALOUNDRA</t>
  </si>
  <si>
    <t>BELLS CREEK</t>
  </si>
  <si>
    <t>BATTERY HILL</t>
  </si>
  <si>
    <t>BARINGA</t>
  </si>
  <si>
    <t>BANYA</t>
  </si>
  <si>
    <t>AROONA</t>
  </si>
  <si>
    <t>MOUNT MELLUM</t>
  </si>
  <si>
    <t>LANDSBOROUGH</t>
  </si>
  <si>
    <t>RUSH CREEK</t>
  </si>
  <si>
    <t>OCEAN VIEW</t>
  </si>
  <si>
    <t>MOUNT MEE</t>
  </si>
  <si>
    <t>LACEYS CREEK</t>
  </si>
  <si>
    <t>KING SCRUB</t>
  </si>
  <si>
    <t>DAYBORO</t>
  </si>
  <si>
    <t>CAMPBELLS POCKET</t>
  </si>
  <si>
    <t>YUGAR</t>
  </si>
  <si>
    <t>WIGHTS MOUNTAIN</t>
  </si>
  <si>
    <t>SAMSONVALE</t>
  </si>
  <si>
    <t>SAMFORD VILLAGE</t>
  </si>
  <si>
    <t>SAMFORD VALLEY</t>
  </si>
  <si>
    <t>SAMFORD</t>
  </si>
  <si>
    <t>MOUNT SAMSON</t>
  </si>
  <si>
    <t>MOUNT NEBO</t>
  </si>
  <si>
    <t>MOUNT GLORIOUS</t>
  </si>
  <si>
    <t>KOBBLE CREEK</t>
  </si>
  <si>
    <t>JOLLYS LOOKOUT</t>
  </si>
  <si>
    <t>HIGHVALE</t>
  </si>
  <si>
    <t>ENOGGERA RESERVOIR</t>
  </si>
  <si>
    <t>DRAPER</t>
  </si>
  <si>
    <t>CLOSEBURN</t>
  </si>
  <si>
    <t>CEDAR CREEK</t>
  </si>
  <si>
    <t>CAMP MOUNTAIN</t>
  </si>
  <si>
    <t>ARMSTRONG CREEK</t>
  </si>
  <si>
    <t>PEACHESTER</t>
  </si>
  <si>
    <t>CROHAMHURST</t>
  </si>
  <si>
    <t>COOCHIN CREEK</t>
  </si>
  <si>
    <t>BEERWAH</t>
  </si>
  <si>
    <t>GLASS HOUSE MOUNTAINS</t>
  </si>
  <si>
    <t>BEERBURRUM</t>
  </si>
  <si>
    <t>ELIMBAH</t>
  </si>
  <si>
    <t>WOOLMAR</t>
  </si>
  <si>
    <t>WINYA</t>
  </si>
  <si>
    <t>SHEEP STATION CREEK</t>
  </si>
  <si>
    <t>ROYSTON</t>
  </si>
  <si>
    <t>MOUNT KILCOY</t>
  </si>
  <si>
    <t>MONSILDALE</t>
  </si>
  <si>
    <t>KINGAHAM</t>
  </si>
  <si>
    <t>KILCOY</t>
  </si>
  <si>
    <t>JIMNA</t>
  </si>
  <si>
    <t>HAZELDEAN</t>
  </si>
  <si>
    <t>WOODFORD</t>
  </si>
  <si>
    <t>WESTVALE</t>
  </si>
  <si>
    <t>VILLENEUVE</t>
  </si>
  <si>
    <t>STONY CREEK</t>
  </si>
  <si>
    <t>STANMORE</t>
  </si>
  <si>
    <t>NEURUM</t>
  </si>
  <si>
    <t>MOUNT DELANEY</t>
  </si>
  <si>
    <t>DELANEYS CREEK</t>
  </si>
  <si>
    <t>D'AGUILAR</t>
  </si>
  <si>
    <t>COMMISSIONERS FLAT</t>
  </si>
  <si>
    <t>CEDARTON</t>
  </si>
  <si>
    <t>BELLTHORPE</t>
  </si>
  <si>
    <t>WARABA</t>
  </si>
  <si>
    <t>WAGTAIL GROVE</t>
  </si>
  <si>
    <t>LILYWOOD</t>
  </si>
  <si>
    <t>GREENSTONE</t>
  </si>
  <si>
    <t>CORYMBIA</t>
  </si>
  <si>
    <t>WAMURAN BASIN</t>
  </si>
  <si>
    <t>WAMURAN</t>
  </si>
  <si>
    <t>BRACALBA</t>
  </si>
  <si>
    <t>SANDSTONE POINT</t>
  </si>
  <si>
    <t>NINGI</t>
  </si>
  <si>
    <t>GODWIN BEACH</t>
  </si>
  <si>
    <t>UPPER CABOOLTURE</t>
  </si>
  <si>
    <t>TOORBUL</t>
  </si>
  <si>
    <t>ROCKSBERG</t>
  </si>
  <si>
    <t>MOODLU</t>
  </si>
  <si>
    <t>MELDALE</t>
  </si>
  <si>
    <t>CABOOLTURE SOUTH</t>
  </si>
  <si>
    <t>CABOOLTURE BC</t>
  </si>
  <si>
    <t>CABOOLTURE</t>
  </si>
  <si>
    <t>BELLMERE</t>
  </si>
  <si>
    <t>BEACHMERE</t>
  </si>
  <si>
    <t>NORTH LAKES</t>
  </si>
  <si>
    <t>MANGO HILL</t>
  </si>
  <si>
    <t>DECEPTION BAY</t>
  </si>
  <si>
    <t>WOORIM</t>
  </si>
  <si>
    <t>WHITE PATCH</t>
  </si>
  <si>
    <t>WELSBY</t>
  </si>
  <si>
    <t>BRIBIE ISLAND NORTH</t>
  </si>
  <si>
    <t>BRIBIE ISLAND</t>
  </si>
  <si>
    <t>BONGAREE</t>
  </si>
  <si>
    <t>BELLARA</t>
  </si>
  <si>
    <t>BANKSIA BEACH</t>
  </si>
  <si>
    <t>MORAYFIELD</t>
  </si>
  <si>
    <t>BURPENGARY EAST</t>
  </si>
  <si>
    <t>BURPENGARY DC</t>
  </si>
  <si>
    <t>BURPENGARY</t>
  </si>
  <si>
    <t>NARANGBA</t>
  </si>
  <si>
    <t>WHITESIDE</t>
  </si>
  <si>
    <t>MURRUMBA DOWNS</t>
  </si>
  <si>
    <t>KURWONGBAH</t>
  </si>
  <si>
    <t>KALLANGUR</t>
  </si>
  <si>
    <t>GRIFFIN</t>
  </si>
  <si>
    <t>DAKABIN</t>
  </si>
  <si>
    <t>PETRIE</t>
  </si>
  <si>
    <t>LAWNTON</t>
  </si>
  <si>
    <t>WARNER</t>
  </si>
  <si>
    <t>STRATHPINE CENTRE</t>
  </si>
  <si>
    <t>STRATHPINE</t>
  </si>
  <si>
    <t>JOYNER</t>
  </si>
  <si>
    <t>CLEAR MOUNTAIN</t>
  </si>
  <si>
    <t>CASHMERE</t>
  </si>
  <si>
    <t>BRENDALE DC</t>
  </si>
  <si>
    <t>BRENDALE BC</t>
  </si>
  <si>
    <t>BRENDALE</t>
  </si>
  <si>
    <t>BRAY PARK</t>
  </si>
  <si>
    <t>TOOBEAH</t>
  </si>
  <si>
    <t>KIOMA</t>
  </si>
  <si>
    <t>WEENGALLON</t>
  </si>
  <si>
    <t>THALLON</t>
  </si>
  <si>
    <t>DAYMAR</t>
  </si>
  <si>
    <t>TALWOOD</t>
  </si>
  <si>
    <t>TARAWERA</t>
  </si>
  <si>
    <t>NORTH BUNGUNYA</t>
  </si>
  <si>
    <t>BUNGUNYA</t>
  </si>
  <si>
    <t>HUNGERFORD</t>
  </si>
  <si>
    <t>THARGOMINDAH</t>
  </si>
  <si>
    <t>NOCCUNDRA</t>
  </si>
  <si>
    <t>DURHAM</t>
  </si>
  <si>
    <t>CAMERON CORNER</t>
  </si>
  <si>
    <t>BULLOO DOWNS</t>
  </si>
  <si>
    <t>EULO</t>
  </si>
  <si>
    <t>YOWAH</t>
  </si>
  <si>
    <t>WIDGEEGOARA</t>
  </si>
  <si>
    <t>TUEN</t>
  </si>
  <si>
    <t>NOORAMA</t>
  </si>
  <si>
    <t>LINDEN</t>
  </si>
  <si>
    <t>JOBS GATE</t>
  </si>
  <si>
    <t>HUMEBURN</t>
  </si>
  <si>
    <t>CUTTABURRA</t>
  </si>
  <si>
    <t>CUNNAMULLA</t>
  </si>
  <si>
    <t>COONGOOLA</t>
  </si>
  <si>
    <t>BARRINGUN</t>
  </si>
  <si>
    <t>WYANDRA</t>
  </si>
  <si>
    <t>NEBINE</t>
  </si>
  <si>
    <t>BOLLON</t>
  </si>
  <si>
    <t>BINDEBANGO</t>
  </si>
  <si>
    <t>ST GEORGE</t>
  </si>
  <si>
    <t>BEGONIA</t>
  </si>
  <si>
    <t>HEBEL</t>
  </si>
  <si>
    <t>DIRRANBANDI</t>
  </si>
  <si>
    <t>BIRDSVILLE</t>
  </si>
  <si>
    <t>WINDORAH</t>
  </si>
  <si>
    <t>TANBAR</t>
  </si>
  <si>
    <t>FARRARS CREEK</t>
  </si>
  <si>
    <t>QUILPIE</t>
  </si>
  <si>
    <t>EROMANGA</t>
  </si>
  <si>
    <t>COOLADDI</t>
  </si>
  <si>
    <t>YANDARLO</t>
  </si>
  <si>
    <t>WINDEYER</t>
  </si>
  <si>
    <t>TAMBO</t>
  </si>
  <si>
    <t>MINNIE DOWNS</t>
  </si>
  <si>
    <t>MACFARLANE</t>
  </si>
  <si>
    <t>LANSDOWNE</t>
  </si>
  <si>
    <t>CALDERVALE</t>
  </si>
  <si>
    <t>BAYRICK</t>
  </si>
  <si>
    <t>UPPER WARREGO</t>
  </si>
  <si>
    <t>NIVE</t>
  </si>
  <si>
    <t>CAROLINE CROSSING</t>
  </si>
  <si>
    <t>AUGATHELLA</t>
  </si>
  <si>
    <t>ADAVALE</t>
  </si>
  <si>
    <t>MOUNT ENNISKILLEN</t>
  </si>
  <si>
    <t>BLACKALL</t>
  </si>
  <si>
    <t>WARD</t>
  </si>
  <si>
    <t>SOMMARIVA</t>
  </si>
  <si>
    <t>RIVERSLEIGH</t>
  </si>
  <si>
    <t>MURWEH</t>
  </si>
  <si>
    <t>LANGLO</t>
  </si>
  <si>
    <t>GOWRIE STATION</t>
  </si>
  <si>
    <t>CHARLEVILLE</t>
  </si>
  <si>
    <t>BAKERS BEND</t>
  </si>
  <si>
    <t>MORVEN</t>
  </si>
  <si>
    <t>CLARA CREEK</t>
  </si>
  <si>
    <t>BOATMAN</t>
  </si>
  <si>
    <t>TYRCONNEL</t>
  </si>
  <si>
    <t>REDFORD</t>
  </si>
  <si>
    <t>MUNGALLALA SOUTH</t>
  </si>
  <si>
    <t>MUNGALLALA</t>
  </si>
  <si>
    <t>WOMBLEBANK</t>
  </si>
  <si>
    <t>WOMALILLA</t>
  </si>
  <si>
    <t>V GATE</t>
  </si>
  <si>
    <t>MOUNT MOFFATT</t>
  </si>
  <si>
    <t>KILMOREY FALLS</t>
  </si>
  <si>
    <t>FORESTVALE</t>
  </si>
  <si>
    <t>DUNKELD</t>
  </si>
  <si>
    <t>BARGUNYAH</t>
  </si>
  <si>
    <t>WALHALLOW</t>
  </si>
  <si>
    <t>EURELLA</t>
  </si>
  <si>
    <t>AMBY</t>
  </si>
  <si>
    <t>MUCKADILLA</t>
  </si>
  <si>
    <t>WYCOMBE</t>
  </si>
  <si>
    <t>TINGUN</t>
  </si>
  <si>
    <t>ROMA</t>
  </si>
  <si>
    <t>ORANGE HILL</t>
  </si>
  <si>
    <t>ORALLO</t>
  </si>
  <si>
    <t>MOUNT BINDANGO</t>
  </si>
  <si>
    <t>MOUNT ABUNDANCE</t>
  </si>
  <si>
    <t>MOOGA</t>
  </si>
  <si>
    <t>HODGSON</t>
  </si>
  <si>
    <t>GUNNEWIN</t>
  </si>
  <si>
    <t>EUTHULLA</t>
  </si>
  <si>
    <t>EUMAMURRIN</t>
  </si>
  <si>
    <t>DARGAL ROAD</t>
  </si>
  <si>
    <t>BYMOUNT</t>
  </si>
  <si>
    <t>BUNGIL</t>
  </si>
  <si>
    <t>BUNGEWORGORAI</t>
  </si>
  <si>
    <t>BLYTHDALE</t>
  </si>
  <si>
    <t>BALLAROO</t>
  </si>
  <si>
    <t>WESTGROVE</t>
  </si>
  <si>
    <t>UPPER DAWSON</t>
  </si>
  <si>
    <t>SIMMIE</t>
  </si>
  <si>
    <t>PONY HILLS</t>
  </si>
  <si>
    <t>MOUNT HUTTON</t>
  </si>
  <si>
    <t>MOUNT HOWE</t>
  </si>
  <si>
    <t>INJUNE</t>
  </si>
  <si>
    <t>HUTTON CREEK</t>
  </si>
  <si>
    <t>HIGHLAND PLAINS</t>
  </si>
  <si>
    <t>DURHAM DOWNS</t>
  </si>
  <si>
    <t>BEILBA</t>
  </si>
  <si>
    <t>BAFFLE WEST</t>
  </si>
  <si>
    <t>ARCADIA VALLEY</t>
  </si>
  <si>
    <t>WALLUMBILLA SOUTH</t>
  </si>
  <si>
    <t>WALLUMBILLA NORTH</t>
  </si>
  <si>
    <t>WALLUMBILLA</t>
  </si>
  <si>
    <t>PICKANJINNIE</t>
  </si>
  <si>
    <t>YULEBA SOUTH</t>
  </si>
  <si>
    <t>YULEBA NORTH</t>
  </si>
  <si>
    <t>YULEBA</t>
  </si>
  <si>
    <t>CLIFFORD</t>
  </si>
  <si>
    <t>JACKSON SOUTH</t>
  </si>
  <si>
    <t>JACKSON NORTH</t>
  </si>
  <si>
    <t>JACKSON</t>
  </si>
  <si>
    <t>DULACCA</t>
  </si>
  <si>
    <t>BOGANDILLA</t>
  </si>
  <si>
    <t>GLENAUBYN</t>
  </si>
  <si>
    <t>DRILLHAM SOUTH</t>
  </si>
  <si>
    <t>DRILLHAM</t>
  </si>
  <si>
    <t>TEELBA</t>
  </si>
  <si>
    <t>GLENMORGAN</t>
  </si>
  <si>
    <t>WESTMAR</t>
  </si>
  <si>
    <t>MEANDARRA</t>
  </si>
  <si>
    <t>INGLESTONE</t>
  </si>
  <si>
    <t>FLINTON</t>
  </si>
  <si>
    <t>COOMRITH</t>
  </si>
  <si>
    <t>TARA</t>
  </si>
  <si>
    <t>GORANBA</t>
  </si>
  <si>
    <t>WAIKOLA</t>
  </si>
  <si>
    <t>TAROOM</t>
  </si>
  <si>
    <t>SPRING CREEK</t>
  </si>
  <si>
    <t>KINNOUL</t>
  </si>
  <si>
    <t>GWAMBEGWINE</t>
  </si>
  <si>
    <t>GLENHAUGHTON</t>
  </si>
  <si>
    <t>GHINGHINDA</t>
  </si>
  <si>
    <t>EUROMBAH</t>
  </si>
  <si>
    <t>COORADA</t>
  </si>
  <si>
    <t>BROADMERE</t>
  </si>
  <si>
    <t>BAROONDAH</t>
  </si>
  <si>
    <t>WOLEEBEE</t>
  </si>
  <si>
    <t>WANDOAN</t>
  </si>
  <si>
    <t>ROCHE CREEK</t>
  </si>
  <si>
    <t>GROSMONT</t>
  </si>
  <si>
    <t>COCKATOO</t>
  </si>
  <si>
    <t>BUNGABAN</t>
  </si>
  <si>
    <t>BUNDI</t>
  </si>
  <si>
    <t>GULUGUBA</t>
  </si>
  <si>
    <t>WERIBONE</t>
  </si>
  <si>
    <t>WARKON</t>
  </si>
  <si>
    <t>SURAT</t>
  </si>
  <si>
    <t>PARKNOOK</t>
  </si>
  <si>
    <t>OBERINA</t>
  </si>
  <si>
    <t>NOORINDOO</t>
  </si>
  <si>
    <t>YULABILLA</t>
  </si>
  <si>
    <t>PINE HILLS</t>
  </si>
  <si>
    <t>NANGRAM</t>
  </si>
  <si>
    <t>MORABY</t>
  </si>
  <si>
    <t>CONDAMINE</t>
  </si>
  <si>
    <t>BARRAMORNIE</t>
  </si>
  <si>
    <t>MYALL PARK</t>
  </si>
  <si>
    <t>MILES</t>
  </si>
  <si>
    <t>KOWGURAN</t>
  </si>
  <si>
    <t>HOOKSWOOD</t>
  </si>
  <si>
    <t>GURULMUNDI</t>
  </si>
  <si>
    <t>DALWOGON</t>
  </si>
  <si>
    <t>COLUMBOOLA</t>
  </si>
  <si>
    <t>WIEAMBILLA</t>
  </si>
  <si>
    <t>SUJEEWONG</t>
  </si>
  <si>
    <t>RYWUNG</t>
  </si>
  <si>
    <t>PELICAN</t>
  </si>
  <si>
    <t>KRAGRA</t>
  </si>
  <si>
    <t>GREENSWAMP</t>
  </si>
  <si>
    <t>GOOMBI</t>
  </si>
  <si>
    <t>FAIRYLAND</t>
  </si>
  <si>
    <t>DURAH</t>
  </si>
  <si>
    <t>CROSSROADS</t>
  </si>
  <si>
    <t>CHINCHILLA</t>
  </si>
  <si>
    <t>CHANCES PLAIN</t>
  </si>
  <si>
    <t>CANAGA</t>
  </si>
  <si>
    <t>CAMEBY</t>
  </si>
  <si>
    <t>CADARGA</t>
  </si>
  <si>
    <t>BURNCLUITH</t>
  </si>
  <si>
    <t>BOONARGA</t>
  </si>
  <si>
    <t>BLACKSWAMP</t>
  </si>
  <si>
    <t>BARAKULA</t>
  </si>
  <si>
    <t>BAKING BOARD</t>
  </si>
  <si>
    <t>WYCHIE</t>
  </si>
  <si>
    <t>BRIGALOW</t>
  </si>
  <si>
    <t>WARRA</t>
  </si>
  <si>
    <t>TUCKERANG</t>
  </si>
  <si>
    <t>LANGLANDS</t>
  </si>
  <si>
    <t>JINGHI</t>
  </si>
  <si>
    <t>JANDOWAE</t>
  </si>
  <si>
    <t>DIAMONDY</t>
  </si>
  <si>
    <t>DARR CREEK</t>
  </si>
  <si>
    <t>BURRA BURRI</t>
  </si>
  <si>
    <t>COORANGA</t>
  </si>
  <si>
    <t>BELL</t>
  </si>
  <si>
    <t>NANGWEE</t>
  </si>
  <si>
    <t>DUNMORE</t>
  </si>
  <si>
    <t>CECIL PLAINS</t>
  </si>
  <si>
    <t>WEIR RIVER</t>
  </si>
  <si>
    <t>THE GUMS</t>
  </si>
  <si>
    <t>SOUTHWOOD</t>
  </si>
  <si>
    <t>MOONIE</t>
  </si>
  <si>
    <t>MOOLA</t>
  </si>
  <si>
    <t>MACALISTER</t>
  </si>
  <si>
    <t>KOGAN</t>
  </si>
  <si>
    <t>KAIMKILLENBUN</t>
  </si>
  <si>
    <t>JIMBOUR WEST</t>
  </si>
  <si>
    <t>JIMBOUR EAST</t>
  </si>
  <si>
    <t>JIMBOUR</t>
  </si>
  <si>
    <t>HANNAFORD</t>
  </si>
  <si>
    <t>HALLIFORD</t>
  </si>
  <si>
    <t>BOONDANDILLA</t>
  </si>
  <si>
    <t>WERANGA</t>
  </si>
  <si>
    <t>TIPTON</t>
  </si>
  <si>
    <t>ST RUTH</t>
  </si>
  <si>
    <t>SPRINGVALE</t>
  </si>
  <si>
    <t>RANGES BRIDGE</t>
  </si>
  <si>
    <t>PIRRINUAN</t>
  </si>
  <si>
    <t>NANDI</t>
  </si>
  <si>
    <t>MOWBULLAN</t>
  </si>
  <si>
    <t>MARMADUA</t>
  </si>
  <si>
    <t>KUMBARILLA</t>
  </si>
  <si>
    <t>GRASSDALE</t>
  </si>
  <si>
    <t>DUCKLO</t>
  </si>
  <si>
    <t>DALBY</t>
  </si>
  <si>
    <t>BUNYA MOUNTAINS</t>
  </si>
  <si>
    <t>BLAXLAND</t>
  </si>
  <si>
    <t>BEELBEE</t>
  </si>
  <si>
    <t>WAINUI</t>
  </si>
  <si>
    <t>IRVINGDALE</t>
  </si>
  <si>
    <t>FORMARTIN</t>
  </si>
  <si>
    <t>BOWENVILLE</t>
  </si>
  <si>
    <t>WEST PRAIRIE</t>
  </si>
  <si>
    <t>QUINALOW</t>
  </si>
  <si>
    <t>MOUNT MORIAH</t>
  </si>
  <si>
    <t>MALU</t>
  </si>
  <si>
    <t>JONDARYAN</t>
  </si>
  <si>
    <t>BRYMAROO</t>
  </si>
  <si>
    <t>UPPER COOYAR CREEK</t>
  </si>
  <si>
    <t>KOORALGIN</t>
  </si>
  <si>
    <t>COOYAR</t>
  </si>
  <si>
    <t>YARGULLEN</t>
  </si>
  <si>
    <t>SILVERLEIGH</t>
  </si>
  <si>
    <t>SABINE</t>
  </si>
  <si>
    <t>ROSALIE PLAINS</t>
  </si>
  <si>
    <t>OAKEY</t>
  </si>
  <si>
    <t>MULDU</t>
  </si>
  <si>
    <t>MOUNT IRVING</t>
  </si>
  <si>
    <t>KINGS SIDING</t>
  </si>
  <si>
    <t>KELVINHAUGH</t>
  </si>
  <si>
    <t>BOODUA</t>
  </si>
  <si>
    <t>BIDDESTON</t>
  </si>
  <si>
    <t>AUBIGNY</t>
  </si>
  <si>
    <t>ACLAND</t>
  </si>
  <si>
    <t>KINGSTHORPE</t>
  </si>
  <si>
    <t>YAGABURNE</t>
  </si>
  <si>
    <t>WYAGA</t>
  </si>
  <si>
    <t>WONDALLI</t>
  </si>
  <si>
    <t>LUNDAVRA</t>
  </si>
  <si>
    <t>KINDON</t>
  </si>
  <si>
    <t>GOONDIWINDI</t>
  </si>
  <si>
    <t>GOODAR</t>
  </si>
  <si>
    <t>CALLANDOON</t>
  </si>
  <si>
    <t>CALINGUNEE</t>
  </si>
  <si>
    <t>BILLA BILLA</t>
  </si>
  <si>
    <t>YELARBON</t>
  </si>
  <si>
    <t>KURUMBUL</t>
  </si>
  <si>
    <t>WHETSTONE</t>
  </si>
  <si>
    <t>WARROO</t>
  </si>
  <si>
    <t>TERRICA</t>
  </si>
  <si>
    <t>MOSQUITO CREEK</t>
  </si>
  <si>
    <t>GREENUP</t>
  </si>
  <si>
    <t>COOLMUNDA</t>
  </si>
  <si>
    <t>BYBERA</t>
  </si>
  <si>
    <t>BRUSH CREEK</t>
  </si>
  <si>
    <t>WATSONS CROSSING</t>
  </si>
  <si>
    <t>TEXAS</t>
  </si>
  <si>
    <t>SMITHLEA</t>
  </si>
  <si>
    <t>SILVER SPUR</t>
  </si>
  <si>
    <t>MAIDENHEAD</t>
  </si>
  <si>
    <t>GLENARBON</t>
  </si>
  <si>
    <t>BONSHAW</t>
  </si>
  <si>
    <t>BEEBO</t>
  </si>
  <si>
    <t>LIMEVALE</t>
  </si>
  <si>
    <t>WALLANGARRA</t>
  </si>
  <si>
    <t>JENNINGS</t>
  </si>
  <si>
    <t>WYBERBA</t>
  </si>
  <si>
    <t>SOMME</t>
  </si>
  <si>
    <t>LYRA</t>
  </si>
  <si>
    <t>GIRRAWEEN</t>
  </si>
  <si>
    <t>BALLANDEAN</t>
  </si>
  <si>
    <t>GLEN APLIN</t>
  </si>
  <si>
    <t>FLETCHER</t>
  </si>
  <si>
    <t>UNDERCLIFFE</t>
  </si>
  <si>
    <t>THORNDALE</t>
  </si>
  <si>
    <t>STORM KING</t>
  </si>
  <si>
    <t>STANTHORPE</t>
  </si>
  <si>
    <t>SPRINGDALE</t>
  </si>
  <si>
    <t>SEVERNLEA</t>
  </si>
  <si>
    <t>RUBY CREEK</t>
  </si>
  <si>
    <t>PIKES CREEK</t>
  </si>
  <si>
    <t>PIKEDALE</t>
  </si>
  <si>
    <t>PASSCHENDAELE</t>
  </si>
  <si>
    <t>NUNDUBBERMERE</t>
  </si>
  <si>
    <t>MOUNT TULLY</t>
  </si>
  <si>
    <t>MINGOOLA</t>
  </si>
  <si>
    <t>KYOOMBA</t>
  </si>
  <si>
    <t>GREENLANDS</t>
  </si>
  <si>
    <t>GOLDFIELDS</t>
  </si>
  <si>
    <t>GLENLYON</t>
  </si>
  <si>
    <t>EUKEY</t>
  </si>
  <si>
    <t>DIAMONDVALE</t>
  </si>
  <si>
    <t>DALCOUTH</t>
  </si>
  <si>
    <t>CANNON CREEK</t>
  </si>
  <si>
    <t>AMOSFIELD</t>
  </si>
  <si>
    <t>AMIENS</t>
  </si>
  <si>
    <t>APPLETHORPE</t>
  </si>
  <si>
    <t>THE SUMMIT</t>
  </si>
  <si>
    <t>MARYLAND</t>
  </si>
  <si>
    <t>GLEN NIVEN</t>
  </si>
  <si>
    <t>THULIMBAH</t>
  </si>
  <si>
    <t>FLEURBAIX</t>
  </si>
  <si>
    <t>COTTONVALE</t>
  </si>
  <si>
    <t>PALGRAVE</t>
  </si>
  <si>
    <t>DALVEEN</t>
  </si>
  <si>
    <t>THE HEAD</t>
  </si>
  <si>
    <t>THE FALLS</t>
  </si>
  <si>
    <t>KILLARNEY</t>
  </si>
  <si>
    <t>TANNYMOREL</t>
  </si>
  <si>
    <t>YANGAN</t>
  </si>
  <si>
    <t>SWANFELS</t>
  </si>
  <si>
    <t>EMU VALE</t>
  </si>
  <si>
    <t>WOMINA</t>
  </si>
  <si>
    <t>WIYARRA</t>
  </si>
  <si>
    <t>WILLOWVALE</t>
  </si>
  <si>
    <t>WILDASH</t>
  </si>
  <si>
    <t>WHEATVALE</t>
  </si>
  <si>
    <t>WARWICK DC</t>
  </si>
  <si>
    <t>UPPER WHEATVALE</t>
  </si>
  <si>
    <t>UPPER FREESTONE</t>
  </si>
  <si>
    <t>TREGONY</t>
  </si>
  <si>
    <t>TOOLBURRA</t>
  </si>
  <si>
    <t>THE HERMITAGE</t>
  </si>
  <si>
    <t>THE GLEN</t>
  </si>
  <si>
    <t>THANES CREEK</t>
  </si>
  <si>
    <t>THANE</t>
  </si>
  <si>
    <t>SWAN CREEK</t>
  </si>
  <si>
    <t>SLADEVALE</t>
  </si>
  <si>
    <t>SILVERWOOD</t>
  </si>
  <si>
    <t>ROSENTHAL HEIGHTS</t>
  </si>
  <si>
    <t>ROSEHILL</t>
  </si>
  <si>
    <t>RODGERS CREEK</t>
  </si>
  <si>
    <t>PRATTEN</t>
  </si>
  <si>
    <t>NORTH BRANCH</t>
  </si>
  <si>
    <t>MURRAYS BRIDGE</t>
  </si>
  <si>
    <t>MOUNT TABOR</t>
  </si>
  <si>
    <t>MOUNT STURT</t>
  </si>
  <si>
    <t>MOUNT COLLIERY</t>
  </si>
  <si>
    <t>MORGAN PARK</t>
  </si>
  <si>
    <t>MASSIE</t>
  </si>
  <si>
    <t>LOCH LOMOND</t>
  </si>
  <si>
    <t>LESLIE DAM</t>
  </si>
  <si>
    <t>LESLIE</t>
  </si>
  <si>
    <t>JUNABEE</t>
  </si>
  <si>
    <t>GREYMARE</t>
  </si>
  <si>
    <t>GLENGALLAN</t>
  </si>
  <si>
    <t>GLADFIELD</t>
  </si>
  <si>
    <t>FREESTONE</t>
  </si>
  <si>
    <t>ELBOW VALLEY</t>
  </si>
  <si>
    <t>DANDEROO</t>
  </si>
  <si>
    <t>CLINTONVALE</t>
  </si>
  <si>
    <t>CHERRY GULLY</t>
  </si>
  <si>
    <t>CANNINGVALE</t>
  </si>
  <si>
    <t>BONY MOUNTAIN</t>
  </si>
  <si>
    <t>ALLAN</t>
  </si>
  <si>
    <t>LEYBURN</t>
  </si>
  <si>
    <t>BROOKSTEAD</t>
  </si>
  <si>
    <t>SOUTHBROOK</t>
  </si>
  <si>
    <t>TALGAI</t>
  </si>
  <si>
    <t>OLD TALGAI</t>
  </si>
  <si>
    <t>MOUNT MARSHALL</t>
  </si>
  <si>
    <t>GOOMBURRA</t>
  </si>
  <si>
    <t>FOREST SPRINGS</t>
  </si>
  <si>
    <t>ELLINTHORP</t>
  </si>
  <si>
    <t>DEUCHAR</t>
  </si>
  <si>
    <t>BERAT</t>
  </si>
  <si>
    <t>ALLORA</t>
  </si>
  <si>
    <t>VICTORIA HILL</t>
  </si>
  <si>
    <t>UPPER PILTON</t>
  </si>
  <si>
    <t>SANDY CAMP</t>
  </si>
  <si>
    <t>RYEFORD</t>
  </si>
  <si>
    <t>PILTON</t>
  </si>
  <si>
    <t>NEVILTON</t>
  </si>
  <si>
    <t>MOUNT MOLAR</t>
  </si>
  <si>
    <t>MISSEN FLAT</t>
  </si>
  <si>
    <t>MANAPOURI</t>
  </si>
  <si>
    <t>KINGS CREEK</t>
  </si>
  <si>
    <t>HEADINGTON HILL</t>
  </si>
  <si>
    <t>ELLANGOWAN</t>
  </si>
  <si>
    <t>BACK PLAINS</t>
  </si>
  <si>
    <t>NOBBY</t>
  </si>
  <si>
    <t>WEST HALDON</t>
  </si>
  <si>
    <t>HIRSTGLEN</t>
  </si>
  <si>
    <t>EAST GREENMOUNT</t>
  </si>
  <si>
    <t>BUDGEE</t>
  </si>
  <si>
    <t>FELTON SOUTH</t>
  </si>
  <si>
    <t>FELTON</t>
  </si>
  <si>
    <t>CAMBOOYA</t>
  </si>
  <si>
    <t>WOONDUL</t>
  </si>
  <si>
    <t>WATTLE RIDGE</t>
  </si>
  <si>
    <t>TURALLIN</t>
  </si>
  <si>
    <t>ROCKY CREEK</t>
  </si>
  <si>
    <t>PUNCHS CREEK</t>
  </si>
  <si>
    <t>MOUNT EMLYN</t>
  </si>
  <si>
    <t>MILLWOOD</t>
  </si>
  <si>
    <t>MILLMERRAN WOODS</t>
  </si>
  <si>
    <t>MILLMERRAN DOWNS</t>
  </si>
  <si>
    <t>MILLMERRAN</t>
  </si>
  <si>
    <t>LEMONTREE</t>
  </si>
  <si>
    <t>LAVELLE</t>
  </si>
  <si>
    <t>KOOROONGARRA</t>
  </si>
  <si>
    <t>GRAYS GATE</t>
  </si>
  <si>
    <t>FOREST RIDGE</t>
  </si>
  <si>
    <t>DOMVILLE</t>
  </si>
  <si>
    <t>CYPRESS GARDENS</t>
  </si>
  <si>
    <t>CONDAMINE FARMS</t>
  </si>
  <si>
    <t>CLONTARF</t>
  </si>
  <si>
    <t>CAPTAINS MOUNTAIN</t>
  </si>
  <si>
    <t>CANNING CREEK</t>
  </si>
  <si>
    <t>BULLI CREEK</t>
  </si>
  <si>
    <t>BRINGALILY</t>
  </si>
  <si>
    <t>YARRANLEA</t>
  </si>
  <si>
    <t>STONELEIGH</t>
  </si>
  <si>
    <t>SPRINGSIDE</t>
  </si>
  <si>
    <t>SCRUBBY MOUNTAIN</t>
  </si>
  <si>
    <t>ROSSVALE</t>
  </si>
  <si>
    <t>PURRAWUNDA</t>
  </si>
  <si>
    <t>PITTSWORTH</t>
  </si>
  <si>
    <t>NORWIN</t>
  </si>
  <si>
    <t>MOUNT TYSON</t>
  </si>
  <si>
    <t>MOTLEY</t>
  </si>
  <si>
    <t>LINTHORPE</t>
  </si>
  <si>
    <t>KINCORA</t>
  </si>
  <si>
    <t>IRONGATE</t>
  </si>
  <si>
    <t>EVANSLEA</t>
  </si>
  <si>
    <t>BROXBURN</t>
  </si>
  <si>
    <t>BONGEEN</t>
  </si>
  <si>
    <t>UPPER PINELANDS</t>
  </si>
  <si>
    <t>THE BLUFF</t>
  </si>
  <si>
    <t>PLAINBY</t>
  </si>
  <si>
    <t>PINELANDS</t>
  </si>
  <si>
    <t>PIERCES CREEK</t>
  </si>
  <si>
    <t>MOUNTAIN CAMP</t>
  </si>
  <si>
    <t>JONES GULLY</t>
  </si>
  <si>
    <t>GLENAVEN</t>
  </si>
  <si>
    <t>EMU CREEK</t>
  </si>
  <si>
    <t>CROWS NEST</t>
  </si>
  <si>
    <t>CRESSBROOK CREEK</t>
  </si>
  <si>
    <t>ANDURAMBA</t>
  </si>
  <si>
    <t>KILBIRNIE</t>
  </si>
  <si>
    <t>GOOMBUNGEE</t>
  </si>
  <si>
    <t>MOUNT DARRY</t>
  </si>
  <si>
    <t>HADEN</t>
  </si>
  <si>
    <t>EAST COOYAR</t>
  </si>
  <si>
    <t>BERGEN</t>
  </si>
  <si>
    <t>YANDILLA</t>
  </si>
  <si>
    <t>YALANGUR</t>
  </si>
  <si>
    <t>WYREEMA</t>
  </si>
  <si>
    <t>WUTUL</t>
  </si>
  <si>
    <t>WOOLMER</t>
  </si>
  <si>
    <t>WITHCOTT</t>
  </si>
  <si>
    <t>WHITE MOUNTAIN</t>
  </si>
  <si>
    <t>WHICHELLO</t>
  </si>
  <si>
    <t>VALE VIEW</t>
  </si>
  <si>
    <t>UPPER LOCKYER</t>
  </si>
  <si>
    <t>UMBIRAM</t>
  </si>
  <si>
    <t>TUMMAVILLE</t>
  </si>
  <si>
    <t>TOOWOOMBA MC</t>
  </si>
  <si>
    <t>THORNVILLE</t>
  </si>
  <si>
    <t>ST AUBYN</t>
  </si>
  <si>
    <t>SPRING BLUFF</t>
  </si>
  <si>
    <t>SILVER RIDGE</t>
  </si>
  <si>
    <t>RAVENSBOURNE</t>
  </si>
  <si>
    <t>POZIERES</t>
  </si>
  <si>
    <t>POSTMANS RIDGE</t>
  </si>
  <si>
    <t>PERSEVERANCE</t>
  </si>
  <si>
    <t>PERANGA</t>
  </si>
  <si>
    <t>PECHEY</t>
  </si>
  <si>
    <t>PAMPAS</t>
  </si>
  <si>
    <t>PALMTREE</t>
  </si>
  <si>
    <t>OMAN AMA</t>
  </si>
  <si>
    <t>NUTGROVE</t>
  </si>
  <si>
    <t>NORTH MACLAGAN</t>
  </si>
  <si>
    <t>NARKO</t>
  </si>
  <si>
    <t>MURPHYS CREEK</t>
  </si>
  <si>
    <t>MUNIGANEEN</t>
  </si>
  <si>
    <t>MOUNT LUKE</t>
  </si>
  <si>
    <t>MERRITTS CREEK</t>
  </si>
  <si>
    <t>MERINGANDAN WEST</t>
  </si>
  <si>
    <t>MERINGANDAN</t>
  </si>
  <si>
    <t>MALLING</t>
  </si>
  <si>
    <t>MACLAGAN</t>
  </si>
  <si>
    <t>KURROWAH</t>
  </si>
  <si>
    <t>KULPI</t>
  </si>
  <si>
    <t>KLEINTON</t>
  </si>
  <si>
    <t>KARARA</t>
  </si>
  <si>
    <t>HODGSON VALE</t>
  </si>
  <si>
    <t>HIGHGROVE</t>
  </si>
  <si>
    <t>HIGHFIELDS</t>
  </si>
  <si>
    <t>HAMPTON</t>
  </si>
  <si>
    <t>GROOMSVILLE</t>
  </si>
  <si>
    <t>GRAPETREE</t>
  </si>
  <si>
    <t>GOWRIE LITTLE PLAIN</t>
  </si>
  <si>
    <t>GOWRIE JUNCTION</t>
  </si>
  <si>
    <t>GORE</t>
  </si>
  <si>
    <t>GEHAM</t>
  </si>
  <si>
    <t>FIFTEEN MILE</t>
  </si>
  <si>
    <t>EVERGREEN</t>
  </si>
  <si>
    <t>DOCTOR CREEK</t>
  </si>
  <si>
    <t>DJUAN</t>
  </si>
  <si>
    <t>DERRYMORE</t>
  </si>
  <si>
    <t>CUTELLA</t>
  </si>
  <si>
    <t>CONDAMINE PLAINS</t>
  </si>
  <si>
    <t>COALBANK</t>
  </si>
  <si>
    <t>CEMENT MILLS</t>
  </si>
  <si>
    <t>CAWDOR</t>
  </si>
  <si>
    <t>CABARLAH</t>
  </si>
  <si>
    <t>BRANCHVIEW</t>
  </si>
  <si>
    <t>BLANCHVIEW</t>
  </si>
  <si>
    <t>BIRNAM</t>
  </si>
  <si>
    <t>BAPAUME</t>
  </si>
  <si>
    <t>BALLARD</t>
  </si>
  <si>
    <t>WYALLA PLAZA</t>
  </si>
  <si>
    <t>WILSONTON HEIGHTS</t>
  </si>
  <si>
    <t>WILSONTON</t>
  </si>
  <si>
    <t>WESTBROOK</t>
  </si>
  <si>
    <t>WELLCAMP</t>
  </si>
  <si>
    <t>TORRINGTON</t>
  </si>
  <si>
    <t>TOP CAMP</t>
  </si>
  <si>
    <t>TOOWOOMBA WEST</t>
  </si>
  <si>
    <t>TOOWOOMBA VILLAGE FAIR</t>
  </si>
  <si>
    <t>TOOWOOMBA SOUTH</t>
  </si>
  <si>
    <t>TOOWOOMBA EAST</t>
  </si>
  <si>
    <t>TOOWOOMBA DC</t>
  </si>
  <si>
    <t>TOOWOOMBA CITY</t>
  </si>
  <si>
    <t>TOOWOOMBA</t>
  </si>
  <si>
    <t>SOUTH TOOWOOMBA</t>
  </si>
  <si>
    <t>ROCKVILLE</t>
  </si>
  <si>
    <t>REDWOOD</t>
  </si>
  <si>
    <t>RANGEVILLE</t>
  </si>
  <si>
    <t>PRINCE HENRY HEIGHTS</t>
  </si>
  <si>
    <t>NORTH TOOWOOMBA</t>
  </si>
  <si>
    <t>NORTHLANDS</t>
  </si>
  <si>
    <t>NEWTOWN</t>
  </si>
  <si>
    <t>MOUNT RASCAL</t>
  </si>
  <si>
    <t>MOUNT LOFTY</t>
  </si>
  <si>
    <t>MOUNT KYNOCH</t>
  </si>
  <si>
    <t>MIDDLE RIDGE</t>
  </si>
  <si>
    <t>KEARNEYS SPRING</t>
  </si>
  <si>
    <t>HARRISTOWN</t>
  </si>
  <si>
    <t>HARLAXTON</t>
  </si>
  <si>
    <t>GOWRIE MOUNTAIN</t>
  </si>
  <si>
    <t>GLENVALE</t>
  </si>
  <si>
    <t>FINNIE</t>
  </si>
  <si>
    <t>EAST TOOWOOMBA</t>
  </si>
  <si>
    <t>DRAYTON NORTH</t>
  </si>
  <si>
    <t>DRAYTON</t>
  </si>
  <si>
    <t>DARLING HEIGHTS</t>
  </si>
  <si>
    <t>CRANLEY</t>
  </si>
  <si>
    <t>COTSWOLD HILLS</t>
  </si>
  <si>
    <t>CLIFFORD GARDENS</t>
  </si>
  <si>
    <t>CHARLTON</t>
  </si>
  <si>
    <t>CENTENARY HEIGHTS</t>
  </si>
  <si>
    <t>BLUE MOUNTAIN HEIGHTS</t>
  </si>
  <si>
    <t>ATHOL</t>
  </si>
  <si>
    <t>WINWILL</t>
  </si>
  <si>
    <t>VERADILLA</t>
  </si>
  <si>
    <t>MOUNT WHITESTONE</t>
  </si>
  <si>
    <t>MA MA CREEK</t>
  </si>
  <si>
    <t>GRANTHAM</t>
  </si>
  <si>
    <t>MARBURG</t>
  </si>
  <si>
    <t>UPPER FLAGSTONE</t>
  </si>
  <si>
    <t>SEVENTEEN MILE</t>
  </si>
  <si>
    <t>ROCKMOUNT</t>
  </si>
  <si>
    <t>IREDALE</t>
  </si>
  <si>
    <t>HELIDON SPA</t>
  </si>
  <si>
    <t>HELIDON</t>
  </si>
  <si>
    <t>FLAGSTONE CREEK</t>
  </si>
  <si>
    <t>EGYPT</t>
  </si>
  <si>
    <t>CARPENDALE</t>
  </si>
  <si>
    <t>WOODBINE</t>
  </si>
  <si>
    <t>VINEGAR HILL</t>
  </si>
  <si>
    <t>UPPER TENTHILL</t>
  </si>
  <si>
    <t>ROPELEY</t>
  </si>
  <si>
    <t>ROCKSIDE</t>
  </si>
  <si>
    <t>RINGWOOD</t>
  </si>
  <si>
    <t>PLACID HILLS</t>
  </si>
  <si>
    <t>MOUNT SYLVIA</t>
  </si>
  <si>
    <t>MORTON VALE</t>
  </si>
  <si>
    <t>LOWER TENTHILL</t>
  </si>
  <si>
    <t>LEFTHAND BRANCH</t>
  </si>
  <si>
    <t>LAWES</t>
  </si>
  <si>
    <t>LAKE CLARENDON</t>
  </si>
  <si>
    <t>JUNCTION VIEW</t>
  </si>
  <si>
    <t>INGOLDSBY</t>
  </si>
  <si>
    <t>GATTON</t>
  </si>
  <si>
    <t>FORDSDALE</t>
  </si>
  <si>
    <t>EAST HALDON</t>
  </si>
  <si>
    <t>COLLEGE VIEW</t>
  </si>
  <si>
    <t>CAFFEY</t>
  </si>
  <si>
    <t>BLACK DUCK CREEK</t>
  </si>
  <si>
    <t>ADARE</t>
  </si>
  <si>
    <t>LYNFORD</t>
  </si>
  <si>
    <t>LOCKROSE</t>
  </si>
  <si>
    <t>GLENORE GROVE</t>
  </si>
  <si>
    <t>GLEN CAIRN</t>
  </si>
  <si>
    <t>CROWLEY VALE</t>
  </si>
  <si>
    <t>TOWNSON</t>
  </si>
  <si>
    <t>THORNTON</t>
  </si>
  <si>
    <t>SUMMERHOLM</t>
  </si>
  <si>
    <t>REGENCY DOWNS</t>
  </si>
  <si>
    <t>PLAINLAND</t>
  </si>
  <si>
    <t>MULGOWIE</t>
  </si>
  <si>
    <t>MOUNT BERRYMAN</t>
  </si>
  <si>
    <t>LAIDLEY SOUTH</t>
  </si>
  <si>
    <t>LAIDLEY NORTH</t>
  </si>
  <si>
    <t>LAIDLEY HEIGHTS</t>
  </si>
  <si>
    <t>LAIDLEY CREEK WEST</t>
  </si>
  <si>
    <t>LAIDLEY</t>
  </si>
  <si>
    <t>KENTVILLE</t>
  </si>
  <si>
    <t>KENSINGTON GROVE</t>
  </si>
  <si>
    <t>HATTON VALE</t>
  </si>
  <si>
    <t>BLENHEIM</t>
  </si>
  <si>
    <t>WOOLSHED</t>
  </si>
  <si>
    <t>TALLEGALLA</t>
  </si>
  <si>
    <t>ROSEWOOD</t>
  </si>
  <si>
    <t>MOUNT WALKER WEST</t>
  </si>
  <si>
    <t>MOUNT MORT</t>
  </si>
  <si>
    <t>MOUNT FORBES</t>
  </si>
  <si>
    <t>MOORANG</t>
  </si>
  <si>
    <t>MERRYVALE</t>
  </si>
  <si>
    <t>LOWER MOUNT WALKER</t>
  </si>
  <si>
    <t>LANEFIELD</t>
  </si>
  <si>
    <t>JEEBROPILLY</t>
  </si>
  <si>
    <t>GRANDCHESTER</t>
  </si>
  <si>
    <t>CALVERT</t>
  </si>
  <si>
    <t>ASHWELL</t>
  </si>
  <si>
    <t>TEELAH</t>
  </si>
  <si>
    <t>TAROMEO</t>
  </si>
  <si>
    <t>NUKKU</t>
  </si>
  <si>
    <t>MOUNT STANLEY</t>
  </si>
  <si>
    <t>MOUNT BINGA</t>
  </si>
  <si>
    <t>MOORE</t>
  </si>
  <si>
    <t>LINVILLE</t>
  </si>
  <si>
    <t>HARLIN</t>
  </si>
  <si>
    <t>GOOGA CREEK</t>
  </si>
  <si>
    <t>GILLA</t>
  </si>
  <si>
    <t>COLINTON</t>
  </si>
  <si>
    <t>CHERRY CREEK</t>
  </si>
  <si>
    <t>BLACKBUTT SOUTH</t>
  </si>
  <si>
    <t>BLACKBUTT NORTH</t>
  </si>
  <si>
    <t>BLACKBUTT</t>
  </si>
  <si>
    <t>BENARKIN NORTH</t>
  </si>
  <si>
    <t>BENARKIN</t>
  </si>
  <si>
    <t>AVOCA VALE</t>
  </si>
  <si>
    <t>YIMBUN</t>
  </si>
  <si>
    <t>TOOGOOLAWAH</t>
  </si>
  <si>
    <t>SCRUB CREEK</t>
  </si>
  <si>
    <t>OTTABA</t>
  </si>
  <si>
    <t>MOUNT BEPPO</t>
  </si>
  <si>
    <t>LOWER CRESSBROOK</t>
  </si>
  <si>
    <t>IVORY CREEK</t>
  </si>
  <si>
    <t>GREGORS CREEK</t>
  </si>
  <si>
    <t>CRESSBROOK</t>
  </si>
  <si>
    <t>COOEEIMBARDI</t>
  </si>
  <si>
    <t>BRAEMORE</t>
  </si>
  <si>
    <t>BIARRA</t>
  </si>
  <si>
    <t>SOMERSET DAM</t>
  </si>
  <si>
    <t>REDBANK CREEK</t>
  </si>
  <si>
    <t>MURRUMBA</t>
  </si>
  <si>
    <t>MOUNT HALLEN</t>
  </si>
  <si>
    <t>MOUNT BYRON</t>
  </si>
  <si>
    <t>MOOMBRA</t>
  </si>
  <si>
    <t>GLEN ESK</t>
  </si>
  <si>
    <t>ESKDALE</t>
  </si>
  <si>
    <t>ESK</t>
  </si>
  <si>
    <t>CROSSDALE</t>
  </si>
  <si>
    <t>COAL CREEK</t>
  </si>
  <si>
    <t>CABOONBAH</t>
  </si>
  <si>
    <t>BRYDEN</t>
  </si>
  <si>
    <t>WIVENHOE HILL</t>
  </si>
  <si>
    <t>TARAMPA</t>
  </si>
  <si>
    <t>RIFLE RANGE</t>
  </si>
  <si>
    <t>PRENZLAU</t>
  </si>
  <si>
    <t>PATRICK ESTATE</t>
  </si>
  <si>
    <t>MOUNT TARAMPA</t>
  </si>
  <si>
    <t>MINDEN</t>
  </si>
  <si>
    <t>LOWOOD</t>
  </si>
  <si>
    <t>LOCKYER WATERS</t>
  </si>
  <si>
    <t>LAKE WIVENHOE</t>
  </si>
  <si>
    <t>COOMINYA</t>
  </si>
  <si>
    <t>COOLANA</t>
  </si>
  <si>
    <t>CHURCHABLE</t>
  </si>
  <si>
    <t>BUARABA SOUTH</t>
  </si>
  <si>
    <t>BUARABA</t>
  </si>
  <si>
    <t>BRIGHTVIEW</t>
  </si>
  <si>
    <t>ATKINSONS DAM</t>
  </si>
  <si>
    <t>WYARALONG</t>
  </si>
  <si>
    <t>WOOLOOMAN</t>
  </si>
  <si>
    <t>WALLACES CREEK</t>
  </si>
  <si>
    <t>TEMPLIN</t>
  </si>
  <si>
    <t>ROADVALE</t>
  </si>
  <si>
    <t>MOUNT FRENCH</t>
  </si>
  <si>
    <t>MOUNT ALFORD</t>
  </si>
  <si>
    <t>MILFORD</t>
  </si>
  <si>
    <t>MILBONG</t>
  </si>
  <si>
    <t>MAROON</t>
  </si>
  <si>
    <t>KENTS POCKET</t>
  </si>
  <si>
    <t>HOYA</t>
  </si>
  <si>
    <t>FRENCHES CREEK</t>
  </si>
  <si>
    <t>DUGANDAN</t>
  </si>
  <si>
    <t>CROFTBY</t>
  </si>
  <si>
    <t>COULSON</t>
  </si>
  <si>
    <t>COOCHIN</t>
  </si>
  <si>
    <t>CARNEYS CREEK</t>
  </si>
  <si>
    <t>BURNETT CREEK</t>
  </si>
  <si>
    <t>BUNJURGEN</t>
  </si>
  <si>
    <t>BUNBURRA</t>
  </si>
  <si>
    <t>BOONAH</t>
  </si>
  <si>
    <t>BLANTYRE</t>
  </si>
  <si>
    <t>ANTHONY</t>
  </si>
  <si>
    <t>ALLANDALE</t>
  </si>
  <si>
    <t>TEVIOTVILLE</t>
  </si>
  <si>
    <t>TAROME</t>
  </si>
  <si>
    <t>OBUM OBUM</t>
  </si>
  <si>
    <t>MUNBILLA</t>
  </si>
  <si>
    <t>MOUNT EDWARDS</t>
  </si>
  <si>
    <t>MORWINCHA</t>
  </si>
  <si>
    <t>MOOGERAH</t>
  </si>
  <si>
    <t>MILORA</t>
  </si>
  <si>
    <t>KULGUN</t>
  </si>
  <si>
    <t>KENTS LAGOON</t>
  </si>
  <si>
    <t>KALBAR</t>
  </si>
  <si>
    <t>FRAZERVIEW</t>
  </si>
  <si>
    <t>FASSIFERN VALLEY</t>
  </si>
  <si>
    <t>FASSIFERN</t>
  </si>
  <si>
    <t>CLUMBER</t>
  </si>
  <si>
    <t>CHARLWOOD</t>
  </si>
  <si>
    <t>ARATULA</t>
  </si>
  <si>
    <t>WILSONS PLAINS</t>
  </si>
  <si>
    <t>WARRILL VIEW</t>
  </si>
  <si>
    <t>SILVERDALE</t>
  </si>
  <si>
    <t>RADFORD</t>
  </si>
  <si>
    <t>MUTDAPILLY</t>
  </si>
  <si>
    <t>HARRISVILLE</t>
  </si>
  <si>
    <t>COLEYVILLE</t>
  </si>
  <si>
    <t>WIVENHOE POCKET</t>
  </si>
  <si>
    <t>WILLOWBANK</t>
  </si>
  <si>
    <t>WANORA</t>
  </si>
  <si>
    <t>WALLOON</t>
  </si>
  <si>
    <t>VERNOR</t>
  </si>
  <si>
    <t>THAGOONA</t>
  </si>
  <si>
    <t>SWANBANK</t>
  </si>
  <si>
    <t>SPLIT YARD CREEK</t>
  </si>
  <si>
    <t>SOUTH RIPLEY</t>
  </si>
  <si>
    <t>RIPLEY</t>
  </si>
  <si>
    <t>PURGA</t>
  </si>
  <si>
    <t>PINE MOUNTAIN</t>
  </si>
  <si>
    <t>PEAK CROSSING</t>
  </si>
  <si>
    <t>MUIRLEA</t>
  </si>
  <si>
    <t>MOUNT MARROW</t>
  </si>
  <si>
    <t>MOUNT CROSBY</t>
  </si>
  <si>
    <t>LARK HILL</t>
  </si>
  <si>
    <t>LAKE MANCHESTER</t>
  </si>
  <si>
    <t>KHOLO</t>
  </si>
  <si>
    <t>KARRABIN</t>
  </si>
  <si>
    <t>KARANA DOWNS</t>
  </si>
  <si>
    <t>KARALEE</t>
  </si>
  <si>
    <t>IRONBARK</t>
  </si>
  <si>
    <t>HAIGSLEA</t>
  </si>
  <si>
    <t>GOOLMAN</t>
  </si>
  <si>
    <t>GLAMORGAN VALE</t>
  </si>
  <si>
    <t>FERNVALE</t>
  </si>
  <si>
    <t>FAIRNEY VIEW</t>
  </si>
  <si>
    <t>ENGLAND CREEK</t>
  </si>
  <si>
    <t>DEEBING HEIGHTS</t>
  </si>
  <si>
    <t>CHUWAR</t>
  </si>
  <si>
    <t>BORALLON</t>
  </si>
  <si>
    <t>BLACKSOIL</t>
  </si>
  <si>
    <t>BARELLAN POINT</t>
  </si>
  <si>
    <t>BANKS CREEK</t>
  </si>
  <si>
    <t>AMBERLEY</t>
  </si>
  <si>
    <t>YAMANTO</t>
  </si>
  <si>
    <t>WULKURAKA</t>
  </si>
  <si>
    <t>WOODEND</t>
  </si>
  <si>
    <t>WEST IPSWICH</t>
  </si>
  <si>
    <t>TIVOLI</t>
  </si>
  <si>
    <t>SADLIERS CROSSING</t>
  </si>
  <si>
    <t>RACEVIEW</t>
  </si>
  <si>
    <t>ONE MILE</t>
  </si>
  <si>
    <t>NORTH TIVOLI</t>
  </si>
  <si>
    <t>NORTH IPSWICH</t>
  </si>
  <si>
    <t>MOORES POCKET</t>
  </si>
  <si>
    <t>LIMESTONE RIDGES</t>
  </si>
  <si>
    <t>LEICHHARDT</t>
  </si>
  <si>
    <t>IPSWICH</t>
  </si>
  <si>
    <t>FLINDERS VIEW</t>
  </si>
  <si>
    <t>EASTERN HEIGHTS</t>
  </si>
  <si>
    <t>EAST IPSWICH</t>
  </si>
  <si>
    <t>COALFALLS</t>
  </si>
  <si>
    <t>CHURCHILL</t>
  </si>
  <si>
    <t>BRASSALL</t>
  </si>
  <si>
    <t>BASIN POCKET</t>
  </si>
  <si>
    <t>SILKSTONE</t>
  </si>
  <si>
    <t>NORTH BOOVAL</t>
  </si>
  <si>
    <t>EBBW VALE</t>
  </si>
  <si>
    <t>BUNDAMBA</t>
  </si>
  <si>
    <t>BOOVAL FAIR</t>
  </si>
  <si>
    <t>BOOVAL</t>
  </si>
  <si>
    <t>BLACKSTONE</t>
  </si>
  <si>
    <t>RIVERVIEW</t>
  </si>
  <si>
    <t>NEW CHUM</t>
  </si>
  <si>
    <t>DINMORE</t>
  </si>
  <si>
    <t>REDBANK PLAINS</t>
  </si>
  <si>
    <t>SPRINGFIELD LAKES</t>
  </si>
  <si>
    <t>SPRINGFIELD CENTRAL</t>
  </si>
  <si>
    <t>SPRING MOUNTAIN</t>
  </si>
  <si>
    <t>GOODNA</t>
  </si>
  <si>
    <t>GAILES</t>
  </si>
  <si>
    <t>CAROLE PARK</t>
  </si>
  <si>
    <t>CAMIRA</t>
  </si>
  <si>
    <t>BROOKWATER</t>
  </si>
  <si>
    <t>BELLBIRD PARK</t>
  </si>
  <si>
    <t>AUGUSTINE HEIGHTS</t>
  </si>
  <si>
    <t>RUNNING CREEK</t>
  </si>
  <si>
    <t>RATHDOWNEY</t>
  </si>
  <si>
    <t>PALEN CREEK</t>
  </si>
  <si>
    <t>MOUNT BARNEY</t>
  </si>
  <si>
    <t>BARNEY VIEW</t>
  </si>
  <si>
    <t>WOODHILL</t>
  </si>
  <si>
    <t>VERESDALE SCRUB</t>
  </si>
  <si>
    <t>VERESDALE</t>
  </si>
  <si>
    <t>UNDULLAH</t>
  </si>
  <si>
    <t>TAMROOKUM CREEK</t>
  </si>
  <si>
    <t>TAMROOKUM</t>
  </si>
  <si>
    <t>TABRAGALBA</t>
  </si>
  <si>
    <t>TABOOBA</t>
  </si>
  <si>
    <t>OAKY CREEK</t>
  </si>
  <si>
    <t>NINDOOINBAH</t>
  </si>
  <si>
    <t>MUNDOOLUN</t>
  </si>
  <si>
    <t>MOUNT GIPPS</t>
  </si>
  <si>
    <t>MONARCH GLEN</t>
  </si>
  <si>
    <t>LARAVALE</t>
  </si>
  <si>
    <t>KOORALBYN</t>
  </si>
  <si>
    <t>KNAPP CREEK</t>
  </si>
  <si>
    <t>KERRY</t>
  </si>
  <si>
    <t>KAGARU</t>
  </si>
  <si>
    <t>JOSEPHVILLE</t>
  </si>
  <si>
    <t>INNISPLAIN</t>
  </si>
  <si>
    <t>HILLVIEW</t>
  </si>
  <si>
    <t>GLENEAGLE</t>
  </si>
  <si>
    <t>FLINDERS LAKES</t>
  </si>
  <si>
    <t>CRYNA</t>
  </si>
  <si>
    <t>CHRISTMAS CREEK</t>
  </si>
  <si>
    <t>CHINGHEE CREEK</t>
  </si>
  <si>
    <t>CEDAR VALE</t>
  </si>
  <si>
    <t>CEDAR GROVE</t>
  </si>
  <si>
    <t>CAINBABLE</t>
  </si>
  <si>
    <t>BROMELTON</t>
  </si>
  <si>
    <t>BEAUDESERT</t>
  </si>
  <si>
    <t>ALLENVIEW</t>
  </si>
  <si>
    <t>STOCKLEIGH</t>
  </si>
  <si>
    <t>SOUTH MACLEAN</t>
  </si>
  <si>
    <t>RIVERBEND</t>
  </si>
  <si>
    <t>NORTH MACLEAN</t>
  </si>
  <si>
    <t>JIMBOOMBA</t>
  </si>
  <si>
    <t>GLENLOGAN</t>
  </si>
  <si>
    <t>FLAGSTONE</t>
  </si>
  <si>
    <t>WONGLEPONG</t>
  </si>
  <si>
    <t>WITHEREN</t>
  </si>
  <si>
    <t>SARABAH</t>
  </si>
  <si>
    <t>O'REILLY</t>
  </si>
  <si>
    <t>ILLINBAH</t>
  </si>
  <si>
    <t>FLYING FOX</t>
  </si>
  <si>
    <t>FERNY GLEN</t>
  </si>
  <si>
    <t>CANUNGRA</t>
  </si>
  <si>
    <t>BOYLAND</t>
  </si>
  <si>
    <t>BIDDADDABA</t>
  </si>
  <si>
    <t>BENOBBLE</t>
  </si>
  <si>
    <t>TAMBORINE MOUNTAIN</t>
  </si>
  <si>
    <t>NORTH TAMBORINE</t>
  </si>
  <si>
    <t>TAMBORINE</t>
  </si>
  <si>
    <t>TALLEBUDGERA VALLEY</t>
  </si>
  <si>
    <t>TALLEBUDGERA</t>
  </si>
  <si>
    <t>VARSITY LAKES</t>
  </si>
  <si>
    <t>ROBINA DC</t>
  </si>
  <si>
    <t>ROBINA</t>
  </si>
  <si>
    <t>MERRIMAC</t>
  </si>
  <si>
    <t>CLEAR ISLAND WATERS</t>
  </si>
  <si>
    <t>COOLANGATTA</t>
  </si>
  <si>
    <t>BILINGA</t>
  </si>
  <si>
    <t>TUGUN</t>
  </si>
  <si>
    <t>CURRUMBIN WATERS</t>
  </si>
  <si>
    <t>CURRUMBIN VALLEY</t>
  </si>
  <si>
    <t>CURRUMBIN</t>
  </si>
  <si>
    <t>PALM BEACH</t>
  </si>
  <si>
    <t>ELANORA</t>
  </si>
  <si>
    <t>MIAMI</t>
  </si>
  <si>
    <t>BURLEIGH WATERS</t>
  </si>
  <si>
    <t>BURLEIGH TOWN</t>
  </si>
  <si>
    <t>BURLEIGH HEADS</t>
  </si>
  <si>
    <t>BURLEIGH DC</t>
  </si>
  <si>
    <t>Q SUPERCENTRE</t>
  </si>
  <si>
    <t>PACIFIC FAIR</t>
  </si>
  <si>
    <t>NOBBY BEACH</t>
  </si>
  <si>
    <t>MERMAID WATERS</t>
  </si>
  <si>
    <t>MERMAID BEACH</t>
  </si>
  <si>
    <t>BROADBEACH WATERS</t>
  </si>
  <si>
    <t>BROADBEACH</t>
  </si>
  <si>
    <t>SURFERS PARADISE</t>
  </si>
  <si>
    <t>MAIN BEACH</t>
  </si>
  <si>
    <t>ISLE OF CAPRI</t>
  </si>
  <si>
    <t>CHEVRON ISLAND</t>
  </si>
  <si>
    <t>BUNDALL DC</t>
  </si>
  <si>
    <t>BUNDALL</t>
  </si>
  <si>
    <t>BENOWA</t>
  </si>
  <si>
    <t>SOUTH STRADBROKE</t>
  </si>
  <si>
    <t>RUNAWAY BAY</t>
  </si>
  <si>
    <t>PARADISE POINT</t>
  </si>
  <si>
    <t>HOLLYWELL</t>
  </si>
  <si>
    <t>COOMBABAH</t>
  </si>
  <si>
    <t>BIGGERA WATERS</t>
  </si>
  <si>
    <t>SOUTHPORT PARK</t>
  </si>
  <si>
    <t>SOUTHPORT BC</t>
  </si>
  <si>
    <t>LABRADOR</t>
  </si>
  <si>
    <t>CHIRN PARK</t>
  </si>
  <si>
    <t>AUSTRALIA FAIR</t>
  </si>
  <si>
    <t>MOLENDINAR</t>
  </si>
  <si>
    <t>ASHMORE CITY</t>
  </si>
  <si>
    <t>ASHMORE</t>
  </si>
  <si>
    <t>ARUNDEL DC</t>
  </si>
  <si>
    <t>ARUNDEL</t>
  </si>
  <si>
    <t>WORONGARY</t>
  </si>
  <si>
    <t>TALLAI</t>
  </si>
  <si>
    <t>SPRINGBROOK</t>
  </si>
  <si>
    <t>NERANWOOD</t>
  </si>
  <si>
    <t>MUDGEERABA</t>
  </si>
  <si>
    <t>BONOGIN</t>
  </si>
  <si>
    <t>AUSTINVILLE</t>
  </si>
  <si>
    <t>SANCTUARY COVE</t>
  </si>
  <si>
    <t>HOPE ISLAND</t>
  </si>
  <si>
    <t>HELENSVALE TOWN CENTRE</t>
  </si>
  <si>
    <t>HELENSVALE</t>
  </si>
  <si>
    <t>SOUTHERN LAMINGTON</t>
  </si>
  <si>
    <t>PACIFIC PINES</t>
  </si>
  <si>
    <t>NUMINBAH VALLEY</t>
  </si>
  <si>
    <t>NERANG DC</t>
  </si>
  <si>
    <t>NERANG</t>
  </si>
  <si>
    <t>NATURAL BRIDGE</t>
  </si>
  <si>
    <t>MOUNT NATHAN</t>
  </si>
  <si>
    <t>LOWER BEECHMONT</t>
  </si>
  <si>
    <t>HIGHLAND PARK</t>
  </si>
  <si>
    <t>GILSTON</t>
  </si>
  <si>
    <t>GAVEN</t>
  </si>
  <si>
    <t>CLAGIRABA</t>
  </si>
  <si>
    <t>CARRARA</t>
  </si>
  <si>
    <t>BINNA BURRA</t>
  </si>
  <si>
    <t>BEECHMONT</t>
  </si>
  <si>
    <t>ADVANCETOWN</t>
  </si>
  <si>
    <t>WONGAWALLAN</t>
  </si>
  <si>
    <t>OXENFORD</t>
  </si>
  <si>
    <t>MAUDSLAND</t>
  </si>
  <si>
    <t>GUANABA</t>
  </si>
  <si>
    <t>WILLOW VALE</t>
  </si>
  <si>
    <t>UPPER COOMERA</t>
  </si>
  <si>
    <t>PIMPAMA</t>
  </si>
  <si>
    <t>COOMERA</t>
  </si>
  <si>
    <t>ORMEAU HILLS</t>
  </si>
  <si>
    <t>ORMEAU</t>
  </si>
  <si>
    <t>NORWELL</t>
  </si>
  <si>
    <t>KINGSHOLME</t>
  </si>
  <si>
    <t>JACOBS WELL</t>
  </si>
  <si>
    <t>YATALA DC</t>
  </si>
  <si>
    <t>YATALA</t>
  </si>
  <si>
    <t>YARRABILBA</t>
  </si>
  <si>
    <t>WOONGOOLBA</t>
  </si>
  <si>
    <t>WOLFFDENE</t>
  </si>
  <si>
    <t>WINDAROO</t>
  </si>
  <si>
    <t>STEIGLITZ</t>
  </si>
  <si>
    <t>STAPYLTON</t>
  </si>
  <si>
    <t>MOUNT WARREN PARK</t>
  </si>
  <si>
    <t>LUSCOMBE</t>
  </si>
  <si>
    <t>LOGAN VILLAGE</t>
  </si>
  <si>
    <t>KAIRABAH</t>
  </si>
  <si>
    <t>HOLMVIEW</t>
  </si>
  <si>
    <t>EDENS LANDING</t>
  </si>
  <si>
    <t>EAGLEBY</t>
  </si>
  <si>
    <t>BUCCAN</t>
  </si>
  <si>
    <t>BELIVAH</t>
  </si>
  <si>
    <t>BEENLEIGH</t>
  </si>
  <si>
    <t>BANNOCKBURN</t>
  </si>
  <si>
    <t>BAHRS SCRUB</t>
  </si>
  <si>
    <t>BETHANIA</t>
  </si>
  <si>
    <t>RUSSELL ISLAND</t>
  </si>
  <si>
    <t>PEEL ISLAND</t>
  </si>
  <si>
    <t>MACLEAY ISLAND</t>
  </si>
  <si>
    <t>LAMB ISLAND</t>
  </si>
  <si>
    <t>KARRAGARRA ISLAND</t>
  </si>
  <si>
    <t>COOCHIEMUDLO ISLAND</t>
  </si>
  <si>
    <t>POINT LOOKOUT</t>
  </si>
  <si>
    <t>NORTH STRADBROKE ISLAND</t>
  </si>
  <si>
    <t>DUNWICH</t>
  </si>
  <si>
    <t>AMITY POINT</t>
  </si>
  <si>
    <t>AMITY</t>
  </si>
  <si>
    <t>MANLY WEST</t>
  </si>
  <si>
    <t>MANLY</t>
  </si>
  <si>
    <t>LOTA</t>
  </si>
  <si>
    <t>WYNNUM WEST</t>
  </si>
  <si>
    <t>WYNNUM PLAZA</t>
  </si>
  <si>
    <t>WYNNUM NORTH</t>
  </si>
  <si>
    <t>WYNNUM</t>
  </si>
  <si>
    <t>PORT OF BRISBANE</t>
  </si>
  <si>
    <t>LYTTON</t>
  </si>
  <si>
    <t>HEMMANT</t>
  </si>
  <si>
    <t>TINGALPA DC</t>
  </si>
  <si>
    <t>TINGALPA</t>
  </si>
  <si>
    <t>MURARRIE</t>
  </si>
  <si>
    <t>HAWTHORNE</t>
  </si>
  <si>
    <t>BULIMBA</t>
  </si>
  <si>
    <t>BALMORAL</t>
  </si>
  <si>
    <t>SEVEN HILLS</t>
  </si>
  <si>
    <t>NORMAN PARK</t>
  </si>
  <si>
    <t>MORNINGSIDE</t>
  </si>
  <si>
    <t>CANNON HILL</t>
  </si>
  <si>
    <t>KANGAROO POINT</t>
  </si>
  <si>
    <t>EAST BRISBANE</t>
  </si>
  <si>
    <t>VICTORIA POINT WEST</t>
  </si>
  <si>
    <t>VICTORIA POINT</t>
  </si>
  <si>
    <t>REDLAND BAY</t>
  </si>
  <si>
    <t>MOUNT COTTON</t>
  </si>
  <si>
    <t>THORNLANDS</t>
  </si>
  <si>
    <t>CLEVELAND DC</t>
  </si>
  <si>
    <t>ALEXANDRA HILLS</t>
  </si>
  <si>
    <t>WELLINGTON POINT</t>
  </si>
  <si>
    <t>ORMISTON</t>
  </si>
  <si>
    <t>BIRKDALE</t>
  </si>
  <si>
    <t>THORNESIDE</t>
  </si>
  <si>
    <t>SHELDON</t>
  </si>
  <si>
    <t>CAPALABA DC</t>
  </si>
  <si>
    <t>CAPALABA BC</t>
  </si>
  <si>
    <t>CAPALABA</t>
  </si>
  <si>
    <t>BURBANK</t>
  </si>
  <si>
    <t>WAKERLEY</t>
  </si>
  <si>
    <t>RANSOME</t>
  </si>
  <si>
    <t>GUMDALE</t>
  </si>
  <si>
    <t>CARINDALE</t>
  </si>
  <si>
    <t>CARINA HEIGHTS</t>
  </si>
  <si>
    <t>CARINA</t>
  </si>
  <si>
    <t>CAMP HILL</t>
  </si>
  <si>
    <t>COORPAROO DC</t>
  </si>
  <si>
    <t>COORPAROO</t>
  </si>
  <si>
    <t>WATERFORD WEST</t>
  </si>
  <si>
    <t>LOGAN RESERVE</t>
  </si>
  <si>
    <t>CHAMBERS FLAT</t>
  </si>
  <si>
    <t>MARSDEN</t>
  </si>
  <si>
    <t>CRESTMEAD</t>
  </si>
  <si>
    <t>MEADOWBROOK</t>
  </si>
  <si>
    <t>LOGANLEA</t>
  </si>
  <si>
    <t>CORNUBIA</t>
  </si>
  <si>
    <t>CARBROOK</t>
  </si>
  <si>
    <t>LOGANHOLME DC</t>
  </si>
  <si>
    <t>LOGANHOLME</t>
  </si>
  <si>
    <t>TANAH MERAH</t>
  </si>
  <si>
    <t>SHAILER PARK</t>
  </si>
  <si>
    <t>SPRINGWOOD</t>
  </si>
  <si>
    <t>SLACKS CREEK</t>
  </si>
  <si>
    <t>PRIESTDALE</t>
  </si>
  <si>
    <t>DAISY HILL</t>
  </si>
  <si>
    <t>PARK RIDGE SOUTH</t>
  </si>
  <si>
    <t>PARK RIDGE</t>
  </si>
  <si>
    <t>MUNRUBEN</t>
  </si>
  <si>
    <t>SILVERBARK RIDGE</t>
  </si>
  <si>
    <t>NEW BEITH</t>
  </si>
  <si>
    <t>LYONS</t>
  </si>
  <si>
    <t>GREENBANK</t>
  </si>
  <si>
    <t>BORONIA HEIGHTS</t>
  </si>
  <si>
    <t>ROCHEDALE SOUTH</t>
  </si>
  <si>
    <t>ROCHEDALE</t>
  </si>
  <si>
    <t>WISHART</t>
  </si>
  <si>
    <t>UPPER MOUNT GRAVATT BC</t>
  </si>
  <si>
    <t>UPPER MOUNT GRAVATT</t>
  </si>
  <si>
    <t>MOUNT GRAVATT EAST</t>
  </si>
  <si>
    <t>MOUNT GRAVATT</t>
  </si>
  <si>
    <t>MANSFIELD DC</t>
  </si>
  <si>
    <t>MANSFIELD BC</t>
  </si>
  <si>
    <t>MANSFIELD</t>
  </si>
  <si>
    <t>WELLERS HILL</t>
  </si>
  <si>
    <t>TARRAGINDI</t>
  </si>
  <si>
    <t>HOLLAND PARK WEST</t>
  </si>
  <si>
    <t>HOLLAND PARK EAST</t>
  </si>
  <si>
    <t>HOLLAND PARK</t>
  </si>
  <si>
    <t>STONES CORNER</t>
  </si>
  <si>
    <t>GREENSLOPES</t>
  </si>
  <si>
    <t>REGENTS PARK</t>
  </si>
  <si>
    <t>HERITAGE PARK</t>
  </si>
  <si>
    <t>FORESTDALE</t>
  </si>
  <si>
    <t>BROWNS PLAINS</t>
  </si>
  <si>
    <t>KARAWATHA</t>
  </si>
  <si>
    <t>BERRINBA</t>
  </si>
  <si>
    <t>STRETTON</t>
  </si>
  <si>
    <t>DREWVALE</t>
  </si>
  <si>
    <t>CALAMVALE</t>
  </si>
  <si>
    <t>PARKINSON</t>
  </si>
  <si>
    <t>ALGESTER</t>
  </si>
  <si>
    <t>LOGAN CITY DC</t>
  </si>
  <si>
    <t>LOGAN CENTRAL</t>
  </si>
  <si>
    <t>RUNCORN</t>
  </si>
  <si>
    <t>EIGHT MILE PLAINS</t>
  </si>
  <si>
    <t>KURABY</t>
  </si>
  <si>
    <t>NATHAN</t>
  </si>
  <si>
    <t>WILLAWONG</t>
  </si>
  <si>
    <t>PALLARA</t>
  </si>
  <si>
    <t>LARAPINTA</t>
  </si>
  <si>
    <t>HEATHWOOD DF</t>
  </si>
  <si>
    <t>HEATHWOOD</t>
  </si>
  <si>
    <t>ACACIA RIDGE</t>
  </si>
  <si>
    <t>SUNNYBANK SOUTH</t>
  </si>
  <si>
    <t>SUNNYBANK HILLS</t>
  </si>
  <si>
    <t>SUNNYBANK</t>
  </si>
  <si>
    <t>ROBERTSON</t>
  </si>
  <si>
    <t>MACGREGOR</t>
  </si>
  <si>
    <t>COOPERS PLAINS</t>
  </si>
  <si>
    <t>ARCHERFIELD BC</t>
  </si>
  <si>
    <t>ARCHERFIELD</t>
  </si>
  <si>
    <t>ROCKLEA DC</t>
  </si>
  <si>
    <t>BRISBANE MARKET</t>
  </si>
  <si>
    <t>YEERONGPILLY</t>
  </si>
  <si>
    <t>MOOROOKA</t>
  </si>
  <si>
    <t>YERONGA</t>
  </si>
  <si>
    <t>FAIRFIELD GARDENS</t>
  </si>
  <si>
    <t>FAIRFIELD</t>
  </si>
  <si>
    <t>ANNERLEY</t>
  </si>
  <si>
    <t>WOOLLOONGABBA</t>
  </si>
  <si>
    <t>DUTTON PARK</t>
  </si>
  <si>
    <t>SOUTH BRISBANE BC</t>
  </si>
  <si>
    <t>SOUTH BRISBANE</t>
  </si>
  <si>
    <t>HIGHGATE HILL</t>
  </si>
  <si>
    <t>FOREST LAKE</t>
  </si>
  <si>
    <t>ELLEN GROVE</t>
  </si>
  <si>
    <t>RICHLANDS</t>
  </si>
  <si>
    <t>INALA HEIGHTS</t>
  </si>
  <si>
    <t>INALA</t>
  </si>
  <si>
    <t>DOOLANDELLA</t>
  </si>
  <si>
    <t>WACOL</t>
  </si>
  <si>
    <t>DARRA</t>
  </si>
  <si>
    <t>OXLEY</t>
  </si>
  <si>
    <t>GRACEVILLE EAST</t>
  </si>
  <si>
    <t>GRACEVILLE</t>
  </si>
  <si>
    <t>CORINDA</t>
  </si>
  <si>
    <t>WESTLAKE</t>
  </si>
  <si>
    <t>SUMNER PARK BC</t>
  </si>
  <si>
    <t>SUMNER</t>
  </si>
  <si>
    <t>RIVERHILLS</t>
  </si>
  <si>
    <t>MOUNT OMMANEY</t>
  </si>
  <si>
    <t>MIDDLE PARK</t>
  </si>
  <si>
    <t>JAMBOREE HEIGHTS</t>
  </si>
  <si>
    <t>SINNAMON PARK</t>
  </si>
  <si>
    <t>SEVENTEEN MILE ROCKS</t>
  </si>
  <si>
    <t>MOGGILL</t>
  </si>
  <si>
    <t>BELLBOWRIE</t>
  </si>
  <si>
    <t>ANSTEAD</t>
  </si>
  <si>
    <t>UPPER BROOKFIELD</t>
  </si>
  <si>
    <t>PULLENVALE</t>
  </si>
  <si>
    <t>PINJARRA HILLS</t>
  </si>
  <si>
    <t>KENMORE HILLS</t>
  </si>
  <si>
    <t>KENMORE EAST</t>
  </si>
  <si>
    <t>KENMORE DC</t>
  </si>
  <si>
    <t>KENMORE</t>
  </si>
  <si>
    <t>FIG TREE POCKET</t>
  </si>
  <si>
    <t>BROOKFIELD</t>
  </si>
  <si>
    <t>TARINGA</t>
  </si>
  <si>
    <t>INDOOROOPILLY CENTRE</t>
  </si>
  <si>
    <t>INDOOROOPILLY</t>
  </si>
  <si>
    <t>CHELMER</t>
  </si>
  <si>
    <t>ST LUCIA SOUTH</t>
  </si>
  <si>
    <t>ST LUCIA</t>
  </si>
  <si>
    <t>TOOWONG DC</t>
  </si>
  <si>
    <t>TOOWONG BC</t>
  </si>
  <si>
    <t>TOOWONG</t>
  </si>
  <si>
    <t>MOUNT COOT-THA</t>
  </si>
  <si>
    <t>AUCHENFLOWER</t>
  </si>
  <si>
    <t>BARDON</t>
  </si>
  <si>
    <t>PADDINGTON</t>
  </si>
  <si>
    <t>MILTON</t>
  </si>
  <si>
    <t>ASHGROVE EAST</t>
  </si>
  <si>
    <t>ASHGROVE</t>
  </si>
  <si>
    <t>KELVIN GROVE DC</t>
  </si>
  <si>
    <t>KELVIN GROVE</t>
  </si>
  <si>
    <t>UPPER KEDRON</t>
  </si>
  <si>
    <t>FERNY HILLS DC</t>
  </si>
  <si>
    <t>FERNY HILLS</t>
  </si>
  <si>
    <t>FERNY GROVE</t>
  </si>
  <si>
    <t>BUNYA</t>
  </si>
  <si>
    <t>KEPERRA</t>
  </si>
  <si>
    <t>ARANA HILLS</t>
  </si>
  <si>
    <t>STAFFORD HEIGHTS</t>
  </si>
  <si>
    <t>STAFFORD DC</t>
  </si>
  <si>
    <t>STAFFORD</t>
  </si>
  <si>
    <t>MITCHELTON</t>
  </si>
  <si>
    <t>MCDOWALL</t>
  </si>
  <si>
    <t>EVERTON PARK</t>
  </si>
  <si>
    <t>EVERTON HILLS</t>
  </si>
  <si>
    <t>BROOKSIDE CENTRE</t>
  </si>
  <si>
    <t>WILSTON</t>
  </si>
  <si>
    <t>NEWMARKET</t>
  </si>
  <si>
    <t>GAYTHORNE</t>
  </si>
  <si>
    <t>ENOGGERA</t>
  </si>
  <si>
    <t>ALDERLEY</t>
  </si>
  <si>
    <t>EATONS HILL</t>
  </si>
  <si>
    <t>BRIDGEMAN DOWNS</t>
  </si>
  <si>
    <t>ALBANY CREEK</t>
  </si>
  <si>
    <t>ZILLMERE</t>
  </si>
  <si>
    <t>GEEBUNG</t>
  </si>
  <si>
    <t>CARSELDINE</t>
  </si>
  <si>
    <t>BOONDALL</t>
  </si>
  <si>
    <t>ASPLEY</t>
  </si>
  <si>
    <t>CHERMSIDE WEST</t>
  </si>
  <si>
    <t>CHERMSIDE SOUTH</t>
  </si>
  <si>
    <t>CHERMSIDE CENTRE</t>
  </si>
  <si>
    <t>CHERMSIDE</t>
  </si>
  <si>
    <t>KEDRON</t>
  </si>
  <si>
    <t>GORDON PARK</t>
  </si>
  <si>
    <t>WOOLOOWIN</t>
  </si>
  <si>
    <t>LUTWYCHE</t>
  </si>
  <si>
    <t>KALINGA</t>
  </si>
  <si>
    <t>TANGALOOMA</t>
  </si>
  <si>
    <t>MORETON ISLAND</t>
  </si>
  <si>
    <t>KOORINGAL</t>
  </si>
  <si>
    <t>COWAN COWAN</t>
  </si>
  <si>
    <t>BULWER</t>
  </si>
  <si>
    <t>ROTHWELL</t>
  </si>
  <si>
    <t>KIPPA-RING</t>
  </si>
  <si>
    <t>REDCLIFFE NORTH</t>
  </si>
  <si>
    <t>NEWPORT</t>
  </si>
  <si>
    <t>WOODY POINT</t>
  </si>
  <si>
    <t>MARGATE BEACH</t>
  </si>
  <si>
    <t>CLONTARF DC</t>
  </si>
  <si>
    <t>CLONTARF BEACH</t>
  </si>
  <si>
    <t>TAIGUM</t>
  </si>
  <si>
    <t>FITZGIBBON</t>
  </si>
  <si>
    <t>SHORNCLIFFE</t>
  </si>
  <si>
    <t>SANDGATE DC</t>
  </si>
  <si>
    <t>SANDGATE</t>
  </si>
  <si>
    <t>DEAGON</t>
  </si>
  <si>
    <t>BRIGHTON NATHAN STREET</t>
  </si>
  <si>
    <t>BRIGHTON EVENTIDE</t>
  </si>
  <si>
    <t>BRACKEN RIDGE</t>
  </si>
  <si>
    <t>VIRGINIA DC</t>
  </si>
  <si>
    <t>VIRGINIA BC</t>
  </si>
  <si>
    <t>NUDGEE BEACH</t>
  </si>
  <si>
    <t>NUDGEE</t>
  </si>
  <si>
    <t>BANYO</t>
  </si>
  <si>
    <t>WAVELL HEIGHTS NORTH</t>
  </si>
  <si>
    <t>WAVELL HEIGHTS</t>
  </si>
  <si>
    <t>NUNDAH</t>
  </si>
  <si>
    <t>HENDRA</t>
  </si>
  <si>
    <t>CLAYFIELD</t>
  </si>
  <si>
    <t>ALBION DC</t>
  </si>
  <si>
    <t>ALBION BC</t>
  </si>
  <si>
    <t>EAGLE FARM BC</t>
  </si>
  <si>
    <t>EAGLE FARM</t>
  </si>
  <si>
    <t>PINKENBA</t>
  </si>
  <si>
    <t>BRISBANE AIRPORT</t>
  </si>
  <si>
    <t>HAMILTON CENTRAL</t>
  </si>
  <si>
    <t>HERSTON</t>
  </si>
  <si>
    <t>FORTITUDE VALLEY</t>
  </si>
  <si>
    <t>BOWEN HILLS</t>
  </si>
  <si>
    <t>TENERIFFE</t>
  </si>
  <si>
    <t>NEW FARM</t>
  </si>
  <si>
    <t>SPRING HILL</t>
  </si>
  <si>
    <t>PETRIE TERRACE</t>
  </si>
  <si>
    <t>BRISBANE CITY</t>
  </si>
  <si>
    <t>BRISBANE ADELAIDE STREET</t>
  </si>
  <si>
    <t>POUND CREEK</t>
  </si>
  <si>
    <t>INVERLOCH</t>
  </si>
  <si>
    <t>WOOLAMAI</t>
  </si>
  <si>
    <t>WONTHAGGI</t>
  </si>
  <si>
    <t>WATTLE BANK</t>
  </si>
  <si>
    <t>SOUTH DUDLEY</t>
  </si>
  <si>
    <t>NORTH WONTHAGGI</t>
  </si>
  <si>
    <t>LANCE CREEK</t>
  </si>
  <si>
    <t>KILCUNDA</t>
  </si>
  <si>
    <t>HARMERS HAVEN</t>
  </si>
  <si>
    <t>CAPE PATERSON</t>
  </si>
  <si>
    <t>ARCHIES CREEK</t>
  </si>
  <si>
    <t>ANDERSON</t>
  </si>
  <si>
    <t>WEST CREEK</t>
  </si>
  <si>
    <t>RYANSTON</t>
  </si>
  <si>
    <t>DALYSTON</t>
  </si>
  <si>
    <t>BLACKWOOD FOREST</t>
  </si>
  <si>
    <t>BASS</t>
  </si>
  <si>
    <t>GLEN FORBES</t>
  </si>
  <si>
    <t>POOWONG NORTH</t>
  </si>
  <si>
    <t>POOWONG EAST</t>
  </si>
  <si>
    <t>POOWONG</t>
  </si>
  <si>
    <t>MOUNTAIN VIEW</t>
  </si>
  <si>
    <t>NYORA</t>
  </si>
  <si>
    <t>THE GURDIES</t>
  </si>
  <si>
    <t>TENBY POINT</t>
  </si>
  <si>
    <t>QUEENSFERRY</t>
  </si>
  <si>
    <t>PIONEER BAY</t>
  </si>
  <si>
    <t>MONOMEITH</t>
  </si>
  <si>
    <t>LANG LANG EAST</t>
  </si>
  <si>
    <t>LANG LANG</t>
  </si>
  <si>
    <t>JAM JERRUP</t>
  </si>
  <si>
    <t>GRANTVILLE</t>
  </si>
  <si>
    <t>CORONET BAY</t>
  </si>
  <si>
    <t>CORINELLA</t>
  </si>
  <si>
    <t>CALDERMEADE</t>
  </si>
  <si>
    <t>ADAMS ESTATE</t>
  </si>
  <si>
    <t>YANNATHAN</t>
  </si>
  <si>
    <t>KOO WEE RUP NORTH</t>
  </si>
  <si>
    <t>KOO WEE RUP</t>
  </si>
  <si>
    <t>HEATH HILL</t>
  </si>
  <si>
    <t>DALMORE</t>
  </si>
  <si>
    <t>CATANI</t>
  </si>
  <si>
    <t>BAYLES</t>
  </si>
  <si>
    <t>WARNEET</t>
  </si>
  <si>
    <t>TOORADIN</t>
  </si>
  <si>
    <t>BLIND BIGHT</t>
  </si>
  <si>
    <t>KERNOT</t>
  </si>
  <si>
    <t>GLEN ALVIE</t>
  </si>
  <si>
    <t>ALMURTA</t>
  </si>
  <si>
    <t>CLYDE NORTH</t>
  </si>
  <si>
    <t>CLYDE</t>
  </si>
  <si>
    <t>CARDINIA</t>
  </si>
  <si>
    <t>SANDHURST</t>
  </si>
  <si>
    <t>JUNCTION VILLAGE</t>
  </si>
  <si>
    <t>DEVON MEADOWS</t>
  </si>
  <si>
    <t>CRANBOURNE WEST</t>
  </si>
  <si>
    <t>CRANBOURNE SOUTH</t>
  </si>
  <si>
    <t>CRANBOURNE NORTH</t>
  </si>
  <si>
    <t>CRANBOURNE EAST</t>
  </si>
  <si>
    <t>CRANBOURNE</t>
  </si>
  <si>
    <t>CANNONS CREEK</t>
  </si>
  <si>
    <t>BOTANIC RIDGE</t>
  </si>
  <si>
    <t>HAMPTON PARK</t>
  </si>
  <si>
    <t>LYNBROOK</t>
  </si>
  <si>
    <t>YARRAM</t>
  </si>
  <si>
    <t>WON WRON</t>
  </si>
  <si>
    <t>TARRAVILLE</t>
  </si>
  <si>
    <t>TARRA VALLEY</t>
  </si>
  <si>
    <t>STACEYS BRIDGE</t>
  </si>
  <si>
    <t>SNAKE ISLAND</t>
  </si>
  <si>
    <t>ROBERTSONS BEACH</t>
  </si>
  <si>
    <t>PORT ALBERT</t>
  </si>
  <si>
    <t>MANNS BEACH</t>
  </si>
  <si>
    <t>MADALYA</t>
  </si>
  <si>
    <t>MACKS CREEK</t>
  </si>
  <si>
    <t>LANGSBOROUGH</t>
  </si>
  <si>
    <t>JACK RIVER</t>
  </si>
  <si>
    <t>HUNTERSTON</t>
  </si>
  <si>
    <t>HIAWATHA</t>
  </si>
  <si>
    <t>GELLIONDALE</t>
  </si>
  <si>
    <t>DEVON NORTH</t>
  </si>
  <si>
    <t>CALROSSIE</t>
  </si>
  <si>
    <t>BALOOK</t>
  </si>
  <si>
    <t>ALBERTON WEST</t>
  </si>
  <si>
    <t>HEDLEY</t>
  </si>
  <si>
    <t>HAZEL PARK</t>
  </si>
  <si>
    <t>BINGINWARRI</t>
  </si>
  <si>
    <t>PORT WELSHPOOL</t>
  </si>
  <si>
    <t>PORT FRANKLIN</t>
  </si>
  <si>
    <t>WOORARRA EAST</t>
  </si>
  <si>
    <t>WONYIP</t>
  </si>
  <si>
    <t>TOORA NORTH</t>
  </si>
  <si>
    <t>AGNES</t>
  </si>
  <si>
    <t>YANAKIE</t>
  </si>
  <si>
    <t>WOORARRA WEST</t>
  </si>
  <si>
    <t>WONGA</t>
  </si>
  <si>
    <t>WILSONS PROMONTORY</t>
  </si>
  <si>
    <t>TURTONS CREEK</t>
  </si>
  <si>
    <t>TIDAL RIVER</t>
  </si>
  <si>
    <t>SHALLOW INLET</t>
  </si>
  <si>
    <t>MOUNT BEST</t>
  </si>
  <si>
    <t>GUNYAH</t>
  </si>
  <si>
    <t>FOSTER NORTH</t>
  </si>
  <si>
    <t>FOSTER</t>
  </si>
  <si>
    <t>BOOLARONG</t>
  </si>
  <si>
    <t>BENNISON</t>
  </si>
  <si>
    <t>WARATAH BAY</t>
  </si>
  <si>
    <t>SANDY POINT</t>
  </si>
  <si>
    <t>FISH CREEK</t>
  </si>
  <si>
    <t>BUFFALO</t>
  </si>
  <si>
    <t>WALKERVILLE SOUTH</t>
  </si>
  <si>
    <t xml:space="preserve">N </t>
  </si>
  <si>
    <t>WALKERVILLE NORTH</t>
  </si>
  <si>
    <t>TARWIN LOWER</t>
  </si>
  <si>
    <t>TARWIN</t>
  </si>
  <si>
    <t>MIDDLE TARWIN</t>
  </si>
  <si>
    <t>MEENIYAN</t>
  </si>
  <si>
    <t>DUMBALK NORTH</t>
  </si>
  <si>
    <t>DUMBALK</t>
  </si>
  <si>
    <t>KOONWARRA</t>
  </si>
  <si>
    <t>WOOREEN</t>
  </si>
  <si>
    <t>TRIDA</t>
  </si>
  <si>
    <t>RUBY</t>
  </si>
  <si>
    <t>NERRENA</t>
  </si>
  <si>
    <t>MOUNT ECCLES SOUTH</t>
  </si>
  <si>
    <t>MOUNT ECCLES</t>
  </si>
  <si>
    <t>MARDAN</t>
  </si>
  <si>
    <t>LEONGATHA SOUTH</t>
  </si>
  <si>
    <t>LEONGATHA NORTH</t>
  </si>
  <si>
    <t>LEONGATHA</t>
  </si>
  <si>
    <t>KOOROOMAN</t>
  </si>
  <si>
    <t>HALLSTON</t>
  </si>
  <si>
    <t>BOOROOL</t>
  </si>
  <si>
    <t>BERRYS CREEK</t>
  </si>
  <si>
    <t>RANCEBY</t>
  </si>
  <si>
    <t>OUTTRIM</t>
  </si>
  <si>
    <t>MOYARRA</t>
  </si>
  <si>
    <t>KONGWAK</t>
  </si>
  <si>
    <t>KARDELLA</t>
  </si>
  <si>
    <t>JUMBUNNA</t>
  </si>
  <si>
    <t>FAIRBANK</t>
  </si>
  <si>
    <t>ARAWATA</t>
  </si>
  <si>
    <t>WHITELAW</t>
  </si>
  <si>
    <t>KORUMBURRA SOUTH</t>
  </si>
  <si>
    <t>KORUMBURRA</t>
  </si>
  <si>
    <t>KARDELLA SOUTH</t>
  </si>
  <si>
    <t>BENA</t>
  </si>
  <si>
    <t>LOCH</t>
  </si>
  <si>
    <t>KROWERA</t>
  </si>
  <si>
    <t>JEETHO</t>
  </si>
  <si>
    <t>PORTSEA</t>
  </si>
  <si>
    <t>BLAIRGOWRIE</t>
  </si>
  <si>
    <t>TOOTGAROOK</t>
  </si>
  <si>
    <t>ST ANDREWS BEACH</t>
  </si>
  <si>
    <t>RYE</t>
  </si>
  <si>
    <t>CAPEL SOUND</t>
  </si>
  <si>
    <t>ROSEBUD PLAZA</t>
  </si>
  <si>
    <t>ROSEBUD</t>
  </si>
  <si>
    <t>CAPE SCHANCK</t>
  </si>
  <si>
    <t>BONEO</t>
  </si>
  <si>
    <t>MCCRAE</t>
  </si>
  <si>
    <t>RED HILL SOUTH</t>
  </si>
  <si>
    <t>SAFETY BEACH</t>
  </si>
  <si>
    <t>DROMANA</t>
  </si>
  <si>
    <t>ARTHURS SEAT</t>
  </si>
  <si>
    <t>MOUNT MARTHA</t>
  </si>
  <si>
    <t>MOOROODUC</t>
  </si>
  <si>
    <t>MOUNT ELIZA</t>
  </si>
  <si>
    <t>KUNYUNG</t>
  </si>
  <si>
    <t>FLINDERS</t>
  </si>
  <si>
    <t>MAIN RIDGE</t>
  </si>
  <si>
    <t>SOMERS</t>
  </si>
  <si>
    <t>MERRICKS NORTH</t>
  </si>
  <si>
    <t>MERRICKS BEACH</t>
  </si>
  <si>
    <t>BALNARRING BEACH</t>
  </si>
  <si>
    <t>BALNARRING</t>
  </si>
  <si>
    <t>NEWHAVEN</t>
  </si>
  <si>
    <t>CHURCHILL ISLAND</t>
  </si>
  <si>
    <t>CAPE WOOLAMAI</t>
  </si>
  <si>
    <t>RHYLL</t>
  </si>
  <si>
    <t>WIMBLEDON HEIGHTS</t>
  </si>
  <si>
    <t>SURF BEACH</t>
  </si>
  <si>
    <t>SUNSET STRIP</t>
  </si>
  <si>
    <t>SUNDERLAND BAY</t>
  </si>
  <si>
    <t>SUMMERLANDS</t>
  </si>
  <si>
    <t>SMITHS BEACH</t>
  </si>
  <si>
    <t>SILVERLEAVES</t>
  </si>
  <si>
    <t>COWES</t>
  </si>
  <si>
    <t>FRENCH ISLAND</t>
  </si>
  <si>
    <t>ELIZABETH ISLAND</t>
  </si>
  <si>
    <t>HMAS CERBERUS</t>
  </si>
  <si>
    <t>CRIB POINT</t>
  </si>
  <si>
    <t>BITTERN</t>
  </si>
  <si>
    <t>SHOREHAM</t>
  </si>
  <si>
    <t>POINT LEO</t>
  </si>
  <si>
    <t>MERRICKS</t>
  </si>
  <si>
    <t>TUERONG</t>
  </si>
  <si>
    <t>TYABB</t>
  </si>
  <si>
    <t>PEARCEDALE</t>
  </si>
  <si>
    <t>LANGWARRIN SOUTH</t>
  </si>
  <si>
    <t>BAXTER</t>
  </si>
  <si>
    <t>LANGWARRIN</t>
  </si>
  <si>
    <t>TOORLOO ARM</t>
  </si>
  <si>
    <t>NYERIMILANG</t>
  </si>
  <si>
    <t>NUNGURNER</t>
  </si>
  <si>
    <t>LAKES ENTRANCE</t>
  </si>
  <si>
    <t>LAKE TYERS BEACH</t>
  </si>
  <si>
    <t>LAKE BUNGA</t>
  </si>
  <si>
    <t>KALIMNA WEST</t>
  </si>
  <si>
    <t>KALIMNA</t>
  </si>
  <si>
    <t>METUNG</t>
  </si>
  <si>
    <t>JOHNSONVILLE</t>
  </si>
  <si>
    <t>BUMBERRAH</t>
  </si>
  <si>
    <t>COBBERAS</t>
  </si>
  <si>
    <t>BENAMBRA</t>
  </si>
  <si>
    <t>OMEO VALLEY</t>
  </si>
  <si>
    <t>OMEO</t>
  </si>
  <si>
    <t>HINNOMUNJIE</t>
  </si>
  <si>
    <t>GLEN WILLS</t>
  </si>
  <si>
    <t>GLEN VALLEY</t>
  </si>
  <si>
    <t>DINNER PLAIN</t>
  </si>
  <si>
    <t>COBUNGRA</t>
  </si>
  <si>
    <t>CASSILIS</t>
  </si>
  <si>
    <t>BUNDARA</t>
  </si>
  <si>
    <t>BINGO MUNJIE</t>
  </si>
  <si>
    <t>ANGLERS REST</t>
  </si>
  <si>
    <t>TONGIO</t>
  </si>
  <si>
    <t>SWIFTS CREEK</t>
  </si>
  <si>
    <t>NUNNIONG</t>
  </si>
  <si>
    <t>BROOKVILLE</t>
  </si>
  <si>
    <t>BINDI</t>
  </si>
  <si>
    <t>REEDY FLAT</t>
  </si>
  <si>
    <t>ENSAY NORTH</t>
  </si>
  <si>
    <t>ENSAY</t>
  </si>
  <si>
    <t>DOCTORS FLAT</t>
  </si>
  <si>
    <t>TAMBO CROSSING</t>
  </si>
  <si>
    <t>DOUBLE BRIDGES</t>
  </si>
  <si>
    <t>MALLACOOTA</t>
  </si>
  <si>
    <t>WROXHAM</t>
  </si>
  <si>
    <t>WINGAN RIVER</t>
  </si>
  <si>
    <t>WANGARABELL</t>
  </si>
  <si>
    <t>WALLAGARAUGH</t>
  </si>
  <si>
    <t>MARAMINGO CREEK</t>
  </si>
  <si>
    <t>GIPSY POINT</t>
  </si>
  <si>
    <t>GENOA</t>
  </si>
  <si>
    <t>TONGHI CREEK</t>
  </si>
  <si>
    <t>TAMBOON</t>
  </si>
  <si>
    <t>NOORINBEE NORTH</t>
  </si>
  <si>
    <t>NOORINBEE</t>
  </si>
  <si>
    <t>CHANDLERS CREEK</t>
  </si>
  <si>
    <t>CANN RIVER</t>
  </si>
  <si>
    <t>BULDAH</t>
  </si>
  <si>
    <t>MANORINA</t>
  </si>
  <si>
    <t>ERRINUNDRA</t>
  </si>
  <si>
    <t>COMBIENBAR</t>
  </si>
  <si>
    <t>CLUB TERRACE</t>
  </si>
  <si>
    <t>CABBAGE TREE CREEK</t>
  </si>
  <si>
    <t>BEMM RIVER</t>
  </si>
  <si>
    <t>BELLBIRD CREEK</t>
  </si>
  <si>
    <t>WOMBAT CREEK</t>
  </si>
  <si>
    <t>WAYGARA</t>
  </si>
  <si>
    <t>TUBBUT</t>
  </si>
  <si>
    <t>TOSTAREE</t>
  </si>
  <si>
    <t>SIMPSONS CREEK</t>
  </si>
  <si>
    <t>ORBOST</t>
  </si>
  <si>
    <t>NURRAN</t>
  </si>
  <si>
    <t>MARLO</t>
  </si>
  <si>
    <t>JARRAHMOND</t>
  </si>
  <si>
    <t>HAYDENS BOG</t>
  </si>
  <si>
    <t>GOONGERAH</t>
  </si>
  <si>
    <t>DELEGATE RIVER</t>
  </si>
  <si>
    <t>DEDDICK VALLEY</t>
  </si>
  <si>
    <t>CORRINGLE</t>
  </si>
  <si>
    <t>CAPE CONRAN</t>
  </si>
  <si>
    <t>BRODRIBB RIVER</t>
  </si>
  <si>
    <t>BONANG</t>
  </si>
  <si>
    <t>BETE BOLONG NORTH</t>
  </si>
  <si>
    <t>BETE BOLONG</t>
  </si>
  <si>
    <t>BENDOC</t>
  </si>
  <si>
    <t>WAIREWA</t>
  </si>
  <si>
    <t>NOWA NOWA</t>
  </si>
  <si>
    <t>LAKE TYERS</t>
  </si>
  <si>
    <t>NEWMERELLA</t>
  </si>
  <si>
    <t>YALMY</t>
  </si>
  <si>
    <t>WULGULMERANG WEST</t>
  </si>
  <si>
    <t>WULGULMERANG EAST</t>
  </si>
  <si>
    <t>WULGULMERANG</t>
  </si>
  <si>
    <t>WISELEIGH</t>
  </si>
  <si>
    <t>W TREE</t>
  </si>
  <si>
    <t>TIMBARRA</t>
  </si>
  <si>
    <t>TAMBO UPPER</t>
  </si>
  <si>
    <t>SUGGAN BUGGAN</t>
  </si>
  <si>
    <t>MURRINDAL</t>
  </si>
  <si>
    <t>MOSSIFACE</t>
  </si>
  <si>
    <t>GELANTIPY</t>
  </si>
  <si>
    <t>BUTCHERS RIDGE</t>
  </si>
  <si>
    <t>BUCHAN SOUTH</t>
  </si>
  <si>
    <t>BUCHAN</t>
  </si>
  <si>
    <t>BRUTHEN</t>
  </si>
  <si>
    <t>BRUMBY</t>
  </si>
  <si>
    <t>RAYMOND ISLAND</t>
  </si>
  <si>
    <t>OCEAN GRANGE</t>
  </si>
  <si>
    <t>BOOLE POOLE</t>
  </si>
  <si>
    <t>EAGLE POINT</t>
  </si>
  <si>
    <t>WY YUNG</t>
  </si>
  <si>
    <t>WUK WUK</t>
  </si>
  <si>
    <t>WOODGLEN</t>
  </si>
  <si>
    <t>WENTWORTH</t>
  </si>
  <si>
    <t>WATERHOLES</t>
  </si>
  <si>
    <t>WALPA</t>
  </si>
  <si>
    <t>TABBERABBERA</t>
  </si>
  <si>
    <t>SARSFIELD</t>
  </si>
  <si>
    <t>RYANS</t>
  </si>
  <si>
    <t>NEWLANDS ARM</t>
  </si>
  <si>
    <t>MOUNT TAYLOR</t>
  </si>
  <si>
    <t>MERRIJIG</t>
  </si>
  <si>
    <t>MELWOOD</t>
  </si>
  <si>
    <t>MARTHAVALE</t>
  </si>
  <si>
    <t>LUCKNOW</t>
  </si>
  <si>
    <t>LINDENOW SOUTH</t>
  </si>
  <si>
    <t>IGUANA CREEK</t>
  </si>
  <si>
    <t>GRANITE ROCK</t>
  </si>
  <si>
    <t>GOON NURE</t>
  </si>
  <si>
    <t>FORGE CREEK</t>
  </si>
  <si>
    <t>FLAGGY CREEK</t>
  </si>
  <si>
    <t>FAIRY DELL</t>
  </si>
  <si>
    <t>ELLASWOOD</t>
  </si>
  <si>
    <t>EAST BAIRNSDALE</t>
  </si>
  <si>
    <t>DEPTFORD</t>
  </si>
  <si>
    <t>CLIFTON CREEK</t>
  </si>
  <si>
    <t>CALULU</t>
  </si>
  <si>
    <t>BULLUMWAAL</t>
  </si>
  <si>
    <t>BROADLANDS</t>
  </si>
  <si>
    <t>BENGWORDEN</t>
  </si>
  <si>
    <t>BANKSIA PENINSULA</t>
  </si>
  <si>
    <t>BAIRNSDALE</t>
  </si>
  <si>
    <t>WOODSIDE NORTH</t>
  </si>
  <si>
    <t>WOODSIDE BEACH</t>
  </si>
  <si>
    <t>MCLOUGHLINS BEACH</t>
  </si>
  <si>
    <t>GORMANDALE</t>
  </si>
  <si>
    <t>MIRBOO NORTH</t>
  </si>
  <si>
    <t>MIRBOO</t>
  </si>
  <si>
    <t>DOLLAR</t>
  </si>
  <si>
    <t>DELBURN</t>
  </si>
  <si>
    <t>DARLIMURLA</t>
  </si>
  <si>
    <t>BAROMI</t>
  </si>
  <si>
    <t>ALLAMBEE SOUTH</t>
  </si>
  <si>
    <t>ALLAMBEE RESERVE</t>
  </si>
  <si>
    <t>JOHNSTONES HILL</t>
  </si>
  <si>
    <t>GRAND RIDGE</t>
  </si>
  <si>
    <t>BUDGEREE</t>
  </si>
  <si>
    <t>BOOLARRA SOUTH</t>
  </si>
  <si>
    <t>BOOLARRA</t>
  </si>
  <si>
    <t>YINNAR SOUTH</t>
  </si>
  <si>
    <t>YINNAR</t>
  </si>
  <si>
    <t>JUMBUK</t>
  </si>
  <si>
    <t>LINDENOW</t>
  </si>
  <si>
    <t>GLENALADALE</t>
  </si>
  <si>
    <t>FERNBANK</t>
  </si>
  <si>
    <t>WONGUNGARRA</t>
  </si>
  <si>
    <t>STOCKDALE</t>
  </si>
  <si>
    <t>PERRY BRIDGE</t>
  </si>
  <si>
    <t>MUNRO</t>
  </si>
  <si>
    <t>MOORNAPA</t>
  </si>
  <si>
    <t>MIOWERA</t>
  </si>
  <si>
    <t>MEERLIEU</t>
  </si>
  <si>
    <t>LLOWALONG</t>
  </si>
  <si>
    <t>HOLLANDS LANDING</t>
  </si>
  <si>
    <t>HAWKHURST</t>
  </si>
  <si>
    <t>DARGO</t>
  </si>
  <si>
    <t>CROOKED RIVER</t>
  </si>
  <si>
    <t>COWA</t>
  </si>
  <si>
    <t>COBBANNAH</t>
  </si>
  <si>
    <t>BUDGEE BUDGEE</t>
  </si>
  <si>
    <t>WRIXON</t>
  </si>
  <si>
    <t>WRATHUNG</t>
  </si>
  <si>
    <t>WOOLENOOK</t>
  </si>
  <si>
    <t>VALENCIA CREEK</t>
  </si>
  <si>
    <t>TOOLOME</t>
  </si>
  <si>
    <t>RIVERSLEA</t>
  </si>
  <si>
    <t>NAP NAP MARRA</t>
  </si>
  <si>
    <t>MOROKA</t>
  </si>
  <si>
    <t>MONOMAK</t>
  </si>
  <si>
    <t>MAFFRA</t>
  </si>
  <si>
    <t>KOOROOL</t>
  </si>
  <si>
    <t>COONGULLA</t>
  </si>
  <si>
    <t>BRIAGOLONG</t>
  </si>
  <si>
    <t>BOISDALE</t>
  </si>
  <si>
    <t>TINAMBA WEST</t>
  </si>
  <si>
    <t>TINAMBA</t>
  </si>
  <si>
    <t>NEWRY</t>
  </si>
  <si>
    <t>MAFFRA WEST UPPER</t>
  </si>
  <si>
    <t>YANGOURA</t>
  </si>
  <si>
    <t>WORROWING</t>
  </si>
  <si>
    <t>WINNINDOO</t>
  </si>
  <si>
    <t>TAMBORITHA</t>
  </si>
  <si>
    <t>SARGOOD</t>
  </si>
  <si>
    <t>REYNARD</t>
  </si>
  <si>
    <t>LICOLA NORTH</t>
  </si>
  <si>
    <t>LICOLA</t>
  </si>
  <si>
    <t>HOWITT PLAINS</t>
  </si>
  <si>
    <t>HEYFIELD</t>
  </si>
  <si>
    <t>GLENMAGGIE</t>
  </si>
  <si>
    <t>GLENFALLOCH</t>
  </si>
  <si>
    <t>GILLUM</t>
  </si>
  <si>
    <t>DENISON</t>
  </si>
  <si>
    <t>CROOKAYAN</t>
  </si>
  <si>
    <t>BURAGWONDUC</t>
  </si>
  <si>
    <t>BILLABONG</t>
  </si>
  <si>
    <t>ARBUCKLE</t>
  </si>
  <si>
    <t>COWWARR</t>
  </si>
  <si>
    <t>TOONGABBIE</t>
  </si>
  <si>
    <t>GLENGARRY WEST</t>
  </si>
  <si>
    <t>GLENGARRY NORTH</t>
  </si>
  <si>
    <t>SALE EAST RAAF</t>
  </si>
  <si>
    <t>EAST SALE</t>
  </si>
  <si>
    <t>THE HONEYSUCKLES</t>
  </si>
  <si>
    <t>THE HEART</t>
  </si>
  <si>
    <t>STRADBROKE</t>
  </si>
  <si>
    <t>SEASPRAY</t>
  </si>
  <si>
    <t>SEACOMBE</t>
  </si>
  <si>
    <t>PEARSONDALE</t>
  </si>
  <si>
    <t>PARADISE BEACH</t>
  </si>
  <si>
    <t>MYRTLEBANK</t>
  </si>
  <si>
    <t>MONTGOMERY</t>
  </si>
  <si>
    <t>LOCH SPORT</t>
  </si>
  <si>
    <t>LAKE WELLINGTON</t>
  </si>
  <si>
    <t>KILMANY</t>
  </si>
  <si>
    <t>GLOMAR BEACH</t>
  </si>
  <si>
    <t>GIFFARD WEST</t>
  </si>
  <si>
    <t>GIFFARD</t>
  </si>
  <si>
    <t>FLAMINGO BEACH</t>
  </si>
  <si>
    <t>DUTSON DOWNS</t>
  </si>
  <si>
    <t>DUTSON</t>
  </si>
  <si>
    <t>DARRIMAN</t>
  </si>
  <si>
    <t>COBAINS</t>
  </si>
  <si>
    <t>CLYDEBANK</t>
  </si>
  <si>
    <t>BUNDALAGUAH</t>
  </si>
  <si>
    <t>AIRLY</t>
  </si>
  <si>
    <t>WURRUK</t>
  </si>
  <si>
    <t>SALE</t>
  </si>
  <si>
    <t>WILLUNG SOUTH</t>
  </si>
  <si>
    <t>WILLUNG</t>
  </si>
  <si>
    <t>NAMBROK</t>
  </si>
  <si>
    <t>HIAMDALE</t>
  </si>
  <si>
    <t>TYERS</t>
  </si>
  <si>
    <t>TRARALGON SOUTH</t>
  </si>
  <si>
    <t>TRARALGON EAST</t>
  </si>
  <si>
    <t>TRARALGON</t>
  </si>
  <si>
    <t>MOUNT TASSIE</t>
  </si>
  <si>
    <t>LOY YANG</t>
  </si>
  <si>
    <t>KOORNALLA</t>
  </si>
  <si>
    <t>FLYNNS CREEK</t>
  </si>
  <si>
    <t>CARRAJUNG SOUTH</t>
  </si>
  <si>
    <t>CARRAJUNG LOWER</t>
  </si>
  <si>
    <t>CARRAJUNG</t>
  </si>
  <si>
    <t>CALLIGNEE SOUTH</t>
  </si>
  <si>
    <t>CALLIGNEE NORTH</t>
  </si>
  <si>
    <t>CALLIGNEE</t>
  </si>
  <si>
    <t>BLACKWARRY</t>
  </si>
  <si>
    <t>MORWELL</t>
  </si>
  <si>
    <t>JEERALANG JUNCTION</t>
  </si>
  <si>
    <t>JEERALANG</t>
  </si>
  <si>
    <t>HAZELWOOD SOUTH</t>
  </si>
  <si>
    <t>HAZELWOOD NORTH</t>
  </si>
  <si>
    <t>HAZELWOOD</t>
  </si>
  <si>
    <t>DRIFFIELD</t>
  </si>
  <si>
    <t>THORPDALE</t>
  </si>
  <si>
    <t>VESPER</t>
  </si>
  <si>
    <t>TOORONGO</t>
  </si>
  <si>
    <t>TANJIL BREN</t>
  </si>
  <si>
    <t>PIEDMONT</t>
  </si>
  <si>
    <t>NOOJEE</t>
  </si>
  <si>
    <t>LOCH VALLEY</t>
  </si>
  <si>
    <t>ICY CREEK</t>
  </si>
  <si>
    <t>GENTLE ANNIE</t>
  </si>
  <si>
    <t>BAW BAW VILLAGE</t>
  </si>
  <si>
    <t>BAW BAW</t>
  </si>
  <si>
    <t>ADA</t>
  </si>
  <si>
    <t>NEERIM NORTH</t>
  </si>
  <si>
    <t>NEERIM JUNCTION</t>
  </si>
  <si>
    <t>NAYOOK</t>
  </si>
  <si>
    <t>NEERIM SOUTH</t>
  </si>
  <si>
    <t>NEERIM EAST</t>
  </si>
  <si>
    <t>NEERIM</t>
  </si>
  <si>
    <t>YALLOURN NORTH</t>
  </si>
  <si>
    <t>YALLOURN</t>
  </si>
  <si>
    <t>WILLOW GROVE</t>
  </si>
  <si>
    <t>WALHALLA EAST</t>
  </si>
  <si>
    <t>WALHALLA</t>
  </si>
  <si>
    <t>TOOMBON</t>
  </si>
  <si>
    <t>THOMSON</t>
  </si>
  <si>
    <t>THALLOO</t>
  </si>
  <si>
    <t>TANJIL SOUTH</t>
  </si>
  <si>
    <t>TANJIL</t>
  </si>
  <si>
    <t>RAWSON</t>
  </si>
  <si>
    <t>NEWBOROUGH</t>
  </si>
  <si>
    <t>MOONDARRA</t>
  </si>
  <si>
    <t>MOE SOUTH</t>
  </si>
  <si>
    <t>MOE</t>
  </si>
  <si>
    <t>JACOB CREEK</t>
  </si>
  <si>
    <t>HILL END</t>
  </si>
  <si>
    <t>HERNES OAK</t>
  </si>
  <si>
    <t>FUMINA SOUTH</t>
  </si>
  <si>
    <t>FUMINA</t>
  </si>
  <si>
    <t>ERICA</t>
  </si>
  <si>
    <t>COOPERS CREEK</t>
  </si>
  <si>
    <t>COALVILLE</t>
  </si>
  <si>
    <t>CARINGAL</t>
  </si>
  <si>
    <t>BOOLA</t>
  </si>
  <si>
    <t>AMOR</t>
  </si>
  <si>
    <t>ABERFELDY</t>
  </si>
  <si>
    <t>TRAFALGAR SOUTH</t>
  </si>
  <si>
    <t>TRAFALGAR EAST</t>
  </si>
  <si>
    <t>THORPDALE SOUTH</t>
  </si>
  <si>
    <t>NARRACAN</t>
  </si>
  <si>
    <t>YARRAGON SOUTH</t>
  </si>
  <si>
    <t>YARRAGON</t>
  </si>
  <si>
    <t>ALLAMBEE</t>
  </si>
  <si>
    <t>GAINSBOROUGH</t>
  </si>
  <si>
    <t>DARNUM</t>
  </si>
  <si>
    <t>CLOVERLEA</t>
  </si>
  <si>
    <t>WARRAGUL WEST</t>
  </si>
  <si>
    <t>WARRAGUL SOUTH</t>
  </si>
  <si>
    <t>TORWOOD</t>
  </si>
  <si>
    <t>TETOORA ROAD</t>
  </si>
  <si>
    <t>SHADY CREEK</t>
  </si>
  <si>
    <t>SEAVIEW</t>
  </si>
  <si>
    <t>NILMA NORTH</t>
  </si>
  <si>
    <t>NILMA</t>
  </si>
  <si>
    <t>LARDNER</t>
  </si>
  <si>
    <t>ELLINBANK</t>
  </si>
  <si>
    <t>CROSSOVER</t>
  </si>
  <si>
    <t>BULN BULN EAST</t>
  </si>
  <si>
    <t>BULN BULN</t>
  </si>
  <si>
    <t>BRAVINGTON</t>
  </si>
  <si>
    <t>WARRAGUL</t>
  </si>
  <si>
    <t>BONA VISTA</t>
  </si>
  <si>
    <t>RIPPLEBROOK</t>
  </si>
  <si>
    <t>JINDIVICK</t>
  </si>
  <si>
    <t>HALLORA</t>
  </si>
  <si>
    <t>DROUIN WEST</t>
  </si>
  <si>
    <t>DROUIN SOUTH</t>
  </si>
  <si>
    <t>DROUIN EAST</t>
  </si>
  <si>
    <t>DROUIN</t>
  </si>
  <si>
    <t>ATHLONE</t>
  </si>
  <si>
    <t>MODELLA</t>
  </si>
  <si>
    <t>LONGWARRY NORTH</t>
  </si>
  <si>
    <t>LONGWARRY</t>
  </si>
  <si>
    <t>LABERTOUCHE</t>
  </si>
  <si>
    <t>TONIMBUK</t>
  </si>
  <si>
    <t>IONA</t>
  </si>
  <si>
    <t>BUNYIP NORTH</t>
  </si>
  <si>
    <t>BUNYIP</t>
  </si>
  <si>
    <t>VERVALE</t>
  </si>
  <si>
    <t>GARFIELD NORTH</t>
  </si>
  <si>
    <t>GARFIELD</t>
  </si>
  <si>
    <t>CORA LYNN</t>
  </si>
  <si>
    <t>TYNONG NORTH</t>
  </si>
  <si>
    <t>TYNONG</t>
  </si>
  <si>
    <t>NAR NAR GOON NORTH</t>
  </si>
  <si>
    <t>NAR NAR GOON</t>
  </si>
  <si>
    <t>MARYKNOLL</t>
  </si>
  <si>
    <t>RYTHDALE</t>
  </si>
  <si>
    <t>PAKENHAM UPPER</t>
  </si>
  <si>
    <t>PAKENHAM SOUTH</t>
  </si>
  <si>
    <t>PAKENHAM</t>
  </si>
  <si>
    <t>OFFICER SOUTH</t>
  </si>
  <si>
    <t>OFFICER</t>
  </si>
  <si>
    <t>DEWHURST</t>
  </si>
  <si>
    <t>BEACONSFIELD UPPER</t>
  </si>
  <si>
    <t>GUYS HILL</t>
  </si>
  <si>
    <t>HARKAWAY</t>
  </si>
  <si>
    <t>BERWICK</t>
  </si>
  <si>
    <t>NARRE WARREN SOUTH</t>
  </si>
  <si>
    <t>NARRE WARREN</t>
  </si>
  <si>
    <t>FOUNTAIN GATE</t>
  </si>
  <si>
    <t>NARRE WARREN NORTH</t>
  </si>
  <si>
    <t>NARRE WARREN EAST</t>
  </si>
  <si>
    <t>HALLAM</t>
  </si>
  <si>
    <t>ENDEAVOUR HILLS</t>
  </si>
  <si>
    <t>WESBURN</t>
  </si>
  <si>
    <t>REEFTON</t>
  </si>
  <si>
    <t>MILLGROVE</t>
  </si>
  <si>
    <t>MCMAHONS CREEK</t>
  </si>
  <si>
    <t>EAST WARBURTON</t>
  </si>
  <si>
    <t>BIG PATS CREEK</t>
  </si>
  <si>
    <t>YARRA JUNCTION</t>
  </si>
  <si>
    <t>THREE BRIDGES</t>
  </si>
  <si>
    <t>POWELLTOWN</t>
  </si>
  <si>
    <t>GLADYSDALE</t>
  </si>
  <si>
    <t>GILDEROY</t>
  </si>
  <si>
    <t>MOUNT EVELYN</t>
  </si>
  <si>
    <t>SILVAN</t>
  </si>
  <si>
    <t>MONBULK</t>
  </si>
  <si>
    <t>THE PATCH</t>
  </si>
  <si>
    <t>KALLISTA</t>
  </si>
  <si>
    <t>SHERBROOKE</t>
  </si>
  <si>
    <t>OLINDA</t>
  </si>
  <si>
    <t>SASSAFRAS GULLY</t>
  </si>
  <si>
    <t>FERNY CREEK</t>
  </si>
  <si>
    <t>TREMONT</t>
  </si>
  <si>
    <t>GEMBROOK</t>
  </si>
  <si>
    <t>CLEMATIS</t>
  </si>
  <si>
    <t>AVONSLEIGH</t>
  </si>
  <si>
    <t>NANGANA</t>
  </si>
  <si>
    <t>MOUNT BURNETT</t>
  </si>
  <si>
    <t>MARYSVILLE</t>
  </si>
  <si>
    <t>CAMBARVILLE</t>
  </si>
  <si>
    <t>NARBETHONG</t>
  </si>
  <si>
    <t>FERNSHAW</t>
  </si>
  <si>
    <t>TOOLANGI</t>
  </si>
  <si>
    <t>MOUNT TOOLEBEWONG</t>
  </si>
  <si>
    <t>HEALESVILLE MAIN STREET</t>
  </si>
  <si>
    <t>HEALESVILLE</t>
  </si>
  <si>
    <t>CHUM CREEK</t>
  </si>
  <si>
    <t>CASTELLA</t>
  </si>
  <si>
    <t>BADGER CREEK</t>
  </si>
  <si>
    <t>YARRA GLEN</t>
  </si>
  <si>
    <t>TARRAWARRA</t>
  </si>
  <si>
    <t>STEELS CREEK</t>
  </si>
  <si>
    <t>DIXONS CREEK</t>
  </si>
  <si>
    <t>YERING</t>
  </si>
  <si>
    <t>GRUYERE</t>
  </si>
  <si>
    <t>COLDSTREAM</t>
  </si>
  <si>
    <t>MOUNT DANDENONG</t>
  </si>
  <si>
    <t>KALORAMA</t>
  </si>
  <si>
    <t>WILLOWMAVIN</t>
  </si>
  <si>
    <t>TANTARABOO</t>
  </si>
  <si>
    <t>MORANDING</t>
  </si>
  <si>
    <t>KILMORE EAST</t>
  </si>
  <si>
    <t>KILMORE</t>
  </si>
  <si>
    <t>HIGH CAMP</t>
  </si>
  <si>
    <t>GLENAROUA</t>
  </si>
  <si>
    <t>FORBES</t>
  </si>
  <si>
    <t>KINGLAKE</t>
  </si>
  <si>
    <t>BYLANDS</t>
  </si>
  <si>
    <t>ST ANDREWS</t>
  </si>
  <si>
    <t>SMITHS GULLY</t>
  </si>
  <si>
    <t>PANTON HILL</t>
  </si>
  <si>
    <t>WANDONG</t>
  </si>
  <si>
    <t>HEATHCOTE JUNCTION</t>
  </si>
  <si>
    <t>WHITTLESEA</t>
  </si>
  <si>
    <t>KINGLAKE WEST</t>
  </si>
  <si>
    <t>KINGLAKE CENTRAL</t>
  </si>
  <si>
    <t>HUMEVALE</t>
  </si>
  <si>
    <t>EDEN PARK</t>
  </si>
  <si>
    <t>WALLAN</t>
  </si>
  <si>
    <t>UPPER PLENTY</t>
  </si>
  <si>
    <t>DARRAWEIT GUIM</t>
  </si>
  <si>
    <t>CHINTIN</t>
  </si>
  <si>
    <t>YAN YEAN</t>
  </si>
  <si>
    <t>MERNDA</t>
  </si>
  <si>
    <t>DOREEN</t>
  </si>
  <si>
    <t>BEVERIDGE</t>
  </si>
  <si>
    <t>SOUTH MORANG</t>
  </si>
  <si>
    <t>WOLLERT</t>
  </si>
  <si>
    <t>YACKANDANDAH</t>
  </si>
  <si>
    <t>BRUARONG</t>
  </si>
  <si>
    <t>WOORAGEE</t>
  </si>
  <si>
    <t>MURMUNGEE</t>
  </si>
  <si>
    <t>BEECHWORTH</t>
  </si>
  <si>
    <t>ELDORADO</t>
  </si>
  <si>
    <t>WANDILIGONG</t>
  </si>
  <si>
    <t>SMOKO</t>
  </si>
  <si>
    <t>MOUNT HOTHAM</t>
  </si>
  <si>
    <t>HOTHAM HEIGHTS</t>
  </si>
  <si>
    <t>HARRIETVILLE</t>
  </si>
  <si>
    <t>FREEBURGH</t>
  </si>
  <si>
    <t>POREPUNKAH</t>
  </si>
  <si>
    <t>MOUNT BUFFALO</t>
  </si>
  <si>
    <t>EUROBIN</t>
  </si>
  <si>
    <t>OVENS</t>
  </si>
  <si>
    <t>WONNANGATTA</t>
  </si>
  <si>
    <t>ROSEWHITE</t>
  </si>
  <si>
    <t>NUG NUG</t>
  </si>
  <si>
    <t>MYRTLEFORD</t>
  </si>
  <si>
    <t>MUDGEGONGA</t>
  </si>
  <si>
    <t>MERRIANG SOUTH</t>
  </si>
  <si>
    <t>MERRIANG</t>
  </si>
  <si>
    <t>HAVILAH</t>
  </si>
  <si>
    <t>GAPSTED</t>
  </si>
  <si>
    <t>DANDONGADALE</t>
  </si>
  <si>
    <t>BUFFALO RIVER</t>
  </si>
  <si>
    <t>BARWIDGEE</t>
  </si>
  <si>
    <t>ABBEYARD</t>
  </si>
  <si>
    <t>WHOROULY SOUTH</t>
  </si>
  <si>
    <t>WHOROULY EAST</t>
  </si>
  <si>
    <t>WHOROULY</t>
  </si>
  <si>
    <t>BOWMANS FOREST</t>
  </si>
  <si>
    <t>MYRRHEE</t>
  </si>
  <si>
    <t>MOYHU</t>
  </si>
  <si>
    <t>YARRAWONGA SOUTH</t>
  </si>
  <si>
    <t>YARRAWONGA</t>
  </si>
  <si>
    <t>TELFORD</t>
  </si>
  <si>
    <t>ESMOND</t>
  </si>
  <si>
    <t>BURRAMINE SOUTH</t>
  </si>
  <si>
    <t>BURRAMINE</t>
  </si>
  <si>
    <t>BUNDALONG SOUTH</t>
  </si>
  <si>
    <t>BUNDALONG</t>
  </si>
  <si>
    <t>BOOSEY</t>
  </si>
  <si>
    <t>BATHUMI</t>
  </si>
  <si>
    <t>YOUARANG</t>
  </si>
  <si>
    <t>WILBY</t>
  </si>
  <si>
    <t>TUNGAMAH</t>
  </si>
  <si>
    <t>BOOMAHNOOMOONAH</t>
  </si>
  <si>
    <t>YUNDOOL</t>
  </si>
  <si>
    <t>PELLUEBLA</t>
  </si>
  <si>
    <t>LAKE ROWAN</t>
  </si>
  <si>
    <t>ALMONDS</t>
  </si>
  <si>
    <t>THOONA</t>
  </si>
  <si>
    <t>DEVENISH</t>
  </si>
  <si>
    <t>BUNGEET WEST</t>
  </si>
  <si>
    <t>BUNGEET</t>
  </si>
  <si>
    <t>MAJOR PLAINS</t>
  </si>
  <si>
    <t>GOORAMBAT</t>
  </si>
  <si>
    <t>CHESNEY VALE</t>
  </si>
  <si>
    <t>BOXWOOD</t>
  </si>
  <si>
    <t>TOLMIE</t>
  </si>
  <si>
    <t>SAWMILL SETTLEMENT</t>
  </si>
  <si>
    <t>PIRIES</t>
  </si>
  <si>
    <t>MOUNTAIN BAY</t>
  </si>
  <si>
    <t>MOUNT BULLER</t>
  </si>
  <si>
    <t>MATLOCK</t>
  </si>
  <si>
    <t>MAINDAMPLE</t>
  </si>
  <si>
    <t>MACS COVE</t>
  </si>
  <si>
    <t>KNOCKWOOD</t>
  </si>
  <si>
    <t>KEVINGTON</t>
  </si>
  <si>
    <t>HOWQUA INLET</t>
  </si>
  <si>
    <t>HOWQUA HILLS</t>
  </si>
  <si>
    <t>HOWQUA</t>
  </si>
  <si>
    <t>HOWES CREEK</t>
  </si>
  <si>
    <t>GOUGHS BAY</t>
  </si>
  <si>
    <t>GAFFNEYS CREEK</t>
  </si>
  <si>
    <t>ENOCHS POINT</t>
  </si>
  <si>
    <t>DELATITE</t>
  </si>
  <si>
    <t>BRIDGE CREEK</t>
  </si>
  <si>
    <t>BOOROLITE</t>
  </si>
  <si>
    <t>BARJARG</t>
  </si>
  <si>
    <t>ARCHERTON</t>
  </si>
  <si>
    <t>MIRIMBAH</t>
  </si>
  <si>
    <t>BARWITE</t>
  </si>
  <si>
    <t>YARCK</t>
  </si>
  <si>
    <t>TERIP TERIP</t>
  </si>
  <si>
    <t>KANUMBRA</t>
  </si>
  <si>
    <t>GOBUR</t>
  </si>
  <si>
    <t>YEA</t>
  </si>
  <si>
    <t>MURRINDINDI</t>
  </si>
  <si>
    <t>KILLINGWORTH</t>
  </si>
  <si>
    <t>HOMEWOOD</t>
  </si>
  <si>
    <t>GLENBURN</t>
  </si>
  <si>
    <t>GHIN GHIN</t>
  </si>
  <si>
    <t>WOODFIELD</t>
  </si>
  <si>
    <t>MERTON</t>
  </si>
  <si>
    <t>ANCONA</t>
  </si>
  <si>
    <t>WHANREGARWEN</t>
  </si>
  <si>
    <t>TAGGERTY</t>
  </si>
  <si>
    <t>MAINTONGOON</t>
  </si>
  <si>
    <t>KORIELLA</t>
  </si>
  <si>
    <t>FAWCETT</t>
  </si>
  <si>
    <t>DEVILS RIVER</t>
  </si>
  <si>
    <t>CATHKIN</t>
  </si>
  <si>
    <t>ACHERON</t>
  </si>
  <si>
    <t>TAYLOR BAY</t>
  </si>
  <si>
    <t>LAKE EILDON</t>
  </si>
  <si>
    <t>EILDON</t>
  </si>
  <si>
    <t>RUBICON</t>
  </si>
  <si>
    <t>WALWA</t>
  </si>
  <si>
    <t>MOUNT ALFRED</t>
  </si>
  <si>
    <t>GUYS FOREST</t>
  </si>
  <si>
    <t>BURROWYE</t>
  </si>
  <si>
    <t>TINTALDRA</t>
  </si>
  <si>
    <t>TOWONG UPPER</t>
  </si>
  <si>
    <t>TOWONG</t>
  </si>
  <si>
    <t>TOM GROGGIN</t>
  </si>
  <si>
    <t>THOWGLA VALLEY</t>
  </si>
  <si>
    <t>NARIEL VALLEY</t>
  </si>
  <si>
    <t>CORRYONG</t>
  </si>
  <si>
    <t>COLAC COLAC</t>
  </si>
  <si>
    <t>BRINGENBRONG</t>
  </si>
  <si>
    <t>BIGGARA</t>
  </si>
  <si>
    <t>CUDGEWA</t>
  </si>
  <si>
    <t>KOETONG</t>
  </si>
  <si>
    <t>TALLANGATTA VALLEY</t>
  </si>
  <si>
    <t>TALLANGATTA SOUTH</t>
  </si>
  <si>
    <t>TALLANDOON</t>
  </si>
  <si>
    <t>OLD TALLANGATTA</t>
  </si>
  <si>
    <t>MITTA MITTA</t>
  </si>
  <si>
    <t>GRANYA</t>
  </si>
  <si>
    <t>DARTMOUTH</t>
  </si>
  <si>
    <t>TALLANGATTA EAST</t>
  </si>
  <si>
    <t>TALLANGATTA</t>
  </si>
  <si>
    <t>JARVIS CREEK</t>
  </si>
  <si>
    <t>GEORGES CREEK</t>
  </si>
  <si>
    <t>BULLIOH</t>
  </si>
  <si>
    <t>NELSE</t>
  </si>
  <si>
    <t>MOUNT BEAUTY</t>
  </si>
  <si>
    <t>FALLS CREEK</t>
  </si>
  <si>
    <t>BOGONG</t>
  </si>
  <si>
    <t>TAWONGA SOUTH</t>
  </si>
  <si>
    <t>TAWONGA</t>
  </si>
  <si>
    <t>HUON</t>
  </si>
  <si>
    <t>CHARLEROI</t>
  </si>
  <si>
    <t>WODONGA FORWARD</t>
  </si>
  <si>
    <t>UPPER GUNDOWRING</t>
  </si>
  <si>
    <t>THOLOGOLONG</t>
  </si>
  <si>
    <t>TANGAMBALANGA</t>
  </si>
  <si>
    <t>TALGARNO</t>
  </si>
  <si>
    <t>STAGHORN FLAT</t>
  </si>
  <si>
    <t>OSBORNES FLAT</t>
  </si>
  <si>
    <t>MONGANS BRIDGE</t>
  </si>
  <si>
    <t>LUCYVALE</t>
  </si>
  <si>
    <t>LENEVA</t>
  </si>
  <si>
    <t>LAKE HUME VILLAGE</t>
  </si>
  <si>
    <t>KILLARA</t>
  </si>
  <si>
    <t>KIEWA</t>
  </si>
  <si>
    <t>KERGUNYAH SOUTH</t>
  </si>
  <si>
    <t>KERGUNYAH</t>
  </si>
  <si>
    <t>KANCOONA</t>
  </si>
  <si>
    <t>HUON CREEK</t>
  </si>
  <si>
    <t>GUNDOWRING</t>
  </si>
  <si>
    <t>GLEN CREEK</t>
  </si>
  <si>
    <t>GATEWAY ISLAND</t>
  </si>
  <si>
    <t>EBDEN</t>
  </si>
  <si>
    <t>DEDERANG</t>
  </si>
  <si>
    <t>CORAL BANK</t>
  </si>
  <si>
    <t>BONEGILLA</t>
  </si>
  <si>
    <t>BETHANGA</t>
  </si>
  <si>
    <t>BERRINGAMA</t>
  </si>
  <si>
    <t>BELLBRIDGE</t>
  </si>
  <si>
    <t>BARNAWARTHA NORTH</t>
  </si>
  <si>
    <t>BARANDUDA</t>
  </si>
  <si>
    <t>BANDIANA</t>
  </si>
  <si>
    <t>ALLANS FLAT</t>
  </si>
  <si>
    <t>WODONGA PLAZA</t>
  </si>
  <si>
    <t>WODONGA</t>
  </si>
  <si>
    <t>WEST WODONGA</t>
  </si>
  <si>
    <t>INDIGO VALLEY</t>
  </si>
  <si>
    <t>BARNAWARTHA</t>
  </si>
  <si>
    <t>WAHGUNYAH</t>
  </si>
  <si>
    <t>RUTHERGLEN</t>
  </si>
  <si>
    <t>PRENTICE NORTH</t>
  </si>
  <si>
    <t>GREAT SOUTHERN</t>
  </si>
  <si>
    <t>GOORAMADDA</t>
  </si>
  <si>
    <t>CARLYLE</t>
  </si>
  <si>
    <t>BRIMIN</t>
  </si>
  <si>
    <t>BOORHAMAN NORTH</t>
  </si>
  <si>
    <t>CORNISHTOWN</t>
  </si>
  <si>
    <t>CHILTERN VALLEY</t>
  </si>
  <si>
    <t>CHILTERN</t>
  </si>
  <si>
    <t>SPRINGHURST</t>
  </si>
  <si>
    <t>NORONG</t>
  </si>
  <si>
    <t>LILLIPUT</t>
  </si>
  <si>
    <t>BORALMA</t>
  </si>
  <si>
    <t>WHITLANDS</t>
  </si>
  <si>
    <t>WANGARATTA SOUTH</t>
  </si>
  <si>
    <t>WANGARATTA FORWARD</t>
  </si>
  <si>
    <t>WANGANDARY</t>
  </si>
  <si>
    <t>WALDARA</t>
  </si>
  <si>
    <t>WABONGA</t>
  </si>
  <si>
    <t>TARRAWINGEE</t>
  </si>
  <si>
    <t>ROSE RIVER</t>
  </si>
  <si>
    <t>PEECHELBA EAST</t>
  </si>
  <si>
    <t>PEECHELBA</t>
  </si>
  <si>
    <t>OXLEY FLATS</t>
  </si>
  <si>
    <t>NORTH WANGARATTA</t>
  </si>
  <si>
    <t>MILAWA</t>
  </si>
  <si>
    <t>MEADOW CREEK</t>
  </si>
  <si>
    <t>MARKWOOD</t>
  </si>
  <si>
    <t>LONDRIGAN</t>
  </si>
  <si>
    <t>LACEBY</t>
  </si>
  <si>
    <t>KING VALLEY</t>
  </si>
  <si>
    <t>KILLAWARRA</t>
  </si>
  <si>
    <t>EVERTON UPPER</t>
  </si>
  <si>
    <t>EVERTON</t>
  </si>
  <si>
    <t>EDI UPPER</t>
  </si>
  <si>
    <t>EDI</t>
  </si>
  <si>
    <t>EAST WANGARATTA</t>
  </si>
  <si>
    <t>DOCKERS PLAINS</t>
  </si>
  <si>
    <t>DOCKER</t>
  </si>
  <si>
    <t>CHESHUNT SOUTH</t>
  </si>
  <si>
    <t>CHESHUNT</t>
  </si>
  <si>
    <t>CARBOOR</t>
  </si>
  <si>
    <t>BYAWATHA</t>
  </si>
  <si>
    <t>BOWSER</t>
  </si>
  <si>
    <t>BOORHAMAN EAST</t>
  </si>
  <si>
    <t>BOORHAMAN</t>
  </si>
  <si>
    <t>BOBINAWARRAH</t>
  </si>
  <si>
    <t>YARRUNGA</t>
  </si>
  <si>
    <t>TAMINICK</t>
  </si>
  <si>
    <t>MOUNT BRUNO</t>
  </si>
  <si>
    <t>HANSONVILLE</t>
  </si>
  <si>
    <t>GRETA WEST</t>
  </si>
  <si>
    <t>GRETA SOUTH</t>
  </si>
  <si>
    <t>GRETA</t>
  </si>
  <si>
    <t>GLENROWAN WEST</t>
  </si>
  <si>
    <t>GLENROWAN</t>
  </si>
  <si>
    <t>BOWEYA NORTH</t>
  </si>
  <si>
    <t>BOWEYA</t>
  </si>
  <si>
    <t>WINTON NORTH</t>
  </si>
  <si>
    <t>UPPER RYANS CREEK</t>
  </si>
  <si>
    <t>UPPER LURG</t>
  </si>
  <si>
    <t>TATONG</t>
  </si>
  <si>
    <t>SWANPOOL</t>
  </si>
  <si>
    <t>SAMARIA</t>
  </si>
  <si>
    <t>MOORNGAG</t>
  </si>
  <si>
    <t>MOLYULLAH</t>
  </si>
  <si>
    <t>LURG</t>
  </si>
  <si>
    <t>LIMA SOUTH</t>
  </si>
  <si>
    <t>LIMA EAST</t>
  </si>
  <si>
    <t>LIMA</t>
  </si>
  <si>
    <t>GOOMALIBEE</t>
  </si>
  <si>
    <t>BROKEN CREEK</t>
  </si>
  <si>
    <t>BENALLA</t>
  </si>
  <si>
    <t>WARRENBAYNE</t>
  </si>
  <si>
    <t>TARNOOK</t>
  </si>
  <si>
    <t>BADDAGINNIE</t>
  </si>
  <si>
    <t>VIOLET TOWN</t>
  </si>
  <si>
    <t>UPOTIPOTPON</t>
  </si>
  <si>
    <t>TAMLEUGH NORTH</t>
  </si>
  <si>
    <t>TAMLEUGH</t>
  </si>
  <si>
    <t>MARRAWEENEY</t>
  </si>
  <si>
    <t>KOONDA</t>
  </si>
  <si>
    <t>GOWANGARDIE</t>
  </si>
  <si>
    <t>EARLSTON</t>
  </si>
  <si>
    <t>CREEK JUNCTION</t>
  </si>
  <si>
    <t>BOHO SOUTH</t>
  </si>
  <si>
    <t>BOHO</t>
  </si>
  <si>
    <t>TARCOMBE</t>
  </si>
  <si>
    <t>STRATHBOGIE</t>
  </si>
  <si>
    <t>SHEANS CREEK</t>
  </si>
  <si>
    <t>RUFFY</t>
  </si>
  <si>
    <t>RIGGS CREEK</t>
  </si>
  <si>
    <t>PRANJIP</t>
  </si>
  <si>
    <t>MOLKA</t>
  </si>
  <si>
    <t>MOGLONEMBY</t>
  </si>
  <si>
    <t>MIEPOLL</t>
  </si>
  <si>
    <t>LONGWOOD EAST</t>
  </si>
  <si>
    <t>KITHBROOK</t>
  </si>
  <si>
    <t>KELVIN VIEW</t>
  </si>
  <si>
    <t>GOORAM</t>
  </si>
  <si>
    <t>EUROA</t>
  </si>
  <si>
    <t>CREIGHTONS CREEK</t>
  </si>
  <si>
    <t>BALMATTUM</t>
  </si>
  <si>
    <t>LOCKSLEY</t>
  </si>
  <si>
    <t>UPTON HILL</t>
  </si>
  <si>
    <t>AVENEL</t>
  </si>
  <si>
    <t>PUCKAPUNYAL</t>
  </si>
  <si>
    <t>WHITEHEADS CREEK</t>
  </si>
  <si>
    <t>TRAWOOL</t>
  </si>
  <si>
    <t>SEYMOUR SOUTH</t>
  </si>
  <si>
    <t>NORTHWOOD</t>
  </si>
  <si>
    <t>KERRISDALE</t>
  </si>
  <si>
    <t>HILLDENE</t>
  </si>
  <si>
    <t>HIGHLANDS</t>
  </si>
  <si>
    <t>DROPMORE</t>
  </si>
  <si>
    <t>CAVEAT</t>
  </si>
  <si>
    <t>TALLAROOK</t>
  </si>
  <si>
    <t>WATERFORD PARK</t>
  </si>
  <si>
    <t>TYAAK</t>
  </si>
  <si>
    <t>SUNDAY CREEK</t>
  </si>
  <si>
    <t>SUGARLOAF CREEK</t>
  </si>
  <si>
    <t>STRATH CREEK</t>
  </si>
  <si>
    <t>HAZELDENE</t>
  </si>
  <si>
    <t>CLONBINANE</t>
  </si>
  <si>
    <t>BROADFORD</t>
  </si>
  <si>
    <t>KATAMATITE EAST</t>
  </si>
  <si>
    <t>KATAMATITE</t>
  </si>
  <si>
    <t>DOOKIE COLLEGE</t>
  </si>
  <si>
    <t>YOUANMITE</t>
  </si>
  <si>
    <t>YABBA SOUTH</t>
  </si>
  <si>
    <t>YABBA NORTH</t>
  </si>
  <si>
    <t>WAGGARANDALL</t>
  </si>
  <si>
    <t>NALINGA</t>
  </si>
  <si>
    <t>MOUNT MAJOR</t>
  </si>
  <si>
    <t>DOOKIE</t>
  </si>
  <si>
    <t>YARROWEYAH</t>
  </si>
  <si>
    <t>MUCKATAH</t>
  </si>
  <si>
    <t>LALALTY</t>
  </si>
  <si>
    <t>KOONOOMOO</t>
  </si>
  <si>
    <t>COBRAM EAST</t>
  </si>
  <si>
    <t>COBRAM</t>
  </si>
  <si>
    <t>BAROOGA</t>
  </si>
  <si>
    <t>ULUPNA</t>
  </si>
  <si>
    <t>STRATHMERTON</t>
  </si>
  <si>
    <t>MYWEE</t>
  </si>
  <si>
    <t>BEARII</t>
  </si>
  <si>
    <t>KATUNGA</t>
  </si>
  <si>
    <t>PICOLA WEST</t>
  </si>
  <si>
    <t>PICOLA</t>
  </si>
  <si>
    <t>LOWER MOIRA</t>
  </si>
  <si>
    <t>BARMAH</t>
  </si>
  <si>
    <t>YIELIMA</t>
  </si>
  <si>
    <t>NATHALIA</t>
  </si>
  <si>
    <t>KOTUPNA</t>
  </si>
  <si>
    <t>YALCA</t>
  </si>
  <si>
    <t>WAAIA</t>
  </si>
  <si>
    <t>NUMURKAH</t>
  </si>
  <si>
    <t>NARING</t>
  </si>
  <si>
    <t>INVERGORDON</t>
  </si>
  <si>
    <t>DRUMANURE</t>
  </si>
  <si>
    <t>WUNGHNU</t>
  </si>
  <si>
    <t>MUNDOONA</t>
  </si>
  <si>
    <t>KAARIMBA</t>
  </si>
  <si>
    <t>ZEERUST</t>
  </si>
  <si>
    <t>TALLYGAROOPNA</t>
  </si>
  <si>
    <t>MARUNGI</t>
  </si>
  <si>
    <t>MARIONVALE</t>
  </si>
  <si>
    <t>KATANDRA WEST</t>
  </si>
  <si>
    <t>KATANDRA</t>
  </si>
  <si>
    <t>BUNBARTHA</t>
  </si>
  <si>
    <t>CONGUPNA</t>
  </si>
  <si>
    <t>SHEPPARTON NORTH</t>
  </si>
  <si>
    <t>SHEPPARTON EAST</t>
  </si>
  <si>
    <t>PINE LODGE</t>
  </si>
  <si>
    <t>ORRVALE</t>
  </si>
  <si>
    <t>LEMNOS</t>
  </si>
  <si>
    <t>KIALLA WEST</t>
  </si>
  <si>
    <t>KIALLA EAST</t>
  </si>
  <si>
    <t>KIALLA</t>
  </si>
  <si>
    <t>KARRAMOMUS</t>
  </si>
  <si>
    <t>GRAHAMVALE</t>
  </si>
  <si>
    <t>COSGROVE SOUTH</t>
  </si>
  <si>
    <t>BRANDITT</t>
  </si>
  <si>
    <t>ARCADIA SOUTH</t>
  </si>
  <si>
    <t>SHEPPARTON SOUTH</t>
  </si>
  <si>
    <t>SHEPPARTON</t>
  </si>
  <si>
    <t>DUNKIRK</t>
  </si>
  <si>
    <t>COLLIVER</t>
  </si>
  <si>
    <t>CANIAMBO</t>
  </si>
  <si>
    <t>UNDERA</t>
  </si>
  <si>
    <t>MOOROOPNA NORTH</t>
  </si>
  <si>
    <t>MOOROOPNA</t>
  </si>
  <si>
    <t>COOMBOONA</t>
  </si>
  <si>
    <t>ARDMONA</t>
  </si>
  <si>
    <t>GIRGARRE</t>
  </si>
  <si>
    <t>STANHOPE SOUTH</t>
  </si>
  <si>
    <t>STANHOPE</t>
  </si>
  <si>
    <t>CARAG CARAG</t>
  </si>
  <si>
    <t>STRATHALLAN</t>
  </si>
  <si>
    <t>KOYUGA</t>
  </si>
  <si>
    <t>YAMBUNA</t>
  </si>
  <si>
    <t>TONGALA</t>
  </si>
  <si>
    <t>KYVALLEY</t>
  </si>
  <si>
    <t>WYUNA EAST</t>
  </si>
  <si>
    <t>ST GERMAINS</t>
  </si>
  <si>
    <t>LANCASTER</t>
  </si>
  <si>
    <t>KYABRAM SOUTH</t>
  </si>
  <si>
    <t>KYABRAM</t>
  </si>
  <si>
    <t>MERRIGUM</t>
  </si>
  <si>
    <t>BYRNESIDE</t>
  </si>
  <si>
    <t>WARANGA</t>
  </si>
  <si>
    <t>TATURA EAST</t>
  </si>
  <si>
    <t>TATURA</t>
  </si>
  <si>
    <t>MOOROOPNA NORTH WEST</t>
  </si>
  <si>
    <t>HARSTON</t>
  </si>
  <si>
    <t>GIRGARRE EAST</t>
  </si>
  <si>
    <t>GILLIESTON</t>
  </si>
  <si>
    <t>COOMA</t>
  </si>
  <si>
    <t>TOOLAMBA WEST</t>
  </si>
  <si>
    <t>TOOLAMBA</t>
  </si>
  <si>
    <t>WHROO</t>
  </si>
  <si>
    <t>WARANGA SHORES</t>
  </si>
  <si>
    <t>WANALTA</t>
  </si>
  <si>
    <t>RUSHWORTH</t>
  </si>
  <si>
    <t>MURCHISON NORTH</t>
  </si>
  <si>
    <t>MURCHISON EAST</t>
  </si>
  <si>
    <t>MOORILIM</t>
  </si>
  <si>
    <t>DHURRINGILE</t>
  </si>
  <si>
    <t>WIRRATE</t>
  </si>
  <si>
    <t>WAHRING</t>
  </si>
  <si>
    <t>NAGAMBIE</t>
  </si>
  <si>
    <t>MITCHELLSTOWN</t>
  </si>
  <si>
    <t>KIRWANS BRIDGE</t>
  </si>
  <si>
    <t>GRAYTOWN</t>
  </si>
  <si>
    <t>GOULBURN WEIR</t>
  </si>
  <si>
    <t>BAILIESTON</t>
  </si>
  <si>
    <t>TABILK</t>
  </si>
  <si>
    <t>BOUNDARY BEND</t>
  </si>
  <si>
    <t>PIANGIL</t>
  </si>
  <si>
    <t>NATYA</t>
  </si>
  <si>
    <t>LAKE POWELL</t>
  </si>
  <si>
    <t>KOOLOONONG</t>
  </si>
  <si>
    <t>KENLEY</t>
  </si>
  <si>
    <t>WOOD WOOD</t>
  </si>
  <si>
    <t>TOWAN</t>
  </si>
  <si>
    <t>MIRALIE</t>
  </si>
  <si>
    <t>NYAH WEST</t>
  </si>
  <si>
    <t>NYAH</t>
  </si>
  <si>
    <t>VINIFERA</t>
  </si>
  <si>
    <t>BEVERFORD</t>
  </si>
  <si>
    <t>WOORINEN NORTH</t>
  </si>
  <si>
    <t>WOORINEN</t>
  </si>
  <si>
    <t>WOORINEN SOUTH</t>
  </si>
  <si>
    <t>TYNTYNDER SOUTH</t>
  </si>
  <si>
    <t>TYNTYNDER</t>
  </si>
  <si>
    <t>PENTAL ISLAND</t>
  </si>
  <si>
    <t>MURRAYDALE</t>
  </si>
  <si>
    <t>MURRAWEE</t>
  </si>
  <si>
    <t>BULGA</t>
  </si>
  <si>
    <t>WINLATON</t>
  </si>
  <si>
    <t>SWAN HILL WEST</t>
  </si>
  <si>
    <t>SWAN HILL</t>
  </si>
  <si>
    <t>SPEEWA</t>
  </si>
  <si>
    <t>POLISBET</t>
  </si>
  <si>
    <t>PIRA</t>
  </si>
  <si>
    <t>NYRRABY</t>
  </si>
  <si>
    <t>NOWIE</t>
  </si>
  <si>
    <t>MEATIAN</t>
  </si>
  <si>
    <t>KUNAT</t>
  </si>
  <si>
    <t>GOSCHEN</t>
  </si>
  <si>
    <t>FISH POINT</t>
  </si>
  <si>
    <t>CHILLINGOLLAH</t>
  </si>
  <si>
    <t>CASTLE DONNINGTON</t>
  </si>
  <si>
    <t>TRESCO WEST</t>
  </si>
  <si>
    <t>LAKE BOGA</t>
  </si>
  <si>
    <t>TRESCO</t>
  </si>
  <si>
    <t>LAKE CHARM</t>
  </si>
  <si>
    <t>KOONDROOK</t>
  </si>
  <si>
    <t>WESTBY</t>
  </si>
  <si>
    <t>WANDELLA</t>
  </si>
  <si>
    <t>TRAGOWEL</t>
  </si>
  <si>
    <t>TEAL POINT</t>
  </si>
  <si>
    <t>SANDHILL LAKE</t>
  </si>
  <si>
    <t>REEDY LAKE</t>
  </si>
  <si>
    <t>PINE VIEW</t>
  </si>
  <si>
    <t>MYSTIC PARK</t>
  </si>
  <si>
    <t>MYALL</t>
  </si>
  <si>
    <t>MURRABIT WEST</t>
  </si>
  <si>
    <t>MURRABIT</t>
  </si>
  <si>
    <t>MILNES BRIDGE</t>
  </si>
  <si>
    <t>MEERING WEST</t>
  </si>
  <si>
    <t>MACORNA</t>
  </si>
  <si>
    <t>LAKE MERAN</t>
  </si>
  <si>
    <t>KOROOP</t>
  </si>
  <si>
    <t>KERANG EAST</t>
  </si>
  <si>
    <t>KERANG</t>
  </si>
  <si>
    <t>GONN CROSSING</t>
  </si>
  <si>
    <t>FAIRLEY</t>
  </si>
  <si>
    <t>DINGWALL</t>
  </si>
  <si>
    <t>CAPELS CROSSING</t>
  </si>
  <si>
    <t>BUDGERUM EAST</t>
  </si>
  <si>
    <t>BENJEROOP</t>
  </si>
  <si>
    <t>BEAUCHAMP</t>
  </si>
  <si>
    <t>BAEL BAEL</t>
  </si>
  <si>
    <t>APPIN SOUTH</t>
  </si>
  <si>
    <t>APPIN</t>
  </si>
  <si>
    <t>DURHAM OX</t>
  </si>
  <si>
    <t>YARRAWALLA</t>
  </si>
  <si>
    <t>TERRICK TERRICK</t>
  </si>
  <si>
    <t>SYLVATERRE</t>
  </si>
  <si>
    <t>PYRAMID HILL</t>
  </si>
  <si>
    <t>MOLOGA</t>
  </si>
  <si>
    <t>MINCHA</t>
  </si>
  <si>
    <t>LODDON VALE</t>
  </si>
  <si>
    <t>JUNGABURRA</t>
  </si>
  <si>
    <t>TERRICK TERRICK EAST</t>
  </si>
  <si>
    <t>PINE GROVE</t>
  </si>
  <si>
    <t>MITIAMO</t>
  </si>
  <si>
    <t>CALIVIL</t>
  </si>
  <si>
    <t>PIAVELLA</t>
  </si>
  <si>
    <t>MILLOO</t>
  </si>
  <si>
    <t>TANDARRA</t>
  </si>
  <si>
    <t>POMPAPIEL</t>
  </si>
  <si>
    <t>KAMAROOKA NORTH</t>
  </si>
  <si>
    <t>DINGEE</t>
  </si>
  <si>
    <t>RAYWOOD</t>
  </si>
  <si>
    <t>NEILBOROUGH</t>
  </si>
  <si>
    <t>KAMAROOKA</t>
  </si>
  <si>
    <t>DRUMMARTIN</t>
  </si>
  <si>
    <t>AUCHMORE</t>
  </si>
  <si>
    <t>WEE WEE RUP</t>
  </si>
  <si>
    <t>MINCHA WEST</t>
  </si>
  <si>
    <t>MEAD</t>
  </si>
  <si>
    <t>MCMILLANS</t>
  </si>
  <si>
    <t>MACORNA NORTH</t>
  </si>
  <si>
    <t>KEELY</t>
  </si>
  <si>
    <t>GANNAWARRA</t>
  </si>
  <si>
    <t>DALTONS BRIDGE</t>
  </si>
  <si>
    <t>CULLEN</t>
  </si>
  <si>
    <t>COHUNA</t>
  </si>
  <si>
    <t>BURKES BRIDGE</t>
  </si>
  <si>
    <t>LEITCHVILLE</t>
  </si>
  <si>
    <t>HORFIELD</t>
  </si>
  <si>
    <t>GUNBOWER</t>
  </si>
  <si>
    <t>KOTTA</t>
  </si>
  <si>
    <t>WHARPARILLA</t>
  </si>
  <si>
    <t>ROSLYNMEAD</t>
  </si>
  <si>
    <t>PATHO</t>
  </si>
  <si>
    <t>KANYAPELLA</t>
  </si>
  <si>
    <t>ECHUCA WEST</t>
  </si>
  <si>
    <t>ECHUCA VILLAGE</t>
  </si>
  <si>
    <t>ECHUCA SOUTH</t>
  </si>
  <si>
    <t>ECHUCA</t>
  </si>
  <si>
    <t>BAMAWM EXTENSION</t>
  </si>
  <si>
    <t>LOCKINGTON</t>
  </si>
  <si>
    <t>TORRUMBARRY</t>
  </si>
  <si>
    <t>TIMMERING</t>
  </si>
  <si>
    <t>NANNEELLA</t>
  </si>
  <si>
    <t>DIGGORA</t>
  </si>
  <si>
    <t>BONN</t>
  </si>
  <si>
    <t>BAMAWM</t>
  </si>
  <si>
    <t>BALLENDELLA</t>
  </si>
  <si>
    <t>GOBARUP</t>
  </si>
  <si>
    <t>COROP</t>
  </si>
  <si>
    <t>COLBINABBIN</t>
  </si>
  <si>
    <t>BURRAMBOOT</t>
  </si>
  <si>
    <t>AVONMORE</t>
  </si>
  <si>
    <t>HUNTER</t>
  </si>
  <si>
    <t>ELMORE</t>
  </si>
  <si>
    <t>COROP WEST</t>
  </si>
  <si>
    <t>BURNEWANG</t>
  </si>
  <si>
    <t>MUSKERRY</t>
  </si>
  <si>
    <t>GOORNONG</t>
  </si>
  <si>
    <t>FOSTERVILLE</t>
  </si>
  <si>
    <t>BARNADOWN</t>
  </si>
  <si>
    <t>WHIPSTICK</t>
  </si>
  <si>
    <t>SEBASTIAN</t>
  </si>
  <si>
    <t>SAILORS GULLY</t>
  </si>
  <si>
    <t>MYERS FLAT</t>
  </si>
  <si>
    <t>JACKASS FLAT</t>
  </si>
  <si>
    <t>EAGLEHAWK NORTH</t>
  </si>
  <si>
    <t>EAGLEHAWK</t>
  </si>
  <si>
    <t>CAMPBELLS FOREST</t>
  </si>
  <si>
    <t>CALIFORNIA GULLY</t>
  </si>
  <si>
    <t>LANSELL PLAZA</t>
  </si>
  <si>
    <t>GOLDEN SQUARE</t>
  </si>
  <si>
    <t>GOLDEN GULLY</t>
  </si>
  <si>
    <t>BIG HILL</t>
  </si>
  <si>
    <t>WOODSTOCK ON LODDON</t>
  </si>
  <si>
    <t>WELLSFORD</t>
  </si>
  <si>
    <t>WAANYARRA</t>
  </si>
  <si>
    <t>TOOLLEEN</t>
  </si>
  <si>
    <t>TARNAGULLA</t>
  </si>
  <si>
    <t>STRATHFIELDSAYE</t>
  </si>
  <si>
    <t>SEDGWICK</t>
  </si>
  <si>
    <t>PAINSWICK</t>
  </si>
  <si>
    <t>NEWBRIDGE</t>
  </si>
  <si>
    <t>MYRTLE CREEK</t>
  </si>
  <si>
    <t>MYOLA</t>
  </si>
  <si>
    <t>MANDURANG SOUTH</t>
  </si>
  <si>
    <t>MANDURANG</t>
  </si>
  <si>
    <t>MAIDEN GULLY</t>
  </si>
  <si>
    <t>LONGLEA</t>
  </si>
  <si>
    <t>LOCKWOOD SOUTH</t>
  </si>
  <si>
    <t>LOCKWOOD</t>
  </si>
  <si>
    <t>LLANELLY</t>
  </si>
  <si>
    <t>LAKE EPPALOCK</t>
  </si>
  <si>
    <t>JUNORTOUN</t>
  </si>
  <si>
    <t>HUNTLY NORTH</t>
  </si>
  <si>
    <t>HUNTLY</t>
  </si>
  <si>
    <t>EPPALOCK</t>
  </si>
  <si>
    <t>CREEK VIEW</t>
  </si>
  <si>
    <t>CORNELLA</t>
  </si>
  <si>
    <t>BENDIGO FORWARD</t>
  </si>
  <si>
    <t>BAGSHOT NORTH</t>
  </si>
  <si>
    <t>BAGSHOT</t>
  </si>
  <si>
    <t>AXEDALE</t>
  </si>
  <si>
    <t>AXE CREEK</t>
  </si>
  <si>
    <t>ARNOLD WEST</t>
  </si>
  <si>
    <t>ARNOLD</t>
  </si>
  <si>
    <t>WEST BENDIGO</t>
  </si>
  <si>
    <t>STRATHDALE</t>
  </si>
  <si>
    <t>SANDHURST EAST</t>
  </si>
  <si>
    <t>QUARRY HILL</t>
  </si>
  <si>
    <t>NORTH BENDIGO</t>
  </si>
  <si>
    <t>LONG GULLY</t>
  </si>
  <si>
    <t>KENNINGTON</t>
  </si>
  <si>
    <t>FLORA HILL</t>
  </si>
  <si>
    <t>EAST BENDIGO</t>
  </si>
  <si>
    <t>BENDIGO SOUTH</t>
  </si>
  <si>
    <t>BENDIGO</t>
  </si>
  <si>
    <t>WEMEN</t>
  </si>
  <si>
    <t>WANDOWN</t>
  </si>
  <si>
    <t>TOL TOL</t>
  </si>
  <si>
    <t>ROBINVALE IRRIGATION DISTRICT SECTION E</t>
  </si>
  <si>
    <t>ROBINVALE IRRIGATION DISTRICT SECTION D</t>
  </si>
  <si>
    <t>ROBINVALE IRRIGATION DISTRICT SECTION C</t>
  </si>
  <si>
    <t>ROBINVALE IRRIGATION DISTRICT SECTION B</t>
  </si>
  <si>
    <t>ROBINVALE</t>
  </si>
  <si>
    <t>LIPAROO</t>
  </si>
  <si>
    <t>BANNERTON</t>
  </si>
  <si>
    <t>ANNUELLO</t>
  </si>
  <si>
    <t>WINNAMBOOL</t>
  </si>
  <si>
    <t>TUROAR</t>
  </si>
  <si>
    <t>MANANGATANG</t>
  </si>
  <si>
    <t>GERAHMIN</t>
  </si>
  <si>
    <t>COCAMBA</t>
  </si>
  <si>
    <t>CHINKAPOOK</t>
  </si>
  <si>
    <t>BOLTON</t>
  </si>
  <si>
    <t>WAITCHIE</t>
  </si>
  <si>
    <t>ULTIMA EAST</t>
  </si>
  <si>
    <t>ULTIMA</t>
  </si>
  <si>
    <t>MURNUNGIN</t>
  </si>
  <si>
    <t>GOWANFORD</t>
  </si>
  <si>
    <t>CHINANGIN</t>
  </si>
  <si>
    <t>TITTYBONG</t>
  </si>
  <si>
    <t>LALBERT</t>
  </si>
  <si>
    <t>COKUM</t>
  </si>
  <si>
    <t>QUAMBATOOK</t>
  </si>
  <si>
    <t>OAKVALE</t>
  </si>
  <si>
    <t>CANNIE</t>
  </si>
  <si>
    <t>YANDO</t>
  </si>
  <si>
    <t>MINMINDIE</t>
  </si>
  <si>
    <t>LEAGHUR</t>
  </si>
  <si>
    <t>GREDGWIN</t>
  </si>
  <si>
    <t>CATUMNAL</t>
  </si>
  <si>
    <t>CANARY ISLAND</t>
  </si>
  <si>
    <t>BOORT</t>
  </si>
  <si>
    <t>BARRAPORT WEST</t>
  </si>
  <si>
    <t>BARRAPORT</t>
  </si>
  <si>
    <t>TYRRELL DOWNS</t>
  </si>
  <si>
    <t>TYRRELL</t>
  </si>
  <si>
    <t>STRATEN</t>
  </si>
  <si>
    <t>SEA LAKE</t>
  </si>
  <si>
    <t>PIER MILAN</t>
  </si>
  <si>
    <t>NYARRIN</t>
  </si>
  <si>
    <t>NINDA</t>
  </si>
  <si>
    <t>NANDALY</t>
  </si>
  <si>
    <t>LAKE TYRRELL</t>
  </si>
  <si>
    <t>BIMBOURIE</t>
  </si>
  <si>
    <t>BOIGBEAT</t>
  </si>
  <si>
    <t>BERRIWILLOCK</t>
  </si>
  <si>
    <t>WARNE</t>
  </si>
  <si>
    <t>WANGIE</t>
  </si>
  <si>
    <t>SUTTON</t>
  </si>
  <si>
    <t>CULGOA</t>
  </si>
  <si>
    <t>NULLAWIL</t>
  </si>
  <si>
    <t>KALPIENUNG</t>
  </si>
  <si>
    <t>WYCHEPROOF SOUTH</t>
  </si>
  <si>
    <t>WYCHEPROOF</t>
  </si>
  <si>
    <t>TOWANINNY SOUTH</t>
  </si>
  <si>
    <t>TOWANINNY</t>
  </si>
  <si>
    <t>THALIA</t>
  </si>
  <si>
    <t>TEDDYWADDY WEST</t>
  </si>
  <si>
    <t>TEDDYWADDY</t>
  </si>
  <si>
    <t>NINYEUNOOK</t>
  </si>
  <si>
    <t>JERUK</t>
  </si>
  <si>
    <t>GLENLOTH EAST</t>
  </si>
  <si>
    <t>GLENLOTH</t>
  </si>
  <si>
    <t>DUMOSA</t>
  </si>
  <si>
    <t>BUNGULUKE</t>
  </si>
  <si>
    <t>YEUNGROON EAST</t>
  </si>
  <si>
    <t>YEUNGROON</t>
  </si>
  <si>
    <t>WYCHITELLA NORTH</t>
  </si>
  <si>
    <t>WYCHITELLA</t>
  </si>
  <si>
    <t>WOOROONOOK</t>
  </si>
  <si>
    <t>TERRAPPEE</t>
  </si>
  <si>
    <t>NAREEWILLOCK</t>
  </si>
  <si>
    <t>LAKE MARMAL</t>
  </si>
  <si>
    <t>GRANITE FLAT</t>
  </si>
  <si>
    <t>CHIRRIP</t>
  </si>
  <si>
    <t>BUCKRABANYULE</t>
  </si>
  <si>
    <t>BARRAKEE</t>
  </si>
  <si>
    <t>REDCASTLE</t>
  </si>
  <si>
    <t>MOUNT CAMEL</t>
  </si>
  <si>
    <t>MOORMBOOL WEST</t>
  </si>
  <si>
    <t>LADYS PASS</t>
  </si>
  <si>
    <t>KNOWSLEY</t>
  </si>
  <si>
    <t>HEATHCOTE SOUTH</t>
  </si>
  <si>
    <t>HEATHCOTE</t>
  </si>
  <si>
    <t>DERRINAL</t>
  </si>
  <si>
    <t>COSTERFIELD</t>
  </si>
  <si>
    <t>TOOBORAC</t>
  </si>
  <si>
    <t>GLENHOPE EAST</t>
  </si>
  <si>
    <t>PYALONG</t>
  </si>
  <si>
    <t>KORONG VALE</t>
  </si>
  <si>
    <t>KINYPANIAL</t>
  </si>
  <si>
    <t>WOOSANG</t>
  </si>
  <si>
    <t>WEHLA</t>
  </si>
  <si>
    <t>WEDDERBURN JUNCTION</t>
  </si>
  <si>
    <t>WEDDERBURN</t>
  </si>
  <si>
    <t>SKINNERS FLAT</t>
  </si>
  <si>
    <t>RICHMOND PLAINS</t>
  </si>
  <si>
    <t>MYSIA</t>
  </si>
  <si>
    <t>KURRACA WEST</t>
  </si>
  <si>
    <t>KURRACA</t>
  </si>
  <si>
    <t>FIERY FLAT</t>
  </si>
  <si>
    <t>FERNIHURST</t>
  </si>
  <si>
    <t>FENTONS CREEK</t>
  </si>
  <si>
    <t>BORUNG</t>
  </si>
  <si>
    <t>BERRIMAL</t>
  </si>
  <si>
    <t>SALISBURY WEST</t>
  </si>
  <si>
    <t>RHEOLA</t>
  </si>
  <si>
    <t>POWLETT PLAINS</t>
  </si>
  <si>
    <t>KURTING</t>
  </si>
  <si>
    <t>KINGOWER</t>
  </si>
  <si>
    <t>JARKLIN</t>
  </si>
  <si>
    <t>GLENALBYN</t>
  </si>
  <si>
    <t>BRENANAH</t>
  </si>
  <si>
    <t>BEARS LAGOON</t>
  </si>
  <si>
    <t>YARRABERB</t>
  </si>
  <si>
    <t>LEICHARDT</t>
  </si>
  <si>
    <t>BRIDGEWATER ON LODDON</t>
  </si>
  <si>
    <t>BRIDGEWATER NORTH</t>
  </si>
  <si>
    <t>WILSONS HILL</t>
  </si>
  <si>
    <t>SHELBOURNE</t>
  </si>
  <si>
    <t>MARONG</t>
  </si>
  <si>
    <t>MURRAYVILLE</t>
  </si>
  <si>
    <t>UNDERBOOL</t>
  </si>
  <si>
    <t>LINGA</t>
  </si>
  <si>
    <t>WALPEUP</t>
  </si>
  <si>
    <t>COWANGIE</t>
  </si>
  <si>
    <t>WARGAN</t>
  </si>
  <si>
    <t>MERBEIN WEST</t>
  </si>
  <si>
    <t>MERBEIN SOUTH</t>
  </si>
  <si>
    <t>MERBEIN</t>
  </si>
  <si>
    <t>CABARITA</t>
  </si>
  <si>
    <t>BIRDWOODTON</t>
  </si>
  <si>
    <t>NICHOLS POINT</t>
  </si>
  <si>
    <t>MILDURA SOUTH</t>
  </si>
  <si>
    <t>MILDURA CENTRE PLAZA</t>
  </si>
  <si>
    <t>KOORLONG</t>
  </si>
  <si>
    <t>HATTAH</t>
  </si>
  <si>
    <t>MILDURA WEST</t>
  </si>
  <si>
    <t>MILDURA</t>
  </si>
  <si>
    <t>IRYMPLE</t>
  </si>
  <si>
    <t>WERRIMULL</t>
  </si>
  <si>
    <t>SUNNYCLIFFS</t>
  </si>
  <si>
    <t>RED CLIFFS</t>
  </si>
  <si>
    <t>NEDS CORNER</t>
  </si>
  <si>
    <t>MERRINEE</t>
  </si>
  <si>
    <t>MERINGUR</t>
  </si>
  <si>
    <t>LINDSAY POINT</t>
  </si>
  <si>
    <t>CULLULLERAINE</t>
  </si>
  <si>
    <t>CARDROSS</t>
  </si>
  <si>
    <t>NANGILOC</t>
  </si>
  <si>
    <t>IRAAK</t>
  </si>
  <si>
    <t>COLIGNAN</t>
  </si>
  <si>
    <t>CARWARP</t>
  </si>
  <si>
    <t>PATCHEWOLLOCK</t>
  </si>
  <si>
    <t>TUTYE</t>
  </si>
  <si>
    <t>TORRITA</t>
  </si>
  <si>
    <t>OUYEN</t>
  </si>
  <si>
    <t>MURRAY-SUNSET</t>
  </si>
  <si>
    <t>MITTYACK</t>
  </si>
  <si>
    <t>KULWIN</t>
  </si>
  <si>
    <t>BOINKA</t>
  </si>
  <si>
    <t>BIG DESERT</t>
  </si>
  <si>
    <t>TEMPY</t>
  </si>
  <si>
    <t>TURRIFF EAST</t>
  </si>
  <si>
    <t>TURRIFF</t>
  </si>
  <si>
    <t>SPEED</t>
  </si>
  <si>
    <t>LASCELLES</t>
  </si>
  <si>
    <t>WOOMELANG</t>
  </si>
  <si>
    <t>WILLANGIE</t>
  </si>
  <si>
    <t>WATCHUPGA</t>
  </si>
  <si>
    <t>BANYAN</t>
  </si>
  <si>
    <t>WHIRILY</t>
  </si>
  <si>
    <t>NARRAPORT</t>
  </si>
  <si>
    <t>MARLBED</t>
  </si>
  <si>
    <t>KINNABULLA</t>
  </si>
  <si>
    <t>KARYRIE</t>
  </si>
  <si>
    <t>JIL JIL</t>
  </si>
  <si>
    <t>CURYO</t>
  </si>
  <si>
    <t>BIRCHIP WEST</t>
  </si>
  <si>
    <t>BIRCHIP</t>
  </si>
  <si>
    <t>BALLAPUR</t>
  </si>
  <si>
    <t>WATCHEM WEST</t>
  </si>
  <si>
    <t>WATCHEM</t>
  </si>
  <si>
    <t>WARMUR</t>
  </si>
  <si>
    <t>MORTON PLAINS</t>
  </si>
  <si>
    <t>MASSEY</t>
  </si>
  <si>
    <t>SWANWATER WEST</t>
  </si>
  <si>
    <t>RICH AVON WEST</t>
  </si>
  <si>
    <t>RICH AVON EAST</t>
  </si>
  <si>
    <t>RICH AVON</t>
  </si>
  <si>
    <t>LITCHFIELD</t>
  </si>
  <si>
    <t>LAWLER</t>
  </si>
  <si>
    <t>LAEN NORTH</t>
  </si>
  <si>
    <t>LAEN EAST</t>
  </si>
  <si>
    <t>LAEN</t>
  </si>
  <si>
    <t>JEFFCOTT NORTH</t>
  </si>
  <si>
    <t>JEFFCOTT</t>
  </si>
  <si>
    <t>GIL GIL</t>
  </si>
  <si>
    <t>DONALD</t>
  </si>
  <si>
    <t>CORACK EAST</t>
  </si>
  <si>
    <t>CORACK</t>
  </si>
  <si>
    <t>COPE COPE</t>
  </si>
  <si>
    <t>CARRON</t>
  </si>
  <si>
    <t>AREEGRA</t>
  </si>
  <si>
    <t>YAWONG HILLS</t>
  </si>
  <si>
    <t>WARRENMANG</t>
  </si>
  <si>
    <t>TANWOOD</t>
  </si>
  <si>
    <t>ST ARNAUD</t>
  </si>
  <si>
    <t>PERCYDALE</t>
  </si>
  <si>
    <t>MOONAMBEL</t>
  </si>
  <si>
    <t>MEDLYN</t>
  </si>
  <si>
    <t>DOOBOOBETIC</t>
  </si>
  <si>
    <t>WINJALLOK</t>
  </si>
  <si>
    <t>TRAYNORS LAGOON</t>
  </si>
  <si>
    <t>TOTTINGTON</t>
  </si>
  <si>
    <t>SWANWATER</t>
  </si>
  <si>
    <t>SUTHERLAND</t>
  </si>
  <si>
    <t>STUART MILL</t>
  </si>
  <si>
    <t>ST ARNAUD NORTH</t>
  </si>
  <si>
    <t>ST ARNAUD EAST</t>
  </si>
  <si>
    <t>SLATY CREEK</t>
  </si>
  <si>
    <t>ROSTRON</t>
  </si>
  <si>
    <t>MOYREISK</t>
  </si>
  <si>
    <t>MOOLERR</t>
  </si>
  <si>
    <t>MARNOO EAST</t>
  </si>
  <si>
    <t>KOOREH</t>
  </si>
  <si>
    <t>GRE GRE SOUTH</t>
  </si>
  <si>
    <t>GRE GRE NORTH</t>
  </si>
  <si>
    <t>GRE GRE</t>
  </si>
  <si>
    <t>GRAYS BRIDGE</t>
  </si>
  <si>
    <t>GOWAR EAST</t>
  </si>
  <si>
    <t>GOOROC</t>
  </si>
  <si>
    <t>DALYENONG</t>
  </si>
  <si>
    <t>COONOOER WEST</t>
  </si>
  <si>
    <t>COONOOER BRIDGE</t>
  </si>
  <si>
    <t>CARAPOOEE WEST</t>
  </si>
  <si>
    <t>CARAPOOEE</t>
  </si>
  <si>
    <t>BEAZLEYS BRIDGE</t>
  </si>
  <si>
    <t>AVON PLAINS</t>
  </si>
  <si>
    <t>LOGAN</t>
  </si>
  <si>
    <t>EMU</t>
  </si>
  <si>
    <t>COCHRANES CREEK</t>
  </si>
  <si>
    <t>BURKES FLAT</t>
  </si>
  <si>
    <t>BEALIBA</t>
  </si>
  <si>
    <t>ARCHDALE JUNCTION</t>
  </si>
  <si>
    <t>ARCHDALE</t>
  </si>
  <si>
    <t>MOUNT HOOGHLY</t>
  </si>
  <si>
    <t>MOLIAGUL</t>
  </si>
  <si>
    <t>MCINTYRE</t>
  </si>
  <si>
    <t>EDDINGTON</t>
  </si>
  <si>
    <t>DUNOLLY</t>
  </si>
  <si>
    <t>DUNLUCE</t>
  </si>
  <si>
    <t>BROMLEY</t>
  </si>
  <si>
    <t>BETLEY</t>
  </si>
  <si>
    <t>BET BET</t>
  </si>
  <si>
    <t>NOWHERE CREEK</t>
  </si>
  <si>
    <t>GLENPATRICK</t>
  </si>
  <si>
    <t>GLENLOGIE</t>
  </si>
  <si>
    <t>GLENLOFTY</t>
  </si>
  <si>
    <t>ELMHURST</t>
  </si>
  <si>
    <t>MOUNT LONARCH</t>
  </si>
  <si>
    <t>AMPHITHEATRE</t>
  </si>
  <si>
    <t>WAREEK</t>
  </si>
  <si>
    <t>TIMOR WEST</t>
  </si>
  <si>
    <t>TIMOR</t>
  </si>
  <si>
    <t>SIMSON</t>
  </si>
  <si>
    <t>RATHSCAR WEST</t>
  </si>
  <si>
    <t>RATHSCAR</t>
  </si>
  <si>
    <t>NATTE YALLOCK</t>
  </si>
  <si>
    <t>MOONLIGHT FLAT</t>
  </si>
  <si>
    <t>MOOLORT</t>
  </si>
  <si>
    <t>MAJORCA</t>
  </si>
  <si>
    <t>HAVELOCK</t>
  </si>
  <si>
    <t>GOLDEN POINT</t>
  </si>
  <si>
    <t>FLAGSTAFF</t>
  </si>
  <si>
    <t>COTSWOLD</t>
  </si>
  <si>
    <t>BUNG BONG</t>
  </si>
  <si>
    <t>BOWENVALE</t>
  </si>
  <si>
    <t>ADELAIDE LEAD</t>
  </si>
  <si>
    <t>CARISBROOK</t>
  </si>
  <si>
    <t>WOODSTOCK WEST</t>
  </si>
  <si>
    <t>WALMER</t>
  </si>
  <si>
    <t>TARRENGOWER</t>
  </si>
  <si>
    <t>NUGGETTY</t>
  </si>
  <si>
    <t>NEEREMAN</t>
  </si>
  <si>
    <t>MALDON</t>
  </si>
  <si>
    <t>LAANECOORIE</t>
  </si>
  <si>
    <t>GOWER</t>
  </si>
  <si>
    <t>EASTVILLE</t>
  </si>
  <si>
    <t>BRADFORD</t>
  </si>
  <si>
    <t>BARINGHUP WEST</t>
  </si>
  <si>
    <t>BARINGHUP</t>
  </si>
  <si>
    <t>WELSHMANS REEF</t>
  </si>
  <si>
    <t>SANDON</t>
  </si>
  <si>
    <t>MUCKLEFORD SOUTH</t>
  </si>
  <si>
    <t>GREEN GULLY</t>
  </si>
  <si>
    <t>YANDOIT HILLS</t>
  </si>
  <si>
    <t>YANDOIT</t>
  </si>
  <si>
    <t>WHEATSHEAF</t>
  </si>
  <si>
    <t>STRANGWAYS</t>
  </si>
  <si>
    <t>SPARGO CREEK</t>
  </si>
  <si>
    <t>SHEPHERDS FLAT</t>
  </si>
  <si>
    <t>SAILORS HILL</t>
  </si>
  <si>
    <t>SAILORS FALLS</t>
  </si>
  <si>
    <t>PORCUPINE RIDGE</t>
  </si>
  <si>
    <t>MUSK VALE</t>
  </si>
  <si>
    <t>MUSK</t>
  </si>
  <si>
    <t>MOUNT FRANKLIN</t>
  </si>
  <si>
    <t>LYONVILLE</t>
  </si>
  <si>
    <t>LEONARDS HILL</t>
  </si>
  <si>
    <t>KORWEINGUBOORA</t>
  </si>
  <si>
    <t>HEPBURN SPRINGS</t>
  </si>
  <si>
    <t>HEPBURN</t>
  </si>
  <si>
    <t>FRANKLINFORD</t>
  </si>
  <si>
    <t>ELEVATED PLAINS</t>
  </si>
  <si>
    <t>EGANSTOWN</t>
  </si>
  <si>
    <t>DRY DIGGINGS</t>
  </si>
  <si>
    <t>DRUMMOND</t>
  </si>
  <si>
    <t>DENVER</t>
  </si>
  <si>
    <t>COOMOORA</t>
  </si>
  <si>
    <t>CLYDESDALE</t>
  </si>
  <si>
    <t>BULLARTO SOUTH</t>
  </si>
  <si>
    <t>BULLARTO</t>
  </si>
  <si>
    <t>DAYLESFORD</t>
  </si>
  <si>
    <t>TRENTHAM EAST</t>
  </si>
  <si>
    <t>TRENTHAM</t>
  </si>
  <si>
    <t>NORTH BLACKWOOD</t>
  </si>
  <si>
    <t>NEWBURY</t>
  </si>
  <si>
    <t>LITTLE HAMPTON</t>
  </si>
  <si>
    <t>LERDERDERG</t>
  </si>
  <si>
    <t>FERN HILL</t>
  </si>
  <si>
    <t>BARRYS REEF</t>
  </si>
  <si>
    <t>RAVENSWOOD SOUTH</t>
  </si>
  <si>
    <t>HARCOURT NORTH</t>
  </si>
  <si>
    <t>HARCOURT</t>
  </si>
  <si>
    <t>YAPEEN</t>
  </si>
  <si>
    <t>VAUGHAN</t>
  </si>
  <si>
    <t>TARILTA</t>
  </si>
  <si>
    <t>MUCKLEFORD</t>
  </si>
  <si>
    <t>MCKENZIE HILL</t>
  </si>
  <si>
    <t>GLENLUCE</t>
  </si>
  <si>
    <t>FRYERSTOWN</t>
  </si>
  <si>
    <t>FARADAY</t>
  </si>
  <si>
    <t>CHEWTON BUSHLANDS</t>
  </si>
  <si>
    <t>CHEWTON</t>
  </si>
  <si>
    <t>CAMPBELLS CREEK</t>
  </si>
  <si>
    <t>BARKERS CREEK</t>
  </si>
  <si>
    <t>CASTLEMAINE</t>
  </si>
  <si>
    <t>SUTTON GRANGE</t>
  </si>
  <si>
    <t>METCALFE</t>
  </si>
  <si>
    <t>TARADALE</t>
  </si>
  <si>
    <t>MALMSBURY</t>
  </si>
  <si>
    <t>DRUMMOND NORTH</t>
  </si>
  <si>
    <t>TYLDEN SOUTH</t>
  </si>
  <si>
    <t>TYLDEN</t>
  </si>
  <si>
    <t>SIDONIA</t>
  </si>
  <si>
    <t>REDESDALE</t>
  </si>
  <si>
    <t>PIPERS CREEK</t>
  </si>
  <si>
    <t>PASTORIA EAST</t>
  </si>
  <si>
    <t>PASTORIA</t>
  </si>
  <si>
    <t>METCALFE EAST</t>
  </si>
  <si>
    <t>LYAL</t>
  </si>
  <si>
    <t>LAURISTON</t>
  </si>
  <si>
    <t>KYNETON SOUTH</t>
  </si>
  <si>
    <t>KYNETON</t>
  </si>
  <si>
    <t>GLENHOPE</t>
  </si>
  <si>
    <t>EDGECOMBE</t>
  </si>
  <si>
    <t>BAYNTON EAST</t>
  </si>
  <si>
    <t>BARFOLD</t>
  </si>
  <si>
    <t>WOODEND NORTH</t>
  </si>
  <si>
    <t>ROCHFORD</t>
  </si>
  <si>
    <t>NEWHAM</t>
  </si>
  <si>
    <t>HESKET</t>
  </si>
  <si>
    <t>COBAW</t>
  </si>
  <si>
    <t>CARLSRUHE</t>
  </si>
  <si>
    <t>CADELLO</t>
  </si>
  <si>
    <t>MOUNT MACEDON</t>
  </si>
  <si>
    <t>MACEDON</t>
  </si>
  <si>
    <t>NEW GISBORNE</t>
  </si>
  <si>
    <t>GISBORNE SOUTH</t>
  </si>
  <si>
    <t>GISBORNE</t>
  </si>
  <si>
    <t>BULLENGAROOK</t>
  </si>
  <si>
    <t>NULLA VALE</t>
  </si>
  <si>
    <t>LANCEFIELD</t>
  </si>
  <si>
    <t>GOLDIE</t>
  </si>
  <si>
    <t>BENLOCH</t>
  </si>
  <si>
    <t>ROMSEY</t>
  </si>
  <si>
    <t>KERRIE</t>
  </si>
  <si>
    <t>CHEROKEE</t>
  </si>
  <si>
    <t>MONEGEETTA</t>
  </si>
  <si>
    <t>BOLINDA</t>
  </si>
  <si>
    <t>RIDDELLS CREEK</t>
  </si>
  <si>
    <t>CLARKEFIELD</t>
  </si>
  <si>
    <t>WILDWOOD</t>
  </si>
  <si>
    <t>SUNBURY</t>
  </si>
  <si>
    <t>BULLA</t>
  </si>
  <si>
    <t>DIGGERS REST</t>
  </si>
  <si>
    <t>YAAPEET</t>
  </si>
  <si>
    <t>RAINBOW</t>
  </si>
  <si>
    <t>ALBACUTYA</t>
  </si>
  <si>
    <t>JEPARIT</t>
  </si>
  <si>
    <t>TELOPEA DOWNS</t>
  </si>
  <si>
    <t>SERVICETON</t>
  </si>
  <si>
    <t>LILLIMUR</t>
  </si>
  <si>
    <t>KANIVA</t>
  </si>
  <si>
    <t>YANAC</t>
  </si>
  <si>
    <t>NHILL</t>
  </si>
  <si>
    <t>LORQUON</t>
  </si>
  <si>
    <t>LITTLE DESERT</t>
  </si>
  <si>
    <t>LAWLOIT</t>
  </si>
  <si>
    <t>KIATA</t>
  </si>
  <si>
    <t>GERANG GERUNG</t>
  </si>
  <si>
    <t>MIRAM</t>
  </si>
  <si>
    <t>TARRANYURK</t>
  </si>
  <si>
    <t>DIMBOOLA</t>
  </si>
  <si>
    <t>ANTWERP</t>
  </si>
  <si>
    <t>PERONNE</t>
  </si>
  <si>
    <t>OZENKADNOOK</t>
  </si>
  <si>
    <t>NEUARPURR</t>
  </si>
  <si>
    <t>MINIMAY</t>
  </si>
  <si>
    <t>GOROKE</t>
  </si>
  <si>
    <t>WOMBELANO</t>
  </si>
  <si>
    <t>TOOAN</t>
  </si>
  <si>
    <t>NORADJUHA</t>
  </si>
  <si>
    <t>NATIMUK</t>
  </si>
  <si>
    <t>MITRE</t>
  </si>
  <si>
    <t>MIGA LAKE</t>
  </si>
  <si>
    <t>JILPANGER</t>
  </si>
  <si>
    <t>GRASS FLAT</t>
  </si>
  <si>
    <t>DUCHEMBEGARRA</t>
  </si>
  <si>
    <t>CLEAR LAKE</t>
  </si>
  <si>
    <t>ARAPILES</t>
  </si>
  <si>
    <t>VASEY</t>
  </si>
  <si>
    <t>PIGEON PONDS</t>
  </si>
  <si>
    <t>GATUM</t>
  </si>
  <si>
    <t>ENGLEFIELD</t>
  </si>
  <si>
    <t>ZUMSTEINS</t>
  </si>
  <si>
    <t>WONWONDAH</t>
  </si>
  <si>
    <t>WARTOOK</t>
  </si>
  <si>
    <t>WALLUP</t>
  </si>
  <si>
    <t>WAIL</t>
  </si>
  <si>
    <t>VECTIS</t>
  </si>
  <si>
    <t>TOOLONDO</t>
  </si>
  <si>
    <t>TELANGATUK EAST</t>
  </si>
  <si>
    <t>ST HELENS PLAINS</t>
  </si>
  <si>
    <t>ROCKLANDS</t>
  </si>
  <si>
    <t>QUANTONG</t>
  </si>
  <si>
    <t>PIMPINIO</t>
  </si>
  <si>
    <t>NURRABIEL</t>
  </si>
  <si>
    <t>NURCOUNG</t>
  </si>
  <si>
    <t>MURRA WARRA</t>
  </si>
  <si>
    <t>MOCKINYA</t>
  </si>
  <si>
    <t>MCKENZIE CREEK</t>
  </si>
  <si>
    <t>LOWER NORTON</t>
  </si>
  <si>
    <t>LONGERENONG</t>
  </si>
  <si>
    <t>LAHARUM</t>
  </si>
  <si>
    <t>KARNAK</t>
  </si>
  <si>
    <t>KANAGULK</t>
  </si>
  <si>
    <t>KALKEE</t>
  </si>
  <si>
    <t>JUNG</t>
  </si>
  <si>
    <t>HAVEN</t>
  </si>
  <si>
    <t>GYMBOWEN</t>
  </si>
  <si>
    <t>DRUNG</t>
  </si>
  <si>
    <t>DOOEN</t>
  </si>
  <si>
    <t>CHERRYPOOL</t>
  </si>
  <si>
    <t>BUNGALALLY</t>
  </si>
  <si>
    <t>BRIMPAEN</t>
  </si>
  <si>
    <t>BLACKHEATH</t>
  </si>
  <si>
    <t>HORSHAM</t>
  </si>
  <si>
    <t>REEDY DAM</t>
  </si>
  <si>
    <t>WILLENABRINA</t>
  </si>
  <si>
    <t>WILKUR</t>
  </si>
  <si>
    <t>WARRACKNABEAL</t>
  </si>
  <si>
    <t>LAH</t>
  </si>
  <si>
    <t>KELLALAC</t>
  </si>
  <si>
    <t>CRYMELON</t>
  </si>
  <si>
    <t>CANNUM</t>
  </si>
  <si>
    <t>BANGERANG</t>
  </si>
  <si>
    <t>AUBREY</t>
  </si>
  <si>
    <t>SHEEP HILLS</t>
  </si>
  <si>
    <t>MINYIP</t>
  </si>
  <si>
    <t>BOOLITE</t>
  </si>
  <si>
    <t>BRIM</t>
  </si>
  <si>
    <t>MURTOA</t>
  </si>
  <si>
    <t>KEWELL</t>
  </si>
  <si>
    <t>RUPANYUP</t>
  </si>
  <si>
    <t>BANYENA</t>
  </si>
  <si>
    <t>WALLALOO EAST</t>
  </si>
  <si>
    <t>WALLALOO</t>
  </si>
  <si>
    <t>MORRL MORRL</t>
  </si>
  <si>
    <t>MARNOO WEST</t>
  </si>
  <si>
    <t>MARNOO</t>
  </si>
  <si>
    <t>KANYA</t>
  </si>
  <si>
    <t>GERMANIA</t>
  </si>
  <si>
    <t>CAMPBELLS BRIDGE</t>
  </si>
  <si>
    <t>CALLAWADDA</t>
  </si>
  <si>
    <t>BOLANGUM</t>
  </si>
  <si>
    <t>WAL WAL</t>
  </si>
  <si>
    <t>ROSES GAP</t>
  </si>
  <si>
    <t>RIACHELLA</t>
  </si>
  <si>
    <t>LUBECK</t>
  </si>
  <si>
    <t>LEDCOURT</t>
  </si>
  <si>
    <t>DEEP LEAD</t>
  </si>
  <si>
    <t>DADSWELLS BRIDGE</t>
  </si>
  <si>
    <t>WATTLE CREEK</t>
  </si>
  <si>
    <t>TULKARA</t>
  </si>
  <si>
    <t>NAVARRE</t>
  </si>
  <si>
    <t>LANDSBOROUGH WEST</t>
  </si>
  <si>
    <t>JOEL SOUTH</t>
  </si>
  <si>
    <t>JOEL JOEL</t>
  </si>
  <si>
    <t>FRENCHMANS</t>
  </si>
  <si>
    <t>CONCONGELLA</t>
  </si>
  <si>
    <t>POMONAL</t>
  </si>
  <si>
    <t>MOUNT DRYDEN</t>
  </si>
  <si>
    <t>MOKEPILLY</t>
  </si>
  <si>
    <t>LAKE LONSDALE</t>
  </si>
  <si>
    <t>LAKE FYANS</t>
  </si>
  <si>
    <t>ILLAWARRA</t>
  </si>
  <si>
    <t>HALLS GAP</t>
  </si>
  <si>
    <t>FYANS CREEK</t>
  </si>
  <si>
    <t>BLACK RANGE</t>
  </si>
  <si>
    <t>BELLELLEN</t>
  </si>
  <si>
    <t>STAWELL WEST</t>
  </si>
  <si>
    <t>STAWELL</t>
  </si>
  <si>
    <t>WILLAURA NORTH</t>
  </si>
  <si>
    <t>WILLAURA</t>
  </si>
  <si>
    <t>WICKLIFFE</t>
  </si>
  <si>
    <t>STAVELY</t>
  </si>
  <si>
    <t>MAFEKING</t>
  </si>
  <si>
    <t>BORNES HILL</t>
  </si>
  <si>
    <t>YALLA-Y-POORA</t>
  </si>
  <si>
    <t>TATYOON</t>
  </si>
  <si>
    <t>WARRAK</t>
  </si>
  <si>
    <t>SHAYS FLAT</t>
  </si>
  <si>
    <t>ROSSBRIDGE</t>
  </si>
  <si>
    <t>RHYMNEY</t>
  </si>
  <si>
    <t>NORVAL</t>
  </si>
  <si>
    <t>MOYSTON</t>
  </si>
  <si>
    <t>MOUNT COLE CREEK</t>
  </si>
  <si>
    <t>MOUNT COLE</t>
  </si>
  <si>
    <t>MAROONA</t>
  </si>
  <si>
    <t>LANGI LOGAN</t>
  </si>
  <si>
    <t>EVERSLEY</t>
  </si>
  <si>
    <t>DUNNEWORTHY</t>
  </si>
  <si>
    <t>DOBIE</t>
  </si>
  <si>
    <t>DENICULL CREEK</t>
  </si>
  <si>
    <t>CROWLANDS</t>
  </si>
  <si>
    <t>CATHCART</t>
  </si>
  <si>
    <t>BULGANA</t>
  </si>
  <si>
    <t>ARMSTRONG</t>
  </si>
  <si>
    <t>ARARAT</t>
  </si>
  <si>
    <t>MIDDLE CREEK</t>
  </si>
  <si>
    <t>BUANGOR</t>
  </si>
  <si>
    <t>BAYINDEEN</t>
  </si>
  <si>
    <t>BALLYROGAN</t>
  </si>
  <si>
    <t>GREAT WESTERN</t>
  </si>
  <si>
    <t>TRAWALLA</t>
  </si>
  <si>
    <t>STOCKYARD HILL</t>
  </si>
  <si>
    <t>NERRING</t>
  </si>
  <si>
    <t>MENA PARK</t>
  </si>
  <si>
    <t>MAIN LEAD</t>
  </si>
  <si>
    <t>LAKE WONGAN</t>
  </si>
  <si>
    <t>LAKE GOLDSMITH</t>
  </si>
  <si>
    <t>CHUTE</t>
  </si>
  <si>
    <t>RED LION</t>
  </si>
  <si>
    <t>MOUNT GLASGOW</t>
  </si>
  <si>
    <t>LILLICUR</t>
  </si>
  <si>
    <t>EVANSFORD</t>
  </si>
  <si>
    <t>DUNACH</t>
  </si>
  <si>
    <t>CARALULUP</t>
  </si>
  <si>
    <t>BURNBANK</t>
  </si>
  <si>
    <t>AMHERST</t>
  </si>
  <si>
    <t>ULLINA</t>
  </si>
  <si>
    <t>MOUNT CAMERON</t>
  </si>
  <si>
    <t>GLENGOWER</t>
  </si>
  <si>
    <t>CLUNES</t>
  </si>
  <si>
    <t>WERONA</t>
  </si>
  <si>
    <t>STRATHLEA</t>
  </si>
  <si>
    <t>SPRINGMOUNT</t>
  </si>
  <si>
    <t>SMOKEYTOWN</t>
  </si>
  <si>
    <t>SMEATON</t>
  </si>
  <si>
    <t>ROCKLYN</t>
  </si>
  <si>
    <t>NEWLYN NORTH</t>
  </si>
  <si>
    <t>NEWLYN</t>
  </si>
  <si>
    <t>MOUNT PROSPECT</t>
  </si>
  <si>
    <t>LAWRENCE</t>
  </si>
  <si>
    <t>KOOROOCHEANG</t>
  </si>
  <si>
    <t>JOYCES CREEK</t>
  </si>
  <si>
    <t>GLENDONALD</t>
  </si>
  <si>
    <t>COGHILLS CREEK</t>
  </si>
  <si>
    <t>CABBAGE TREE</t>
  </si>
  <si>
    <t>BROOMFIELD</t>
  </si>
  <si>
    <t>BLAMPIED</t>
  </si>
  <si>
    <t>BARKSTEAD</t>
  </si>
  <si>
    <t>ALLENDALE</t>
  </si>
  <si>
    <t>TOURELLO</t>
  </si>
  <si>
    <t>MOUNT BECKWORTH</t>
  </si>
  <si>
    <t>LANGDONS HILL</t>
  </si>
  <si>
    <t>GLENDARUEL</t>
  </si>
  <si>
    <t>DEAN</t>
  </si>
  <si>
    <t>CRESWICK NORTH</t>
  </si>
  <si>
    <t>CRESWICK</t>
  </si>
  <si>
    <t>SKIPTON</t>
  </si>
  <si>
    <t>CARRANBALLAC</t>
  </si>
  <si>
    <t>BRADVALE</t>
  </si>
  <si>
    <t>PITTONG</t>
  </si>
  <si>
    <t>MANNIBADAR</t>
  </si>
  <si>
    <t>LINTON</t>
  </si>
  <si>
    <t>WINTER VALLEY</t>
  </si>
  <si>
    <t>BUNINYONG</t>
  </si>
  <si>
    <t>DELACOMBE</t>
  </si>
  <si>
    <t>WENDOUREE VILLAGE</t>
  </si>
  <si>
    <t>WENDOUREE</t>
  </si>
  <si>
    <t>LAKE GARDENS</t>
  </si>
  <si>
    <t>YENDON</t>
  </si>
  <si>
    <t>WERNETH</t>
  </si>
  <si>
    <t>WEATHERBOARD</t>
  </si>
  <si>
    <t>WAUBRA</t>
  </si>
  <si>
    <t>WARRENHEIP</t>
  </si>
  <si>
    <t>WALLACE</t>
  </si>
  <si>
    <t>SULKY</t>
  </si>
  <si>
    <t>SPRINGBANK</t>
  </si>
  <si>
    <t>SCOTSBURN</t>
  </si>
  <si>
    <t>SCOTCHMANS LEAD</t>
  </si>
  <si>
    <t>POOTILLA</t>
  </si>
  <si>
    <t>NAVIGATORS</t>
  </si>
  <si>
    <t>NAPOLEONS</t>
  </si>
  <si>
    <t>MOUNT ROWAN</t>
  </si>
  <si>
    <t>MOUNT MERCER</t>
  </si>
  <si>
    <t>MOUNT EGERTON</t>
  </si>
  <si>
    <t>MOUNT BOLTON</t>
  </si>
  <si>
    <t>MOLLONGGHIP</t>
  </si>
  <si>
    <t>MINERS REST</t>
  </si>
  <si>
    <t>MAGPIE</t>
  </si>
  <si>
    <t>LEXTON</t>
  </si>
  <si>
    <t>LANGI KAL KAL</t>
  </si>
  <si>
    <t>LAMPLOUGH</t>
  </si>
  <si>
    <t>LAL LAL</t>
  </si>
  <si>
    <t>GRENVILLE</t>
  </si>
  <si>
    <t>GONG GONG</t>
  </si>
  <si>
    <t>GLENBRAE</t>
  </si>
  <si>
    <t>GLEN PARK</t>
  </si>
  <si>
    <t>GARIBALDI</t>
  </si>
  <si>
    <t>ERCILDOUNE</t>
  </si>
  <si>
    <t>DURHAM LEAD</t>
  </si>
  <si>
    <t>DUNNSTOWN</t>
  </si>
  <si>
    <t>DEREEL</t>
  </si>
  <si>
    <t>CORINDHAP</t>
  </si>
  <si>
    <t>CLARKES HILL</t>
  </si>
  <si>
    <t>CLARETOWN</t>
  </si>
  <si>
    <t>CHAPEL FLAT</t>
  </si>
  <si>
    <t>CARDIGAN VILLAGE</t>
  </si>
  <si>
    <t>CARDIGAN</t>
  </si>
  <si>
    <t>CAMBRIAN HILL</t>
  </si>
  <si>
    <t>BURRUMBEET</t>
  </si>
  <si>
    <t>BUNKERS HILL</t>
  </si>
  <si>
    <t>BULLAROOK</t>
  </si>
  <si>
    <t>BREWSTER</t>
  </si>
  <si>
    <t>BOLWARRAH</t>
  </si>
  <si>
    <t>BLOWHARD</t>
  </si>
  <si>
    <t>ADDINGTON</t>
  </si>
  <si>
    <t>WESTMERE</t>
  </si>
  <si>
    <t>WALLINDUC</t>
  </si>
  <si>
    <t>STREATHAM</t>
  </si>
  <si>
    <t>STAFFORDSHIRE REEF</t>
  </si>
  <si>
    <t>SPRINGDALLAH</t>
  </si>
  <si>
    <t>SNAKE VALLEY</t>
  </si>
  <si>
    <t>SMYTHESDALE</t>
  </si>
  <si>
    <t>SMYTHES CREEK</t>
  </si>
  <si>
    <t>SCARSDALE</t>
  </si>
  <si>
    <t>ROKEWOOD JUNCTION</t>
  </si>
  <si>
    <t>PITFIELD</t>
  </si>
  <si>
    <t>PIGGOREET</t>
  </si>
  <si>
    <t>NINTINGBOOL</t>
  </si>
  <si>
    <t>NERRIN NERRIN</t>
  </si>
  <si>
    <t>MOUNT EMU</t>
  </si>
  <si>
    <t>MININERA</t>
  </si>
  <si>
    <t>LAKE BOLAC</t>
  </si>
  <si>
    <t>ILLABAROOK</t>
  </si>
  <si>
    <t>HADDON</t>
  </si>
  <si>
    <t>CHEPSTOWE</t>
  </si>
  <si>
    <t>CARNGHAM</t>
  </si>
  <si>
    <t>CAPE CLEAR</t>
  </si>
  <si>
    <t>BO PEEP</t>
  </si>
  <si>
    <t>BERRINGA</t>
  </si>
  <si>
    <t>REDAN</t>
  </si>
  <si>
    <t>NEWINGTON</t>
  </si>
  <si>
    <t>NERRINA</t>
  </si>
  <si>
    <t>MOUNT HELEN</t>
  </si>
  <si>
    <t>MOUNT CLEAR</t>
  </si>
  <si>
    <t>LUCAS</t>
  </si>
  <si>
    <t>LAKE WENDOUREE</t>
  </si>
  <si>
    <t>INVERMAY PARK</t>
  </si>
  <si>
    <t>CANADIAN</t>
  </si>
  <si>
    <t>BALLARAT WEST</t>
  </si>
  <si>
    <t>BALLARAT NORTH</t>
  </si>
  <si>
    <t>BALLARAT EAST</t>
  </si>
  <si>
    <t>BALLARAT CENTRAL</t>
  </si>
  <si>
    <t>BALLARAT</t>
  </si>
  <si>
    <t>BAKERY HILL</t>
  </si>
  <si>
    <t>ALFREDTON</t>
  </si>
  <si>
    <t>MOUNT WALLACE</t>
  </si>
  <si>
    <t>INGLISTON</t>
  </si>
  <si>
    <t>FISKVILLE</t>
  </si>
  <si>
    <t>DURDIDWARRAH</t>
  </si>
  <si>
    <t>COLBROOK</t>
  </si>
  <si>
    <t>BUNDING</t>
  </si>
  <si>
    <t>BLAKEVILLE</t>
  </si>
  <si>
    <t>BEREMBOKE</t>
  </si>
  <si>
    <t>BALLAN</t>
  </si>
  <si>
    <t>PENTLAND HILLS</t>
  </si>
  <si>
    <t>MYRNIONG</t>
  </si>
  <si>
    <t>KOROBEIT</t>
  </si>
  <si>
    <t>GREENDALE</t>
  </si>
  <si>
    <t>DALES CREEK</t>
  </si>
  <si>
    <t>STAUGHTON VALE</t>
  </si>
  <si>
    <t>ROWSLEY</t>
  </si>
  <si>
    <t>PARWAN</t>
  </si>
  <si>
    <t>MERRIMU</t>
  </si>
  <si>
    <t>MADDINGLEY</t>
  </si>
  <si>
    <t>LONG FOREST</t>
  </si>
  <si>
    <t>HOPETOUN PARK</t>
  </si>
  <si>
    <t>GLENMORE</t>
  </si>
  <si>
    <t>DARLEY</t>
  </si>
  <si>
    <t>COIMADAI</t>
  </si>
  <si>
    <t>BALLIANG EAST</t>
  </si>
  <si>
    <t>BALLIANG</t>
  </si>
  <si>
    <t>BACCHUS MARSH</t>
  </si>
  <si>
    <t>WEIR VIEWS</t>
  </si>
  <si>
    <t>STRATHTULLOH</t>
  </si>
  <si>
    <t>MELTON SOUTH</t>
  </si>
  <si>
    <t>EYNESBURY</t>
  </si>
  <si>
    <t>EXFORD</t>
  </si>
  <si>
    <t>COBBLEBANK</t>
  </si>
  <si>
    <t>TOOLERN VALE</t>
  </si>
  <si>
    <t>MELTON WEST</t>
  </si>
  <si>
    <t>KURUNJANG</t>
  </si>
  <si>
    <t>HARKNESS</t>
  </si>
  <si>
    <t>FRASER RISE</t>
  </si>
  <si>
    <t>DEANSIDE</t>
  </si>
  <si>
    <t>AINTREE</t>
  </si>
  <si>
    <t>THORNHILL PARK</t>
  </si>
  <si>
    <t>ROCKBANK</t>
  </si>
  <si>
    <t>PLUMPTON</t>
  </si>
  <si>
    <t>GRANGEFIELDS</t>
  </si>
  <si>
    <t>BONNIE BROOK</t>
  </si>
  <si>
    <t>MOUNT DORAN</t>
  </si>
  <si>
    <t>MORRISONS</t>
  </si>
  <si>
    <t>ELAINE</t>
  </si>
  <si>
    <t>CARGERIE</t>
  </si>
  <si>
    <t>BUNGAL</t>
  </si>
  <si>
    <t>MEREDITH</t>
  </si>
  <si>
    <t>BAMGANIE</t>
  </si>
  <si>
    <t>LETHBRIDGE</t>
  </si>
  <si>
    <t>SUTHERLANDS CREEK</t>
  </si>
  <si>
    <t>SHE OAKS</t>
  </si>
  <si>
    <t>RUSSELLS BRIDGE</t>
  </si>
  <si>
    <t>GHERINGHAP</t>
  </si>
  <si>
    <t>ROKEWOOD</t>
  </si>
  <si>
    <t>SHELFORD</t>
  </si>
  <si>
    <t>BARUNAH PLAINS</t>
  </si>
  <si>
    <t>BARUNAH PARK</t>
  </si>
  <si>
    <t>VITE VITE NORTH</t>
  </si>
  <si>
    <t>VITE VITE</t>
  </si>
  <si>
    <t>LARRALEA</t>
  </si>
  <si>
    <t>DERRINALLUM</t>
  </si>
  <si>
    <t>MOUNT BUTE</t>
  </si>
  <si>
    <t>MINGAY</t>
  </si>
  <si>
    <t>LISMORE</t>
  </si>
  <si>
    <t>FOXHOW</t>
  </si>
  <si>
    <t>DUVERNEY</t>
  </si>
  <si>
    <t>BERRYBANK</t>
  </si>
  <si>
    <t>WINGEEL</t>
  </si>
  <si>
    <t>INVERLEIGH</t>
  </si>
  <si>
    <t>HESSE</t>
  </si>
  <si>
    <t>BRINGALBERT</t>
  </si>
  <si>
    <t>BENAYEO</t>
  </si>
  <si>
    <t>ULLSWATER</t>
  </si>
  <si>
    <t>PATYAH</t>
  </si>
  <si>
    <t>LANGKOOP</t>
  </si>
  <si>
    <t>KADNOOK</t>
  </si>
  <si>
    <t>EDENHOPE</t>
  </si>
  <si>
    <t>CONNEWIRRICOO</t>
  </si>
  <si>
    <t>CHARAM</t>
  </si>
  <si>
    <t>HARROW</t>
  </si>
  <si>
    <t>WOOTONG VALE</t>
  </si>
  <si>
    <t>TARRENLEA</t>
  </si>
  <si>
    <t>TARRAYOUKYAN</t>
  </si>
  <si>
    <t>TAHARA BRIDGE</t>
  </si>
  <si>
    <t>PASCHENDALE</t>
  </si>
  <si>
    <t>NAREEN</t>
  </si>
  <si>
    <t>MUNTHAM</t>
  </si>
  <si>
    <t>MELVILLE FOREST</t>
  </si>
  <si>
    <t>KONONGWOOTONG</t>
  </si>
  <si>
    <t>HILGAY</t>
  </si>
  <si>
    <t>GRITJURK</t>
  </si>
  <si>
    <t>GRINGEGALGONA</t>
  </si>
  <si>
    <t>CULLA</t>
  </si>
  <si>
    <t>COOJAR</t>
  </si>
  <si>
    <t>COLERAINE</t>
  </si>
  <si>
    <t>CLOVER FLAT</t>
  </si>
  <si>
    <t>BRIT BRIT</t>
  </si>
  <si>
    <t>MOORALLA</t>
  </si>
  <si>
    <t>GRAMPIANS</t>
  </si>
  <si>
    <t>GLENISLA</t>
  </si>
  <si>
    <t>CAVENDISH</t>
  </si>
  <si>
    <t>BULART</t>
  </si>
  <si>
    <t>WARROCK</t>
  </si>
  <si>
    <t>WANDO VALE</t>
  </si>
  <si>
    <t>WANDO BRIDGE</t>
  </si>
  <si>
    <t>STRATHDOWNIE</t>
  </si>
  <si>
    <t>POWERS CREEK</t>
  </si>
  <si>
    <t>POOLAIJELO</t>
  </si>
  <si>
    <t>NANGEELA</t>
  </si>
  <si>
    <t>LINDSAY</t>
  </si>
  <si>
    <t>LAKE MUNDI</t>
  </si>
  <si>
    <t>DUNROBIN</t>
  </si>
  <si>
    <t>DORODONG</t>
  </si>
  <si>
    <t>DERGHOLM</t>
  </si>
  <si>
    <t>CHETWYND</t>
  </si>
  <si>
    <t>CARAPOOK</t>
  </si>
  <si>
    <t>BRIMBOAL</t>
  </si>
  <si>
    <t>BAHGALLAH</t>
  </si>
  <si>
    <t>CASTERTON</t>
  </si>
  <si>
    <t>TAHARA WEST</t>
  </si>
  <si>
    <t>MERINO</t>
  </si>
  <si>
    <t>DIGBY</t>
  </si>
  <si>
    <t>PORTLAND WEST</t>
  </si>
  <si>
    <t>PORTLAND NORTH</t>
  </si>
  <si>
    <t>PORTLAND</t>
  </si>
  <si>
    <t>MOUNT RICHMOND</t>
  </si>
  <si>
    <t>HEATHMERE</t>
  </si>
  <si>
    <t>GORAE WEST</t>
  </si>
  <si>
    <t>GORAE</t>
  </si>
  <si>
    <t>DUTTON WAY</t>
  </si>
  <si>
    <t>CASHMORE</t>
  </si>
  <si>
    <t>CAPE BRIDGEWATER</t>
  </si>
  <si>
    <t>ALLESTREE</t>
  </si>
  <si>
    <t>WINNAP</t>
  </si>
  <si>
    <t>MYAMYN</t>
  </si>
  <si>
    <t>MUMBANNAR</t>
  </si>
  <si>
    <t>MILLTOWN</t>
  </si>
  <si>
    <t>HOMERTON</t>
  </si>
  <si>
    <t>HEYWOOD</t>
  </si>
  <si>
    <t>GREENWALD</t>
  </si>
  <si>
    <t>DRUMBORG</t>
  </si>
  <si>
    <t>DRIK DRIK</t>
  </si>
  <si>
    <t>BESSIEBELLE</t>
  </si>
  <si>
    <t>WALLACEDALE</t>
  </si>
  <si>
    <t>LAKE CONDAH</t>
  </si>
  <si>
    <t>HOTSPUR</t>
  </si>
  <si>
    <t>CONDAH</t>
  </si>
  <si>
    <t>BREAKAWAY CREEK</t>
  </si>
  <si>
    <t>BRANXHOLME</t>
  </si>
  <si>
    <t>YULECART</t>
  </si>
  <si>
    <t>YATCHAW</t>
  </si>
  <si>
    <t>WARRAYURE</t>
  </si>
  <si>
    <t>WANNON</t>
  </si>
  <si>
    <t>TARRINGTON</t>
  </si>
  <si>
    <t>TAHARA</t>
  </si>
  <si>
    <t>STRATHKELLAR</t>
  </si>
  <si>
    <t>MOUNT NAPIER</t>
  </si>
  <si>
    <t>MORGIANA</t>
  </si>
  <si>
    <t>HENSLEY PARK</t>
  </si>
  <si>
    <t>CROXTON EAST</t>
  </si>
  <si>
    <t>BYADUK</t>
  </si>
  <si>
    <t>BUCKLEY SWAMP</t>
  </si>
  <si>
    <t>BOCHARA</t>
  </si>
  <si>
    <t>BYADUK NORTH</t>
  </si>
  <si>
    <t>WOODHOUSE</t>
  </si>
  <si>
    <t>MOUTAJUP</t>
  </si>
  <si>
    <t>MIRRANATWA</t>
  </si>
  <si>
    <t>KARABEAL</t>
  </si>
  <si>
    <t>NARRAPUMELAP SOUTH</t>
  </si>
  <si>
    <t>NAREEB</t>
  </si>
  <si>
    <t>GLENTHOMPSON</t>
  </si>
  <si>
    <t>NELSON</t>
  </si>
  <si>
    <t>TABOR</t>
  </si>
  <si>
    <t>PURDEET</t>
  </si>
  <si>
    <t>PENSHURST</t>
  </si>
  <si>
    <t>GERRIGERRUP</t>
  </si>
  <si>
    <t>GAZETTE</t>
  </si>
  <si>
    <t>MINHAMITE</t>
  </si>
  <si>
    <t>HAWKESDALE</t>
  </si>
  <si>
    <t>WARRABKOOK</t>
  </si>
  <si>
    <t>MACARTHUR</t>
  </si>
  <si>
    <t>KNEBSWORTH</t>
  </si>
  <si>
    <t>CONDAH SWAMP</t>
  </si>
  <si>
    <t>YAMBUK</t>
  </si>
  <si>
    <t>TYRENDARRA EAST</t>
  </si>
  <si>
    <t>TYRENDARRA</t>
  </si>
  <si>
    <t>TOOLONG</t>
  </si>
  <si>
    <t>ROSEBROOK</t>
  </si>
  <si>
    <t>NARRAWONG</t>
  </si>
  <si>
    <t>CODRINGTON</t>
  </si>
  <si>
    <t>PORT FAIRY</t>
  </si>
  <si>
    <t>YARPTURK</t>
  </si>
  <si>
    <t>YANGERY</t>
  </si>
  <si>
    <t>WILLATOOK</t>
  </si>
  <si>
    <t>WARRONG</t>
  </si>
  <si>
    <t>TOWER HILL</t>
  </si>
  <si>
    <t>TARRONE</t>
  </si>
  <si>
    <t>KIRKSTALL</t>
  </si>
  <si>
    <t>CROSSLEY</t>
  </si>
  <si>
    <t>KOROIT</t>
  </si>
  <si>
    <t>ILLOWA</t>
  </si>
  <si>
    <t>WINSLOW</t>
  </si>
  <si>
    <t>GRASSMERE</t>
  </si>
  <si>
    <t>BUSHFIELD</t>
  </si>
  <si>
    <t>WARRNAMBOOL</t>
  </si>
  <si>
    <t>DENNINGTON</t>
  </si>
  <si>
    <t>WANGOOM</t>
  </si>
  <si>
    <t>BALLANGEICH</t>
  </si>
  <si>
    <t>PURNIM WEST</t>
  </si>
  <si>
    <t>PURNIM</t>
  </si>
  <si>
    <t>NARINGAL EAST</t>
  </si>
  <si>
    <t>NARINGAL</t>
  </si>
  <si>
    <t>MEPUNGA WEST</t>
  </si>
  <si>
    <t>MEPUNGA EAST</t>
  </si>
  <si>
    <t>MEPUNGA</t>
  </si>
  <si>
    <t>ALLANSFORD</t>
  </si>
  <si>
    <t>WOOLSTHORPE</t>
  </si>
  <si>
    <t>MINJAH</t>
  </si>
  <si>
    <t>MAILORS FLAT</t>
  </si>
  <si>
    <t>CARAMUT</t>
  </si>
  <si>
    <t>HEXHAM</t>
  </si>
  <si>
    <t>WOORNDOO</t>
  </si>
  <si>
    <t>MORTLAKE</t>
  </si>
  <si>
    <t>PURA PURA</t>
  </si>
  <si>
    <t>DUNDONNELL</t>
  </si>
  <si>
    <t>WAARRE</t>
  </si>
  <si>
    <t>PRINCETOWN</t>
  </si>
  <si>
    <t>PORT CAMPBELL</t>
  </si>
  <si>
    <t>TIMBOON WEST</t>
  </si>
  <si>
    <t>TIMBOON</t>
  </si>
  <si>
    <t>THE COVE</t>
  </si>
  <si>
    <t>PAARATTE</t>
  </si>
  <si>
    <t>NULLAWARRE NORTH</t>
  </si>
  <si>
    <t>NULLAWARRE</t>
  </si>
  <si>
    <t>NIRRANDA SOUTH</t>
  </si>
  <si>
    <t>NIRRANDA EAST</t>
  </si>
  <si>
    <t>NIRRANDA</t>
  </si>
  <si>
    <t>NEWFIELD</t>
  </si>
  <si>
    <t>HEYTESBURY LOWER</t>
  </si>
  <si>
    <t>CURDIEVALE</t>
  </si>
  <si>
    <t>CURDIES RIVER</t>
  </si>
  <si>
    <t>COWLEYS CREEK</t>
  </si>
  <si>
    <t>COORIEMUNGLE</t>
  </si>
  <si>
    <t>BRUCKNELL</t>
  </si>
  <si>
    <t>AYRFORD</t>
  </si>
  <si>
    <t>SCOTTS CREEK</t>
  </si>
  <si>
    <t>SIMPSON</t>
  </si>
  <si>
    <t>NAROGHID</t>
  </si>
  <si>
    <t>JANCOURT EAST</t>
  </si>
  <si>
    <t>JANCOURT</t>
  </si>
  <si>
    <t>GLENFYNE</t>
  </si>
  <si>
    <t>ELINGAMITE NORTH</t>
  </si>
  <si>
    <t>ELINGAMITE</t>
  </si>
  <si>
    <t>COBRICO</t>
  </si>
  <si>
    <t>COBDEN</t>
  </si>
  <si>
    <t>BULLAHARRE</t>
  </si>
  <si>
    <t>THE SISTERS</t>
  </si>
  <si>
    <t>TAROON</t>
  </si>
  <si>
    <t>PANMURE</t>
  </si>
  <si>
    <t>NOORAT EAST</t>
  </si>
  <si>
    <t>NOORAT</t>
  </si>
  <si>
    <t>LAANG</t>
  </si>
  <si>
    <t>KOLORA</t>
  </si>
  <si>
    <t>GLENORMISTON SOUTH</t>
  </si>
  <si>
    <t>GLENORMISTON NORTH</t>
  </si>
  <si>
    <t>GLENORMISTON</t>
  </si>
  <si>
    <t>GARVOC</t>
  </si>
  <si>
    <t>FRAMLINGHAM EAST</t>
  </si>
  <si>
    <t>FRAMLINGHAM</t>
  </si>
  <si>
    <t>ELLERSLIE</t>
  </si>
  <si>
    <t>ECKLIN SOUTH</t>
  </si>
  <si>
    <t>CUDGEE</t>
  </si>
  <si>
    <t>BOORCAN</t>
  </si>
  <si>
    <t>TERANG</t>
  </si>
  <si>
    <t>WEERITE</t>
  </si>
  <si>
    <t>TESBURY</t>
  </si>
  <si>
    <t>TANDAROOK</t>
  </si>
  <si>
    <t>STONYFORD</t>
  </si>
  <si>
    <t>SOUTH PURRUMBETE</t>
  </si>
  <si>
    <t>SKIBO</t>
  </si>
  <si>
    <t>POMBORNEIT NORTH</t>
  </si>
  <si>
    <t>POMBORNEIT</t>
  </si>
  <si>
    <t>LESLIE MANOR</t>
  </si>
  <si>
    <t>KOALLAH</t>
  </si>
  <si>
    <t>KARIAH</t>
  </si>
  <si>
    <t>GNOTUK</t>
  </si>
  <si>
    <t>CHOCOLYN</t>
  </si>
  <si>
    <t>CARPENDEIT</t>
  </si>
  <si>
    <t>CAMPERDOWN</t>
  </si>
  <si>
    <t>BUNGADOR</t>
  </si>
  <si>
    <t>BOSTOCKS CREEK</t>
  </si>
  <si>
    <t>BOOKAAR</t>
  </si>
  <si>
    <t>COROROOKE</t>
  </si>
  <si>
    <t>WEERING</t>
  </si>
  <si>
    <t>EURACK</t>
  </si>
  <si>
    <t>CUNDARE NORTH</t>
  </si>
  <si>
    <t>CUNDARE</t>
  </si>
  <si>
    <t>BEEAC</t>
  </si>
  <si>
    <t>ELLIMINYT</t>
  </si>
  <si>
    <t>COLAC WEST</t>
  </si>
  <si>
    <t>COLAC EAST</t>
  </si>
  <si>
    <t>COLAC</t>
  </si>
  <si>
    <t>YEODENE</t>
  </si>
  <si>
    <t>YEO</t>
  </si>
  <si>
    <t>WOOL WOOL</t>
  </si>
  <si>
    <t>WARRION</t>
  </si>
  <si>
    <t>TANYBRYN</t>
  </si>
  <si>
    <t>SWAN MARSH</t>
  </si>
  <si>
    <t>POMBORNEIT EAST</t>
  </si>
  <si>
    <t>PIRRON YALLOCK</t>
  </si>
  <si>
    <t>ONDIT</t>
  </si>
  <si>
    <t>NALANGIL</t>
  </si>
  <si>
    <t>LARPENT</t>
  </si>
  <si>
    <t>KAWARREN</t>
  </si>
  <si>
    <t>IRREWILLIPE EAST</t>
  </si>
  <si>
    <t>IRREWILLIPE</t>
  </si>
  <si>
    <t>IRREWARRA</t>
  </si>
  <si>
    <t>GERANGAMETE</t>
  </si>
  <si>
    <t>DREEITE SOUTH</t>
  </si>
  <si>
    <t>DREEITE</t>
  </si>
  <si>
    <t>CORUNNUN</t>
  </si>
  <si>
    <t>CORAGULAC</t>
  </si>
  <si>
    <t>BARRAMUNGA</t>
  </si>
  <si>
    <t>BARONGAROOK WEST</t>
  </si>
  <si>
    <t>BARONGAROOK</t>
  </si>
  <si>
    <t>BALINTORE</t>
  </si>
  <si>
    <t>ALVIE</t>
  </si>
  <si>
    <t>WHOOREL</t>
  </si>
  <si>
    <t>WARNCOORT</t>
  </si>
  <si>
    <t>MURROON</t>
  </si>
  <si>
    <t>BARWON DOWNS</t>
  </si>
  <si>
    <t>BIRREGURRA</t>
  </si>
  <si>
    <t>WURDIBOLUC</t>
  </si>
  <si>
    <t>WINCHELSEA SOUTH</t>
  </si>
  <si>
    <t>WINCHELSEA</t>
  </si>
  <si>
    <t>WENSLEYDALE</t>
  </si>
  <si>
    <t>OMBERSLEY</t>
  </si>
  <si>
    <t>BAMBRA</t>
  </si>
  <si>
    <t>PARAPARAP</t>
  </si>
  <si>
    <t>MOUNT MORIAC</t>
  </si>
  <si>
    <t>MORIAC</t>
  </si>
  <si>
    <t>MODEWARRE</t>
  </si>
  <si>
    <t>GHERANG</t>
  </si>
  <si>
    <t>BUCKLEY</t>
  </si>
  <si>
    <t>KENNEDYS CREEK</t>
  </si>
  <si>
    <t>GELLIBRAND</t>
  </si>
  <si>
    <t>CHAPPLE VALE</t>
  </si>
  <si>
    <t>CARLISLE RIVER</t>
  </si>
  <si>
    <t>LAVERS HILL</t>
  </si>
  <si>
    <t>JOHANNA</t>
  </si>
  <si>
    <t>HORDERN VALE</t>
  </si>
  <si>
    <t>GLENAIRE</t>
  </si>
  <si>
    <t>YUULONG</t>
  </si>
  <si>
    <t>WYELANGTA</t>
  </si>
  <si>
    <t>WEEAPROINAH</t>
  </si>
  <si>
    <t>GELLIBRAND LOWER</t>
  </si>
  <si>
    <t>BEECH FOREST</t>
  </si>
  <si>
    <t>AIRE VALLEY</t>
  </si>
  <si>
    <t>MOUNT SABINE</t>
  </si>
  <si>
    <t>PENNYROYAL</t>
  </si>
  <si>
    <t>DEANS MARSH</t>
  </si>
  <si>
    <t>BENWERRIN</t>
  </si>
  <si>
    <t>WYE RIVER</t>
  </si>
  <si>
    <t>WONGARRA</t>
  </si>
  <si>
    <t>SEPARATION CREEK</t>
  </si>
  <si>
    <t>KENNETT RIVER</t>
  </si>
  <si>
    <t>GREY RIVER</t>
  </si>
  <si>
    <t>SKENES CREEK NORTH</t>
  </si>
  <si>
    <t>SKENES CREEK</t>
  </si>
  <si>
    <t>PETTICOAT CREEK</t>
  </si>
  <si>
    <t>MARENGO</t>
  </si>
  <si>
    <t>CAPE OTWAY</t>
  </si>
  <si>
    <t>LORNE</t>
  </si>
  <si>
    <t>MOGGS CREEK</t>
  </si>
  <si>
    <t>FAIRHAVEN</t>
  </si>
  <si>
    <t>EASTERN VIEW</t>
  </si>
  <si>
    <t>AIREYS INLET</t>
  </si>
  <si>
    <t>ANGLESEA</t>
  </si>
  <si>
    <t>JAN JUC</t>
  </si>
  <si>
    <t>BELLS BEACH</t>
  </si>
  <si>
    <t>BELLBRAE</t>
  </si>
  <si>
    <t>CONNEWARRE</t>
  </si>
  <si>
    <t>BREAMLEA</t>
  </si>
  <si>
    <t>BARWON HEADS</t>
  </si>
  <si>
    <t>OCEAN GROVE</t>
  </si>
  <si>
    <t>SWAN ISLAND</t>
  </si>
  <si>
    <t>QUEENSCLIFF</t>
  </si>
  <si>
    <t>POINT LONSDALE</t>
  </si>
  <si>
    <t>MOOLAP</t>
  </si>
  <si>
    <t>LEOPOLD</t>
  </si>
  <si>
    <t>PORTARLINGTON</t>
  </si>
  <si>
    <t>INDENTED HEAD</t>
  </si>
  <si>
    <t>BELLARINE</t>
  </si>
  <si>
    <t>WALLINGTON</t>
  </si>
  <si>
    <t>MARCUS HILL</t>
  </si>
  <si>
    <t>MANNERIM</t>
  </si>
  <si>
    <t>DRYSDALE</t>
  </si>
  <si>
    <t>CURLEWIS</t>
  </si>
  <si>
    <t>CLIFTON SPRINGS</t>
  </si>
  <si>
    <t>GNARWARRE</t>
  </si>
  <si>
    <t>GEELONG MC</t>
  </si>
  <si>
    <t>CERES</t>
  </si>
  <si>
    <t>BARRABOOL</t>
  </si>
  <si>
    <t>SOUTH GEELONG</t>
  </si>
  <si>
    <t>GEELONG</t>
  </si>
  <si>
    <t>BAREENA</t>
  </si>
  <si>
    <t>WHITTINGTON</t>
  </si>
  <si>
    <t>ST ALBANS PARK</t>
  </si>
  <si>
    <t>NEWCOMB</t>
  </si>
  <si>
    <t>EAST GEELONG</t>
  </si>
  <si>
    <t>BREAKWATER</t>
  </si>
  <si>
    <t>STONEHAVEN</t>
  </si>
  <si>
    <t>MURGHEBOLUC</t>
  </si>
  <si>
    <t>MANIFOLD HEIGHTS</t>
  </si>
  <si>
    <t>GEELONG WEST</t>
  </si>
  <si>
    <t>FYANSFORD</t>
  </si>
  <si>
    <t>MOUNT DUNEED</t>
  </si>
  <si>
    <t>FRESHWATER CREEK</t>
  </si>
  <si>
    <t>CHARLEMONT</t>
  </si>
  <si>
    <t>WAURN PONDS</t>
  </si>
  <si>
    <t>WANDANA HEIGHTS</t>
  </si>
  <si>
    <t>MARSHALL</t>
  </si>
  <si>
    <t>HIGHTON</t>
  </si>
  <si>
    <t>GROVEDALE EAST</t>
  </si>
  <si>
    <t>GROVEDALE</t>
  </si>
  <si>
    <t>RIPPLESIDE</t>
  </si>
  <si>
    <t>NORTH GEELONG</t>
  </si>
  <si>
    <t>HAMLYN HEIGHTS</t>
  </si>
  <si>
    <t>GEELONG NORTH</t>
  </si>
  <si>
    <t>DRUMCONDRA</t>
  </si>
  <si>
    <t>BELL POST HILL</t>
  </si>
  <si>
    <t>BELL PARK</t>
  </si>
  <si>
    <t>NORTH SHORE</t>
  </si>
  <si>
    <t>NORLANE</t>
  </si>
  <si>
    <t>CORIO</t>
  </si>
  <si>
    <t>MOORABOOL</t>
  </si>
  <si>
    <t>LOVELY BANKS</t>
  </si>
  <si>
    <t>BATESFORD</t>
  </si>
  <si>
    <t>ANAKIE</t>
  </si>
  <si>
    <t>POINT WILSON</t>
  </si>
  <si>
    <t>LARA</t>
  </si>
  <si>
    <t>AVALON</t>
  </si>
  <si>
    <t>LITTLE RIVER</t>
  </si>
  <si>
    <t>PORT MELBOURNE</t>
  </si>
  <si>
    <t>GARDEN CITY</t>
  </si>
  <si>
    <t>SOUTH MELBOURNE</t>
  </si>
  <si>
    <t>PATTERSON</t>
  </si>
  <si>
    <t>ORMOND</t>
  </si>
  <si>
    <t>MCKINNON</t>
  </si>
  <si>
    <t>BENTLEIGH</t>
  </si>
  <si>
    <t>HEATHERTON</t>
  </si>
  <si>
    <t>CARRUM DOWNS</t>
  </si>
  <si>
    <t>PINES FOREST</t>
  </si>
  <si>
    <t>FRANKSTON NORTH</t>
  </si>
  <si>
    <t>KARINGAL CENTRE</t>
  </si>
  <si>
    <t>KARINGAL</t>
  </si>
  <si>
    <t>FRANKSTON SOUTH</t>
  </si>
  <si>
    <t>FRANKSTON HEIGHTS</t>
  </si>
  <si>
    <t>FRANKSTON EAST</t>
  </si>
  <si>
    <t>FRANKSTON</t>
  </si>
  <si>
    <t>PATTERSON LAKES</t>
  </si>
  <si>
    <t>CARRUM</t>
  </si>
  <si>
    <t>EDITHVALE</t>
  </si>
  <si>
    <t>CHELSEA HEIGHTS</t>
  </si>
  <si>
    <t>CHELSEA</t>
  </si>
  <si>
    <t>BONBEACH</t>
  </si>
  <si>
    <t>WATERWAYS</t>
  </si>
  <si>
    <t>PARKDALE</t>
  </si>
  <si>
    <t>MORDIALLOC</t>
  </si>
  <si>
    <t>BRAESIDE</t>
  </si>
  <si>
    <t>ASPENDALE GARDENS</t>
  </si>
  <si>
    <t>ASPENDALE</t>
  </si>
  <si>
    <t>MOORABBIN AIRPORT</t>
  </si>
  <si>
    <t>MENTONE EAST</t>
  </si>
  <si>
    <t>MENTONE</t>
  </si>
  <si>
    <t>BLACK ROCK NORTH</t>
  </si>
  <si>
    <t>SOUTHLAND CENTRE</t>
  </si>
  <si>
    <t>CHELTENHAM EAST</t>
  </si>
  <si>
    <t>HIGHETT</t>
  </si>
  <si>
    <t>MOORABBIN EAST</t>
  </si>
  <si>
    <t>MOORABBIN</t>
  </si>
  <si>
    <t>HAMPTON NORTH</t>
  </si>
  <si>
    <t>HAMPTON EAST</t>
  </si>
  <si>
    <t>NORTH ROAD</t>
  </si>
  <si>
    <t>BRIGHTON EAST</t>
  </si>
  <si>
    <t>WERE STREET PO</t>
  </si>
  <si>
    <t>DENDY</t>
  </si>
  <si>
    <t>BRIGHTON NORTH</t>
  </si>
  <si>
    <t>RIPPONLEA</t>
  </si>
  <si>
    <t>GARDENVALE</t>
  </si>
  <si>
    <t>ELSTERNWICK</t>
  </si>
  <si>
    <t>ELWOOD</t>
  </si>
  <si>
    <t>BRIGHTON ROAD</t>
  </si>
  <si>
    <t>ST KILDA EAST</t>
  </si>
  <si>
    <t>BALACLAVA</t>
  </si>
  <si>
    <t>ST KILDA WEST</t>
  </si>
  <si>
    <t>ST KILDA SOUTH</t>
  </si>
  <si>
    <t>PRAHRAN EAST</t>
  </si>
  <si>
    <t>PRAHRAN</t>
  </si>
  <si>
    <t>KNOXFIELD</t>
  </si>
  <si>
    <t>SCORESBY</t>
  </si>
  <si>
    <t>ROWVILLE</t>
  </si>
  <si>
    <t>EUMEMMERRING</t>
  </si>
  <si>
    <t>DOVETON</t>
  </si>
  <si>
    <t>DUNEARN</t>
  </si>
  <si>
    <t>DANDENONG SOUTH</t>
  </si>
  <si>
    <t>DANDENONG NORTH</t>
  </si>
  <si>
    <t>DANDENONG EAST</t>
  </si>
  <si>
    <t>DANDENONG</t>
  </si>
  <si>
    <t>BANGHOLME</t>
  </si>
  <si>
    <t>NOBLE PARK NORTH</t>
  </si>
  <si>
    <t>NOBLE PARK</t>
  </si>
  <si>
    <t>KEYSBOROUGH</t>
  </si>
  <si>
    <t>SPRINGVALE SOUTH</t>
  </si>
  <si>
    <t>DINGLEY VILLAGE</t>
  </si>
  <si>
    <t>SANDOWN VILLAGE</t>
  </si>
  <si>
    <t>WAVERLEY GARDENS</t>
  </si>
  <si>
    <t>CLAYTON SOUTH</t>
  </si>
  <si>
    <t>CLARINDA</t>
  </si>
  <si>
    <t>NOTTING HILL</t>
  </si>
  <si>
    <t>CLAYTON</t>
  </si>
  <si>
    <t>OAKLEIGH SOUTH</t>
  </si>
  <si>
    <t>OAKLEIGH EAST</t>
  </si>
  <si>
    <t>OAKLEIGH</t>
  </si>
  <si>
    <t>HUGHESDALE</t>
  </si>
  <si>
    <t>BENTLEIGH EAST</t>
  </si>
  <si>
    <t>MURRUMBEENA</t>
  </si>
  <si>
    <t>GLEN HUNTLY</t>
  </si>
  <si>
    <t>CARNEGIE</t>
  </si>
  <si>
    <t>BOORAN ROAD PO</t>
  </si>
  <si>
    <t>HOPETOUN GARDENS</t>
  </si>
  <si>
    <t>CAULFIELD SOUTH</t>
  </si>
  <si>
    <t>CAULFIELD</t>
  </si>
  <si>
    <t>CAULFIELD NORTH</t>
  </si>
  <si>
    <t>CAULFIELD JUNCTION</t>
  </si>
  <si>
    <t>TECOMA</t>
  </si>
  <si>
    <t>BELGRAVE SOUTH</t>
  </si>
  <si>
    <t>BELGRAVE HEIGHTS</t>
  </si>
  <si>
    <t>BELGRAVE</t>
  </si>
  <si>
    <t>SELBY</t>
  </si>
  <si>
    <t>MENZIES CREEK</t>
  </si>
  <si>
    <t>UPWEY</t>
  </si>
  <si>
    <t>UPPER FERNTREE GULLY</t>
  </si>
  <si>
    <t>MOUNTAIN GATE</t>
  </si>
  <si>
    <t>LYSTERFIELD SOUTH</t>
  </si>
  <si>
    <t>LYSTERFIELD</t>
  </si>
  <si>
    <t>FERNTREE GULLY</t>
  </si>
  <si>
    <t>BORONIA</t>
  </si>
  <si>
    <t>THE BASIN</t>
  </si>
  <si>
    <t>BAYSWATER NORTH</t>
  </si>
  <si>
    <t>WANTIRNA SOUTH</t>
  </si>
  <si>
    <t>WANTIRNA</t>
  </si>
  <si>
    <t>STUDFIELD</t>
  </si>
  <si>
    <t>KNOX CITY CENTRE</t>
  </si>
  <si>
    <t>BURWOOD HEIGHTS</t>
  </si>
  <si>
    <t>BURWOOD EAST</t>
  </si>
  <si>
    <t>WHEELERS HILL</t>
  </si>
  <si>
    <t>GLEN WAVERLEY</t>
  </si>
  <si>
    <t>BRANDON PARK</t>
  </si>
  <si>
    <t>SYNDAL</t>
  </si>
  <si>
    <t>PINEWOOD</t>
  </si>
  <si>
    <t>MOUNT WAVERLEY</t>
  </si>
  <si>
    <t>JORDANVILLE</t>
  </si>
  <si>
    <t>HOLMESGLEN</t>
  </si>
  <si>
    <t>CHADSTONE CENTRE</t>
  </si>
  <si>
    <t>CHADSTONE</t>
  </si>
  <si>
    <t>ASHWOOD</t>
  </si>
  <si>
    <t>ASHBURTON</t>
  </si>
  <si>
    <t>TOORONGA</t>
  </si>
  <si>
    <t>WATTLETREE ROAD PO</t>
  </si>
  <si>
    <t>MALVERN EAST</t>
  </si>
  <si>
    <t>DARLING SOUTH</t>
  </si>
  <si>
    <t>DARLING</t>
  </si>
  <si>
    <t>CENTRAL PARK</t>
  </si>
  <si>
    <t>CAULFIELD EAST</t>
  </si>
  <si>
    <t>MALVERN NORTH</t>
  </si>
  <si>
    <t>KOOYONG</t>
  </si>
  <si>
    <t>ARMADALE NORTH</t>
  </si>
  <si>
    <t>TOORAK</t>
  </si>
  <si>
    <t>HAWKSBURN</t>
  </si>
  <si>
    <t>SOUTH YARRA</t>
  </si>
  <si>
    <t>YELLINGBO</t>
  </si>
  <si>
    <t>WOORI YALLOCK</t>
  </si>
  <si>
    <t>WANDIN NORTH</t>
  </si>
  <si>
    <t>WANDIN EAST</t>
  </si>
  <si>
    <t>SEVILLE EAST</t>
  </si>
  <si>
    <t>SEVILLE</t>
  </si>
  <si>
    <t>LAUNCHING PLACE</t>
  </si>
  <si>
    <t>HODDLES CREEK</t>
  </si>
  <si>
    <t>DON VALLEY</t>
  </si>
  <si>
    <t>BEENAK</t>
  </si>
  <si>
    <t>MOOROOLBARK</t>
  </si>
  <si>
    <t>KILSYTH SOUTH</t>
  </si>
  <si>
    <t>KILSYTH</t>
  </si>
  <si>
    <t>CROYDON SOUTH</t>
  </si>
  <si>
    <t>CROYDON NORTH</t>
  </si>
  <si>
    <t>CROYDON HILLS</t>
  </si>
  <si>
    <t>RINGWOOD EAST</t>
  </si>
  <si>
    <t>HEATHMONT</t>
  </si>
  <si>
    <t>BEDFORD ROAD</t>
  </si>
  <si>
    <t>WARRANWOOD</t>
  </si>
  <si>
    <t>WARRANDYTE SOUTH</t>
  </si>
  <si>
    <t>RINGWOOD NORTH</t>
  </si>
  <si>
    <t>VERMONT SOUTH</t>
  </si>
  <si>
    <t>VERMONT</t>
  </si>
  <si>
    <t>RANGEVIEW</t>
  </si>
  <si>
    <t>MITCHAM NORTH</t>
  </si>
  <si>
    <t>NUNAWADING</t>
  </si>
  <si>
    <t>BRENTFORD SQUARE</t>
  </si>
  <si>
    <t>LABURNUM</t>
  </si>
  <si>
    <t>BLACKBURN SOUTH</t>
  </si>
  <si>
    <t>BLACKBURN NORTH</t>
  </si>
  <si>
    <t>BLACKBURN</t>
  </si>
  <si>
    <t>MONT ALBERT NORTH</t>
  </si>
  <si>
    <t>KERRIMUIR</t>
  </si>
  <si>
    <t>BOX HILL NORTH</t>
  </si>
  <si>
    <t>HOUSTON</t>
  </si>
  <si>
    <t>BOX HILL SOUTH</t>
  </si>
  <si>
    <t>BOX HILL CENTRAL</t>
  </si>
  <si>
    <t>BOX HILL</t>
  </si>
  <si>
    <t>SURREY HILLS NORTH</t>
  </si>
  <si>
    <t>SURREY HILLS</t>
  </si>
  <si>
    <t>MONT ALBERT</t>
  </si>
  <si>
    <t>CANTERBURY</t>
  </si>
  <si>
    <t>CAMBERWELL EAST</t>
  </si>
  <si>
    <t>SURREY HILLS SOUTH</t>
  </si>
  <si>
    <t>BURWOOD</t>
  </si>
  <si>
    <t>BENNETTSWOOD</t>
  </si>
  <si>
    <t>MIDDLE CAMBERWELL</t>
  </si>
  <si>
    <t>HARTWELL</t>
  </si>
  <si>
    <t>CAMBERWELL WEST</t>
  </si>
  <si>
    <t>CAMBERWELL SOUTH</t>
  </si>
  <si>
    <t>CAMBERWELL NORTH</t>
  </si>
  <si>
    <t>CAMBERWELL</t>
  </si>
  <si>
    <t>HAWTHORN EAST</t>
  </si>
  <si>
    <t>HAWTHORN WEST</t>
  </si>
  <si>
    <t>HAWTHORN NORTH</t>
  </si>
  <si>
    <t>GLENFERRIE SOUTH</t>
  </si>
  <si>
    <t>AUBURN SOUTH</t>
  </si>
  <si>
    <t>RICHMOND SOUTH</t>
  </si>
  <si>
    <t>RICHMOND NORTH</t>
  </si>
  <si>
    <t>RICHMOND EAST</t>
  </si>
  <si>
    <t>BURNLEY NORTH</t>
  </si>
  <si>
    <t>BURNLEY</t>
  </si>
  <si>
    <t>CHIRNSIDE PARK</t>
  </si>
  <si>
    <t>WONGA PARK</t>
  </si>
  <si>
    <t>PARK ORCHARDS</t>
  </si>
  <si>
    <t>WARRANDYTE</t>
  </si>
  <si>
    <t>NORTH WARRANDYTE</t>
  </si>
  <si>
    <t>DONVALE</t>
  </si>
  <si>
    <t>DONCASTER HEIGHTS</t>
  </si>
  <si>
    <t>DONCASTER EAST</t>
  </si>
  <si>
    <t>DONCASTER</t>
  </si>
  <si>
    <t>TEMPLESTOWE LOWER</t>
  </si>
  <si>
    <t>TEMPLESTOWE</t>
  </si>
  <si>
    <t>BULLEEN</t>
  </si>
  <si>
    <t>GREYTHORN</t>
  </si>
  <si>
    <t>BALWYN NORTH</t>
  </si>
  <si>
    <t>STRADBROKE PARK</t>
  </si>
  <si>
    <t>BALWYN EAST</t>
  </si>
  <si>
    <t>BALWYN</t>
  </si>
  <si>
    <t>KEW EAST</t>
  </si>
  <si>
    <t>KEW</t>
  </si>
  <si>
    <t>COTHAM</t>
  </si>
  <si>
    <t>STRATHEWEN</t>
  </si>
  <si>
    <t>NUTFIELD</t>
  </si>
  <si>
    <t>HURSTBRIDGE</t>
  </si>
  <si>
    <t>COTTLES BRIDGE</t>
  </si>
  <si>
    <t>ARTHURS CREEK</t>
  </si>
  <si>
    <t>WATSONS CREEK</t>
  </si>
  <si>
    <t>KANGAROO GROUND</t>
  </si>
  <si>
    <t>BEND OF ISLANDS</t>
  </si>
  <si>
    <t>WATTLE GLEN</t>
  </si>
  <si>
    <t>RESEARCH</t>
  </si>
  <si>
    <t>ELTHAM NORTH</t>
  </si>
  <si>
    <t>ELTHAM</t>
  </si>
  <si>
    <t>MONTMORENCY</t>
  </si>
  <si>
    <t>LOWER PLENTY</t>
  </si>
  <si>
    <t>YARRAMBAT</t>
  </si>
  <si>
    <t>DIAMOND CREEK</t>
  </si>
  <si>
    <t>ST HELENA</t>
  </si>
  <si>
    <t>GREENSBOROUGH</t>
  </si>
  <si>
    <t>BRIAR HILL</t>
  </si>
  <si>
    <t>WATSONIA NORTH</t>
  </si>
  <si>
    <t>WATSONIA</t>
  </si>
  <si>
    <t>YALLAMBIE</t>
  </si>
  <si>
    <t>MACLEOD WEST</t>
  </si>
  <si>
    <t>VIEWBANK</t>
  </si>
  <si>
    <t>ROSANNA</t>
  </si>
  <si>
    <t>HEIDELBERG</t>
  </si>
  <si>
    <t>EAGLEMONT</t>
  </si>
  <si>
    <t>BANYULE</t>
  </si>
  <si>
    <t>LA TROBE UNIVERSITY</t>
  </si>
  <si>
    <t>KINGSBURY</t>
  </si>
  <si>
    <t>MILL PARK</t>
  </si>
  <si>
    <t>HEIDELBERG WEST</t>
  </si>
  <si>
    <t>HEIDELBERG RGH</t>
  </si>
  <si>
    <t>HEIDELBERG HEIGHTS</t>
  </si>
  <si>
    <t>IVANHOE NORTH</t>
  </si>
  <si>
    <t>IVANHOE EAST</t>
  </si>
  <si>
    <t>IVANHOE</t>
  </si>
  <si>
    <t>ALPHINGTON</t>
  </si>
  <si>
    <t>EPPING</t>
  </si>
  <si>
    <t>LALOR</t>
  </si>
  <si>
    <t>THOMASTOWN</t>
  </si>
  <si>
    <t>REGENT WEST</t>
  </si>
  <si>
    <t>PRESTON WEST</t>
  </si>
  <si>
    <t>PRESTON SOUTH</t>
  </si>
  <si>
    <t>PRESTON LOWER</t>
  </si>
  <si>
    <t>NORTHLAND CENTRE</t>
  </si>
  <si>
    <t>THORNBURY</t>
  </si>
  <si>
    <t>NORTHCOTE SOUTH</t>
  </si>
  <si>
    <t>NORTHCOTE</t>
  </si>
  <si>
    <t>FITZROY NORTH</t>
  </si>
  <si>
    <t>CLIFTON HILL</t>
  </si>
  <si>
    <t>COLLINGWOOD NORTH</t>
  </si>
  <si>
    <t>COLLINGWOOD</t>
  </si>
  <si>
    <t>ROXBURGH PARK</t>
  </si>
  <si>
    <t>MICKLEHAM</t>
  </si>
  <si>
    <t>KALKALLO</t>
  </si>
  <si>
    <t>CRAIGIEBURN</t>
  </si>
  <si>
    <t>YUROKE</t>
  </si>
  <si>
    <t>OAKLANDS JUNCTION</t>
  </si>
  <si>
    <t>SOMERTON</t>
  </si>
  <si>
    <t>CAMPBELLFIELD</t>
  </si>
  <si>
    <t>FAWKNER</t>
  </si>
  <si>
    <t>MORELAND</t>
  </si>
  <si>
    <t>MERLYNSTON</t>
  </si>
  <si>
    <t>COBURG NORTH</t>
  </si>
  <si>
    <t>COBURG</t>
  </si>
  <si>
    <t>BATMAN</t>
  </si>
  <si>
    <t>BRUNSWICK EAST</t>
  </si>
  <si>
    <t>BRUNSWICK NORTH</t>
  </si>
  <si>
    <t>BRUNSWICK LOWER</t>
  </si>
  <si>
    <t>MORELAND WEST</t>
  </si>
  <si>
    <t>MOONEE VALE</t>
  </si>
  <si>
    <t>BRUNSWICK WEST</t>
  </si>
  <si>
    <t>BRUNSWICK SOUTH</t>
  </si>
  <si>
    <t>PRINCES HILL</t>
  </si>
  <si>
    <t>CARLTON NORTH</t>
  </si>
  <si>
    <t>CARLTON SOUTH</t>
  </si>
  <si>
    <t>PARKVILLE</t>
  </si>
  <si>
    <t>MELBOURNE UNIVERSITY</t>
  </si>
  <si>
    <t>NORTH MELBOURNE</t>
  </si>
  <si>
    <t>HOTHAM HILL</t>
  </si>
  <si>
    <t>WESTMEADOWS</t>
  </si>
  <si>
    <t>ATTWOOD</t>
  </si>
  <si>
    <t>MEADOW HEIGHTS</t>
  </si>
  <si>
    <t>COOLAROO</t>
  </si>
  <si>
    <t>JACANA</t>
  </si>
  <si>
    <t>DALLAS</t>
  </si>
  <si>
    <t>OAK PARK</t>
  </si>
  <si>
    <t>HADFIELD</t>
  </si>
  <si>
    <t>MELBOURNE AIRPORT</t>
  </si>
  <si>
    <t>PASCOE VALE SOUTH</t>
  </si>
  <si>
    <t>PASCOE VALE</t>
  </si>
  <si>
    <t>TULLAMARINE</t>
  </si>
  <si>
    <t>GOWANBRAE</t>
  </si>
  <si>
    <t>GLADSTONE PARK</t>
  </si>
  <si>
    <t>NIDDRIE NORTH</t>
  </si>
  <si>
    <t>NIDDRIE</t>
  </si>
  <si>
    <t>KEILOR PARK</t>
  </si>
  <si>
    <t>AIRPORT WEST</t>
  </si>
  <si>
    <t>STRATHMORE HEIGHTS</t>
  </si>
  <si>
    <t>ESSENDON NORTH</t>
  </si>
  <si>
    <t>ESSENDON FIELDS</t>
  </si>
  <si>
    <t>CROSS KEYS</t>
  </si>
  <si>
    <t>ESSENDON WEST</t>
  </si>
  <si>
    <t>ESSENDON</t>
  </si>
  <si>
    <t>ABERFELDIE</t>
  </si>
  <si>
    <t>MOONEE PONDS</t>
  </si>
  <si>
    <t>WATERGARDENS</t>
  </si>
  <si>
    <t>TAYLORS LAKES</t>
  </si>
  <si>
    <t>KEILOR LODGE</t>
  </si>
  <si>
    <t>KEILOR DOWNS</t>
  </si>
  <si>
    <t>TAYLORS HILL</t>
  </si>
  <si>
    <t>SYDENHAM</t>
  </si>
  <si>
    <t>DELAHEY</t>
  </si>
  <si>
    <t>CALDER PARK</t>
  </si>
  <si>
    <t>KEILOR NORTH</t>
  </si>
  <si>
    <t>KEILOR</t>
  </si>
  <si>
    <t>AVONDALE HEIGHTS</t>
  </si>
  <si>
    <t>KEILOR EAST</t>
  </si>
  <si>
    <t>TRAVANCORE</t>
  </si>
  <si>
    <t>MARIBYRNONG</t>
  </si>
  <si>
    <t>HIGHPOINT CITY</t>
  </si>
  <si>
    <t>ASCOT VALE</t>
  </si>
  <si>
    <t>FLEMINGTON</t>
  </si>
  <si>
    <t>WERRIBEE SOUTH</t>
  </si>
  <si>
    <t>WERRIBEE</t>
  </si>
  <si>
    <t>QUANDONG</t>
  </si>
  <si>
    <t>POINT COOK</t>
  </si>
  <si>
    <t>COCOROC</t>
  </si>
  <si>
    <t>TRUGANINA</t>
  </si>
  <si>
    <t>TARNEIT</t>
  </si>
  <si>
    <t>HOPPERS CROSSING</t>
  </si>
  <si>
    <t>SEABROOK</t>
  </si>
  <si>
    <t>ALTONA MEADOWS</t>
  </si>
  <si>
    <t>WILLIAMS LANDING</t>
  </si>
  <si>
    <t>LAVERTON NORTH</t>
  </si>
  <si>
    <t>DERRIMUT</t>
  </si>
  <si>
    <t>ALTONA NORTH</t>
  </si>
  <si>
    <t>ALTONA GATE</t>
  </si>
  <si>
    <t>ALTONA EAST</t>
  </si>
  <si>
    <t>WYNDHAM VALE</t>
  </si>
  <si>
    <t>MOUNT COTTRELL</t>
  </si>
  <si>
    <t>MANOR LAKES</t>
  </si>
  <si>
    <t>MAMBOURIN</t>
  </si>
  <si>
    <t>FIELDSTONE</t>
  </si>
  <si>
    <t>RAVENHALL</t>
  </si>
  <si>
    <t>DEER PARK NORTH</t>
  </si>
  <si>
    <t>DEER PARK</t>
  </si>
  <si>
    <t>CAROLINE SPRINGS</t>
  </si>
  <si>
    <t>CAIRNLEA</t>
  </si>
  <si>
    <t>BURNSIDE HEIGHTS</t>
  </si>
  <si>
    <t>DEER PARK EAST</t>
  </si>
  <si>
    <t>ARDEER</t>
  </si>
  <si>
    <t>ST ALBANS</t>
  </si>
  <si>
    <t>KEALBA</t>
  </si>
  <si>
    <t>ALBANVALE</t>
  </si>
  <si>
    <t>SUNSHINE WEST</t>
  </si>
  <si>
    <t>SUNSHINE NORTH</t>
  </si>
  <si>
    <t>SUNSHINE</t>
  </si>
  <si>
    <t>GLENGALA</t>
  </si>
  <si>
    <t>BRAYBROOK</t>
  </si>
  <si>
    <t>SEAHOLME</t>
  </si>
  <si>
    <t>WILLIAMSTOWN NORTH</t>
  </si>
  <si>
    <t>SPOTSWOOD</t>
  </si>
  <si>
    <t>SOUTH KINGSVILLE</t>
  </si>
  <si>
    <t>YARRAVILLE WEST</t>
  </si>
  <si>
    <t>YARRAVILLE</t>
  </si>
  <si>
    <t>WEST FOOTSCRAY</t>
  </si>
  <si>
    <t>TOTTENHAM</t>
  </si>
  <si>
    <t>MAIDSTONE</t>
  </si>
  <si>
    <t>KINGSVILLE</t>
  </si>
  <si>
    <t>SEDDON WEST</t>
  </si>
  <si>
    <t>FOOTSCRAY</t>
  </si>
  <si>
    <t>DOCKLANDS</t>
  </si>
  <si>
    <t>SOUTH WHARF</t>
  </si>
  <si>
    <t>SOUTHBANK</t>
  </si>
  <si>
    <t>ST KILDA ROAD MELBOURNE</t>
  </si>
  <si>
    <t>ST KILDA ROAD CENTRAL</t>
  </si>
  <si>
    <t>MELBOURNE</t>
  </si>
  <si>
    <t>WEST MELBOURNE</t>
  </si>
  <si>
    <t>EAST MELBOURNE</t>
  </si>
  <si>
    <t>THROSBY</t>
  </si>
  <si>
    <t>MONCRIEFF</t>
  </si>
  <si>
    <t>JACKA</t>
  </si>
  <si>
    <t>HARRISON</t>
  </si>
  <si>
    <t>FORDE</t>
  </si>
  <si>
    <t>BONNER</t>
  </si>
  <si>
    <t>TAYLOR</t>
  </si>
  <si>
    <t>NICHOLLS</t>
  </si>
  <si>
    <t>NGUNNAWAL</t>
  </si>
  <si>
    <t>GUNGAHLIN</t>
  </si>
  <si>
    <t>KENNY</t>
  </si>
  <si>
    <t>CRACE</t>
  </si>
  <si>
    <t>CONDER</t>
  </si>
  <si>
    <t>BANKS</t>
  </si>
  <si>
    <t>RICHARDSON</t>
  </si>
  <si>
    <t>ISABELLA PLAINS</t>
  </si>
  <si>
    <t>GILMORE</t>
  </si>
  <si>
    <t>CHISHOLM</t>
  </si>
  <si>
    <t>CALWELL</t>
  </si>
  <si>
    <t>BONYTHON</t>
  </si>
  <si>
    <t>GOWRIE</t>
  </si>
  <si>
    <t>FADDEN</t>
  </si>
  <si>
    <t>WANNIASSA</t>
  </si>
  <si>
    <t>ERINDALE CENTRE</t>
  </si>
  <si>
    <t>KAMBAH VILLAGE</t>
  </si>
  <si>
    <t>KAMBAH</t>
  </si>
  <si>
    <t>GREENWAY</t>
  </si>
  <si>
    <t>NORFOLK ISLAND</t>
  </si>
  <si>
    <t>LORD HOWE ISLAND</t>
  </si>
  <si>
    <t>AUSTRALIAN DEFENCE FORCES</t>
  </si>
  <si>
    <t>TIBOOBURRA</t>
  </si>
  <si>
    <t>SOUTH BROKEN HILL</t>
  </si>
  <si>
    <t>PACKSADDLE</t>
  </si>
  <si>
    <t>MUTAWINTJI</t>
  </si>
  <si>
    <t>MILPARINKA</t>
  </si>
  <si>
    <t>LITTLE TOPAR</t>
  </si>
  <si>
    <t>FOWLERS GAP</t>
  </si>
  <si>
    <t>BROUGHAMS GATE</t>
  </si>
  <si>
    <t>BROKEN HILL WEST</t>
  </si>
  <si>
    <t>BROKEN HILL NORTH</t>
  </si>
  <si>
    <t>BROKEN HILL</t>
  </si>
  <si>
    <t>MENINDEE</t>
  </si>
  <si>
    <t>MOSSGIEL</t>
  </si>
  <si>
    <t>MULGUTHRIE</t>
  </si>
  <si>
    <t>KIACATOO</t>
  </si>
  <si>
    <t>GILGUNNIA</t>
  </si>
  <si>
    <t>EUABALONG WEST</t>
  </si>
  <si>
    <t>EUABALONG</t>
  </si>
  <si>
    <t>EREMERANG</t>
  </si>
  <si>
    <t>DERRIWONG</t>
  </si>
  <si>
    <t>CONDOBOLIN</t>
  </si>
  <si>
    <t>BOONA MOUNT</t>
  </si>
  <si>
    <t>BOBADAH</t>
  </si>
  <si>
    <t>NELUNGALOO</t>
  </si>
  <si>
    <t>GUNNING GAP</t>
  </si>
  <si>
    <t>GUNNINGBLAND</t>
  </si>
  <si>
    <t>BOGAN GATE</t>
  </si>
  <si>
    <t>YARRABANDAI</t>
  </si>
  <si>
    <t>TRUNDLE</t>
  </si>
  <si>
    <t>OOTHA</t>
  </si>
  <si>
    <t>FIFIELD</t>
  </si>
  <si>
    <t>BRUIE PLAINS</t>
  </si>
  <si>
    <t>TULLAMORE</t>
  </si>
  <si>
    <t>MIAMLEY</t>
  </si>
  <si>
    <t>FIVE WAYS</t>
  </si>
  <si>
    <t>ALBERT</t>
  </si>
  <si>
    <t>WIRRINYA</t>
  </si>
  <si>
    <t>PAYTENS BRIDGE</t>
  </si>
  <si>
    <t>OOMA</t>
  </si>
  <si>
    <t>MULYANDRY</t>
  </si>
  <si>
    <t>JEMALONG</t>
  </si>
  <si>
    <t>GAREMA</t>
  </si>
  <si>
    <t>FAIRHOLME</t>
  </si>
  <si>
    <t>BEDGERABONG</t>
  </si>
  <si>
    <t>TICHBORNE</t>
  </si>
  <si>
    <t>PARKES</t>
  </si>
  <si>
    <t>MANDAGERY</t>
  </si>
  <si>
    <t>GOONUMBLA</t>
  </si>
  <si>
    <t>DAROOBALGIE</t>
  </si>
  <si>
    <t>COOKS MYALLS</t>
  </si>
  <si>
    <t>COOKAMIDGERA</t>
  </si>
  <si>
    <t>BUMBERRY</t>
  </si>
  <si>
    <t>ALECTOWN</t>
  </si>
  <si>
    <t>TREWILGA</t>
  </si>
  <si>
    <t>TOMINGLEY</t>
  </si>
  <si>
    <t>YEOVAL</t>
  </si>
  <si>
    <t>OBLEY</t>
  </si>
  <si>
    <t>NORTH YEOVAL</t>
  </si>
  <si>
    <t>BOURNEWOOD</t>
  </si>
  <si>
    <t>YULLUNDRY</t>
  </si>
  <si>
    <t>LOOMBAH</t>
  </si>
  <si>
    <t>EURIMBLA</t>
  </si>
  <si>
    <t>CUMNOCK</t>
  </si>
  <si>
    <t>BALDRY</t>
  </si>
  <si>
    <t>MOLONG</t>
  </si>
  <si>
    <t>LARRAS LEE</t>
  </si>
  <si>
    <t>GARRA</t>
  </si>
  <si>
    <t>EUCHAREENA</t>
  </si>
  <si>
    <t>CUNDUMBUL</t>
  </si>
  <si>
    <t>BOOMEY</t>
  </si>
  <si>
    <t>MANILDRA</t>
  </si>
  <si>
    <t>GUMBLE</t>
  </si>
  <si>
    <t>BOCOBRA</t>
  </si>
  <si>
    <t>TOOGONG</t>
  </si>
  <si>
    <t>MURGA</t>
  </si>
  <si>
    <t>CUDAL</t>
  </si>
  <si>
    <t>BOWAN PARK</t>
  </si>
  <si>
    <t>TWO MILE FLAT</t>
  </si>
  <si>
    <t>TALLAWANG</t>
  </si>
  <si>
    <t>STUBBO</t>
  </si>
  <si>
    <t>MEROTHERIE</t>
  </si>
  <si>
    <t>MEBUL</t>
  </si>
  <si>
    <t>GUNTAWANG</t>
  </si>
  <si>
    <t>GULGONG</t>
  </si>
  <si>
    <t>GOOLMA</t>
  </si>
  <si>
    <t>CUMBANDRY</t>
  </si>
  <si>
    <t>COPE</t>
  </si>
  <si>
    <t>BUNGABA</t>
  </si>
  <si>
    <t>BERYL</t>
  </si>
  <si>
    <t>BARNEYS REEF</t>
  </si>
  <si>
    <t>YARRABIN</t>
  </si>
  <si>
    <t>WOLLAR</t>
  </si>
  <si>
    <t>WILPINJONG</t>
  </si>
  <si>
    <t>WILBETREE</t>
  </si>
  <si>
    <t>ULLAMALLA</t>
  </si>
  <si>
    <t>ULAN</t>
  </si>
  <si>
    <t>TWELVE MILE</t>
  </si>
  <si>
    <t>TURILL</t>
  </si>
  <si>
    <t>TRIAMBLE</t>
  </si>
  <si>
    <t>TOTNES VALLEY</t>
  </si>
  <si>
    <t>TICHULAR</t>
  </si>
  <si>
    <t>TAMBAROORA</t>
  </si>
  <si>
    <t>ST FILLANS</t>
  </si>
  <si>
    <t>SPRING FLAT</t>
  </si>
  <si>
    <t>SALLYS FLAT</t>
  </si>
  <si>
    <t>RUNNING STREAM</t>
  </si>
  <si>
    <t>RIVERLEA</t>
  </si>
  <si>
    <t>QUEENS PINCH</t>
  </si>
  <si>
    <t>PYRAMUL</t>
  </si>
  <si>
    <t>PUTTA BUCCA</t>
  </si>
  <si>
    <t>PIAMBONG</t>
  </si>
  <si>
    <t>MUNGHORN</t>
  </si>
  <si>
    <t>MULLAMUDDY</t>
  </si>
  <si>
    <t>MUDGEE</t>
  </si>
  <si>
    <t>MOUNT KNOWLES</t>
  </si>
  <si>
    <t>MOUNT FROME</t>
  </si>
  <si>
    <t>MOOLARBEN</t>
  </si>
  <si>
    <t>MONIVAE</t>
  </si>
  <si>
    <t>MOGO</t>
  </si>
  <si>
    <t>MILROY</t>
  </si>
  <si>
    <t>MEROO</t>
  </si>
  <si>
    <t>MENAH</t>
  </si>
  <si>
    <t>MAITLAND BAR</t>
  </si>
  <si>
    <t>LUE</t>
  </si>
  <si>
    <t>LINBURN</t>
  </si>
  <si>
    <t>KAINS FLAT</t>
  </si>
  <si>
    <t>ILFORD</t>
  </si>
  <si>
    <t>HOME RULE</t>
  </si>
  <si>
    <t>HAYES GAP</t>
  </si>
  <si>
    <t>HARGRAVES</t>
  </si>
  <si>
    <t>GRATTAI</t>
  </si>
  <si>
    <t>GALAMBINE</t>
  </si>
  <si>
    <t>FROG ROCK</t>
  </si>
  <si>
    <t>EURUNDEREE</t>
  </si>
  <si>
    <t>ERUDGERE</t>
  </si>
  <si>
    <t>CUMBO</t>
  </si>
  <si>
    <t>CULLENBONE</t>
  </si>
  <si>
    <t>CUDGEGONG</t>
  </si>
  <si>
    <t>COOYAL</t>
  </si>
  <si>
    <t>COOKS GAP</t>
  </si>
  <si>
    <t>CARCALGONG</t>
  </si>
  <si>
    <t>CANADIAN LEAD</t>
  </si>
  <si>
    <t>CAERLEON</t>
  </si>
  <si>
    <t>BURRUNDULLA</t>
  </si>
  <si>
    <t>BUCKAROO</t>
  </si>
  <si>
    <t>BOTOBOLAR</t>
  </si>
  <si>
    <t>BOMBIRA</t>
  </si>
  <si>
    <t>BOCOBLE</t>
  </si>
  <si>
    <t>BARIGAN</t>
  </si>
  <si>
    <t>BARA</t>
  </si>
  <si>
    <t>AVISFORD</t>
  </si>
  <si>
    <t>APPLE TREE FLAT</t>
  </si>
  <si>
    <t>AARONS PASS</t>
  </si>
  <si>
    <t>WIRRABA</t>
  </si>
  <si>
    <t>UPPER NILE</t>
  </si>
  <si>
    <t>UPPER GROWEE</t>
  </si>
  <si>
    <t>UPPER BYLONG</t>
  </si>
  <si>
    <t>RYLSTONE</t>
  </si>
  <si>
    <t>PYANGLE</t>
  </si>
  <si>
    <t>PINNACLE SWAMP</t>
  </si>
  <si>
    <t>NULLO MOUNTAIN</t>
  </si>
  <si>
    <t>MURRUMBO</t>
  </si>
  <si>
    <t>MOUNT MARSDEN</t>
  </si>
  <si>
    <t>LEE CREEK</t>
  </si>
  <si>
    <t>KELGOOLA</t>
  </si>
  <si>
    <t>GROWEE</t>
  </si>
  <si>
    <t>GLEN ALICE</t>
  </si>
  <si>
    <t>GINGHI</t>
  </si>
  <si>
    <t>DUNVILLE LOOP</t>
  </si>
  <si>
    <t>DUNGEREE</t>
  </si>
  <si>
    <t>DABEE</t>
  </si>
  <si>
    <t>COXS CROWN</t>
  </si>
  <si>
    <t>COXS CREEK</t>
  </si>
  <si>
    <t>COGGAN</t>
  </si>
  <si>
    <t>CARWELL</t>
  </si>
  <si>
    <t>BYLONG</t>
  </si>
  <si>
    <t>BUDDEN</t>
  </si>
  <si>
    <t>BREAKFAST CREEK</t>
  </si>
  <si>
    <t>BOGEE</t>
  </si>
  <si>
    <t>KANDOS</t>
  </si>
  <si>
    <t>CLANDULLA</t>
  </si>
  <si>
    <t>CHARBON</t>
  </si>
  <si>
    <t>BROGANS CREEK</t>
  </si>
  <si>
    <t>ROUND SWAMP</t>
  </si>
  <si>
    <t>GLEN DAVIS</t>
  </si>
  <si>
    <t>CAPERTEE</t>
  </si>
  <si>
    <t>WALLERAWANG</t>
  </si>
  <si>
    <t>LEADVILLE</t>
  </si>
  <si>
    <t>DUNEDOO</t>
  </si>
  <si>
    <t>COBBORA</t>
  </si>
  <si>
    <t>BIRRIWA</t>
  </si>
  <si>
    <t>COOLAH</t>
  </si>
  <si>
    <t>YARRAGRIN</t>
  </si>
  <si>
    <t>MOLLYAN</t>
  </si>
  <si>
    <t>MENDOORAN</t>
  </si>
  <si>
    <t>YANTABULLA</t>
  </si>
  <si>
    <t>WANAARING</t>
  </si>
  <si>
    <t>TILPA</t>
  </si>
  <si>
    <t>NORTH BOURKE</t>
  </si>
  <si>
    <t>LOUTH</t>
  </si>
  <si>
    <t>GUNDERBOOKA</t>
  </si>
  <si>
    <t>GUMBALIE</t>
  </si>
  <si>
    <t>FORDS BRIDGE</t>
  </si>
  <si>
    <t>ENNGONIA</t>
  </si>
  <si>
    <t>BOURKE</t>
  </si>
  <si>
    <t>WEILMORINGLE</t>
  </si>
  <si>
    <t>TALAWANTA</t>
  </si>
  <si>
    <t>NARRAN LAKE</t>
  </si>
  <si>
    <t>GONGOLGON</t>
  </si>
  <si>
    <t>COLLERINA</t>
  </si>
  <si>
    <t>BREWARRINA</t>
  </si>
  <si>
    <t>GOODOOGA</t>
  </si>
  <si>
    <t>WILCANNIA</t>
  </si>
  <si>
    <t>WHITE CLIFFS</t>
  </si>
  <si>
    <t>TINDAREY</t>
  </si>
  <si>
    <t>NOONA</t>
  </si>
  <si>
    <t>KERRIGUNDI</t>
  </si>
  <si>
    <t>CUBBA</t>
  </si>
  <si>
    <t>COBAR</t>
  </si>
  <si>
    <t>CANBELEGO</t>
  </si>
  <si>
    <t>LIGHTNING RIDGE</t>
  </si>
  <si>
    <t>ANGLEDOOL</t>
  </si>
  <si>
    <t>COLLARENEBRI</t>
  </si>
  <si>
    <t>WALGETT</t>
  </si>
  <si>
    <t>GRAWIN OPAL FIELDS</t>
  </si>
  <si>
    <t>CUMBORAH</t>
  </si>
  <si>
    <t>CRYON</t>
  </si>
  <si>
    <t>COME BY CHANCE</t>
  </si>
  <si>
    <t>WONGARBON</t>
  </si>
  <si>
    <t>THE MARRA</t>
  </si>
  <si>
    <t>QUAMBONE</t>
  </si>
  <si>
    <t>NYMAGEE</t>
  </si>
  <si>
    <t>NEILREX</t>
  </si>
  <si>
    <t>MERRYGOEN</t>
  </si>
  <si>
    <t>MACQUARIE MARSHES</t>
  </si>
  <si>
    <t>HERMIDALE</t>
  </si>
  <si>
    <t>GIRILAMBONE</t>
  </si>
  <si>
    <t>ELONG ELONG</t>
  </si>
  <si>
    <t>COOLABAH</t>
  </si>
  <si>
    <t>CARINDA</t>
  </si>
  <si>
    <t>BYROCK</t>
  </si>
  <si>
    <t>WAMBANGALANG</t>
  </si>
  <si>
    <t>TOONGI</t>
  </si>
  <si>
    <t>TERRAMUNGAMINE</t>
  </si>
  <si>
    <t>RAWSONVILLE</t>
  </si>
  <si>
    <t>MOGRIGUY</t>
  </si>
  <si>
    <t>MINORE</t>
  </si>
  <si>
    <t>KICKABIL</t>
  </si>
  <si>
    <t>GOONOO FOREST</t>
  </si>
  <si>
    <t>DUBBO WEST</t>
  </si>
  <si>
    <t>DUBBO GROVE</t>
  </si>
  <si>
    <t>DUBBO EAST</t>
  </si>
  <si>
    <t>DUBBO DC</t>
  </si>
  <si>
    <t>DUBBO</t>
  </si>
  <si>
    <t>BROCKLEHURST</t>
  </si>
  <si>
    <t>BALLIMORE</t>
  </si>
  <si>
    <t>WINGADEE</t>
  </si>
  <si>
    <t>URAWILKIE</t>
  </si>
  <si>
    <t>TOOLOON</t>
  </si>
  <si>
    <t>TERIDGERIE</t>
  </si>
  <si>
    <t>NEBEA</t>
  </si>
  <si>
    <t>MAGOMETON</t>
  </si>
  <si>
    <t>GUNGALMAN</t>
  </si>
  <si>
    <t>GILGOOMA</t>
  </si>
  <si>
    <t>COONAMBLE</t>
  </si>
  <si>
    <t>CONIMBIA</t>
  </si>
  <si>
    <t>COMBARA</t>
  </si>
  <si>
    <t>BILLEROY</t>
  </si>
  <si>
    <t>WARRUMBUNGLE</t>
  </si>
  <si>
    <t>QUANDA</t>
  </si>
  <si>
    <t>MOUNT TENANDRA</t>
  </si>
  <si>
    <t>GULARGAMBONE</t>
  </si>
  <si>
    <t>BOURBAH</t>
  </si>
  <si>
    <t>BLACK HOLLOW</t>
  </si>
  <si>
    <t>ARMATREE</t>
  </si>
  <si>
    <t>MERRIGAL</t>
  </si>
  <si>
    <t>GILGANDRA</t>
  </si>
  <si>
    <t>CURBAN</t>
  </si>
  <si>
    <t>BREELONG</t>
  </si>
  <si>
    <t>BIDDON</t>
  </si>
  <si>
    <t>BEARBONG</t>
  </si>
  <si>
    <t>NEVERTIRE</t>
  </si>
  <si>
    <t>BOGAN</t>
  </si>
  <si>
    <t>PANGEE</t>
  </si>
  <si>
    <t>NYNGAN</t>
  </si>
  <si>
    <t>MURRAWOMBIE</t>
  </si>
  <si>
    <t>MULLENGUDGERY</t>
  </si>
  <si>
    <t>MULLA</t>
  </si>
  <si>
    <t>HONEYBUGLE</t>
  </si>
  <si>
    <t>CANONBA</t>
  </si>
  <si>
    <t>BUDDABADAH</t>
  </si>
  <si>
    <t>WARREN</t>
  </si>
  <si>
    <t>TENANDRA</t>
  </si>
  <si>
    <t>SNAKES PLAIN</t>
  </si>
  <si>
    <t>PINE CLUMP</t>
  </si>
  <si>
    <t>PIGEONBAH</t>
  </si>
  <si>
    <t>MUMBLEBONE PLAIN</t>
  </si>
  <si>
    <t>MOUNT HARRIS</t>
  </si>
  <si>
    <t>MOUNT FOSTER</t>
  </si>
  <si>
    <t>MARTHAGUY</t>
  </si>
  <si>
    <t>EENAWEENA</t>
  </si>
  <si>
    <t>BULLAGREEN</t>
  </si>
  <si>
    <t>BEEMUNNEL</t>
  </si>
  <si>
    <t>TRANGIE</t>
  </si>
  <si>
    <t>DANDALOO</t>
  </si>
  <si>
    <t>CATHUNDRAL</t>
  </si>
  <si>
    <t>BUNDEMAR</t>
  </si>
  <si>
    <t>EUMUNGERIE</t>
  </si>
  <si>
    <t>BALLADORAN</t>
  </si>
  <si>
    <t>NARROMINE</t>
  </si>
  <si>
    <t>BURROWAY</t>
  </si>
  <si>
    <t>YARRAGAL</t>
  </si>
  <si>
    <t>WUULUMAN</t>
  </si>
  <si>
    <t>SUNTOP</t>
  </si>
  <si>
    <t>STUART TOWN</t>
  </si>
  <si>
    <t>SPICERS CREEK</t>
  </si>
  <si>
    <t>NEUREA</t>
  </si>
  <si>
    <t>MUMBIL</t>
  </si>
  <si>
    <t>MOUNT ARTHUR</t>
  </si>
  <si>
    <t>MOUNT AQUILA</t>
  </si>
  <si>
    <t>MOOKERAWA</t>
  </si>
  <si>
    <t>MONTEFIORES</t>
  </si>
  <si>
    <t>LAKE BURRENDONG</t>
  </si>
  <si>
    <t>GOLLAN</t>
  </si>
  <si>
    <t>FARNHAM</t>
  </si>
  <si>
    <t>DRIPSTONE</t>
  </si>
  <si>
    <t>CURRA CREEK</t>
  </si>
  <si>
    <t>COMOBELLA</t>
  </si>
  <si>
    <t>BODANGORA</t>
  </si>
  <si>
    <t>BAKERS SWAMP</t>
  </si>
  <si>
    <t>ARTHURVILLE</t>
  </si>
  <si>
    <t>TERRABELLA</t>
  </si>
  <si>
    <t>PONTO</t>
  </si>
  <si>
    <t>GEURIE</t>
  </si>
  <si>
    <t>BENOLONG</t>
  </si>
  <si>
    <t>TOORAWEENAH</t>
  </si>
  <si>
    <t>TONDERBURINE</t>
  </si>
  <si>
    <t>WARRADERRY</t>
  </si>
  <si>
    <t>PULLABOOKA</t>
  </si>
  <si>
    <t>PINEY RANGE</t>
  </si>
  <si>
    <t>GRENFELL</t>
  </si>
  <si>
    <t>CARAGABAL</t>
  </si>
  <si>
    <t>BIMBI</t>
  </si>
  <si>
    <t>GREENETHORPE</t>
  </si>
  <si>
    <t>WYANGALA</t>
  </si>
  <si>
    <t>KOORAWATHA</t>
  </si>
  <si>
    <t>EUGOWRA</t>
  </si>
  <si>
    <t>GOOLOOGONG</t>
  </si>
  <si>
    <t>NYRANG CREEK</t>
  </si>
  <si>
    <t>MOORBEL</t>
  </si>
  <si>
    <t>CANOWINDRA</t>
  </si>
  <si>
    <t>BILLIMARI</t>
  </si>
  <si>
    <t>WIRRIMAH</t>
  </si>
  <si>
    <t>CROWTHER</t>
  </si>
  <si>
    <t>BENDICK MURRELL</t>
  </si>
  <si>
    <t>WALDEGRAVE</t>
  </si>
  <si>
    <t>SUMMER HILL CREEK</t>
  </si>
  <si>
    <t>PANUARA</t>
  </si>
  <si>
    <t>ORANGE MOULDER STREET</t>
  </si>
  <si>
    <t>ORANGE EAST</t>
  </si>
  <si>
    <t>ORANGE DC</t>
  </si>
  <si>
    <t>ORANGE</t>
  </si>
  <si>
    <t>OPHIR</t>
  </si>
  <si>
    <t>NASHDALE</t>
  </si>
  <si>
    <t>MULLION CREEK</t>
  </si>
  <si>
    <t>MARCH</t>
  </si>
  <si>
    <t>LOWER LEWIS PONDS</t>
  </si>
  <si>
    <t>LIDSTER</t>
  </si>
  <si>
    <t>LEWIS PONDS</t>
  </si>
  <si>
    <t>KERRS CREEK</t>
  </si>
  <si>
    <t>KANGAROOBIE</t>
  </si>
  <si>
    <t>HUNTLEY</t>
  </si>
  <si>
    <t>EMU SWAMP</t>
  </si>
  <si>
    <t>CLIFTON GROVE</t>
  </si>
  <si>
    <t>CLERGATE</t>
  </si>
  <si>
    <t>CARGO</t>
  </si>
  <si>
    <t>CANOBOLAS</t>
  </si>
  <si>
    <t>CADIA</t>
  </si>
  <si>
    <t>BYNG</t>
  </si>
  <si>
    <t>BORENORE</t>
  </si>
  <si>
    <t>BOREE</t>
  </si>
  <si>
    <t>BELGRAVIA</t>
  </si>
  <si>
    <t>NEVILLE</t>
  </si>
  <si>
    <t>KINGS PLAINS</t>
  </si>
  <si>
    <t>FITZGERALDS MOUNT</t>
  </si>
  <si>
    <t>BROWNS CREEK</t>
  </si>
  <si>
    <t>BLAYNEY</t>
  </si>
  <si>
    <t>BARRY</t>
  </si>
  <si>
    <t>TALLWOOD</t>
  </si>
  <si>
    <t>SPRING TERRACE</t>
  </si>
  <si>
    <t>MILLTHORPE</t>
  </si>
  <si>
    <t>GUYONG</t>
  </si>
  <si>
    <t>FOREST REEFS</t>
  </si>
  <si>
    <t>GARLAND</t>
  </si>
  <si>
    <t>YETHOLME</t>
  </si>
  <si>
    <t>YARRAS</t>
  </si>
  <si>
    <t>WISEMANS CREEK</t>
  </si>
  <si>
    <t>WINDRADYNE</t>
  </si>
  <si>
    <t>WINBURNDALE</t>
  </si>
  <si>
    <t>WIMBLEDON</t>
  </si>
  <si>
    <t>WIAGDON</t>
  </si>
  <si>
    <t>WEST BATHURST</t>
  </si>
  <si>
    <t>WATTON</t>
  </si>
  <si>
    <t>WAMBOOL</t>
  </si>
  <si>
    <t>WALANG</t>
  </si>
  <si>
    <t>UPPER TURON</t>
  </si>
  <si>
    <t>TWENTY FORESTS</t>
  </si>
  <si>
    <t>TURONDALE</t>
  </si>
  <si>
    <t>TRUNKEY CREEK</t>
  </si>
  <si>
    <t>TRIANGLE FLAT</t>
  </si>
  <si>
    <t>THE ROCKS</t>
  </si>
  <si>
    <t>THE LAGOON</t>
  </si>
  <si>
    <t>TANNAS MOUNT</t>
  </si>
  <si>
    <t>SUNNY CORNER</t>
  </si>
  <si>
    <t>STEWARTS MOUNT</t>
  </si>
  <si>
    <t>SOUTH BATHURST</t>
  </si>
  <si>
    <t>SOFALA</t>
  </si>
  <si>
    <t>ROCKLEY MOUNT</t>
  </si>
  <si>
    <t>ROCKLEY</t>
  </si>
  <si>
    <t>ROCK FOREST</t>
  </si>
  <si>
    <t>ROBIN HILL</t>
  </si>
  <si>
    <t>PERTHVILLE</t>
  </si>
  <si>
    <t>PEEL</t>
  </si>
  <si>
    <t>PALMERS OAKY</t>
  </si>
  <si>
    <t>PALING YARDS</t>
  </si>
  <si>
    <t>ORTON PARK</t>
  </si>
  <si>
    <t>NAPOLEON REEF</t>
  </si>
  <si>
    <t>MOUNT RANKIN</t>
  </si>
  <si>
    <t>MOUNT PANORAMA</t>
  </si>
  <si>
    <t>MOUNT DAVID</t>
  </si>
  <si>
    <t>MOORILDA</t>
  </si>
  <si>
    <t>MILLAH MURRAH</t>
  </si>
  <si>
    <t>MILKERS FLAT</t>
  </si>
  <si>
    <t>MEADOW FLAT</t>
  </si>
  <si>
    <t>LIMEKILNS</t>
  </si>
  <si>
    <t>LAFFING WATERS</t>
  </si>
  <si>
    <t>KIRKCONNELL</t>
  </si>
  <si>
    <t>KILLONGBUTTA</t>
  </si>
  <si>
    <t>JUDDS CREEK</t>
  </si>
  <si>
    <t>JEREMY</t>
  </si>
  <si>
    <t>ISABELLA</t>
  </si>
  <si>
    <t>HOBBYS YARDS</t>
  </si>
  <si>
    <t>GOWAN</t>
  </si>
  <si>
    <t>GORMANS HILL</t>
  </si>
  <si>
    <t>GILMANDYKE</t>
  </si>
  <si>
    <t>GEORGES PLAINS</t>
  </si>
  <si>
    <t>GEMALLA</t>
  </si>
  <si>
    <t>FREEMANTLE</t>
  </si>
  <si>
    <t>FOSTERS VALLEY</t>
  </si>
  <si>
    <t>FITZGERALDS VALLEY</t>
  </si>
  <si>
    <t>EVANS PLAINS</t>
  </si>
  <si>
    <t>DURAMANA</t>
  </si>
  <si>
    <t>DOG ROCKS</t>
  </si>
  <si>
    <t>DARK CORNER</t>
  </si>
  <si>
    <t>CURRAGH</t>
  </si>
  <si>
    <t>CRUDINE</t>
  </si>
  <si>
    <t>COW FLAT</t>
  </si>
  <si>
    <t>COPPERHANNIA</t>
  </si>
  <si>
    <t>COLO</t>
  </si>
  <si>
    <t>CLEAR CREEK</t>
  </si>
  <si>
    <t>CHARLES STURT UNIVERSITY</t>
  </si>
  <si>
    <t>CALOOLA</t>
  </si>
  <si>
    <t>BURRAGA</t>
  </si>
  <si>
    <t>BRUINBUN</t>
  </si>
  <si>
    <t>BREWONGLE</t>
  </si>
  <si>
    <t>BILLYWILLINGA</t>
  </si>
  <si>
    <t>BATHURST WEST</t>
  </si>
  <si>
    <t>BATHURST</t>
  </si>
  <si>
    <t>BATHAMPTON</t>
  </si>
  <si>
    <t>BALLYROE</t>
  </si>
  <si>
    <t>BALD RIDGE</t>
  </si>
  <si>
    <t>ARKSTONE</t>
  </si>
  <si>
    <t>ARKELL</t>
  </si>
  <si>
    <t>ABERCROMBIE RIVER</t>
  </si>
  <si>
    <t>ABERCROMBIE</t>
  </si>
  <si>
    <t>WATTAMONDARA</t>
  </si>
  <si>
    <t>MOUNT COLLINS</t>
  </si>
  <si>
    <t>HOVELLS CREEK</t>
  </si>
  <si>
    <t>COWRA</t>
  </si>
  <si>
    <t>BUMBALDRY</t>
  </si>
  <si>
    <t>ROSEBERG</t>
  </si>
  <si>
    <t>DARBYS FALLS</t>
  </si>
  <si>
    <t>MANDURAMA</t>
  </si>
  <si>
    <t>BURNT YARDS</t>
  </si>
  <si>
    <t>ERROWANBANG</t>
  </si>
  <si>
    <t>CARCOAR</t>
  </si>
  <si>
    <t>WOLLANGAMBE</t>
  </si>
  <si>
    <t>WOLGAN VALLEY</t>
  </si>
  <si>
    <t>VALE OF CLWYDD</t>
  </si>
  <si>
    <t>STATE MINE GULLY</t>
  </si>
  <si>
    <t>SOUTH LITTLETON</t>
  </si>
  <si>
    <t>SOUTH BOWENFELS</t>
  </si>
  <si>
    <t>SODWALLS</t>
  </si>
  <si>
    <t>SHEEDYS GULLY</t>
  </si>
  <si>
    <t>RYDAL</t>
  </si>
  <si>
    <t>POTTERY ESTATE</t>
  </si>
  <si>
    <t>OAKEY PARK</t>
  </si>
  <si>
    <t>NEWNES PLATEAU</t>
  </si>
  <si>
    <t>NEWNES</t>
  </si>
  <si>
    <t>MOUNT LAMBIE</t>
  </si>
  <si>
    <t>MORTS ESTATE</t>
  </si>
  <si>
    <t>MCKELLARS PARK</t>
  </si>
  <si>
    <t>MARRANGAROO</t>
  </si>
  <si>
    <t>LOWTHER</t>
  </si>
  <si>
    <t>LITTLETON</t>
  </si>
  <si>
    <t>LITTLE HARTLEY</t>
  </si>
  <si>
    <t>LITHGOW</t>
  </si>
  <si>
    <t>LIDSDALE</t>
  </si>
  <si>
    <t>JENOLAN</t>
  </si>
  <si>
    <t>HERMITAGE FLAT</t>
  </si>
  <si>
    <t>HASSANS WALLS</t>
  </si>
  <si>
    <t>HARTLEY VALE</t>
  </si>
  <si>
    <t>GOOD FOREST</t>
  </si>
  <si>
    <t>GANBENANG</t>
  </si>
  <si>
    <t>DOCTORS GAP</t>
  </si>
  <si>
    <t>CULLEN BULLEN</t>
  </si>
  <si>
    <t>CORNEY TOWN</t>
  </si>
  <si>
    <t>COBAR PARK</t>
  </si>
  <si>
    <t>CLARENCE</t>
  </si>
  <si>
    <t>BOWENFELS</t>
  </si>
  <si>
    <t>BLACKMANS FLAT</t>
  </si>
  <si>
    <t>BEN BULLEN</t>
  </si>
  <si>
    <t>YERRANDERIE</t>
  </si>
  <si>
    <t>THE MEADOWS</t>
  </si>
  <si>
    <t>TARANA</t>
  </si>
  <si>
    <t>SHOOTERS HILL</t>
  </si>
  <si>
    <t>PORTERS RETREAT</t>
  </si>
  <si>
    <t>OBERON</t>
  </si>
  <si>
    <t>NORWAY</t>
  </si>
  <si>
    <t>MOZART</t>
  </si>
  <si>
    <t>MOUNT WERONG</t>
  </si>
  <si>
    <t>MOUNT OLIVE</t>
  </si>
  <si>
    <t>KOWMUNG</t>
  </si>
  <si>
    <t>KANANGRA</t>
  </si>
  <si>
    <t>JOORILAND</t>
  </si>
  <si>
    <t>JAUNTER</t>
  </si>
  <si>
    <t>HAZELGROVE</t>
  </si>
  <si>
    <t>GURNANG</t>
  </si>
  <si>
    <t>GINGKIN</t>
  </si>
  <si>
    <t>ESSINGTON</t>
  </si>
  <si>
    <t>EDITH</t>
  </si>
  <si>
    <t>DUCKMALOI</t>
  </si>
  <si>
    <t>CHATHAM VALLEY</t>
  </si>
  <si>
    <t>BINDOOK</t>
  </si>
  <si>
    <t>BIMLOW</t>
  </si>
  <si>
    <t>BELOON</t>
  </si>
  <si>
    <t>MOUNT WILSON</t>
  </si>
  <si>
    <t>MOUNT VICTORIA</t>
  </si>
  <si>
    <t>MOUNT IRVINE</t>
  </si>
  <si>
    <t>DARGAN</t>
  </si>
  <si>
    <t>MEGALONG VALLEY</t>
  </si>
  <si>
    <t>BULLABURRA</t>
  </si>
  <si>
    <t>LAWSON</t>
  </si>
  <si>
    <t>WENTWORTH FALLS</t>
  </si>
  <si>
    <t>KEDUMBA</t>
  </si>
  <si>
    <t>MEDLOW BATH</t>
  </si>
  <si>
    <t>LEURA</t>
  </si>
  <si>
    <t>KATOOMBA DC</t>
  </si>
  <si>
    <t>KATOOMBA</t>
  </si>
  <si>
    <t>HAZELBROOK</t>
  </si>
  <si>
    <t>YELLOW ROCK</t>
  </si>
  <si>
    <t>WINMALEE</t>
  </si>
  <si>
    <t>VALLEY HEIGHTS</t>
  </si>
  <si>
    <t>HAWKESBURY HEIGHTS</t>
  </si>
  <si>
    <t>FAULCONBRIDGE</t>
  </si>
  <si>
    <t>WISEMANS FERRY</t>
  </si>
  <si>
    <t>WEBBS CREEK</t>
  </si>
  <si>
    <t>UPPER MACDONALD</t>
  </si>
  <si>
    <t>SPENCER</t>
  </si>
  <si>
    <t>SINGLETONS MILL</t>
  </si>
  <si>
    <t>PERRYS CROSSING</t>
  </si>
  <si>
    <t>MOGO CREEK</t>
  </si>
  <si>
    <t>MARLOW</t>
  </si>
  <si>
    <t>LOWER MACDONALD</t>
  </si>
  <si>
    <t>LEETS VALE</t>
  </si>
  <si>
    <t>LAUGHTONDALE</t>
  </si>
  <si>
    <t>HIGHER MACDONALD</t>
  </si>
  <si>
    <t>GUNDERMAN</t>
  </si>
  <si>
    <t>FERNANCES</t>
  </si>
  <si>
    <t>CENTRAL MACDONALD</t>
  </si>
  <si>
    <t>WARRIMOO</t>
  </si>
  <si>
    <t>MOUNT RIVERVIEW</t>
  </si>
  <si>
    <t>BLAXLAND EAST</t>
  </si>
  <si>
    <t>LAPSTONE</t>
  </si>
  <si>
    <t>GLENBROOK</t>
  </si>
  <si>
    <t>WILLMOT</t>
  </si>
  <si>
    <t>WHALAN</t>
  </si>
  <si>
    <t>TREGEAR</t>
  </si>
  <si>
    <t>SHALVEY</t>
  </si>
  <si>
    <t>MOUNT DRUITT VILLAGE</t>
  </si>
  <si>
    <t>MOUNT DRUITT</t>
  </si>
  <si>
    <t>MINCHINBURY</t>
  </si>
  <si>
    <t>LETHBRIDGE PARK</t>
  </si>
  <si>
    <t>HEBERSHAM</t>
  </si>
  <si>
    <t>EMERTON</t>
  </si>
  <si>
    <t>DHARRUK</t>
  </si>
  <si>
    <t>BLACKETT</t>
  </si>
  <si>
    <t>THE PONDS</t>
  </si>
  <si>
    <t>STANHOPE GARDENS</t>
  </si>
  <si>
    <t>PARKLEA</t>
  </si>
  <si>
    <t>DOONSIDE</t>
  </si>
  <si>
    <t>BUNGARRIBEE</t>
  </si>
  <si>
    <t>ROOTY HILL</t>
  </si>
  <si>
    <t>EASTERN CREEK</t>
  </si>
  <si>
    <t>VINEYARD</t>
  </si>
  <si>
    <t>RIVERSTONE</t>
  </si>
  <si>
    <t>RICHARDS</t>
  </si>
  <si>
    <t>OAKVILLE</t>
  </si>
  <si>
    <t>MELONBA</t>
  </si>
  <si>
    <t>MARSDEN PARK</t>
  </si>
  <si>
    <t>MARAYLYA</t>
  </si>
  <si>
    <t>GRANTHAM FARM</t>
  </si>
  <si>
    <t>GABLES</t>
  </si>
  <si>
    <t>BERKSHIRE PARK</t>
  </si>
  <si>
    <t>ANGUS</t>
  </si>
  <si>
    <t>QUAKERS HILL</t>
  </si>
  <si>
    <t>NIRIMBA FIELDS</t>
  </si>
  <si>
    <t>ACACIA GARDENS</t>
  </si>
  <si>
    <t>TALLAWONG</t>
  </si>
  <si>
    <t>SCHOFIELDS</t>
  </si>
  <si>
    <t>HASSALL GROVE</t>
  </si>
  <si>
    <t>GLENDENNING</t>
  </si>
  <si>
    <t>DEAN PARK</t>
  </si>
  <si>
    <t>COLEBEE</t>
  </si>
  <si>
    <t>ST MARYS SOUTH</t>
  </si>
  <si>
    <t>ST MARYS EAST</t>
  </si>
  <si>
    <t>ROPES CROSSING</t>
  </si>
  <si>
    <t>OXLEY PARK</t>
  </si>
  <si>
    <t>NORTH ST MARYS</t>
  </si>
  <si>
    <t>COLYTON</t>
  </si>
  <si>
    <t>ERSKINE PARK</t>
  </si>
  <si>
    <t>WHEENY CREEK</t>
  </si>
  <si>
    <t>THE DEVILS WILDERNESS</t>
  </si>
  <si>
    <t>MOUNT TOMAH</t>
  </si>
  <si>
    <t>MOUNTAIN LAGOON</t>
  </si>
  <si>
    <t>KURRAJONG HILLS</t>
  </si>
  <si>
    <t>KURRAJONG HEIGHTS</t>
  </si>
  <si>
    <t>KURRAJONG</t>
  </si>
  <si>
    <t>EAST KURRAJONG</t>
  </si>
  <si>
    <t>BLAXLANDS RIDGE</t>
  </si>
  <si>
    <t>BILPIN</t>
  </si>
  <si>
    <t>BERAMBING</t>
  </si>
  <si>
    <t>KURMOND</t>
  </si>
  <si>
    <t>WOMERAH</t>
  </si>
  <si>
    <t>WINDSOR DOWNS</t>
  </si>
  <si>
    <t>UPPER COLO</t>
  </si>
  <si>
    <t>SOUTH WINDSOR</t>
  </si>
  <si>
    <t>SOUTH MAROOTA</t>
  </si>
  <si>
    <t>SCHEYVILLE</t>
  </si>
  <si>
    <t>SACKVILLE NORTH</t>
  </si>
  <si>
    <t>SACKVILLE</t>
  </si>
  <si>
    <t>PITT TOWN BOTTOMS</t>
  </si>
  <si>
    <t>PITT TOWN</t>
  </si>
  <si>
    <t>MELLONG</t>
  </si>
  <si>
    <t>MCGRATHS HILL</t>
  </si>
  <si>
    <t>MAROOTA</t>
  </si>
  <si>
    <t>LOWER PORTLAND</t>
  </si>
  <si>
    <t>GLOSSODIA</t>
  </si>
  <si>
    <t>FREEMANS REACH</t>
  </si>
  <si>
    <t>CUMBERLAND REACH</t>
  </si>
  <si>
    <t>CORNWALLIS</t>
  </si>
  <si>
    <t>COLO HEIGHTS</t>
  </si>
  <si>
    <t>CENTRAL COLO</t>
  </si>
  <si>
    <t>CATTAI</t>
  </si>
  <si>
    <t>BLIGH PARK</t>
  </si>
  <si>
    <t>THE SLOPES</t>
  </si>
  <si>
    <t>NORTH RICHMOND</t>
  </si>
  <si>
    <t>YARRAMUNDI</t>
  </si>
  <si>
    <t>RICHMOND LOWLANDS</t>
  </si>
  <si>
    <t>HOBARTVILLE</t>
  </si>
  <si>
    <t>GROSE WOLD</t>
  </si>
  <si>
    <t>GROSE VALE</t>
  </si>
  <si>
    <t>BOWEN MOUNTAIN</t>
  </si>
  <si>
    <t>AGNES BANKS</t>
  </si>
  <si>
    <t>WARRAGAMBA</t>
  </si>
  <si>
    <t>BRERETON</t>
  </si>
  <si>
    <t>SOUTH PENRITH</t>
  </si>
  <si>
    <t>PENRITH SOUTH</t>
  </si>
  <si>
    <t>PENRITH PLAZA</t>
  </si>
  <si>
    <t>PENRITH</t>
  </si>
  <si>
    <t>LEONAY</t>
  </si>
  <si>
    <t>JAMISONTOWN</t>
  </si>
  <si>
    <t>EMU PLAINS</t>
  </si>
  <si>
    <t>CRANEBROOK</t>
  </si>
  <si>
    <t>CASTLEREAGH</t>
  </si>
  <si>
    <t>ORCHARD HILLS</t>
  </si>
  <si>
    <t>WERRINGTON DOWNS</t>
  </si>
  <si>
    <t>WERRINGTON COUNTY</t>
  </si>
  <si>
    <t>WERRINGTON</t>
  </si>
  <si>
    <t>SHANES PARK</t>
  </si>
  <si>
    <t>SHANE PARK</t>
  </si>
  <si>
    <t>LLANDILO</t>
  </si>
  <si>
    <t>JORDAN SPRINGS</t>
  </si>
  <si>
    <t>CLAREMONT MEADOWS</t>
  </si>
  <si>
    <t>CAMBRIDGE PARK</t>
  </si>
  <si>
    <t>CAMBRIDGE GARDENS</t>
  </si>
  <si>
    <t>CADDENS</t>
  </si>
  <si>
    <t>WALLACIA</t>
  </si>
  <si>
    <t>REGENTVILLE</t>
  </si>
  <si>
    <t>MULGOA</t>
  </si>
  <si>
    <t>LUDDENHAM</t>
  </si>
  <si>
    <t>GLENMORE PARK</t>
  </si>
  <si>
    <t>MOURQUONG</t>
  </si>
  <si>
    <t>BURONGA</t>
  </si>
  <si>
    <t>BOEILL CREEK</t>
  </si>
  <si>
    <t>TRENTHAM CLIFFS</t>
  </si>
  <si>
    <t>PARINGI</t>
  </si>
  <si>
    <t>MONAK</t>
  </si>
  <si>
    <t>MALLEE</t>
  </si>
  <si>
    <t>GOL GOL</t>
  </si>
  <si>
    <t>EUSTON</t>
  </si>
  <si>
    <t>TOOLEYBUC</t>
  </si>
  <si>
    <t>GOODNIGHT</t>
  </si>
  <si>
    <t>KORALEIGH</t>
  </si>
  <si>
    <t>WETUPPA</t>
  </si>
  <si>
    <t>TOORANIE</t>
  </si>
  <si>
    <t>STONY CROSSING</t>
  </si>
  <si>
    <t>MURRAY DOWNS</t>
  </si>
  <si>
    <t>MOOLPA</t>
  </si>
  <si>
    <t>MELLOOL</t>
  </si>
  <si>
    <t>MALLAN</t>
  </si>
  <si>
    <t>DILPURRA</t>
  </si>
  <si>
    <t>CUNNINYEUK</t>
  </si>
  <si>
    <t>NIEMUR</t>
  </si>
  <si>
    <t>MOULAMEIN</t>
  </si>
  <si>
    <t>DHURAGOON</t>
  </si>
  <si>
    <t>TULLAKOOL</t>
  </si>
  <si>
    <t>THULE</t>
  </si>
  <si>
    <t>NOORONG</t>
  </si>
  <si>
    <t>GONN</t>
  </si>
  <si>
    <t>COBRAMUNGA</t>
  </si>
  <si>
    <t>BURRABOI</t>
  </si>
  <si>
    <t>BARHAM</t>
  </si>
  <si>
    <t>WOMBOOTA</t>
  </si>
  <si>
    <t>THYRA</t>
  </si>
  <si>
    <t>TANTONAN</t>
  </si>
  <si>
    <t>MOAMA</t>
  </si>
  <si>
    <t>BUNNALOO</t>
  </si>
  <si>
    <t>LOWER BAGO</t>
  </si>
  <si>
    <t>KUNAMA</t>
  </si>
  <si>
    <t>GREEN HILLS</t>
  </si>
  <si>
    <t>BATLOW</t>
  </si>
  <si>
    <t>YAVEN CREEK</t>
  </si>
  <si>
    <t>WONDALGA</t>
  </si>
  <si>
    <t>TUMBLONG</t>
  </si>
  <si>
    <t>SHARPS CREEK</t>
  </si>
  <si>
    <t>MUNDARLO</t>
  </si>
  <si>
    <t>MOUNT HOREB</t>
  </si>
  <si>
    <t>MOUNT ADRAH</t>
  </si>
  <si>
    <t>GRAHAMSTOWN</t>
  </si>
  <si>
    <t>DARLOW</t>
  </si>
  <si>
    <t>COOLEYS CREEK</t>
  </si>
  <si>
    <t>CALIFAT</t>
  </si>
  <si>
    <t>BLACK CREEK</t>
  </si>
  <si>
    <t>BANGADANG</t>
  </si>
  <si>
    <t>ADELONG</t>
  </si>
  <si>
    <t>GOBARRALONG</t>
  </si>
  <si>
    <t>COOLAC</t>
  </si>
  <si>
    <t>ADJUNGBILLY</t>
  </si>
  <si>
    <t>JUGIONG</t>
  </si>
  <si>
    <t>COONEYS CREEK</t>
  </si>
  <si>
    <t>STOCKINBINGAL</t>
  </si>
  <si>
    <t>SOUTH GUNDAGAI</t>
  </si>
  <si>
    <t>RENO</t>
  </si>
  <si>
    <t>NANGUS</t>
  </si>
  <si>
    <t>MUTTAMA</t>
  </si>
  <si>
    <t>GUNDAGAI</t>
  </si>
  <si>
    <t>DARBALARA</t>
  </si>
  <si>
    <t>BURRA CREEK</t>
  </si>
  <si>
    <t>BRUNGLE CREEK</t>
  </si>
  <si>
    <t>BRUNGLE</t>
  </si>
  <si>
    <t>QUANDIALLA</t>
  </si>
  <si>
    <t>BLAND</t>
  </si>
  <si>
    <t>YARRANGOBILLY</t>
  </si>
  <si>
    <t>WYANGLE</t>
  </si>
  <si>
    <t>WINDOWIE</t>
  </si>
  <si>
    <t>WERMATONG</t>
  </si>
  <si>
    <t>WEREBOLDERA</t>
  </si>
  <si>
    <t>TUMUT PLAINS</t>
  </si>
  <si>
    <t>TUMUT</t>
  </si>
  <si>
    <t>TUMORRAMA</t>
  </si>
  <si>
    <t>TALBINGO</t>
  </si>
  <si>
    <t>PINBEYAN</t>
  </si>
  <si>
    <t>MUNDONGO</t>
  </si>
  <si>
    <t>MINJARY</t>
  </si>
  <si>
    <t>LACMALAC</t>
  </si>
  <si>
    <t>KILLIMICAT</t>
  </si>
  <si>
    <t>JONES BRIDGE</t>
  </si>
  <si>
    <t>GOOBARRAGANDRA</t>
  </si>
  <si>
    <t>GOCUP</t>
  </si>
  <si>
    <t>GADARA</t>
  </si>
  <si>
    <t>COURAGAGO</t>
  </si>
  <si>
    <t>BUDDONG</t>
  </si>
  <si>
    <t>BOMBOWLEE CREEK</t>
  </si>
  <si>
    <t>BOMBOWLEE</t>
  </si>
  <si>
    <t>BOGONG PEAKS WILDERNESS</t>
  </si>
  <si>
    <t>BLOWERING</t>
  </si>
  <si>
    <t>ARGALONG</t>
  </si>
  <si>
    <t>DARETON</t>
  </si>
  <si>
    <t>COOMEALLA</t>
  </si>
  <si>
    <t>MAIRJIMMY</t>
  </si>
  <si>
    <t>MABINS WELL</t>
  </si>
  <si>
    <t>JERILDERIE</t>
  </si>
  <si>
    <t>GALA VALE</t>
  </si>
  <si>
    <t>FOUR CORNERS</t>
  </si>
  <si>
    <t>MUNGO</t>
  </si>
  <si>
    <t>KYALITE</t>
  </si>
  <si>
    <t>HATFIELD</t>
  </si>
  <si>
    <t>BALRANALD</t>
  </si>
  <si>
    <t>ARUMPO</t>
  </si>
  <si>
    <t>TUPPAL</t>
  </si>
  <si>
    <t>TOCUMWAL</t>
  </si>
  <si>
    <t>MYRTLE PARK</t>
  </si>
  <si>
    <t>LOGIE BRAE</t>
  </si>
  <si>
    <t>FINLEY</t>
  </si>
  <si>
    <t>BLIGHTY</t>
  </si>
  <si>
    <t>BOOMANOOMANA</t>
  </si>
  <si>
    <t>BERRIGAN</t>
  </si>
  <si>
    <t>YANGA</t>
  </si>
  <si>
    <t>WAUGORAH</t>
  </si>
  <si>
    <t>ONE TREE</t>
  </si>
  <si>
    <t>KERI KERI</t>
  </si>
  <si>
    <t>HAY SOUTH</t>
  </si>
  <si>
    <t>GUNBAR</t>
  </si>
  <si>
    <t>CORRONG</t>
  </si>
  <si>
    <t>CARRATHOOL</t>
  </si>
  <si>
    <t>BOOLIGAL</t>
  </si>
  <si>
    <t>WILLURAH</t>
  </si>
  <si>
    <t>WARRAGOON</t>
  </si>
  <si>
    <t>WANGANELLA</t>
  </si>
  <si>
    <t>WANDOOK</t>
  </si>
  <si>
    <t>WAKOOL</t>
  </si>
  <si>
    <t>STUD PARK</t>
  </si>
  <si>
    <t>STEAM PLAINS</t>
  </si>
  <si>
    <t>PRETTY PINE</t>
  </si>
  <si>
    <t>MORAGO</t>
  </si>
  <si>
    <t>MOONBRIA</t>
  </si>
  <si>
    <t>MAYRUNG</t>
  </si>
  <si>
    <t>MATHOURA</t>
  </si>
  <si>
    <t>LINDIFFERON</t>
  </si>
  <si>
    <t>HARTWOOD</t>
  </si>
  <si>
    <t>DENILIQUIN NORTH</t>
  </si>
  <si>
    <t>DENILIQUIN</t>
  </si>
  <si>
    <t>COREE</t>
  </si>
  <si>
    <t>CONARGO</t>
  </si>
  <si>
    <t>CALIMO</t>
  </si>
  <si>
    <t>CALDWELL</t>
  </si>
  <si>
    <t>BULLATALE</t>
  </si>
  <si>
    <t>BOOROORBAN</t>
  </si>
  <si>
    <t>BIRGANBIGIL</t>
  </si>
  <si>
    <t>COLEAMBALLY</t>
  </si>
  <si>
    <t>ARGOON</t>
  </si>
  <si>
    <t>DARLINGTON POINT</t>
  </si>
  <si>
    <t>WHITTON</t>
  </si>
  <si>
    <t>STANBRIDGE</t>
  </si>
  <si>
    <t>MURRAMI</t>
  </si>
  <si>
    <t>MERUNGLE HILL</t>
  </si>
  <si>
    <t>LEETON</t>
  </si>
  <si>
    <t>GOGELDRIE</t>
  </si>
  <si>
    <t>CORBIE HILL</t>
  </si>
  <si>
    <t>BROBENAH</t>
  </si>
  <si>
    <t>YANCO</t>
  </si>
  <si>
    <t>GANMAIN</t>
  </si>
  <si>
    <t>RANNOCK</t>
  </si>
  <si>
    <t>METHUL</t>
  </si>
  <si>
    <t>COOLAMON</t>
  </si>
  <si>
    <t>BERRY JERRY</t>
  </si>
  <si>
    <t>SANDIGO</t>
  </si>
  <si>
    <t>NARRANDERA</t>
  </si>
  <si>
    <t>MORUNDAH</t>
  </si>
  <si>
    <t>GILLENBAH</t>
  </si>
  <si>
    <t>EUROLEY</t>
  </si>
  <si>
    <t>CUDGEL</t>
  </si>
  <si>
    <t>COROBIMILLA</t>
  </si>
  <si>
    <t>COLINROOBIE</t>
  </si>
  <si>
    <t>BUNDURE</t>
  </si>
  <si>
    <t>YOOGALI</t>
  </si>
  <si>
    <t>WILLBRIGGIE</t>
  </si>
  <si>
    <t>WIDGELLI</t>
  </si>
  <si>
    <t>WARRAWIDGEE</t>
  </si>
  <si>
    <t>WARBURN</t>
  </si>
  <si>
    <t>THARBOGANG</t>
  </si>
  <si>
    <t>NERICON</t>
  </si>
  <si>
    <t>LAKE WYANGAN</t>
  </si>
  <si>
    <t>KOOBA</t>
  </si>
  <si>
    <t>HANWOOD</t>
  </si>
  <si>
    <t>GRIFFITH EAST</t>
  </si>
  <si>
    <t>GRIFFITH DC</t>
  </si>
  <si>
    <t>GRIFFITH</t>
  </si>
  <si>
    <t>BILBUL</t>
  </si>
  <si>
    <t>BENEREMBAH</t>
  </si>
  <si>
    <t>BEELBANGERA</t>
  </si>
  <si>
    <t>RIVERINA MC</t>
  </si>
  <si>
    <t>WALLANTHERY</t>
  </si>
  <si>
    <t>ROTO</t>
  </si>
  <si>
    <t>MONIA GAP</t>
  </si>
  <si>
    <t>LAKE BREWSTER</t>
  </si>
  <si>
    <t>HILLSTON</t>
  </si>
  <si>
    <t>MURRIN BRIDGE</t>
  </si>
  <si>
    <t>LAKE CARGELLIGO</t>
  </si>
  <si>
    <t>CURLEW WATERS</t>
  </si>
  <si>
    <t>WYALONG</t>
  </si>
  <si>
    <t>WEST WYALONG</t>
  </si>
  <si>
    <t>NORTH YALGOGRIN</t>
  </si>
  <si>
    <t>LAKE COWAL</t>
  </si>
  <si>
    <t>BURCHER</t>
  </si>
  <si>
    <t>BACK CREEK</t>
  </si>
  <si>
    <t>ALLEENA</t>
  </si>
  <si>
    <t>WEETHALLE</t>
  </si>
  <si>
    <t>UNGARIE</t>
  </si>
  <si>
    <t>TULLIBIGEAL</t>
  </si>
  <si>
    <t>TALLIMBA</t>
  </si>
  <si>
    <t>RANKINS SPRINGS</t>
  </si>
  <si>
    <t>NARADHAN</t>
  </si>
  <si>
    <t>MELBERGEN</t>
  </si>
  <si>
    <t>KIKOIRA</t>
  </si>
  <si>
    <t>GIRRAL</t>
  </si>
  <si>
    <t>ERIGOLIA</t>
  </si>
  <si>
    <t>BARMEDMAN</t>
  </si>
  <si>
    <t>TRUNGLEY HALL</t>
  </si>
  <si>
    <t>TEMORA</t>
  </si>
  <si>
    <t>PUCAWAN</t>
  </si>
  <si>
    <t>NARRABURRA</t>
  </si>
  <si>
    <t>MORANGARELL</t>
  </si>
  <si>
    <t>JUNEE REEFS</t>
  </si>
  <si>
    <t>GROGAN</t>
  </si>
  <si>
    <t>GIDGINBUNG</t>
  </si>
  <si>
    <t>DIRNASEER</t>
  </si>
  <si>
    <t>COMBANING</t>
  </si>
  <si>
    <t>WALLEROOBIE</t>
  </si>
  <si>
    <t>QUANDARY</t>
  </si>
  <si>
    <t>MOOMBOOLDOOL</t>
  </si>
  <si>
    <t>MIRROOL</t>
  </si>
  <si>
    <t>KAMARAH</t>
  </si>
  <si>
    <t>BINYA</t>
  </si>
  <si>
    <t>BECTRIC</t>
  </si>
  <si>
    <t>BECKOM</t>
  </si>
  <si>
    <t>BARELLAN</t>
  </si>
  <si>
    <t>ARIAH PARK</t>
  </si>
  <si>
    <t>ARDLETHAN</t>
  </si>
  <si>
    <t>WANTIOOL</t>
  </si>
  <si>
    <t>MARINNA</t>
  </si>
  <si>
    <t>JUNEE</t>
  </si>
  <si>
    <t>EURONGILLY</t>
  </si>
  <si>
    <t>ERIN VALE</t>
  </si>
  <si>
    <t>KAPOOKA</t>
  </si>
  <si>
    <t>CULCAIRN</t>
  </si>
  <si>
    <t>WALLA WALLA</t>
  </si>
  <si>
    <t>ALMA PARK</t>
  </si>
  <si>
    <t>PLEASANT HILLS</t>
  </si>
  <si>
    <t>MUNYABLA</t>
  </si>
  <si>
    <t>URANGELINE EAST</t>
  </si>
  <si>
    <t>URANGELINE</t>
  </si>
  <si>
    <t>MILBRULONG</t>
  </si>
  <si>
    <t>LOCKHART</t>
  </si>
  <si>
    <t>FARGUNYAH</t>
  </si>
  <si>
    <t>BROOKONG</t>
  </si>
  <si>
    <t>TOOTOOL</t>
  </si>
  <si>
    <t>THE ROCK</t>
  </si>
  <si>
    <t>FRENCH PARK</t>
  </si>
  <si>
    <t>WILLIGOBUNG</t>
  </si>
  <si>
    <t>TUMBARUMBA</t>
  </si>
  <si>
    <t>PADDYS RIVER</t>
  </si>
  <si>
    <t>MUNDEROO</t>
  </si>
  <si>
    <t>MARAGLE</t>
  </si>
  <si>
    <t>MANNUS</t>
  </si>
  <si>
    <t>COURABYRA</t>
  </si>
  <si>
    <t>URANQUINTY</t>
  </si>
  <si>
    <t>TARCUTTA</t>
  </si>
  <si>
    <t>TABBITA</t>
  </si>
  <si>
    <t>OLD JUNEE</t>
  </si>
  <si>
    <t>MURRULEBALE</t>
  </si>
  <si>
    <t>MERRIWAGGA</t>
  </si>
  <si>
    <t>MATONG</t>
  </si>
  <si>
    <t>MARRAR</t>
  </si>
  <si>
    <t>MANGOPLAH</t>
  </si>
  <si>
    <t>LANDERVALE</t>
  </si>
  <si>
    <t>LADYSMITH</t>
  </si>
  <si>
    <t>HUMULA</t>
  </si>
  <si>
    <t>GUMLY GUMLY</t>
  </si>
  <si>
    <t>GRONG GRONG</t>
  </si>
  <si>
    <t>GOOLGOWI</t>
  </si>
  <si>
    <t>COWABBIE</t>
  </si>
  <si>
    <t>BOREE CREEK</t>
  </si>
  <si>
    <t>BOORGA</t>
  </si>
  <si>
    <t>WAGGA WAGGA RAAF</t>
  </si>
  <si>
    <t>YATHELLA</t>
  </si>
  <si>
    <t>YARRAGUNDRY</t>
  </si>
  <si>
    <t>WANTABADGERY</t>
  </si>
  <si>
    <t>WALLACETOWN</t>
  </si>
  <si>
    <t>WAGGA WAGGA BC</t>
  </si>
  <si>
    <t>WAGGA WAGGA</t>
  </si>
  <si>
    <t>TURVEY PARK</t>
  </si>
  <si>
    <t>TOLLAND</t>
  </si>
  <si>
    <t>TATTON</t>
  </si>
  <si>
    <t>SAN ISIDORE</t>
  </si>
  <si>
    <t>ROWAN</t>
  </si>
  <si>
    <t>PULLETOP</t>
  </si>
  <si>
    <t>OURA</t>
  </si>
  <si>
    <t>OBERNE CREEK</t>
  </si>
  <si>
    <t>NORTH WAGGA WAGGA</t>
  </si>
  <si>
    <t>MOUNT AUSTIN</t>
  </si>
  <si>
    <t>MOORONG</t>
  </si>
  <si>
    <t>MAXWELL</t>
  </si>
  <si>
    <t>LLOYD</t>
  </si>
  <si>
    <t>KYEAMBA</t>
  </si>
  <si>
    <t>HILLGROVE</t>
  </si>
  <si>
    <t>HAREFIELD</t>
  </si>
  <si>
    <t>GREGADOO</t>
  </si>
  <si>
    <t>GOBBAGOMBALIN</t>
  </si>
  <si>
    <t>GLENFIELD PARK</t>
  </si>
  <si>
    <t>GELSTON PARK</t>
  </si>
  <si>
    <t>GALORE</t>
  </si>
  <si>
    <t>EUNANOREENYA</t>
  </si>
  <si>
    <t>EUBERTA</t>
  </si>
  <si>
    <t>ESTELLA</t>
  </si>
  <si>
    <t>EAST WAGGA WAGGA</t>
  </si>
  <si>
    <t>DOWNSIDE</t>
  </si>
  <si>
    <t>DHULURA</t>
  </si>
  <si>
    <t>CURRAWARNA</t>
  </si>
  <si>
    <t>COOKARDINIA</t>
  </si>
  <si>
    <t>COLLINGULLIE</t>
  </si>
  <si>
    <t>CARTWRIGHTS HILL</t>
  </si>
  <si>
    <t>CARABOST</t>
  </si>
  <si>
    <t>BURRANDANA</t>
  </si>
  <si>
    <t>BULGARY</t>
  </si>
  <si>
    <t>BRUCEDALE</t>
  </si>
  <si>
    <t>BOURKELANDS</t>
  </si>
  <si>
    <t>BORAMBOLA</t>
  </si>
  <si>
    <t>BOOROOMA</t>
  </si>
  <si>
    <t>BOOK BOOK</t>
  </si>
  <si>
    <t>BOMEN</t>
  </si>
  <si>
    <t>BIG SPRINGS</t>
  </si>
  <si>
    <t>BELFRAYDEN</t>
  </si>
  <si>
    <t>ASHMONT</t>
  </si>
  <si>
    <t>ALFREDTOWN</t>
  </si>
  <si>
    <t>NURENMERENMONG</t>
  </si>
  <si>
    <t>LAUREL HILL</t>
  </si>
  <si>
    <t>SCOTIA</t>
  </si>
  <si>
    <t>RUFUS</t>
  </si>
  <si>
    <t>POONCARIE</t>
  </si>
  <si>
    <t>PINE CAMP</t>
  </si>
  <si>
    <t>PARA</t>
  </si>
  <si>
    <t>PAN BAN</t>
  </si>
  <si>
    <t>MOORARA</t>
  </si>
  <si>
    <t>CURLWAA</t>
  </si>
  <si>
    <t>ANABRANCH SOUTH</t>
  </si>
  <si>
    <t>ANABRANCH NORTH</t>
  </si>
  <si>
    <t>MULWALA</t>
  </si>
  <si>
    <t>SAVERNAKE</t>
  </si>
  <si>
    <t>SANGER</t>
  </si>
  <si>
    <t>RENNIE</t>
  </si>
  <si>
    <t>REDLANDS</t>
  </si>
  <si>
    <t>OAKLANDS</t>
  </si>
  <si>
    <t>LOWESDALE</t>
  </si>
  <si>
    <t>HOPEFIELD</t>
  </si>
  <si>
    <t>GOOMBARGANA</t>
  </si>
  <si>
    <t>DAYSDALE</t>
  </si>
  <si>
    <t>COROWA</t>
  </si>
  <si>
    <t>COREEN</t>
  </si>
  <si>
    <t>COLLENDINA</t>
  </si>
  <si>
    <t>BALLDALE</t>
  </si>
  <si>
    <t>URANA</t>
  </si>
  <si>
    <t>CULLIVEL</t>
  </si>
  <si>
    <t>YARARA</t>
  </si>
  <si>
    <t>WOOMARGAMA</t>
  </si>
  <si>
    <t>WANTAGONG</t>
  </si>
  <si>
    <t>MULLENGANDRA</t>
  </si>
  <si>
    <t>LITTLE BILLABONG</t>
  </si>
  <si>
    <t>LANKEYS CREEK</t>
  </si>
  <si>
    <t>HOLBROOK</t>
  </si>
  <si>
    <t>BOWNA</t>
  </si>
  <si>
    <t>HOWLONG</t>
  </si>
  <si>
    <t>YERONG CREEK</t>
  </si>
  <si>
    <t>WRATHALL</t>
  </si>
  <si>
    <t>WELAREGANG</t>
  </si>
  <si>
    <t>WALBUNDRIE</t>
  </si>
  <si>
    <t>TOOMA</t>
  </si>
  <si>
    <t>RAND</t>
  </si>
  <si>
    <t>MURRAY GORGE</t>
  </si>
  <si>
    <t>KHANCOBAN</t>
  </si>
  <si>
    <t>JINGELLIC</t>
  </si>
  <si>
    <t>JINDERA</t>
  </si>
  <si>
    <t>JAGUNGAL WILDERNESS</t>
  </si>
  <si>
    <t>JAGUMBA</t>
  </si>
  <si>
    <t>INDI</t>
  </si>
  <si>
    <t>GREG GREG</t>
  </si>
  <si>
    <t>GLENELLEN</t>
  </si>
  <si>
    <t>GEROGERY</t>
  </si>
  <si>
    <t>GEEHI</t>
  </si>
  <si>
    <t>BURRUMBUTTOCK</t>
  </si>
  <si>
    <t>BROCKLESBY</t>
  </si>
  <si>
    <t>BIDGEEMIA</t>
  </si>
  <si>
    <t>SPRINGDALE HEIGHTS</t>
  </si>
  <si>
    <t>LAVINGTON DC</t>
  </si>
  <si>
    <t>LAVINGTON</t>
  </si>
  <si>
    <t>HAMILTON VALLEY</t>
  </si>
  <si>
    <t>WYMAH</t>
  </si>
  <si>
    <t>WIRLINGA</t>
  </si>
  <si>
    <t>WEST ALBURY</t>
  </si>
  <si>
    <t>THURGOONA</t>
  </si>
  <si>
    <t>TALMALMO</t>
  </si>
  <si>
    <t>TABLE TOP</t>
  </si>
  <si>
    <t>SPLITTERS CREEK</t>
  </si>
  <si>
    <t>SOUTH ALBURY</t>
  </si>
  <si>
    <t>OURNIE</t>
  </si>
  <si>
    <t>NORTH ALBURY</t>
  </si>
  <si>
    <t>MOORWATHA</t>
  </si>
  <si>
    <t>ETTAMOGAH</t>
  </si>
  <si>
    <t>EAST ALBURY</t>
  </si>
  <si>
    <t>BUNGOWANNAH</t>
  </si>
  <si>
    <t>ALBURY</t>
  </si>
  <si>
    <t>TOMBONG</t>
  </si>
  <si>
    <t>DELEGATE</t>
  </si>
  <si>
    <t>CORROWONG</t>
  </si>
  <si>
    <t>ROSEMEATH</t>
  </si>
  <si>
    <t>ROCKTON</t>
  </si>
  <si>
    <t>QUIDONG</t>
  </si>
  <si>
    <t>PALARANG</t>
  </si>
  <si>
    <t>PADDYS FLAT</t>
  </si>
  <si>
    <t>MOUNT DARRAGH</t>
  </si>
  <si>
    <t>MILA</t>
  </si>
  <si>
    <t>MERRIANGAAH</t>
  </si>
  <si>
    <t>LORDS HILL</t>
  </si>
  <si>
    <t>GUNNINGRAH</t>
  </si>
  <si>
    <t>COOLUMBOOKA</t>
  </si>
  <si>
    <t>CAMBALONG</t>
  </si>
  <si>
    <t>BUKALONG</t>
  </si>
  <si>
    <t>BONDI FOREST</t>
  </si>
  <si>
    <t>BOMBALA</t>
  </si>
  <si>
    <t>BIBBENLUKE</t>
  </si>
  <si>
    <t>WINIFRED</t>
  </si>
  <si>
    <t>STEEPLE FLAT</t>
  </si>
  <si>
    <t>NIMMITABEL</t>
  </si>
  <si>
    <t>KYBEYAN</t>
  </si>
  <si>
    <t>JINCUMBILLY</t>
  </si>
  <si>
    <t>HOLTS FLAT</t>
  </si>
  <si>
    <t>GLEN ALLEN</t>
  </si>
  <si>
    <t>CREEWAH</t>
  </si>
  <si>
    <t>BOCO</t>
  </si>
  <si>
    <t>ANDO</t>
  </si>
  <si>
    <t>WAMBROOK</t>
  </si>
  <si>
    <t>TUROSS</t>
  </si>
  <si>
    <t>THE BROTHERS</t>
  </si>
  <si>
    <t>SHANNONS FLAT</t>
  </si>
  <si>
    <t>ROSE VALLEY</t>
  </si>
  <si>
    <t>ROCK FLAT</t>
  </si>
  <si>
    <t>RHINE FALLS</t>
  </si>
  <si>
    <t>POLO FLAT</t>
  </si>
  <si>
    <t>PINE VALLEY</t>
  </si>
  <si>
    <t>PEAK VIEW</t>
  </si>
  <si>
    <t>NUMERALLA</t>
  </si>
  <si>
    <t>MURRUMBUCCA</t>
  </si>
  <si>
    <t>MIDDLINGBANK</t>
  </si>
  <si>
    <t>MIDDLE FLAT</t>
  </si>
  <si>
    <t>JERANGLE</t>
  </si>
  <si>
    <t>IRONMUNGY</t>
  </si>
  <si>
    <t>GLEN FERGUS</t>
  </si>
  <si>
    <t>FRYING PAN</t>
  </si>
  <si>
    <t>DRY PLAIN</t>
  </si>
  <si>
    <t>DANGELONG</t>
  </si>
  <si>
    <t>DAIRYMANS PLAINS</t>
  </si>
  <si>
    <t>COUNTEGANY</t>
  </si>
  <si>
    <t>COOLRINGDON</t>
  </si>
  <si>
    <t>CHAKOLA</t>
  </si>
  <si>
    <t>CARLAMINDA</t>
  </si>
  <si>
    <t>BUNYAN</t>
  </si>
  <si>
    <t>BUNGARBY</t>
  </si>
  <si>
    <t>BUCKENDERRA</t>
  </si>
  <si>
    <t>BOBUNDARA</t>
  </si>
  <si>
    <t>BINJURA</t>
  </si>
  <si>
    <t>BILLILINGRA</t>
  </si>
  <si>
    <t>BADJA</t>
  </si>
  <si>
    <t>ARABLE</t>
  </si>
  <si>
    <t>YAOUK</t>
  </si>
  <si>
    <t>TOLBAR</t>
  </si>
  <si>
    <t>TANTANGARA</t>
  </si>
  <si>
    <t>PROVIDENCE PORTAL</t>
  </si>
  <si>
    <t>OLD ADAMINABY</t>
  </si>
  <si>
    <t>NUNGAR</t>
  </si>
  <si>
    <t>LONG PLAIN</t>
  </si>
  <si>
    <t>KIANDRA</t>
  </si>
  <si>
    <t>GOOANDRA</t>
  </si>
  <si>
    <t>CABRAMURRA</t>
  </si>
  <si>
    <t>BROKEN DAM</t>
  </si>
  <si>
    <t>BOLARO</t>
  </si>
  <si>
    <t>ANGLERS REACH</t>
  </si>
  <si>
    <t>ADAMINABY</t>
  </si>
  <si>
    <t>SNOWY PLAIN</t>
  </si>
  <si>
    <t>PAUPONG</t>
  </si>
  <si>
    <t>NUMBLA VALE</t>
  </si>
  <si>
    <t>NIMMO</t>
  </si>
  <si>
    <t>JIMENBUEN</t>
  </si>
  <si>
    <t>HILL TOP</t>
  </si>
  <si>
    <t>EUCUMBENE</t>
  </si>
  <si>
    <t>DALGETY</t>
  </si>
  <si>
    <t>COOTRALANTRA</t>
  </si>
  <si>
    <t>BYADBO WILDERNESS</t>
  </si>
  <si>
    <t>BRAEMAR BAY</t>
  </si>
  <si>
    <t>BERRIDALE</t>
  </si>
  <si>
    <t>BELOKA</t>
  </si>
  <si>
    <t>AVONSIDE</t>
  </si>
  <si>
    <t>PILOT WILDERNESS</t>
  </si>
  <si>
    <t>NGARIGO</t>
  </si>
  <si>
    <t>MOONBAH</t>
  </si>
  <si>
    <t>KOSCIUSZKO NATIONAL PARK</t>
  </si>
  <si>
    <t>KOSCIUSZKO</t>
  </si>
  <si>
    <t>KALKITE</t>
  </si>
  <si>
    <t>JINDABYNE</t>
  </si>
  <si>
    <t>JACOBS RIVER</t>
  </si>
  <si>
    <t>INGEEGOODBEE</t>
  </si>
  <si>
    <t>INGEBIRAH</t>
  </si>
  <si>
    <t>GROSSES PLAIN</t>
  </si>
  <si>
    <t>EAST JINDABYNE</t>
  </si>
  <si>
    <t>CREEL BAY</t>
  </si>
  <si>
    <t>CRACKENBACK</t>
  </si>
  <si>
    <t>BURRUNGUBUGGE</t>
  </si>
  <si>
    <t>BULLOCKS FLAT</t>
  </si>
  <si>
    <t>BUMBALONG</t>
  </si>
  <si>
    <t>BREDBO</t>
  </si>
  <si>
    <t>THREDBO</t>
  </si>
  <si>
    <t>WILSONS VALLEY</t>
  </si>
  <si>
    <t>SMIGGIN HOLES</t>
  </si>
  <si>
    <t>PERISHER VALLEY</t>
  </si>
  <si>
    <t>MUNYANG</t>
  </si>
  <si>
    <t>GUTHEGA</t>
  </si>
  <si>
    <t>CHARLOTTE PASS</t>
  </si>
  <si>
    <t>BLUE COW</t>
  </si>
  <si>
    <t>CAPTAINS FLAT</t>
  </si>
  <si>
    <t>WYANBENE</t>
  </si>
  <si>
    <t>WOG WOG</t>
  </si>
  <si>
    <t>WARRI</t>
  </si>
  <si>
    <t>TOUGA</t>
  </si>
  <si>
    <t>TOMBOYE</t>
  </si>
  <si>
    <t>TOLWONG</t>
  </si>
  <si>
    <t>TIANJARA</t>
  </si>
  <si>
    <t>SNOWBALL</t>
  </si>
  <si>
    <t>REIDSDALE</t>
  </si>
  <si>
    <t>QUIERA</t>
  </si>
  <si>
    <t>PALERANG</t>
  </si>
  <si>
    <t>OALLEN</t>
  </si>
  <si>
    <t>NORTHANGERA</t>
  </si>
  <si>
    <t>NERRIGA</t>
  </si>
  <si>
    <t>NERINGLA</t>
  </si>
  <si>
    <t>MURRENGENBURG</t>
  </si>
  <si>
    <t>MULLOON</t>
  </si>
  <si>
    <t>MONGARLOWE</t>
  </si>
  <si>
    <t>MONGA</t>
  </si>
  <si>
    <t>MERRICUMBENE</t>
  </si>
  <si>
    <t>MARLOWE</t>
  </si>
  <si>
    <t>MANAR</t>
  </si>
  <si>
    <t>LARBERT</t>
  </si>
  <si>
    <t>KRAWARREE</t>
  </si>
  <si>
    <t>KINDERVALE</t>
  </si>
  <si>
    <t>JINGERA</t>
  </si>
  <si>
    <t>JINDEN</t>
  </si>
  <si>
    <t>JERRABATTGULLA</t>
  </si>
  <si>
    <t>JEMBAICUMBENE</t>
  </si>
  <si>
    <t>HEREFORD HALL</t>
  </si>
  <si>
    <t>HAROLDS CROSS</t>
  </si>
  <si>
    <t>FARRINGDON</t>
  </si>
  <si>
    <t>ENDRICK</t>
  </si>
  <si>
    <t>DURRAN DURRA</t>
  </si>
  <si>
    <t>CORANG</t>
  </si>
  <si>
    <t>COOLUMBURRA</t>
  </si>
  <si>
    <t>CHARLEYS FOREST</t>
  </si>
  <si>
    <t>BULEE</t>
  </si>
  <si>
    <t>BUDAWANG</t>
  </si>
  <si>
    <t>BRAIDWOOD</t>
  </si>
  <si>
    <t>BORO</t>
  </si>
  <si>
    <t>BOMBAY</t>
  </si>
  <si>
    <t>BERLANG</t>
  </si>
  <si>
    <t>BENDOURA</t>
  </si>
  <si>
    <t>BALLALABA</t>
  </si>
  <si>
    <t>ROSSI</t>
  </si>
  <si>
    <t>PRIMROSE VALLEY</t>
  </si>
  <si>
    <t>HOSKINSTOWN</t>
  </si>
  <si>
    <t>FORBES CREEK</t>
  </si>
  <si>
    <t>BYWONG</t>
  </si>
  <si>
    <t>BUNGENDORE</t>
  </si>
  <si>
    <t>ANEMBO</t>
  </si>
  <si>
    <t>YARROW</t>
  </si>
  <si>
    <t>WILLIAMSDALE</t>
  </si>
  <si>
    <t>WAMBOIN</t>
  </si>
  <si>
    <t>URILA</t>
  </si>
  <si>
    <t>TRALEE</t>
  </si>
  <si>
    <t>TINDERRY</t>
  </si>
  <si>
    <t>THE RIDGEWAY</t>
  </si>
  <si>
    <t>THE ANGLE</t>
  </si>
  <si>
    <t>THARWA</t>
  </si>
  <si>
    <t>TENNENT</t>
  </si>
  <si>
    <t>ROYALLA</t>
  </si>
  <si>
    <t>QUEANBEYAN WEST</t>
  </si>
  <si>
    <t>QUEANBEYAN EAST</t>
  </si>
  <si>
    <t>QUEANBEYAN DC</t>
  </si>
  <si>
    <t>QUEANBEYAN</t>
  </si>
  <si>
    <t>OAKS ESTATE</t>
  </si>
  <si>
    <t>MICHELAGO</t>
  </si>
  <si>
    <t>KOWEN</t>
  </si>
  <si>
    <t>KARABAR</t>
  </si>
  <si>
    <t>HUME</t>
  </si>
  <si>
    <t>GUNDAROO</t>
  </si>
  <si>
    <t>GREENLEIGH</t>
  </si>
  <si>
    <t>GOOGONG</t>
  </si>
  <si>
    <t>ENVIRONA</t>
  </si>
  <si>
    <t>CRESTWOOD</t>
  </si>
  <si>
    <t>CLEAR RANGE</t>
  </si>
  <si>
    <t>CARWOOLA</t>
  </si>
  <si>
    <t>BOOTH</t>
  </si>
  <si>
    <t>BEARD</t>
  </si>
  <si>
    <t>JERRABOMBERRA</t>
  </si>
  <si>
    <t>SPRINGRANGE</t>
  </si>
  <si>
    <t>HALL</t>
  </si>
  <si>
    <t>UNIVERSITY OF CANBERRA</t>
  </si>
  <si>
    <t>MCKELLAR</t>
  </si>
  <si>
    <t>KALEEN</t>
  </si>
  <si>
    <t>GIRALANG</t>
  </si>
  <si>
    <t>EVATT</t>
  </si>
  <si>
    <t>BELCONNEN DC</t>
  </si>
  <si>
    <t>BELCONNEN</t>
  </si>
  <si>
    <t>STRATHNAIRN</t>
  </si>
  <si>
    <t>MELBA</t>
  </si>
  <si>
    <t>MACNAMARA</t>
  </si>
  <si>
    <t>KIPPAX</t>
  </si>
  <si>
    <t>HOLT</t>
  </si>
  <si>
    <t>HIGGINS</t>
  </si>
  <si>
    <t>FRASER</t>
  </si>
  <si>
    <t>FLOREY</t>
  </si>
  <si>
    <t>DUNLOP</t>
  </si>
  <si>
    <t>CHARNWOOD</t>
  </si>
  <si>
    <t>WEETANGERA</t>
  </si>
  <si>
    <t>SCULLIN</t>
  </si>
  <si>
    <t>PAGE</t>
  </si>
  <si>
    <t>MACQUARIE</t>
  </si>
  <si>
    <t>JAMISON CENTRE</t>
  </si>
  <si>
    <t>ARANDA</t>
  </si>
  <si>
    <t>TURNER</t>
  </si>
  <si>
    <t>CAMPBELL</t>
  </si>
  <si>
    <t>BRADDON</t>
  </si>
  <si>
    <t>WRIGHT</t>
  </si>
  <si>
    <t>WHITLAM</t>
  </si>
  <si>
    <t>WESTON CREEK</t>
  </si>
  <si>
    <t>WESTON</t>
  </si>
  <si>
    <t>WARAMANGA</t>
  </si>
  <si>
    <t>URIARRA VILLAGE</t>
  </si>
  <si>
    <t>URIARRA</t>
  </si>
  <si>
    <t>STROMLO</t>
  </si>
  <si>
    <t>RIVETT</t>
  </si>
  <si>
    <t>MOLONGLO</t>
  </si>
  <si>
    <t>DUFFY</t>
  </si>
  <si>
    <t>DENMAN PROSPECT</t>
  </si>
  <si>
    <t>COOMBS</t>
  </si>
  <si>
    <t>COOLEMAN</t>
  </si>
  <si>
    <t>CHAPMAN</t>
  </si>
  <si>
    <t>BRINDABELLA</t>
  </si>
  <si>
    <t>BIMBERI</t>
  </si>
  <si>
    <t>SYMONSTON</t>
  </si>
  <si>
    <t>PIALLIGO</t>
  </si>
  <si>
    <t>MAJURA</t>
  </si>
  <si>
    <t>FYSHWICK</t>
  </si>
  <si>
    <t>CANBERRA AIRPORT</t>
  </si>
  <si>
    <t>TORRENS</t>
  </si>
  <si>
    <t>PEARCE</t>
  </si>
  <si>
    <t>ISAACS</t>
  </si>
  <si>
    <t>FARRER</t>
  </si>
  <si>
    <t>WODEN</t>
  </si>
  <si>
    <t>PHILLIP</t>
  </si>
  <si>
    <t>O'MALLEY</t>
  </si>
  <si>
    <t>CHIFLEY</t>
  </si>
  <si>
    <t>HUGHES</t>
  </si>
  <si>
    <t>GARRAN</t>
  </si>
  <si>
    <t>CURTIN</t>
  </si>
  <si>
    <t>NARRABUNDAH</t>
  </si>
  <si>
    <t>CAUSEWAY</t>
  </si>
  <si>
    <t>MANUKA</t>
  </si>
  <si>
    <t>WATSON</t>
  </si>
  <si>
    <t>LYNEHAM</t>
  </si>
  <si>
    <t>HACKETT</t>
  </si>
  <si>
    <t>DOWNER</t>
  </si>
  <si>
    <t>DICKSON</t>
  </si>
  <si>
    <t>AINSLIE</t>
  </si>
  <si>
    <t>CITY</t>
  </si>
  <si>
    <t>CANBERRA</t>
  </si>
  <si>
    <t>YARRALUMLA</t>
  </si>
  <si>
    <t>RUSSELL</t>
  </si>
  <si>
    <t>HMAS HARMAN</t>
  </si>
  <si>
    <t>HARMAN</t>
  </si>
  <si>
    <t>DEAKIN WEST</t>
  </si>
  <si>
    <t>DEAKIN</t>
  </si>
  <si>
    <t>CAPITAL HILL</t>
  </si>
  <si>
    <t>BARTON</t>
  </si>
  <si>
    <t>YOUNG</t>
  </si>
  <si>
    <t>WEEDALLION</t>
  </si>
  <si>
    <t>TUBBUL</t>
  </si>
  <si>
    <t>THUDDUNGRA</t>
  </si>
  <si>
    <t>MONTEAGLE</t>
  </si>
  <si>
    <t>MILVALE</t>
  </si>
  <si>
    <t>MEMAGONG</t>
  </si>
  <si>
    <t>MAIMURU</t>
  </si>
  <si>
    <t>KIKIAMAH</t>
  </si>
  <si>
    <t>BURRANGONG</t>
  </si>
  <si>
    <t>BULLA CREEK</t>
  </si>
  <si>
    <t>BRIBBAREE</t>
  </si>
  <si>
    <t>BERTHONG</t>
  </si>
  <si>
    <t>BARWANG</t>
  </si>
  <si>
    <t>ILLABO</t>
  </si>
  <si>
    <t>COOTAMUNDRA</t>
  </si>
  <si>
    <t>BETHUNGRA</t>
  </si>
  <si>
    <t>WALLENDBEEN</t>
  </si>
  <si>
    <t>WOMBAT</t>
  </si>
  <si>
    <t>NUBBA</t>
  </si>
  <si>
    <t>MURRUMBURRAH</t>
  </si>
  <si>
    <t>MCMAHONS REEF</t>
  </si>
  <si>
    <t>KINGSVALE</t>
  </si>
  <si>
    <t>HARDEN</t>
  </si>
  <si>
    <t>CUNNINGAR</t>
  </si>
  <si>
    <t>BEGGAN BEGGAN</t>
  </si>
  <si>
    <t>TAYLORS FLAT</t>
  </si>
  <si>
    <t>RYE PARK</t>
  </si>
  <si>
    <t>REIDS FLAT</t>
  </si>
  <si>
    <t>MURRINGO</t>
  </si>
  <si>
    <t>GODFREYS CREEK</t>
  </si>
  <si>
    <t>FROGMORE</t>
  </si>
  <si>
    <t>BOOROWA</t>
  </si>
  <si>
    <t>GALONG</t>
  </si>
  <si>
    <t>BINALONG</t>
  </si>
  <si>
    <t>WHEEO</t>
  </si>
  <si>
    <t>TUENA</t>
  </si>
  <si>
    <t>RUGBY</t>
  </si>
  <si>
    <t>PEJAR</t>
  </si>
  <si>
    <t>PEELWOOD</t>
  </si>
  <si>
    <t>NARRAWA</t>
  </si>
  <si>
    <t>LOST RIVER</t>
  </si>
  <si>
    <t>LIMERICK</t>
  </si>
  <si>
    <t>LAGGAN</t>
  </si>
  <si>
    <t>GRABBEN GULLEN</t>
  </si>
  <si>
    <t>FULLERTON</t>
  </si>
  <si>
    <t>CROOKWELL</t>
  </si>
  <si>
    <t>CROOKED CORNER</t>
  </si>
  <si>
    <t>BINDA</t>
  </si>
  <si>
    <t>BIGGA</t>
  </si>
  <si>
    <t>YASS RIVER</t>
  </si>
  <si>
    <t>YASS</t>
  </si>
  <si>
    <t>WOOLGARLO</t>
  </si>
  <si>
    <t>WEE JASPER</t>
  </si>
  <si>
    <t>NARRANGULLEN</t>
  </si>
  <si>
    <t>NANIMA</t>
  </si>
  <si>
    <t>MURRUMBATEMAN</t>
  </si>
  <si>
    <t>MULLION</t>
  </si>
  <si>
    <t>MARCHMONT</t>
  </si>
  <si>
    <t>MANTON</t>
  </si>
  <si>
    <t>LAVERSTOCK</t>
  </si>
  <si>
    <t>KANGIARA</t>
  </si>
  <si>
    <t>JERRAWA</t>
  </si>
  <si>
    <t>JEIR</t>
  </si>
  <si>
    <t>GOOD HOPE</t>
  </si>
  <si>
    <t>BURRINJUCK</t>
  </si>
  <si>
    <t>BOWNING</t>
  </si>
  <si>
    <t>BOOKHAM</t>
  </si>
  <si>
    <t>BOAMBOLO</t>
  </si>
  <si>
    <t>BERREMANGRA</t>
  </si>
  <si>
    <t>BANGO</t>
  </si>
  <si>
    <t>WOLLOGORANG</t>
  </si>
  <si>
    <t>OOLONG</t>
  </si>
  <si>
    <t>MERRILL</t>
  </si>
  <si>
    <t>LERIDA</t>
  </si>
  <si>
    <t>LAKE GEORGE</t>
  </si>
  <si>
    <t>LADE VALE</t>
  </si>
  <si>
    <t>GURRUNDAH</t>
  </si>
  <si>
    <t>GUNNING</t>
  </si>
  <si>
    <t>DALTON</t>
  </si>
  <si>
    <t>CULLERIN</t>
  </si>
  <si>
    <t>COLLECTOR</t>
  </si>
  <si>
    <t>BROADWAY</t>
  </si>
  <si>
    <t>BLAKNEY CREEK</t>
  </si>
  <si>
    <t>BIALA</t>
  </si>
  <si>
    <t>BEVENDALE</t>
  </si>
  <si>
    <t>BELLMOUNT FOREST</t>
  </si>
  <si>
    <t>YARRA</t>
  </si>
  <si>
    <t>YALBRAITH</t>
  </si>
  <si>
    <t>WOODHOUSELEE</t>
  </si>
  <si>
    <t>WOMBEYAN CAVES</t>
  </si>
  <si>
    <t>WINDELLAMA</t>
  </si>
  <si>
    <t>WIARBOROUGH</t>
  </si>
  <si>
    <t>WAYO</t>
  </si>
  <si>
    <t>TOWRANG</t>
  </si>
  <si>
    <t>TIRRANNAVILLE</t>
  </si>
  <si>
    <t>TARLO</t>
  </si>
  <si>
    <t>TARALGA</t>
  </si>
  <si>
    <t>TARAGO</t>
  </si>
  <si>
    <t>STONEQUARRY</t>
  </si>
  <si>
    <t>RUN-O-WATERS</t>
  </si>
  <si>
    <t>ROSLYN</t>
  </si>
  <si>
    <t>QUIALIGO</t>
  </si>
  <si>
    <t>POMEROY</t>
  </si>
  <si>
    <t>PARKESBOURNE</t>
  </si>
  <si>
    <t>MYRTLEVILLE</t>
  </si>
  <si>
    <t>MUMMEL</t>
  </si>
  <si>
    <t>MOUNT FAIRY</t>
  </si>
  <si>
    <t>MIDDLE ARM</t>
  </si>
  <si>
    <t>LOWER BORO</t>
  </si>
  <si>
    <t>LAKE BATHURST</t>
  </si>
  <si>
    <t>KINGSDALE</t>
  </si>
  <si>
    <t>JERRONG</t>
  </si>
  <si>
    <t>GUNDARY</t>
  </si>
  <si>
    <t>GREENWICH PARK</t>
  </si>
  <si>
    <t>GOULBURN NORTH</t>
  </si>
  <si>
    <t>GOULBURN</t>
  </si>
  <si>
    <t>GOLSPIE</t>
  </si>
  <si>
    <t>CURRAWEELA</t>
  </si>
  <si>
    <t>CURRAWANG</t>
  </si>
  <si>
    <t>CHATSBURY</t>
  </si>
  <si>
    <t>BUNGONIA</t>
  </si>
  <si>
    <t>BRISBANE GROVE</t>
  </si>
  <si>
    <t>BOXERS CREEK</t>
  </si>
  <si>
    <t>BANNABY</t>
  </si>
  <si>
    <t>WINGELLO</t>
  </si>
  <si>
    <t>TALLONG</t>
  </si>
  <si>
    <t>PENROSE</t>
  </si>
  <si>
    <t>MARULAN</t>
  </si>
  <si>
    <t>BRAYTON</t>
  </si>
  <si>
    <t>WILDES MEADOW</t>
  </si>
  <si>
    <t>WERAI</t>
  </si>
  <si>
    <t>UPPER KANGAROO VALLEY</t>
  </si>
  <si>
    <t>UPPER KANGAROO RIVER</t>
  </si>
  <si>
    <t>SUTTON FOREST</t>
  </si>
  <si>
    <t>RED ROCKS</t>
  </si>
  <si>
    <t>NEW BERRIMA</t>
  </si>
  <si>
    <t>MOUNT MURRAY</t>
  </si>
  <si>
    <t>MOSS VALE</t>
  </si>
  <si>
    <t>MERYLA</t>
  </si>
  <si>
    <t>MEDWAY</t>
  </si>
  <si>
    <t>MANCHESTER SQUARE</t>
  </si>
  <si>
    <t>MACQUARIE PASS</t>
  </si>
  <si>
    <t>KNIGHTS HILL</t>
  </si>
  <si>
    <t>KANGAROO VALLEY</t>
  </si>
  <si>
    <t>FITZROY FALLS</t>
  </si>
  <si>
    <t>CARRINGTON FALLS</t>
  </si>
  <si>
    <t>CANYONLEIGH</t>
  </si>
  <si>
    <t>BURRAWANG</t>
  </si>
  <si>
    <t>BUDGONG</t>
  </si>
  <si>
    <t>BERRIMA</t>
  </si>
  <si>
    <t>BELANGLO</t>
  </si>
  <si>
    <t>BARRENGARRY</t>
  </si>
  <si>
    <t>BARREN GROUNDS</t>
  </si>
  <si>
    <t>KANGALOON</t>
  </si>
  <si>
    <t>GLENQUARRY</t>
  </si>
  <si>
    <t>EAST KANGALOON</t>
  </si>
  <si>
    <t>EAST BOWRAL</t>
  </si>
  <si>
    <t>BURRADOO</t>
  </si>
  <si>
    <t>BOWRAL</t>
  </si>
  <si>
    <t>YERRINBOOL</t>
  </si>
  <si>
    <t>WELBY</t>
  </si>
  <si>
    <t>RENWICK</t>
  </si>
  <si>
    <t>MOUNT LINDSEY</t>
  </si>
  <si>
    <t>MITTAGONG</t>
  </si>
  <si>
    <t>MANDEMAR</t>
  </si>
  <si>
    <t>JOADJA</t>
  </si>
  <si>
    <t>HIGH RANGE</t>
  </si>
  <si>
    <t>GOODMANS FORD</t>
  </si>
  <si>
    <t>COLO VALE</t>
  </si>
  <si>
    <t>BULLIO</t>
  </si>
  <si>
    <t>BRAEMAR</t>
  </si>
  <si>
    <t>AYLMERTON</t>
  </si>
  <si>
    <t>ALPINE</t>
  </si>
  <si>
    <t>YANDERRA</t>
  </si>
  <si>
    <t>PHEASANTS NEST</t>
  </si>
  <si>
    <t>BARGO</t>
  </si>
  <si>
    <t>TAHMOOR</t>
  </si>
  <si>
    <t>THIRLMERE</t>
  </si>
  <si>
    <t>LAKESLAND</t>
  </si>
  <si>
    <t>WILTON</t>
  </si>
  <si>
    <t>RAZORBACK</t>
  </si>
  <si>
    <t>MOWBRAY PARK</t>
  </si>
  <si>
    <t>COURIDJAH</t>
  </si>
  <si>
    <t>BALMORAL VILLAGE</t>
  </si>
  <si>
    <t>WEROMBI</t>
  </si>
  <si>
    <t>THERESA PARK</t>
  </si>
  <si>
    <t>THE OAKS</t>
  </si>
  <si>
    <t>ORANGEVILLE</t>
  </si>
  <si>
    <t>ORAN PARK</t>
  </si>
  <si>
    <t>NATTAI</t>
  </si>
  <si>
    <t>MOUNT HUNTER</t>
  </si>
  <si>
    <t>KIRKHAM</t>
  </si>
  <si>
    <t>GRASMERE</t>
  </si>
  <si>
    <t>ELLIS LANE</t>
  </si>
  <si>
    <t>COBBITTY</t>
  </si>
  <si>
    <t>CAMDEN SOUTH</t>
  </si>
  <si>
    <t>CAMDEN</t>
  </si>
  <si>
    <t>BURRAGORANG VALLEY</t>
  </si>
  <si>
    <t>BROWNLOW HILL</t>
  </si>
  <si>
    <t>BICKLEY VALE</t>
  </si>
  <si>
    <t>BELIMBLA PARK</t>
  </si>
  <si>
    <t>DOUGLAS PARK</t>
  </si>
  <si>
    <t>MENANGLE</t>
  </si>
  <si>
    <t>SMEATON GRANGE</t>
  </si>
  <si>
    <t>NARELLAN VALE</t>
  </si>
  <si>
    <t>NARELLAN</t>
  </si>
  <si>
    <t>MOUNT ANNAN</t>
  </si>
  <si>
    <t>HARRINGTON PARK</t>
  </si>
  <si>
    <t>CURRANS HILL</t>
  </si>
  <si>
    <t>VARROVILLE</t>
  </si>
  <si>
    <t>RABY</t>
  </si>
  <si>
    <t>MINTO HEIGHTS</t>
  </si>
  <si>
    <t>MINTO</t>
  </si>
  <si>
    <t>BOW BOWING</t>
  </si>
  <si>
    <t>MACQUARIE LINKS</t>
  </si>
  <si>
    <t>INGLEBURN</t>
  </si>
  <si>
    <t>DENHAM COURT</t>
  </si>
  <si>
    <t>BARDIA</t>
  </si>
  <si>
    <t>MACQUARIE FIELDS</t>
  </si>
  <si>
    <t>LONG POINT</t>
  </si>
  <si>
    <t>GLENQUARIE</t>
  </si>
  <si>
    <t>MENANGLE PARK</t>
  </si>
  <si>
    <t>ST HELENS PARK</t>
  </si>
  <si>
    <t>RUSE</t>
  </si>
  <si>
    <t>ROSEMEADOW</t>
  </si>
  <si>
    <t>MACARTHUR SQUARE</t>
  </si>
  <si>
    <t>LEUMEAH</t>
  </si>
  <si>
    <t>KENTLYN</t>
  </si>
  <si>
    <t>GLEN ALPINE</t>
  </si>
  <si>
    <t>GILEAD</t>
  </si>
  <si>
    <t>ENGLORIE PARK</t>
  </si>
  <si>
    <t>CATARACT</t>
  </si>
  <si>
    <t>CAMPBELLTOWN NORTH</t>
  </si>
  <si>
    <t>AMBARVALE</t>
  </si>
  <si>
    <t>AIRDS</t>
  </si>
  <si>
    <t>CLAYMORE</t>
  </si>
  <si>
    <t>BLAIRMOUNT</t>
  </si>
  <si>
    <t>KEARNS</t>
  </si>
  <si>
    <t>ESCHOL PARK</t>
  </si>
  <si>
    <t>EAGLE VALE</t>
  </si>
  <si>
    <t>GREGORY HILLS</t>
  </si>
  <si>
    <t>GLEDSWOOD HILLS</t>
  </si>
  <si>
    <t>CATHERINE FIELD</t>
  </si>
  <si>
    <t>BRINGELLY</t>
  </si>
  <si>
    <t>BRADFIELD</t>
  </si>
  <si>
    <t>BADGERYS CREEK</t>
  </si>
  <si>
    <t>WONBOYN NORTH</t>
  </si>
  <si>
    <t>WONBOYN LAKE</t>
  </si>
  <si>
    <t>WONBOYN</t>
  </si>
  <si>
    <t>TIMBILLICA</t>
  </si>
  <si>
    <t>NUNGATTA SOUTH</t>
  </si>
  <si>
    <t>NUNGATTA</t>
  </si>
  <si>
    <t>NULLICA</t>
  </si>
  <si>
    <t>NARRABARBA</t>
  </si>
  <si>
    <t>NADGEE</t>
  </si>
  <si>
    <t>KIAH</t>
  </si>
  <si>
    <t>GREEN CAPE</t>
  </si>
  <si>
    <t>EDROM</t>
  </si>
  <si>
    <t>EDEN</t>
  </si>
  <si>
    <t>BOYDTOWN</t>
  </si>
  <si>
    <t>YOWRIE</t>
  </si>
  <si>
    <t>YANKEES CREEK</t>
  </si>
  <si>
    <t>YAMBULLA</t>
  </si>
  <si>
    <t>WOLUMLA</t>
  </si>
  <si>
    <t>WAPENGO</t>
  </si>
  <si>
    <t>WALLAGOOT</t>
  </si>
  <si>
    <t>VERONA</t>
  </si>
  <si>
    <t>TOWAMBA</t>
  </si>
  <si>
    <t>TOOTHDALE</t>
  </si>
  <si>
    <t>TATHRA</t>
  </si>
  <si>
    <t>TARRAGANDA</t>
  </si>
  <si>
    <t>TANTAWANGALO</t>
  </si>
  <si>
    <t>TANJA</t>
  </si>
  <si>
    <t>SOUTH WOLUMLA</t>
  </si>
  <si>
    <t>ROCKY HALL</t>
  </si>
  <si>
    <t>REEDY SWAMP</t>
  </si>
  <si>
    <t>QUAAMA</t>
  </si>
  <si>
    <t>PERICOE</t>
  </si>
  <si>
    <t>NUMBUGGA</t>
  </si>
  <si>
    <t>NEW BUILDINGS</t>
  </si>
  <si>
    <t>MYRTLE MOUNTAIN</t>
  </si>
  <si>
    <t>MUMBULLA MOUNTAIN</t>
  </si>
  <si>
    <t>MORANS CROSSING</t>
  </si>
  <si>
    <t>MOGILLA</t>
  </si>
  <si>
    <t>MOGAREEKA</t>
  </si>
  <si>
    <t>KANOONA</t>
  </si>
  <si>
    <t>KAMERUKA</t>
  </si>
  <si>
    <t>KALARU</t>
  </si>
  <si>
    <t>JELLAT JELLAT</t>
  </si>
  <si>
    <t>FROGS HOLLOW</t>
  </si>
  <si>
    <t>DOCTOR GEORGE MOUNTAIN</t>
  </si>
  <si>
    <t>DEVILS HOLE</t>
  </si>
  <si>
    <t>COOPERS GULLY</t>
  </si>
  <si>
    <t>COOLANGUBRA</t>
  </si>
  <si>
    <t>COOLAGOLITE</t>
  </si>
  <si>
    <t>COBARGO</t>
  </si>
  <si>
    <t>CHINNOCK</t>
  </si>
  <si>
    <t>CANDELO</t>
  </si>
  <si>
    <t>BURRAGATE</t>
  </si>
  <si>
    <t>BUCKAJO</t>
  </si>
  <si>
    <t>BROGO</t>
  </si>
  <si>
    <t>BEMBOKA</t>
  </si>
  <si>
    <t>BEGA</t>
  </si>
  <si>
    <t>ANGLEDALE</t>
  </si>
  <si>
    <t>SOUTH PAMBULA</t>
  </si>
  <si>
    <t>PAMBULA BEACH</t>
  </si>
  <si>
    <t>PAMBULA</t>
  </si>
  <si>
    <t>NETHERCOTE</t>
  </si>
  <si>
    <t>MILLINGANDI</t>
  </si>
  <si>
    <t>GREIGS FLAT</t>
  </si>
  <si>
    <t>YELLOW PINCH</t>
  </si>
  <si>
    <t>TURA BEACH</t>
  </si>
  <si>
    <t>MIRADOR</t>
  </si>
  <si>
    <t>MERIMBULA</t>
  </si>
  <si>
    <t>BOURNDA</t>
  </si>
  <si>
    <t>BERRAMBOOL</t>
  </si>
  <si>
    <t>WALLAGA LAKE</t>
  </si>
  <si>
    <t>WADBILLIGA</t>
  </si>
  <si>
    <t>TINPOT</t>
  </si>
  <si>
    <t>TILBA TILBA</t>
  </si>
  <si>
    <t>NORTH NAROOMA</t>
  </si>
  <si>
    <t>NAROOMA</t>
  </si>
  <si>
    <t>MYSTERY BAY</t>
  </si>
  <si>
    <t>MURRAH</t>
  </si>
  <si>
    <t>DIGNAMS CREEK</t>
  </si>
  <si>
    <t>DALMENY</t>
  </si>
  <si>
    <t>CUTTAGEE</t>
  </si>
  <si>
    <t>CORUNNA</t>
  </si>
  <si>
    <t>CENTRAL TILBA</t>
  </si>
  <si>
    <t>BERMAGUI</t>
  </si>
  <si>
    <t>BARRAGGA BAY</t>
  </si>
  <si>
    <t>AKOLELE</t>
  </si>
  <si>
    <t>POTATO POINT</t>
  </si>
  <si>
    <t>NERRIGUNDAH</t>
  </si>
  <si>
    <t>EUROBODALLA</t>
  </si>
  <si>
    <t>BODALLA</t>
  </si>
  <si>
    <t>BELOWRA</t>
  </si>
  <si>
    <t>WEST NOWRA</t>
  </si>
  <si>
    <t>SOUTH NOWRA</t>
  </si>
  <si>
    <t>NOWRA EAST</t>
  </si>
  <si>
    <t>NOWRA DC</t>
  </si>
  <si>
    <t>NOWRA</t>
  </si>
  <si>
    <t>NORTH NOWRA</t>
  </si>
  <si>
    <t>BOMADERRY</t>
  </si>
  <si>
    <t>YERRIYONG</t>
  </si>
  <si>
    <t>YALWAL</t>
  </si>
  <si>
    <t>WRIGHTS BEACH</t>
  </si>
  <si>
    <t>WRECK BAY</t>
  </si>
  <si>
    <t>WORROWING HEIGHTS</t>
  </si>
  <si>
    <t>WORRIGEE</t>
  </si>
  <si>
    <t>WOOLLAMIA</t>
  </si>
  <si>
    <t>WOLLUMBOOLA</t>
  </si>
  <si>
    <t>WATERSLEIGH</t>
  </si>
  <si>
    <t>WANDANDIAN</t>
  </si>
  <si>
    <t>VINCENTIA</t>
  </si>
  <si>
    <t>TWELVE MILE PEG</t>
  </si>
  <si>
    <t>TULLARWALLA</t>
  </si>
  <si>
    <t>TOMERONG</t>
  </si>
  <si>
    <t>TERARA</t>
  </si>
  <si>
    <t>TAPITALLEE</t>
  </si>
  <si>
    <t>TALLOWAL</t>
  </si>
  <si>
    <t>SWANHAVEN</t>
  </si>
  <si>
    <t>SUSSEX INLET</t>
  </si>
  <si>
    <t>ST GEORGES BASIN</t>
  </si>
  <si>
    <t>SANCTUARY POINT</t>
  </si>
  <si>
    <t>PYREE</t>
  </si>
  <si>
    <t>PARMA</t>
  </si>
  <si>
    <t>ORIENT POINT</t>
  </si>
  <si>
    <t>OLD EROWAL BAY</t>
  </si>
  <si>
    <t>NUMBAA</t>
  </si>
  <si>
    <t>NOWRA NAVAL PO</t>
  </si>
  <si>
    <t>NOWRA HILL</t>
  </si>
  <si>
    <t>MUNDAMIA</t>
  </si>
  <si>
    <t>MOOLLATTOO</t>
  </si>
  <si>
    <t>MONDAYONG</t>
  </si>
  <si>
    <t>MEROO MEADOW</t>
  </si>
  <si>
    <t>KINGHORNE</t>
  </si>
  <si>
    <t>JERVIS BAY</t>
  </si>
  <si>
    <t>JERRAWANGALA</t>
  </si>
  <si>
    <t>ILLAROO</t>
  </si>
  <si>
    <t>HYAMS BEACH</t>
  </si>
  <si>
    <t>HUSKISSON</t>
  </si>
  <si>
    <t>HMAS CRESWELL</t>
  </si>
  <si>
    <t>HMAS ALBATROSS</t>
  </si>
  <si>
    <t>GREENWELL POINT</t>
  </si>
  <si>
    <t>ETTREMA</t>
  </si>
  <si>
    <t>EROWAL BAY</t>
  </si>
  <si>
    <t>CURRARONG</t>
  </si>
  <si>
    <t>CULBURRA BEACH</t>
  </si>
  <si>
    <t>CUDMIRRAH</t>
  </si>
  <si>
    <t>COMERONG ISLAND</t>
  </si>
  <si>
    <t>COMBERTON</t>
  </si>
  <si>
    <t>CAMBEWARRA VILLAGE</t>
  </si>
  <si>
    <t>CAMBEWARRA</t>
  </si>
  <si>
    <t>CALLALA BEACH</t>
  </si>
  <si>
    <t>CALLALA BAY</t>
  </si>
  <si>
    <t>BURRIER</t>
  </si>
  <si>
    <t>BUANGLA</t>
  </si>
  <si>
    <t>BRUNDEE</t>
  </si>
  <si>
    <t>BROWNS MOUNTAIN</t>
  </si>
  <si>
    <t>BREAM BEACH</t>
  </si>
  <si>
    <t>BOOLIJAH</t>
  </si>
  <si>
    <t>BOLONG</t>
  </si>
  <si>
    <t>BEWONG</t>
  </si>
  <si>
    <t>BERRARA</t>
  </si>
  <si>
    <t>BEECROFT PENINSULA</t>
  </si>
  <si>
    <t>BASIN VIEW</t>
  </si>
  <si>
    <t>BARRINGELLA</t>
  </si>
  <si>
    <t>BAMARANG</t>
  </si>
  <si>
    <t>BADAGARANG</t>
  </si>
  <si>
    <t>YATTE YATTAH</t>
  </si>
  <si>
    <t>YADBORO</t>
  </si>
  <si>
    <t>ULLADULLA</t>
  </si>
  <si>
    <t>TERMEIL</t>
  </si>
  <si>
    <t>PRETTY BEACH</t>
  </si>
  <si>
    <t>POINTER MOUNTAIN</t>
  </si>
  <si>
    <t>NARRAWALLEE</t>
  </si>
  <si>
    <t>MOUNT KINGIMAN</t>
  </si>
  <si>
    <t>MOLLYMOOK BEACH</t>
  </si>
  <si>
    <t>MOLLYMOOK</t>
  </si>
  <si>
    <t>MANYANA</t>
  </si>
  <si>
    <t>LAKE TABOURIE</t>
  </si>
  <si>
    <t>LAKE CONJOLA</t>
  </si>
  <si>
    <t>KIOLOA</t>
  </si>
  <si>
    <t>KINGS POINT</t>
  </si>
  <si>
    <t>FISHERMANS PARADISE</t>
  </si>
  <si>
    <t>DOLPHIN POINT</t>
  </si>
  <si>
    <t>CUNJURONG POINT</t>
  </si>
  <si>
    <t>CROOBYAR</t>
  </si>
  <si>
    <t>CONJOLA PARK</t>
  </si>
  <si>
    <t>CONJOLA</t>
  </si>
  <si>
    <t>COCKWHY</t>
  </si>
  <si>
    <t>BURRILL LAKE</t>
  </si>
  <si>
    <t>BERRINGER LAKE</t>
  </si>
  <si>
    <t>BENDALONG</t>
  </si>
  <si>
    <t>BAWLEY POINT</t>
  </si>
  <si>
    <t>WOODBURN</t>
  </si>
  <si>
    <t>PORTERS CREEK</t>
  </si>
  <si>
    <t>MORTON</t>
  </si>
  <si>
    <t>MOGOOD</t>
  </si>
  <si>
    <t>LITTLE FOREST</t>
  </si>
  <si>
    <t>BROOMAN</t>
  </si>
  <si>
    <t>WAMBAN</t>
  </si>
  <si>
    <t>TUROSS HEAD</t>
  </si>
  <si>
    <t>TURLINJAH</t>
  </si>
  <si>
    <t>TOMAKIN</t>
  </si>
  <si>
    <t>MOSSY POINT</t>
  </si>
  <si>
    <t>MORUYA HEADS</t>
  </si>
  <si>
    <t>MORUYA</t>
  </si>
  <si>
    <t>MOGENDOURA</t>
  </si>
  <si>
    <t>MERINGO</t>
  </si>
  <si>
    <t>KIORA</t>
  </si>
  <si>
    <t>DEUA RIVER VALLEY</t>
  </si>
  <si>
    <t>DEUA</t>
  </si>
  <si>
    <t>CONGO</t>
  </si>
  <si>
    <t>COILA</t>
  </si>
  <si>
    <t>BROULEE</t>
  </si>
  <si>
    <t>BINGIE</t>
  </si>
  <si>
    <t>BERGALIA</t>
  </si>
  <si>
    <t>SURFSIDE</t>
  </si>
  <si>
    <t>SUNSHINE BAY</t>
  </si>
  <si>
    <t>SOUTH DURRAS</t>
  </si>
  <si>
    <t>RUNNYFORD</t>
  </si>
  <si>
    <t>PEBBLY BEACH</t>
  </si>
  <si>
    <t>NORTH BATEMANS BAY</t>
  </si>
  <si>
    <t>NELLIGEN</t>
  </si>
  <si>
    <t>MALUA BAY</t>
  </si>
  <si>
    <t>MALONEYS BEACH</t>
  </si>
  <si>
    <t>LONG BEACH</t>
  </si>
  <si>
    <t>LILLI PILLI</t>
  </si>
  <si>
    <t>JEREMADRA</t>
  </si>
  <si>
    <t>GUERILLA BAY</t>
  </si>
  <si>
    <t>EAST LYNNE</t>
  </si>
  <si>
    <t>DURRAS NORTH</t>
  </si>
  <si>
    <t>DEPOT BEACH</t>
  </si>
  <si>
    <t>DENHAMS BEACH</t>
  </si>
  <si>
    <t>CURROWAN</t>
  </si>
  <si>
    <t>CATALINA</t>
  </si>
  <si>
    <t>BUCKENBOWRA</t>
  </si>
  <si>
    <t>BIMBIMBIE</t>
  </si>
  <si>
    <t>BENANDARAH</t>
  </si>
  <si>
    <t>BATEMANS BAY</t>
  </si>
  <si>
    <t>BATEHAVEN</t>
  </si>
  <si>
    <t>WATTAMOLLA</t>
  </si>
  <si>
    <t>SHOALHAVEN HEADS</t>
  </si>
  <si>
    <t>JASPERS BRUSH</t>
  </si>
  <si>
    <t>FAR MEADOW</t>
  </si>
  <si>
    <t>BUNDEWALLAH</t>
  </si>
  <si>
    <t>BUDDEROO</t>
  </si>
  <si>
    <t>BROUGHTON VALE</t>
  </si>
  <si>
    <t>BROGERS CREEK</t>
  </si>
  <si>
    <t>BERRY MOUNTAIN</t>
  </si>
  <si>
    <t>BERRY</t>
  </si>
  <si>
    <t>BELLAWONGARAH</t>
  </si>
  <si>
    <t>BACK FOREST</t>
  </si>
  <si>
    <t>WERRI BEACH</t>
  </si>
  <si>
    <t>TOOLIJOOA</t>
  </si>
  <si>
    <t>GERROA</t>
  </si>
  <si>
    <t>GERRINGONG</t>
  </si>
  <si>
    <t>FOXGROUND</t>
  </si>
  <si>
    <t>BROUGHTON VILLAGE</t>
  </si>
  <si>
    <t>SADDLEBACK MOUNTAIN</t>
  </si>
  <si>
    <t>MINNAMURRA</t>
  </si>
  <si>
    <t>KIAMA HEIGHTS</t>
  </si>
  <si>
    <t>KIAMA DOWNS</t>
  </si>
  <si>
    <t>KIAMA</t>
  </si>
  <si>
    <t>JERRARA</t>
  </si>
  <si>
    <t>JAMBEROO</t>
  </si>
  <si>
    <t>BOMBO</t>
  </si>
  <si>
    <t>YALLAH</t>
  </si>
  <si>
    <t>WONGAWILLI</t>
  </si>
  <si>
    <t>MARSHALL MOUNT</t>
  </si>
  <si>
    <t>KOONAWARRA</t>
  </si>
  <si>
    <t>KANAHOOKA</t>
  </si>
  <si>
    <t>HORSLEY</t>
  </si>
  <si>
    <t>HAYWARDS BAY</t>
  </si>
  <si>
    <t>DOMBARTON</t>
  </si>
  <si>
    <t>DAPTO</t>
  </si>
  <si>
    <t>BROWNSVILLE</t>
  </si>
  <si>
    <t>SHELLHARBOUR CITY CENTRE</t>
  </si>
  <si>
    <t>SHELLHARBOUR</t>
  </si>
  <si>
    <t>SHELL COVE</t>
  </si>
  <si>
    <t>OAK FLATS</t>
  </si>
  <si>
    <t>WINDANG</t>
  </si>
  <si>
    <t>WARILLA</t>
  </si>
  <si>
    <t>MOUNT WARRIGAL</t>
  </si>
  <si>
    <t>LAKE ILLAWARRA</t>
  </si>
  <si>
    <t>BARRACK POINT</t>
  </si>
  <si>
    <t>BARRACK HEIGHTS</t>
  </si>
  <si>
    <t>TULLIMBAR</t>
  </si>
  <si>
    <t>TONGARRA</t>
  </si>
  <si>
    <t>CROOM</t>
  </si>
  <si>
    <t>CALDERWOOD</t>
  </si>
  <si>
    <t>ALBION PARK RAIL</t>
  </si>
  <si>
    <t>ALBION PARK</t>
  </si>
  <si>
    <t>UNANDERRA</t>
  </si>
  <si>
    <t>STREAM HILL</t>
  </si>
  <si>
    <t>MOUNT KEMBLA</t>
  </si>
  <si>
    <t>KEMBLA HEIGHTS</t>
  </si>
  <si>
    <t>KEMBLA GRANGE</t>
  </si>
  <si>
    <t>FARMBOROUGH HEIGHTS</t>
  </si>
  <si>
    <t>CORDEAUX HEIGHTS</t>
  </si>
  <si>
    <t>CORDEAUX</t>
  </si>
  <si>
    <t>FIGTREE</t>
  </si>
  <si>
    <t>New</t>
  </si>
  <si>
    <t>MOUNT OUSLEY</t>
  </si>
  <si>
    <t>FERNHILL</t>
  </si>
  <si>
    <t>FAIRY MEADOW</t>
  </si>
  <si>
    <t>BALGOWNIE</t>
  </si>
  <si>
    <t>TOWRADGI</t>
  </si>
  <si>
    <t>TARRAWANNA</t>
  </si>
  <si>
    <t>EAST CORRIMAL</t>
  </si>
  <si>
    <t>CORRIMAL EAST</t>
  </si>
  <si>
    <t>CORRIMAL</t>
  </si>
  <si>
    <t>BELLAMBI</t>
  </si>
  <si>
    <t>WOONONA EAST</t>
  </si>
  <si>
    <t>WOONONA</t>
  </si>
  <si>
    <t>RUSSELL VALE</t>
  </si>
  <si>
    <t>BULLI</t>
  </si>
  <si>
    <t>WOMBARRA</t>
  </si>
  <si>
    <t>THIRROUL</t>
  </si>
  <si>
    <t>COLEDALE</t>
  </si>
  <si>
    <t>AUSTINMER</t>
  </si>
  <si>
    <t>WORONORA DAM</t>
  </si>
  <si>
    <t>STANWELL TOPS</t>
  </si>
  <si>
    <t>STANWELL PARK</t>
  </si>
  <si>
    <t>OTFORD</t>
  </si>
  <si>
    <t>MADDENS PLAINS</t>
  </si>
  <si>
    <t>HELENSBURGH</t>
  </si>
  <si>
    <t>DARKES FOREST</t>
  </si>
  <si>
    <t>COALCLIFF</t>
  </si>
  <si>
    <t>BERKELEY</t>
  </si>
  <si>
    <t>PORT KEMBLA</t>
  </si>
  <si>
    <t>WARRAWONG</t>
  </si>
  <si>
    <t>PRIMBEE</t>
  </si>
  <si>
    <t>LAKE HEIGHTS</t>
  </si>
  <si>
    <t>CRINGILA</t>
  </si>
  <si>
    <t>WOLLONGONG WEST</t>
  </si>
  <si>
    <t>WOLLONGONG DC</t>
  </si>
  <si>
    <t>WOLLONGONG</t>
  </si>
  <si>
    <t>WEST WOLLONGONG</t>
  </si>
  <si>
    <t>NORTH WOLLONGONG</t>
  </si>
  <si>
    <t>MOUNT SAINT THOMAS</t>
  </si>
  <si>
    <t>MOUNT KEIRA</t>
  </si>
  <si>
    <t>MANGERTON</t>
  </si>
  <si>
    <t>KEIRAVILLE</t>
  </si>
  <si>
    <t>GWYNNEVILLE</t>
  </si>
  <si>
    <t>CONISTON</t>
  </si>
  <si>
    <t>TUMBULGUM</t>
  </si>
  <si>
    <t>NORTH TUMBULGUM</t>
  </si>
  <si>
    <t>POTTSVILLE BEACH</t>
  </si>
  <si>
    <t>POTTSVILLE</t>
  </si>
  <si>
    <t>HASTINGS POINT</t>
  </si>
  <si>
    <t>TANGLEWOOD</t>
  </si>
  <si>
    <t>CABARITA BEACH</t>
  </si>
  <si>
    <t>BOGANGAR</t>
  </si>
  <si>
    <t>STOTTS CREEK</t>
  </si>
  <si>
    <t>KINGSCLIFF</t>
  </si>
  <si>
    <t>KINGS FOREST</t>
  </si>
  <si>
    <t>FINGAL HEAD</t>
  </si>
  <si>
    <t>DURANBAH</t>
  </si>
  <si>
    <t>CUDGEN</t>
  </si>
  <si>
    <t>CHINDERAH</t>
  </si>
  <si>
    <t>UPPER DUROBY</t>
  </si>
  <si>
    <t>TWEED HEADS SOUTH</t>
  </si>
  <si>
    <t>TERRANORA</t>
  </si>
  <si>
    <t>PIGGABEEN</t>
  </si>
  <si>
    <t>GLENGARRIE</t>
  </si>
  <si>
    <t>DUROBY</t>
  </si>
  <si>
    <t>COBAKI LAKES</t>
  </si>
  <si>
    <t>COBAKI</t>
  </si>
  <si>
    <t>CAROOL</t>
  </si>
  <si>
    <t>BUNGALORA</t>
  </si>
  <si>
    <t>BILAMBIL HEIGHTS</t>
  </si>
  <si>
    <t>BILAMBIL</t>
  </si>
  <si>
    <t>BANORA POINT</t>
  </si>
  <si>
    <t>TWEED HEADS WEST</t>
  </si>
  <si>
    <t>TWEED HEADS</t>
  </si>
  <si>
    <t>ZARA</t>
  </si>
  <si>
    <t>WARDROP VALLEY</t>
  </si>
  <si>
    <t>URLIUP</t>
  </si>
  <si>
    <t>UPPER CRYSTAL CREEK</t>
  </si>
  <si>
    <t>UKI</t>
  </si>
  <si>
    <t>TYGALGAH</t>
  </si>
  <si>
    <t>TYALGUM CREEK</t>
  </si>
  <si>
    <t>TYALGUM</t>
  </si>
  <si>
    <t>TOMEWIN</t>
  </si>
  <si>
    <t>TERRAGON</t>
  </si>
  <si>
    <t>STOKERS SIDING</t>
  </si>
  <si>
    <t>SOUTH MURWILLUMBAH</t>
  </si>
  <si>
    <t>SMITHS CREEK</t>
  </si>
  <si>
    <t>ROWLANDS CREEK</t>
  </si>
  <si>
    <t>ROUND MOUNTAIN</t>
  </si>
  <si>
    <t>RESERVE CREEK</t>
  </si>
  <si>
    <t>PUMPENBIL</t>
  </si>
  <si>
    <t>PALMVALE</t>
  </si>
  <si>
    <t>NUNDERI</t>
  </si>
  <si>
    <t>NUMINBAH</t>
  </si>
  <si>
    <t>NOBBYS CREEK</t>
  </si>
  <si>
    <t>MURWILLUMBAH SOUTH</t>
  </si>
  <si>
    <t>MURWILLUMBAH DC</t>
  </si>
  <si>
    <t>MURWILLUMBAH</t>
  </si>
  <si>
    <t>MOUNT WARNING</t>
  </si>
  <si>
    <t>MOUNT BURRELL</t>
  </si>
  <si>
    <t>MIDGINBIL</t>
  </si>
  <si>
    <t>MEBBIN</t>
  </si>
  <si>
    <t>LIMPINWOOD</t>
  </si>
  <si>
    <t>KYNNUMBOON</t>
  </si>
  <si>
    <t>KUNGHUR CREEK</t>
  </si>
  <si>
    <t>KUNGHUR</t>
  </si>
  <si>
    <t>KIELVALE</t>
  </si>
  <si>
    <t>HOPKINS CREEK</t>
  </si>
  <si>
    <t>FARRANTS HILL</t>
  </si>
  <si>
    <t>EVIRON</t>
  </si>
  <si>
    <t>DUNGAY</t>
  </si>
  <si>
    <t>DUNBIBLE</t>
  </si>
  <si>
    <t>DUM DUM</t>
  </si>
  <si>
    <t>DULGUIGAN</t>
  </si>
  <si>
    <t>DOON DOON</t>
  </si>
  <si>
    <t>CUDGERA CREEK</t>
  </si>
  <si>
    <t>CONDONG</t>
  </si>
  <si>
    <t>COMMISSIONERS CREEK</t>
  </si>
  <si>
    <t>CLOTHIERS CREEK</t>
  </si>
  <si>
    <t>CHOWAN CREEK</t>
  </si>
  <si>
    <t>CHILLINGHAM</t>
  </si>
  <si>
    <t>BYRRILL CREEK</t>
  </si>
  <si>
    <t>BYANGUM</t>
  </si>
  <si>
    <t>BRAYS CREEK</t>
  </si>
  <si>
    <t>YELGUN</t>
  </si>
  <si>
    <t>WOOYUNG</t>
  </si>
  <si>
    <t>UPPER BURRINGBAR</t>
  </si>
  <si>
    <t>THE POCKET</t>
  </si>
  <si>
    <t>SOUTH GOLDEN BEACH</t>
  </si>
  <si>
    <t>SLEEPY HOLLOW</t>
  </si>
  <si>
    <t>OCEAN SHORES</t>
  </si>
  <si>
    <t>NEW BRIGHTON</t>
  </si>
  <si>
    <t>MOOBALL</t>
  </si>
  <si>
    <t>MIDDLE POCKET</t>
  </si>
  <si>
    <t>CRABBES CREEK</t>
  </si>
  <si>
    <t>BURRINGBAR</t>
  </si>
  <si>
    <t>BRUNSWICK HEADS</t>
  </si>
  <si>
    <t>BILLINUDGEL</t>
  </si>
  <si>
    <t>WILSONS CREEK</t>
  </si>
  <si>
    <t>WANGANUI</t>
  </si>
  <si>
    <t>UPPER WILSONS CREEK</t>
  </si>
  <si>
    <t>UPPER MAIN ARM</t>
  </si>
  <si>
    <t>UPPER COOPERS CREEK</t>
  </si>
  <si>
    <t>MULLUMBIMBY CREEK</t>
  </si>
  <si>
    <t>MULLUMBIMBY</t>
  </si>
  <si>
    <t>MONTECOLLUM</t>
  </si>
  <si>
    <t>MAIN ARM</t>
  </si>
  <si>
    <t>KOONYUM RANGE</t>
  </si>
  <si>
    <t>HUONBROOK</t>
  </si>
  <si>
    <t>GOONENGERRY</t>
  </si>
  <si>
    <t>TYAGARAH</t>
  </si>
  <si>
    <t>TALOFA</t>
  </si>
  <si>
    <t>SUFFOLK PARK</t>
  </si>
  <si>
    <t>SKINNERS SHOOT</t>
  </si>
  <si>
    <t>MYOCUM</t>
  </si>
  <si>
    <t>HAYTERS HILL</t>
  </si>
  <si>
    <t>EWINGSDALE</t>
  </si>
  <si>
    <t>BYRON BAY</t>
  </si>
  <si>
    <t>BROKEN HEAD</t>
  </si>
  <si>
    <t>WYRALLAH</t>
  </si>
  <si>
    <t>WOODLAWN</t>
  </si>
  <si>
    <t>WHIAN WHIAN</t>
  </si>
  <si>
    <t>TUNTABLE CREEK</t>
  </si>
  <si>
    <t>TUNCESTER</t>
  </si>
  <si>
    <t>TULLERA</t>
  </si>
  <si>
    <t>TUCKURIMBA</t>
  </si>
  <si>
    <t>TUCKI TUCKI</t>
  </si>
  <si>
    <t>TREGEAGLE</t>
  </si>
  <si>
    <t>THE CHANNON</t>
  </si>
  <si>
    <t>TERANIA CREEK</t>
  </si>
  <si>
    <t>STONY CHUTE</t>
  </si>
  <si>
    <t>SOUTH LISMORE</t>
  </si>
  <si>
    <t>SOUTH GUNDURIMBA</t>
  </si>
  <si>
    <t>RUTHVEN</t>
  </si>
  <si>
    <t>ROSEBANK</t>
  </si>
  <si>
    <t>ROCK VALLEY</t>
  </si>
  <si>
    <t>REPENTANCE CREEK</t>
  </si>
  <si>
    <t>NUMULGI</t>
  </si>
  <si>
    <t>NORTH LISMORE</t>
  </si>
  <si>
    <t>NIMBIN</t>
  </si>
  <si>
    <t>NIGHTCAP</t>
  </si>
  <si>
    <t>MOUNTAIN TOP</t>
  </si>
  <si>
    <t>MONALTRIE</t>
  </si>
  <si>
    <t>MODANVILLE</t>
  </si>
  <si>
    <t>MCLEANS RIDGES</t>
  </si>
  <si>
    <t>MCKEES HILL</t>
  </si>
  <si>
    <t>MAROM CREEK</t>
  </si>
  <si>
    <t>LOFTVILLE</t>
  </si>
  <si>
    <t>LISMORE HEIGHTS</t>
  </si>
  <si>
    <t>LISMORE DC</t>
  </si>
  <si>
    <t>LINDENDALE</t>
  </si>
  <si>
    <t>LILLIAN ROCK</t>
  </si>
  <si>
    <t>LEYCESTER</t>
  </si>
  <si>
    <t>LARNOOK</t>
  </si>
  <si>
    <t>LAGOON GRASS</t>
  </si>
  <si>
    <t>KOONORIGAN</t>
  </si>
  <si>
    <t>KEERRONG</t>
  </si>
  <si>
    <t>JIGGI</t>
  </si>
  <si>
    <t>HOWARDS GRASS</t>
  </si>
  <si>
    <t>GOONELLABAH</t>
  </si>
  <si>
    <t>GOOLMANGAR</t>
  </si>
  <si>
    <t>GIRARDS HILL</t>
  </si>
  <si>
    <t>GEORGICA</t>
  </si>
  <si>
    <t>FERNSIDE</t>
  </si>
  <si>
    <t>EAST LISMORE</t>
  </si>
  <si>
    <t>DUNOON</t>
  </si>
  <si>
    <t>DUNGARUBBA</t>
  </si>
  <si>
    <t>DORROUGHBY</t>
  </si>
  <si>
    <t>COFFEE CAMP</t>
  </si>
  <si>
    <t>CLOVASS</t>
  </si>
  <si>
    <t>CHILCOTTS GRASS</t>
  </si>
  <si>
    <t>CANIABA</t>
  </si>
  <si>
    <t>BUNGABBEE</t>
  </si>
  <si>
    <t>BOOYONG</t>
  </si>
  <si>
    <t>BOORABEE PARK</t>
  </si>
  <si>
    <t>BOOERIE CREEK</t>
  </si>
  <si>
    <t>BLUE KNOB</t>
  </si>
  <si>
    <t>BLAKEBROOK</t>
  </si>
  <si>
    <t>BEXHILL</t>
  </si>
  <si>
    <t>POSSUM CREEK</t>
  </si>
  <si>
    <t>NEWRYBAR</t>
  </si>
  <si>
    <t>NASHUA</t>
  </si>
  <si>
    <t>MCLEODS SHOOT</t>
  </si>
  <si>
    <t>KNOCKROW</t>
  </si>
  <si>
    <t>FERNLEIGH</t>
  </si>
  <si>
    <t>COORABELL</t>
  </si>
  <si>
    <t>COOPERS SHOOT</t>
  </si>
  <si>
    <t>BROOKLET</t>
  </si>
  <si>
    <t>BANGALOW</t>
  </si>
  <si>
    <t>WEST BALLINA</t>
  </si>
  <si>
    <t>TINTENBAR</t>
  </si>
  <si>
    <t>TEVEN</t>
  </si>
  <si>
    <t>SOUTH BALLINA</t>
  </si>
  <si>
    <t>SKENNARS HEAD</t>
  </si>
  <si>
    <t>PIMLICO ISLAND</t>
  </si>
  <si>
    <t>PATCHS BEACH</t>
  </si>
  <si>
    <t>LENNOX HEAD</t>
  </si>
  <si>
    <t>KINVARA</t>
  </si>
  <si>
    <t>KEITH HALL</t>
  </si>
  <si>
    <t>EMPIRE VALE</t>
  </si>
  <si>
    <t>EAST BALLINA</t>
  </si>
  <si>
    <t>CUMBALUM</t>
  </si>
  <si>
    <t>BALLINA DC</t>
  </si>
  <si>
    <t>BALLINA</t>
  </si>
  <si>
    <t>WOLLONGBAR</t>
  </si>
  <si>
    <t>WARDELL</t>
  </si>
  <si>
    <t>URALBA</t>
  </si>
  <si>
    <t>TUCKOMBIL</t>
  </si>
  <si>
    <t>ROUS MILL</t>
  </si>
  <si>
    <t>ROUS</t>
  </si>
  <si>
    <t>PEARCES CREEK</t>
  </si>
  <si>
    <t>MEERSCHAUM VALE</t>
  </si>
  <si>
    <t>GOAT ISLAND</t>
  </si>
  <si>
    <t>EAST WARDELL</t>
  </si>
  <si>
    <t>DALWOOD</t>
  </si>
  <si>
    <t>CABBAGE TREE ISLAND</t>
  </si>
  <si>
    <t>BAGOTVILLE</t>
  </si>
  <si>
    <t>ALSTONVILLE</t>
  </si>
  <si>
    <t>ALSTONVALE</t>
  </si>
  <si>
    <t>WOODENBONG</t>
  </si>
  <si>
    <t>MULI MULI</t>
  </si>
  <si>
    <t>LOWER ACACIA CREEK</t>
  </si>
  <si>
    <t>LINDESAY CREEK</t>
  </si>
  <si>
    <t>LEGUME</t>
  </si>
  <si>
    <t>KOREELAH</t>
  </si>
  <si>
    <t>BRUMBY PLAINS</t>
  </si>
  <si>
    <t>BOOMI CREEK</t>
  </si>
  <si>
    <t>ACACIA CREEK</t>
  </si>
  <si>
    <t>URBENVILLE</t>
  </si>
  <si>
    <t>UPPER TOOLOOM</t>
  </si>
  <si>
    <t>TOOLOOM</t>
  </si>
  <si>
    <t>WYNEDEN</t>
  </si>
  <si>
    <t>WIANGAREE</t>
  </si>
  <si>
    <t>WEST WIANGAREE</t>
  </si>
  <si>
    <t>WARRAZAMBIL CREEK</t>
  </si>
  <si>
    <t>WADEVILLE</t>
  </si>
  <si>
    <t>UPPER HORSESHOE CREEK</t>
  </si>
  <si>
    <t>UPPER EDEN CREEK</t>
  </si>
  <si>
    <t>UNUMGAR</t>
  </si>
  <si>
    <t>TOONUMBAR</t>
  </si>
  <si>
    <t>THE RISK</t>
  </si>
  <si>
    <t>TERRACE CREEK</t>
  </si>
  <si>
    <t>SAWPIT CREEK</t>
  </si>
  <si>
    <t>RUKENVALE</t>
  </si>
  <si>
    <t>ROSEBERRY CREEK</t>
  </si>
  <si>
    <t>ROSEBERRY</t>
  </si>
  <si>
    <t>OLD GREVILLIA</t>
  </si>
  <si>
    <t>NEW PARK</t>
  </si>
  <si>
    <t>LYNCHS CREEK</t>
  </si>
  <si>
    <t>LOADSTONE</t>
  </si>
  <si>
    <t>LITTLE BACK CREEK</t>
  </si>
  <si>
    <t>KYOGLE</t>
  </si>
  <si>
    <t>KILGRA</t>
  </si>
  <si>
    <t>IRON POT CREEK</t>
  </si>
  <si>
    <t>HORSESHOE CREEK</t>
  </si>
  <si>
    <t>HORSE STATION CREEK</t>
  </si>
  <si>
    <t>HOMELEIGH</t>
  </si>
  <si>
    <t>GREVILLIA</t>
  </si>
  <si>
    <t>GREEN PIGEON</t>
  </si>
  <si>
    <t>GRADYS CREEK</t>
  </si>
  <si>
    <t>GHINNI GHI</t>
  </si>
  <si>
    <t>GENEVA</t>
  </si>
  <si>
    <t>FINDON CREEK</t>
  </si>
  <si>
    <t>FAWCETTS PLAIN</t>
  </si>
  <si>
    <t>EDENVILLE</t>
  </si>
  <si>
    <t>EDEN CREEK</t>
  </si>
  <si>
    <t>DAIRY FLAT</t>
  </si>
  <si>
    <t>COUGAL</t>
  </si>
  <si>
    <t>COLLINS CREEK</t>
  </si>
  <si>
    <t>CEDAR POINT</t>
  </si>
  <si>
    <t>CAWONGLA</t>
  </si>
  <si>
    <t>BORDER RANGES</t>
  </si>
  <si>
    <t>BARKERS VALE</t>
  </si>
  <si>
    <t>AFTERLEE</t>
  </si>
  <si>
    <t>SOUTH EVANS HEAD</t>
  </si>
  <si>
    <t>IRON GATES</t>
  </si>
  <si>
    <t>EVANS HEAD</t>
  </si>
  <si>
    <t>DOONBAH</t>
  </si>
  <si>
    <t>BUNDJALUNG</t>
  </si>
  <si>
    <t>TRUSTUMS HILL</t>
  </si>
  <si>
    <t>TABBIMOBLE</t>
  </si>
  <si>
    <t>RILEYS HILL</t>
  </si>
  <si>
    <t>NEW ITALY</t>
  </si>
  <si>
    <t>MOONEM</t>
  </si>
  <si>
    <t>KILGIN</t>
  </si>
  <si>
    <t>BUCKENDOON</t>
  </si>
  <si>
    <t>WEST CORAKI</t>
  </si>
  <si>
    <t>WEST BUNGAWALBIN</t>
  </si>
  <si>
    <t>TATHAM</t>
  </si>
  <si>
    <t>NORTH WOODBURN</t>
  </si>
  <si>
    <t>GREENRIDGE</t>
  </si>
  <si>
    <t>GREEN FOREST</t>
  </si>
  <si>
    <t>EAST CORAKI</t>
  </si>
  <si>
    <t>CORAKI</t>
  </si>
  <si>
    <t>BORA RIDGE</t>
  </si>
  <si>
    <t>YORKLEA</t>
  </si>
  <si>
    <t>WOOLNERS ARM</t>
  </si>
  <si>
    <t>WOODVIEW</t>
  </si>
  <si>
    <t>UPPER MONGOGARIE</t>
  </si>
  <si>
    <t>TOMKI</t>
  </si>
  <si>
    <t>STRATHEDEN</t>
  </si>
  <si>
    <t>SPRING GROVE</t>
  </si>
  <si>
    <t>SHANNON BROOK</t>
  </si>
  <si>
    <t>SEXTONVILLE</t>
  </si>
  <si>
    <t>PIORA</t>
  </si>
  <si>
    <t>NORTH CASINO</t>
  </si>
  <si>
    <t>NAUGHTONS GAP</t>
  </si>
  <si>
    <t>MONGOGARIE</t>
  </si>
  <si>
    <t>LOWER DYRAABA</t>
  </si>
  <si>
    <t>LEEVILLE</t>
  </si>
  <si>
    <t>IRVINGTON</t>
  </si>
  <si>
    <t>FAIRY HILL</t>
  </si>
  <si>
    <t>DYRAABA</t>
  </si>
  <si>
    <t>DOUBTFUL CREEK</t>
  </si>
  <si>
    <t>DOBIES BIGHT</t>
  </si>
  <si>
    <t>COOMBELL</t>
  </si>
  <si>
    <t>CASINO</t>
  </si>
  <si>
    <t>BACKMEDE</t>
  </si>
  <si>
    <t>BABYL CREEK</t>
  </si>
  <si>
    <t>YABBRA</t>
  </si>
  <si>
    <t>WYAN</t>
  </si>
  <si>
    <t>WOOMBAH</t>
  </si>
  <si>
    <t>WHIPORIE</t>
  </si>
  <si>
    <t>WARREGAH ISLAND</t>
  </si>
  <si>
    <t>UPPER DUCK CREEK</t>
  </si>
  <si>
    <t>TUNGLEBUNG</t>
  </si>
  <si>
    <t>TABULAM</t>
  </si>
  <si>
    <t>SIX MILE SWAMP</t>
  </si>
  <si>
    <t>SIMPKINS CREEK</t>
  </si>
  <si>
    <t>RAPPVILLE</t>
  </si>
  <si>
    <t>PIKAPENE</t>
  </si>
  <si>
    <t>PEACOCK CREEK</t>
  </si>
  <si>
    <t>PAGANS FLAT</t>
  </si>
  <si>
    <t>OLD BONALBO</t>
  </si>
  <si>
    <t>MUMMULGUM</t>
  </si>
  <si>
    <t>MOUNT MARSH</t>
  </si>
  <si>
    <t>MORORO</t>
  </si>
  <si>
    <t>MOOKIMA WYBRA</t>
  </si>
  <si>
    <t>MALLANGANEE</t>
  </si>
  <si>
    <t>LOWER PEACOCK</t>
  </si>
  <si>
    <t>LOWER DUCK CREEK</t>
  </si>
  <si>
    <t>LOWER BOTTLE CREEK</t>
  </si>
  <si>
    <t>LOUISA CREEK</t>
  </si>
  <si>
    <t>KIPPENDUFF</t>
  </si>
  <si>
    <t>KEYBARBIN</t>
  </si>
  <si>
    <t>JOES BOX</t>
  </si>
  <si>
    <t>JACKSONS FLAT</t>
  </si>
  <si>
    <t>HOGARTH RANGE</t>
  </si>
  <si>
    <t>HAYSTACK</t>
  </si>
  <si>
    <t>GORGE CREEK</t>
  </si>
  <si>
    <t>GOODWOOD ISLAND</t>
  </si>
  <si>
    <t>GIBBERAGEE</t>
  </si>
  <si>
    <t>EWINGAR</t>
  </si>
  <si>
    <t>DUCK CREEK</t>
  </si>
  <si>
    <t>DRAKE VILLAGE</t>
  </si>
  <si>
    <t>DRAKE</t>
  </si>
  <si>
    <t>CULMARAN CREEK</t>
  </si>
  <si>
    <t>COONGBAR</t>
  </si>
  <si>
    <t>CLEARFIELD</t>
  </si>
  <si>
    <t>CAPEEN CREEK</t>
  </si>
  <si>
    <t>CAMBRIDGE PLATEAU</t>
  </si>
  <si>
    <t>BUSBYS FLAT</t>
  </si>
  <si>
    <t>BUNGAWALBIN</t>
  </si>
  <si>
    <t>BULLDOG</t>
  </si>
  <si>
    <t>BOTTLE CREEK</t>
  </si>
  <si>
    <t>BONALBO</t>
  </si>
  <si>
    <t>BINGEEBEEBRA CREEK</t>
  </si>
  <si>
    <t>BEAN CREEK</t>
  </si>
  <si>
    <t>ALICE</t>
  </si>
  <si>
    <t>WOODY HEAD</t>
  </si>
  <si>
    <t>THE FRESHWATER</t>
  </si>
  <si>
    <t>HARWOOD</t>
  </si>
  <si>
    <t>YURAYGIR</t>
  </si>
  <si>
    <t>WOOLOWEYAH</t>
  </si>
  <si>
    <t>MICALO ISLAND</t>
  </si>
  <si>
    <t>FREEBURN ISLAND</t>
  </si>
  <si>
    <t>ANGOURIE</t>
  </si>
  <si>
    <t>WOODFORD ISLAND</t>
  </si>
  <si>
    <t>TULLYMORGAN</t>
  </si>
  <si>
    <t>TOWNSEND</t>
  </si>
  <si>
    <t>THE SANDON</t>
  </si>
  <si>
    <t>TALOUMBI</t>
  </si>
  <si>
    <t>SHARK CREEK</t>
  </si>
  <si>
    <t>PALMERS ISLAND</t>
  </si>
  <si>
    <t>PALMERS CHANNEL</t>
  </si>
  <si>
    <t>MACLEAN</t>
  </si>
  <si>
    <t>JAMES CREEK</t>
  </si>
  <si>
    <t>JACKY BULBIN FLAT</t>
  </si>
  <si>
    <t>ILARWILL</t>
  </si>
  <si>
    <t>GULMARRAD</t>
  </si>
  <si>
    <t>BROOMS HEAD</t>
  </si>
  <si>
    <t>ASHBY ISLAND</t>
  </si>
  <si>
    <t>ASHBY HEIGHTS</t>
  </si>
  <si>
    <t>WOOLI</t>
  </si>
  <si>
    <t>ULMARRA</t>
  </si>
  <si>
    <t>TUCABIA</t>
  </si>
  <si>
    <t>PILLAR VALLEY</t>
  </si>
  <si>
    <t>MINNIE WATER</t>
  </si>
  <si>
    <t>LAVADIA</t>
  </si>
  <si>
    <t>LAKE HIAWATHA</t>
  </si>
  <si>
    <t>GILLETTS RIDGE</t>
  </si>
  <si>
    <t>DIGGERS CAMP</t>
  </si>
  <si>
    <t>WINEGROVE</t>
  </si>
  <si>
    <t>WHITEMAN CREEK</t>
  </si>
  <si>
    <t>WELLS CROSSING</t>
  </si>
  <si>
    <t>WATERVIEW HEIGHTS</t>
  </si>
  <si>
    <t>WATERVIEW</t>
  </si>
  <si>
    <t>WARRAGAI CREEK</t>
  </si>
  <si>
    <t>UPPER FINE FLOWER</t>
  </si>
  <si>
    <t>UPPER COPMANHURST</t>
  </si>
  <si>
    <t>TYNDALE</t>
  </si>
  <si>
    <t>TRENAYR</t>
  </si>
  <si>
    <t>TOWALLUM</t>
  </si>
  <si>
    <t>THE WHITEMAN</t>
  </si>
  <si>
    <t>THE PINNACLES</t>
  </si>
  <si>
    <t>SOUTHGATE</t>
  </si>
  <si>
    <t>SOUTH GRAFTON</t>
  </si>
  <si>
    <t>SHANNONDALE</t>
  </si>
  <si>
    <t>SEELANDS</t>
  </si>
  <si>
    <t>SANDY CROSSING</t>
  </si>
  <si>
    <t>RUSHFORTH</t>
  </si>
  <si>
    <t>RAMORNIE</t>
  </si>
  <si>
    <t>PULGANBAR</t>
  </si>
  <si>
    <t>NYMBOIDA</t>
  </si>
  <si>
    <t>NEWBOLD</t>
  </si>
  <si>
    <t>MYLNEFORD</t>
  </si>
  <si>
    <t>MOLEVILLE CREEK</t>
  </si>
  <si>
    <t>MALABUGILMAH</t>
  </si>
  <si>
    <t>LOWER SOUTHGATE</t>
  </si>
  <si>
    <t>LIONSVILLE</t>
  </si>
  <si>
    <t>LEVENSTRATH</t>
  </si>
  <si>
    <t>LANITZA</t>
  </si>
  <si>
    <t>KYARRAN</t>
  </si>
  <si>
    <t>KUNGALA</t>
  </si>
  <si>
    <t>KREMNOS</t>
  </si>
  <si>
    <t>KOOLKHAN</t>
  </si>
  <si>
    <t>KANGAROO CREEK</t>
  </si>
  <si>
    <t>JUNCTION HILL</t>
  </si>
  <si>
    <t>JACKADGERY</t>
  </si>
  <si>
    <t>HEIFER STATION</t>
  </si>
  <si>
    <t>HALFWAY CREEK</t>
  </si>
  <si>
    <t>GURRANANG</t>
  </si>
  <si>
    <t>GREAT MARLOW</t>
  </si>
  <si>
    <t>GRAFTON</t>
  </si>
  <si>
    <t>GLENUGIE</t>
  </si>
  <si>
    <t>FORTIS CREEK</t>
  </si>
  <si>
    <t>FINE FLOWER</t>
  </si>
  <si>
    <t>ELLAND</t>
  </si>
  <si>
    <t>EIGHTEEN MILE</t>
  </si>
  <si>
    <t>EATONSVILLE</t>
  </si>
  <si>
    <t>DUMBUDGERY</t>
  </si>
  <si>
    <t>DILKOON</t>
  </si>
  <si>
    <t>DALMORTON</t>
  </si>
  <si>
    <t>CROWTHER ISLAND</t>
  </si>
  <si>
    <t>COWPER</t>
  </si>
  <si>
    <t>COUTTS CROSSING</t>
  </si>
  <si>
    <t>COPMANHURST</t>
  </si>
  <si>
    <t>COOMBADJHA</t>
  </si>
  <si>
    <t>COLLUM COLLUM</t>
  </si>
  <si>
    <t>COALDALE</t>
  </si>
  <si>
    <t>CLIFDEN</t>
  </si>
  <si>
    <t>CLARENZA</t>
  </si>
  <si>
    <t>CHAMBIGNE</t>
  </si>
  <si>
    <t>CHAELUNDI</t>
  </si>
  <si>
    <t>CARRS PENINSULA</t>
  </si>
  <si>
    <t>CARRS ISLAND</t>
  </si>
  <si>
    <t>CARRS CREEK</t>
  </si>
  <si>
    <t>CARNHAM</t>
  </si>
  <si>
    <t>CANGAI</t>
  </si>
  <si>
    <t>CALAMIA</t>
  </si>
  <si>
    <t>BUCCARUMBI</t>
  </si>
  <si>
    <t>BRUSHGROVE</t>
  </si>
  <si>
    <t>BRAUNSTONE</t>
  </si>
  <si>
    <t>BOOKRAM</t>
  </si>
  <si>
    <t>BOM BOM</t>
  </si>
  <si>
    <t>BLAXLANDS CREEK</t>
  </si>
  <si>
    <t>BARYULGIL</t>
  </si>
  <si>
    <t>BARRETTS CREEK</t>
  </si>
  <si>
    <t>BARCOONGERE</t>
  </si>
  <si>
    <t>BANYABBA</t>
  </si>
  <si>
    <t>ALUMY CREEK</t>
  </si>
  <si>
    <t>WOOLGOOLGA</t>
  </si>
  <si>
    <t>UPPER CORINDI</t>
  </si>
  <si>
    <t>SANDY BEACH</t>
  </si>
  <si>
    <t>RED ROCK</t>
  </si>
  <si>
    <t>MULLAWAY</t>
  </si>
  <si>
    <t>EMERALD BEACH</t>
  </si>
  <si>
    <t>DIRTY CREEK</t>
  </si>
  <si>
    <t>CORINDI BEACH</t>
  </si>
  <si>
    <t>ARRAWARRA HEADLAND</t>
  </si>
  <si>
    <t>ARRAWARRA</t>
  </si>
  <si>
    <t>URUNGA</t>
  </si>
  <si>
    <t>VALERY</t>
  </si>
  <si>
    <t>THORA</t>
  </si>
  <si>
    <t>SPICKETTS CREEK</t>
  </si>
  <si>
    <t>REPTON</t>
  </si>
  <si>
    <t>RALEIGH</t>
  </si>
  <si>
    <t>MYLESTOM</t>
  </si>
  <si>
    <t>KALANG</t>
  </si>
  <si>
    <t>HYDES CREEK</t>
  </si>
  <si>
    <t>GLENIFFER</t>
  </si>
  <si>
    <t>FERNMOUNT</t>
  </si>
  <si>
    <t>DARKWOOD</t>
  </si>
  <si>
    <t>BUNDAGEN</t>
  </si>
  <si>
    <t>BRINERVILLE</t>
  </si>
  <si>
    <t>BRIERFIELD</t>
  </si>
  <si>
    <t>BELLINGEN</t>
  </si>
  <si>
    <t>WILD CATTLE CREEK</t>
  </si>
  <si>
    <t>TYRINGHAM</t>
  </si>
  <si>
    <t>TALLOWWOOD RIDGE</t>
  </si>
  <si>
    <t>NORTH DORRIGO</t>
  </si>
  <si>
    <t>NEVER NEVER</t>
  </si>
  <si>
    <t>MOONPAR</t>
  </si>
  <si>
    <t>MEGAN</t>
  </si>
  <si>
    <t>HERNANI</t>
  </si>
  <si>
    <t>FERNBROOK</t>
  </si>
  <si>
    <t>EBOR</t>
  </si>
  <si>
    <t>DUNDURRABIN</t>
  </si>
  <si>
    <t>DORRIGO MOUNTAIN</t>
  </si>
  <si>
    <t>DORRIGO</t>
  </si>
  <si>
    <t>DEER VALE</t>
  </si>
  <si>
    <t>CLOUDS CREEK</t>
  </si>
  <si>
    <t>BOSTOBRICK</t>
  </si>
  <si>
    <t>BILLYS CREEK</t>
  </si>
  <si>
    <t>BIELSDOWN HILLS</t>
  </si>
  <si>
    <t>TOORMINA</t>
  </si>
  <si>
    <t>SAWTELL</t>
  </si>
  <si>
    <t>BOAMBEE EAST</t>
  </si>
  <si>
    <t>UPPER ORARA</t>
  </si>
  <si>
    <t>ULONG</t>
  </si>
  <si>
    <t>SAPPHIRE BEACH</t>
  </si>
  <si>
    <t>NORTH BOAMBEE VALLEY</t>
  </si>
  <si>
    <t>NANA GLEN</t>
  </si>
  <si>
    <t>MOONEE BEACH</t>
  </si>
  <si>
    <t>LOWANNA</t>
  </si>
  <si>
    <t>KORORA</t>
  </si>
  <si>
    <t>KARANGI</t>
  </si>
  <si>
    <t>GLENREAGH</t>
  </si>
  <si>
    <t>CORAMBA</t>
  </si>
  <si>
    <t>COFFS HARBOUR PLAZA</t>
  </si>
  <si>
    <t>COFFS HARBOUR JETTY</t>
  </si>
  <si>
    <t>COFFS HARBOUR DC</t>
  </si>
  <si>
    <t>COFFS HARBOUR</t>
  </si>
  <si>
    <t>BROOKLANA</t>
  </si>
  <si>
    <t>BONVILLE</t>
  </si>
  <si>
    <t>BOAMBEE</t>
  </si>
  <si>
    <t>TEWINGA</t>
  </si>
  <si>
    <t>MISSABOTTI</t>
  </si>
  <si>
    <t>KILLIEKRANKIE</t>
  </si>
  <si>
    <t>KENNAICLE CREEK</t>
  </si>
  <si>
    <t>GIRRALONG</t>
  </si>
  <si>
    <t>BUCKRA BENDINNI</t>
  </si>
  <si>
    <t>BOWRAVILLE</t>
  </si>
  <si>
    <t>ARGENTS HILL</t>
  </si>
  <si>
    <t>VALLA BEACH</t>
  </si>
  <si>
    <t>VALLA</t>
  </si>
  <si>
    <t>NAMBUCCA HEADS</t>
  </si>
  <si>
    <t>HYLAND PARK</t>
  </si>
  <si>
    <t>YARRANBELLA</t>
  </si>
  <si>
    <t>WIRRIMBI</t>
  </si>
  <si>
    <t>WAY WAY</t>
  </si>
  <si>
    <t>WARRELL CREEK</t>
  </si>
  <si>
    <t>UTUNGUN</t>
  </si>
  <si>
    <t>UPPER TAYLORS ARM</t>
  </si>
  <si>
    <t>THUMB CREEK</t>
  </si>
  <si>
    <t>TAYLORS ARM</t>
  </si>
  <si>
    <t>TALARM</t>
  </si>
  <si>
    <t>SCOTTS HEAD</t>
  </si>
  <si>
    <t>NORTH MACKSVILLE</t>
  </si>
  <si>
    <t>NEWEE CREEK</t>
  </si>
  <si>
    <t>MACKSVILLE</t>
  </si>
  <si>
    <t>GUMMA</t>
  </si>
  <si>
    <t>DONNELLYVILLE</t>
  </si>
  <si>
    <t>CONGARINNI NORTH</t>
  </si>
  <si>
    <t>CONGARINNI</t>
  </si>
  <si>
    <t>BURRAPINE</t>
  </si>
  <si>
    <t>YIPPIN CREEK</t>
  </si>
  <si>
    <t>WERRIKIMBE</t>
  </si>
  <si>
    <t>WAUCHOPE</t>
  </si>
  <si>
    <t>UPPER PAPPINBARRA</t>
  </si>
  <si>
    <t>TOMS CREEK</t>
  </si>
  <si>
    <t>SANCROX</t>
  </si>
  <si>
    <t>RAWDON ISLAND</t>
  </si>
  <si>
    <t>PIPECLAY</t>
  </si>
  <si>
    <t>PEMBROOKE</t>
  </si>
  <si>
    <t>PAPPINBARRA</t>
  </si>
  <si>
    <t>MOUNT SEAVIEW</t>
  </si>
  <si>
    <t>MORTONS CREEK</t>
  </si>
  <si>
    <t>LOWER PAPPINBARRA</t>
  </si>
  <si>
    <t>LAKE INNES</t>
  </si>
  <si>
    <t>KING CREEK</t>
  </si>
  <si>
    <t>KINDEE</t>
  </si>
  <si>
    <t>HYNDMANS CREEK</t>
  </si>
  <si>
    <t>HUNTINGDON</t>
  </si>
  <si>
    <t>HOLLISDALE</t>
  </si>
  <si>
    <t>HARTYS PLAINS</t>
  </si>
  <si>
    <t>FRAZERS CREEK</t>
  </si>
  <si>
    <t>FORBES RIVER</t>
  </si>
  <si>
    <t>ELLENBOROUGH</t>
  </si>
  <si>
    <t>DOYLES RIVER</t>
  </si>
  <si>
    <t>DEBENHAM</t>
  </si>
  <si>
    <t>CROSSLANDS</t>
  </si>
  <si>
    <t>CAIRNCROSS</t>
  </si>
  <si>
    <t>BYABARRA</t>
  </si>
  <si>
    <t>BROMBIN</t>
  </si>
  <si>
    <t>BELLANGRY</t>
  </si>
  <si>
    <t>BEECHWOOD</t>
  </si>
  <si>
    <t>BANDA BANDA</t>
  </si>
  <si>
    <t>BAGO</t>
  </si>
  <si>
    <t>BAGNOO</t>
  </si>
  <si>
    <t>LAKE CATHIE</t>
  </si>
  <si>
    <t>JOLLY NOSE</t>
  </si>
  <si>
    <t>GRANTS BEACH</t>
  </si>
  <si>
    <t>BONNY HILLS</t>
  </si>
  <si>
    <t>THRUMSTER</t>
  </si>
  <si>
    <t>THE HATCH</t>
  </si>
  <si>
    <t>SETTLEMENT CITY</t>
  </si>
  <si>
    <t>PORT MACQUARIE BC</t>
  </si>
  <si>
    <t>PORT MACQUARIE</t>
  </si>
  <si>
    <t>LIMEBURNERS CREEK</t>
  </si>
  <si>
    <t>LIGHTHOUSE BEACH</t>
  </si>
  <si>
    <t>FLYNNS BEACH</t>
  </si>
  <si>
    <t>FERNBANK CREEK</t>
  </si>
  <si>
    <t>BLACKMANS POINT</t>
  </si>
  <si>
    <t>WEST HAVEN</t>
  </si>
  <si>
    <t>WAITUI</t>
  </si>
  <si>
    <t>STEWARTS RIVER</t>
  </si>
  <si>
    <t>NORTH BROTHER</t>
  </si>
  <si>
    <t>MIDDLE BROTHER</t>
  </si>
  <si>
    <t>LAURIETON</t>
  </si>
  <si>
    <t>JOHNS RIVER</t>
  </si>
  <si>
    <t>HANNAM VALE</t>
  </si>
  <si>
    <t>DUNBOGAN</t>
  </si>
  <si>
    <t>DIAMOND HEAD</t>
  </si>
  <si>
    <t>DEAUVILLE</t>
  </si>
  <si>
    <t xml:space="preserve">CROWDY BAY </t>
  </si>
  <si>
    <t>CORALVILLE</t>
  </si>
  <si>
    <t>CAMDEN HEAD</t>
  </si>
  <si>
    <t>YARRAHAPINNI</t>
  </si>
  <si>
    <t>UPPER ROLLANDS PLAINS</t>
  </si>
  <si>
    <t>TELEGRAPH POINT</t>
  </si>
  <si>
    <t>TAMBAN</t>
  </si>
  <si>
    <t>STUARTS POINT</t>
  </si>
  <si>
    <t>ROLLANDS PLAINS</t>
  </si>
  <si>
    <t>MARLO MERRICAN</t>
  </si>
  <si>
    <t>KUNDABUNG</t>
  </si>
  <si>
    <t>KIPPARA</t>
  </si>
  <si>
    <t>HACKS FERRY</t>
  </si>
  <si>
    <t>GUM SCRUB</t>
  </si>
  <si>
    <t>GRASSY HEAD</t>
  </si>
  <si>
    <t>GEARYS FLAT</t>
  </si>
  <si>
    <t>FISHERMANS REACH</t>
  </si>
  <si>
    <t>EUNGAI RAIL</t>
  </si>
  <si>
    <t>EUNGAI CREEK</t>
  </si>
  <si>
    <t>COOPERABUNG</t>
  </si>
  <si>
    <t>BRIL BRIL</t>
  </si>
  <si>
    <t>BARRAGANYATTI</t>
  </si>
  <si>
    <t>BALLENGARRA</t>
  </si>
  <si>
    <t>ALLGOMERA</t>
  </si>
  <si>
    <t>YESSABAH</t>
  </si>
  <si>
    <t>YARRAVEL</t>
  </si>
  <si>
    <t>WITTITRIN</t>
  </si>
  <si>
    <t>WILLI WILLI</t>
  </si>
  <si>
    <t>WILLAWARRIN</t>
  </si>
  <si>
    <t>WEST KEMPSEY</t>
  </si>
  <si>
    <t>VERGES CREEK</t>
  </si>
  <si>
    <t>TURNERS FLAT</t>
  </si>
  <si>
    <t>TOOROOKA</t>
  </si>
  <si>
    <t>TEMAGOG</t>
  </si>
  <si>
    <t>SUMMER ISLAND</t>
  </si>
  <si>
    <t>SOUTH KEMPSEY</t>
  </si>
  <si>
    <t>SMITHTOWN</t>
  </si>
  <si>
    <t>SKILLION FLAT</t>
  </si>
  <si>
    <t>SEVEN OAKS</t>
  </si>
  <si>
    <t>RAINBOW REACH</t>
  </si>
  <si>
    <t>POLA CREEK</t>
  </si>
  <si>
    <t>OLD STATION</t>
  </si>
  <si>
    <t>MUNGAY CREEK</t>
  </si>
  <si>
    <t>MOPARRABAH</t>
  </si>
  <si>
    <t>MOONEBA</t>
  </si>
  <si>
    <t>LOWER CREEK</t>
  </si>
  <si>
    <t>KINCHELA</t>
  </si>
  <si>
    <t>KEMPSEY</t>
  </si>
  <si>
    <t>HICKEYS CREEK</t>
  </si>
  <si>
    <t>HAT HEAD</t>
  </si>
  <si>
    <t>HAMPDEN HALL</t>
  </si>
  <si>
    <t>FREDERICKTON</t>
  </si>
  <si>
    <t>EUROKA</t>
  </si>
  <si>
    <t>EAST KEMPSEY</t>
  </si>
  <si>
    <t>DONDINGALONG</t>
  </si>
  <si>
    <t>CRESCENT HEAD</t>
  </si>
  <si>
    <t>CORANGULA</t>
  </si>
  <si>
    <t>COMARA</t>
  </si>
  <si>
    <t>COLLOMBATTI</t>
  </si>
  <si>
    <t>CLYBUCCA</t>
  </si>
  <si>
    <t>CARRAI</t>
  </si>
  <si>
    <t>BURNT BRIDGE</t>
  </si>
  <si>
    <t>BELMORE RIVER</t>
  </si>
  <si>
    <t>BELLIMBOPINNI</t>
  </si>
  <si>
    <t>BELLBROOK</t>
  </si>
  <si>
    <t>AUSTRAL EDEN</t>
  </si>
  <si>
    <t>ALDAVILLA</t>
  </si>
  <si>
    <t>UPSALLS CREEK</t>
  </si>
  <si>
    <t>SWANS CROSSING</t>
  </si>
  <si>
    <t>ROSSGLEN</t>
  </si>
  <si>
    <t>LOGANS CROSSING</t>
  </si>
  <si>
    <t>KEREWONG</t>
  </si>
  <si>
    <t>KENDALL</t>
  </si>
  <si>
    <t>HERONS CREEK</t>
  </si>
  <si>
    <t>BOBS CREEK</t>
  </si>
  <si>
    <t>BATAR CREEK</t>
  </si>
  <si>
    <t>SOUTH WEST ROCKS</t>
  </si>
  <si>
    <t>JERSEYVILLE</t>
  </si>
  <si>
    <t>ARAKOON</t>
  </si>
  <si>
    <t>WALLABI POINT</t>
  </si>
  <si>
    <t>UPPER LANSDOWNE</t>
  </si>
  <si>
    <t>TINONEE</t>
  </si>
  <si>
    <t>TAREE SOUTH</t>
  </si>
  <si>
    <t>TAREE DC</t>
  </si>
  <si>
    <t>TAREE</t>
  </si>
  <si>
    <t>TALLWOODS VILLAGE</t>
  </si>
  <si>
    <t>SALTWATER</t>
  </si>
  <si>
    <t>RED HEAD</t>
  </si>
  <si>
    <t>RAINBOW FLAT</t>
  </si>
  <si>
    <t>PURFLEET</t>
  </si>
  <si>
    <t>POSSUM BRUSH</t>
  </si>
  <si>
    <t>PAMPOOLAH</t>
  </si>
  <si>
    <t>OXLEY ISLAND</t>
  </si>
  <si>
    <t>OLD BAR</t>
  </si>
  <si>
    <t>MONDROOK</t>
  </si>
  <si>
    <t>MITCHELLS ISLAND</t>
  </si>
  <si>
    <t>MELINGA</t>
  </si>
  <si>
    <t>MANNING POINT</t>
  </si>
  <si>
    <t>LANSDOWNE FOREST</t>
  </si>
  <si>
    <t>KUNDLE KUNDLE</t>
  </si>
  <si>
    <t>KOORAINGHAT</t>
  </si>
  <si>
    <t>KIWARRAK</t>
  </si>
  <si>
    <t>JONES ISLAND</t>
  </si>
  <si>
    <t>HILLVILLE</t>
  </si>
  <si>
    <t>HALLIDAYS POINT</t>
  </si>
  <si>
    <t>GLENTHORNE</t>
  </si>
  <si>
    <t>GHINNI GHINNI</t>
  </si>
  <si>
    <t>FAILFORD</t>
  </si>
  <si>
    <t>DUMARESQ ISLAND</t>
  </si>
  <si>
    <t>DIAMOND BEACH</t>
  </si>
  <si>
    <t>CUNDLETOWN</t>
  </si>
  <si>
    <t>CROKI</t>
  </si>
  <si>
    <t>CHATHAM</t>
  </si>
  <si>
    <t>BRIMBIN</t>
  </si>
  <si>
    <t>BOOTAWA</t>
  </si>
  <si>
    <t>BOHNOCK</t>
  </si>
  <si>
    <t>BLACK HEAD</t>
  </si>
  <si>
    <t>YARRATT FOREST</t>
  </si>
  <si>
    <t>WINGHAM</t>
  </si>
  <si>
    <t>WHERROL FLAT</t>
  </si>
  <si>
    <t>WARRIWILLAH</t>
  </si>
  <si>
    <t>TIPPERARY</t>
  </si>
  <si>
    <t>THE BIGHT</t>
  </si>
  <si>
    <t>STRATHCEDAR</t>
  </si>
  <si>
    <t>MOORAL CREEK</t>
  </si>
  <si>
    <t>MARLEE</t>
  </si>
  <si>
    <t>KUNDIBAKH</t>
  </si>
  <si>
    <t>KRAMBACH</t>
  </si>
  <si>
    <t>KIPPAXS</t>
  </si>
  <si>
    <t>KIMBRIKI</t>
  </si>
  <si>
    <t>KILLABAKH</t>
  </si>
  <si>
    <t>KHATAMBUHL</t>
  </si>
  <si>
    <t>KARAAK FLAT</t>
  </si>
  <si>
    <t>INNES VIEW</t>
  </si>
  <si>
    <t>FIREFLY</t>
  </si>
  <si>
    <t>ELANDS</t>
  </si>
  <si>
    <t>DYERS CROSSING</t>
  </si>
  <si>
    <t>DOLLYS FLAT</t>
  </si>
  <si>
    <t>DINGO FOREST</t>
  </si>
  <si>
    <t>COMBOYNE</t>
  </si>
  <si>
    <t>CEDAR PARTY</t>
  </si>
  <si>
    <t>CAPARRA</t>
  </si>
  <si>
    <t>BURRELL CREEK</t>
  </si>
  <si>
    <t>BUNYAH</t>
  </si>
  <si>
    <t>BULGA FOREST</t>
  </si>
  <si>
    <t>BUCCA WAUKA</t>
  </si>
  <si>
    <t>BOORGANNA</t>
  </si>
  <si>
    <t>BOBIN</t>
  </si>
  <si>
    <t>WHOOTA</t>
  </si>
  <si>
    <t>WALLIS LAKE</t>
  </si>
  <si>
    <t>WALLINGAT</t>
  </si>
  <si>
    <t>TUNCURRY</t>
  </si>
  <si>
    <t>TIONA</t>
  </si>
  <si>
    <t>TARBUCK BAY</t>
  </si>
  <si>
    <t>SMITHS LAKE</t>
  </si>
  <si>
    <t>SHALLOW BAY</t>
  </si>
  <si>
    <t>SANDBAR</t>
  </si>
  <si>
    <t>PACIFIC PALMS</t>
  </si>
  <si>
    <t>GREEN POINT</t>
  </si>
  <si>
    <t>FORSTER SHOPPING VILLAGE</t>
  </si>
  <si>
    <t>ELIZABETH BEACH</t>
  </si>
  <si>
    <t>DARAWANK</t>
  </si>
  <si>
    <t>COOMBA PARK</t>
  </si>
  <si>
    <t>COOMBA BAY</t>
  </si>
  <si>
    <t>CHARLOTTE BAY</t>
  </si>
  <si>
    <t>BOOTI BOOTI</t>
  </si>
  <si>
    <t>BOOMERANG BEACH</t>
  </si>
  <si>
    <t>BLUEYS BEACH</t>
  </si>
  <si>
    <t>HARRINGTON</t>
  </si>
  <si>
    <t>CROWDY HEAD</t>
  </si>
  <si>
    <t>MOTO</t>
  </si>
  <si>
    <t>LANGLEY VALE</t>
  </si>
  <si>
    <t>COOPERNOOK</t>
  </si>
  <si>
    <t>THE BRANCH</t>
  </si>
  <si>
    <t>STROUD</t>
  </si>
  <si>
    <t>GIRVAN</t>
  </si>
  <si>
    <t>ALLWORTH</t>
  </si>
  <si>
    <t>TIRI</t>
  </si>
  <si>
    <t>NUMBER ONE</t>
  </si>
  <si>
    <t>KNORRIT FOREST</t>
  </si>
  <si>
    <t>KNORRIT FLAT</t>
  </si>
  <si>
    <t>CUNDLE FLAT</t>
  </si>
  <si>
    <t>COOPLACURRIPA</t>
  </si>
  <si>
    <t>CELLS RIVER</t>
  </si>
  <si>
    <t>CAFFREYS FLAT</t>
  </si>
  <si>
    <t>YAGON</t>
  </si>
  <si>
    <t>WOOTTON</t>
  </si>
  <si>
    <t>WILLINA</t>
  </si>
  <si>
    <t>WARRANULLA</t>
  </si>
  <si>
    <t>WANG WAUK</t>
  </si>
  <si>
    <t>VIOLET HILL</t>
  </si>
  <si>
    <t>UPPER MYALL</t>
  </si>
  <si>
    <t>TOPI TOPI</t>
  </si>
  <si>
    <t>SEAL ROCKS</t>
  </si>
  <si>
    <t>NERONG</t>
  </si>
  <si>
    <t>MYALL LAKE</t>
  </si>
  <si>
    <t>MUNGO BRUSH</t>
  </si>
  <si>
    <t>MAYERS FLAT</t>
  </si>
  <si>
    <t>MARKWELL</t>
  </si>
  <si>
    <t>CRAWFORD RIVER</t>
  </si>
  <si>
    <t>COOLONGOLOOK</t>
  </si>
  <si>
    <t>BUNGWAHL</t>
  </si>
  <si>
    <t>BULAHDELAH</t>
  </si>
  <si>
    <t>BOOLAMBAYTE</t>
  </si>
  <si>
    <t>BOMBAH POINT</t>
  </si>
  <si>
    <t>WOKO</t>
  </si>
  <si>
    <t>WAUKIVORY</t>
  </si>
  <si>
    <t>WARDS RIVER</t>
  </si>
  <si>
    <t>WALLANBAH</t>
  </si>
  <si>
    <t>TUGRABAKH</t>
  </si>
  <si>
    <t>TITAATEE CREEK</t>
  </si>
  <si>
    <t>TIBBUC</t>
  </si>
  <si>
    <t>TERREEL</t>
  </si>
  <si>
    <t>ROOKHURST</t>
  </si>
  <si>
    <t>RAWDON VALE</t>
  </si>
  <si>
    <t>MOPPY</t>
  </si>
  <si>
    <t>MOGRANI</t>
  </si>
  <si>
    <t>MERNOT</t>
  </si>
  <si>
    <t>MARES RUN</t>
  </si>
  <si>
    <t>GLOUCESTER TOPS</t>
  </si>
  <si>
    <t>GLOUCESTER</t>
  </si>
  <si>
    <t>GLEN WARD</t>
  </si>
  <si>
    <t>GIRO</t>
  </si>
  <si>
    <t>GANGAT</t>
  </si>
  <si>
    <t>FORBESDALE</t>
  </si>
  <si>
    <t>FAULKLAND</t>
  </si>
  <si>
    <t>DEWITT</t>
  </si>
  <si>
    <t>CURRICABARK</t>
  </si>
  <si>
    <t>CRAVEN PLATEAU</t>
  </si>
  <si>
    <t>CRAVEN</t>
  </si>
  <si>
    <t>COPELAND</t>
  </si>
  <si>
    <t>CONEAC</t>
  </si>
  <si>
    <t>COBARK</t>
  </si>
  <si>
    <t>CALLAGHANS CREEK</t>
  </si>
  <si>
    <t>BUNDOOK</t>
  </si>
  <si>
    <t>BULLIAC</t>
  </si>
  <si>
    <t>BRETTI</t>
  </si>
  <si>
    <t>BOWMAN FARM</t>
  </si>
  <si>
    <t>BOWMAN</t>
  </si>
  <si>
    <t>BINDERA</t>
  </si>
  <si>
    <t>BERRICO</t>
  </si>
  <si>
    <t>BELBORA</t>
  </si>
  <si>
    <t>BAXTERS RIDGE</t>
  </si>
  <si>
    <t>BARRINGTON TOPS</t>
  </si>
  <si>
    <t>WEBBERS CREEK</t>
  </si>
  <si>
    <t>VACY</t>
  </si>
  <si>
    <t>TORRYBURN</t>
  </si>
  <si>
    <t>TOCAL</t>
  </si>
  <si>
    <t>SUMMER HILL</t>
  </si>
  <si>
    <t>FISHERS HILL</t>
  </si>
  <si>
    <t>WIRRAGULLA</t>
  </si>
  <si>
    <t>WALLAROBBA</t>
  </si>
  <si>
    <t>WALLARINGA</t>
  </si>
  <si>
    <t>UNDERBANK</t>
  </si>
  <si>
    <t>TABBIL CREEK</t>
  </si>
  <si>
    <t>STROUD HILL</t>
  </si>
  <si>
    <t>MUNNI</t>
  </si>
  <si>
    <t>MARTINS CREEK</t>
  </si>
  <si>
    <t>MARSHDALE</t>
  </si>
  <si>
    <t>MAIN CREEK</t>
  </si>
  <si>
    <t>HILLDALE</t>
  </si>
  <si>
    <t>HANLEYS CREEK</t>
  </si>
  <si>
    <t>FOSTERTON</t>
  </si>
  <si>
    <t>FLAT TOPS</t>
  </si>
  <si>
    <t>DUNGOG</t>
  </si>
  <si>
    <t>CAMBRA</t>
  </si>
  <si>
    <t>BENDOLBA</t>
  </si>
  <si>
    <t>BANDON GROVE</t>
  </si>
  <si>
    <t>ALISON</t>
  </si>
  <si>
    <t>WEISMANTELS</t>
  </si>
  <si>
    <t>UPPER KARUAH RIVER</t>
  </si>
  <si>
    <t>STROUD ROAD</t>
  </si>
  <si>
    <t>NOOROO</t>
  </si>
  <si>
    <t>MONKERAI</t>
  </si>
  <si>
    <t>CROPPA CREEK</t>
  </si>
  <si>
    <t>YETMAN</t>
  </si>
  <si>
    <t>TWIN RIVERS</t>
  </si>
  <si>
    <t>BOONAL</t>
  </si>
  <si>
    <t>BOGGABILLA</t>
  </si>
  <si>
    <t>YALLAROI</t>
  </si>
  <si>
    <t>NORTH STAR</t>
  </si>
  <si>
    <t>BLUE NOBBY</t>
  </si>
  <si>
    <t>WEEMELAH</t>
  </si>
  <si>
    <t>MUNGINDI</t>
  </si>
  <si>
    <t>GARAH</t>
  </si>
  <si>
    <t>BOOMI</t>
  </si>
  <si>
    <t>WHITLOW</t>
  </si>
  <si>
    <t>UPPER BINGARA</t>
  </si>
  <si>
    <t>PALLAL</t>
  </si>
  <si>
    <t>KEERA</t>
  </si>
  <si>
    <t>GINEROI</t>
  </si>
  <si>
    <t>ELCOMBE</t>
  </si>
  <si>
    <t>DINOGA</t>
  </si>
  <si>
    <t>BINGARA</t>
  </si>
  <si>
    <t>BANGHEET</t>
  </si>
  <si>
    <t>MYALL CREEK</t>
  </si>
  <si>
    <t>GRAGIN</t>
  </si>
  <si>
    <t>DELUNGRA</t>
  </si>
  <si>
    <t>BALFOURS PEAK</t>
  </si>
  <si>
    <t>WARIALDA RAIL</t>
  </si>
  <si>
    <t>WARIALDA</t>
  </si>
  <si>
    <t>COOLATAI</t>
  </si>
  <si>
    <t>GRAVESEND</t>
  </si>
  <si>
    <t>TULLOONA</t>
  </si>
  <si>
    <t>TERRY HIE HIE</t>
  </si>
  <si>
    <t>MOREE</t>
  </si>
  <si>
    <t>MALLOWA</t>
  </si>
  <si>
    <t>CROOBLE</t>
  </si>
  <si>
    <t>BULLARAH</t>
  </si>
  <si>
    <t>ASHLEY</t>
  </si>
  <si>
    <t>PALLAMALLAWA</t>
  </si>
  <si>
    <t>BINIGUY</t>
  </si>
  <si>
    <t>GURLEY</t>
  </si>
  <si>
    <t>MILLIE</t>
  </si>
  <si>
    <t>JEWS LAGOON</t>
  </si>
  <si>
    <t>BELLATA</t>
  </si>
  <si>
    <t>KENEBRI</t>
  </si>
  <si>
    <t>GOORIANAWA</t>
  </si>
  <si>
    <t>BARWON</t>
  </si>
  <si>
    <t>BARADINE</t>
  </si>
  <si>
    <t>WEETALIBA</t>
  </si>
  <si>
    <t>ROPERS ROAD</t>
  </si>
  <si>
    <t>BINNAWAY</t>
  </si>
  <si>
    <t>TURRAWAN</t>
  </si>
  <si>
    <t>TARRIARO</t>
  </si>
  <si>
    <t>NARRABRI WEST</t>
  </si>
  <si>
    <t>NARRABRI</t>
  </si>
  <si>
    <t>KAPUTAR</t>
  </si>
  <si>
    <t>JACKS CREEK</t>
  </si>
  <si>
    <t>HARPARARY</t>
  </si>
  <si>
    <t>EULAH CREEK</t>
  </si>
  <si>
    <t>EDGEROI</t>
  </si>
  <si>
    <t>COURADDA</t>
  </si>
  <si>
    <t>BULLAWA CREEK</t>
  </si>
  <si>
    <t>BOHENA CREEK</t>
  </si>
  <si>
    <t>BERRIGAL</t>
  </si>
  <si>
    <t>BAAN BAA</t>
  </si>
  <si>
    <t>YARRIE LAKE</t>
  </si>
  <si>
    <t>WEE WAA</t>
  </si>
  <si>
    <t>THE PILLIGA</t>
  </si>
  <si>
    <t>SPRING PLAINS</t>
  </si>
  <si>
    <t>PILLIGA</t>
  </si>
  <si>
    <t>MERAH NORTH</t>
  </si>
  <si>
    <t>CUTTABRI</t>
  </si>
  <si>
    <t>BOOLCARROLL</t>
  </si>
  <si>
    <t>ROWENA</t>
  </si>
  <si>
    <t>BULYEROI</t>
  </si>
  <si>
    <t>NOWLEY</t>
  </si>
  <si>
    <t>DRILDOOL</t>
  </si>
  <si>
    <t>BURREN JUNCTION</t>
  </si>
  <si>
    <t>WILLALA</t>
  </si>
  <si>
    <t>WEAN</t>
  </si>
  <si>
    <t>MAULES CREEK</t>
  </si>
  <si>
    <t>BOGGABRI</t>
  </si>
  <si>
    <t>TAMBAR SPRINGS</t>
  </si>
  <si>
    <t>PREMER</t>
  </si>
  <si>
    <t>BREEZA</t>
  </si>
  <si>
    <t>RANGARI</t>
  </si>
  <si>
    <t>MARYS MOUNT</t>
  </si>
  <si>
    <t>KELVIN</t>
  </si>
  <si>
    <t>GUNNEDAH</t>
  </si>
  <si>
    <t>GHOOLENDAADI</t>
  </si>
  <si>
    <t>EMERALD HILL</t>
  </si>
  <si>
    <t>BLUE VALE</t>
  </si>
  <si>
    <t>NOMBI</t>
  </si>
  <si>
    <t>NAPIER LANE</t>
  </si>
  <si>
    <t>MULLALEY</t>
  </si>
  <si>
    <t>GOOLHI</t>
  </si>
  <si>
    <t>WYLIE CREEK</t>
  </si>
  <si>
    <t>WILLSONS DOWNFALL</t>
  </si>
  <si>
    <t>TENTERFIELD</t>
  </si>
  <si>
    <t>TARBAN</t>
  </si>
  <si>
    <t>SILENT GROVE</t>
  </si>
  <si>
    <t>SANDY HILL</t>
  </si>
  <si>
    <t>SANDY FLAT</t>
  </si>
  <si>
    <t>ROCKY RIVER</t>
  </si>
  <si>
    <t>RIVERTREE</t>
  </si>
  <si>
    <t>MOLE RIVER</t>
  </si>
  <si>
    <t>LISTON</t>
  </si>
  <si>
    <t>FOREST LAND</t>
  </si>
  <si>
    <t>DUMARESQ VALLEY</t>
  </si>
  <si>
    <t>CULLENDORE</t>
  </si>
  <si>
    <t>CARROLLS CREEK</t>
  </si>
  <si>
    <t>BOOROOK</t>
  </si>
  <si>
    <t>BOONOO BOONOO</t>
  </si>
  <si>
    <t>BOOKOOKOORARA</t>
  </si>
  <si>
    <t>BOLIVIA</t>
  </si>
  <si>
    <t>YELLOW DAM</t>
  </si>
  <si>
    <t>WELLINGTON VALE</t>
  </si>
  <si>
    <t>STANNUM</t>
  </si>
  <si>
    <t>EMMAVILLE</t>
  </si>
  <si>
    <t>CAPOOMPETA</t>
  </si>
  <si>
    <t>YARROWFORD</t>
  </si>
  <si>
    <t>WELLINGROVE</t>
  </si>
  <si>
    <t>SWAN VALE</t>
  </si>
  <si>
    <t>SHANNON VALE</t>
  </si>
  <si>
    <t>RED RANGE</t>
  </si>
  <si>
    <t>REDDESTONE</t>
  </si>
  <si>
    <t>RANGERS VALLEY</t>
  </si>
  <si>
    <t>PINKETT</t>
  </si>
  <si>
    <t>NEWTON BOYD</t>
  </si>
  <si>
    <t>MOOGEM</t>
  </si>
  <si>
    <t>MOGGS SWAMP</t>
  </si>
  <si>
    <t>MATHESON</t>
  </si>
  <si>
    <t>LAMBS VALLEY</t>
  </si>
  <si>
    <t>KOOKABOOKRA</t>
  </si>
  <si>
    <t>KINGSLAND</t>
  </si>
  <si>
    <t>KINGSGATE</t>
  </si>
  <si>
    <t>GLEN INNES</t>
  </si>
  <si>
    <t>GLEN ELGIN</t>
  </si>
  <si>
    <t>GIBRALTAR RANGE</t>
  </si>
  <si>
    <t>FURRACABAD</t>
  </si>
  <si>
    <t>DUNDEE</t>
  </si>
  <si>
    <t>DIEHARD</t>
  </si>
  <si>
    <t>BALD NOB</t>
  </si>
  <si>
    <t>TINGHA</t>
  </si>
  <si>
    <t>STANNIFER</t>
  </si>
  <si>
    <t>OLD MILL</t>
  </si>
  <si>
    <t>WANDSWORTH</t>
  </si>
  <si>
    <t>TUBBAMURRA</t>
  </si>
  <si>
    <t>THE GULF</t>
  </si>
  <si>
    <t>SOUTH GUYRA</t>
  </si>
  <si>
    <t>OBAN</t>
  </si>
  <si>
    <t>NEW VALLEY</t>
  </si>
  <si>
    <t>MOUNT MITCHELL</t>
  </si>
  <si>
    <t>MAYBOLE</t>
  </si>
  <si>
    <t>LLANGOTHLIN</t>
  </si>
  <si>
    <t>GUYRA</t>
  </si>
  <si>
    <t>GLEN NEVIS</t>
  </si>
  <si>
    <t>FALCONER</t>
  </si>
  <si>
    <t>BRUSHY CREEK</t>
  </si>
  <si>
    <t>BROCKLEY</t>
  </si>
  <si>
    <t>BRIARBROOK</t>
  </si>
  <si>
    <t>BALDERSLEIGH</t>
  </si>
  <si>
    <t>BALD BLAIR</t>
  </si>
  <si>
    <t>BACKWATER</t>
  </si>
  <si>
    <t>PINDAROI</t>
  </si>
  <si>
    <t>ATHOLWOOD</t>
  </si>
  <si>
    <t>WANDERA</t>
  </si>
  <si>
    <t>WALLANGRA</t>
  </si>
  <si>
    <t>SWANBROOK</t>
  </si>
  <si>
    <t>STANBOROUGH</t>
  </si>
  <si>
    <t>SAPPHIRE</t>
  </si>
  <si>
    <t>ROB ROY</t>
  </si>
  <si>
    <t>NULLAMANNA</t>
  </si>
  <si>
    <t>MOUNT RUSSELL</t>
  </si>
  <si>
    <t>LITTLE PLAIN</t>
  </si>
  <si>
    <t>INVERELL</t>
  </si>
  <si>
    <t>HOWELL</t>
  </si>
  <si>
    <t>GUM FLAT</t>
  </si>
  <si>
    <t>GRAMAN</t>
  </si>
  <si>
    <t>GILGAI</t>
  </si>
  <si>
    <t>ELSMORE</t>
  </si>
  <si>
    <t>COPETON</t>
  </si>
  <si>
    <t>CHERRY TREE HILL</t>
  </si>
  <si>
    <t>BUKKULLA</t>
  </si>
  <si>
    <t>BRODIES PLAINS</t>
  </si>
  <si>
    <t>AUBURN VALE</t>
  </si>
  <si>
    <t>CAMERONS CREEK</t>
  </si>
  <si>
    <t>BUNDARRA</t>
  </si>
  <si>
    <t>YARROWYCK</t>
  </si>
  <si>
    <t>URALLA</t>
  </si>
  <si>
    <t>SALISBURY PLAINS</t>
  </si>
  <si>
    <t>MIHI</t>
  </si>
  <si>
    <t>KINGSTOWN</t>
  </si>
  <si>
    <t>GOSTWYCK</t>
  </si>
  <si>
    <t>BALALA</t>
  </si>
  <si>
    <t>ARDING</t>
  </si>
  <si>
    <t>ULAMAMBRI</t>
  </si>
  <si>
    <t>ROCKY GLEN</t>
  </si>
  <si>
    <t>PURLEWAUGH</t>
  </si>
  <si>
    <t>GOWANG</t>
  </si>
  <si>
    <t>DANDRY</t>
  </si>
  <si>
    <t>COONABARABRAN</t>
  </si>
  <si>
    <t>BUGALDIE</t>
  </si>
  <si>
    <t>BOX RIDGE</t>
  </si>
  <si>
    <t>BOMERA</t>
  </si>
  <si>
    <t>GWABEGAR</t>
  </si>
  <si>
    <t>BENDEMEER</t>
  </si>
  <si>
    <t>YARROWITCH</t>
  </si>
  <si>
    <t>WOOLBROOK</t>
  </si>
  <si>
    <t>WOLLUN</t>
  </si>
  <si>
    <t>WALCHA ROAD</t>
  </si>
  <si>
    <t>WALCHA</t>
  </si>
  <si>
    <t>NOWENDOC</t>
  </si>
  <si>
    <t>NIANGALA</t>
  </si>
  <si>
    <t>KENTUCKY SOUTH</t>
  </si>
  <si>
    <t>KENTUCKY</t>
  </si>
  <si>
    <t>MOONBI</t>
  </si>
  <si>
    <t>TINTINHULL</t>
  </si>
  <si>
    <t>MULLA CREEK</t>
  </si>
  <si>
    <t>LIMBRI</t>
  </si>
  <si>
    <t>KOOTINGAL</t>
  </si>
  <si>
    <t>WONGWIBINDA</t>
  </si>
  <si>
    <t>WOLLOMOMBI</t>
  </si>
  <si>
    <t>WEST ARMIDALE</t>
  </si>
  <si>
    <t>WARDS MISTAKE</t>
  </si>
  <si>
    <t>TILBUSTER</t>
  </si>
  <si>
    <t>THALGARRAH</t>
  </si>
  <si>
    <t>SAUMAREZ PONDS</t>
  </si>
  <si>
    <t>SAUMAREZ</t>
  </si>
  <si>
    <t>PUDDLEDOCK</t>
  </si>
  <si>
    <t>METZ</t>
  </si>
  <si>
    <t>KELLYS PLAINS</t>
  </si>
  <si>
    <t>JEOGLA</t>
  </si>
  <si>
    <t>INVERGOWRIE</t>
  </si>
  <si>
    <t>ENMORE</t>
  </si>
  <si>
    <t>DUVAL</t>
  </si>
  <si>
    <t>DUMARESQ</t>
  </si>
  <si>
    <t>DONALD CREEK</t>
  </si>
  <si>
    <t>DANGARSLEIGH</t>
  </si>
  <si>
    <t>CASTLE DOYLE</t>
  </si>
  <si>
    <t>BOOROLONG</t>
  </si>
  <si>
    <t>ARMIDALE DC</t>
  </si>
  <si>
    <t>ARMIDALE</t>
  </si>
  <si>
    <t>ABERFOYLE</t>
  </si>
  <si>
    <t>WOODSREEF</t>
  </si>
  <si>
    <t>UPPER HORTON</t>
  </si>
  <si>
    <t>THIRLDENE</t>
  </si>
  <si>
    <t>MAYVALE</t>
  </si>
  <si>
    <t>LONGARM</t>
  </si>
  <si>
    <t>LINDESAY</t>
  </si>
  <si>
    <t>GUNDAMULDA</t>
  </si>
  <si>
    <t>GULF CREEK</t>
  </si>
  <si>
    <t>COBBADAH</t>
  </si>
  <si>
    <t>BARRABA</t>
  </si>
  <si>
    <t>BANOON</t>
  </si>
  <si>
    <t>WONGO CREEK</t>
  </si>
  <si>
    <t>WIMBORNE</t>
  </si>
  <si>
    <t>WARRABAH</t>
  </si>
  <si>
    <t>UPPER MANILLA</t>
  </si>
  <si>
    <t>RUSHES CREEK</t>
  </si>
  <si>
    <t>NEW MEXICO</t>
  </si>
  <si>
    <t>NAMOI RIVER</t>
  </si>
  <si>
    <t>MANILLA</t>
  </si>
  <si>
    <t>KLORI</t>
  </si>
  <si>
    <t>BORAH CREEK</t>
  </si>
  <si>
    <t>GARTHOWEN</t>
  </si>
  <si>
    <t>ATTUNGA</t>
  </si>
  <si>
    <t>DURI</t>
  </si>
  <si>
    <t>YANNERGEE</t>
  </si>
  <si>
    <t>WINDY</t>
  </si>
  <si>
    <t>WARRAH RIDGE</t>
  </si>
  <si>
    <t>WALLABADAH</t>
  </si>
  <si>
    <t>SPRING RIDGE</t>
  </si>
  <si>
    <t>QUIRINDI</t>
  </si>
  <si>
    <t>QUIPOLLY</t>
  </si>
  <si>
    <t>PINE RIDGE</t>
  </si>
  <si>
    <t>COOMOO COOMOO</t>
  </si>
  <si>
    <t>COLLY BLUE</t>
  </si>
  <si>
    <t>CAROONA</t>
  </si>
  <si>
    <t>BUNDELLA</t>
  </si>
  <si>
    <t>BORAMBIL</t>
  </si>
  <si>
    <t>BLACKVILLE</t>
  </si>
  <si>
    <t>PIALLAWAY</t>
  </si>
  <si>
    <t>CURRABUBULA</t>
  </si>
  <si>
    <t>WERRIS CREEK</t>
  </si>
  <si>
    <t>WOOLOMIN</t>
  </si>
  <si>
    <t>WEST TAMWORTH</t>
  </si>
  <si>
    <t>WEABONGA</t>
  </si>
  <si>
    <t>WARRAL</t>
  </si>
  <si>
    <t>WALLAMORE</t>
  </si>
  <si>
    <t>TIMBUMBURI</t>
  </si>
  <si>
    <t>TAMWORTH</t>
  </si>
  <si>
    <t>TAMINDA</t>
  </si>
  <si>
    <t>SOUTH TAMWORTH</t>
  </si>
  <si>
    <t>PIALLAMORE</t>
  </si>
  <si>
    <t>OXLEY VALE</t>
  </si>
  <si>
    <t>OGUNBIL</t>
  </si>
  <si>
    <t>NUNDLE</t>
  </si>
  <si>
    <t>NORTH TAMWORTH</t>
  </si>
  <si>
    <t>NEMINGHA</t>
  </si>
  <si>
    <t>MOORE CREEK</t>
  </si>
  <si>
    <t>LOOMBERAH</t>
  </si>
  <si>
    <t>KEEPIT</t>
  </si>
  <si>
    <t>HILLVUE</t>
  </si>
  <si>
    <t>HANGING ROCK</t>
  </si>
  <si>
    <t>HALLSVILLE</t>
  </si>
  <si>
    <t>GOONOO GOONOO</t>
  </si>
  <si>
    <t>GIDLEY</t>
  </si>
  <si>
    <t>GAROO</t>
  </si>
  <si>
    <t>EAST TAMWORTH</t>
  </si>
  <si>
    <t>DUNGOWAN</t>
  </si>
  <si>
    <t>DUNCANS CREEK</t>
  </si>
  <si>
    <t>DARUKA</t>
  </si>
  <si>
    <t>CARROLL</t>
  </si>
  <si>
    <t>CALALA</t>
  </si>
  <si>
    <t>BOWLING ALLEY POINT</t>
  </si>
  <si>
    <t>BITHRAMERE</t>
  </si>
  <si>
    <t>BECTIVE</t>
  </si>
  <si>
    <t>APPLEBY</t>
  </si>
  <si>
    <t>WILLOW TREE</t>
  </si>
  <si>
    <t>WARRAH CREEK</t>
  </si>
  <si>
    <t>WARRAH</t>
  </si>
  <si>
    <t>PARRAWEENA</t>
  </si>
  <si>
    <t>MACDONALDS CREEK</t>
  </si>
  <si>
    <t>LITTLE JACKS CREEK</t>
  </si>
  <si>
    <t>CHILCOTTS CREEK</t>
  </si>
  <si>
    <t>BRAEFIELD</t>
  </si>
  <si>
    <t>BIG JACKS CREEK</t>
  </si>
  <si>
    <t>PAGES RIVER</t>
  </si>
  <si>
    <t>MURRURUNDI</t>
  </si>
  <si>
    <t>GREEN CREEK</t>
  </si>
  <si>
    <t>CRAWNEY</t>
  </si>
  <si>
    <t>BLANDFORD</t>
  </si>
  <si>
    <t>ARDGLEN</t>
  </si>
  <si>
    <t>WOOLOOMA</t>
  </si>
  <si>
    <t>WINGEN</t>
  </si>
  <si>
    <t>WAVERLY</t>
  </si>
  <si>
    <t>TOMALLA</t>
  </si>
  <si>
    <t>STEWARTS BROOK</t>
  </si>
  <si>
    <t>SEGENHOE</t>
  </si>
  <si>
    <t>SCONE</t>
  </si>
  <si>
    <t>PAGES CREEK</t>
  </si>
  <si>
    <t>OWENS GAP</t>
  </si>
  <si>
    <t>OMADALE</t>
  </si>
  <si>
    <t>MURULLA</t>
  </si>
  <si>
    <t>MOONAN FLAT</t>
  </si>
  <si>
    <t>MOONAN BROOK</t>
  </si>
  <si>
    <t>MOOBI</t>
  </si>
  <si>
    <t>MIDDLE BROOK</t>
  </si>
  <si>
    <t>KARS SPRINGS</t>
  </si>
  <si>
    <t>GUNDY</t>
  </si>
  <si>
    <t>GLENBAWN</t>
  </si>
  <si>
    <t>ELLERSTON</t>
  </si>
  <si>
    <t>BUNNAN</t>
  </si>
  <si>
    <t>BRAWBOY</t>
  </si>
  <si>
    <t>BELLTREES</t>
  </si>
  <si>
    <t>UPPER ROUCHEL</t>
  </si>
  <si>
    <t>UPPER DARTBROOK</t>
  </si>
  <si>
    <t>ROUCHEL BROOK</t>
  </si>
  <si>
    <t>ROUCHEL</t>
  </si>
  <si>
    <t>ROSSGOLE</t>
  </si>
  <si>
    <t>DAVIS CREEK</t>
  </si>
  <si>
    <t>DARTBROOK</t>
  </si>
  <si>
    <t>NORTH ROTHBURY</t>
  </si>
  <si>
    <t>LOWER BELFORD</t>
  </si>
  <si>
    <t>LECONFIELD</t>
  </si>
  <si>
    <t>EAST BRANXTON</t>
  </si>
  <si>
    <t>BRANXTON</t>
  </si>
  <si>
    <t>BELFORD</t>
  </si>
  <si>
    <t>WYBONG</t>
  </si>
  <si>
    <t>SANDY HOLLOW</t>
  </si>
  <si>
    <t>MUSWELLBROOK</t>
  </si>
  <si>
    <t>MUSCLE CREEK</t>
  </si>
  <si>
    <t>MCCULLYS GAP</t>
  </si>
  <si>
    <t>MANOBALAI</t>
  </si>
  <si>
    <t>LIDDELL</t>
  </si>
  <si>
    <t>KAYUGA</t>
  </si>
  <si>
    <t>GUNGAL</t>
  </si>
  <si>
    <t>EDDERTON</t>
  </si>
  <si>
    <t>CASTLE ROCK</t>
  </si>
  <si>
    <t>BENGALLA</t>
  </si>
  <si>
    <t>BAERAMI CREEK</t>
  </si>
  <si>
    <t>BAERAMI</t>
  </si>
  <si>
    <t>WYLIES FLAT</t>
  </si>
  <si>
    <t>WOLLEMI</t>
  </si>
  <si>
    <t>WHITTINGHAM</t>
  </si>
  <si>
    <t>WATTLE PONDS</t>
  </si>
  <si>
    <t>WARKWORTH</t>
  </si>
  <si>
    <t>SINGLETON HEIGHTS</t>
  </si>
  <si>
    <t>SINGLETON DC</t>
  </si>
  <si>
    <t>SEDGEFIELD</t>
  </si>
  <si>
    <t>SCOTTS FLAT</t>
  </si>
  <si>
    <t>ROUGHIT</t>
  </si>
  <si>
    <t>RIXS CREEK</t>
  </si>
  <si>
    <t>REDBOURNBERRY</t>
  </si>
  <si>
    <t>PUTTY</t>
  </si>
  <si>
    <t>OBANVALE</t>
  </si>
  <si>
    <t>MOUNT THORLEY</t>
  </si>
  <si>
    <t>MOUNT ROYAL</t>
  </si>
  <si>
    <t>MITCHELLS FLAT</t>
  </si>
  <si>
    <t>MIRANNIE</t>
  </si>
  <si>
    <t>MILBRODALE</t>
  </si>
  <si>
    <t>MIDDLE FALBROOK</t>
  </si>
  <si>
    <t>MCDOUGALLS HILL</t>
  </si>
  <si>
    <t>MAISON DIEU</t>
  </si>
  <si>
    <t>LEMINGTON</t>
  </si>
  <si>
    <t>JERRYS PLAINS</t>
  </si>
  <si>
    <t>HUNTERVIEW</t>
  </si>
  <si>
    <t>HOWES VALLEY</t>
  </si>
  <si>
    <t>HEBDEN</t>
  </si>
  <si>
    <t>HAMBLEDON HILL</t>
  </si>
  <si>
    <t>GOULDSVILLE</t>
  </si>
  <si>
    <t>GOORANGOOLA</t>
  </si>
  <si>
    <t>GLENRIDDING</t>
  </si>
  <si>
    <t>GLENNIES CREEK</t>
  </si>
  <si>
    <t>GLENDON BROOK</t>
  </si>
  <si>
    <t>GLENDON</t>
  </si>
  <si>
    <t>GARLAND VALLEY</t>
  </si>
  <si>
    <t>FORDWICH</t>
  </si>
  <si>
    <t>FERN GULLY</t>
  </si>
  <si>
    <t>FALBROOK</t>
  </si>
  <si>
    <t>DYRRING</t>
  </si>
  <si>
    <t>DURAL</t>
  </si>
  <si>
    <t>DOYLES CREEK</t>
  </si>
  <si>
    <t>COMBO</t>
  </si>
  <si>
    <t>CARROWBROOK</t>
  </si>
  <si>
    <t>BRIDGMAN</t>
  </si>
  <si>
    <t>BOWMANS CREEK</t>
  </si>
  <si>
    <t>BIG YENGO</t>
  </si>
  <si>
    <t>BIG RIDGE</t>
  </si>
  <si>
    <t>APPLETREE FLAT</t>
  </si>
  <si>
    <t>UARBRY</t>
  </si>
  <si>
    <t>YARRAWA</t>
  </si>
  <si>
    <t>WIDDEN</t>
  </si>
  <si>
    <t>MARTINDALE</t>
  </si>
  <si>
    <t>MANGOOLA</t>
  </si>
  <si>
    <t>KERRABEE</t>
  </si>
  <si>
    <t>HOLLYDEEN</t>
  </si>
  <si>
    <t>GIANTS CREEK</t>
  </si>
  <si>
    <t>DENMAN</t>
  </si>
  <si>
    <t>DALSWINTON</t>
  </si>
  <si>
    <t>BUREEN</t>
  </si>
  <si>
    <t>STANFORD MERTHYR</t>
  </si>
  <si>
    <t>PELAW MAIN</t>
  </si>
  <si>
    <t>KURRI KURRI</t>
  </si>
  <si>
    <t>SAWYERS GULLY</t>
  </si>
  <si>
    <t>NEATH</t>
  </si>
  <si>
    <t>LOXFORD</t>
  </si>
  <si>
    <t>BISHOPS BRIDGE</t>
  </si>
  <si>
    <t>ABERMAIN</t>
  </si>
  <si>
    <t>YENGO NATIONAL PARK</t>
  </si>
  <si>
    <t>WOLLOMBI</t>
  </si>
  <si>
    <t>WATAGAN</t>
  </si>
  <si>
    <t>SWEETMANS CREEK</t>
  </si>
  <si>
    <t>QUORROBOLONG</t>
  </si>
  <si>
    <t>PELTON</t>
  </si>
  <si>
    <t>PAYNES CROSSING</t>
  </si>
  <si>
    <t>PAXTON</t>
  </si>
  <si>
    <t>OLNEY</t>
  </si>
  <si>
    <t>NULKABA</t>
  </si>
  <si>
    <t>NARONE CREEK</t>
  </si>
  <si>
    <t>MURRAYS RUN</t>
  </si>
  <si>
    <t>MOUNT VIEW</t>
  </si>
  <si>
    <t>MORUBEN</t>
  </si>
  <si>
    <t>MILLFIELD</t>
  </si>
  <si>
    <t>LOVEDALE</t>
  </si>
  <si>
    <t>LAGUNA</t>
  </si>
  <si>
    <t>KITCHENER</t>
  </si>
  <si>
    <t>KEARSLEY</t>
  </si>
  <si>
    <t>GRETA MAIN</t>
  </si>
  <si>
    <t>FERNANCES CROSSING</t>
  </si>
  <si>
    <t>ELRINGTON</t>
  </si>
  <si>
    <t>ELLALONG</t>
  </si>
  <si>
    <t>DAIRY ARM</t>
  </si>
  <si>
    <t>CORRABARE</t>
  </si>
  <si>
    <t>CONGEWAI</t>
  </si>
  <si>
    <t>CESSNOCK WEST</t>
  </si>
  <si>
    <t>CESSNOCK</t>
  </si>
  <si>
    <t>BELLBIRD HEIGHTS</t>
  </si>
  <si>
    <t>BELLBIRD</t>
  </si>
  <si>
    <t>ABERNETHY</t>
  </si>
  <si>
    <t>ABERDARE</t>
  </si>
  <si>
    <t>TWELVE MILE CREEK</t>
  </si>
  <si>
    <t>TEA GARDENS</t>
  </si>
  <si>
    <t>TAHLEE</t>
  </si>
  <si>
    <t>SEAHAM</t>
  </si>
  <si>
    <t>RAYMOND TERRACE EAST</t>
  </si>
  <si>
    <t>RAYMOND TERRACE</t>
  </si>
  <si>
    <t>PINDIMAR</t>
  </si>
  <si>
    <t>NORTH ARM COVE</t>
  </si>
  <si>
    <t>NELSONS PLAINS</t>
  </si>
  <si>
    <t>MILLERS FOREST</t>
  </si>
  <si>
    <t>KINGS HILL</t>
  </si>
  <si>
    <t>KARUAH</t>
  </si>
  <si>
    <t>HEATHERBRAE</t>
  </si>
  <si>
    <t>HAWKS NEST</t>
  </si>
  <si>
    <t>EAST SEAHAM</t>
  </si>
  <si>
    <t>EAGLETON</t>
  </si>
  <si>
    <t>BUNDABAH</t>
  </si>
  <si>
    <t>BRANDY HILL</t>
  </si>
  <si>
    <t>BALICKERA</t>
  </si>
  <si>
    <t>TENAMBIT</t>
  </si>
  <si>
    <t>RICHMOND VALE</t>
  </si>
  <si>
    <t>PITNACREE</t>
  </si>
  <si>
    <t>MULBRING</t>
  </si>
  <si>
    <t>MOUNT VINCENT</t>
  </si>
  <si>
    <t>METFORD DC</t>
  </si>
  <si>
    <t>METFORD</t>
  </si>
  <si>
    <t>FREEMANS WATERHOLE</t>
  </si>
  <si>
    <t>EAST MAITLAND</t>
  </si>
  <si>
    <t>BUTTAI</t>
  </si>
  <si>
    <t>BRUNKERVILLE</t>
  </si>
  <si>
    <t>ASHTONFIELD</t>
  </si>
  <si>
    <t>WOODBERRY</t>
  </si>
  <si>
    <t>TOMAGO</t>
  </si>
  <si>
    <t>TARRO</t>
  </si>
  <si>
    <t>STOCKRINGTON</t>
  </si>
  <si>
    <t>LENAGHAN</t>
  </si>
  <si>
    <t>BERESFIELD</t>
  </si>
  <si>
    <t>RAWORTH</t>
  </si>
  <si>
    <t>PHOENIX PARK</t>
  </si>
  <si>
    <t>OSWALD</t>
  </si>
  <si>
    <t>MORPETH</t>
  </si>
  <si>
    <t>LUSKINTYRE</t>
  </si>
  <si>
    <t>LOCHINVAR</t>
  </si>
  <si>
    <t>HINTON</t>
  </si>
  <si>
    <t>HEDDON GRETA</t>
  </si>
  <si>
    <t>HARPERS HILL</t>
  </si>
  <si>
    <t>GLEN WILLIAM</t>
  </si>
  <si>
    <t>GLEN MARTIN</t>
  </si>
  <si>
    <t>GILLIESTON HEIGHTS</t>
  </si>
  <si>
    <t>DUNS CREEK</t>
  </si>
  <si>
    <t>DUCKENFIELD</t>
  </si>
  <si>
    <t>CLIFTLEIGH</t>
  </si>
  <si>
    <t>CLARENCE TOWN</t>
  </si>
  <si>
    <t>BUTTERWICK</t>
  </si>
  <si>
    <t>BERRY PARK</t>
  </si>
  <si>
    <t>WINDELLA</t>
  </si>
  <si>
    <t>WALLALONG</t>
  </si>
  <si>
    <t>TELARAH</t>
  </si>
  <si>
    <t>SOUTH MAITLAND</t>
  </si>
  <si>
    <t>RUTHERFORD</t>
  </si>
  <si>
    <t>ROTHBURY</t>
  </si>
  <si>
    <t>POKOLBIN</t>
  </si>
  <si>
    <t>OAKHAMPTON HEIGHTS</t>
  </si>
  <si>
    <t>OAKHAMPTON</t>
  </si>
  <si>
    <t>MOUNT DEE</t>
  </si>
  <si>
    <t>MINDARIBBA</t>
  </si>
  <si>
    <t>MAITLAND VALE</t>
  </si>
  <si>
    <t>MAITLAND NORTH</t>
  </si>
  <si>
    <t>LOUTH PARK</t>
  </si>
  <si>
    <t>LORN</t>
  </si>
  <si>
    <t>LARGS</t>
  </si>
  <si>
    <t>KEINBAH</t>
  </si>
  <si>
    <t>HORSESHOE BEND</t>
  </si>
  <si>
    <t>HILLSBOROUGH</t>
  </si>
  <si>
    <t>GOSFORTH</t>
  </si>
  <si>
    <t>GLEN OAK</t>
  </si>
  <si>
    <t>FARLEY</t>
  </si>
  <si>
    <t>BOLWARRA HEIGHTS</t>
  </si>
  <si>
    <t>ANAMBAH</t>
  </si>
  <si>
    <t>ABERGLASSLYN</t>
  </si>
  <si>
    <t>TILLIGERRY CREEK</t>
  </si>
  <si>
    <t>TANILBA BAY</t>
  </si>
  <si>
    <t>MALLABULA</t>
  </si>
  <si>
    <t>LEMON TREE PASSAGE</t>
  </si>
  <si>
    <t>WILLIAMTOWN</t>
  </si>
  <si>
    <t>SALT ASH</t>
  </si>
  <si>
    <t>MEDOWIE</t>
  </si>
  <si>
    <t>FULLERTON COVE</t>
  </si>
  <si>
    <t>FERODALE</t>
  </si>
  <si>
    <t>CAMPVALE</t>
  </si>
  <si>
    <t>SOLDIERS POINT</t>
  </si>
  <si>
    <t>SALAMANDER BAY</t>
  </si>
  <si>
    <t>FISHERMANS BAY</t>
  </si>
  <si>
    <t>BOBS FARM</t>
  </si>
  <si>
    <t>ANNA BAY</t>
  </si>
  <si>
    <t>SHOAL BAY</t>
  </si>
  <si>
    <t>FINGAL BAY</t>
  </si>
  <si>
    <t>CORLETTE</t>
  </si>
  <si>
    <t>NABIAC</t>
  </si>
  <si>
    <t>MINIMBAH</t>
  </si>
  <si>
    <t>UPPER ALLYN</t>
  </si>
  <si>
    <t>MOUNT RIVERS</t>
  </si>
  <si>
    <t>LOSTOCK</t>
  </si>
  <si>
    <t>LEWINSBROOK</t>
  </si>
  <si>
    <t>HALTON</t>
  </si>
  <si>
    <t>GRESFORD</t>
  </si>
  <si>
    <t>ECCLESTON</t>
  </si>
  <si>
    <t>EAST GRESFORD</t>
  </si>
  <si>
    <t>CARRABOLLA</t>
  </si>
  <si>
    <t>BINGLEBURRA</t>
  </si>
  <si>
    <t>ALLYNBROOK</t>
  </si>
  <si>
    <t>NEWCASTLE UNIVERSITY</t>
  </si>
  <si>
    <t>CALLAGHAN</t>
  </si>
  <si>
    <t>SHORTLAND</t>
  </si>
  <si>
    <t>WINDALE</t>
  </si>
  <si>
    <t>NEW LAMBTON HEIGHTS</t>
  </si>
  <si>
    <t>NEW LAMBTON</t>
  </si>
  <si>
    <t>KOTARA EAST</t>
  </si>
  <si>
    <t>WARABROOK</t>
  </si>
  <si>
    <t>MAYFIELD WEST</t>
  </si>
  <si>
    <t>MAYFIELD NORTH</t>
  </si>
  <si>
    <t>MAYFIELD EAST</t>
  </si>
  <si>
    <t>KOORAGANG</t>
  </si>
  <si>
    <t>HAMILTON SOUTH</t>
  </si>
  <si>
    <t>HAMILTON EAST</t>
  </si>
  <si>
    <t>HAMILTON DC</t>
  </si>
  <si>
    <t>NEWCASTLE WEST</t>
  </si>
  <si>
    <t>THE HILL</t>
  </si>
  <si>
    <t>NEWCASTLE EAST</t>
  </si>
  <si>
    <t>NEWCASTLE</t>
  </si>
  <si>
    <t>COOKS HILL</t>
  </si>
  <si>
    <t>BAR BEACH</t>
  </si>
  <si>
    <t>NORTH LAMBTON</t>
  </si>
  <si>
    <t>LAMBTON</t>
  </si>
  <si>
    <t>JESMOND</t>
  </si>
  <si>
    <t>WARATAH WEST</t>
  </si>
  <si>
    <t>TIGHES HILL</t>
  </si>
  <si>
    <t>ISLINGTON</t>
  </si>
  <si>
    <t>FERN BAY</t>
  </si>
  <si>
    <t>MARYVILLE</t>
  </si>
  <si>
    <t>HAMILTON NORTH</t>
  </si>
  <si>
    <t>BROADMEADOW</t>
  </si>
  <si>
    <t>THE JUNCTION</t>
  </si>
  <si>
    <t>MEREWETHER HEIGHTS</t>
  </si>
  <si>
    <t>MEREWETHER</t>
  </si>
  <si>
    <t>WHITEBRIDGE</t>
  </si>
  <si>
    <t>TINGIRA HEIGHTS</t>
  </si>
  <si>
    <t>REDHEAD</t>
  </si>
  <si>
    <t>KAHIBAH</t>
  </si>
  <si>
    <t>GATESHEAD</t>
  </si>
  <si>
    <t>DUDLEY</t>
  </si>
  <si>
    <t>BENNETTS GREEN</t>
  </si>
  <si>
    <t>KOTARA SOUTH</t>
  </si>
  <si>
    <t>KOTARA FAIR</t>
  </si>
  <si>
    <t>KOTARA</t>
  </si>
  <si>
    <t>GARDEN SUBURB</t>
  </si>
  <si>
    <t>ADAMSTOWN HEIGHTS</t>
  </si>
  <si>
    <t>ADAMSTOWN</t>
  </si>
  <si>
    <t>WALLSEND</t>
  </si>
  <si>
    <t>RANKIN PARK</t>
  </si>
  <si>
    <t>MINMI</t>
  </si>
  <si>
    <t>ELERMORE VALE</t>
  </si>
  <si>
    <t>BIRMINGHAM GARDENS</t>
  </si>
  <si>
    <t>WEST WALLSEND</t>
  </si>
  <si>
    <t>SEAHAMPTON</t>
  </si>
  <si>
    <t>HOLMESVILLE</t>
  </si>
  <si>
    <t>MACQUARIE HILLS</t>
  </si>
  <si>
    <t>EDGEWORTH</t>
  </si>
  <si>
    <t>CARDIFF SOUTH</t>
  </si>
  <si>
    <t>CARDIFF HEIGHTS</t>
  </si>
  <si>
    <t>CAMERON PARK</t>
  </si>
  <si>
    <t>WOODRISING</t>
  </si>
  <si>
    <t>TERALBA</t>
  </si>
  <si>
    <t>SPEERS POINT</t>
  </si>
  <si>
    <t>MARMONG POINT</t>
  </si>
  <si>
    <t>BOORAGUL</t>
  </si>
  <si>
    <t>BOOLAROO</t>
  </si>
  <si>
    <t>ARGENTON</t>
  </si>
  <si>
    <t>TORONTO</t>
  </si>
  <si>
    <t>RYHOPE</t>
  </si>
  <si>
    <t>RATHMINES</t>
  </si>
  <si>
    <t>KILABEN BAY</t>
  </si>
  <si>
    <t>FISHING POINT</t>
  </si>
  <si>
    <t>FENNELL BAY</t>
  </si>
  <si>
    <t>COAL POINT</t>
  </si>
  <si>
    <t>CAREY BAY</t>
  </si>
  <si>
    <t>BUTTABA</t>
  </si>
  <si>
    <t>BOLTON POINT</t>
  </si>
  <si>
    <t>BLACKALLS PARK</t>
  </si>
  <si>
    <t>AWABA</t>
  </si>
  <si>
    <t>ARCADIA VALE</t>
  </si>
  <si>
    <t>WARNERS BAY</t>
  </si>
  <si>
    <t>ELEEBANA</t>
  </si>
  <si>
    <t>SWANSEA HEADS</t>
  </si>
  <si>
    <t>PINNY BEACH</t>
  </si>
  <si>
    <t>NORDS WHARF</t>
  </si>
  <si>
    <t>MURRAYS BEACH</t>
  </si>
  <si>
    <t>LITTLE PELICAN</t>
  </si>
  <si>
    <t>CAVES BEACH</t>
  </si>
  <si>
    <t>CATHERINE HILL BAY</t>
  </si>
  <si>
    <t>CAMS WHARF</t>
  </si>
  <si>
    <t>BLACKSMITHS</t>
  </si>
  <si>
    <t>MARKS POINT</t>
  </si>
  <si>
    <t>JEWELLS</t>
  </si>
  <si>
    <t>FLORAVILLE</t>
  </si>
  <si>
    <t>CROUDACE BAY</t>
  </si>
  <si>
    <t>BELMONT SOUTH</t>
  </si>
  <si>
    <t>BELMONT NORTH</t>
  </si>
  <si>
    <t>WAKEFIELD</t>
  </si>
  <si>
    <t>BARNSLEY</t>
  </si>
  <si>
    <t>WANGI WANGI</t>
  </si>
  <si>
    <t>MARTINSVILLE</t>
  </si>
  <si>
    <t>COORANBONG</t>
  </si>
  <si>
    <t>YARRAWONGA PARK</t>
  </si>
  <si>
    <t>WINDERMERE PARK</t>
  </si>
  <si>
    <t>SILVERWATER</t>
  </si>
  <si>
    <t>MYUNA BAY</t>
  </si>
  <si>
    <t>MORISSET PARK</t>
  </si>
  <si>
    <t>MORISSET</t>
  </si>
  <si>
    <t>MANDALONG</t>
  </si>
  <si>
    <t>ERARING</t>
  </si>
  <si>
    <t>DORA CREEK</t>
  </si>
  <si>
    <t>BRIGHTWATERS</t>
  </si>
  <si>
    <t>BONNELLS BAY</t>
  </si>
  <si>
    <t>BALCOLYN</t>
  </si>
  <si>
    <t>TOUKLEY</t>
  </si>
  <si>
    <t>NORAVILLE</t>
  </si>
  <si>
    <t>NORAH HEAD</t>
  </si>
  <si>
    <t>LAKE HAVEN</t>
  </si>
  <si>
    <t>GOROKAN</t>
  </si>
  <si>
    <t>CHARMHAVEN</t>
  </si>
  <si>
    <t>CANTON BEACH</t>
  </si>
  <si>
    <t>HALEKULANI</t>
  </si>
  <si>
    <t>DOYALSON NORTH</t>
  </si>
  <si>
    <t>DOYALSON</t>
  </si>
  <si>
    <t>COLONGRA</t>
  </si>
  <si>
    <t>BUFF POINT</t>
  </si>
  <si>
    <t>BUDGEWOI PENINSULA</t>
  </si>
  <si>
    <t>BUDGEWOI</t>
  </si>
  <si>
    <t>BLUE HAVEN</t>
  </si>
  <si>
    <t>TUMBI UMBI</t>
  </si>
  <si>
    <t>TOOWOON BAY</t>
  </si>
  <si>
    <t>THE ENTRANCE NORTH</t>
  </si>
  <si>
    <t>THE ENTRANCE</t>
  </si>
  <si>
    <t>LONG JETTY</t>
  </si>
  <si>
    <t>KILLARNEY VALE</t>
  </si>
  <si>
    <t>GLENNING VALLEY</t>
  </si>
  <si>
    <t>CHITTAWAY POINT</t>
  </si>
  <si>
    <t>CHITTAWAY BAY</t>
  </si>
  <si>
    <t>BLUE BAY</t>
  </si>
  <si>
    <t>BERKELEY VALE</t>
  </si>
  <si>
    <t>BAY VILLAGE</t>
  </si>
  <si>
    <t>BATEAU BAY</t>
  </si>
  <si>
    <t>WAMBERAL</t>
  </si>
  <si>
    <t>TERRIGAL</t>
  </si>
  <si>
    <t>NORTH AVOCA</t>
  </si>
  <si>
    <t>FORRESTERS BEACH</t>
  </si>
  <si>
    <t>ERINA HEIGHTS</t>
  </si>
  <si>
    <t>YARRAMALONG</t>
  </si>
  <si>
    <t>WYONGAH</t>
  </si>
  <si>
    <t>WYONG CREEK</t>
  </si>
  <si>
    <t>WYONG</t>
  </si>
  <si>
    <t>WYEE POINT</t>
  </si>
  <si>
    <t>WYEE</t>
  </si>
  <si>
    <t>WYBUNG</t>
  </si>
  <si>
    <t>WOONGARRAH</t>
  </si>
  <si>
    <t>WATANOBBI</t>
  </si>
  <si>
    <t>WARNERVALE</t>
  </si>
  <si>
    <t>WALLARAH</t>
  </si>
  <si>
    <t>WADALBA</t>
  </si>
  <si>
    <t>TUGGERAWONG</t>
  </si>
  <si>
    <t>TUGGERAH</t>
  </si>
  <si>
    <t>TACOMA SOUTH</t>
  </si>
  <si>
    <t>TACOMA</t>
  </si>
  <si>
    <t>SUMMERLAND POINT</t>
  </si>
  <si>
    <t>RAVENSDALE</t>
  </si>
  <si>
    <t>POINT WOLSTONCROFT</t>
  </si>
  <si>
    <t>MOONEE</t>
  </si>
  <si>
    <t>MARDI</t>
  </si>
  <si>
    <t>MANNERING PARK</t>
  </si>
  <si>
    <t>LITTLE JILLIBY</t>
  </si>
  <si>
    <t>LEMON TREE</t>
  </si>
  <si>
    <t>LAKE MUNMORAH</t>
  </si>
  <si>
    <t>KINGFISHER SHORES</t>
  </si>
  <si>
    <t>KIAR</t>
  </si>
  <si>
    <t>KANWAL</t>
  </si>
  <si>
    <t>JILLIBY</t>
  </si>
  <si>
    <t>HAMLYN TERRACE</t>
  </si>
  <si>
    <t>HALLORAN</t>
  </si>
  <si>
    <t>GWANDALAN</t>
  </si>
  <si>
    <t>FREEMANS</t>
  </si>
  <si>
    <t>FRAZER PARK</t>
  </si>
  <si>
    <t>DURREN DURREN</t>
  </si>
  <si>
    <t>DOORALONG</t>
  </si>
  <si>
    <t>CRANGAN BAY</t>
  </si>
  <si>
    <t>CHAIN VALLEY BAY</t>
  </si>
  <si>
    <t>CEDAR BRUSH CREEK</t>
  </si>
  <si>
    <t>BUSHELLS RIDGE</t>
  </si>
  <si>
    <t>OURIMBAH</t>
  </si>
  <si>
    <t>KANGY ANGY</t>
  </si>
  <si>
    <t>FOUNTAINDALE</t>
  </si>
  <si>
    <t>WAGSTAFFE</t>
  </si>
  <si>
    <t>UMINA BEACH</t>
  </si>
  <si>
    <t>ST HUBERTS ISLAND</t>
  </si>
  <si>
    <t>KILLCARE HEIGHTS</t>
  </si>
  <si>
    <t>KILLCARE</t>
  </si>
  <si>
    <t>HARDYS BAY</t>
  </si>
  <si>
    <t>ETTALONG BEACH</t>
  </si>
  <si>
    <t>EMPIRE BAY</t>
  </si>
  <si>
    <t>DALEYS POINT</t>
  </si>
  <si>
    <t>BOX HEAD</t>
  </si>
  <si>
    <t>BOOKER BAY</t>
  </si>
  <si>
    <t>WOY WOY BAY</t>
  </si>
  <si>
    <t>WOY WOY</t>
  </si>
  <si>
    <t>WONDABYNE</t>
  </si>
  <si>
    <t>PHEGANS BAY</t>
  </si>
  <si>
    <t>PEARL BEACH</t>
  </si>
  <si>
    <t>PATONGA</t>
  </si>
  <si>
    <t>LITTLE WOBBY</t>
  </si>
  <si>
    <t>KOOLEWONG</t>
  </si>
  <si>
    <t>HORSFIELD BAY</t>
  </si>
  <si>
    <t>SARATOGA</t>
  </si>
  <si>
    <t>PICKETTS VALLEY</t>
  </si>
  <si>
    <t>MACMASTERS BEACH</t>
  </si>
  <si>
    <t>KINCUMBER SOUTH</t>
  </si>
  <si>
    <t>KINCUMBER</t>
  </si>
  <si>
    <t>DAVISTOWN</t>
  </si>
  <si>
    <t>COPACABANA</t>
  </si>
  <si>
    <t>BOUDDI</t>
  </si>
  <si>
    <t>BENSVILLE</t>
  </si>
  <si>
    <t>AVOCA BEACH</t>
  </si>
  <si>
    <t>WYOMING</t>
  </si>
  <si>
    <t>WEST GOSFORD</t>
  </si>
  <si>
    <t>WENDOREE PARK</t>
  </si>
  <si>
    <t>UPPER MANGROVE</t>
  </si>
  <si>
    <t>TEN MILE HOLLOW</t>
  </si>
  <si>
    <t>TASCOTT</t>
  </si>
  <si>
    <t>SOMERSBY</t>
  </si>
  <si>
    <t>POINT FREDERICK</t>
  </si>
  <si>
    <t>POINT CLARE</t>
  </si>
  <si>
    <t>PEATS RIDGE</t>
  </si>
  <si>
    <t>NORTH GOSFORD</t>
  </si>
  <si>
    <t>NIAGARA PARK</t>
  </si>
  <si>
    <t>NARARA</t>
  </si>
  <si>
    <t>MOUNT WHITE</t>
  </si>
  <si>
    <t>MOONEY MOONEY CREEK</t>
  </si>
  <si>
    <t>MATCHAM</t>
  </si>
  <si>
    <t>MANGROVE MOUNTAIN</t>
  </si>
  <si>
    <t>MANGROVE CREEK</t>
  </si>
  <si>
    <t>LOWER MANGROVE</t>
  </si>
  <si>
    <t>LISAROW</t>
  </si>
  <si>
    <t>KULNURA</t>
  </si>
  <si>
    <t>KARIONG</t>
  </si>
  <si>
    <t>HOLGATE</t>
  </si>
  <si>
    <t>GREENGROVE</t>
  </si>
  <si>
    <t>GOSFORD</t>
  </si>
  <si>
    <t>GLENWORTH VALLEY</t>
  </si>
  <si>
    <t>ERINA FAIR</t>
  </si>
  <si>
    <t>ERINA</t>
  </si>
  <si>
    <t>EAST GOSFORD</t>
  </si>
  <si>
    <t>CENTRAL MANGROVE</t>
  </si>
  <si>
    <t>CALGA</t>
  </si>
  <si>
    <t>BUCKETTY</t>
  </si>
  <si>
    <t>MENAI CENTRAL</t>
  </si>
  <si>
    <t>MENAI</t>
  </si>
  <si>
    <t>LUCAS HEIGHTS</t>
  </si>
  <si>
    <t>ILLAWONG</t>
  </si>
  <si>
    <t>BARDEN RIDGE</t>
  </si>
  <si>
    <t>ALFORDS POINT</t>
  </si>
  <si>
    <t>YARRAWARRAH</t>
  </si>
  <si>
    <t>WORONORA HEIGHTS</t>
  </si>
  <si>
    <t>WATERFALL</t>
  </si>
  <si>
    <t>ENGADINE</t>
  </si>
  <si>
    <t>YENABILLI</t>
  </si>
  <si>
    <t>WORONORA</t>
  </si>
  <si>
    <t>WARUMBUL</t>
  </si>
  <si>
    <t>ULOOLA</t>
  </si>
  <si>
    <t>PALONA</t>
  </si>
  <si>
    <t>MARLEY</t>
  </si>
  <si>
    <t>LOFTUS</t>
  </si>
  <si>
    <t>KIRRAWEE DC</t>
  </si>
  <si>
    <t>KIRRAWEE</t>
  </si>
  <si>
    <t>KAREELA</t>
  </si>
  <si>
    <t>JIBBON</t>
  </si>
  <si>
    <t>GRAYS POINT</t>
  </si>
  <si>
    <t>GOARRA</t>
  </si>
  <si>
    <t>GARIE</t>
  </si>
  <si>
    <t>BONNIE VALE</t>
  </si>
  <si>
    <t>AUDLEY</t>
  </si>
  <si>
    <t>KURNELL</t>
  </si>
  <si>
    <t>WOOLOOWARE</t>
  </si>
  <si>
    <t>MAIANBAR</t>
  </si>
  <si>
    <t>GREENHILLS BEACH</t>
  </si>
  <si>
    <t>CRONULLA</t>
  </si>
  <si>
    <t>BURRANEER</t>
  </si>
  <si>
    <t>BUNDEENA</t>
  </si>
  <si>
    <t>TAREN POINT</t>
  </si>
  <si>
    <t>PORT HACKING</t>
  </si>
  <si>
    <t>DOLANS BAY</t>
  </si>
  <si>
    <t>CARINGBAH SOUTH</t>
  </si>
  <si>
    <t>CARINGBAH</t>
  </si>
  <si>
    <t>YOWIE BAY</t>
  </si>
  <si>
    <t>GYMEA BAY</t>
  </si>
  <si>
    <t>GYMEA</t>
  </si>
  <si>
    <t>JANNALI</t>
  </si>
  <si>
    <t>BONNET BAY</t>
  </si>
  <si>
    <t>OYSTER BAY</t>
  </si>
  <si>
    <t>SYLVANIA WATERS</t>
  </si>
  <si>
    <t>SYLVANIA SOUTHGATE</t>
  </si>
  <si>
    <t>SYLVANIA</t>
  </si>
  <si>
    <t>OATLEY</t>
  </si>
  <si>
    <t>MORTDALE</t>
  </si>
  <si>
    <t>SOUTH HURSTVILLE</t>
  </si>
  <si>
    <t>KYLE BAY</t>
  </si>
  <si>
    <t>CONNELLS POINT</t>
  </si>
  <si>
    <t>CARSS PARK</t>
  </si>
  <si>
    <t>BLAKEHURST</t>
  </si>
  <si>
    <t>HURSTVILLE WESTFIELD</t>
  </si>
  <si>
    <t>HURSTVILLE GROVE</t>
  </si>
  <si>
    <t>HURSTVILLE</t>
  </si>
  <si>
    <t>SANS SOUCI</t>
  </si>
  <si>
    <t>DOLLS POINT</t>
  </si>
  <si>
    <t>ALLAWAH</t>
  </si>
  <si>
    <t>RAMSGATE BEACH</t>
  </si>
  <si>
    <t>RAMSGATE</t>
  </si>
  <si>
    <t>MONTEREY</t>
  </si>
  <si>
    <t>KOGARAH BAY</t>
  </si>
  <si>
    <t>KOGARAH</t>
  </si>
  <si>
    <t>BEVERLEY PARK</t>
  </si>
  <si>
    <t>ROCKDALE DC</t>
  </si>
  <si>
    <t>ROCKDALE</t>
  </si>
  <si>
    <t>KYEEMAGH</t>
  </si>
  <si>
    <t>BRIGHTON-LE-SANDS</t>
  </si>
  <si>
    <t>BANKSIA</t>
  </si>
  <si>
    <t>MILPERRA</t>
  </si>
  <si>
    <t>PICNIC POINT</t>
  </si>
  <si>
    <t>PANANIA</t>
  </si>
  <si>
    <t>EAST HILLS</t>
  </si>
  <si>
    <t>REVESBY NORTH</t>
  </si>
  <si>
    <t>REVESBY HEIGHTS</t>
  </si>
  <si>
    <t>REVESBY</t>
  </si>
  <si>
    <t>PADSTOW HEIGHTS</t>
  </si>
  <si>
    <t>PADSTOW</t>
  </si>
  <si>
    <t>RIVERWOOD</t>
  </si>
  <si>
    <t>PEAKHURST HEIGHTS</t>
  </si>
  <si>
    <t>PEAKHURST DC</t>
  </si>
  <si>
    <t>PEAKHURST</t>
  </si>
  <si>
    <t>LUGARNO</t>
  </si>
  <si>
    <t>NARWEE</t>
  </si>
  <si>
    <t>BEVERLY HILLS</t>
  </si>
  <si>
    <t>KINGSWAY WEST</t>
  </si>
  <si>
    <t>KINGSGROVE</t>
  </si>
  <si>
    <t>BEXLEY SOUTH</t>
  </si>
  <si>
    <t>BEXLEY NORTH</t>
  </si>
  <si>
    <t>BEXLEY</t>
  </si>
  <si>
    <t>BARDWELL VALLEY</t>
  </si>
  <si>
    <t>BARDWELL PARK</t>
  </si>
  <si>
    <t>EARLWOOD</t>
  </si>
  <si>
    <t>CLEMTON PARK</t>
  </si>
  <si>
    <t>WOLLI CREEK</t>
  </si>
  <si>
    <t>TURRELLA</t>
  </si>
  <si>
    <t>ARNCLIFFE</t>
  </si>
  <si>
    <t>MARRICKVILLE SOUTH</t>
  </si>
  <si>
    <t>MARRICKVILLE METRO</t>
  </si>
  <si>
    <t>MARRICKVILLE</t>
  </si>
  <si>
    <t>DULWICH HILL</t>
  </si>
  <si>
    <t>MOUNT LEWIS</t>
  </si>
  <si>
    <t>MANAHAN</t>
  </si>
  <si>
    <t>CONDELL PARK</t>
  </si>
  <si>
    <t>BANKSTOWN SQUARE</t>
  </si>
  <si>
    <t>BANKSTOWN NORTH</t>
  </si>
  <si>
    <t>BANKSTOWN AERODROME</t>
  </si>
  <si>
    <t>BANKSTOWN</t>
  </si>
  <si>
    <t>YAGOONA WEST</t>
  </si>
  <si>
    <t>YAGOONA</t>
  </si>
  <si>
    <t>GEORGES HALL</t>
  </si>
  <si>
    <t>BASS HILL</t>
  </si>
  <si>
    <t>ROSELANDS</t>
  </si>
  <si>
    <t>WILEY PARK</t>
  </si>
  <si>
    <t>LAKEMBA DC</t>
  </si>
  <si>
    <t>LAKEMBA</t>
  </si>
  <si>
    <t>CAMPSIE</t>
  </si>
  <si>
    <t>HURLSTONE PARK</t>
  </si>
  <si>
    <t>ASHBURY</t>
  </si>
  <si>
    <t>BELMORE</t>
  </si>
  <si>
    <t>BELFIELD</t>
  </si>
  <si>
    <t>GREENACRE</t>
  </si>
  <si>
    <t>CHULLORA</t>
  </si>
  <si>
    <t>LEPPINGTON</t>
  </si>
  <si>
    <t>AUSTRAL</t>
  </si>
  <si>
    <t>MOUNT VERNON</t>
  </si>
  <si>
    <t>KEMPS CREEK</t>
  </si>
  <si>
    <t>CECIL PARK</t>
  </si>
  <si>
    <t>BONNYRIGG HEIGHTS</t>
  </si>
  <si>
    <t>BONNYRIGG</t>
  </si>
  <si>
    <t>WAKELEY</t>
  </si>
  <si>
    <t>ST JOHNS PARK</t>
  </si>
  <si>
    <t>PRAIRIEWOOD</t>
  </si>
  <si>
    <t>GREENFIELD PARK</t>
  </si>
  <si>
    <t>EDENSOR PARK</t>
  </si>
  <si>
    <t>BOSSLEY PARK</t>
  </si>
  <si>
    <t>ABBOTSBURY</t>
  </si>
  <si>
    <t>HORSLEY PARK</t>
  </si>
  <si>
    <t>EDMONDSON PARK</t>
  </si>
  <si>
    <t>HOLSWORTHY</t>
  </si>
  <si>
    <t>VOYAGER POINT</t>
  </si>
  <si>
    <t>PLEASURE POINT</t>
  </si>
  <si>
    <t>WEST HOXTON</t>
  </si>
  <si>
    <t>MIDDLETON GRANGE</t>
  </si>
  <si>
    <t>LEN WATERS ESTATE</t>
  </si>
  <si>
    <t>HOXTON PARK</t>
  </si>
  <si>
    <t>HORNINGSEA PARK</t>
  </si>
  <si>
    <t>ELIZABETH HILLS</t>
  </si>
  <si>
    <t>CECIL HILLS</t>
  </si>
  <si>
    <t>CARNES HILL</t>
  </si>
  <si>
    <t>WARWICK FARM</t>
  </si>
  <si>
    <t>PRESTONS</t>
  </si>
  <si>
    <t>MOUNT PRITCHARD</t>
  </si>
  <si>
    <t>MOOREBANK</t>
  </si>
  <si>
    <t>LURNEA</t>
  </si>
  <si>
    <t>LIVERPOOL WESTFIELD</t>
  </si>
  <si>
    <t>LIVERPOOL SOUTH</t>
  </si>
  <si>
    <t>LIVERPOOL</t>
  </si>
  <si>
    <t>HAMMONDVILLE</t>
  </si>
  <si>
    <t>CHIPPING NORTON</t>
  </si>
  <si>
    <t>CASULA MALL</t>
  </si>
  <si>
    <t>CASULA</t>
  </si>
  <si>
    <t>SADLEIR</t>
  </si>
  <si>
    <t>MILLER</t>
  </si>
  <si>
    <t>HECKENBERG</t>
  </si>
  <si>
    <t>CARTWRIGHT</t>
  </si>
  <si>
    <t>BUSBY</t>
  </si>
  <si>
    <t>ASHCROFT</t>
  </si>
  <si>
    <t>LANSVALE</t>
  </si>
  <si>
    <t>CANLEY VALE</t>
  </si>
  <si>
    <t>CANLEY HEIGHTS</t>
  </si>
  <si>
    <t>CABRAMATTA WEST</t>
  </si>
  <si>
    <t>CABRAMATTA</t>
  </si>
  <si>
    <t>FAIRFIELD WEST</t>
  </si>
  <si>
    <t>FAIRFIELD HEIGHTS</t>
  </si>
  <si>
    <t>FAIRFIELD EAST</t>
  </si>
  <si>
    <t>WOODPARK</t>
  </si>
  <si>
    <t>WETHERILL PARK BC</t>
  </si>
  <si>
    <t>WETHERILL PARK</t>
  </si>
  <si>
    <t>SMITHFIELD WEST</t>
  </si>
  <si>
    <t>VILLAWOOD</t>
  </si>
  <si>
    <t>SEFTON</t>
  </si>
  <si>
    <t>CHESTER HILL</t>
  </si>
  <si>
    <t>YENNORA</t>
  </si>
  <si>
    <t>OLD GUILDFORD</t>
  </si>
  <si>
    <t>GUILDFORD WEST</t>
  </si>
  <si>
    <t>MERRYLANDS WEST</t>
  </si>
  <si>
    <t>MERRYLANDS</t>
  </si>
  <si>
    <t>GALSTON</t>
  </si>
  <si>
    <t>FIDDLETOWN</t>
  </si>
  <si>
    <t>BERRILEE</t>
  </si>
  <si>
    <t>ROUND CORNER</t>
  </si>
  <si>
    <t>MIDDLE DURAL</t>
  </si>
  <si>
    <t>DURAL DC</t>
  </si>
  <si>
    <t>GLENORIE</t>
  </si>
  <si>
    <t>CANOELANDS</t>
  </si>
  <si>
    <t>KENTHURST</t>
  </si>
  <si>
    <t>GLENHAVEN</t>
  </si>
  <si>
    <t>ANNANGROVE</t>
  </si>
  <si>
    <t>ROUSE HILL</t>
  </si>
  <si>
    <t>NORTH KELLYVILLE</t>
  </si>
  <si>
    <t>KELLYVILLE RIDGE</t>
  </si>
  <si>
    <t>KELLYVILLE</t>
  </si>
  <si>
    <t>BEAUMONT HILLS</t>
  </si>
  <si>
    <t>WINSTON HILLS</t>
  </si>
  <si>
    <t>NORWEST</t>
  </si>
  <si>
    <t>BELLA VISTA</t>
  </si>
  <si>
    <t>BAULKHAM HILLS</t>
  </si>
  <si>
    <t>NORTHMEAD</t>
  </si>
  <si>
    <t>NORTH ROCKS</t>
  </si>
  <si>
    <t>NORTH PARRAMATTA</t>
  </si>
  <si>
    <t>PARRAMATTA WESTFIELD</t>
  </si>
  <si>
    <t>PARRAMATTA</t>
  </si>
  <si>
    <t>HARRIS PARK</t>
  </si>
  <si>
    <t>MARAYONG</t>
  </si>
  <si>
    <t>HUNTINGWOOD</t>
  </si>
  <si>
    <t>BLACKTOWN WESTPOINT</t>
  </si>
  <si>
    <t>BLACKTOWN</t>
  </si>
  <si>
    <t>ARNDELL PARK</t>
  </si>
  <si>
    <t>SEVEN HILLS WEST</t>
  </si>
  <si>
    <t>LALOR PARK</t>
  </si>
  <si>
    <t>KINGS LANGLEY</t>
  </si>
  <si>
    <t>TOONGABBIE EAST</t>
  </si>
  <si>
    <t>OLD TOONGABBIE</t>
  </si>
  <si>
    <t>WESTMEAD</t>
  </si>
  <si>
    <t>WENTWORTHVILLE</t>
  </si>
  <si>
    <t>SOUTH WENTWORTHVILLE</t>
  </si>
  <si>
    <t>PENDLE HILL</t>
  </si>
  <si>
    <t>PEMULWUY</t>
  </si>
  <si>
    <t>MAYS HILL</t>
  </si>
  <si>
    <t>GREYSTANES</t>
  </si>
  <si>
    <t>CONSTITUTION HILL</t>
  </si>
  <si>
    <t>POTTS HILL</t>
  </si>
  <si>
    <t>BIRRONG</t>
  </si>
  <si>
    <t>SOUTH GRANVILLE</t>
  </si>
  <si>
    <t>HOLROYD</t>
  </si>
  <si>
    <t>CAMELLIA</t>
  </si>
  <si>
    <t>BLAXCELL</t>
  </si>
  <si>
    <t>LIDCOMBE NORTH</t>
  </si>
  <si>
    <t>LIDCOMBE</t>
  </si>
  <si>
    <t>BERALA</t>
  </si>
  <si>
    <t>HOMEBUSH WEST</t>
  </si>
  <si>
    <t>HOMEBUSH SOUTH</t>
  </si>
  <si>
    <t>RHODES</t>
  </si>
  <si>
    <t>LIBERTY GROVE</t>
  </si>
  <si>
    <t>CONCORD WEST DC</t>
  </si>
  <si>
    <t>CONCORD WEST</t>
  </si>
  <si>
    <t>NORTH STRATHFIELD</t>
  </si>
  <si>
    <t>CONCORD</t>
  </si>
  <si>
    <t>BREAKFAST POINT</t>
  </si>
  <si>
    <t>STRATHFIELD SOUTH</t>
  </si>
  <si>
    <t>BURWOOD NORTH</t>
  </si>
  <si>
    <t>ENFIELD SOUTH</t>
  </si>
  <si>
    <t>WENTWORTH POINT</t>
  </si>
  <si>
    <t>SYDNEY OLYMPIC PARK</t>
  </si>
  <si>
    <t>CHERRYBROOK</t>
  </si>
  <si>
    <t>WEST PENNANT HILLS</t>
  </si>
  <si>
    <t>MARSFIELD</t>
  </si>
  <si>
    <t>NORTH EPPING</t>
  </si>
  <si>
    <t>WESTLEIGH</t>
  </si>
  <si>
    <t>THORNLEIGH</t>
  </si>
  <si>
    <t>PENNANT HILLS</t>
  </si>
  <si>
    <t>BEECROFT</t>
  </si>
  <si>
    <t>KINGSDENE</t>
  </si>
  <si>
    <t>CARLINGFORD NORTH</t>
  </si>
  <si>
    <t>CARLINGFORD COURT</t>
  </si>
  <si>
    <t>CARLINGFORD</t>
  </si>
  <si>
    <t>TELOPEA</t>
  </si>
  <si>
    <t>DUNDAS VALLEY</t>
  </si>
  <si>
    <t>RYDALMERE</t>
  </si>
  <si>
    <t>ERMINGTON</t>
  </si>
  <si>
    <t>WEST RYDE</t>
  </si>
  <si>
    <t>DENISTONE WEST</t>
  </si>
  <si>
    <t>DENISTONE</t>
  </si>
  <si>
    <t>NORTH RYDE</t>
  </si>
  <si>
    <t>MACQUARIE PARK</t>
  </si>
  <si>
    <t>MACQUARIE CENTRE</t>
  </si>
  <si>
    <t>EAST RYDE</t>
  </si>
  <si>
    <t>BLENHEIM ROAD</t>
  </si>
  <si>
    <t>RYDE</t>
  </si>
  <si>
    <t>PUTNEY</t>
  </si>
  <si>
    <t>DENISTONE EAST</t>
  </si>
  <si>
    <t>TENNYSON POINT</t>
  </si>
  <si>
    <t>MONASH PARK</t>
  </si>
  <si>
    <t>HUNTLEYS POINT</t>
  </si>
  <si>
    <t>HUNTLEYS COVE</t>
  </si>
  <si>
    <t>HENLEY</t>
  </si>
  <si>
    <t>GLADESVILLE</t>
  </si>
  <si>
    <t>WOOLWICH</t>
  </si>
  <si>
    <t>HUNTERS HILL</t>
  </si>
  <si>
    <t>GREAT MACKEREL BEACH</t>
  </si>
  <si>
    <t>CURRAWONG BEACH</t>
  </si>
  <si>
    <t>COASTERS RETREAT</t>
  </si>
  <si>
    <t>WHALE BEACH</t>
  </si>
  <si>
    <t>CLAREVILLE</t>
  </si>
  <si>
    <t>BILGOLA PLATEAU</t>
  </si>
  <si>
    <t>BILGOLA BEACH</t>
  </si>
  <si>
    <t>AVALON BEACH</t>
  </si>
  <si>
    <t>NEWPORT BEACH</t>
  </si>
  <si>
    <t>SCOTLAND ISLAND</t>
  </si>
  <si>
    <t>MORNING BAY</t>
  </si>
  <si>
    <t>MCCARRS CREEK</t>
  </si>
  <si>
    <t>LOVETT BAY</t>
  </si>
  <si>
    <t>ELVINA BAY</t>
  </si>
  <si>
    <t>CHURCH POINT</t>
  </si>
  <si>
    <t>BAYVIEW</t>
  </si>
  <si>
    <t>MONA VALE</t>
  </si>
  <si>
    <t>WARRIEWOOD SHOPPING SQUARE</t>
  </si>
  <si>
    <t>WARRIEWOOD</t>
  </si>
  <si>
    <t>NORTH NARRABEEN</t>
  </si>
  <si>
    <t>NARRABEEN</t>
  </si>
  <si>
    <t>INGLESIDE</t>
  </si>
  <si>
    <t>ELANORA HEIGHTS</t>
  </si>
  <si>
    <t>WARRINGAH MALL</t>
  </si>
  <si>
    <t>OXFORD FALLS</t>
  </si>
  <si>
    <t>NORTH MANLY</t>
  </si>
  <si>
    <t>BROOKVALE</t>
  </si>
  <si>
    <t>BEACON HILL</t>
  </si>
  <si>
    <t>ALLAMBIE HEIGHTS</t>
  </si>
  <si>
    <t>NORTH CURL CURL</t>
  </si>
  <si>
    <t>NARRAWEENA</t>
  </si>
  <si>
    <t>DEE WHY</t>
  </si>
  <si>
    <t>WHEELER HEIGHTS</t>
  </si>
  <si>
    <t>COLLAROY PLATEAU</t>
  </si>
  <si>
    <t>COLLAROY BEACH</t>
  </si>
  <si>
    <t>CURL CURL</t>
  </si>
  <si>
    <t>MANLY EAST</t>
  </si>
  <si>
    <t>FAIRLIGHT</t>
  </si>
  <si>
    <t>NORTH BALGOWLAH</t>
  </si>
  <si>
    <t>MANLY VALE</t>
  </si>
  <si>
    <t>BALGOWLAH HEIGHTS</t>
  </si>
  <si>
    <t>BALGOWLAH</t>
  </si>
  <si>
    <t>CREMORNE POINT</t>
  </si>
  <si>
    <t>CREMORNE JUNCTION</t>
  </si>
  <si>
    <t>NEUTRAL BAY JUNCTION</t>
  </si>
  <si>
    <t>NEUTRAL BAY</t>
  </si>
  <si>
    <t>KURRABA POINT</t>
  </si>
  <si>
    <t>SPIT JUNCTION</t>
  </si>
  <si>
    <t>MOSMAN</t>
  </si>
  <si>
    <t>KILLARNEY HEIGHTS</t>
  </si>
  <si>
    <t>FRENCHS FOREST EAST</t>
  </si>
  <si>
    <t>FRENCHS FOREST</t>
  </si>
  <si>
    <t>DAVIDSON</t>
  </si>
  <si>
    <t>BELROSE WEST</t>
  </si>
  <si>
    <t>BELROSE</t>
  </si>
  <si>
    <t>TERREY HILLS</t>
  </si>
  <si>
    <t>DUFFYS FOREST</t>
  </si>
  <si>
    <t>COTTAGE POINT</t>
  </si>
  <si>
    <t>MOONEY MOONEY</t>
  </si>
  <si>
    <t>MILSONS PASSAGE</t>
  </si>
  <si>
    <t>DANGAR ISLAND</t>
  </si>
  <si>
    <t>COGRA BAY</t>
  </si>
  <si>
    <t>CHEERO POINT</t>
  </si>
  <si>
    <t>BAR POINT</t>
  </si>
  <si>
    <t>BEROWRA WATERS</t>
  </si>
  <si>
    <t>BEROWRA HEIGHTS</t>
  </si>
  <si>
    <t>BEROWRA CREEK</t>
  </si>
  <si>
    <t>COWAN</t>
  </si>
  <si>
    <t>BEROWRA</t>
  </si>
  <si>
    <t>MOUNT KURING-GAI</t>
  </si>
  <si>
    <t>MOUNT COLAH</t>
  </si>
  <si>
    <t>WAITARA</t>
  </si>
  <si>
    <t>HORNSBY HEIGHTS</t>
  </si>
  <si>
    <t>HORNSBY</t>
  </si>
  <si>
    <t>ASQUITH</t>
  </si>
  <si>
    <t>WAHROONGA</t>
  </si>
  <si>
    <t>NORTH WAHROONGA</t>
  </si>
  <si>
    <t>NORMANHURST</t>
  </si>
  <si>
    <t>ST IVES CHASE</t>
  </si>
  <si>
    <t>WARRAWEE</t>
  </si>
  <si>
    <t>TURRAMURRA</t>
  </si>
  <si>
    <t>SOUTH TURRAMURRA</t>
  </si>
  <si>
    <t>NORTH TURRAMURRA</t>
  </si>
  <si>
    <t>WEST PYMBLE</t>
  </si>
  <si>
    <t>PYMBLE</t>
  </si>
  <si>
    <t>EAST KILLARA</t>
  </si>
  <si>
    <t>LINDFIELD WEST</t>
  </si>
  <si>
    <t>LINDFIELD</t>
  </si>
  <si>
    <t>EAST LINDFIELD</t>
  </si>
  <si>
    <t>ROSEVILLE CHASE</t>
  </si>
  <si>
    <t>ROSEVILLE</t>
  </si>
  <si>
    <t>CASTLE COVE</t>
  </si>
  <si>
    <t>WILLOUGHBY NORTH</t>
  </si>
  <si>
    <t>WILLOUGHBY EAST</t>
  </si>
  <si>
    <t>NORTH WILLOUGHBY</t>
  </si>
  <si>
    <t>MIDDLE COVE</t>
  </si>
  <si>
    <t>CASTLECRAG</t>
  </si>
  <si>
    <t>CHATSWOOD WEST</t>
  </si>
  <si>
    <t>CHATSWOOD</t>
  </si>
  <si>
    <t>LONGUEVILLE</t>
  </si>
  <si>
    <t>LINLEY POINT</t>
  </si>
  <si>
    <t>LANE COVE WEST</t>
  </si>
  <si>
    <t>LANE COVE NORTH</t>
  </si>
  <si>
    <t>LANE COVE</t>
  </si>
  <si>
    <t>WOLLSTONECRAFT</t>
  </si>
  <si>
    <t>ROYAL NORTH SHORE HOSPITAL</t>
  </si>
  <si>
    <t>NAREMBURN</t>
  </si>
  <si>
    <t>GREENWICH</t>
  </si>
  <si>
    <t>CROWS NEST DC</t>
  </si>
  <si>
    <t>ARTARMON</t>
  </si>
  <si>
    <t>CAMMERAY</t>
  </si>
  <si>
    <t>MILSONS POINT</t>
  </si>
  <si>
    <t>KIRRIBILLI</t>
  </si>
  <si>
    <t>WAVERTON</t>
  </si>
  <si>
    <t>NORTH SYDNEY SHOPPINGWORLD</t>
  </si>
  <si>
    <t>NORTH SYDNEY</t>
  </si>
  <si>
    <t>MCMAHONS POINT</t>
  </si>
  <si>
    <t>LAVENDER BAY</t>
  </si>
  <si>
    <t>HMAS WATERHEN</t>
  </si>
  <si>
    <t>HMAS PLATYPUS</t>
  </si>
  <si>
    <t>MISSENDEN ROAD</t>
  </si>
  <si>
    <t>PETERSHAM</t>
  </si>
  <si>
    <t>WESTGATE</t>
  </si>
  <si>
    <t>DRUMMOYNE</t>
  </si>
  <si>
    <t>WAREEMBA</t>
  </si>
  <si>
    <t>RUSSELL LEA</t>
  </si>
  <si>
    <t>RODD POINT</t>
  </si>
  <si>
    <t>FIVE DOCK</t>
  </si>
  <si>
    <t>CHISWICK</t>
  </si>
  <si>
    <t>CANADA BAY</t>
  </si>
  <si>
    <t>HABERFIELD</t>
  </si>
  <si>
    <t>TEMPE</t>
  </si>
  <si>
    <t>ERSKINEVILLE</t>
  </si>
  <si>
    <t>BIRCHGROVE</t>
  </si>
  <si>
    <t>BALMAIN EAST</t>
  </si>
  <si>
    <t>BALMAIN</t>
  </si>
  <si>
    <t>LILYFIELD</t>
  </si>
  <si>
    <t>ROZELLE</t>
  </si>
  <si>
    <t>FOREST LODGE</t>
  </si>
  <si>
    <t>PORT BOTANY</t>
  </si>
  <si>
    <t>PHILLIP BAY</t>
  </si>
  <si>
    <t>MATRAVILLE</t>
  </si>
  <si>
    <t>MALABAR</t>
  </si>
  <si>
    <t>LITTLE BAY</t>
  </si>
  <si>
    <t>LA PEROUSE</t>
  </si>
  <si>
    <t>HILLSDALE</t>
  </si>
  <si>
    <t>EASTGARDENS</t>
  </si>
  <si>
    <t>PAGEWOOD</t>
  </si>
  <si>
    <t>MAROUBRA SOUTH</t>
  </si>
  <si>
    <t>MAROUBRA</t>
  </si>
  <si>
    <t>SOUTH COOGEE</t>
  </si>
  <si>
    <t>DACEYVILLE</t>
  </si>
  <si>
    <t>ST PAULS</t>
  </si>
  <si>
    <t>RANDWICK DC</t>
  </si>
  <si>
    <t>RANDWICK</t>
  </si>
  <si>
    <t>CLOVELLY WEST</t>
  </si>
  <si>
    <t>CLOVELLY</t>
  </si>
  <si>
    <t>WATSONS BAY</t>
  </si>
  <si>
    <t>VAUCLUSE</t>
  </si>
  <si>
    <t>ROSE BAY NORTH</t>
  </si>
  <si>
    <t>HMAS WATSON</t>
  </si>
  <si>
    <t>DOVER HEIGHTS</t>
  </si>
  <si>
    <t>DOUBLE BAY</t>
  </si>
  <si>
    <t>POINT PIPER</t>
  </si>
  <si>
    <t>HMAS RUSHCUTTERS</t>
  </si>
  <si>
    <t>EDGECLIFF</t>
  </si>
  <si>
    <t>DARLING POINT</t>
  </si>
  <si>
    <t>TAMARAMA</t>
  </si>
  <si>
    <t>NORTH BONDI</t>
  </si>
  <si>
    <t>BONDI BEACH</t>
  </si>
  <si>
    <t>BONDI</t>
  </si>
  <si>
    <t>WOOLLAHRA</t>
  </si>
  <si>
    <t>BRONTE</t>
  </si>
  <si>
    <t>BELLEVUE HILL</t>
  </si>
  <si>
    <t>BONDI JUNCTION</t>
  </si>
  <si>
    <t>MOORE PARK</t>
  </si>
  <si>
    <t>SYDNEY INTERNATIONAL AIRPORT</t>
  </si>
  <si>
    <t>SYDNEY DOMESTIC AIRPORT</t>
  </si>
  <si>
    <t>MASCOT</t>
  </si>
  <si>
    <t>BOTANY</t>
  </si>
  <si>
    <t>BANKSMEADOW</t>
  </si>
  <si>
    <t>EASTLAKES</t>
  </si>
  <si>
    <t>ZETLAND</t>
  </si>
  <si>
    <t>WATERLOO DC</t>
  </si>
  <si>
    <t>REDFERN</t>
  </si>
  <si>
    <t>EVELEIGH</t>
  </si>
  <si>
    <t>ALEXANDRIA</t>
  </si>
  <si>
    <t>WOOLLOOMOOLOO</t>
  </si>
  <si>
    <t>RUSHCUTTERS BAY</t>
  </si>
  <si>
    <t>POTTS POINT</t>
  </si>
  <si>
    <t>ELIZABETH BAY</t>
  </si>
  <si>
    <t>SURRY HILLS</t>
  </si>
  <si>
    <t>DARLINGHURST</t>
  </si>
  <si>
    <t>PYRMONT</t>
  </si>
  <si>
    <t>CHIPPENDALE</t>
  </si>
  <si>
    <t>ULTIMO</t>
  </si>
  <si>
    <t>SYDNEY SOUTH</t>
  </si>
  <si>
    <t>SYDNEY</t>
  </si>
  <si>
    <t>PARLIAMENT HOUSE</t>
  </si>
  <si>
    <t>MILLERS POINT</t>
  </si>
  <si>
    <t>HAYMARKET</t>
  </si>
  <si>
    <t>DAWES POINT</t>
  </si>
  <si>
    <t>BARANGAROO</t>
  </si>
  <si>
    <t>JABIRU</t>
  </si>
  <si>
    <t>0886</t>
  </si>
  <si>
    <t>ALYANGULA</t>
  </si>
  <si>
    <t>0885</t>
  </si>
  <si>
    <t>YIRRKALA</t>
  </si>
  <si>
    <t>0880</t>
  </si>
  <si>
    <t>NHULUNBUY</t>
  </si>
  <si>
    <t>GUNYANGARA</t>
  </si>
  <si>
    <t>GAPUWIYAK</t>
  </si>
  <si>
    <t>0875</t>
  </si>
  <si>
    <t>UNDOOLYA</t>
  </si>
  <si>
    <t>0874</t>
  </si>
  <si>
    <t>MOUNT JOHNS</t>
  </si>
  <si>
    <t>IRLPME</t>
  </si>
  <si>
    <t>0873</t>
  </si>
  <si>
    <t>KILGARIFF</t>
  </si>
  <si>
    <t>ILPARPA</t>
  </si>
  <si>
    <t>HEAVITREE GAP CPA</t>
  </si>
  <si>
    <t>CONNELLAN</t>
  </si>
  <si>
    <t>ARUMBERA</t>
  </si>
  <si>
    <t>AMOONGUNA</t>
  </si>
  <si>
    <t>YUNYARINYI</t>
  </si>
  <si>
    <t>0872</t>
  </si>
  <si>
    <t>YULARA</t>
  </si>
  <si>
    <t>YUENDUMU</t>
  </si>
  <si>
    <t>YUELAMU</t>
  </si>
  <si>
    <t>WUTUNUGURRA</t>
  </si>
  <si>
    <t>WINGELLINA</t>
  </si>
  <si>
    <t>WILORA</t>
  </si>
  <si>
    <t>WILLOWRA</t>
  </si>
  <si>
    <t>WATINUMA</t>
  </si>
  <si>
    <t>WATARRU</t>
  </si>
  <si>
    <t>WARAKURNA</t>
  </si>
  <si>
    <t>WANARN</t>
  </si>
  <si>
    <t>WALLACE ROCKHOLE</t>
  </si>
  <si>
    <t>UMUWA</t>
  </si>
  <si>
    <t>TJUKURLA</t>
  </si>
  <si>
    <t>TJIRRKARLI</t>
  </si>
  <si>
    <t>TITJIKALA</t>
  </si>
  <si>
    <t>TIEYON</t>
  </si>
  <si>
    <t>TI TREE</t>
  </si>
  <si>
    <t>TELEGRAPH STATION</t>
  </si>
  <si>
    <t>SANTA TERESA</t>
  </si>
  <si>
    <t>SANDOVER</t>
  </si>
  <si>
    <t>PUKATJA</t>
  </si>
  <si>
    <t>PIPALYATJARA</t>
  </si>
  <si>
    <t>PETERMANN</t>
  </si>
  <si>
    <t>PATJARR</t>
  </si>
  <si>
    <t>PAPUNYA</t>
  </si>
  <si>
    <t>PAPULANKUTJA</t>
  </si>
  <si>
    <t>NYIRRIPI</t>
  </si>
  <si>
    <t>NYAPARI</t>
  </si>
  <si>
    <t>NGAANYATJARRA-GILES</t>
  </si>
  <si>
    <t>NAPPERBY STATION</t>
  </si>
  <si>
    <t>NAMATJIRA</t>
  </si>
  <si>
    <t>MUTITJULU</t>
  </si>
  <si>
    <t xml:space="preserve">MURPUTJA </t>
  </si>
  <si>
    <t>MOUNT ZEIL</t>
  </si>
  <si>
    <t>MOUNT LIEBIG</t>
  </si>
  <si>
    <t>MIMILI</t>
  </si>
  <si>
    <t>MEREENIE</t>
  </si>
  <si>
    <t>MANTAMARU</t>
  </si>
  <si>
    <t>MACDONNELL RANGE</t>
  </si>
  <si>
    <t>LARAMBA</t>
  </si>
  <si>
    <t>LAMBINA</t>
  </si>
  <si>
    <t>LAKE MACKAY</t>
  </si>
  <si>
    <t>KUNPARRKA</t>
  </si>
  <si>
    <t>KULGERA</t>
  </si>
  <si>
    <t>KIWIRRKURRA</t>
  </si>
  <si>
    <t>KINTORE</t>
  </si>
  <si>
    <t>KANPI</t>
  </si>
  <si>
    <t>KANPA</t>
  </si>
  <si>
    <t>KALTUKATJARA</t>
  </si>
  <si>
    <t>KALTJITI</t>
  </si>
  <si>
    <t>KALKA</t>
  </si>
  <si>
    <t>IWANTJA</t>
  </si>
  <si>
    <t>IRRUNYTJU</t>
  </si>
  <si>
    <t>ININTI STORE</t>
  </si>
  <si>
    <t>INDULKANA (IWANTJA)</t>
  </si>
  <si>
    <t>IMANPA</t>
  </si>
  <si>
    <t>HUGH</t>
  </si>
  <si>
    <t>HERMANNSBURG</t>
  </si>
  <si>
    <t>HALE</t>
  </si>
  <si>
    <t>HAASTS BLUFF</t>
  </si>
  <si>
    <t>GIBSON DESERT SOUTH</t>
  </si>
  <si>
    <t>GIBSON DESERT NORTH</t>
  </si>
  <si>
    <t>GHAN</t>
  </si>
  <si>
    <t>FINKE</t>
  </si>
  <si>
    <t>ERNABELLA (PUKATJA)</t>
  </si>
  <si>
    <t>ENGAWALA</t>
  </si>
  <si>
    <t>DE ROSE HILL</t>
  </si>
  <si>
    <t>COSTELLO</t>
  </si>
  <si>
    <t>CHILLA WELL</t>
  </si>
  <si>
    <t>CANTEEN CREEK</t>
  </si>
  <si>
    <t>BURT PLAIN</t>
  </si>
  <si>
    <t>BARROW CREEK</t>
  </si>
  <si>
    <t>AYERS RANGE SOUTH</t>
  </si>
  <si>
    <t>ATITJERE</t>
  </si>
  <si>
    <t>AREYONGA</t>
  </si>
  <si>
    <t>ANMATJERE</t>
  </si>
  <si>
    <t>ANATYE</t>
  </si>
  <si>
    <t>ANANGU PITJANTJATJARA YANKUNYTJATJARA</t>
  </si>
  <si>
    <t>AMPILATWATJA</t>
  </si>
  <si>
    <t>AMATA</t>
  </si>
  <si>
    <t>ALICE SPRINGS</t>
  </si>
  <si>
    <t>ALI CURUNG</t>
  </si>
  <si>
    <t>WHITE GUMS</t>
  </si>
  <si>
    <t>0870</t>
  </si>
  <si>
    <t>SADADEEN</t>
  </si>
  <si>
    <t>GILLEN</t>
  </si>
  <si>
    <t>EAST SIDE</t>
  </si>
  <si>
    <t>DESERT SPRINGS</t>
  </si>
  <si>
    <t>CICCONE</t>
  </si>
  <si>
    <t>BRAITLING</t>
  </si>
  <si>
    <t>TENNANT CREEK</t>
  </si>
  <si>
    <t>0862</t>
  </si>
  <si>
    <t>PAMAYU</t>
  </si>
  <si>
    <t>NEWCASTLE WATERS</t>
  </si>
  <si>
    <t>0860</t>
  </si>
  <si>
    <t>BORROLOOLA</t>
  </si>
  <si>
    <t>0854</t>
  </si>
  <si>
    <t>TINDAL</t>
  </si>
  <si>
    <t>0853</t>
  </si>
  <si>
    <t>YARRALIN</t>
  </si>
  <si>
    <t>0852</t>
  </si>
  <si>
    <t>WUGULARR</t>
  </si>
  <si>
    <t>WARUMUNGU</t>
  </si>
  <si>
    <t>VICTORIA RIVER</t>
  </si>
  <si>
    <t>VENN</t>
  </si>
  <si>
    <t>TOP SPRINGS</t>
  </si>
  <si>
    <t>TIMBER CREEK</t>
  </si>
  <si>
    <t>TANAMI EAST</t>
  </si>
  <si>
    <t>STURT PLATEAU</t>
  </si>
  <si>
    <t>ROBINSON RIVER</t>
  </si>
  <si>
    <t>PIGEON HOLE</t>
  </si>
  <si>
    <t>PELLEW ISLANDS</t>
  </si>
  <si>
    <t>NUTWOOD DOWNS</t>
  </si>
  <si>
    <t>NITMILUK</t>
  </si>
  <si>
    <t>NGUKURR</t>
  </si>
  <si>
    <t>MINIYERI</t>
  </si>
  <si>
    <t>MCARTHUR</t>
  </si>
  <si>
    <t>MATARANKA</t>
  </si>
  <si>
    <t>MARANBOY</t>
  </si>
  <si>
    <t>MANBULLOO</t>
  </si>
  <si>
    <t>LIMMEN</t>
  </si>
  <si>
    <t>LARRIMAH</t>
  </si>
  <si>
    <t>LAJAMANU</t>
  </si>
  <si>
    <t>KATHERINE</t>
  </si>
  <si>
    <t>KALKARINDJI</t>
  </si>
  <si>
    <t>JILKMINGGAN</t>
  </si>
  <si>
    <t>HELEN SPRINGS STATION</t>
  </si>
  <si>
    <t>GURINDJI</t>
  </si>
  <si>
    <t>GULUNG MARDRULK</t>
  </si>
  <si>
    <t>FLORINA</t>
  </si>
  <si>
    <t>ELSEY</t>
  </si>
  <si>
    <t>DALY WATERS</t>
  </si>
  <si>
    <t>DAGURAGU</t>
  </si>
  <si>
    <t>CRESWELL</t>
  </si>
  <si>
    <t>BULMAN WEEMOL</t>
  </si>
  <si>
    <t>BRADSHAW</t>
  </si>
  <si>
    <t>BIRDUM</t>
  </si>
  <si>
    <t>BINJARI</t>
  </si>
  <si>
    <t>BESWICK CREEK</t>
  </si>
  <si>
    <t>BESWICK</t>
  </si>
  <si>
    <t>BARUNGA</t>
  </si>
  <si>
    <t>BAINES</t>
  </si>
  <si>
    <t>0850</t>
  </si>
  <si>
    <t>KATHERINE SOUTH</t>
  </si>
  <si>
    <t>KATHERINE EAST</t>
  </si>
  <si>
    <t>EMUNGALAN</t>
  </si>
  <si>
    <t>0847</t>
  </si>
  <si>
    <t>ADELAIDE RIVER</t>
  </si>
  <si>
    <t>0846</t>
  </si>
  <si>
    <t>BATCHELOR</t>
  </si>
  <si>
    <t>0845</t>
  </si>
  <si>
    <t>DARWIN RIVER</t>
  </si>
  <si>
    <t>0841</t>
  </si>
  <si>
    <t>DUNDEE FOREST</t>
  </si>
  <si>
    <t>0840</t>
  </si>
  <si>
    <t>DUNDEE DOWNS</t>
  </si>
  <si>
    <t>DUNDEE BEACH</t>
  </si>
  <si>
    <t>COOLALINGA</t>
  </si>
  <si>
    <t>0839</t>
  </si>
  <si>
    <t>BERRY SPRINGS</t>
  </si>
  <si>
    <t>0838</t>
  </si>
  <si>
    <t>NOONAMAH</t>
  </si>
  <si>
    <t>0837</t>
  </si>
  <si>
    <t>HUMPTY DOO</t>
  </si>
  <si>
    <t>0836</t>
  </si>
  <si>
    <t>HERBERT</t>
  </si>
  <si>
    <t>HOWARD SPRINGS</t>
  </si>
  <si>
    <t>0835</t>
  </si>
  <si>
    <t>0834</t>
  </si>
  <si>
    <t>ZUCCOLI</t>
  </si>
  <si>
    <t>0832</t>
  </si>
  <si>
    <t>JOHNSTON</t>
  </si>
  <si>
    <t>GUNN</t>
  </si>
  <si>
    <t>BELLAMACK</t>
  </si>
  <si>
    <t>BAKEWELL</t>
  </si>
  <si>
    <t>0830</t>
  </si>
  <si>
    <t>WOODROFFE</t>
  </si>
  <si>
    <t>MOULDEN</t>
  </si>
  <si>
    <t>MARLOW LAGOON</t>
  </si>
  <si>
    <t>FARRAR</t>
  </si>
  <si>
    <t>DRIVER</t>
  </si>
  <si>
    <t>ARCHER</t>
  </si>
  <si>
    <t>0829</t>
  </si>
  <si>
    <t>HOLTZE</t>
  </si>
  <si>
    <t>KNUCKEY LAGOON</t>
  </si>
  <si>
    <t>0828</t>
  </si>
  <si>
    <t>BERRIMAH</t>
  </si>
  <si>
    <t>WURRUMIYANGA</t>
  </si>
  <si>
    <t>0822</t>
  </si>
  <si>
    <t>WINNELLIE</t>
  </si>
  <si>
    <t>WEST ARNHEM</t>
  </si>
  <si>
    <t>WEDDELL</t>
  </si>
  <si>
    <t>WARRUWI</t>
  </si>
  <si>
    <t>WAK WAK</t>
  </si>
  <si>
    <t>WAGAIT BEACH</t>
  </si>
  <si>
    <t>WADEYE</t>
  </si>
  <si>
    <t>VERNON ISLANDS</t>
  </si>
  <si>
    <t>UMBAKUMBA</t>
  </si>
  <si>
    <t>TUMBLING WATERS</t>
  </si>
  <si>
    <t>TORTILLA FLATS</t>
  </si>
  <si>
    <t>TIWI ISLANDS</t>
  </si>
  <si>
    <t>TIVENDALE</t>
  </si>
  <si>
    <t>THAMARRURR</t>
  </si>
  <si>
    <t>STAPLETON</t>
  </si>
  <si>
    <t>SANDPALMS ROADHOUSE</t>
  </si>
  <si>
    <t>RUM JUNGLE</t>
  </si>
  <si>
    <t>ROBIN FALLS</t>
  </si>
  <si>
    <t>RAMINGINING</t>
  </si>
  <si>
    <t>RAKULA</t>
  </si>
  <si>
    <t>PULARUMPI</t>
  </si>
  <si>
    <t>POINT STUART</t>
  </si>
  <si>
    <t>PIRLANGIMPI</t>
  </si>
  <si>
    <t>PEPPIMENARTI</t>
  </si>
  <si>
    <t>OENPELLI</t>
  </si>
  <si>
    <t>NUMBURINDI</t>
  </si>
  <si>
    <t>NUMBULWAR</t>
  </si>
  <si>
    <t>NGANMARRIYANGA</t>
  </si>
  <si>
    <t>NEMARLUK</t>
  </si>
  <si>
    <t>NAUIYU</t>
  </si>
  <si>
    <t>MURRUMUJUK</t>
  </si>
  <si>
    <t>MOUNT BUNDEY</t>
  </si>
  <si>
    <t>MINJILANG</t>
  </si>
  <si>
    <t>MILYAKBURRA</t>
  </si>
  <si>
    <t>MILINGIMBI</t>
  </si>
  <si>
    <t>MILIKAPITI</t>
  </si>
  <si>
    <t>MIDDLE POINT</t>
  </si>
  <si>
    <t>MICKETT CREEK</t>
  </si>
  <si>
    <t>MCMINNS LAGOON</t>
  </si>
  <si>
    <t>MARRAKAI</t>
  </si>
  <si>
    <t>MARANUNGA</t>
  </si>
  <si>
    <t>MAPURU</t>
  </si>
  <si>
    <t>MANINGRIDA</t>
  </si>
  <si>
    <t>MANDORAH</t>
  </si>
  <si>
    <t>LLOYD CREEK</t>
  </si>
  <si>
    <t>LIVINGSTONE</t>
  </si>
  <si>
    <t>LITCHFIELD PARK</t>
  </si>
  <si>
    <t>LAMBELLS LAGOON</t>
  </si>
  <si>
    <t>LAKE BENNETT</t>
  </si>
  <si>
    <t>KOOLPINYAH</t>
  </si>
  <si>
    <t>KAKADU</t>
  </si>
  <si>
    <t>HOTHAM</t>
  </si>
  <si>
    <t>GUNN POINT</t>
  </si>
  <si>
    <t>GUNBALANYA</t>
  </si>
  <si>
    <t>GOULBURN ISLAND</t>
  </si>
  <si>
    <t>GLYDE POINT</t>
  </si>
  <si>
    <t>GALIWINKU</t>
  </si>
  <si>
    <t>FREDS PASS</t>
  </si>
  <si>
    <t>FLY CREEK</t>
  </si>
  <si>
    <t>FLEMING</t>
  </si>
  <si>
    <t>FINNISS VALLEY</t>
  </si>
  <si>
    <t>EVA VALLEY</t>
  </si>
  <si>
    <t>ELRUNDIE</t>
  </si>
  <si>
    <t>EAST ARNHEM</t>
  </si>
  <si>
    <t>EAST ARM</t>
  </si>
  <si>
    <t>DOUGLAS-DALY</t>
  </si>
  <si>
    <t>DARWIN RIVER DAM</t>
  </si>
  <si>
    <t>DALY RIVER</t>
  </si>
  <si>
    <t>DALY</t>
  </si>
  <si>
    <t>COX PENINSULA</t>
  </si>
  <si>
    <t>COOMALIE CREEK</t>
  </si>
  <si>
    <t>COLLETT CREEK</t>
  </si>
  <si>
    <t>COBOURG</t>
  </si>
  <si>
    <t>CLARAVALE</t>
  </si>
  <si>
    <t>CHARLOTTE</t>
  </si>
  <si>
    <t>CHARLES DARWIN</t>
  </si>
  <si>
    <t>CHANNEL ISLAND</t>
  </si>
  <si>
    <t>BYNOE HARBOUR</t>
  </si>
  <si>
    <t>BYNOE</t>
  </si>
  <si>
    <t>BURRUNDIE</t>
  </si>
  <si>
    <t>BLACKMORE</t>
  </si>
  <si>
    <t>BLACK JUNGLE</t>
  </si>
  <si>
    <t>BELYUEN</t>
  </si>
  <si>
    <t>BEES CREEK</t>
  </si>
  <si>
    <t>BATHURST ISLAND</t>
  </si>
  <si>
    <t>ANINDILYAKWA</t>
  </si>
  <si>
    <t>ANGURUGU</t>
  </si>
  <si>
    <t>WOOLNER</t>
  </si>
  <si>
    <t>0820</t>
  </si>
  <si>
    <t>STUART PARK</t>
  </si>
  <si>
    <t>PARAP</t>
  </si>
  <si>
    <t>LUDMILLA</t>
  </si>
  <si>
    <t>LARRAKEYAH</t>
  </si>
  <si>
    <t>FANNIE BAY</t>
  </si>
  <si>
    <t>EAST POINT</t>
  </si>
  <si>
    <t>DARWIN DC</t>
  </si>
  <si>
    <t>WULAGI</t>
  </si>
  <si>
    <t>0812</t>
  </si>
  <si>
    <t>MARRARA</t>
  </si>
  <si>
    <t>MALAK</t>
  </si>
  <si>
    <t>LEANYER</t>
  </si>
  <si>
    <t>KARAMA</t>
  </si>
  <si>
    <t>HOLMES</t>
  </si>
  <si>
    <t>BUFFALO CREEK</t>
  </si>
  <si>
    <t>ANULA</t>
  </si>
  <si>
    <t>WANGURI</t>
  </si>
  <si>
    <t>0810</t>
  </si>
  <si>
    <t>WAGAMAN</t>
  </si>
  <si>
    <t>TIWI</t>
  </si>
  <si>
    <t>RAPID CREEK</t>
  </si>
  <si>
    <t>NIGHTCLIFF</t>
  </si>
  <si>
    <t>NAKARA</t>
  </si>
  <si>
    <t>MUIRHEAD</t>
  </si>
  <si>
    <t>MOIL</t>
  </si>
  <si>
    <t>MILLNER</t>
  </si>
  <si>
    <t>LEE POINT</t>
  </si>
  <si>
    <t>JINGILI</t>
  </si>
  <si>
    <t>COCONUT GROVE</t>
  </si>
  <si>
    <t>BRINKIN</t>
  </si>
  <si>
    <t>ALAWA</t>
  </si>
  <si>
    <t>DARWIN CITY</t>
  </si>
  <si>
    <t>0800</t>
  </si>
  <si>
    <t>Geo-class</t>
  </si>
  <si>
    <t>Postcode</t>
  </si>
  <si>
    <t>Country</t>
  </si>
  <si>
    <t xml:space="preserve">Limited Regional - lmiInvest restricted locations </t>
  </si>
  <si>
    <t>Limited National - lmiInvest restricted locations</t>
  </si>
  <si>
    <t>National</t>
  </si>
  <si>
    <t>Metropolitan</t>
  </si>
  <si>
    <t>Metropolitan A</t>
  </si>
  <si>
    <t>Geo-class key:</t>
  </si>
  <si>
    <t>2026 Registration Fee Schedule</t>
  </si>
  <si>
    <t xml:space="preserve">MoveBank Mortgage fees </t>
  </si>
  <si>
    <t>Interest Rates, Fees &amp; Charges | MoveBank</t>
  </si>
  <si>
    <t>updated fees table, added negative gearing tables, HEM update, Tax update</t>
  </si>
  <si>
    <t>https://move.bank/tools-resources/calculators</t>
  </si>
  <si>
    <t>Construction Fees</t>
  </si>
  <si>
    <t>13. In fields D10 through D17 enter the dollar value (NUMBERS ONLY) of progess drawdowns as per build contract</t>
  </si>
  <si>
    <t xml:space="preserve">Progress Inspections (2 included) - Enter number required in cell M13 </t>
  </si>
  <si>
    <t>Loan Drawdowns - 6 included the $50 each thereafter</t>
  </si>
  <si>
    <t>Number of Progress Inspections</t>
  </si>
  <si>
    <t xml:space="preserve">* Deposit Paid - evidence of  deposit already paid </t>
  </si>
  <si>
    <t>Move Bank Loan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</si>
</sst>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5" formatCode="&quot;$&quot;#,##0;\-&quot;$&quot;#,##0"/>
    <numFmt numFmtId="6" formatCode="&quot;$&quot;#,##0;[Red]\-&quot;$&quot;#,##0"/>
    <numFmt numFmtId="8" formatCode="&quot;$&quot;#,##0.00;[Red]\-&quot;$&quot;#,##0.00"/>
    <numFmt numFmtId="42" formatCode="_-&quot;$&quot;* #,##0_-;\-&quot;$&quot;* #,##0_-;_-&quot;$&quot;* &quot;-&quot;_-;_-@_-"/>
    <numFmt numFmtId="44" formatCode="_-&quot;$&quot;* #,##0.00_-;\-&quot;$&quot;* #,##0.00_-;_-&quot;$&quot;* &quot;-&quot;??_-;_-@_-"/>
    <numFmt numFmtId="43" formatCode="_-* #,##0.00_-;\-* #,##0.00_-;_-* &quot;-&quot;??_-;_-@_-"/>
    <numFmt numFmtId="164" formatCode="&quot;$&quot;#,##0_);\(&quot;$&quot;#,##0\)"/>
    <numFmt numFmtId="165" formatCode="_(* #,##0.00_);_(* \(#,##0.00\);_(* &quot;-&quot;??_);_(@_)"/>
    <numFmt numFmtId="166" formatCode="&quot;$&quot;#,##0"/>
    <numFmt numFmtId="167" formatCode="dd/mm/yy_)"/>
    <numFmt numFmtId="168" formatCode="&quot;$&quot;#,##0.00"/>
    <numFmt numFmtId="169" formatCode="_-&quot;$&quot;* #,##0_-;\-&quot;$&quot;* #,##0_-;_-&quot;$&quot;* &quot;-&quot;??_-;_-@_-"/>
    <numFmt numFmtId="170" formatCode="[$$-C09]#,##0"/>
    <numFmt numFmtId="171" formatCode="0.0%"/>
    <numFmt numFmtId="172" formatCode="[$-C09]dd\-mmm\-yy;@"/>
    <numFmt numFmtId="173" formatCode="[$$-C09]#,##0;\-[$$-C09]#,##0"/>
    <numFmt numFmtId="174" formatCode="_(&quot;$&quot;* #,##0_);_(&quot;$&quot;* \(#,##0\);_(&quot;$&quot;* &quot;-&quot;??_);_(@_)"/>
    <numFmt numFmtId="175" formatCode="#,##0_ ;\-#,##0\ "/>
    <numFmt numFmtId="176" formatCode="#,##0.00000_ ;\-#,##0.00000\ "/>
    <numFmt numFmtId="177" formatCode="0.0"/>
    <numFmt numFmtId="178" formatCode="0.0000"/>
    <numFmt numFmtId="179" formatCode="_-* #,##0_-;\-* #,##0_-;_-* &quot;-&quot;??_-;_-@_-"/>
    <numFmt numFmtId="180" formatCode="&quot;$&quot;#,##0.00;[Red]&quot;$&quot;#,##0.00"/>
    <numFmt numFmtId="181" formatCode="_-[$$-C09]* #,##0.00_-;\-[$$-C09]* #,##0.00_-;_-[$$-C09]* &quot;-&quot;??_-;_-@_-"/>
    <numFmt numFmtId="182" formatCode="[$-C09]dd\-mmmm\-yyyy;@"/>
  </numFmts>
  <fonts count="12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Times New Roman"/>
      <family val="1"/>
    </font>
    <font>
      <b/>
      <sz val="9"/>
      <name val="helv"/>
    </font>
    <font>
      <sz val="9"/>
      <name val="helv"/>
    </font>
    <font>
      <b/>
      <sz val="9"/>
      <color indexed="8"/>
      <name val="helv"/>
    </font>
    <font>
      <sz val="9"/>
      <color indexed="8"/>
      <name val="helv"/>
    </font>
    <font>
      <sz val="9"/>
      <name val="Arial"/>
      <family val="2"/>
    </font>
    <font>
      <sz val="8"/>
      <name val="Arial"/>
      <family val="2"/>
    </font>
    <font>
      <sz val="10"/>
      <name val="Calibri"/>
      <family val="2"/>
      <scheme val="minor"/>
    </font>
    <font>
      <b/>
      <sz val="10"/>
      <name val="Calibri"/>
      <family val="2"/>
      <scheme val="minor"/>
    </font>
    <font>
      <b/>
      <sz val="9"/>
      <color rgb="FFFF0000"/>
      <name val="helv"/>
    </font>
    <font>
      <sz val="10"/>
      <color rgb="FF666666"/>
      <name val="Calibri"/>
      <family val="2"/>
      <scheme val="minor"/>
    </font>
    <font>
      <b/>
      <sz val="11"/>
      <color theme="1"/>
      <name val="Calibri"/>
      <family val="2"/>
      <scheme val="minor"/>
    </font>
    <font>
      <b/>
      <sz val="22"/>
      <color theme="1"/>
      <name val="Calibri"/>
      <family val="2"/>
      <scheme val="minor"/>
    </font>
    <font>
      <b/>
      <sz val="10"/>
      <name val="Arial"/>
      <family val="2"/>
    </font>
    <font>
      <sz val="10"/>
      <color rgb="FFFF0000"/>
      <name val="Arial"/>
      <family val="2"/>
    </font>
    <font>
      <b/>
      <sz val="11"/>
      <name val="Times New Roman"/>
      <family val="1"/>
    </font>
    <font>
      <b/>
      <sz val="11"/>
      <color rgb="FF000000"/>
      <name val="Times New Roman"/>
      <family val="1"/>
    </font>
    <font>
      <sz val="11"/>
      <color rgb="FF000000"/>
      <name val="Times New Roman"/>
      <family val="1"/>
    </font>
    <font>
      <sz val="16"/>
      <name val="Arial"/>
      <family val="2"/>
    </font>
    <font>
      <b/>
      <sz val="8"/>
      <name val="Arial"/>
      <family val="2"/>
    </font>
    <font>
      <b/>
      <vertAlign val="superscript"/>
      <sz val="11"/>
      <name val="Times New Roman"/>
      <family val="1"/>
    </font>
    <font>
      <vertAlign val="superscript"/>
      <sz val="11"/>
      <color rgb="FF000000"/>
      <name val="Times New Roman"/>
      <family val="1"/>
    </font>
    <font>
      <i/>
      <sz val="11"/>
      <color rgb="FF000000"/>
      <name val="Times New Roman"/>
      <family val="1"/>
    </font>
    <font>
      <sz val="11"/>
      <name val="Times New Roman"/>
      <family val="1"/>
    </font>
    <font>
      <sz val="11"/>
      <color rgb="FF0000FF"/>
      <name val="Times New Roman"/>
      <family val="1"/>
    </font>
    <font>
      <b/>
      <sz val="10"/>
      <color theme="0"/>
      <name val="Helv"/>
    </font>
    <font>
      <sz val="10"/>
      <color theme="0"/>
      <name val="Arial"/>
      <family val="2"/>
    </font>
    <font>
      <sz val="9"/>
      <color indexed="81"/>
      <name val="Tahoma"/>
      <family val="2"/>
    </font>
    <font>
      <b/>
      <sz val="9"/>
      <color indexed="81"/>
      <name val="Tahoma"/>
      <family val="2"/>
    </font>
    <font>
      <sz val="9"/>
      <color rgb="FF666666"/>
      <name val="Arial"/>
      <family val="2"/>
    </font>
    <font>
      <sz val="10"/>
      <color rgb="FF666666"/>
      <name val="Arial"/>
      <family val="2"/>
    </font>
    <font>
      <sz val="13"/>
      <color rgb="FF002341"/>
      <name val="Arial"/>
      <family val="2"/>
    </font>
    <font>
      <b/>
      <sz val="11"/>
      <color theme="0"/>
      <name val="Calibri"/>
      <family val="2"/>
      <scheme val="minor"/>
    </font>
    <font>
      <sz val="11"/>
      <color theme="0"/>
      <name val="Calibri"/>
      <family val="2"/>
      <scheme val="minor"/>
    </font>
    <font>
      <b/>
      <sz val="9"/>
      <name val="Calibri"/>
      <family val="2"/>
      <scheme val="minor"/>
    </font>
    <font>
      <sz val="9"/>
      <name val="Calibri"/>
      <family val="2"/>
      <scheme val="minor"/>
    </font>
    <font>
      <i/>
      <sz val="10"/>
      <name val="Calibri"/>
      <family val="2"/>
      <scheme val="minor"/>
    </font>
    <font>
      <sz val="11"/>
      <name val="Calibri"/>
      <family val="2"/>
      <scheme val="minor"/>
    </font>
    <font>
      <b/>
      <sz val="9"/>
      <color theme="0"/>
      <name val="helv"/>
    </font>
    <font>
      <sz val="10"/>
      <color theme="0"/>
      <name val="Calibri"/>
      <family val="2"/>
      <scheme val="minor"/>
    </font>
    <font>
      <b/>
      <sz val="16"/>
      <color theme="0"/>
      <name val="Calibri"/>
      <family val="2"/>
      <scheme val="minor"/>
    </font>
    <font>
      <sz val="10"/>
      <color rgb="FF002341"/>
      <name val="Arial"/>
      <family val="2"/>
    </font>
    <font>
      <sz val="9"/>
      <color theme="0"/>
      <name val="helv"/>
    </font>
    <font>
      <sz val="9"/>
      <color indexed="9"/>
      <name val="Calibri"/>
      <family val="2"/>
      <scheme val="minor"/>
    </font>
    <font>
      <sz val="9"/>
      <color indexed="8"/>
      <name val="Calibri"/>
      <family val="2"/>
      <scheme val="minor"/>
    </font>
    <font>
      <sz val="9"/>
      <color indexed="9"/>
      <name val="Helv"/>
    </font>
    <font>
      <b/>
      <sz val="9"/>
      <color indexed="10"/>
      <name val="helv"/>
    </font>
    <font>
      <b/>
      <sz val="9"/>
      <color indexed="10"/>
      <name val="Calibri"/>
      <family val="2"/>
      <scheme val="minor"/>
    </font>
    <font>
      <sz val="9"/>
      <color indexed="10"/>
      <name val="Calibri"/>
      <family val="2"/>
      <scheme val="minor"/>
    </font>
    <font>
      <i/>
      <u/>
      <sz val="9"/>
      <name val="Calibri"/>
      <family val="2"/>
      <scheme val="minor"/>
    </font>
    <font>
      <i/>
      <sz val="9"/>
      <name val="Calibri"/>
      <family val="2"/>
      <scheme val="minor"/>
    </font>
    <font>
      <i/>
      <sz val="9"/>
      <color indexed="55"/>
      <name val="helv"/>
    </font>
    <font>
      <b/>
      <sz val="9"/>
      <name val="Arial"/>
      <family val="2"/>
    </font>
    <font>
      <sz val="9"/>
      <color theme="0"/>
      <name val="Calibri"/>
      <family val="2"/>
      <scheme val="minor"/>
    </font>
    <font>
      <u/>
      <sz val="10"/>
      <color theme="10"/>
      <name val="Arial"/>
      <family val="2"/>
    </font>
    <font>
      <b/>
      <sz val="1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sz val="11"/>
      <color rgb="FF9C6500"/>
      <name val="Calibri"/>
      <family val="2"/>
      <scheme val="minor"/>
    </font>
    <font>
      <b/>
      <sz val="10"/>
      <color rgb="FF075877"/>
      <name val="Helv"/>
    </font>
    <font>
      <sz val="9"/>
      <color rgb="FF075877"/>
      <name val="Helv"/>
    </font>
    <font>
      <b/>
      <sz val="9"/>
      <color rgb="FF075877"/>
      <name val="Helv"/>
    </font>
    <font>
      <b/>
      <sz val="7"/>
      <name val="helv"/>
    </font>
    <font>
      <u/>
      <sz val="10"/>
      <color theme="11"/>
      <name val="Arial"/>
      <family val="2"/>
    </font>
    <font>
      <sz val="9"/>
      <color theme="1"/>
      <name val="Helv"/>
    </font>
    <font>
      <b/>
      <sz val="9"/>
      <color rgb="FFFFFFFF"/>
      <name val="Helv"/>
    </font>
    <font>
      <b/>
      <sz val="9"/>
      <color theme="1"/>
      <name val="Helv"/>
    </font>
    <font>
      <u/>
      <sz val="9"/>
      <color theme="11"/>
      <name val="Helv"/>
    </font>
    <font>
      <i/>
      <sz val="9"/>
      <color theme="1"/>
      <name val="Helv"/>
    </font>
    <font>
      <sz val="9"/>
      <color rgb="FFFF0000"/>
      <name val="Helv"/>
    </font>
    <font>
      <u/>
      <sz val="9"/>
      <color theme="10"/>
      <name val="Helv"/>
    </font>
    <font>
      <b/>
      <sz val="8"/>
      <name val="helv"/>
    </font>
    <font>
      <sz val="6"/>
      <name val="helv"/>
    </font>
    <font>
      <sz val="8"/>
      <name val="Arial"/>
      <family val="2"/>
    </font>
    <font>
      <i/>
      <sz val="10"/>
      <name val="Arial"/>
      <family val="2"/>
    </font>
    <font>
      <sz val="9"/>
      <color indexed="81"/>
      <name val="Calibri"/>
      <family val="2"/>
      <scheme val="minor"/>
    </font>
    <font>
      <b/>
      <sz val="9"/>
      <color indexed="81"/>
      <name val="Calibri"/>
      <family val="2"/>
      <scheme val="minor"/>
    </font>
    <font>
      <b/>
      <sz val="10"/>
      <color indexed="81"/>
      <name val="Calibri"/>
      <family val="2"/>
      <scheme val="minor"/>
    </font>
    <font>
      <b/>
      <sz val="12"/>
      <name val="Calibri"/>
      <family val="2"/>
      <scheme val="minor"/>
    </font>
    <font>
      <sz val="12"/>
      <name val="Calibri"/>
      <family val="2"/>
      <scheme val="minor"/>
    </font>
    <font>
      <i/>
      <sz val="12"/>
      <name val="Calibri"/>
      <family val="2"/>
      <scheme val="minor"/>
    </font>
    <font>
      <b/>
      <sz val="14"/>
      <name val="Calibri"/>
      <family val="2"/>
      <scheme val="minor"/>
    </font>
    <font>
      <sz val="10"/>
      <color theme="1"/>
      <name val="Calibri"/>
      <family val="2"/>
      <scheme val="minor"/>
    </font>
    <font>
      <i/>
      <sz val="11"/>
      <name val="Times New Roman"/>
      <family val="1"/>
    </font>
    <font>
      <sz val="9"/>
      <color rgb="FF006100"/>
      <name val="Calibri"/>
      <family val="2"/>
      <scheme val="minor"/>
    </font>
    <font>
      <b/>
      <i/>
      <sz val="8"/>
      <color theme="1"/>
      <name val="Calibri"/>
      <family val="2"/>
      <scheme val="minor"/>
    </font>
    <font>
      <sz val="18"/>
      <color rgb="FFFF0000"/>
      <name val="Calibri"/>
      <family val="2"/>
      <scheme val="minor"/>
    </font>
    <font>
      <b/>
      <sz val="11"/>
      <color theme="8" tint="-0.249977111117893"/>
      <name val="Calibri"/>
      <family val="2"/>
      <scheme val="minor"/>
    </font>
    <font>
      <sz val="8"/>
      <color theme="1"/>
      <name val="Calibri"/>
      <family val="2"/>
      <scheme val="minor"/>
    </font>
    <font>
      <sz val="11"/>
      <color theme="8" tint="-0.249977111117893"/>
      <name val="Calibri"/>
      <family val="2"/>
      <scheme val="minor"/>
    </font>
    <font>
      <b/>
      <i/>
      <sz val="11"/>
      <color theme="1"/>
      <name val="Calibri"/>
      <family val="2"/>
      <scheme val="minor"/>
    </font>
    <font>
      <u/>
      <sz val="11"/>
      <color theme="8" tint="-0.249977111117893"/>
      <name val="Calibri"/>
      <family val="2"/>
      <scheme val="minor"/>
    </font>
    <font>
      <b/>
      <sz val="16"/>
      <color rgb="FFFFFFFF"/>
      <name val="Calibri"/>
      <family val="2"/>
      <scheme val="minor"/>
    </font>
    <font>
      <sz val="11"/>
      <color rgb="FF9C5700"/>
      <name val="Calibri"/>
      <family val="2"/>
      <scheme val="minor"/>
    </font>
    <font>
      <b/>
      <sz val="11"/>
      <color rgb="FFFF0000"/>
      <name val="Calibri"/>
      <family val="2"/>
      <scheme val="minor"/>
    </font>
    <font>
      <sz val="11"/>
      <color theme="3" tint="0.249977111117893"/>
      <name val="Calibri"/>
      <family val="2"/>
      <scheme val="minor"/>
    </font>
    <font>
      <b/>
      <sz val="10"/>
      <color theme="1"/>
      <name val="Calibri"/>
      <family val="2"/>
      <scheme val="minor"/>
    </font>
    <font>
      <b/>
      <sz val="11"/>
      <color rgb="FF00B050"/>
      <name val="Calibri"/>
      <family val="2"/>
      <scheme val="minor"/>
    </font>
    <font>
      <u/>
      <sz val="11"/>
      <color theme="10"/>
      <name val="Calibri"/>
      <family val="2"/>
      <scheme val="minor"/>
    </font>
    <font>
      <sz val="11"/>
      <color rgb="FF00B050"/>
      <name val="Calibri"/>
      <family val="2"/>
      <scheme val="minor"/>
    </font>
  </fonts>
  <fills count="64">
    <fill>
      <patternFill patternType="none"/>
    </fill>
    <fill>
      <patternFill patternType="gray125"/>
    </fill>
    <fill>
      <patternFill patternType="solid">
        <fgColor indexed="2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075877"/>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075877"/>
        <bgColor rgb="FF000000"/>
      </patternFill>
    </fill>
    <fill>
      <patternFill patternType="solid">
        <fgColor rgb="FFFFFF00"/>
        <bgColor indexed="64"/>
      </patternFill>
    </fill>
    <fill>
      <patternFill patternType="solid">
        <fgColor theme="6" tint="0.59999389629810485"/>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92D050"/>
        <bgColor indexed="64"/>
      </patternFill>
    </fill>
    <fill>
      <patternFill patternType="solid">
        <fgColor theme="6" tint="0.79998168889431442"/>
        <bgColor indexed="64"/>
      </patternFill>
    </fill>
    <fill>
      <patternFill patternType="solid">
        <fgColor theme="4" tint="0.79995117038483843"/>
        <bgColor indexed="65"/>
      </patternFill>
    </fill>
    <fill>
      <patternFill patternType="solid">
        <fgColor theme="4" tint="0.59996337778862885"/>
        <bgColor indexed="65"/>
      </patternFill>
    </fill>
    <fill>
      <patternFill patternType="solid">
        <fgColor theme="5" tint="0.79995117038483843"/>
        <bgColor indexed="65"/>
      </patternFill>
    </fill>
    <fill>
      <patternFill patternType="solid">
        <fgColor theme="5" tint="0.59996337778862885"/>
        <bgColor indexed="65"/>
      </patternFill>
    </fill>
    <fill>
      <patternFill patternType="solid">
        <fgColor theme="6" tint="0.79995117038483843"/>
        <bgColor indexed="65"/>
      </patternFill>
    </fill>
    <fill>
      <patternFill patternType="solid">
        <fgColor theme="6" tint="0.59996337778862885"/>
        <bgColor indexed="65"/>
      </patternFill>
    </fill>
    <fill>
      <patternFill patternType="solid">
        <fgColor theme="7" tint="0.79995117038483843"/>
        <bgColor indexed="65"/>
      </patternFill>
    </fill>
    <fill>
      <patternFill patternType="solid">
        <fgColor theme="7" tint="0.59996337778862885"/>
        <bgColor indexed="65"/>
      </patternFill>
    </fill>
    <fill>
      <patternFill patternType="solid">
        <fgColor theme="8" tint="0.79995117038483843"/>
        <bgColor indexed="65"/>
      </patternFill>
    </fill>
    <fill>
      <patternFill patternType="solid">
        <fgColor theme="8" tint="0.59996337778862885"/>
        <bgColor indexed="65"/>
      </patternFill>
    </fill>
    <fill>
      <patternFill patternType="solid">
        <fgColor theme="9" tint="0.79995117038483843"/>
        <bgColor indexed="65"/>
      </patternFill>
    </fill>
    <fill>
      <patternFill patternType="solid">
        <fgColor theme="9" tint="0.59996337778862885"/>
        <bgColor indexed="65"/>
      </patternFill>
    </fill>
    <fill>
      <patternFill patternType="solid">
        <fgColor theme="8" tint="0.59999389629810485"/>
        <bgColor indexed="64"/>
      </patternFill>
    </fill>
    <fill>
      <patternFill patternType="solid">
        <fgColor theme="4" tint="0.59999389629810485"/>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theme="7" tint="0.59999389629810485"/>
        <bgColor indexed="64"/>
      </patternFill>
    </fill>
  </fills>
  <borders count="80">
    <border>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theme="0"/>
      </left>
      <right/>
      <top style="thin">
        <color theme="0"/>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right style="thin">
        <color indexed="64"/>
      </right>
      <top/>
      <bottom/>
      <diagonal/>
    </border>
    <border>
      <left/>
      <right/>
      <top/>
      <bottom style="thick">
        <color theme="4" tint="0.49995422223578601"/>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medium">
        <color auto="1"/>
      </top>
      <bottom/>
      <diagonal/>
    </border>
    <border>
      <left style="medium">
        <color auto="1"/>
      </left>
      <right style="medium">
        <color auto="1"/>
      </right>
      <top style="thin">
        <color auto="1"/>
      </top>
      <bottom/>
      <diagonal/>
    </border>
    <border>
      <left style="medium">
        <color auto="1"/>
      </left>
      <right style="medium">
        <color auto="1"/>
      </right>
      <top style="thin">
        <color auto="1"/>
      </top>
      <bottom style="medium">
        <color auto="1"/>
      </bottom>
      <diagonal/>
    </border>
  </borders>
  <cellStyleXfs count="9173">
    <xf numFmtId="0" fontId="0" fillId="0" borderId="0"/>
    <xf numFmtId="43" fontId="16" fillId="0" borderId="0" applyFont="0" applyFill="0" applyBorder="0" applyAlignment="0" applyProtection="0"/>
    <xf numFmtId="165" fontId="16" fillId="0" borderId="0" applyFont="0" applyFill="0" applyBorder="0" applyAlignment="0" applyProtection="0"/>
    <xf numFmtId="44" fontId="16" fillId="0" borderId="0" applyFont="0" applyFill="0" applyBorder="0" applyAlignment="0" applyProtection="0"/>
    <xf numFmtId="0" fontId="16" fillId="0" borderId="0"/>
    <xf numFmtId="0" fontId="17" fillId="0" borderId="0"/>
    <xf numFmtId="9" fontId="16" fillId="0" borderId="0" applyFont="0" applyFill="0" applyBorder="0" applyAlignment="0" applyProtection="0"/>
    <xf numFmtId="0" fontId="71" fillId="0" borderId="0" applyNumberFormat="0" applyFill="0" applyBorder="0" applyAlignment="0" applyProtection="0"/>
    <xf numFmtId="0" fontId="73" fillId="0" borderId="56" applyNumberFormat="0" applyFill="0" applyAlignment="0" applyProtection="0"/>
    <xf numFmtId="0" fontId="74" fillId="0" borderId="57" applyNumberFormat="0" applyFill="0" applyAlignment="0" applyProtection="0"/>
    <xf numFmtId="0" fontId="75" fillId="0" borderId="58" applyNumberFormat="0" applyFill="0" applyAlignment="0" applyProtection="0"/>
    <xf numFmtId="0" fontId="75" fillId="0" borderId="0" applyNumberFormat="0" applyFill="0" applyBorder="0" applyAlignment="0" applyProtection="0"/>
    <xf numFmtId="0" fontId="76" fillId="8" borderId="0" applyNumberFormat="0" applyBorder="0" applyAlignment="0" applyProtection="0"/>
    <xf numFmtId="0" fontId="77" fillId="9" borderId="0" applyNumberFormat="0" applyBorder="0" applyAlignment="0" applyProtection="0"/>
    <xf numFmtId="0" fontId="78" fillId="11" borderId="59" applyNumberFormat="0" applyAlignment="0" applyProtection="0"/>
    <xf numFmtId="0" fontId="79" fillId="12" borderId="60" applyNumberFormat="0" applyAlignment="0" applyProtection="0"/>
    <xf numFmtId="0" fontId="80" fillId="12" borderId="59" applyNumberFormat="0" applyAlignment="0" applyProtection="0"/>
    <xf numFmtId="0" fontId="81" fillId="0" borderId="61" applyNumberFormat="0" applyFill="0" applyAlignment="0" applyProtection="0"/>
    <xf numFmtId="0" fontId="49" fillId="13" borderId="62" applyNumberFormat="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28" fillId="0" borderId="64" applyNumberFormat="0" applyFill="0" applyAlignment="0" applyProtection="0"/>
    <xf numFmtId="0" fontId="50"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50"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50"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50"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50"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50"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10" borderId="0" applyNumberFormat="0" applyBorder="0" applyAlignment="0" applyProtection="0"/>
    <xf numFmtId="0" fontId="50" fillId="18" borderId="0" applyNumberFormat="0" applyBorder="0" applyAlignment="0" applyProtection="0"/>
    <xf numFmtId="0" fontId="50" fillId="22" borderId="0" applyNumberFormat="0" applyBorder="0" applyAlignment="0" applyProtection="0"/>
    <xf numFmtId="0" fontId="50" fillId="26"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16" fillId="0" borderId="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44" fontId="16"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44" fontId="16"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44" fontId="16"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44" fontId="16"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14" borderId="63"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43" fontId="16" fillId="0" borderId="0" applyFont="0" applyFill="0" applyBorder="0" applyAlignment="0" applyProtection="0"/>
    <xf numFmtId="44" fontId="16" fillId="0" borderId="0" applyFont="0" applyFill="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44" fontId="16" fillId="0" borderId="0" applyFont="0" applyFill="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44" fontId="16" fillId="0" borderId="0" applyFont="0" applyFill="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44" fontId="16" fillId="0" borderId="0" applyFont="0" applyFill="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44" fontId="16" fillId="0" borderId="0" applyFont="0" applyFill="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44" fontId="16" fillId="0" borderId="0" applyFont="0" applyFill="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14" borderId="63"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44" fontId="16" fillId="0" borderId="0" applyFont="0" applyFill="0" applyBorder="0" applyAlignment="0" applyProtection="0"/>
    <xf numFmtId="0" fontId="90" fillId="0" borderId="0" applyNumberFormat="0" applyFill="0" applyBorder="0" applyAlignment="0" applyProtection="0"/>
    <xf numFmtId="44" fontId="16" fillId="0" borderId="0" applyFont="0" applyFill="0" applyBorder="0" applyAlignment="0" applyProtection="0"/>
    <xf numFmtId="0" fontId="13" fillId="24" borderId="0" applyNumberFormat="0" applyBorder="0" applyAlignment="0" applyProtection="0"/>
    <xf numFmtId="44" fontId="16" fillId="0" borderId="0" applyFont="0" applyFill="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44" fontId="16" fillId="0" borderId="0" applyFont="0" applyFill="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44" fontId="16" fillId="0" borderId="0" applyFont="0" applyFill="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44" fontId="16" fillId="0" borderId="0" applyFont="0" applyFill="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44" fontId="16" fillId="0" borderId="0" applyFont="0" applyFill="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14" borderId="63"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44" fontId="16" fillId="0" borderId="0" applyFont="0" applyFill="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44" fontId="16" fillId="0" borderId="0" applyFont="0" applyFill="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44" fontId="16" fillId="0" borderId="0" applyFont="0" applyFill="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44" fontId="16" fillId="0" borderId="0" applyFont="0" applyFill="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44" fontId="16" fillId="0" borderId="0" applyFont="0" applyFill="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14" borderId="63"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44" fontId="16" fillId="0" borderId="0" applyFont="0" applyFill="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44" fontId="16" fillId="0" borderId="0" applyFont="0" applyFill="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44" fontId="16" fillId="0" borderId="0" applyFont="0" applyFill="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44" fontId="16" fillId="0" borderId="0" applyFont="0" applyFill="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44" fontId="16" fillId="0" borderId="0" applyFont="0" applyFill="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14" borderId="63"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9" fillId="0" borderId="0"/>
    <xf numFmtId="0" fontId="9" fillId="14" borderId="63" applyNumberFormat="0" applyFont="0" applyAlignment="0" applyProtection="0"/>
    <xf numFmtId="0" fontId="9" fillId="0" borderId="0"/>
    <xf numFmtId="0" fontId="9" fillId="14" borderId="63" applyNumberFormat="0" applyFont="0" applyAlignment="0" applyProtection="0"/>
    <xf numFmtId="43" fontId="16" fillId="0" borderId="0" applyFont="0" applyFill="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3" fontId="16" fillId="0" borderId="0" applyFont="0" applyFill="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8" fillId="24"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44" fontId="16" fillId="0" borderId="0" applyFont="0" applyFill="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14" borderId="63"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14" borderId="63" applyNumberFormat="0" applyFont="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44" fontId="8" fillId="0" borderId="0" applyFont="0" applyFill="0" applyBorder="0" applyAlignment="0" applyProtection="0"/>
    <xf numFmtId="0" fontId="8" fillId="0" borderId="0"/>
    <xf numFmtId="0" fontId="8" fillId="14" borderId="63" applyNumberFormat="0" applyFont="0" applyAlignment="0" applyProtection="0"/>
    <xf numFmtId="44" fontId="16" fillId="0" borderId="0" applyFont="0" applyFill="0" applyBorder="0" applyAlignment="0" applyProtection="0"/>
    <xf numFmtId="0" fontId="74" fillId="0" borderId="73" applyNumberFormat="0" applyFill="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44" fontId="16" fillId="0" borderId="0" applyFont="0" applyFill="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44" fontId="16" fillId="0" borderId="0" applyFont="0" applyFill="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44" fontId="16" fillId="0" borderId="0" applyFont="0" applyFill="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44" fontId="16" fillId="0" borderId="0" applyFont="0" applyFill="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14" borderId="63" applyNumberFormat="0" applyFont="0" applyAlignment="0" applyProtection="0"/>
    <xf numFmtId="0" fontId="8"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44" fontId="16" fillId="0" borderId="0" applyFont="0" applyFill="0" applyBorder="0" applyAlignment="0" applyProtection="0"/>
    <xf numFmtId="0" fontId="120" fillId="10" borderId="0" applyNumberFormat="0" applyBorder="0" applyAlignment="0" applyProtection="0"/>
    <xf numFmtId="0" fontId="7" fillId="0" borderId="0"/>
    <xf numFmtId="44" fontId="7" fillId="0" borderId="0" applyFont="0" applyFill="0" applyBorder="0" applyAlignment="0" applyProtection="0"/>
    <xf numFmtId="0" fontId="125" fillId="0" borderId="0" applyNumberFormat="0" applyFill="0" applyBorder="0" applyAlignment="0" applyProtection="0"/>
    <xf numFmtId="9" fontId="7" fillId="0" borderId="0" applyFont="0" applyFill="0" applyBorder="0" applyAlignment="0" applyProtection="0"/>
    <xf numFmtId="0" fontId="7"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16" fillId="0" borderId="0" applyFont="0" applyFill="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44" fontId="16" fillId="0" borderId="0" applyFont="0" applyFill="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44" fontId="16" fillId="0" borderId="0" applyFont="0" applyFill="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44" fontId="16" fillId="0" borderId="0" applyFont="0" applyFill="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44" fontId="16" fillId="0" borderId="0" applyFont="0" applyFill="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14" borderId="63" applyNumberFormat="0" applyFont="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44" fontId="16"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1065">
    <xf numFmtId="0" fontId="0" fillId="0" borderId="0" xfId="0"/>
    <xf numFmtId="9" fontId="21" fillId="2" borderId="6" xfId="6" applyFont="1" applyFill="1" applyBorder="1" applyAlignment="1" applyProtection="1">
      <alignment horizontal="center"/>
      <protection hidden="1"/>
    </xf>
    <xf numFmtId="170" fontId="18" fillId="0" borderId="7" xfId="4" applyNumberFormat="1" applyFont="1" applyBorder="1" applyAlignment="1" applyProtection="1">
      <alignment horizontal="center"/>
      <protection hidden="1"/>
    </xf>
    <xf numFmtId="0" fontId="19" fillId="0" borderId="8" xfId="4" applyFont="1" applyBorder="1" applyAlignment="1" applyProtection="1">
      <alignment horizontal="left"/>
      <protection hidden="1"/>
    </xf>
    <xf numFmtId="0" fontId="18" fillId="0" borderId="6" xfId="4" applyFont="1" applyBorder="1" applyAlignment="1" applyProtection="1">
      <alignment horizontal="center"/>
      <protection hidden="1"/>
    </xf>
    <xf numFmtId="170" fontId="20" fillId="0" borderId="6" xfId="3" applyNumberFormat="1" applyFont="1" applyBorder="1" applyAlignment="1" applyProtection="1">
      <alignment horizontal="center"/>
      <protection hidden="1"/>
    </xf>
    <xf numFmtId="170" fontId="21" fillId="0" borderId="6" xfId="3" applyNumberFormat="1" applyFont="1" applyBorder="1" applyAlignment="1" applyProtection="1">
      <alignment horizontal="center"/>
      <protection hidden="1"/>
    </xf>
    <xf numFmtId="9" fontId="19" fillId="0" borderId="6" xfId="6" applyFont="1" applyBorder="1" applyAlignment="1" applyProtection="1">
      <alignment horizontal="center"/>
      <protection hidden="1"/>
    </xf>
    <xf numFmtId="0" fontId="19" fillId="0" borderId="9" xfId="4" applyFont="1" applyBorder="1" applyAlignment="1" applyProtection="1">
      <alignment horizontal="left"/>
      <protection hidden="1"/>
    </xf>
    <xf numFmtId="0" fontId="18" fillId="0" borderId="13" xfId="4" applyFont="1" applyBorder="1" applyAlignment="1" applyProtection="1">
      <alignment horizontal="center" vertical="center" wrapText="1"/>
      <protection hidden="1"/>
    </xf>
    <xf numFmtId="0" fontId="19" fillId="0" borderId="13" xfId="4" applyFont="1" applyBorder="1" applyProtection="1">
      <protection hidden="1"/>
    </xf>
    <xf numFmtId="0" fontId="19" fillId="0" borderId="13" xfId="4" applyFont="1" applyBorder="1" applyAlignment="1" applyProtection="1">
      <alignment horizontal="left"/>
      <protection hidden="1"/>
    </xf>
    <xf numFmtId="0" fontId="19" fillId="0" borderId="1" xfId="4" applyFont="1" applyBorder="1" applyAlignment="1" applyProtection="1">
      <alignment horizontal="left"/>
      <protection hidden="1"/>
    </xf>
    <xf numFmtId="170" fontId="18" fillId="0" borderId="6" xfId="4" applyNumberFormat="1" applyFont="1" applyBorder="1" applyAlignment="1" applyProtection="1">
      <alignment horizontal="center"/>
      <protection hidden="1"/>
    </xf>
    <xf numFmtId="170" fontId="18" fillId="0" borderId="6" xfId="4" quotePrefix="1" applyNumberFormat="1" applyFont="1" applyBorder="1" applyAlignment="1" applyProtection="1">
      <alignment horizontal="center"/>
      <protection hidden="1"/>
    </xf>
    <xf numFmtId="170" fontId="18" fillId="0" borderId="6" xfId="3" applyNumberFormat="1" applyFont="1" applyBorder="1" applyAlignment="1" applyProtection="1">
      <alignment horizontal="center"/>
      <protection hidden="1"/>
    </xf>
    <xf numFmtId="0" fontId="19" fillId="0" borderId="24" xfId="4" applyFont="1" applyBorder="1" applyProtection="1">
      <protection hidden="1"/>
    </xf>
    <xf numFmtId="170" fontId="18" fillId="0" borderId="14" xfId="3" applyNumberFormat="1" applyFont="1" applyBorder="1" applyAlignment="1" applyProtection="1">
      <alignment horizontal="center"/>
      <protection hidden="1"/>
    </xf>
    <xf numFmtId="0" fontId="24" fillId="0" borderId="0" xfId="4" applyFont="1" applyAlignment="1" applyProtection="1">
      <alignment horizontal="left"/>
      <protection hidden="1"/>
    </xf>
    <xf numFmtId="0" fontId="24" fillId="0" borderId="0" xfId="4" applyFont="1" applyProtection="1">
      <protection hidden="1"/>
    </xf>
    <xf numFmtId="0" fontId="25" fillId="0" borderId="0" xfId="4" applyFont="1" applyAlignment="1" applyProtection="1">
      <alignment horizontal="left"/>
      <protection hidden="1"/>
    </xf>
    <xf numFmtId="0" fontId="24" fillId="0" borderId="0" xfId="5" applyFont="1" applyAlignment="1" applyProtection="1">
      <alignment horizontal="left"/>
      <protection hidden="1"/>
    </xf>
    <xf numFmtId="0" fontId="24" fillId="0" borderId="0" xfId="5" applyFont="1" applyProtection="1">
      <protection hidden="1"/>
    </xf>
    <xf numFmtId="0" fontId="25" fillId="0" borderId="0" xfId="5" applyFont="1" applyAlignment="1" applyProtection="1">
      <alignment horizontal="left"/>
      <protection hidden="1"/>
    </xf>
    <xf numFmtId="9" fontId="24" fillId="0" borderId="0" xfId="4" applyNumberFormat="1" applyFont="1" applyProtection="1">
      <protection hidden="1"/>
    </xf>
    <xf numFmtId="49" fontId="24" fillId="0" borderId="0" xfId="4" applyNumberFormat="1" applyFont="1" applyAlignment="1" applyProtection="1">
      <alignment horizontal="left"/>
      <protection hidden="1"/>
    </xf>
    <xf numFmtId="0" fontId="25" fillId="0" borderId="0" xfId="4" applyFont="1" applyAlignment="1" applyProtection="1">
      <alignment horizontal="center"/>
      <protection hidden="1"/>
    </xf>
    <xf numFmtId="0" fontId="25" fillId="0" borderId="0" xfId="4" applyFont="1" applyProtection="1">
      <protection hidden="1"/>
    </xf>
    <xf numFmtId="44" fontId="24" fillId="0" borderId="0" xfId="3" applyFont="1" applyAlignment="1" applyProtection="1">
      <alignment horizontal="left"/>
      <protection hidden="1"/>
    </xf>
    <xf numFmtId="44" fontId="25" fillId="0" borderId="0" xfId="3" applyFont="1" applyAlignment="1" applyProtection="1">
      <alignment horizontal="left"/>
      <protection hidden="1"/>
    </xf>
    <xf numFmtId="9" fontId="24" fillId="0" borderId="0" xfId="4" applyNumberFormat="1" applyFont="1" applyAlignment="1" applyProtection="1">
      <alignment horizontal="center"/>
      <protection hidden="1"/>
    </xf>
    <xf numFmtId="169" fontId="24" fillId="0" borderId="0" xfId="4" applyNumberFormat="1" applyFont="1" applyProtection="1">
      <protection hidden="1"/>
    </xf>
    <xf numFmtId="10" fontId="24" fillId="0" borderId="0" xfId="6" applyNumberFormat="1" applyFont="1" applyProtection="1">
      <protection hidden="1"/>
    </xf>
    <xf numFmtId="173" fontId="26" fillId="0" borderId="0" xfId="3" applyNumberFormat="1" applyFont="1" applyProtection="1">
      <protection hidden="1"/>
    </xf>
    <xf numFmtId="0" fontId="25" fillId="0" borderId="0" xfId="0" applyFont="1" applyAlignment="1" applyProtection="1">
      <alignment horizontal="left"/>
      <protection hidden="1"/>
    </xf>
    <xf numFmtId="0" fontId="24" fillId="0" borderId="0" xfId="0" applyFont="1" applyProtection="1">
      <protection hidden="1"/>
    </xf>
    <xf numFmtId="10" fontId="24" fillId="0" borderId="0" xfId="0" applyNumberFormat="1" applyFont="1" applyProtection="1">
      <protection hidden="1"/>
    </xf>
    <xf numFmtId="0" fontId="24" fillId="0" borderId="0" xfId="0" applyFont="1" applyAlignment="1" applyProtection="1">
      <alignment horizontal="left"/>
      <protection hidden="1"/>
    </xf>
    <xf numFmtId="169" fontId="24" fillId="0" borderId="0" xfId="3" applyNumberFormat="1" applyFont="1" applyProtection="1">
      <protection hidden="1"/>
    </xf>
    <xf numFmtId="169" fontId="24" fillId="0" borderId="0" xfId="0" applyNumberFormat="1" applyFont="1" applyProtection="1">
      <protection hidden="1"/>
    </xf>
    <xf numFmtId="0" fontId="19" fillId="0" borderId="8" xfId="4" applyFont="1" applyBorder="1" applyProtection="1">
      <protection hidden="1"/>
    </xf>
    <xf numFmtId="0" fontId="24" fillId="0" borderId="0" xfId="0" applyFont="1"/>
    <xf numFmtId="0" fontId="27" fillId="0" borderId="0" xfId="0" applyFont="1" applyAlignment="1">
      <alignment horizontal="left" vertical="center" indent="1"/>
    </xf>
    <xf numFmtId="0" fontId="27" fillId="0" borderId="0" xfId="0" applyFont="1" applyAlignment="1">
      <alignment horizontal="left" vertical="center" indent="2"/>
    </xf>
    <xf numFmtId="166" fontId="24" fillId="0" borderId="0" xfId="0" applyNumberFormat="1" applyFont="1" applyAlignment="1" applyProtection="1">
      <alignment horizontal="right"/>
      <protection hidden="1"/>
    </xf>
    <xf numFmtId="166" fontId="24" fillId="0" borderId="0" xfId="0" applyNumberFormat="1" applyFont="1" applyProtection="1">
      <protection hidden="1"/>
    </xf>
    <xf numFmtId="169" fontId="0" fillId="0" borderId="0" xfId="3" applyNumberFormat="1" applyFont="1"/>
    <xf numFmtId="169" fontId="33" fillId="0" borderId="0" xfId="3" applyNumberFormat="1" applyFont="1" applyAlignment="1">
      <alignment horizontal="center"/>
    </xf>
    <xf numFmtId="175" fontId="30" fillId="0" borderId="0" xfId="3" applyNumberFormat="1" applyFont="1"/>
    <xf numFmtId="1" fontId="34" fillId="0" borderId="0" xfId="0" applyNumberFormat="1" applyFont="1" applyAlignment="1">
      <alignment horizontal="center"/>
    </xf>
    <xf numFmtId="176" fontId="33" fillId="0" borderId="0" xfId="3" applyNumberFormat="1" applyFont="1" applyAlignment="1">
      <alignment horizontal="center"/>
    </xf>
    <xf numFmtId="2" fontId="34" fillId="0" borderId="0" xfId="0" applyNumberFormat="1" applyFont="1" applyAlignment="1">
      <alignment horizontal="center"/>
    </xf>
    <xf numFmtId="6" fontId="34" fillId="0" borderId="0" xfId="0" applyNumberFormat="1" applyFont="1" applyAlignment="1">
      <alignment horizontal="center"/>
    </xf>
    <xf numFmtId="0" fontId="35" fillId="0" borderId="0" xfId="0" applyFont="1" applyAlignment="1">
      <alignment horizontal="left"/>
    </xf>
    <xf numFmtId="0" fontId="23" fillId="0" borderId="0" xfId="0" applyFont="1" applyAlignment="1">
      <alignment horizontal="left"/>
    </xf>
    <xf numFmtId="0" fontId="36" fillId="0" borderId="0" xfId="0" applyFont="1" applyAlignment="1">
      <alignment horizontal="left"/>
    </xf>
    <xf numFmtId="0" fontId="34" fillId="0" borderId="26" xfId="0" applyFont="1" applyBorder="1" applyAlignment="1">
      <alignment horizontal="right"/>
    </xf>
    <xf numFmtId="0" fontId="34" fillId="0" borderId="0" xfId="0" applyFont="1" applyAlignment="1">
      <alignment horizontal="right"/>
    </xf>
    <xf numFmtId="0" fontId="39" fillId="0" borderId="26" xfId="0" applyFont="1" applyBorder="1"/>
    <xf numFmtId="0" fontId="39" fillId="0" borderId="26" xfId="0" applyFont="1" applyBorder="1" applyAlignment="1">
      <alignment horizontal="right"/>
    </xf>
    <xf numFmtId="0" fontId="40" fillId="0" borderId="0" xfId="0" applyFont="1"/>
    <xf numFmtId="0" fontId="34" fillId="0" borderId="0" xfId="0" applyFont="1" applyAlignment="1">
      <alignment horizontal="left"/>
    </xf>
    <xf numFmtId="6" fontId="41" fillId="0" borderId="0" xfId="0" applyNumberFormat="1" applyFont="1" applyAlignment="1">
      <alignment horizontal="right"/>
    </xf>
    <xf numFmtId="177" fontId="40" fillId="0" borderId="0" xfId="0" applyNumberFormat="1" applyFont="1"/>
    <xf numFmtId="2" fontId="40" fillId="0" borderId="0" xfId="0" applyNumberFormat="1" applyFont="1"/>
    <xf numFmtId="178" fontId="40" fillId="0" borderId="0" xfId="0" applyNumberFormat="1" applyFont="1"/>
    <xf numFmtId="169" fontId="40" fillId="0" borderId="0" xfId="3" applyNumberFormat="1" applyFont="1"/>
    <xf numFmtId="0" fontId="0" fillId="0" borderId="0" xfId="0" applyAlignment="1">
      <alignment vertical="center"/>
    </xf>
    <xf numFmtId="166" fontId="32" fillId="5" borderId="0" xfId="0" applyNumberFormat="1" applyFont="1" applyFill="1" applyAlignment="1">
      <alignment horizontal="left" vertical="top"/>
    </xf>
    <xf numFmtId="170" fontId="18" fillId="0" borderId="15" xfId="3" applyNumberFormat="1" applyFont="1" applyBorder="1" applyAlignment="1" applyProtection="1">
      <alignment horizontal="center"/>
      <protection hidden="1"/>
    </xf>
    <xf numFmtId="0" fontId="42" fillId="6" borderId="21" xfId="4" applyFont="1" applyFill="1" applyBorder="1" applyProtection="1">
      <protection hidden="1"/>
    </xf>
    <xf numFmtId="172" fontId="42" fillId="6" borderId="22" xfId="4" applyNumberFormat="1" applyFont="1" applyFill="1" applyBorder="1" applyAlignment="1" applyProtection="1">
      <alignment horizontal="center"/>
      <protection hidden="1"/>
    </xf>
    <xf numFmtId="1" fontId="18" fillId="7" borderId="23" xfId="3" applyNumberFormat="1" applyFont="1" applyFill="1" applyBorder="1" applyAlignment="1" applyProtection="1">
      <alignment horizontal="center"/>
      <protection locked="0"/>
    </xf>
    <xf numFmtId="1" fontId="18" fillId="7" borderId="23" xfId="3" applyNumberFormat="1" applyFont="1" applyFill="1" applyBorder="1" applyProtection="1">
      <protection locked="0"/>
    </xf>
    <xf numFmtId="173" fontId="18" fillId="7" borderId="2" xfId="3" applyNumberFormat="1" applyFont="1" applyFill="1" applyBorder="1" applyAlignment="1" applyProtection="1">
      <alignment horizontal="center"/>
      <protection locked="0"/>
    </xf>
    <xf numFmtId="1" fontId="20" fillId="7" borderId="6" xfId="4" applyNumberFormat="1" applyFont="1" applyFill="1" applyBorder="1" applyAlignment="1" applyProtection="1">
      <alignment horizontal="center"/>
      <protection locked="0"/>
    </xf>
    <xf numFmtId="9" fontId="21" fillId="7" borderId="6" xfId="6" applyFont="1" applyFill="1" applyBorder="1" applyAlignment="1" applyProtection="1">
      <alignment horizontal="center"/>
      <protection locked="0"/>
    </xf>
    <xf numFmtId="9" fontId="21" fillId="7" borderId="11" xfId="6" applyFont="1" applyFill="1" applyBorder="1" applyAlignment="1" applyProtection="1">
      <alignment horizontal="center"/>
      <protection locked="0"/>
    </xf>
    <xf numFmtId="170" fontId="21" fillId="7" borderId="6" xfId="3" applyNumberFormat="1" applyFont="1" applyFill="1" applyBorder="1" applyAlignment="1" applyProtection="1">
      <alignment horizontal="center"/>
      <protection locked="0"/>
    </xf>
    <xf numFmtId="1" fontId="19" fillId="7" borderId="6" xfId="4" applyNumberFormat="1" applyFont="1" applyFill="1" applyBorder="1" applyAlignment="1" applyProtection="1">
      <alignment horizontal="center"/>
      <protection locked="0"/>
    </xf>
    <xf numFmtId="10" fontId="19" fillId="7" borderId="6" xfId="6" applyNumberFormat="1" applyFont="1" applyFill="1" applyBorder="1" applyAlignment="1" applyProtection="1">
      <alignment horizontal="center"/>
      <protection locked="0"/>
    </xf>
    <xf numFmtId="0" fontId="19" fillId="7" borderId="6" xfId="4" applyFont="1" applyFill="1" applyBorder="1" applyAlignment="1" applyProtection="1">
      <alignment horizontal="center"/>
      <protection locked="0"/>
    </xf>
    <xf numFmtId="170" fontId="19" fillId="7" borderId="10" xfId="3" applyNumberFormat="1" applyFont="1" applyFill="1" applyBorder="1" applyAlignment="1" applyProtection="1">
      <alignment horizontal="center"/>
      <protection locked="0"/>
    </xf>
    <xf numFmtId="170" fontId="18" fillId="7" borderId="2" xfId="4" applyNumberFormat="1" applyFont="1" applyFill="1" applyBorder="1" applyAlignment="1" applyProtection="1">
      <alignment horizontal="center"/>
      <protection locked="0"/>
    </xf>
    <xf numFmtId="166" fontId="24" fillId="0" borderId="0" xfId="4" quotePrefix="1" applyNumberFormat="1" applyFont="1" applyAlignment="1" applyProtection="1">
      <alignment horizontal="left"/>
      <protection hidden="1"/>
    </xf>
    <xf numFmtId="169" fontId="24" fillId="0" borderId="0" xfId="3" applyNumberFormat="1" applyFont="1"/>
    <xf numFmtId="49" fontId="0" fillId="0" borderId="0" xfId="3" applyNumberFormat="1" applyFont="1"/>
    <xf numFmtId="1" fontId="18" fillId="7" borderId="6" xfId="4" applyNumberFormat="1" applyFont="1" applyFill="1" applyBorder="1" applyAlignment="1" applyProtection="1">
      <alignment horizontal="center"/>
      <protection locked="0"/>
    </xf>
    <xf numFmtId="0" fontId="21" fillId="7" borderId="8" xfId="4" applyFont="1" applyFill="1" applyBorder="1" applyAlignment="1" applyProtection="1">
      <alignment horizontal="left"/>
      <protection locked="0"/>
    </xf>
    <xf numFmtId="9" fontId="18" fillId="4" borderId="1" xfId="4" applyNumberFormat="1" applyFont="1" applyFill="1" applyBorder="1" applyAlignment="1" applyProtection="1">
      <alignment horizontal="center"/>
      <protection hidden="1"/>
    </xf>
    <xf numFmtId="168" fontId="24" fillId="0" borderId="0" xfId="0" applyNumberFormat="1" applyFont="1" applyAlignment="1" applyProtection="1">
      <alignment horizontal="right"/>
      <protection hidden="1"/>
    </xf>
    <xf numFmtId="168" fontId="24" fillId="0" borderId="0" xfId="4" applyNumberFormat="1" applyFont="1" applyAlignment="1" applyProtection="1">
      <alignment horizontal="right"/>
      <protection hidden="1"/>
    </xf>
    <xf numFmtId="168" fontId="24" fillId="0" borderId="0" xfId="0" applyNumberFormat="1" applyFont="1" applyProtection="1">
      <protection hidden="1"/>
    </xf>
    <xf numFmtId="44" fontId="21" fillId="0" borderId="17" xfId="3" applyFont="1" applyBorder="1" applyProtection="1">
      <protection hidden="1"/>
    </xf>
    <xf numFmtId="168" fontId="0" fillId="0" borderId="0" xfId="0" applyNumberFormat="1"/>
    <xf numFmtId="9" fontId="21" fillId="4" borderId="6" xfId="6" applyFont="1" applyFill="1" applyBorder="1" applyAlignment="1" applyProtection="1">
      <alignment horizontal="center"/>
      <protection hidden="1"/>
    </xf>
    <xf numFmtId="0" fontId="19" fillId="4" borderId="6" xfId="4" applyFont="1" applyFill="1" applyBorder="1" applyAlignment="1" applyProtection="1">
      <alignment horizontal="center"/>
      <protection hidden="1"/>
    </xf>
    <xf numFmtId="0" fontId="19" fillId="4" borderId="2" xfId="4" applyFont="1" applyFill="1" applyBorder="1" applyAlignment="1" applyProtection="1">
      <alignment horizontal="center"/>
      <protection hidden="1"/>
    </xf>
    <xf numFmtId="9" fontId="19" fillId="4" borderId="10" xfId="6" applyFont="1" applyFill="1" applyBorder="1" applyAlignment="1" applyProtection="1">
      <alignment horizontal="center"/>
      <protection hidden="1"/>
    </xf>
    <xf numFmtId="0" fontId="19" fillId="4" borderId="14" xfId="4" applyFont="1" applyFill="1" applyBorder="1" applyAlignment="1" applyProtection="1">
      <alignment horizontal="center"/>
      <protection hidden="1"/>
    </xf>
    <xf numFmtId="0" fontId="46" fillId="0" borderId="0" xfId="0" applyFont="1" applyAlignment="1">
      <alignment horizontal="left" vertical="center" wrapText="1"/>
    </xf>
    <xf numFmtId="0" fontId="46" fillId="0" borderId="0" xfId="0" applyFont="1" applyAlignment="1">
      <alignment vertical="center" wrapText="1"/>
    </xf>
    <xf numFmtId="0" fontId="46" fillId="0" borderId="0" xfId="0" applyFont="1" applyAlignment="1">
      <alignment vertical="center"/>
    </xf>
    <xf numFmtId="0" fontId="47" fillId="0" borderId="0" xfId="0" applyFont="1" applyAlignment="1">
      <alignment horizontal="left" vertical="center" wrapText="1"/>
    </xf>
    <xf numFmtId="0" fontId="47" fillId="0" borderId="0" xfId="0" applyFont="1" applyAlignment="1">
      <alignment vertical="center" wrapText="1"/>
    </xf>
    <xf numFmtId="0" fontId="47" fillId="0" borderId="0" xfId="0" applyFont="1" applyAlignment="1">
      <alignment vertical="center"/>
    </xf>
    <xf numFmtId="0" fontId="48" fillId="0" borderId="0" xfId="0" applyFont="1" applyAlignment="1">
      <alignment vertical="center"/>
    </xf>
    <xf numFmtId="10" fontId="24" fillId="0" borderId="0" xfId="0" applyNumberFormat="1" applyFont="1" applyAlignment="1" applyProtection="1">
      <alignment horizontal="center"/>
      <protection hidden="1"/>
    </xf>
    <xf numFmtId="0" fontId="25" fillId="0" borderId="0" xfId="0" applyFont="1" applyProtection="1">
      <protection hidden="1"/>
    </xf>
    <xf numFmtId="166" fontId="25" fillId="0" borderId="0" xfId="0" applyNumberFormat="1" applyFont="1" applyProtection="1">
      <protection hidden="1"/>
    </xf>
    <xf numFmtId="0" fontId="25" fillId="0" borderId="0" xfId="0" applyFont="1" applyAlignment="1" applyProtection="1">
      <alignment horizontal="center"/>
      <protection hidden="1"/>
    </xf>
    <xf numFmtId="0" fontId="24" fillId="0" borderId="0" xfId="0" applyFont="1" applyAlignment="1">
      <alignment horizontal="center"/>
    </xf>
    <xf numFmtId="169" fontId="0" fillId="0" borderId="0" xfId="0" applyNumberFormat="1"/>
    <xf numFmtId="44" fontId="24" fillId="0" borderId="0" xfId="3" applyFont="1" applyProtection="1">
      <protection hidden="1"/>
    </xf>
    <xf numFmtId="170" fontId="52" fillId="0" borderId="0" xfId="0" applyNumberFormat="1" applyFont="1" applyAlignment="1" applyProtection="1">
      <alignment horizontal="center"/>
      <protection hidden="1"/>
    </xf>
    <xf numFmtId="0" fontId="52" fillId="0" borderId="0" xfId="4" applyFont="1" applyProtection="1">
      <protection hidden="1"/>
    </xf>
    <xf numFmtId="1" fontId="24" fillId="0" borderId="0" xfId="0" applyNumberFormat="1" applyFont="1" applyProtection="1">
      <protection hidden="1"/>
    </xf>
    <xf numFmtId="0" fontId="28" fillId="0" borderId="0" xfId="0" applyFont="1" applyAlignment="1">
      <alignment horizontal="left"/>
    </xf>
    <xf numFmtId="0" fontId="24" fillId="0" borderId="0" xfId="0" applyFont="1" applyAlignment="1">
      <alignment horizontal="left"/>
    </xf>
    <xf numFmtId="166" fontId="24" fillId="0" borderId="0" xfId="0" applyNumberFormat="1" applyFont="1"/>
    <xf numFmtId="0" fontId="25" fillId="3" borderId="21" xfId="0" applyFont="1" applyFill="1" applyBorder="1"/>
    <xf numFmtId="0" fontId="24" fillId="3" borderId="22" xfId="0" applyFont="1" applyFill="1" applyBorder="1"/>
    <xf numFmtId="0" fontId="24" fillId="3" borderId="3" xfId="0" applyFont="1" applyFill="1" applyBorder="1" applyAlignment="1" applyProtection="1">
      <alignment horizontal="left"/>
      <protection hidden="1"/>
    </xf>
    <xf numFmtId="0" fontId="24" fillId="3" borderId="5" xfId="0" applyFont="1" applyFill="1" applyBorder="1" applyAlignment="1" applyProtection="1">
      <alignment horizontal="center"/>
      <protection hidden="1"/>
    </xf>
    <xf numFmtId="0" fontId="24" fillId="3" borderId="48" xfId="0" applyFont="1" applyFill="1" applyBorder="1" applyAlignment="1" applyProtection="1">
      <alignment horizontal="left"/>
      <protection hidden="1"/>
    </xf>
    <xf numFmtId="0" fontId="24" fillId="3" borderId="27" xfId="0" applyFont="1" applyFill="1" applyBorder="1" applyAlignment="1" applyProtection="1">
      <alignment horizontal="center"/>
      <protection hidden="1"/>
    </xf>
    <xf numFmtId="164" fontId="20" fillId="7" borderId="6" xfId="4" applyNumberFormat="1" applyFont="1" applyFill="1" applyBorder="1" applyAlignment="1" applyProtection="1">
      <alignment horizontal="center" vertical="center"/>
      <protection locked="0"/>
    </xf>
    <xf numFmtId="9" fontId="19" fillId="7" borderId="6" xfId="6" applyFont="1" applyFill="1" applyBorder="1" applyAlignment="1" applyProtection="1">
      <alignment horizontal="center" vertical="center"/>
      <protection locked="0"/>
    </xf>
    <xf numFmtId="0" fontId="19" fillId="7" borderId="6" xfId="0" applyFont="1" applyFill="1" applyBorder="1" applyAlignment="1" applyProtection="1">
      <alignment horizontal="center" vertical="center"/>
      <protection locked="0"/>
    </xf>
    <xf numFmtId="0" fontId="56" fillId="0" borderId="0" xfId="4" applyFont="1" applyProtection="1">
      <protection hidden="1"/>
    </xf>
    <xf numFmtId="0" fontId="32" fillId="0" borderId="0" xfId="0" applyFont="1" applyAlignment="1">
      <alignment horizontal="left" vertical="top"/>
    </xf>
    <xf numFmtId="166" fontId="24" fillId="3" borderId="0" xfId="4" applyNumberFormat="1" applyFont="1" applyFill="1" applyAlignment="1" applyProtection="1">
      <alignment horizontal="center"/>
      <protection locked="0"/>
    </xf>
    <xf numFmtId="0" fontId="24" fillId="3" borderId="0" xfId="4" applyFont="1" applyFill="1" applyProtection="1">
      <protection locked="0"/>
    </xf>
    <xf numFmtId="10" fontId="24" fillId="3" borderId="0" xfId="4" applyNumberFormat="1" applyFont="1" applyFill="1" applyProtection="1">
      <protection locked="0"/>
    </xf>
    <xf numFmtId="166" fontId="24" fillId="3" borderId="0" xfId="3" applyNumberFormat="1" applyFont="1" applyFill="1" applyAlignment="1" applyProtection="1">
      <alignment horizontal="left"/>
      <protection locked="0"/>
    </xf>
    <xf numFmtId="166" fontId="24" fillId="3" borderId="0" xfId="4" applyNumberFormat="1" applyFont="1" applyFill="1" applyProtection="1">
      <protection locked="0"/>
    </xf>
    <xf numFmtId="44" fontId="24" fillId="3" borderId="0" xfId="3" applyFont="1" applyFill="1" applyAlignment="1" applyProtection="1">
      <alignment horizontal="left"/>
      <protection locked="0"/>
    </xf>
    <xf numFmtId="0" fontId="24" fillId="3" borderId="0" xfId="0" applyFont="1" applyFill="1" applyProtection="1">
      <protection locked="0"/>
    </xf>
    <xf numFmtId="166" fontId="24" fillId="3" borderId="0" xfId="0" applyNumberFormat="1" applyFont="1" applyFill="1" applyAlignment="1" applyProtection="1">
      <alignment horizontal="left"/>
      <protection locked="0"/>
    </xf>
    <xf numFmtId="10" fontId="24" fillId="3" borderId="0" xfId="0" applyNumberFormat="1" applyFont="1" applyFill="1" applyAlignment="1" applyProtection="1">
      <alignment horizontal="right"/>
      <protection locked="0"/>
    </xf>
    <xf numFmtId="10" fontId="24" fillId="3" borderId="0" xfId="4" applyNumberFormat="1" applyFont="1" applyFill="1" applyAlignment="1" applyProtection="1">
      <alignment horizontal="right"/>
      <protection locked="0"/>
    </xf>
    <xf numFmtId="10" fontId="24" fillId="3" borderId="0" xfId="4" applyNumberFormat="1" applyFont="1" applyFill="1" applyAlignment="1" applyProtection="1">
      <alignment horizontal="center"/>
      <protection locked="0"/>
    </xf>
    <xf numFmtId="10" fontId="24" fillId="3" borderId="0" xfId="6" applyNumberFormat="1" applyFont="1" applyFill="1" applyProtection="1">
      <protection locked="0"/>
    </xf>
    <xf numFmtId="0" fontId="24" fillId="3" borderId="0" xfId="4" applyFont="1" applyFill="1" applyAlignment="1" applyProtection="1">
      <alignment horizontal="left"/>
      <protection locked="0"/>
    </xf>
    <xf numFmtId="0" fontId="24" fillId="3" borderId="0" xfId="5" applyFont="1" applyFill="1" applyAlignment="1" applyProtection="1">
      <alignment horizontal="left"/>
      <protection locked="0"/>
    </xf>
    <xf numFmtId="166" fontId="24" fillId="0" borderId="0" xfId="0" applyNumberFormat="1" applyFont="1" applyAlignment="1" applyProtection="1">
      <alignment horizontal="left"/>
      <protection locked="0"/>
    </xf>
    <xf numFmtId="0" fontId="19" fillId="0" borderId="3" xfId="4" applyFont="1" applyBorder="1" applyAlignment="1" applyProtection="1">
      <alignment horizontal="left"/>
      <protection hidden="1"/>
    </xf>
    <xf numFmtId="0" fontId="19" fillId="0" borderId="48" xfId="4" applyFont="1" applyBorder="1" applyAlignment="1" applyProtection="1">
      <alignment horizontal="left"/>
      <protection hidden="1"/>
    </xf>
    <xf numFmtId="0" fontId="19" fillId="0" borderId="0" xfId="4" applyFont="1" applyProtection="1">
      <protection hidden="1"/>
    </xf>
    <xf numFmtId="0" fontId="24" fillId="6" borderId="0" xfId="0" applyFont="1" applyFill="1"/>
    <xf numFmtId="0" fontId="57" fillId="6" borderId="0" xfId="0" applyFont="1" applyFill="1" applyAlignment="1">
      <alignment horizontal="left"/>
    </xf>
    <xf numFmtId="0" fontId="57" fillId="0" borderId="0" xfId="0" applyFont="1" applyAlignment="1">
      <alignment horizontal="left"/>
    </xf>
    <xf numFmtId="0" fontId="56" fillId="0" borderId="0" xfId="0" applyFont="1"/>
    <xf numFmtId="49" fontId="56" fillId="0" borderId="0" xfId="0" applyNumberFormat="1" applyFont="1" applyAlignment="1">
      <alignment horizontal="center"/>
    </xf>
    <xf numFmtId="0" fontId="56" fillId="0" borderId="0" xfId="0" applyFont="1" applyAlignment="1">
      <alignment horizontal="center"/>
    </xf>
    <xf numFmtId="15" fontId="56" fillId="0" borderId="0" xfId="0" applyNumberFormat="1" applyFont="1"/>
    <xf numFmtId="15" fontId="24" fillId="0" borderId="0" xfId="0" applyNumberFormat="1" applyFont="1"/>
    <xf numFmtId="15" fontId="50" fillId="6" borderId="0" xfId="0" applyNumberFormat="1" applyFont="1" applyFill="1"/>
    <xf numFmtId="171" fontId="21" fillId="0" borderId="6" xfId="6" applyNumberFormat="1" applyFont="1" applyBorder="1" applyAlignment="1" applyProtection="1">
      <alignment horizontal="center"/>
      <protection hidden="1"/>
    </xf>
    <xf numFmtId="49" fontId="19" fillId="7" borderId="11" xfId="4" applyNumberFormat="1" applyFont="1" applyFill="1" applyBorder="1" applyAlignment="1" applyProtection="1">
      <alignment horizontal="center"/>
      <protection locked="0"/>
    </xf>
    <xf numFmtId="170" fontId="18" fillId="0" borderId="38" xfId="3" applyNumberFormat="1" applyFont="1" applyBorder="1" applyAlignment="1" applyProtection="1">
      <alignment horizontal="center"/>
      <protection hidden="1"/>
    </xf>
    <xf numFmtId="0" fontId="19" fillId="0" borderId="6" xfId="4" applyFont="1" applyBorder="1" applyProtection="1">
      <protection hidden="1"/>
    </xf>
    <xf numFmtId="0" fontId="58" fillId="0" borderId="0" xfId="0" applyFont="1" applyAlignment="1">
      <alignment horizontal="left" vertical="center" indent="1"/>
    </xf>
    <xf numFmtId="0" fontId="47" fillId="0" borderId="0" xfId="0" applyFont="1" applyAlignment="1">
      <alignment horizontal="center" vertical="center" wrapText="1"/>
    </xf>
    <xf numFmtId="9" fontId="47" fillId="0" borderId="0" xfId="0" applyNumberFormat="1" applyFont="1" applyAlignment="1">
      <alignment horizontal="center" vertical="center" wrapText="1"/>
    </xf>
    <xf numFmtId="10" fontId="47" fillId="0" borderId="0" xfId="0" applyNumberFormat="1" applyFont="1" applyAlignment="1">
      <alignment horizontal="center" vertical="center" wrapText="1"/>
    </xf>
    <xf numFmtId="0" fontId="47" fillId="0" borderId="0" xfId="0" applyFont="1" applyAlignment="1">
      <alignment horizontal="left" vertical="center" indent="1"/>
    </xf>
    <xf numFmtId="166" fontId="24" fillId="0" borderId="0" xfId="4" applyNumberFormat="1" applyFont="1" applyProtection="1">
      <protection hidden="1"/>
    </xf>
    <xf numFmtId="164" fontId="20" fillId="7" borderId="6" xfId="4" applyNumberFormat="1" applyFont="1" applyFill="1" applyBorder="1" applyAlignment="1" applyProtection="1">
      <alignment horizontal="center"/>
      <protection locked="0"/>
    </xf>
    <xf numFmtId="166" fontId="18" fillId="7" borderId="6" xfId="3" applyNumberFormat="1" applyFont="1" applyFill="1" applyBorder="1" applyAlignment="1" applyProtection="1">
      <alignment horizontal="center"/>
      <protection locked="0"/>
    </xf>
    <xf numFmtId="164" fontId="20" fillId="7" borderId="2" xfId="4" applyNumberFormat="1" applyFont="1" applyFill="1" applyBorder="1" applyAlignment="1" applyProtection="1">
      <alignment horizontal="center"/>
      <protection locked="0"/>
    </xf>
    <xf numFmtId="166" fontId="18" fillId="7" borderId="11" xfId="3" applyNumberFormat="1" applyFont="1" applyFill="1" applyBorder="1" applyAlignment="1" applyProtection="1">
      <alignment horizontal="center"/>
      <protection locked="0"/>
    </xf>
    <xf numFmtId="164" fontId="20" fillId="7" borderId="7" xfId="4" applyNumberFormat="1" applyFont="1" applyFill="1" applyBorder="1" applyAlignment="1" applyProtection="1">
      <alignment horizontal="center"/>
      <protection locked="0"/>
    </xf>
    <xf numFmtId="0" fontId="18" fillId="0" borderId="8" xfId="4" applyFont="1" applyBorder="1" applyAlignment="1" applyProtection="1">
      <alignment horizontal="left" vertical="center" wrapText="1"/>
      <protection hidden="1"/>
    </xf>
    <xf numFmtId="0" fontId="18" fillId="0" borderId="2" xfId="4" applyFont="1" applyBorder="1" applyAlignment="1" applyProtection="1">
      <alignment horizontal="center" vertical="center" wrapText="1"/>
      <protection hidden="1"/>
    </xf>
    <xf numFmtId="0" fontId="19" fillId="7" borderId="6" xfId="0" applyFont="1" applyFill="1" applyBorder="1" applyAlignment="1" applyProtection="1">
      <alignment horizontal="center"/>
      <protection locked="0"/>
    </xf>
    <xf numFmtId="1" fontId="19" fillId="0" borderId="6" xfId="0" applyNumberFormat="1" applyFont="1" applyBorder="1" applyAlignment="1" applyProtection="1">
      <alignment horizontal="center"/>
      <protection hidden="1"/>
    </xf>
    <xf numFmtId="170" fontId="18" fillId="0" borderId="2" xfId="3" applyNumberFormat="1" applyFont="1" applyBorder="1" applyAlignment="1" applyProtection="1">
      <alignment horizontal="center"/>
      <protection hidden="1"/>
    </xf>
    <xf numFmtId="49" fontId="20" fillId="5" borderId="0" xfId="4" applyNumberFormat="1" applyFont="1" applyFill="1" applyAlignment="1" applyProtection="1">
      <alignment horizontal="center"/>
      <protection hidden="1"/>
    </xf>
    <xf numFmtId="0" fontId="59" fillId="6" borderId="4" xfId="4" applyFont="1" applyFill="1" applyBorder="1" applyProtection="1">
      <protection hidden="1"/>
    </xf>
    <xf numFmtId="0" fontId="52" fillId="0" borderId="0" xfId="4" applyFont="1" applyProtection="1">
      <protection locked="0"/>
    </xf>
    <xf numFmtId="0" fontId="18" fillId="5" borderId="3" xfId="4" applyFont="1" applyFill="1" applyBorder="1" applyProtection="1">
      <protection hidden="1"/>
    </xf>
    <xf numFmtId="0" fontId="19" fillId="5" borderId="0" xfId="4" applyFont="1" applyFill="1" applyProtection="1">
      <protection hidden="1"/>
    </xf>
    <xf numFmtId="0" fontId="18" fillId="5" borderId="0" xfId="4" applyFont="1" applyFill="1" applyProtection="1">
      <protection hidden="1"/>
    </xf>
    <xf numFmtId="172" fontId="18" fillId="5" borderId="5" xfId="4" applyNumberFormat="1" applyFont="1" applyFill="1" applyBorder="1" applyAlignment="1" applyProtection="1">
      <alignment horizontal="center"/>
      <protection hidden="1"/>
    </xf>
    <xf numFmtId="0" fontId="18" fillId="5" borderId="5" xfId="4" applyFont="1" applyFill="1" applyBorder="1" applyProtection="1">
      <protection hidden="1"/>
    </xf>
    <xf numFmtId="0" fontId="22" fillId="0" borderId="5" xfId="0" applyFont="1" applyBorder="1"/>
    <xf numFmtId="0" fontId="19" fillId="5" borderId="3" xfId="4" applyFont="1" applyFill="1" applyBorder="1" applyProtection="1">
      <protection hidden="1"/>
    </xf>
    <xf numFmtId="0" fontId="18" fillId="5" borderId="0" xfId="4" applyFont="1" applyFill="1" applyAlignment="1" applyProtection="1">
      <alignment horizontal="center"/>
      <protection hidden="1"/>
    </xf>
    <xf numFmtId="0" fontId="19" fillId="5" borderId="0" xfId="4" applyFont="1" applyFill="1" applyAlignment="1" applyProtection="1">
      <alignment horizontal="center"/>
      <protection hidden="1"/>
    </xf>
    <xf numFmtId="0" fontId="18" fillId="5" borderId="5" xfId="4" applyFont="1" applyFill="1" applyBorder="1" applyAlignment="1" applyProtection="1">
      <alignment horizontal="center"/>
      <protection hidden="1"/>
    </xf>
    <xf numFmtId="0" fontId="19" fillId="5" borderId="0" xfId="4" applyFont="1" applyFill="1" applyAlignment="1" applyProtection="1">
      <alignment vertical="center"/>
      <protection hidden="1"/>
    </xf>
    <xf numFmtId="0" fontId="19" fillId="0" borderId="0" xfId="4" applyFont="1" applyAlignment="1" applyProtection="1">
      <alignment vertical="center"/>
      <protection hidden="1"/>
    </xf>
    <xf numFmtId="0" fontId="52" fillId="0" borderId="0" xfId="4" applyFont="1" applyAlignment="1" applyProtection="1">
      <alignment vertical="center"/>
      <protection hidden="1"/>
    </xf>
    <xf numFmtId="0" fontId="52" fillId="0" borderId="0" xfId="4" applyFont="1" applyAlignment="1" applyProtection="1">
      <alignment vertical="center"/>
      <protection locked="0"/>
    </xf>
    <xf numFmtId="0" fontId="18" fillId="0" borderId="8" xfId="4" applyFont="1" applyBorder="1" applyAlignment="1" applyProtection="1">
      <alignment horizontal="left"/>
      <protection hidden="1"/>
    </xf>
    <xf numFmtId="0" fontId="51" fillId="0" borderId="0" xfId="4" applyFont="1" applyProtection="1">
      <protection hidden="1"/>
    </xf>
    <xf numFmtId="2" fontId="19" fillId="0" borderId="0" xfId="4" applyNumberFormat="1" applyFont="1" applyAlignment="1" applyProtection="1">
      <alignment horizontal="right"/>
      <protection hidden="1"/>
    </xf>
    <xf numFmtId="2" fontId="19" fillId="0" borderId="0" xfId="4" applyNumberFormat="1" applyFont="1" applyProtection="1">
      <protection hidden="1"/>
    </xf>
    <xf numFmtId="2" fontId="21" fillId="0" borderId="0" xfId="2" applyNumberFormat="1" applyFont="1" applyAlignment="1" applyProtection="1">
      <alignment horizontal="right"/>
      <protection hidden="1"/>
    </xf>
    <xf numFmtId="169" fontId="52" fillId="0" borderId="0" xfId="3" applyNumberFormat="1" applyFont="1"/>
    <xf numFmtId="169" fontId="52" fillId="0" borderId="0" xfId="4" applyNumberFormat="1" applyFont="1" applyProtection="1">
      <protection hidden="1"/>
    </xf>
    <xf numFmtId="0" fontId="18" fillId="0" borderId="8" xfId="4" applyFont="1" applyBorder="1" applyAlignment="1" applyProtection="1">
      <alignment vertical="center"/>
      <protection hidden="1"/>
    </xf>
    <xf numFmtId="0" fontId="18" fillId="0" borderId="6" xfId="4" applyFont="1" applyBorder="1" applyAlignment="1" applyProtection="1">
      <alignment horizontal="center" vertical="center"/>
      <protection hidden="1"/>
    </xf>
    <xf numFmtId="166" fontId="18" fillId="7" borderId="6" xfId="4" applyNumberFormat="1" applyFont="1" applyFill="1" applyBorder="1" applyAlignment="1" applyProtection="1">
      <alignment horizontal="center"/>
      <protection locked="0"/>
    </xf>
    <xf numFmtId="0" fontId="52" fillId="0" borderId="0" xfId="5" applyFont="1" applyProtection="1">
      <protection hidden="1"/>
    </xf>
    <xf numFmtId="2" fontId="52" fillId="0" borderId="0" xfId="4" applyNumberFormat="1" applyFont="1" applyProtection="1">
      <protection hidden="1"/>
    </xf>
    <xf numFmtId="0" fontId="19" fillId="0" borderId="0" xfId="5" applyFont="1" applyProtection="1">
      <protection hidden="1"/>
    </xf>
    <xf numFmtId="168" fontId="19" fillId="0" borderId="0" xfId="4" applyNumberFormat="1" applyFont="1" applyProtection="1">
      <protection hidden="1"/>
    </xf>
    <xf numFmtId="168" fontId="18" fillId="0" borderId="0" xfId="4" applyNumberFormat="1" applyFont="1" applyProtection="1">
      <protection hidden="1"/>
    </xf>
    <xf numFmtId="1" fontId="52" fillId="0" borderId="0" xfId="4" applyNumberFormat="1" applyFont="1" applyProtection="1">
      <protection hidden="1"/>
    </xf>
    <xf numFmtId="10" fontId="52" fillId="0" borderId="0" xfId="4" applyNumberFormat="1" applyFont="1" applyProtection="1">
      <protection hidden="1"/>
    </xf>
    <xf numFmtId="49" fontId="52" fillId="0" borderId="0" xfId="4" applyNumberFormat="1" applyFont="1" applyAlignment="1" applyProtection="1">
      <alignment horizontal="left"/>
      <protection hidden="1"/>
    </xf>
    <xf numFmtId="10" fontId="52" fillId="0" borderId="0" xfId="6" applyNumberFormat="1" applyFont="1" applyProtection="1">
      <protection hidden="1"/>
    </xf>
    <xf numFmtId="170" fontId="52" fillId="0" borderId="0" xfId="4" applyNumberFormat="1" applyFont="1" applyProtection="1">
      <protection hidden="1"/>
    </xf>
    <xf numFmtId="0" fontId="52" fillId="0" borderId="0" xfId="5" applyFont="1" applyProtection="1">
      <protection locked="0"/>
    </xf>
    <xf numFmtId="0" fontId="52" fillId="0" borderId="0" xfId="4" applyFont="1" applyAlignment="1" applyProtection="1">
      <alignment horizontal="left"/>
      <protection hidden="1"/>
    </xf>
    <xf numFmtId="0" fontId="63" fillId="0" borderId="0" xfId="4" applyFont="1" applyAlignment="1" applyProtection="1">
      <alignment horizontal="left"/>
      <protection hidden="1"/>
    </xf>
    <xf numFmtId="0" fontId="64" fillId="0" borderId="0" xfId="4" applyFont="1" applyAlignment="1" applyProtection="1">
      <alignment horizontal="left"/>
      <protection hidden="1"/>
    </xf>
    <xf numFmtId="0" fontId="65" fillId="0" borderId="0" xfId="4" applyFont="1" applyAlignment="1" applyProtection="1">
      <alignment horizontal="left"/>
      <protection hidden="1"/>
    </xf>
    <xf numFmtId="170" fontId="19" fillId="0" borderId="0" xfId="4" applyNumberFormat="1" applyFont="1" applyProtection="1">
      <protection hidden="1"/>
    </xf>
    <xf numFmtId="170" fontId="52" fillId="0" borderId="0" xfId="5" applyNumberFormat="1" applyFont="1" applyProtection="1">
      <protection locked="0"/>
    </xf>
    <xf numFmtId="49" fontId="19" fillId="7" borderId="14" xfId="4" applyNumberFormat="1" applyFont="1" applyFill="1" applyBorder="1" applyProtection="1">
      <protection locked="0"/>
    </xf>
    <xf numFmtId="15" fontId="19" fillId="7" borderId="15" xfId="4" applyNumberFormat="1" applyFont="1" applyFill="1" applyBorder="1" applyProtection="1">
      <protection locked="0"/>
    </xf>
    <xf numFmtId="179" fontId="52" fillId="0" borderId="0" xfId="1" applyNumberFormat="1" applyFont="1" applyProtection="1">
      <protection hidden="1"/>
    </xf>
    <xf numFmtId="179" fontId="52" fillId="0" borderId="0" xfId="1" applyNumberFormat="1" applyFont="1" applyAlignment="1">
      <alignment horizontal="center"/>
    </xf>
    <xf numFmtId="9" fontId="19" fillId="7" borderId="6" xfId="6" applyFont="1" applyFill="1" applyBorder="1" applyAlignment="1" applyProtection="1">
      <alignment horizontal="center"/>
      <protection locked="0"/>
    </xf>
    <xf numFmtId="0" fontId="19" fillId="7" borderId="2" xfId="0" applyFont="1" applyFill="1" applyBorder="1" applyProtection="1">
      <protection locked="0"/>
    </xf>
    <xf numFmtId="0" fontId="19" fillId="2" borderId="14" xfId="0" applyFont="1" applyFill="1" applyBorder="1" applyProtection="1">
      <protection hidden="1"/>
    </xf>
    <xf numFmtId="0" fontId="19" fillId="7" borderId="15" xfId="0" applyFont="1" applyFill="1" applyBorder="1" applyProtection="1">
      <protection locked="0"/>
    </xf>
    <xf numFmtId="0" fontId="42" fillId="6" borderId="4" xfId="4" applyFont="1" applyFill="1" applyBorder="1" applyProtection="1">
      <protection hidden="1"/>
    </xf>
    <xf numFmtId="171" fontId="18" fillId="0" borderId="6" xfId="6" applyNumberFormat="1" applyFont="1" applyBorder="1" applyAlignment="1" applyProtection="1">
      <alignment horizontal="center"/>
      <protection hidden="1"/>
    </xf>
    <xf numFmtId="170" fontId="19" fillId="0" borderId="6" xfId="3" applyNumberFormat="1" applyFont="1" applyBorder="1" applyAlignment="1" applyProtection="1">
      <alignment horizontal="left"/>
      <protection hidden="1"/>
    </xf>
    <xf numFmtId="170" fontId="18" fillId="0" borderId="17" xfId="3" applyNumberFormat="1" applyFont="1" applyBorder="1" applyAlignment="1" applyProtection="1">
      <alignment horizontal="center"/>
      <protection hidden="1"/>
    </xf>
    <xf numFmtId="0" fontId="19" fillId="0" borderId="1" xfId="4" applyFont="1" applyBorder="1" applyProtection="1">
      <protection hidden="1"/>
    </xf>
    <xf numFmtId="0" fontId="19" fillId="0" borderId="11" xfId="4" applyFont="1" applyBorder="1" applyProtection="1">
      <protection hidden="1"/>
    </xf>
    <xf numFmtId="0" fontId="18" fillId="0" borderId="7" xfId="4" applyFont="1" applyBorder="1" applyAlignment="1" applyProtection="1">
      <alignment horizontal="center" vertical="center"/>
      <protection hidden="1"/>
    </xf>
    <xf numFmtId="164" fontId="42" fillId="6" borderId="2" xfId="0" applyNumberFormat="1" applyFont="1" applyFill="1" applyBorder="1" applyAlignment="1" applyProtection="1">
      <alignment horizontal="center"/>
      <protection hidden="1"/>
    </xf>
    <xf numFmtId="0" fontId="19" fillId="7" borderId="14" xfId="0" applyFont="1" applyFill="1" applyBorder="1" applyAlignment="1" applyProtection="1">
      <alignment horizontal="center"/>
      <protection locked="0"/>
    </xf>
    <xf numFmtId="171" fontId="18" fillId="0" borderId="2" xfId="6" applyNumberFormat="1" applyFont="1" applyBorder="1" applyAlignment="1" applyProtection="1">
      <alignment horizontal="center"/>
      <protection hidden="1"/>
    </xf>
    <xf numFmtId="9" fontId="19" fillId="7" borderId="7" xfId="6" applyFont="1" applyFill="1" applyBorder="1" applyAlignment="1" applyProtection="1">
      <alignment horizontal="center"/>
      <protection locked="0"/>
    </xf>
    <xf numFmtId="2" fontId="19" fillId="0" borderId="7" xfId="0" applyNumberFormat="1" applyFont="1" applyBorder="1" applyAlignment="1">
      <alignment horizontal="center"/>
    </xf>
    <xf numFmtId="0" fontId="19" fillId="5" borderId="26" xfId="4" applyFont="1" applyFill="1" applyBorder="1" applyProtection="1">
      <protection hidden="1"/>
    </xf>
    <xf numFmtId="0" fontId="19" fillId="5" borderId="5" xfId="4" applyFont="1" applyFill="1" applyBorder="1" applyProtection="1">
      <protection hidden="1"/>
    </xf>
    <xf numFmtId="0" fontId="68" fillId="5" borderId="3" xfId="0" applyFont="1" applyFill="1" applyBorder="1" applyProtection="1">
      <protection hidden="1"/>
    </xf>
    <xf numFmtId="0" fontId="18" fillId="5" borderId="0" xfId="4" applyFont="1" applyFill="1" applyAlignment="1" applyProtection="1">
      <alignment horizontal="right" vertical="center"/>
      <protection hidden="1"/>
    </xf>
    <xf numFmtId="3" fontId="18" fillId="5" borderId="5" xfId="4" applyNumberFormat="1" applyFont="1" applyFill="1" applyBorder="1" applyAlignment="1" applyProtection="1">
      <alignment horizontal="center" vertical="center"/>
      <protection hidden="1"/>
    </xf>
    <xf numFmtId="0" fontId="19" fillId="5" borderId="34" xfId="4" applyFont="1" applyFill="1" applyBorder="1" applyProtection="1">
      <protection hidden="1"/>
    </xf>
    <xf numFmtId="0" fontId="19" fillId="5" borderId="43" xfId="4" applyFont="1" applyFill="1" applyBorder="1" applyProtection="1">
      <protection hidden="1"/>
    </xf>
    <xf numFmtId="0" fontId="19" fillId="5" borderId="48" xfId="4" applyFont="1" applyFill="1" applyBorder="1" applyProtection="1">
      <protection hidden="1"/>
    </xf>
    <xf numFmtId="0" fontId="18" fillId="5" borderId="46" xfId="5" applyFont="1" applyFill="1" applyBorder="1" applyProtection="1">
      <protection hidden="1"/>
    </xf>
    <xf numFmtId="169" fontId="18" fillId="5" borderId="47" xfId="3" applyNumberFormat="1" applyFont="1" applyFill="1" applyBorder="1" applyProtection="1">
      <protection hidden="1"/>
    </xf>
    <xf numFmtId="169" fontId="18" fillId="5" borderId="44" xfId="3" applyNumberFormat="1" applyFont="1" applyFill="1" applyBorder="1" applyProtection="1">
      <protection hidden="1"/>
    </xf>
    <xf numFmtId="170" fontId="18" fillId="5" borderId="45" xfId="3" applyNumberFormat="1" applyFont="1" applyFill="1" applyBorder="1" applyAlignment="1" applyProtection="1">
      <alignment horizontal="center"/>
      <protection hidden="1"/>
    </xf>
    <xf numFmtId="170" fontId="18" fillId="5" borderId="47" xfId="3" applyNumberFormat="1" applyFont="1" applyFill="1" applyBorder="1" applyAlignment="1" applyProtection="1">
      <alignment horizontal="center"/>
      <protection hidden="1"/>
    </xf>
    <xf numFmtId="170" fontId="18" fillId="5" borderId="42" xfId="4" applyNumberFormat="1" applyFont="1" applyFill="1" applyBorder="1" applyAlignment="1" applyProtection="1">
      <alignment horizontal="center"/>
      <protection hidden="1"/>
    </xf>
    <xf numFmtId="0" fontId="18" fillId="5" borderId="47" xfId="4" applyFont="1" applyFill="1" applyBorder="1" applyAlignment="1" applyProtection="1">
      <alignment horizontal="center"/>
      <protection hidden="1"/>
    </xf>
    <xf numFmtId="0" fontId="21" fillId="7" borderId="6" xfId="4" applyFont="1" applyFill="1" applyBorder="1" applyAlignment="1" applyProtection="1">
      <alignment horizontal="center"/>
      <protection locked="0"/>
    </xf>
    <xf numFmtId="0" fontId="19" fillId="0" borderId="0" xfId="4" applyFont="1" applyProtection="1">
      <protection locked="0"/>
    </xf>
    <xf numFmtId="0" fontId="52" fillId="0" borderId="0" xfId="5" applyFont="1" applyAlignment="1" applyProtection="1">
      <alignment horizontal="centerContinuous"/>
      <protection locked="0"/>
    </xf>
    <xf numFmtId="0" fontId="22" fillId="0" borderId="0" xfId="0" applyFont="1" applyProtection="1">
      <protection locked="0"/>
    </xf>
    <xf numFmtId="0" fontId="60" fillId="0" borderId="0" xfId="5" applyFont="1" applyProtection="1">
      <protection locked="0"/>
    </xf>
    <xf numFmtId="0" fontId="61" fillId="0" borderId="0" xfId="5" applyFont="1" applyAlignment="1" applyProtection="1">
      <alignment horizontal="centerContinuous"/>
      <protection locked="0"/>
    </xf>
    <xf numFmtId="167" fontId="61" fillId="0" borderId="0" xfId="5" applyNumberFormat="1" applyFont="1" applyAlignment="1" applyProtection="1">
      <alignment horizontal="center"/>
      <protection locked="0"/>
    </xf>
    <xf numFmtId="170" fontId="62" fillId="0" borderId="0" xfId="4" applyNumberFormat="1" applyFont="1" applyProtection="1">
      <protection locked="0"/>
    </xf>
    <xf numFmtId="0" fontId="19" fillId="7" borderId="11" xfId="4" applyFont="1" applyFill="1" applyBorder="1" applyProtection="1">
      <protection locked="0"/>
    </xf>
    <xf numFmtId="0" fontId="19" fillId="7" borderId="8" xfId="4" applyFont="1" applyFill="1" applyBorder="1" applyAlignment="1" applyProtection="1">
      <alignment horizontal="left"/>
      <protection locked="0"/>
    </xf>
    <xf numFmtId="0" fontId="19" fillId="7" borderId="9" xfId="4" applyFont="1" applyFill="1" applyBorder="1" applyAlignment="1" applyProtection="1">
      <alignment horizontal="left"/>
      <protection locked="0"/>
    </xf>
    <xf numFmtId="0" fontId="70" fillId="0" borderId="0" xfId="4" applyFont="1" applyAlignment="1" applyProtection="1">
      <alignment horizontal="center"/>
      <protection hidden="1"/>
    </xf>
    <xf numFmtId="49" fontId="52" fillId="0" borderId="0" xfId="4" applyNumberFormat="1" applyFont="1" applyAlignment="1" applyProtection="1">
      <alignment horizontal="left"/>
      <protection locked="0"/>
    </xf>
    <xf numFmtId="1" fontId="52" fillId="0" borderId="0" xfId="4" applyNumberFormat="1" applyFont="1" applyProtection="1">
      <protection locked="0"/>
    </xf>
    <xf numFmtId="0" fontId="64" fillId="0" borderId="0" xfId="4" applyFont="1" applyProtection="1">
      <protection locked="0"/>
    </xf>
    <xf numFmtId="0" fontId="66" fillId="0" borderId="0" xfId="4" applyFont="1" applyAlignment="1" applyProtection="1">
      <alignment horizontal="centerContinuous"/>
      <protection locked="0"/>
    </xf>
    <xf numFmtId="0" fontId="52" fillId="0" borderId="0" xfId="4" applyFont="1" applyAlignment="1" applyProtection="1">
      <alignment horizontal="centerContinuous"/>
      <protection locked="0"/>
    </xf>
    <xf numFmtId="0" fontId="67" fillId="0" borderId="0" xfId="4" applyFont="1" applyAlignment="1" applyProtection="1">
      <alignment horizontal="centerContinuous"/>
      <protection locked="0"/>
    </xf>
    <xf numFmtId="0" fontId="52" fillId="0" borderId="0" xfId="4" applyFont="1" applyAlignment="1" applyProtection="1">
      <alignment wrapText="1"/>
      <protection locked="0"/>
    </xf>
    <xf numFmtId="44" fontId="52" fillId="0" borderId="0" xfId="3" applyFont="1" applyProtection="1">
      <protection locked="0"/>
    </xf>
    <xf numFmtId="0" fontId="52" fillId="0" borderId="0" xfId="5" quotePrefix="1" applyFont="1" applyProtection="1">
      <protection locked="0"/>
    </xf>
    <xf numFmtId="174" fontId="52" fillId="0" borderId="0" xfId="4" applyNumberFormat="1" applyFont="1" applyAlignment="1" applyProtection="1">
      <alignment horizontal="left"/>
      <protection locked="0"/>
    </xf>
    <xf numFmtId="169" fontId="52" fillId="0" borderId="0" xfId="3" applyNumberFormat="1" applyFont="1" applyProtection="1">
      <protection locked="0"/>
    </xf>
    <xf numFmtId="0" fontId="52" fillId="0" borderId="49" xfId="4" applyFont="1" applyBorder="1" applyProtection="1">
      <protection locked="0"/>
    </xf>
    <xf numFmtId="3" fontId="52" fillId="0" borderId="0" xfId="4" applyNumberFormat="1" applyFont="1" applyProtection="1">
      <protection locked="0"/>
    </xf>
    <xf numFmtId="171" fontId="52" fillId="0" borderId="0" xfId="6" applyNumberFormat="1" applyFont="1" applyProtection="1">
      <protection locked="0"/>
    </xf>
    <xf numFmtId="1" fontId="52" fillId="0" borderId="0" xfId="0" applyNumberFormat="1" applyFont="1" applyProtection="1">
      <protection locked="0"/>
    </xf>
    <xf numFmtId="170" fontId="52" fillId="0" borderId="0" xfId="0" applyNumberFormat="1" applyFont="1" applyProtection="1">
      <protection locked="0"/>
    </xf>
    <xf numFmtId="0" fontId="52" fillId="0" borderId="0" xfId="0" applyFont="1" applyProtection="1">
      <protection locked="0"/>
    </xf>
    <xf numFmtId="170" fontId="52" fillId="0" borderId="0" xfId="6" applyNumberFormat="1" applyFont="1" applyProtection="1">
      <protection locked="0"/>
    </xf>
    <xf numFmtId="1" fontId="52" fillId="0" borderId="0" xfId="1" applyNumberFormat="1" applyFont="1" applyProtection="1">
      <protection locked="0"/>
    </xf>
    <xf numFmtId="9" fontId="52" fillId="0" borderId="0" xfId="6" applyFont="1" applyProtection="1">
      <protection locked="0"/>
    </xf>
    <xf numFmtId="0" fontId="51" fillId="0" borderId="21" xfId="4" applyFont="1" applyBorder="1" applyAlignment="1" applyProtection="1">
      <alignment vertical="center"/>
      <protection hidden="1"/>
    </xf>
    <xf numFmtId="0" fontId="51" fillId="0" borderId="4" xfId="4" applyFont="1" applyBorder="1" applyAlignment="1" applyProtection="1">
      <alignment horizontal="center" vertical="center"/>
      <protection hidden="1"/>
    </xf>
    <xf numFmtId="0" fontId="51" fillId="0" borderId="22" xfId="4" applyFont="1" applyBorder="1" applyAlignment="1" applyProtection="1">
      <alignment horizontal="center" vertical="center"/>
      <protection hidden="1"/>
    </xf>
    <xf numFmtId="0" fontId="52" fillId="0" borderId="3" xfId="4" applyFont="1" applyBorder="1" applyProtection="1">
      <protection hidden="1"/>
    </xf>
    <xf numFmtId="166" fontId="52" fillId="0" borderId="0" xfId="4" applyNumberFormat="1" applyFont="1" applyAlignment="1" applyProtection="1">
      <alignment horizontal="center"/>
      <protection hidden="1"/>
    </xf>
    <xf numFmtId="0" fontId="51" fillId="0" borderId="3" xfId="5" applyFont="1" applyBorder="1" applyProtection="1">
      <protection hidden="1"/>
    </xf>
    <xf numFmtId="166" fontId="51" fillId="0" borderId="0" xfId="5" applyNumberFormat="1" applyFont="1" applyAlignment="1" applyProtection="1">
      <alignment horizontal="center"/>
      <protection hidden="1"/>
    </xf>
    <xf numFmtId="0" fontId="52" fillId="0" borderId="5" xfId="5" applyFont="1" applyBorder="1" applyProtection="1">
      <protection hidden="1"/>
    </xf>
    <xf numFmtId="0" fontId="52" fillId="0" borderId="3" xfId="5" applyFont="1" applyBorder="1" applyAlignment="1" applyProtection="1">
      <alignment horizontal="left"/>
      <protection hidden="1"/>
    </xf>
    <xf numFmtId="166" fontId="52" fillId="0" borderId="0" xfId="5" applyNumberFormat="1" applyFont="1" applyAlignment="1" applyProtection="1">
      <alignment horizontal="center"/>
      <protection hidden="1"/>
    </xf>
    <xf numFmtId="0" fontId="52" fillId="0" borderId="5" xfId="5" applyFont="1" applyBorder="1" applyAlignment="1" applyProtection="1">
      <alignment horizontal="center"/>
      <protection hidden="1"/>
    </xf>
    <xf numFmtId="0" fontId="52" fillId="0" borderId="3" xfId="5" applyFont="1" applyBorder="1" applyAlignment="1" applyProtection="1">
      <alignment horizontal="center"/>
      <protection hidden="1"/>
    </xf>
    <xf numFmtId="0" fontId="52" fillId="0" borderId="0" xfId="5" applyFont="1" applyAlignment="1" applyProtection="1">
      <alignment horizontal="center"/>
      <protection hidden="1"/>
    </xf>
    <xf numFmtId="0" fontId="51" fillId="0" borderId="3" xfId="4" applyFont="1" applyBorder="1" applyProtection="1">
      <protection hidden="1"/>
    </xf>
    <xf numFmtId="0" fontId="51" fillId="0" borderId="0" xfId="4" applyFont="1" applyAlignment="1" applyProtection="1">
      <alignment horizontal="center"/>
      <protection hidden="1"/>
    </xf>
    <xf numFmtId="0" fontId="52" fillId="0" borderId="3" xfId="5" applyFont="1" applyBorder="1" applyProtection="1">
      <protection hidden="1"/>
    </xf>
    <xf numFmtId="15" fontId="52" fillId="7" borderId="0" xfId="5" applyNumberFormat="1" applyFont="1" applyFill="1" applyAlignment="1" applyProtection="1">
      <alignment horizontal="center"/>
      <protection locked="0"/>
    </xf>
    <xf numFmtId="0" fontId="60" fillId="0" borderId="5" xfId="5" applyFont="1" applyBorder="1" applyProtection="1">
      <protection hidden="1"/>
    </xf>
    <xf numFmtId="15" fontId="52" fillId="0" borderId="0" xfId="4" applyNumberFormat="1" applyFont="1" applyAlignment="1" applyProtection="1">
      <alignment horizontal="center"/>
      <protection hidden="1"/>
    </xf>
    <xf numFmtId="0" fontId="61" fillId="0" borderId="5" xfId="5" applyFont="1" applyBorder="1" applyAlignment="1" applyProtection="1">
      <alignment horizontal="center"/>
      <protection hidden="1"/>
    </xf>
    <xf numFmtId="14" fontId="61" fillId="0" borderId="3" xfId="5" applyNumberFormat="1" applyFont="1" applyBorder="1" applyAlignment="1" applyProtection="1">
      <alignment horizontal="left"/>
      <protection hidden="1"/>
    </xf>
    <xf numFmtId="37" fontId="61" fillId="0" borderId="5" xfId="5" applyNumberFormat="1" applyFont="1" applyBorder="1" applyAlignment="1" applyProtection="1">
      <alignment horizontal="center"/>
      <protection hidden="1"/>
    </xf>
    <xf numFmtId="0" fontId="52" fillId="0" borderId="5" xfId="4" applyFont="1" applyBorder="1" applyProtection="1">
      <protection hidden="1"/>
    </xf>
    <xf numFmtId="37" fontId="70" fillId="0" borderId="0" xfId="5" applyNumberFormat="1" applyFont="1" applyAlignment="1" applyProtection="1">
      <alignment horizontal="center"/>
      <protection hidden="1"/>
    </xf>
    <xf numFmtId="14" fontId="61" fillId="0" borderId="48" xfId="5" applyNumberFormat="1" applyFont="1" applyBorder="1" applyAlignment="1" applyProtection="1">
      <alignment horizontal="left"/>
      <protection hidden="1"/>
    </xf>
    <xf numFmtId="0" fontId="51" fillId="0" borderId="26" xfId="4" applyFont="1" applyBorder="1" applyAlignment="1" applyProtection="1">
      <alignment horizontal="center"/>
      <protection hidden="1"/>
    </xf>
    <xf numFmtId="0" fontId="52" fillId="0" borderId="26" xfId="4" applyFont="1" applyBorder="1" applyProtection="1">
      <protection hidden="1"/>
    </xf>
    <xf numFmtId="0" fontId="52" fillId="0" borderId="27" xfId="4" applyFont="1" applyBorder="1" applyProtection="1">
      <protection hidden="1"/>
    </xf>
    <xf numFmtId="49" fontId="19" fillId="7" borderId="6" xfId="6" applyNumberFormat="1" applyFont="1" applyFill="1" applyBorder="1" applyAlignment="1" applyProtection="1">
      <alignment horizontal="center" vertical="center"/>
      <protection locked="0"/>
    </xf>
    <xf numFmtId="9" fontId="19" fillId="7" borderId="18" xfId="6" applyFont="1" applyFill="1" applyBorder="1" applyAlignment="1" applyProtection="1">
      <alignment horizontal="center" vertical="center"/>
      <protection locked="0"/>
    </xf>
    <xf numFmtId="166" fontId="19" fillId="7" borderId="18" xfId="3" applyNumberFormat="1" applyFont="1" applyFill="1" applyBorder="1" applyAlignment="1" applyProtection="1">
      <alignment horizontal="center" vertical="center"/>
      <protection locked="0"/>
    </xf>
    <xf numFmtId="9" fontId="19" fillId="7" borderId="2" xfId="6" applyFont="1" applyFill="1" applyBorder="1" applyAlignment="1" applyProtection="1">
      <alignment horizontal="center" vertical="center"/>
      <protection locked="0"/>
    </xf>
    <xf numFmtId="0" fontId="18" fillId="0" borderId="2" xfId="4" applyFont="1" applyBorder="1" applyAlignment="1" applyProtection="1">
      <alignment horizontal="center"/>
      <protection hidden="1"/>
    </xf>
    <xf numFmtId="0" fontId="19" fillId="0" borderId="11" xfId="0" applyFont="1" applyBorder="1" applyAlignment="1" applyProtection="1">
      <alignment horizontal="center"/>
      <protection hidden="1"/>
    </xf>
    <xf numFmtId="9" fontId="19" fillId="7" borderId="7" xfId="6" applyFont="1" applyFill="1" applyBorder="1" applyAlignment="1" applyProtection="1">
      <alignment horizontal="center" vertical="center"/>
      <protection locked="0"/>
    </xf>
    <xf numFmtId="0" fontId="52" fillId="7" borderId="6" xfId="4" applyFont="1" applyFill="1" applyBorder="1" applyProtection="1">
      <protection locked="0"/>
    </xf>
    <xf numFmtId="170" fontId="20" fillId="5" borderId="8" xfId="3" applyNumberFormat="1" applyFont="1" applyFill="1" applyBorder="1" applyAlignment="1" applyProtection="1">
      <alignment horizontal="center"/>
      <protection hidden="1"/>
    </xf>
    <xf numFmtId="170" fontId="21" fillId="0" borderId="8" xfId="3" applyNumberFormat="1" applyFont="1" applyBorder="1" applyAlignment="1" applyProtection="1">
      <alignment horizontal="center"/>
      <protection hidden="1"/>
    </xf>
    <xf numFmtId="0" fontId="18" fillId="0" borderId="13" xfId="4" applyFont="1" applyBorder="1" applyAlignment="1" applyProtection="1">
      <alignment horizontal="center" vertical="center"/>
      <protection hidden="1"/>
    </xf>
    <xf numFmtId="0" fontId="52" fillId="0" borderId="0" xfId="4" applyFont="1" applyAlignment="1" applyProtection="1">
      <alignment horizontal="right"/>
      <protection hidden="1"/>
    </xf>
    <xf numFmtId="179" fontId="51" fillId="0" borderId="0" xfId="1" applyNumberFormat="1" applyFont="1" applyProtection="1">
      <protection hidden="1"/>
    </xf>
    <xf numFmtId="0" fontId="24" fillId="0" borderId="0" xfId="0" applyFont="1" applyProtection="1">
      <protection locked="0"/>
    </xf>
    <xf numFmtId="9" fontId="24" fillId="0" borderId="0" xfId="4" applyNumberFormat="1" applyFont="1" applyProtection="1">
      <protection locked="0"/>
    </xf>
    <xf numFmtId="9" fontId="24" fillId="0" borderId="0" xfId="4" applyNumberFormat="1" applyFont="1" applyAlignment="1" applyProtection="1">
      <alignment horizontal="left"/>
      <protection hidden="1"/>
    </xf>
    <xf numFmtId="9" fontId="24" fillId="0" borderId="0" xfId="0" applyNumberFormat="1" applyFont="1" applyAlignment="1" applyProtection="1">
      <alignment horizontal="left"/>
      <protection hidden="1"/>
    </xf>
    <xf numFmtId="0" fontId="59" fillId="0" borderId="0" xfId="4" applyFont="1" applyProtection="1">
      <protection hidden="1"/>
    </xf>
    <xf numFmtId="0" fontId="59" fillId="0" borderId="0" xfId="4" applyFont="1" applyAlignment="1" applyProtection="1">
      <alignment vertical="center"/>
      <protection hidden="1"/>
    </xf>
    <xf numFmtId="44" fontId="24" fillId="0" borderId="0" xfId="3" applyFont="1"/>
    <xf numFmtId="0" fontId="71" fillId="0" borderId="0" xfId="7" applyAlignment="1">
      <alignment vertical="center"/>
    </xf>
    <xf numFmtId="0" fontId="25" fillId="0" borderId="0" xfId="0" applyFont="1"/>
    <xf numFmtId="0" fontId="71" fillId="0" borderId="0" xfId="7"/>
    <xf numFmtId="44" fontId="25" fillId="0" borderId="0" xfId="3" applyFont="1"/>
    <xf numFmtId="0" fontId="72" fillId="0" borderId="0" xfId="0" applyFont="1"/>
    <xf numFmtId="44" fontId="72" fillId="0" borderId="0" xfId="3" applyFont="1"/>
    <xf numFmtId="0" fontId="54" fillId="0" borderId="0" xfId="0" applyFont="1"/>
    <xf numFmtId="44" fontId="54" fillId="0" borderId="0" xfId="3" applyFont="1"/>
    <xf numFmtId="0" fontId="72" fillId="0" borderId="21" xfId="0" applyFont="1" applyBorder="1"/>
    <xf numFmtId="44" fontId="54" fillId="0" borderId="22" xfId="3" applyFont="1" applyBorder="1"/>
    <xf numFmtId="0" fontId="24" fillId="0" borderId="3" xfId="0" applyFont="1" applyBorder="1"/>
    <xf numFmtId="0" fontId="24" fillId="0" borderId="5" xfId="0" applyFont="1" applyBorder="1"/>
    <xf numFmtId="44" fontId="25" fillId="0" borderId="5" xfId="3" applyFont="1" applyBorder="1"/>
    <xf numFmtId="8" fontId="25" fillId="0" borderId="27" xfId="3" applyNumberFormat="1" applyFont="1" applyBorder="1"/>
    <xf numFmtId="44" fontId="24" fillId="7" borderId="5" xfId="3" applyFont="1" applyFill="1" applyBorder="1" applyProtection="1">
      <protection locked="0"/>
    </xf>
    <xf numFmtId="44" fontId="24" fillId="7" borderId="0" xfId="3" applyFont="1" applyFill="1" applyProtection="1">
      <protection locked="0"/>
    </xf>
    <xf numFmtId="44" fontId="24" fillId="7" borderId="0" xfId="3" applyFont="1" applyFill="1" applyProtection="1"/>
    <xf numFmtId="0" fontId="24" fillId="0" borderId="0" xfId="0" applyFont="1" applyAlignment="1">
      <alignment horizontal="right"/>
    </xf>
    <xf numFmtId="0" fontId="0" fillId="0" borderId="0" xfId="0" applyAlignment="1">
      <alignment horizontal="right"/>
    </xf>
    <xf numFmtId="0" fontId="53" fillId="0" borderId="0" xfId="0" applyFont="1"/>
    <xf numFmtId="44" fontId="25" fillId="7" borderId="0" xfId="3" applyFont="1" applyFill="1" applyProtection="1">
      <protection locked="0"/>
    </xf>
    <xf numFmtId="169" fontId="25" fillId="7" borderId="0" xfId="3" applyNumberFormat="1" applyFont="1" applyFill="1" applyProtection="1">
      <protection locked="0"/>
    </xf>
    <xf numFmtId="0" fontId="24" fillId="7" borderId="0" xfId="0" applyFont="1" applyFill="1" applyAlignment="1" applyProtection="1">
      <alignment horizontal="right"/>
      <protection locked="0"/>
    </xf>
    <xf numFmtId="42" fontId="20" fillId="7" borderId="6" xfId="3" applyNumberFormat="1" applyFont="1" applyFill="1" applyBorder="1" applyAlignment="1" applyProtection="1">
      <alignment horizontal="center"/>
      <protection locked="0"/>
    </xf>
    <xf numFmtId="42" fontId="21" fillId="7" borderId="6" xfId="3" applyNumberFormat="1" applyFont="1" applyFill="1" applyBorder="1" applyAlignment="1" applyProtection="1">
      <alignment horizontal="center"/>
      <protection locked="0"/>
    </xf>
    <xf numFmtId="15" fontId="50" fillId="0" borderId="0" xfId="0" applyNumberFormat="1" applyFont="1"/>
    <xf numFmtId="0" fontId="24" fillId="0" borderId="0" xfId="4" applyFont="1" applyAlignment="1" applyProtection="1">
      <alignment horizontal="center"/>
      <protection hidden="1"/>
    </xf>
    <xf numFmtId="0" fontId="30" fillId="0" borderId="0" xfId="0" applyFont="1"/>
    <xf numFmtId="0" fontId="29" fillId="0" borderId="0" xfId="0" applyFont="1"/>
    <xf numFmtId="0" fontId="0" fillId="0" borderId="0" xfId="0" applyAlignment="1">
      <alignment wrapText="1"/>
    </xf>
    <xf numFmtId="0" fontId="28" fillId="0" borderId="0" xfId="0" applyFont="1" applyAlignment="1">
      <alignment wrapText="1"/>
    </xf>
    <xf numFmtId="0" fontId="28" fillId="0" borderId="0" xfId="0" applyFont="1"/>
    <xf numFmtId="2" fontId="0" fillId="0" borderId="0" xfId="0" applyNumberFormat="1" applyAlignment="1">
      <alignment horizontal="right"/>
    </xf>
    <xf numFmtId="0" fontId="30" fillId="0" borderId="0" xfId="0" applyFont="1" applyAlignment="1">
      <alignment horizontal="center"/>
    </xf>
    <xf numFmtId="0" fontId="16" fillId="0" borderId="0" xfId="0" applyFont="1" applyAlignment="1">
      <alignment wrapText="1"/>
    </xf>
    <xf numFmtId="0" fontId="31" fillId="0" borderId="0" xfId="0" applyFont="1"/>
    <xf numFmtId="0" fontId="16" fillId="0" borderId="0" xfId="0" applyFont="1" applyAlignment="1">
      <alignment horizontal="left"/>
    </xf>
    <xf numFmtId="0" fontId="32" fillId="5" borderId="19" xfId="0" applyFont="1" applyFill="1" applyBorder="1" applyAlignment="1">
      <alignment horizontal="left" vertical="center"/>
    </xf>
    <xf numFmtId="0" fontId="16" fillId="5" borderId="19" xfId="0" applyFont="1" applyFill="1" applyBorder="1" applyAlignment="1">
      <alignment horizontal="left"/>
    </xf>
    <xf numFmtId="3" fontId="0" fillId="0" borderId="0" xfId="0" applyNumberFormat="1"/>
    <xf numFmtId="166" fontId="28" fillId="0" borderId="0" xfId="0" applyNumberFormat="1" applyFont="1" applyAlignment="1">
      <alignment horizontal="center"/>
    </xf>
    <xf numFmtId="0" fontId="19" fillId="0" borderId="0" xfId="4" applyFont="1" applyAlignment="1" applyProtection="1">
      <alignment horizontal="center"/>
      <protection hidden="1"/>
    </xf>
    <xf numFmtId="0" fontId="19" fillId="5" borderId="6" xfId="4" applyFont="1" applyFill="1" applyBorder="1" applyProtection="1">
      <protection hidden="1"/>
    </xf>
    <xf numFmtId="0" fontId="19" fillId="5" borderId="6" xfId="4" applyFont="1" applyFill="1" applyBorder="1" applyAlignment="1" applyProtection="1">
      <alignment horizontal="center"/>
      <protection hidden="1"/>
    </xf>
    <xf numFmtId="0" fontId="18" fillId="0" borderId="6" xfId="4" applyFont="1" applyBorder="1" applyAlignment="1">
      <alignment horizontal="center"/>
    </xf>
    <xf numFmtId="0" fontId="19" fillId="0" borderId="18" xfId="4" applyFont="1" applyBorder="1" applyAlignment="1" applyProtection="1">
      <alignment horizontal="center" vertical="center"/>
      <protection hidden="1"/>
    </xf>
    <xf numFmtId="0" fontId="19" fillId="7" borderId="18" xfId="4" applyFont="1" applyFill="1" applyBorder="1" applyAlignment="1" applyProtection="1">
      <alignment horizontal="center" vertical="center"/>
      <protection locked="0"/>
    </xf>
    <xf numFmtId="166" fontId="18" fillId="7" borderId="2" xfId="3" applyNumberFormat="1" applyFont="1" applyFill="1" applyBorder="1" applyAlignment="1" applyProtection="1">
      <alignment horizontal="center" vertical="center"/>
      <protection locked="0"/>
    </xf>
    <xf numFmtId="14" fontId="61" fillId="0" borderId="0" xfId="5" applyNumberFormat="1" applyFont="1" applyAlignment="1" applyProtection="1">
      <alignment horizontal="left"/>
      <protection hidden="1"/>
    </xf>
    <xf numFmtId="168" fontId="24" fillId="0" borderId="0" xfId="0" applyNumberFormat="1" applyFont="1" applyAlignment="1">
      <alignment horizontal="center"/>
    </xf>
    <xf numFmtId="0" fontId="19" fillId="6" borderId="0" xfId="4" applyFont="1" applyFill="1" applyProtection="1">
      <protection hidden="1"/>
    </xf>
    <xf numFmtId="0" fontId="18" fillId="0" borderId="52" xfId="4" applyFont="1" applyBorder="1" applyAlignment="1" applyProtection="1">
      <alignment horizontal="center" vertical="center" wrapText="1"/>
      <protection hidden="1"/>
    </xf>
    <xf numFmtId="0" fontId="18" fillId="0" borderId="50" xfId="4" applyFont="1" applyBorder="1" applyAlignment="1" applyProtection="1">
      <alignment horizontal="center" vertical="center" wrapText="1"/>
      <protection hidden="1"/>
    </xf>
    <xf numFmtId="0" fontId="18" fillId="0" borderId="65" xfId="4" applyFont="1" applyBorder="1" applyAlignment="1" applyProtection="1">
      <alignment horizontal="center" vertical="center" wrapText="1"/>
      <protection hidden="1"/>
    </xf>
    <xf numFmtId="9" fontId="25" fillId="0" borderId="0" xfId="6" applyFont="1" applyAlignment="1" applyProtection="1">
      <alignment horizontal="center" vertical="center" wrapText="1"/>
      <protection hidden="1"/>
    </xf>
    <xf numFmtId="0" fontId="52" fillId="0" borderId="0" xfId="6" applyNumberFormat="1" applyFont="1" applyProtection="1">
      <protection hidden="1"/>
    </xf>
    <xf numFmtId="9" fontId="59" fillId="5" borderId="0" xfId="6" applyFont="1" applyFill="1" applyBorder="1" applyAlignment="1" applyProtection="1">
      <alignment horizontal="center"/>
      <protection locked="0"/>
    </xf>
    <xf numFmtId="49" fontId="59" fillId="5" borderId="0" xfId="4" applyNumberFormat="1" applyFont="1" applyFill="1" applyAlignment="1" applyProtection="1">
      <alignment horizontal="left"/>
      <protection locked="0"/>
    </xf>
    <xf numFmtId="166" fontId="55" fillId="5" borderId="0" xfId="3" applyNumberFormat="1" applyFont="1" applyFill="1" applyBorder="1" applyAlignment="1" applyProtection="1">
      <alignment horizontal="center"/>
      <protection locked="0"/>
    </xf>
    <xf numFmtId="164" fontId="55" fillId="5" borderId="0" xfId="4" applyNumberFormat="1" applyFont="1" applyFill="1" applyAlignment="1" applyProtection="1">
      <alignment horizontal="center"/>
      <protection locked="0"/>
    </xf>
    <xf numFmtId="8" fontId="52" fillId="0" borderId="0" xfId="4" applyNumberFormat="1" applyFont="1" applyProtection="1">
      <protection hidden="1"/>
    </xf>
    <xf numFmtId="166" fontId="25" fillId="0" borderId="0" xfId="0" applyNumberFormat="1" applyFont="1" applyAlignment="1" applyProtection="1">
      <alignment horizontal="center"/>
      <protection locked="0"/>
    </xf>
    <xf numFmtId="10" fontId="24" fillId="3" borderId="0" xfId="0" applyNumberFormat="1" applyFont="1" applyFill="1" applyAlignment="1" applyProtection="1">
      <alignment horizontal="center"/>
      <protection locked="0"/>
    </xf>
    <xf numFmtId="10" fontId="24" fillId="3" borderId="0" xfId="6" applyNumberFormat="1" applyFont="1" applyFill="1" applyAlignment="1" applyProtection="1">
      <alignment horizontal="center"/>
      <protection locked="0"/>
    </xf>
    <xf numFmtId="10" fontId="24" fillId="3" borderId="0" xfId="0" applyNumberFormat="1" applyFont="1" applyFill="1" applyAlignment="1" applyProtection="1">
      <alignment horizontal="center"/>
      <protection hidden="1"/>
    </xf>
    <xf numFmtId="10" fontId="52" fillId="0" borderId="0" xfId="4" applyNumberFormat="1" applyFont="1" applyAlignment="1" applyProtection="1">
      <alignment horizontal="centerContinuous"/>
      <protection locked="0"/>
    </xf>
    <xf numFmtId="0" fontId="18" fillId="7" borderId="6" xfId="4" applyFont="1" applyFill="1" applyBorder="1" applyAlignment="1" applyProtection="1">
      <alignment horizontal="center"/>
      <protection locked="0"/>
    </xf>
    <xf numFmtId="170" fontId="20" fillId="5" borderId="6" xfId="3" applyNumberFormat="1" applyFont="1" applyFill="1" applyBorder="1" applyAlignment="1" applyProtection="1">
      <alignment horizontal="center"/>
      <protection hidden="1"/>
    </xf>
    <xf numFmtId="166" fontId="18" fillId="7" borderId="6" xfId="862" applyNumberFormat="1" applyFont="1" applyFill="1" applyBorder="1" applyAlignment="1" applyProtection="1">
      <alignment horizontal="center"/>
      <protection locked="0"/>
    </xf>
    <xf numFmtId="5" fontId="20" fillId="7" borderId="2" xfId="4" applyNumberFormat="1" applyFont="1" applyFill="1" applyBorder="1" applyAlignment="1" applyProtection="1">
      <alignment horizontal="center"/>
      <protection locked="0"/>
    </xf>
    <xf numFmtId="168" fontId="18" fillId="7" borderId="6" xfId="862" applyNumberFormat="1" applyFont="1" applyFill="1" applyBorder="1" applyAlignment="1" applyProtection="1">
      <alignment horizontal="center"/>
      <protection locked="0"/>
    </xf>
    <xf numFmtId="10" fontId="18" fillId="0" borderId="6" xfId="6" applyNumberFormat="1" applyFont="1" applyBorder="1" applyAlignment="1" applyProtection="1">
      <alignment horizontal="center"/>
      <protection hidden="1"/>
    </xf>
    <xf numFmtId="0" fontId="52" fillId="0" borderId="0" xfId="4" applyFont="1" applyAlignment="1" applyProtection="1">
      <alignment horizontal="left" indent="1"/>
      <protection hidden="1"/>
    </xf>
    <xf numFmtId="1" fontId="19" fillId="0" borderId="0" xfId="4" applyNumberFormat="1" applyFont="1" applyProtection="1">
      <protection locked="0"/>
    </xf>
    <xf numFmtId="10" fontId="52" fillId="0" borderId="6" xfId="6" applyNumberFormat="1" applyFont="1" applyBorder="1" applyAlignment="1" applyProtection="1">
      <alignment horizontal="center"/>
      <protection hidden="1"/>
    </xf>
    <xf numFmtId="0" fontId="18" fillId="0" borderId="17" xfId="4" applyFont="1" applyBorder="1" applyAlignment="1" applyProtection="1">
      <alignment horizontal="center" vertical="center" wrapText="1"/>
      <protection hidden="1"/>
    </xf>
    <xf numFmtId="9" fontId="24" fillId="3" borderId="0" xfId="4" applyNumberFormat="1" applyFont="1" applyFill="1" applyProtection="1">
      <protection locked="0"/>
    </xf>
    <xf numFmtId="1" fontId="24" fillId="3" borderId="0" xfId="4" applyNumberFormat="1" applyFont="1" applyFill="1" applyProtection="1">
      <protection locked="0"/>
    </xf>
    <xf numFmtId="168" fontId="52" fillId="0" borderId="5" xfId="3" applyNumberFormat="1" applyFont="1" applyBorder="1" applyProtection="1">
      <protection hidden="1"/>
    </xf>
    <xf numFmtId="9" fontId="19" fillId="7" borderId="12" xfId="6" applyFont="1" applyFill="1" applyBorder="1" applyAlignment="1" applyProtection="1">
      <alignment horizontal="center"/>
      <protection locked="0"/>
    </xf>
    <xf numFmtId="171" fontId="18" fillId="0" borderId="14" xfId="6" applyNumberFormat="1" applyFont="1" applyBorder="1" applyAlignment="1" applyProtection="1">
      <alignment horizontal="center"/>
      <protection hidden="1"/>
    </xf>
    <xf numFmtId="0" fontId="88" fillId="6" borderId="0" xfId="4" applyFont="1" applyFill="1" applyAlignment="1" applyProtection="1">
      <alignment horizontal="center" vertical="center"/>
      <protection hidden="1"/>
    </xf>
    <xf numFmtId="9" fontId="52" fillId="0" borderId="0" xfId="4" applyNumberFormat="1" applyFont="1" applyProtection="1">
      <protection locked="0"/>
    </xf>
    <xf numFmtId="0" fontId="18" fillId="0" borderId="6" xfId="4" applyFont="1" applyBorder="1" applyProtection="1">
      <protection locked="0"/>
    </xf>
    <xf numFmtId="0" fontId="52" fillId="4" borderId="0" xfId="5" applyFont="1" applyFill="1" applyAlignment="1" applyProtection="1">
      <alignment horizontal="center"/>
      <protection hidden="1"/>
    </xf>
    <xf numFmtId="0" fontId="25" fillId="0" borderId="0" xfId="0" applyFont="1" applyAlignment="1">
      <alignment horizontal="left"/>
    </xf>
    <xf numFmtId="0" fontId="16" fillId="0" borderId="0" xfId="0" applyFont="1"/>
    <xf numFmtId="10" fontId="52" fillId="0" borderId="0" xfId="4" applyNumberFormat="1" applyFont="1" applyProtection="1">
      <protection locked="0"/>
    </xf>
    <xf numFmtId="6" fontId="52" fillId="0" borderId="0" xfId="4" applyNumberFormat="1" applyFont="1" applyProtection="1">
      <protection locked="0"/>
    </xf>
    <xf numFmtId="3" fontId="40" fillId="0" borderId="0" xfId="0" applyNumberFormat="1" applyFont="1"/>
    <xf numFmtId="0" fontId="24" fillId="0" borderId="0" xfId="0" applyFont="1" applyAlignment="1" applyProtection="1">
      <alignment horizontal="center"/>
      <protection hidden="1"/>
    </xf>
    <xf numFmtId="0" fontId="24" fillId="39" borderId="0" xfId="0" applyFont="1" applyFill="1" applyProtection="1">
      <protection hidden="1"/>
    </xf>
    <xf numFmtId="9" fontId="24" fillId="0" borderId="0" xfId="0" applyNumberFormat="1" applyFont="1" applyProtection="1">
      <protection hidden="1"/>
    </xf>
    <xf numFmtId="10" fontId="24" fillId="3" borderId="0" xfId="0" applyNumberFormat="1" applyFont="1" applyFill="1" applyProtection="1">
      <protection hidden="1"/>
    </xf>
    <xf numFmtId="10" fontId="24" fillId="0" borderId="0" xfId="4" applyNumberFormat="1" applyFont="1" applyAlignment="1" applyProtection="1">
      <alignment horizontal="center"/>
      <protection locked="0"/>
    </xf>
    <xf numFmtId="10" fontId="24" fillId="0" borderId="0" xfId="0" applyNumberFormat="1" applyFont="1" applyAlignment="1" applyProtection="1">
      <alignment horizontal="right"/>
      <protection locked="0"/>
    </xf>
    <xf numFmtId="0" fontId="19" fillId="7" borderId="6" xfId="3" applyNumberFormat="1" applyFont="1" applyFill="1" applyBorder="1" applyAlignment="1" applyProtection="1">
      <alignment horizontal="center"/>
    </xf>
    <xf numFmtId="44" fontId="52" fillId="0" borderId="0" xfId="3" applyFont="1" applyProtection="1">
      <protection hidden="1"/>
    </xf>
    <xf numFmtId="10" fontId="25" fillId="0" borderId="0" xfId="0" applyNumberFormat="1" applyFont="1" applyAlignment="1" applyProtection="1">
      <alignment horizontal="center"/>
      <protection locked="0"/>
    </xf>
    <xf numFmtId="10" fontId="24" fillId="0" borderId="0" xfId="6" applyNumberFormat="1" applyFont="1" applyFill="1" applyProtection="1">
      <protection hidden="1"/>
    </xf>
    <xf numFmtId="10" fontId="24" fillId="0" borderId="0" xfId="0" applyNumberFormat="1" applyFont="1" applyAlignment="1" applyProtection="1">
      <alignment horizontal="center"/>
      <protection locked="0"/>
    </xf>
    <xf numFmtId="10" fontId="24" fillId="0" borderId="0" xfId="4" applyNumberFormat="1" applyFont="1" applyAlignment="1">
      <alignment horizontal="center"/>
    </xf>
    <xf numFmtId="166" fontId="24" fillId="0" borderId="0" xfId="3" applyNumberFormat="1" applyFont="1" applyFill="1" applyProtection="1">
      <protection hidden="1"/>
    </xf>
    <xf numFmtId="166" fontId="24" fillId="3" borderId="0" xfId="3" applyNumberFormat="1" applyFont="1" applyFill="1" applyProtection="1">
      <protection locked="0"/>
    </xf>
    <xf numFmtId="166" fontId="24" fillId="3" borderId="0" xfId="0" applyNumberFormat="1" applyFont="1" applyFill="1" applyAlignment="1" applyProtection="1">
      <alignment horizontal="right"/>
      <protection locked="0"/>
    </xf>
    <xf numFmtId="166" fontId="24" fillId="3" borderId="0" xfId="4" applyNumberFormat="1" applyFont="1" applyFill="1" applyAlignment="1" applyProtection="1">
      <alignment horizontal="right"/>
      <protection locked="0"/>
    </xf>
    <xf numFmtId="168" fontId="24" fillId="3" borderId="0" xfId="0" applyNumberFormat="1" applyFont="1" applyFill="1" applyAlignment="1" applyProtection="1">
      <alignment horizontal="right"/>
      <protection locked="0"/>
    </xf>
    <xf numFmtId="10" fontId="24" fillId="3" borderId="0" xfId="0" applyNumberFormat="1" applyFont="1" applyFill="1" applyProtection="1">
      <protection locked="0"/>
    </xf>
    <xf numFmtId="1" fontId="89" fillId="7" borderId="6" xfId="4" applyNumberFormat="1" applyFont="1" applyFill="1" applyBorder="1" applyAlignment="1" applyProtection="1">
      <alignment horizontal="center"/>
      <protection locked="0"/>
    </xf>
    <xf numFmtId="0" fontId="19" fillId="40" borderId="0" xfId="0" applyFont="1" applyFill="1"/>
    <xf numFmtId="0" fontId="92" fillId="40" borderId="0" xfId="0" applyFont="1" applyFill="1" applyAlignment="1">
      <alignment horizontal="left"/>
    </xf>
    <xf numFmtId="0" fontId="19" fillId="0" borderId="0" xfId="0" applyFont="1"/>
    <xf numFmtId="0" fontId="59" fillId="0" borderId="0" xfId="0" applyFont="1"/>
    <xf numFmtId="0" fontId="59" fillId="0" borderId="0" xfId="0" applyFont="1" applyProtection="1">
      <protection hidden="1"/>
    </xf>
    <xf numFmtId="0" fontId="19" fillId="0" borderId="0" xfId="0" applyFont="1" applyProtection="1">
      <protection hidden="1"/>
    </xf>
    <xf numFmtId="0" fontId="59" fillId="5" borderId="0" xfId="0" applyFont="1" applyFill="1" applyProtection="1">
      <protection hidden="1"/>
    </xf>
    <xf numFmtId="8" fontId="59" fillId="5" borderId="0" xfId="0" applyNumberFormat="1" applyFont="1" applyFill="1" applyProtection="1">
      <protection hidden="1"/>
    </xf>
    <xf numFmtId="0" fontId="59" fillId="5" borderId="0" xfId="0" applyFont="1" applyFill="1"/>
    <xf numFmtId="0" fontId="93" fillId="0" borderId="0" xfId="0" applyFont="1" applyAlignment="1">
      <alignment vertical="top"/>
    </xf>
    <xf numFmtId="0" fontId="19" fillId="0" borderId="0" xfId="0" applyFont="1" applyAlignment="1">
      <alignment vertical="top"/>
    </xf>
    <xf numFmtId="0" fontId="96" fillId="0" borderId="0" xfId="0" applyFont="1"/>
    <xf numFmtId="0" fontId="19" fillId="0" borderId="0" xfId="0" applyFont="1" applyAlignment="1">
      <alignment vertical="top" wrapText="1"/>
    </xf>
    <xf numFmtId="0" fontId="19" fillId="5" borderId="4" xfId="0" applyFont="1" applyFill="1" applyBorder="1"/>
    <xf numFmtId="0" fontId="19" fillId="5" borderId="4" xfId="0" applyFont="1" applyFill="1" applyBorder="1" applyAlignment="1">
      <alignment wrapText="1"/>
    </xf>
    <xf numFmtId="0" fontId="19" fillId="5" borderId="22" xfId="0" applyFont="1" applyFill="1" applyBorder="1"/>
    <xf numFmtId="0" fontId="19" fillId="5" borderId="0" xfId="0" applyFont="1" applyFill="1"/>
    <xf numFmtId="0" fontId="97" fillId="5" borderId="0" xfId="7" applyFont="1" applyFill="1" applyBorder="1"/>
    <xf numFmtId="0" fontId="19" fillId="5" borderId="0" xfId="0" applyFont="1" applyFill="1" applyAlignment="1">
      <alignment wrapText="1"/>
    </xf>
    <xf numFmtId="0" fontId="19" fillId="5" borderId="5" xfId="0" applyFont="1" applyFill="1" applyBorder="1"/>
    <xf numFmtId="0" fontId="97" fillId="5" borderId="26" xfId="7" applyFont="1" applyFill="1" applyBorder="1"/>
    <xf numFmtId="0" fontId="19" fillId="5" borderId="26" xfId="0" applyFont="1" applyFill="1" applyBorder="1"/>
    <xf numFmtId="0" fontId="19" fillId="5" borderId="26" xfId="0" applyFont="1" applyFill="1" applyBorder="1" applyAlignment="1">
      <alignment wrapText="1"/>
    </xf>
    <xf numFmtId="0" fontId="19" fillId="5" borderId="27" xfId="0" applyFont="1" applyFill="1" applyBorder="1"/>
    <xf numFmtId="0" fontId="97" fillId="5" borderId="0" xfId="7" applyFont="1" applyFill="1" applyBorder="1" applyAlignment="1">
      <alignment vertical="center"/>
    </xf>
    <xf numFmtId="0" fontId="19" fillId="0" borderId="0" xfId="0" applyFont="1" applyAlignment="1">
      <alignment horizontal="left"/>
    </xf>
    <xf numFmtId="0" fontId="19" fillId="40" borderId="0" xfId="0" applyFont="1" applyFill="1" applyAlignment="1">
      <alignment horizontal="left"/>
    </xf>
    <xf numFmtId="0" fontId="93" fillId="0" borderId="0" xfId="0" applyFont="1" applyAlignment="1">
      <alignment horizontal="left" vertical="top"/>
    </xf>
    <xf numFmtId="0" fontId="19" fillId="0" borderId="0" xfId="0" applyFont="1" applyAlignment="1">
      <alignment horizontal="left" vertical="top"/>
    </xf>
    <xf numFmtId="6" fontId="19" fillId="0" borderId="0" xfId="0" applyNumberFormat="1" applyFont="1" applyAlignment="1">
      <alignment horizontal="left" vertical="top"/>
    </xf>
    <xf numFmtId="0" fontId="93" fillId="0" borderId="0" xfId="0" applyFont="1" applyAlignment="1">
      <alignment vertical="top" wrapText="1"/>
    </xf>
    <xf numFmtId="0" fontId="98" fillId="0" borderId="6" xfId="4" applyFont="1" applyBorder="1" applyAlignment="1" applyProtection="1">
      <alignment horizontal="center" vertical="center" wrapText="1"/>
      <protection hidden="1"/>
    </xf>
    <xf numFmtId="0" fontId="98" fillId="0" borderId="2" xfId="4" applyFont="1" applyBorder="1" applyAlignment="1" applyProtection="1">
      <alignment horizontal="center" vertical="center" wrapText="1"/>
      <protection hidden="1"/>
    </xf>
    <xf numFmtId="0" fontId="98" fillId="0" borderId="8" xfId="4" applyFont="1" applyBorder="1" applyAlignment="1" applyProtection="1">
      <alignment horizontal="left" vertical="center" wrapText="1"/>
      <protection hidden="1"/>
    </xf>
    <xf numFmtId="0" fontId="98" fillId="0" borderId="8" xfId="4" applyFont="1" applyBorder="1" applyProtection="1">
      <protection hidden="1"/>
    </xf>
    <xf numFmtId="0" fontId="98" fillId="0" borderId="13" xfId="4" applyFont="1" applyBorder="1" applyProtection="1">
      <protection hidden="1"/>
    </xf>
    <xf numFmtId="0" fontId="98" fillId="0" borderId="1" xfId="4" applyFont="1" applyBorder="1" applyProtection="1">
      <protection hidden="1"/>
    </xf>
    <xf numFmtId="0" fontId="34" fillId="0" borderId="0" xfId="0" applyFont="1"/>
    <xf numFmtId="0" fontId="34" fillId="0" borderId="26" xfId="0" applyFont="1" applyBorder="1"/>
    <xf numFmtId="0" fontId="24" fillId="3" borderId="0" xfId="5" applyFont="1" applyFill="1" applyAlignment="1" applyProtection="1">
      <alignment horizontal="left"/>
      <protection locked="0" hidden="1"/>
    </xf>
    <xf numFmtId="10" fontId="19" fillId="0" borderId="6" xfId="6" applyNumberFormat="1" applyFont="1" applyBorder="1" applyAlignment="1" applyProtection="1">
      <alignment horizontal="center"/>
      <protection hidden="1"/>
    </xf>
    <xf numFmtId="10" fontId="18" fillId="7" borderId="23" xfId="6" applyNumberFormat="1" applyFont="1" applyFill="1" applyBorder="1" applyAlignment="1" applyProtection="1">
      <alignment horizontal="center"/>
      <protection locked="0"/>
    </xf>
    <xf numFmtId="0" fontId="42" fillId="6" borderId="28" xfId="4" applyFont="1" applyFill="1" applyBorder="1" applyAlignment="1" applyProtection="1">
      <alignment horizontal="left" vertical="center"/>
      <protection hidden="1"/>
    </xf>
    <xf numFmtId="49" fontId="19" fillId="7" borderId="50" xfId="4" applyNumberFormat="1" applyFont="1" applyFill="1" applyBorder="1" applyProtection="1">
      <protection locked="0"/>
    </xf>
    <xf numFmtId="15" fontId="19" fillId="7" borderId="65" xfId="4" applyNumberFormat="1" applyFont="1" applyFill="1" applyBorder="1" applyProtection="1">
      <protection locked="0"/>
    </xf>
    <xf numFmtId="0" fontId="19" fillId="5" borderId="3" xfId="4" applyFont="1" applyFill="1" applyBorder="1" applyAlignment="1" applyProtection="1">
      <alignment horizontal="left"/>
      <protection hidden="1"/>
    </xf>
    <xf numFmtId="169" fontId="18" fillId="7" borderId="6" xfId="3" applyNumberFormat="1" applyFont="1" applyFill="1" applyBorder="1" applyAlignment="1" applyProtection="1">
      <alignment horizontal="center"/>
      <protection locked="0"/>
    </xf>
    <xf numFmtId="169" fontId="18" fillId="7" borderId="11" xfId="3" applyNumberFormat="1" applyFont="1" applyFill="1" applyBorder="1" applyAlignment="1" applyProtection="1">
      <alignment horizontal="center"/>
      <protection locked="0"/>
    </xf>
    <xf numFmtId="0" fontId="24" fillId="3" borderId="0" xfId="0" applyFont="1" applyFill="1" applyProtection="1">
      <protection locked="0" hidden="1"/>
    </xf>
    <xf numFmtId="10" fontId="24" fillId="7" borderId="0" xfId="4" applyNumberFormat="1" applyFont="1" applyFill="1" applyAlignment="1" applyProtection="1">
      <alignment horizontal="center"/>
      <protection locked="0"/>
    </xf>
    <xf numFmtId="44" fontId="19" fillId="0" borderId="0" xfId="3" applyFont="1"/>
    <xf numFmtId="0" fontId="19" fillId="7" borderId="11" xfId="4" applyFont="1" applyFill="1" applyBorder="1" applyAlignment="1" applyProtection="1">
      <alignment horizontal="left"/>
      <protection locked="0"/>
    </xf>
    <xf numFmtId="0" fontId="93" fillId="0" borderId="21" xfId="0" applyFont="1" applyBorder="1" applyProtection="1">
      <protection hidden="1"/>
    </xf>
    <xf numFmtId="0" fontId="19" fillId="0" borderId="22" xfId="0" applyFont="1" applyBorder="1" applyProtection="1">
      <protection hidden="1"/>
    </xf>
    <xf numFmtId="0" fontId="19" fillId="0" borderId="5" xfId="0" applyFont="1" applyBorder="1" applyProtection="1">
      <protection hidden="1"/>
    </xf>
    <xf numFmtId="0" fontId="19" fillId="0" borderId="3" xfId="0" applyFont="1" applyBorder="1" applyProtection="1">
      <protection hidden="1"/>
    </xf>
    <xf numFmtId="0" fontId="19" fillId="0" borderId="48" xfId="0" applyFont="1" applyBorder="1" applyProtection="1">
      <protection hidden="1"/>
    </xf>
    <xf numFmtId="0" fontId="95" fillId="0" borderId="0" xfId="0" applyFont="1" applyProtection="1">
      <protection hidden="1"/>
    </xf>
    <xf numFmtId="180" fontId="91" fillId="0" borderId="0" xfId="1690" applyNumberFormat="1" applyFont="1" applyFill="1" applyBorder="1" applyProtection="1">
      <protection hidden="1"/>
    </xf>
    <xf numFmtId="0" fontId="19" fillId="0" borderId="4" xfId="0" applyFont="1" applyBorder="1" applyProtection="1">
      <protection hidden="1"/>
    </xf>
    <xf numFmtId="180" fontId="93" fillId="0" borderId="26" xfId="1690" applyNumberFormat="1" applyFont="1" applyFill="1" applyBorder="1" applyProtection="1">
      <protection hidden="1"/>
    </xf>
    <xf numFmtId="0" fontId="19" fillId="0" borderId="27" xfId="0" applyFont="1" applyBorder="1" applyProtection="1">
      <protection hidden="1"/>
    </xf>
    <xf numFmtId="181" fontId="91" fillId="7" borderId="26" xfId="1690" applyNumberFormat="1" applyFont="1" applyFill="1" applyBorder="1" applyProtection="1">
      <protection locked="0" hidden="1"/>
    </xf>
    <xf numFmtId="0" fontId="91" fillId="7" borderId="27" xfId="1690" applyFont="1" applyFill="1" applyBorder="1" applyProtection="1">
      <protection locked="0" hidden="1"/>
    </xf>
    <xf numFmtId="181" fontId="19" fillId="0" borderId="0" xfId="3" applyNumberFormat="1" applyFont="1" applyFill="1" applyBorder="1" applyProtection="1">
      <protection hidden="1"/>
    </xf>
    <xf numFmtId="44" fontId="18" fillId="0" borderId="5" xfId="3" applyFont="1" applyFill="1" applyBorder="1" applyProtection="1">
      <protection hidden="1"/>
    </xf>
    <xf numFmtId="0" fontId="94" fillId="0" borderId="4" xfId="1688" applyFont="1" applyBorder="1" applyProtection="1">
      <protection hidden="1"/>
    </xf>
    <xf numFmtId="0" fontId="19" fillId="0" borderId="26" xfId="0" applyFont="1" applyBorder="1"/>
    <xf numFmtId="0" fontId="91" fillId="7" borderId="0" xfId="1690" applyFont="1" applyFill="1" applyBorder="1" applyProtection="1">
      <protection locked="0" hidden="1"/>
    </xf>
    <xf numFmtId="0" fontId="93" fillId="0" borderId="3" xfId="0" applyFont="1" applyBorder="1" applyProtection="1">
      <protection hidden="1"/>
    </xf>
    <xf numFmtId="0" fontId="95" fillId="0" borderId="5" xfId="0" applyFont="1" applyBorder="1" applyProtection="1">
      <protection hidden="1"/>
    </xf>
    <xf numFmtId="180" fontId="19" fillId="0" borderId="0" xfId="1690" applyNumberFormat="1" applyFont="1" applyFill="1" applyBorder="1" applyProtection="1">
      <protection hidden="1"/>
    </xf>
    <xf numFmtId="168" fontId="19" fillId="0" borderId="0" xfId="0" applyNumberFormat="1" applyFont="1" applyProtection="1">
      <protection hidden="1"/>
    </xf>
    <xf numFmtId="0" fontId="19" fillId="0" borderId="26" xfId="0" applyFont="1" applyBorder="1" applyProtection="1">
      <protection hidden="1"/>
    </xf>
    <xf numFmtId="180" fontId="93" fillId="0" borderId="5" xfId="1690" applyNumberFormat="1" applyFont="1" applyFill="1" applyBorder="1" applyProtection="1">
      <protection hidden="1"/>
    </xf>
    <xf numFmtId="0" fontId="19" fillId="7" borderId="0" xfId="0" applyFont="1" applyFill="1" applyProtection="1">
      <protection locked="0" hidden="1"/>
    </xf>
    <xf numFmtId="168" fontId="93" fillId="0" borderId="0" xfId="1690" applyNumberFormat="1" applyFont="1" applyFill="1" applyBorder="1" applyProtection="1">
      <protection hidden="1"/>
    </xf>
    <xf numFmtId="168" fontId="18" fillId="0" borderId="0" xfId="1690" applyNumberFormat="1" applyFont="1" applyFill="1" applyBorder="1" applyProtection="1">
      <protection hidden="1"/>
    </xf>
    <xf numFmtId="0" fontId="55" fillId="40" borderId="0" xfId="0" applyFont="1" applyFill="1"/>
    <xf numFmtId="0" fontId="19" fillId="0" borderId="21" xfId="0" applyFont="1" applyBorder="1" applyProtection="1">
      <protection hidden="1"/>
    </xf>
    <xf numFmtId="171" fontId="24" fillId="3" borderId="0" xfId="6" applyNumberFormat="1" applyFont="1" applyFill="1" applyAlignment="1" applyProtection="1">
      <alignment horizontal="left"/>
      <protection locked="0"/>
    </xf>
    <xf numFmtId="0" fontId="18" fillId="0" borderId="21" xfId="0" applyFont="1" applyBorder="1" applyProtection="1">
      <protection hidden="1"/>
    </xf>
    <xf numFmtId="0" fontId="19" fillId="0" borderId="22" xfId="0" applyFont="1" applyBorder="1" applyAlignment="1" applyProtection="1">
      <alignment horizontal="left"/>
      <protection hidden="1"/>
    </xf>
    <xf numFmtId="0" fontId="19" fillId="0" borderId="5" xfId="0" applyFont="1" applyBorder="1" applyAlignment="1" applyProtection="1">
      <alignment horizontal="left"/>
      <protection hidden="1"/>
    </xf>
    <xf numFmtId="166" fontId="18" fillId="0" borderId="5" xfId="3" applyNumberFormat="1" applyFont="1" applyBorder="1" applyAlignment="1" applyProtection="1">
      <alignment horizontal="left"/>
      <protection hidden="1"/>
    </xf>
    <xf numFmtId="171" fontId="18" fillId="0" borderId="5" xfId="6" applyNumberFormat="1" applyFont="1" applyBorder="1" applyAlignment="1" applyProtection="1">
      <alignment horizontal="left"/>
      <protection hidden="1"/>
    </xf>
    <xf numFmtId="0" fontId="19" fillId="0" borderId="27" xfId="0" applyFont="1" applyBorder="1" applyAlignment="1" applyProtection="1">
      <alignment horizontal="left"/>
      <protection hidden="1"/>
    </xf>
    <xf numFmtId="171" fontId="21" fillId="7" borderId="6" xfId="6" applyNumberFormat="1" applyFont="1" applyFill="1" applyBorder="1" applyAlignment="1" applyProtection="1">
      <alignment horizontal="center"/>
      <protection locked="0" hidden="1"/>
    </xf>
    <xf numFmtId="171" fontId="24" fillId="0" borderId="0" xfId="0" applyNumberFormat="1" applyFont="1" applyProtection="1">
      <protection hidden="1"/>
    </xf>
    <xf numFmtId="9" fontId="18" fillId="4" borderId="1" xfId="4" applyNumberFormat="1" applyFont="1" applyFill="1" applyBorder="1" applyAlignment="1" applyProtection="1">
      <alignment horizontal="center"/>
      <protection locked="0" hidden="1"/>
    </xf>
    <xf numFmtId="0" fontId="24" fillId="0" borderId="22" xfId="0" applyFont="1" applyBorder="1"/>
    <xf numFmtId="15" fontId="24" fillId="7" borderId="5" xfId="0" applyNumberFormat="1" applyFont="1" applyFill="1" applyBorder="1" applyProtection="1">
      <protection locked="0"/>
    </xf>
    <xf numFmtId="15" fontId="25" fillId="0" borderId="5" xfId="0" applyNumberFormat="1" applyFont="1" applyBorder="1"/>
    <xf numFmtId="15" fontId="25" fillId="0" borderId="27" xfId="0" applyNumberFormat="1" applyFont="1" applyBorder="1"/>
    <xf numFmtId="1" fontId="24" fillId="7" borderId="5" xfId="0" applyNumberFormat="1" applyFont="1" applyFill="1" applyBorder="1" applyProtection="1">
      <protection locked="0"/>
    </xf>
    <xf numFmtId="0" fontId="25" fillId="0" borderId="3" xfId="0" applyFont="1" applyBorder="1"/>
    <xf numFmtId="0" fontId="25" fillId="0" borderId="48" xfId="0" applyFont="1" applyBorder="1"/>
    <xf numFmtId="49" fontId="19" fillId="7" borderId="6" xfId="6" applyNumberFormat="1" applyFont="1" applyFill="1" applyBorder="1" applyAlignment="1" applyProtection="1">
      <alignment horizontal="center"/>
      <protection locked="0"/>
    </xf>
    <xf numFmtId="10" fontId="19" fillId="7" borderId="18" xfId="6" applyNumberFormat="1" applyFont="1" applyFill="1" applyBorder="1" applyAlignment="1" applyProtection="1">
      <alignment horizontal="center"/>
      <protection locked="0"/>
    </xf>
    <xf numFmtId="9" fontId="19" fillId="7" borderId="2" xfId="6" applyFont="1" applyFill="1" applyBorder="1" applyAlignment="1" applyProtection="1">
      <alignment horizontal="center"/>
      <protection locked="0"/>
    </xf>
    <xf numFmtId="168" fontId="19" fillId="7" borderId="0" xfId="1690" applyNumberFormat="1" applyFont="1" applyFill="1" applyBorder="1" applyProtection="1">
      <protection locked="0"/>
    </xf>
    <xf numFmtId="10" fontId="24" fillId="0" borderId="0" xfId="6" applyNumberFormat="1" applyFont="1" applyFill="1" applyAlignment="1" applyProtection="1">
      <alignment horizontal="right"/>
      <protection hidden="1"/>
    </xf>
    <xf numFmtId="166" fontId="24" fillId="0" borderId="0" xfId="3" applyNumberFormat="1" applyFont="1" applyProtection="1">
      <protection hidden="1"/>
    </xf>
    <xf numFmtId="0" fontId="42" fillId="6" borderId="29" xfId="4" applyFont="1" applyFill="1" applyBorder="1" applyAlignment="1" applyProtection="1">
      <alignment horizontal="center" vertical="center"/>
      <protection hidden="1"/>
    </xf>
    <xf numFmtId="0" fontId="42" fillId="6" borderId="30" xfId="4" applyFont="1" applyFill="1" applyBorder="1" applyAlignment="1" applyProtection="1">
      <alignment horizontal="center" vertical="center"/>
      <protection hidden="1"/>
    </xf>
    <xf numFmtId="0" fontId="42" fillId="6" borderId="43" xfId="4" applyFont="1" applyFill="1" applyBorder="1" applyAlignment="1" applyProtection="1">
      <alignment horizontal="center" vertical="center"/>
      <protection hidden="1"/>
    </xf>
    <xf numFmtId="0" fontId="42" fillId="6" borderId="25" xfId="4" applyFont="1" applyFill="1" applyBorder="1" applyAlignment="1" applyProtection="1">
      <alignment horizontal="center" vertical="center"/>
      <protection hidden="1"/>
    </xf>
    <xf numFmtId="0" fontId="42" fillId="6" borderId="37" xfId="4" applyFont="1" applyFill="1" applyBorder="1" applyAlignment="1" applyProtection="1">
      <alignment horizontal="center" vertical="center"/>
      <protection hidden="1"/>
    </xf>
    <xf numFmtId="0" fontId="52" fillId="0" borderId="0" xfId="4" applyFont="1" applyAlignment="1" applyProtection="1">
      <alignment horizontal="left" indent="1"/>
      <protection locked="0"/>
    </xf>
    <xf numFmtId="164" fontId="86" fillId="6" borderId="0" xfId="0" applyNumberFormat="1" applyFont="1" applyFill="1" applyAlignment="1" applyProtection="1">
      <alignment horizontal="center"/>
      <protection hidden="1"/>
    </xf>
    <xf numFmtId="170" fontId="18" fillId="0" borderId="11" xfId="3" applyNumberFormat="1" applyFont="1" applyBorder="1" applyAlignment="1" applyProtection="1">
      <alignment horizontal="center"/>
      <protection hidden="1"/>
    </xf>
    <xf numFmtId="0" fontId="19" fillId="0" borderId="6" xfId="4" applyFont="1" applyBorder="1" applyAlignment="1" applyProtection="1">
      <alignment horizontal="center"/>
      <protection hidden="1"/>
    </xf>
    <xf numFmtId="0" fontId="18" fillId="0" borderId="6" xfId="4" applyFont="1" applyBorder="1" applyAlignment="1" applyProtection="1">
      <alignment horizontal="center" vertical="center" wrapText="1"/>
      <protection hidden="1"/>
    </xf>
    <xf numFmtId="0" fontId="47" fillId="0" borderId="0" xfId="0" applyFont="1" applyAlignment="1">
      <alignment horizontal="left" vertical="center"/>
    </xf>
    <xf numFmtId="0" fontId="24" fillId="3" borderId="0" xfId="0" applyFont="1" applyFill="1" applyAlignment="1" applyProtection="1">
      <alignment horizontal="left"/>
      <protection hidden="1"/>
    </xf>
    <xf numFmtId="15" fontId="52" fillId="7" borderId="0" xfId="4" applyNumberFormat="1" applyFont="1" applyFill="1" applyAlignment="1" applyProtection="1">
      <alignment horizontal="center"/>
      <protection locked="0"/>
    </xf>
    <xf numFmtId="0" fontId="30" fillId="0" borderId="21" xfId="0" applyFont="1" applyBorder="1"/>
    <xf numFmtId="169" fontId="0" fillId="0" borderId="22" xfId="3" applyNumberFormat="1" applyFont="1" applyBorder="1"/>
    <xf numFmtId="0" fontId="16" fillId="0" borderId="3" xfId="0" applyFont="1" applyBorder="1"/>
    <xf numFmtId="169" fontId="16" fillId="7" borderId="5" xfId="3" applyNumberFormat="1" applyFont="1" applyFill="1" applyBorder="1" applyProtection="1">
      <protection locked="0"/>
    </xf>
    <xf numFmtId="169" fontId="0" fillId="7" borderId="5" xfId="3" applyNumberFormat="1" applyFont="1" applyFill="1" applyBorder="1" applyProtection="1">
      <protection locked="0"/>
    </xf>
    <xf numFmtId="169" fontId="0" fillId="0" borderId="5" xfId="3" applyNumberFormat="1" applyFont="1" applyFill="1" applyBorder="1" applyProtection="1"/>
    <xf numFmtId="174" fontId="0" fillId="7" borderId="5" xfId="3" applyNumberFormat="1" applyFont="1" applyFill="1" applyBorder="1" applyProtection="1">
      <protection locked="0"/>
    </xf>
    <xf numFmtId="169" fontId="0" fillId="0" borderId="36" xfId="3" applyNumberFormat="1" applyFont="1" applyBorder="1" applyProtection="1"/>
    <xf numFmtId="0" fontId="30" fillId="0" borderId="3" xfId="0" applyFont="1" applyBorder="1"/>
    <xf numFmtId="169" fontId="30" fillId="0" borderId="41" xfId="3" applyNumberFormat="1" applyFont="1" applyBorder="1" applyProtection="1"/>
    <xf numFmtId="169" fontId="30" fillId="0" borderId="5" xfId="3" applyNumberFormat="1" applyFont="1" applyBorder="1" applyProtection="1"/>
    <xf numFmtId="169" fontId="0" fillId="0" borderId="5" xfId="3" applyNumberFormat="1" applyFont="1" applyBorder="1" applyProtection="1"/>
    <xf numFmtId="0" fontId="16" fillId="0" borderId="48" xfId="0" applyFont="1" applyBorder="1"/>
    <xf numFmtId="174" fontId="0" fillId="0" borderId="5" xfId="3" applyNumberFormat="1" applyFont="1" applyBorder="1" applyProtection="1"/>
    <xf numFmtId="0" fontId="0" fillId="0" borderId="22" xfId="0" applyBorder="1"/>
    <xf numFmtId="10" fontId="0" fillId="7" borderId="5" xfId="6" applyNumberFormat="1" applyFont="1" applyFill="1" applyBorder="1" applyProtection="1">
      <protection locked="0"/>
    </xf>
    <xf numFmtId="1" fontId="0" fillId="7" borderId="5" xfId="6" applyNumberFormat="1" applyFont="1" applyFill="1" applyBorder="1" applyProtection="1">
      <protection locked="0"/>
    </xf>
    <xf numFmtId="10" fontId="0" fillId="7" borderId="5" xfId="0" applyNumberFormat="1" applyFill="1" applyBorder="1" applyProtection="1">
      <protection locked="0"/>
    </xf>
    <xf numFmtId="0" fontId="0" fillId="0" borderId="3" xfId="0" applyBorder="1"/>
    <xf numFmtId="0" fontId="0" fillId="0" borderId="5" xfId="0" applyBorder="1"/>
    <xf numFmtId="169" fontId="0" fillId="7" borderId="27" xfId="3" applyNumberFormat="1" applyFont="1" applyFill="1" applyBorder="1" applyProtection="1">
      <protection locked="0"/>
    </xf>
    <xf numFmtId="10" fontId="30" fillId="0" borderId="27" xfId="6" applyNumberFormat="1" applyFont="1" applyBorder="1" applyProtection="1"/>
    <xf numFmtId="0" fontId="32" fillId="0" borderId="35" xfId="0" applyFont="1" applyBorder="1" applyAlignment="1">
      <alignment horizontal="left" vertical="center"/>
    </xf>
    <xf numFmtId="0" fontId="32" fillId="5" borderId="35" xfId="0" applyFont="1" applyFill="1" applyBorder="1" applyAlignment="1">
      <alignment horizontal="left" vertical="center"/>
    </xf>
    <xf numFmtId="0" fontId="16" fillId="5" borderId="35" xfId="0" applyFont="1" applyFill="1" applyBorder="1" applyAlignment="1">
      <alignment horizontal="left"/>
    </xf>
    <xf numFmtId="166" fontId="32" fillId="0" borderId="0" xfId="0" applyNumberFormat="1" applyFont="1" applyAlignment="1">
      <alignment horizontal="left"/>
    </xf>
    <xf numFmtId="10" fontId="24" fillId="41" borderId="0" xfId="0" applyNumberFormat="1" applyFont="1" applyFill="1" applyAlignment="1" applyProtection="1">
      <alignment horizontal="center"/>
      <protection hidden="1"/>
    </xf>
    <xf numFmtId="0" fontId="89" fillId="0" borderId="6" xfId="4" applyFont="1" applyBorder="1" applyAlignment="1" applyProtection="1">
      <alignment horizontal="center" vertical="center" wrapText="1"/>
      <protection hidden="1"/>
    </xf>
    <xf numFmtId="10" fontId="24" fillId="3" borderId="0" xfId="4" applyNumberFormat="1" applyFont="1" applyFill="1" applyAlignment="1">
      <alignment horizontal="center"/>
    </xf>
    <xf numFmtId="10" fontId="24" fillId="7" borderId="0" xfId="0" applyNumberFormat="1" applyFont="1" applyFill="1" applyAlignment="1" applyProtection="1">
      <alignment horizontal="center"/>
      <protection hidden="1"/>
    </xf>
    <xf numFmtId="0" fontId="24" fillId="7" borderId="0" xfId="0" applyFont="1" applyFill="1" applyProtection="1">
      <protection hidden="1"/>
    </xf>
    <xf numFmtId="2" fontId="24" fillId="3" borderId="0" xfId="4" applyNumberFormat="1" applyFont="1" applyFill="1" applyProtection="1">
      <protection locked="0"/>
    </xf>
    <xf numFmtId="2" fontId="24" fillId="0" borderId="0" xfId="0" applyNumberFormat="1" applyFont="1" applyProtection="1">
      <protection hidden="1"/>
    </xf>
    <xf numFmtId="15" fontId="69" fillId="0" borderId="0" xfId="0" applyNumberFormat="1" applyFont="1"/>
    <xf numFmtId="0" fontId="69" fillId="0" borderId="0" xfId="0" applyFont="1"/>
    <xf numFmtId="0" fontId="22" fillId="0" borderId="0" xfId="0" applyFont="1"/>
    <xf numFmtId="8" fontId="19" fillId="0" borderId="0" xfId="0" applyNumberFormat="1" applyFont="1" applyAlignment="1">
      <alignment horizontal="right"/>
    </xf>
    <xf numFmtId="0" fontId="19" fillId="0" borderId="0" xfId="0" applyFont="1" applyAlignment="1">
      <alignment horizontal="right"/>
    </xf>
    <xf numFmtId="0" fontId="18" fillId="0" borderId="0" xfId="0" applyFont="1"/>
    <xf numFmtId="0" fontId="18" fillId="0" borderId="0" xfId="0" applyFont="1" applyAlignment="1">
      <alignment horizontal="left"/>
    </xf>
    <xf numFmtId="8" fontId="18" fillId="0" borderId="0" xfId="0" applyNumberFormat="1" applyFont="1" applyAlignment="1">
      <alignment horizontal="right"/>
    </xf>
    <xf numFmtId="0" fontId="18" fillId="0" borderId="48" xfId="0" applyFont="1" applyBorder="1" applyProtection="1">
      <protection hidden="1"/>
    </xf>
    <xf numFmtId="44" fontId="91" fillId="7" borderId="0" xfId="3" applyFont="1" applyFill="1" applyBorder="1" applyProtection="1">
      <protection locked="0" hidden="1"/>
    </xf>
    <xf numFmtId="44" fontId="91" fillId="0" borderId="0" xfId="1690" applyNumberFormat="1" applyFont="1" applyFill="1" applyBorder="1" applyProtection="1">
      <protection hidden="1"/>
    </xf>
    <xf numFmtId="0" fontId="93" fillId="0" borderId="4" xfId="0" applyFont="1" applyBorder="1" applyProtection="1">
      <protection hidden="1"/>
    </xf>
    <xf numFmtId="0" fontId="91" fillId="0" borderId="0" xfId="0" applyFont="1" applyProtection="1">
      <protection hidden="1"/>
    </xf>
    <xf numFmtId="0" fontId="19" fillId="0" borderId="5" xfId="0" applyFont="1" applyBorder="1"/>
    <xf numFmtId="0" fontId="18" fillId="0" borderId="3" xfId="0" applyFont="1" applyBorder="1" applyProtection="1">
      <protection hidden="1"/>
    </xf>
    <xf numFmtId="44" fontId="18" fillId="0" borderId="0" xfId="0" applyNumberFormat="1" applyFont="1" applyProtection="1">
      <protection hidden="1"/>
    </xf>
    <xf numFmtId="0" fontId="54" fillId="0" borderId="8" xfId="0" applyFont="1" applyBorder="1" applyAlignment="1">
      <alignment horizontal="center" vertical="center"/>
    </xf>
    <xf numFmtId="0" fontId="54" fillId="0" borderId="6" xfId="0" applyFont="1" applyBorder="1" applyAlignment="1">
      <alignment horizontal="center" vertical="center"/>
    </xf>
    <xf numFmtId="166" fontId="54" fillId="0" borderId="6" xfId="0" applyNumberFormat="1" applyFont="1" applyBorder="1" applyAlignment="1">
      <alignment horizontal="center" vertical="center"/>
    </xf>
    <xf numFmtId="166" fontId="28" fillId="0" borderId="17" xfId="0" applyNumberFormat="1" applyFont="1" applyBorder="1" applyAlignment="1">
      <alignment horizontal="center" vertical="center"/>
    </xf>
    <xf numFmtId="166" fontId="54" fillId="0" borderId="14" xfId="0" applyNumberFormat="1" applyFont="1" applyBorder="1" applyAlignment="1">
      <alignment horizontal="center" vertical="center"/>
    </xf>
    <xf numFmtId="166" fontId="28" fillId="0" borderId="2" xfId="0" applyNumberFormat="1" applyFont="1" applyBorder="1" applyAlignment="1">
      <alignment horizontal="center" vertical="center"/>
    </xf>
    <xf numFmtId="166" fontId="24" fillId="7" borderId="9" xfId="3" applyNumberFormat="1" applyFont="1" applyFill="1" applyBorder="1" applyAlignment="1" applyProtection="1">
      <alignment horizontal="center" vertical="center"/>
      <protection locked="0"/>
    </xf>
    <xf numFmtId="168" fontId="24" fillId="7" borderId="10" xfId="0" applyNumberFormat="1" applyFont="1" applyFill="1" applyBorder="1" applyAlignment="1" applyProtection="1">
      <alignment horizontal="center" vertical="center"/>
      <protection locked="0"/>
    </xf>
    <xf numFmtId="166" fontId="24" fillId="0" borderId="10" xfId="4" applyNumberFormat="1" applyFont="1" applyBorder="1" applyAlignment="1" applyProtection="1">
      <alignment horizontal="center" vertical="center"/>
      <protection hidden="1"/>
    </xf>
    <xf numFmtId="0" fontId="56" fillId="0" borderId="0" xfId="4" applyFont="1" applyAlignment="1" applyProtection="1">
      <alignment vertical="center"/>
      <protection hidden="1"/>
    </xf>
    <xf numFmtId="0" fontId="56" fillId="0" borderId="5" xfId="4" applyFont="1" applyBorder="1" applyAlignment="1" applyProtection="1">
      <alignment vertical="center"/>
      <protection hidden="1"/>
    </xf>
    <xf numFmtId="0" fontId="54" fillId="0" borderId="17" xfId="0" applyFont="1" applyBorder="1" applyAlignment="1">
      <alignment horizontal="center" vertical="center"/>
    </xf>
    <xf numFmtId="0" fontId="54" fillId="0" borderId="13" xfId="0" applyFont="1" applyBorder="1" applyAlignment="1">
      <alignment horizontal="center" vertical="center"/>
    </xf>
    <xf numFmtId="0" fontId="54" fillId="0" borderId="38" xfId="0" applyFont="1" applyBorder="1" applyAlignment="1">
      <alignment horizontal="center" vertical="center"/>
    </xf>
    <xf numFmtId="166" fontId="24" fillId="7" borderId="52" xfId="3" applyNumberFormat="1" applyFont="1" applyFill="1" applyBorder="1" applyAlignment="1" applyProtection="1">
      <alignment horizontal="center" vertical="center"/>
      <protection locked="0"/>
    </xf>
    <xf numFmtId="168" fontId="24" fillId="7" borderId="49" xfId="0" applyNumberFormat="1" applyFont="1" applyFill="1" applyBorder="1" applyAlignment="1" applyProtection="1">
      <alignment horizontal="center" vertical="center"/>
      <protection locked="0"/>
    </xf>
    <xf numFmtId="166" fontId="24" fillId="0" borderId="14" xfId="4" applyNumberFormat="1" applyFont="1" applyBorder="1" applyAlignment="1" applyProtection="1">
      <alignment horizontal="center" vertical="center"/>
      <protection hidden="1"/>
    </xf>
    <xf numFmtId="166" fontId="24" fillId="7" borderId="13" xfId="3" applyNumberFormat="1" applyFont="1" applyFill="1" applyBorder="1" applyAlignment="1" applyProtection="1">
      <alignment horizontal="center" vertical="center"/>
      <protection locked="0"/>
    </xf>
    <xf numFmtId="168" fontId="24" fillId="7" borderId="14" xfId="0" applyNumberFormat="1" applyFont="1" applyFill="1" applyBorder="1" applyAlignment="1" applyProtection="1">
      <alignment horizontal="center" vertical="center"/>
      <protection locked="0"/>
    </xf>
    <xf numFmtId="166" fontId="24" fillId="0" borderId="39" xfId="4" applyNumberFormat="1" applyFont="1" applyBorder="1" applyAlignment="1" applyProtection="1">
      <alignment horizontal="center" vertical="center"/>
      <protection hidden="1"/>
    </xf>
    <xf numFmtId="168" fontId="24" fillId="7" borderId="50" xfId="0" applyNumberFormat="1" applyFont="1" applyFill="1" applyBorder="1" applyAlignment="1" applyProtection="1">
      <alignment horizontal="center" vertical="center"/>
      <protection locked="0"/>
    </xf>
    <xf numFmtId="168" fontId="24" fillId="7" borderId="0" xfId="0" applyNumberFormat="1" applyFont="1" applyFill="1" applyAlignment="1" applyProtection="1">
      <alignment horizontal="center" vertical="center"/>
      <protection locked="0"/>
    </xf>
    <xf numFmtId="168" fontId="24" fillId="0" borderId="3" xfId="0" applyNumberFormat="1" applyFont="1" applyBorder="1" applyAlignment="1">
      <alignment horizontal="center" vertical="center"/>
    </xf>
    <xf numFmtId="168" fontId="24" fillId="0" borderId="0" xfId="0" applyNumberFormat="1" applyFont="1" applyAlignment="1">
      <alignment horizontal="center" vertical="center"/>
    </xf>
    <xf numFmtId="166" fontId="24" fillId="0" borderId="0" xfId="0" applyNumberFormat="1" applyFont="1" applyAlignment="1">
      <alignment horizontal="center" vertical="center"/>
    </xf>
    <xf numFmtId="0" fontId="24" fillId="0" borderId="0" xfId="0" applyFont="1" applyAlignment="1">
      <alignment horizontal="center" vertical="center"/>
    </xf>
    <xf numFmtId="0" fontId="24" fillId="0" borderId="5" xfId="0" applyFont="1" applyBorder="1" applyAlignment="1">
      <alignment horizontal="center" vertical="center"/>
    </xf>
    <xf numFmtId="168" fontId="25" fillId="0" borderId="48" xfId="0" applyNumberFormat="1" applyFont="1" applyBorder="1" applyAlignment="1">
      <alignment horizontal="left" vertical="center"/>
    </xf>
    <xf numFmtId="168" fontId="24" fillId="0" borderId="26" xfId="0" applyNumberFormat="1" applyFont="1" applyBorder="1" applyAlignment="1">
      <alignment horizontal="center" vertical="center"/>
    </xf>
    <xf numFmtId="0" fontId="24" fillId="0" borderId="26" xfId="0" applyFont="1" applyBorder="1" applyAlignment="1">
      <alignment vertical="center"/>
    </xf>
    <xf numFmtId="168" fontId="24" fillId="7" borderId="51" xfId="0" applyNumberFormat="1" applyFont="1" applyFill="1" applyBorder="1" applyAlignment="1" applyProtection="1">
      <alignment horizontal="center" vertical="center"/>
      <protection locked="0"/>
    </xf>
    <xf numFmtId="166" fontId="24" fillId="0" borderId="6" xfId="4" applyNumberFormat="1" applyFont="1" applyBorder="1" applyAlignment="1" applyProtection="1">
      <alignment horizontal="center" vertical="center"/>
      <protection hidden="1"/>
    </xf>
    <xf numFmtId="0" fontId="56" fillId="0" borderId="25" xfId="4" applyFont="1" applyBorder="1" applyAlignment="1" applyProtection="1">
      <alignment vertical="center"/>
      <protection hidden="1"/>
    </xf>
    <xf numFmtId="0" fontId="56" fillId="0" borderId="37" xfId="4" applyFont="1" applyBorder="1" applyAlignment="1" applyProtection="1">
      <alignment vertical="center"/>
      <protection hidden="1"/>
    </xf>
    <xf numFmtId="0" fontId="49" fillId="6" borderId="0" xfId="0" applyFont="1" applyFill="1" applyAlignment="1">
      <alignment horizontal="left"/>
    </xf>
    <xf numFmtId="166" fontId="28" fillId="42" borderId="7" xfId="0" applyNumberFormat="1" applyFont="1" applyFill="1" applyBorder="1" applyAlignment="1">
      <alignment horizontal="center" vertical="center"/>
    </xf>
    <xf numFmtId="166" fontId="28" fillId="42" borderId="12" xfId="0" applyNumberFormat="1" applyFont="1" applyFill="1" applyBorder="1" applyAlignment="1">
      <alignment horizontal="center" vertical="center"/>
    </xf>
    <xf numFmtId="0" fontId="105" fillId="0" borderId="0" xfId="0" applyFont="1"/>
    <xf numFmtId="0" fontId="106" fillId="0" borderId="0" xfId="0" applyFont="1"/>
    <xf numFmtId="0" fontId="106" fillId="0" borderId="0" xfId="0" applyFont="1" applyAlignment="1">
      <alignment wrapText="1"/>
    </xf>
    <xf numFmtId="0" fontId="107" fillId="0" borderId="0" xfId="0" applyFont="1"/>
    <xf numFmtId="9" fontId="106" fillId="0" borderId="0" xfId="6" applyFont="1"/>
    <xf numFmtId="0" fontId="108" fillId="0" borderId="0" xfId="0" applyFont="1" applyAlignment="1">
      <alignment vertical="center"/>
    </xf>
    <xf numFmtId="0" fontId="53" fillId="0" borderId="0" xfId="0" applyFont="1" applyAlignment="1">
      <alignment wrapText="1"/>
    </xf>
    <xf numFmtId="0" fontId="25" fillId="0" borderId="0" xfId="0" applyFont="1" applyAlignment="1" applyProtection="1">
      <alignment horizontal="center" vertical="center"/>
      <protection hidden="1"/>
    </xf>
    <xf numFmtId="10" fontId="24" fillId="3" borderId="0" xfId="0" applyNumberFormat="1" applyFont="1" applyFill="1" applyAlignment="1" applyProtection="1">
      <alignment horizontal="center" vertical="center"/>
      <protection hidden="1"/>
    </xf>
    <xf numFmtId="0" fontId="22" fillId="0" borderId="0" xfId="0" applyFont="1" applyAlignment="1">
      <alignment horizontal="left" vertical="center"/>
    </xf>
    <xf numFmtId="182" fontId="22" fillId="0" borderId="0" xfId="0" applyNumberFormat="1" applyFont="1" applyAlignment="1">
      <alignment horizontal="center" vertical="center"/>
    </xf>
    <xf numFmtId="0" fontId="106" fillId="39" borderId="6" xfId="0" applyFont="1" applyFill="1" applyBorder="1" applyProtection="1">
      <protection locked="0"/>
    </xf>
    <xf numFmtId="9" fontId="24" fillId="39" borderId="0" xfId="0" applyNumberFormat="1" applyFont="1" applyFill="1" applyProtection="1">
      <protection hidden="1"/>
    </xf>
    <xf numFmtId="14" fontId="22" fillId="0" borderId="0" xfId="0" applyNumberFormat="1" applyFont="1"/>
    <xf numFmtId="172" fontId="22" fillId="0" borderId="0" xfId="0" applyNumberFormat="1" applyFont="1" applyAlignment="1">
      <alignment horizontal="center" vertical="center"/>
    </xf>
    <xf numFmtId="0" fontId="22" fillId="0" borderId="0" xfId="0" applyFont="1" applyAlignment="1">
      <alignment vertical="center"/>
    </xf>
    <xf numFmtId="49" fontId="25" fillId="0" borderId="0" xfId="4" applyNumberFormat="1" applyFont="1" applyAlignment="1" applyProtection="1">
      <alignment horizontal="left"/>
      <protection hidden="1"/>
    </xf>
    <xf numFmtId="0" fontId="109" fillId="43" borderId="69" xfId="0" applyFont="1" applyFill="1" applyBorder="1"/>
    <xf numFmtId="0" fontId="109" fillId="43" borderId="70" xfId="4" applyFont="1" applyFill="1" applyBorder="1" applyAlignment="1">
      <alignment horizontal="left"/>
    </xf>
    <xf numFmtId="0" fontId="109" fillId="44" borderId="71" xfId="0" applyFont="1" applyFill="1" applyBorder="1"/>
    <xf numFmtId="0" fontId="109" fillId="44" borderId="68" xfId="4" applyFont="1" applyFill="1" applyBorder="1" applyAlignment="1">
      <alignment horizontal="left"/>
    </xf>
    <xf numFmtId="0" fontId="109" fillId="43" borderId="71" xfId="0" applyFont="1" applyFill="1" applyBorder="1"/>
    <xf numFmtId="0" fontId="109" fillId="43" borderId="68" xfId="5" applyFont="1" applyFill="1" applyBorder="1" applyAlignment="1">
      <alignment horizontal="left"/>
    </xf>
    <xf numFmtId="0" fontId="109" fillId="44" borderId="68" xfId="0" applyFont="1" applyFill="1" applyBorder="1"/>
    <xf numFmtId="0" fontId="109" fillId="44" borderId="68" xfId="5" applyFont="1" applyFill="1" applyBorder="1" applyAlignment="1">
      <alignment horizontal="left"/>
    </xf>
    <xf numFmtId="0" fontId="109" fillId="43" borderId="71" xfId="0" applyFont="1" applyFill="1" applyBorder="1" applyAlignment="1">
      <alignment horizontal="left"/>
    </xf>
    <xf numFmtId="0" fontId="109" fillId="43" borderId="68" xfId="0" applyFont="1" applyFill="1" applyBorder="1" applyAlignment="1">
      <alignment horizontal="left"/>
    </xf>
    <xf numFmtId="0" fontId="24" fillId="3" borderId="0" xfId="0" applyFont="1" applyFill="1" applyProtection="1">
      <protection hidden="1"/>
    </xf>
    <xf numFmtId="1" fontId="24" fillId="0" borderId="0" xfId="4" applyNumberFormat="1" applyFont="1" applyAlignment="1" applyProtection="1">
      <alignment horizontal="center"/>
      <protection hidden="1"/>
    </xf>
    <xf numFmtId="0" fontId="24" fillId="0" borderId="0" xfId="4" applyFont="1" applyAlignment="1" applyProtection="1">
      <alignment horizontal="left"/>
      <protection locked="0"/>
    </xf>
    <xf numFmtId="0" fontId="24" fillId="3" borderId="0" xfId="4" applyFont="1" applyFill="1" applyAlignment="1" applyProtection="1">
      <alignment horizontal="left"/>
      <protection hidden="1"/>
    </xf>
    <xf numFmtId="0" fontId="24" fillId="3" borderId="0" xfId="5" applyFont="1" applyFill="1" applyAlignment="1" applyProtection="1">
      <alignment horizontal="left"/>
      <protection hidden="1"/>
    </xf>
    <xf numFmtId="9" fontId="24" fillId="0" borderId="0" xfId="6" applyFont="1" applyFill="1" applyAlignment="1" applyProtection="1">
      <alignment horizontal="center"/>
      <protection locked="0"/>
    </xf>
    <xf numFmtId="166" fontId="24" fillId="0" borderId="0" xfId="0" applyNumberFormat="1" applyFont="1" applyAlignment="1" applyProtection="1">
      <alignment horizontal="center"/>
      <protection hidden="1"/>
    </xf>
    <xf numFmtId="0" fontId="0" fillId="0" borderId="0" xfId="0" applyAlignment="1">
      <alignment horizontal="center"/>
    </xf>
    <xf numFmtId="169" fontId="24" fillId="0" borderId="0" xfId="3" applyNumberFormat="1" applyFont="1" applyAlignment="1">
      <alignment horizontal="center"/>
    </xf>
    <xf numFmtId="0" fontId="16" fillId="0" borderId="0" xfId="0" applyFont="1" applyAlignment="1">
      <alignment horizontal="center"/>
    </xf>
    <xf numFmtId="169" fontId="24" fillId="0" borderId="0" xfId="4" applyNumberFormat="1" applyFont="1" applyAlignment="1" applyProtection="1">
      <alignment horizontal="center"/>
      <protection hidden="1"/>
    </xf>
    <xf numFmtId="0" fontId="24" fillId="0" borderId="0" xfId="0" applyFont="1" applyAlignment="1" applyProtection="1">
      <alignment horizontal="center"/>
      <protection locked="0"/>
    </xf>
    <xf numFmtId="1" fontId="24" fillId="0" borderId="0" xfId="4" applyNumberFormat="1" applyFont="1" applyAlignment="1" applyProtection="1">
      <alignment horizontal="center"/>
      <protection locked="0"/>
    </xf>
    <xf numFmtId="49" fontId="24" fillId="0" borderId="0" xfId="4" applyNumberFormat="1" applyFont="1" applyAlignment="1" applyProtection="1">
      <alignment horizontal="center"/>
      <protection hidden="1"/>
    </xf>
    <xf numFmtId="166" fontId="24" fillId="3" borderId="0" xfId="0" applyNumberFormat="1" applyFont="1" applyFill="1" applyAlignment="1" applyProtection="1">
      <alignment horizontal="center"/>
      <protection locked="0"/>
    </xf>
    <xf numFmtId="10" fontId="24" fillId="0" borderId="0" xfId="6" applyNumberFormat="1" applyFont="1" applyAlignment="1" applyProtection="1">
      <alignment horizontal="center"/>
      <protection hidden="1"/>
    </xf>
    <xf numFmtId="166" fontId="24" fillId="0" borderId="0" xfId="4" applyNumberFormat="1" applyFont="1" applyAlignment="1" applyProtection="1">
      <alignment horizontal="center"/>
      <protection hidden="1"/>
    </xf>
    <xf numFmtId="0" fontId="47" fillId="0" borderId="0" xfId="0" applyFont="1" applyAlignment="1">
      <alignment horizontal="center" vertical="center"/>
    </xf>
    <xf numFmtId="0" fontId="46" fillId="0" borderId="0" xfId="0" applyFont="1" applyAlignment="1">
      <alignment horizontal="center" vertical="center" wrapText="1"/>
    </xf>
    <xf numFmtId="169" fontId="24" fillId="0" borderId="0" xfId="3" applyNumberFormat="1" applyFont="1" applyAlignment="1" applyProtection="1">
      <alignment horizontal="center"/>
      <protection hidden="1"/>
    </xf>
    <xf numFmtId="9" fontId="24" fillId="0" borderId="0" xfId="0" applyNumberFormat="1" applyFont="1" applyAlignment="1" applyProtection="1">
      <alignment horizontal="center"/>
      <protection hidden="1"/>
    </xf>
    <xf numFmtId="10" fontId="24" fillId="45" borderId="0" xfId="0" applyNumberFormat="1" applyFont="1" applyFill="1" applyProtection="1">
      <protection hidden="1"/>
    </xf>
    <xf numFmtId="169" fontId="0" fillId="0" borderId="0" xfId="3339" applyNumberFormat="1" applyFont="1"/>
    <xf numFmtId="169" fontId="33" fillId="0" borderId="0" xfId="3339" applyNumberFormat="1" applyFont="1" applyBorder="1" applyAlignment="1">
      <alignment horizontal="center"/>
    </xf>
    <xf numFmtId="176" fontId="33" fillId="0" borderId="0" xfId="3339" applyNumberFormat="1" applyFont="1" applyBorder="1" applyAlignment="1">
      <alignment horizontal="center"/>
    </xf>
    <xf numFmtId="175" fontId="30" fillId="0" borderId="0" xfId="3339" applyNumberFormat="1" applyFont="1"/>
    <xf numFmtId="3" fontId="30" fillId="0" borderId="0" xfId="0" applyNumberFormat="1" applyFont="1"/>
    <xf numFmtId="169" fontId="33" fillId="0" borderId="0" xfId="3" applyNumberFormat="1" applyFont="1" applyBorder="1" applyAlignment="1">
      <alignment horizontal="center"/>
    </xf>
    <xf numFmtId="0" fontId="66" fillId="0" borderId="0" xfId="4" applyFont="1" applyAlignment="1" applyProtection="1">
      <alignment horizontal="center"/>
      <protection locked="0"/>
    </xf>
    <xf numFmtId="0" fontId="67" fillId="0" borderId="0" xfId="4" applyFont="1" applyAlignment="1" applyProtection="1">
      <alignment horizontal="center"/>
      <protection locked="0"/>
    </xf>
    <xf numFmtId="0" fontId="52" fillId="0" borderId="0" xfId="4" applyFont="1" applyAlignment="1" applyProtection="1">
      <alignment horizontal="center"/>
      <protection locked="0"/>
    </xf>
    <xf numFmtId="172" fontId="0" fillId="0" borderId="0" xfId="0" applyNumberFormat="1" applyAlignment="1">
      <alignment horizontal="center"/>
    </xf>
    <xf numFmtId="17" fontId="59" fillId="6" borderId="4" xfId="4" applyNumberFormat="1" applyFont="1" applyFill="1" applyBorder="1" applyProtection="1">
      <protection hidden="1"/>
    </xf>
    <xf numFmtId="0" fontId="110" fillId="0" borderId="0" xfId="0" applyFont="1" applyAlignment="1">
      <alignment horizontal="center" vertical="center" wrapText="1"/>
    </xf>
    <xf numFmtId="0" fontId="19" fillId="46" borderId="0" xfId="0" applyFont="1" applyFill="1"/>
    <xf numFmtId="168" fontId="80" fillId="12" borderId="59" xfId="16" applyNumberFormat="1"/>
    <xf numFmtId="0" fontId="111" fillId="7" borderId="6" xfId="12" applyFont="1" applyFill="1" applyBorder="1"/>
    <xf numFmtId="0" fontId="76" fillId="7" borderId="6" xfId="12" applyFill="1" applyBorder="1"/>
    <xf numFmtId="168" fontId="49" fillId="13" borderId="62" xfId="18" applyNumberFormat="1"/>
    <xf numFmtId="10" fontId="80" fillId="12" borderId="6" xfId="16" applyNumberFormat="1" applyBorder="1"/>
    <xf numFmtId="168" fontId="113" fillId="14" borderId="56" xfId="19" applyNumberFormat="1" applyFont="1" applyFill="1" applyBorder="1"/>
    <xf numFmtId="0" fontId="49" fillId="13" borderId="62" xfId="18"/>
    <xf numFmtId="0" fontId="78" fillId="11" borderId="59" xfId="14" applyNumberFormat="1"/>
    <xf numFmtId="0" fontId="24" fillId="40" borderId="0" xfId="4165" applyFont="1" applyFill="1"/>
    <xf numFmtId="0" fontId="119" fillId="40" borderId="0" xfId="4165" applyFont="1" applyFill="1" applyAlignment="1">
      <alignment horizontal="left"/>
    </xf>
    <xf numFmtId="0" fontId="9" fillId="0" borderId="0" xfId="4165"/>
    <xf numFmtId="0" fontId="24" fillId="0" borderId="0" xfId="4165" applyFont="1"/>
    <xf numFmtId="0" fontId="119" fillId="0" borderId="0" xfId="4165" applyFont="1" applyAlignment="1">
      <alignment horizontal="left"/>
    </xf>
    <xf numFmtId="0" fontId="28" fillId="0" borderId="0" xfId="4165" applyFont="1"/>
    <xf numFmtId="168" fontId="118" fillId="14" borderId="63" xfId="4166" applyNumberFormat="1" applyFont="1"/>
    <xf numFmtId="168" fontId="116" fillId="14" borderId="63" xfId="4166" applyNumberFormat="1" applyFont="1"/>
    <xf numFmtId="0" fontId="115" fillId="0" borderId="0" xfId="4165" applyFont="1"/>
    <xf numFmtId="168" fontId="114" fillId="14" borderId="63" xfId="4166" applyNumberFormat="1" applyFont="1"/>
    <xf numFmtId="10" fontId="9" fillId="0" borderId="0" xfId="4165" applyNumberFormat="1"/>
    <xf numFmtId="0" fontId="112" fillId="0" borderId="6" xfId="4165" applyFont="1" applyBorder="1" applyAlignment="1">
      <alignment horizontal="center"/>
    </xf>
    <xf numFmtId="0" fontId="112" fillId="0" borderId="0" xfId="4165" applyFont="1" applyAlignment="1">
      <alignment horizontal="center"/>
    </xf>
    <xf numFmtId="0" fontId="9" fillId="0" borderId="6" xfId="4165" applyBorder="1"/>
    <xf numFmtId="168" fontId="9" fillId="0" borderId="0" xfId="4165" applyNumberFormat="1"/>
    <xf numFmtId="168" fontId="9" fillId="0" borderId="6" xfId="4165" applyNumberFormat="1" applyBorder="1"/>
    <xf numFmtId="0" fontId="22" fillId="0" borderId="0" xfId="0" applyFont="1" applyAlignment="1">
      <alignment wrapText="1"/>
    </xf>
    <xf numFmtId="0" fontId="24" fillId="59" borderId="0" xfId="0" applyFont="1" applyFill="1"/>
    <xf numFmtId="0" fontId="25" fillId="59" borderId="0" xfId="0" applyFont="1" applyFill="1"/>
    <xf numFmtId="0" fontId="72" fillId="59" borderId="48" xfId="0" applyFont="1" applyFill="1" applyBorder="1"/>
    <xf numFmtId="0" fontId="19" fillId="59" borderId="6" xfId="4" applyFont="1" applyFill="1" applyBorder="1" applyProtection="1">
      <protection hidden="1"/>
    </xf>
    <xf numFmtId="0" fontId="19" fillId="59" borderId="0" xfId="4" applyFont="1" applyFill="1" applyProtection="1">
      <protection locked="0"/>
    </xf>
    <xf numFmtId="0" fontId="52" fillId="59" borderId="0" xfId="4" applyFont="1" applyFill="1" applyProtection="1">
      <protection locked="0"/>
    </xf>
    <xf numFmtId="0" fontId="24" fillId="45" borderId="0" xfId="0" applyFont="1" applyFill="1" applyProtection="1">
      <protection hidden="1"/>
    </xf>
    <xf numFmtId="10" fontId="24" fillId="45" borderId="0" xfId="4" applyNumberFormat="1" applyFont="1" applyFill="1" applyAlignment="1">
      <alignment horizontal="center"/>
    </xf>
    <xf numFmtId="0" fontId="28" fillId="10" borderId="8" xfId="8323" applyFont="1" applyBorder="1" applyAlignment="1" applyProtection="1">
      <alignment vertical="center"/>
      <protection locked="0"/>
    </xf>
    <xf numFmtId="0" fontId="125" fillId="0" borderId="0" xfId="8326" applyAlignment="1" applyProtection="1">
      <alignment horizontal="center" vertical="center"/>
      <protection locked="0"/>
    </xf>
    <xf numFmtId="1" fontId="0" fillId="0" borderId="0" xfId="0" applyNumberFormat="1"/>
    <xf numFmtId="166" fontId="32" fillId="5" borderId="35" xfId="0" applyNumberFormat="1" applyFont="1" applyFill="1" applyBorder="1" applyAlignment="1">
      <alignment horizontal="left"/>
    </xf>
    <xf numFmtId="166" fontId="32" fillId="5" borderId="0" xfId="0" applyNumberFormat="1" applyFont="1" applyFill="1" applyAlignment="1">
      <alignment horizontal="left"/>
    </xf>
    <xf numFmtId="166" fontId="32" fillId="5" borderId="25" xfId="0" applyNumberFormat="1" applyFont="1" applyFill="1" applyBorder="1" applyAlignment="1">
      <alignment horizontal="left"/>
    </xf>
    <xf numFmtId="1" fontId="33" fillId="0" borderId="0" xfId="3" applyNumberFormat="1" applyFont="1" applyBorder="1" applyAlignment="1">
      <alignment horizontal="center"/>
    </xf>
    <xf numFmtId="176" fontId="33" fillId="0" borderId="0" xfId="3" applyNumberFormat="1" applyFont="1" applyBorder="1" applyAlignment="1">
      <alignment horizontal="center"/>
    </xf>
    <xf numFmtId="0" fontId="0" fillId="0" borderId="0" xfId="0" applyAlignment="1">
      <alignment horizontal="left" vertical="top"/>
    </xf>
    <xf numFmtId="0" fontId="54" fillId="0" borderId="0" xfId="0" applyFont="1" applyAlignment="1">
      <alignment horizontal="center"/>
    </xf>
    <xf numFmtId="0" fontId="54" fillId="0" borderId="0" xfId="0" applyFont="1" applyAlignment="1">
      <alignment horizontal="center" vertical="top"/>
    </xf>
    <xf numFmtId="0" fontId="54" fillId="0" borderId="0" xfId="0" applyFont="1" applyAlignment="1">
      <alignment horizontal="center" wrapText="1"/>
    </xf>
    <xf numFmtId="0" fontId="54" fillId="0" borderId="0" xfId="0" applyFont="1" applyAlignment="1">
      <alignment wrapText="1"/>
    </xf>
    <xf numFmtId="0" fontId="54" fillId="0" borderId="0" xfId="0" applyFont="1" applyAlignment="1">
      <alignment horizontal="left" vertical="top"/>
    </xf>
    <xf numFmtId="0" fontId="82" fillId="0" borderId="0" xfId="0" applyFont="1"/>
    <xf numFmtId="0" fontId="82" fillId="0" borderId="0" xfId="0" applyFont="1" applyAlignment="1">
      <alignment horizontal="left" vertical="top"/>
    </xf>
    <xf numFmtId="0" fontId="54" fillId="0" borderId="0" xfId="0" applyFont="1" applyAlignment="1">
      <alignment horizontal="left"/>
    </xf>
    <xf numFmtId="0" fontId="126" fillId="0" borderId="0" xfId="0" applyFont="1"/>
    <xf numFmtId="0" fontId="126" fillId="0" borderId="0" xfId="0" applyFont="1" applyAlignment="1">
      <alignment horizontal="left" vertical="top"/>
    </xf>
    <xf numFmtId="0" fontId="54" fillId="41" borderId="0" xfId="0" applyFont="1" applyFill="1" applyAlignment="1">
      <alignment horizontal="center"/>
    </xf>
    <xf numFmtId="0" fontId="54" fillId="41" borderId="0" xfId="0" applyFont="1" applyFill="1"/>
    <xf numFmtId="0" fontId="0" fillId="41" borderId="0" xfId="0" applyFill="1"/>
    <xf numFmtId="0" fontId="0" fillId="41" borderId="0" xfId="0" applyFill="1" applyAlignment="1">
      <alignment horizontal="left" vertical="top"/>
    </xf>
    <xf numFmtId="0" fontId="0" fillId="0" borderId="0" xfId="0" quotePrefix="1" applyAlignment="1">
      <alignment horizontal="center"/>
    </xf>
    <xf numFmtId="0" fontId="54" fillId="62" borderId="0" xfId="0" applyFont="1" applyFill="1" applyAlignment="1">
      <alignment horizontal="left" vertical="top"/>
    </xf>
    <xf numFmtId="0" fontId="54" fillId="62" borderId="0" xfId="0" applyFont="1" applyFill="1" applyAlignment="1">
      <alignment horizontal="center"/>
    </xf>
    <xf numFmtId="0" fontId="0" fillId="62" borderId="0" xfId="0" applyFill="1" applyAlignment="1">
      <alignment horizontal="left" vertical="top"/>
    </xf>
    <xf numFmtId="0" fontId="54" fillId="62" borderId="0" xfId="0" applyFont="1" applyFill="1" applyAlignment="1">
      <alignment horizontal="left"/>
    </xf>
    <xf numFmtId="0" fontId="1" fillId="0" borderId="0" xfId="9170"/>
    <xf numFmtId="0" fontId="1" fillId="0" borderId="0" xfId="9170" applyAlignment="1">
      <alignment vertical="center"/>
    </xf>
    <xf numFmtId="0" fontId="54" fillId="0" borderId="79" xfId="9170" applyFont="1" applyBorder="1" applyAlignment="1">
      <alignment vertical="center"/>
      <extLst>
        <ext xmlns:xfpb="http://schemas.microsoft.com/office/spreadsheetml/2022/featurepropertybag" uri="{C7286773-470A-42A8-94C5-96B5CB345126}">
          <xfpb:xfComplement i="0"/>
        </ext>
      </extLst>
    </xf>
    <xf numFmtId="44" fontId="0" fillId="0" borderId="0" xfId="9171" applyFont="1" applyAlignment="1" applyProtection="1">
      <alignment vertical="center"/>
    </xf>
    <xf numFmtId="0" fontId="1" fillId="0" borderId="0" xfId="9170" applyAlignment="1">
      <alignment horizontal="center" vertical="center"/>
    </xf>
    <xf numFmtId="0" fontId="54" fillId="0" borderId="78" xfId="9170" applyFont="1" applyBorder="1" applyAlignment="1">
      <alignment vertical="center"/>
      <extLst>
        <ext xmlns:xfpb="http://schemas.microsoft.com/office/spreadsheetml/2022/featurepropertybag" uri="{C7286773-470A-42A8-94C5-96B5CB345126}">
          <xfpb:xfComplement i="0"/>
        </ext>
      </extLst>
    </xf>
    <xf numFmtId="0" fontId="1" fillId="0" borderId="20" xfId="9170" applyBorder="1" applyAlignment="1">
      <alignment horizontal="left" vertical="center"/>
    </xf>
    <xf numFmtId="0" fontId="1" fillId="0" borderId="19" xfId="9170" applyBorder="1" applyAlignment="1">
      <alignment horizontal="left" vertical="center"/>
    </xf>
    <xf numFmtId="0" fontId="54" fillId="0" borderId="76" xfId="9170" applyFont="1" applyBorder="1" applyAlignment="1">
      <alignment vertical="center"/>
      <extLst>
        <ext xmlns:xfpb="http://schemas.microsoft.com/office/spreadsheetml/2022/featurepropertybag" uri="{C7286773-470A-42A8-94C5-96B5CB345126}">
          <xfpb:xfComplement i="0"/>
        </ext>
      </extLst>
    </xf>
    <xf numFmtId="0" fontId="1" fillId="0" borderId="76" xfId="9170" applyBorder="1" applyAlignment="1">
      <alignment vertical="center"/>
      <extLst>
        <ext xmlns:xfpb="http://schemas.microsoft.com/office/spreadsheetml/2022/featurepropertybag" uri="{C7286773-470A-42A8-94C5-96B5CB345126}">
          <xfpb:xfComplement i="0"/>
        </ext>
      </extLst>
    </xf>
    <xf numFmtId="8" fontId="1" fillId="0" borderId="7" xfId="9170" applyNumberFormat="1" applyBorder="1" applyAlignment="1">
      <alignment vertical="center"/>
    </xf>
    <xf numFmtId="168" fontId="1" fillId="0" borderId="11" xfId="9170" applyNumberFormat="1" applyBorder="1" applyAlignment="1">
      <alignment vertical="center"/>
    </xf>
    <xf numFmtId="0" fontId="1" fillId="0" borderId="1" xfId="9170" applyBorder="1" applyAlignment="1">
      <alignment vertical="center"/>
    </xf>
    <xf numFmtId="0" fontId="28" fillId="0" borderId="55" xfId="9170" applyFont="1" applyBorder="1" applyAlignment="1">
      <alignment vertical="center"/>
    </xf>
    <xf numFmtId="168" fontId="28" fillId="0" borderId="54" xfId="9170" applyNumberFormat="1" applyFont="1" applyBorder="1" applyAlignment="1">
      <alignment vertical="center"/>
    </xf>
    <xf numFmtId="0" fontId="28" fillId="0" borderId="53" xfId="9170" applyFont="1" applyBorder="1" applyAlignment="1">
      <alignment vertical="center"/>
    </xf>
    <xf numFmtId="0" fontId="1" fillId="0" borderId="0" xfId="9170" applyAlignment="1">
      <alignment horizontal="left" vertical="center"/>
    </xf>
    <xf numFmtId="0" fontId="1" fillId="60" borderId="0" xfId="9170" applyFill="1" applyAlignment="1" applyProtection="1">
      <alignment vertical="center"/>
      <protection locked="0"/>
      <extLst>
        <ext xmlns:xfpb="http://schemas.microsoft.com/office/spreadsheetml/2022/featurepropertybag" uri="{C7286773-470A-42A8-94C5-96B5CB345126}">
          <xfpb:xfComplement i="0"/>
        </ext>
      </extLst>
    </xf>
    <xf numFmtId="0" fontId="1" fillId="0" borderId="0" xfId="9170" applyAlignment="1">
      <alignment wrapText="1"/>
    </xf>
    <xf numFmtId="44" fontId="0" fillId="0" borderId="11" xfId="9171" applyFont="1" applyBorder="1" applyAlignment="1" applyProtection="1">
      <alignment vertical="center"/>
    </xf>
    <xf numFmtId="0" fontId="1" fillId="0" borderId="16" xfId="9170" applyBorder="1" applyAlignment="1">
      <alignment vertical="center" wrapText="1"/>
    </xf>
    <xf numFmtId="1" fontId="1" fillId="0" borderId="6" xfId="9170" applyNumberFormat="1" applyBorder="1" applyAlignment="1">
      <alignment horizontal="center" vertical="center"/>
    </xf>
    <xf numFmtId="0" fontId="1" fillId="0" borderId="18" xfId="9170" applyBorder="1" applyAlignment="1">
      <alignment vertical="center" wrapText="1"/>
    </xf>
    <xf numFmtId="0" fontId="28" fillId="0" borderId="54" xfId="9170" applyFont="1" applyBorder="1" applyAlignment="1">
      <alignment vertical="center"/>
    </xf>
    <xf numFmtId="0" fontId="28" fillId="0" borderId="75" xfId="9170" applyFont="1" applyBorder="1" applyAlignment="1">
      <alignment vertical="center"/>
    </xf>
    <xf numFmtId="0" fontId="28" fillId="0" borderId="74" xfId="9170" applyFont="1" applyBorder="1" applyAlignment="1">
      <alignment horizontal="center" vertical="center"/>
    </xf>
    <xf numFmtId="0" fontId="28" fillId="0" borderId="0" xfId="9170" applyFont="1"/>
    <xf numFmtId="44" fontId="28" fillId="0" borderId="11" xfId="9171" applyFont="1" applyBorder="1" applyProtection="1"/>
    <xf numFmtId="0" fontId="28" fillId="0" borderId="1" xfId="9170" applyFont="1" applyBorder="1"/>
    <xf numFmtId="44" fontId="0" fillId="61" borderId="6" xfId="9171" applyFont="1" applyFill="1" applyBorder="1" applyAlignment="1" applyProtection="1">
      <alignment vertical="center"/>
      <protection locked="0"/>
    </xf>
    <xf numFmtId="0" fontId="1" fillId="63" borderId="0" xfId="9170" applyFill="1" applyAlignment="1" applyProtection="1">
      <alignment horizontal="center"/>
      <protection locked="0"/>
    </xf>
    <xf numFmtId="44" fontId="121" fillId="0" borderId="0" xfId="9171" applyFont="1" applyProtection="1"/>
    <xf numFmtId="0" fontId="121" fillId="0" borderId="0" xfId="9170" applyFont="1"/>
    <xf numFmtId="44" fontId="28" fillId="0" borderId="0" xfId="9171" applyFont="1" applyFill="1" applyProtection="1"/>
    <xf numFmtId="0" fontId="28" fillId="0" borderId="6" xfId="9170" applyFont="1" applyBorder="1" applyAlignment="1">
      <alignment horizontal="center"/>
    </xf>
    <xf numFmtId="0" fontId="28" fillId="0" borderId="8" xfId="9170" applyFont="1" applyBorder="1"/>
    <xf numFmtId="44" fontId="1" fillId="0" borderId="0" xfId="9170" applyNumberFormat="1"/>
    <xf numFmtId="44" fontId="28" fillId="0" borderId="6" xfId="9171" applyFont="1" applyFill="1" applyBorder="1" applyProtection="1"/>
    <xf numFmtId="44" fontId="28" fillId="0" borderId="8" xfId="9171" applyFont="1" applyFill="1" applyBorder="1" applyProtection="1"/>
    <xf numFmtId="44" fontId="0" fillId="60" borderId="0" xfId="9171" applyFont="1" applyFill="1" applyAlignment="1" applyProtection="1">
      <alignment vertical="center"/>
      <protection locked="0"/>
    </xf>
    <xf numFmtId="0" fontId="123" fillId="0" borderId="8" xfId="9170" applyFont="1" applyBorder="1"/>
    <xf numFmtId="0" fontId="1" fillId="60" borderId="8" xfId="9170" applyFill="1" applyBorder="1" applyAlignment="1" applyProtection="1">
      <alignment vertical="center"/>
      <protection locked="0"/>
    </xf>
    <xf numFmtId="0" fontId="28" fillId="60" borderId="6" xfId="9170" applyFont="1" applyFill="1" applyBorder="1" applyAlignment="1" applyProtection="1">
      <alignment vertical="center"/>
      <protection locked="0"/>
    </xf>
    <xf numFmtId="0" fontId="28" fillId="0" borderId="6" xfId="9170" applyFont="1" applyBorder="1"/>
    <xf numFmtId="0" fontId="28" fillId="0" borderId="6" xfId="9170" applyFont="1" applyBorder="1" applyAlignment="1">
      <alignment horizontal="right" vertical="center"/>
    </xf>
    <xf numFmtId="49" fontId="18" fillId="7" borderId="31" xfId="916" applyNumberFormat="1" applyFont="1" applyFill="1" applyBorder="1" applyAlignment="1" applyProtection="1">
      <alignment horizontal="left"/>
      <protection locked="0"/>
    </xf>
    <xf numFmtId="49" fontId="18" fillId="7" borderId="32" xfId="916" applyNumberFormat="1" applyFont="1" applyFill="1" applyBorder="1" applyAlignment="1" applyProtection="1">
      <alignment horizontal="left"/>
      <protection locked="0"/>
    </xf>
    <xf numFmtId="49" fontId="18" fillId="7" borderId="33" xfId="916" applyNumberFormat="1" applyFont="1" applyFill="1" applyBorder="1" applyAlignment="1" applyProtection="1">
      <alignment horizontal="left"/>
      <protection locked="0"/>
    </xf>
    <xf numFmtId="0" fontId="42" fillId="6" borderId="21" xfId="4" applyFont="1" applyFill="1" applyBorder="1" applyAlignment="1" applyProtection="1">
      <alignment horizontal="center" vertical="center"/>
      <protection hidden="1"/>
    </xf>
    <xf numFmtId="0" fontId="43" fillId="6" borderId="4" xfId="0" applyFont="1" applyFill="1" applyBorder="1"/>
    <xf numFmtId="0" fontId="43" fillId="6" borderId="22" xfId="0" applyFont="1" applyFill="1" applyBorder="1"/>
    <xf numFmtId="0" fontId="18" fillId="0" borderId="6" xfId="4" applyFont="1" applyBorder="1" applyAlignment="1" applyProtection="1">
      <alignment horizontal="center" vertical="center" wrapText="1"/>
      <protection hidden="1"/>
    </xf>
    <xf numFmtId="0" fontId="18" fillId="7" borderId="8" xfId="4" applyFont="1" applyFill="1" applyBorder="1" applyAlignment="1" applyProtection="1">
      <alignment vertical="center"/>
      <protection locked="0"/>
    </xf>
    <xf numFmtId="0" fontId="18" fillId="7" borderId="6" xfId="4" applyFont="1" applyFill="1" applyBorder="1" applyAlignment="1" applyProtection="1">
      <alignment vertical="center"/>
      <protection locked="0"/>
    </xf>
    <xf numFmtId="49" fontId="20" fillId="7" borderId="17" xfId="4" applyNumberFormat="1" applyFont="1" applyFill="1" applyBorder="1" applyAlignment="1" applyProtection="1">
      <alignment horizontal="left"/>
      <protection locked="0"/>
    </xf>
    <xf numFmtId="49" fontId="20" fillId="7" borderId="18" xfId="4" applyNumberFormat="1" applyFont="1" applyFill="1" applyBorder="1" applyAlignment="1" applyProtection="1">
      <alignment horizontal="left"/>
      <protection locked="0"/>
    </xf>
    <xf numFmtId="49" fontId="21" fillId="7" borderId="17" xfId="4" applyNumberFormat="1" applyFont="1" applyFill="1" applyBorder="1" applyAlignment="1" applyProtection="1">
      <alignment horizontal="left"/>
      <protection locked="0"/>
    </xf>
    <xf numFmtId="49" fontId="21" fillId="7" borderId="18" xfId="4" applyNumberFormat="1" applyFont="1" applyFill="1" applyBorder="1" applyAlignment="1" applyProtection="1">
      <alignment horizontal="left"/>
      <protection locked="0"/>
    </xf>
    <xf numFmtId="0" fontId="42" fillId="6" borderId="43" xfId="4" applyFont="1" applyFill="1" applyBorder="1" applyAlignment="1" applyProtection="1">
      <alignment horizontal="center" vertical="center"/>
      <protection hidden="1"/>
    </xf>
    <xf numFmtId="0" fontId="42" fillId="6" borderId="25" xfId="4" applyFont="1" applyFill="1" applyBorder="1" applyAlignment="1" applyProtection="1">
      <alignment horizontal="center" vertical="center"/>
      <protection hidden="1"/>
    </xf>
    <xf numFmtId="0" fontId="42" fillId="6" borderId="37" xfId="4" applyFont="1" applyFill="1" applyBorder="1" applyAlignment="1" applyProtection="1">
      <alignment horizontal="center" vertical="center"/>
      <protection hidden="1"/>
    </xf>
    <xf numFmtId="0" fontId="42" fillId="6" borderId="31" xfId="4" applyFont="1" applyFill="1" applyBorder="1" applyAlignment="1" applyProtection="1">
      <alignment horizontal="center" vertical="center"/>
      <protection hidden="1"/>
    </xf>
    <xf numFmtId="0" fontId="43" fillId="6" borderId="32" xfId="0" applyFont="1" applyFill="1" applyBorder="1"/>
    <xf numFmtId="0" fontId="43" fillId="6" borderId="33" xfId="0" applyFont="1" applyFill="1" applyBorder="1"/>
    <xf numFmtId="49" fontId="21" fillId="7" borderId="17" xfId="4" applyNumberFormat="1" applyFont="1" applyFill="1" applyBorder="1" applyAlignment="1" applyProtection="1">
      <alignment horizontal="left" wrapText="1"/>
      <protection locked="0"/>
    </xf>
    <xf numFmtId="49" fontId="21" fillId="7" borderId="18" xfId="4" applyNumberFormat="1" applyFont="1" applyFill="1" applyBorder="1" applyAlignment="1" applyProtection="1">
      <alignment horizontal="left" wrapText="1"/>
      <protection locked="0"/>
    </xf>
    <xf numFmtId="49" fontId="19" fillId="7" borderId="38" xfId="4" applyNumberFormat="1" applyFont="1" applyFill="1" applyBorder="1" applyAlignment="1" applyProtection="1">
      <alignment horizontal="left"/>
      <protection locked="0"/>
    </xf>
    <xf numFmtId="49" fontId="19" fillId="7" borderId="39" xfId="4" applyNumberFormat="1" applyFont="1" applyFill="1" applyBorder="1" applyAlignment="1" applyProtection="1">
      <alignment horizontal="left"/>
      <protection locked="0"/>
    </xf>
    <xf numFmtId="0" fontId="18" fillId="2" borderId="12" xfId="4" applyFont="1" applyFill="1" applyBorder="1" applyAlignment="1" applyProtection="1">
      <alignment horizontal="center"/>
      <protection hidden="1"/>
    </xf>
    <xf numFmtId="0" fontId="18" fillId="2" borderId="16" xfId="4" applyFont="1" applyFill="1" applyBorder="1" applyAlignment="1" applyProtection="1">
      <alignment horizontal="center"/>
      <protection hidden="1"/>
    </xf>
    <xf numFmtId="0" fontId="42" fillId="6" borderId="28" xfId="4" applyFont="1" applyFill="1" applyBorder="1" applyAlignment="1" applyProtection="1">
      <alignment horizontal="center" vertical="center"/>
      <protection hidden="1"/>
    </xf>
    <xf numFmtId="0" fontId="42" fillId="6" borderId="29" xfId="4" applyFont="1" applyFill="1" applyBorder="1" applyAlignment="1" applyProtection="1">
      <alignment horizontal="center" vertical="center"/>
      <protection hidden="1"/>
    </xf>
    <xf numFmtId="0" fontId="42" fillId="6" borderId="30" xfId="4" applyFont="1" applyFill="1" applyBorder="1" applyAlignment="1" applyProtection="1">
      <alignment horizontal="center" vertical="center"/>
      <protection hidden="1"/>
    </xf>
    <xf numFmtId="49" fontId="19" fillId="7" borderId="12" xfId="4" applyNumberFormat="1" applyFont="1" applyFill="1" applyBorder="1" applyAlignment="1" applyProtection="1">
      <alignment horizontal="left"/>
      <protection locked="0"/>
    </xf>
    <xf numFmtId="49" fontId="19" fillId="7" borderId="16" xfId="4" applyNumberFormat="1" applyFont="1" applyFill="1" applyBorder="1" applyAlignment="1" applyProtection="1">
      <alignment horizontal="left"/>
      <protection locked="0"/>
    </xf>
    <xf numFmtId="0" fontId="18" fillId="7" borderId="6" xfId="0" applyFont="1" applyFill="1" applyBorder="1" applyAlignment="1" applyProtection="1">
      <alignment horizontal="center"/>
      <protection locked="0"/>
    </xf>
    <xf numFmtId="10" fontId="18" fillId="5" borderId="12" xfId="6" applyNumberFormat="1" applyFont="1" applyFill="1" applyBorder="1" applyAlignment="1" applyProtection="1">
      <alignment horizontal="center"/>
      <protection hidden="1"/>
    </xf>
    <xf numFmtId="10" fontId="18" fillId="5" borderId="16" xfId="6" applyNumberFormat="1" applyFont="1" applyFill="1" applyBorder="1" applyAlignment="1" applyProtection="1">
      <alignment horizontal="center"/>
      <protection hidden="1"/>
    </xf>
    <xf numFmtId="0" fontId="18" fillId="5" borderId="12" xfId="0" applyFont="1" applyFill="1" applyBorder="1" applyAlignment="1" applyProtection="1">
      <alignment horizontal="center"/>
      <protection hidden="1"/>
    </xf>
    <xf numFmtId="0" fontId="69" fillId="5" borderId="16" xfId="0" applyFont="1" applyFill="1" applyBorder="1"/>
    <xf numFmtId="0" fontId="43" fillId="6" borderId="29" xfId="0" applyFont="1" applyFill="1" applyBorder="1"/>
    <xf numFmtId="0" fontId="43" fillId="6" borderId="30" xfId="0" applyFont="1" applyFill="1" applyBorder="1"/>
    <xf numFmtId="0" fontId="19" fillId="0" borderId="17" xfId="4" applyFont="1" applyBorder="1" applyAlignment="1" applyProtection="1">
      <alignment horizontal="center"/>
      <protection hidden="1"/>
    </xf>
    <xf numFmtId="0" fontId="19" fillId="0" borderId="18" xfId="4" applyFont="1" applyBorder="1" applyAlignment="1" applyProtection="1">
      <alignment horizontal="center"/>
      <protection hidden="1"/>
    </xf>
    <xf numFmtId="0" fontId="42" fillId="6" borderId="28" xfId="4" applyFont="1" applyFill="1" applyBorder="1" applyAlignment="1" applyProtection="1">
      <alignment horizontal="center"/>
      <protection hidden="1"/>
    </xf>
    <xf numFmtId="0" fontId="42" fillId="6" borderId="29" xfId="4" applyFont="1" applyFill="1" applyBorder="1" applyAlignment="1" applyProtection="1">
      <alignment horizontal="center"/>
      <protection hidden="1"/>
    </xf>
    <xf numFmtId="0" fontId="42" fillId="6" borderId="30" xfId="4" applyFont="1" applyFill="1" applyBorder="1" applyAlignment="1" applyProtection="1">
      <alignment horizontal="center"/>
      <protection hidden="1"/>
    </xf>
    <xf numFmtId="164" fontId="42" fillId="6" borderId="28" xfId="0" applyNumberFormat="1" applyFont="1" applyFill="1" applyBorder="1" applyAlignment="1" applyProtection="1">
      <alignment horizontal="center"/>
      <protection hidden="1"/>
    </xf>
    <xf numFmtId="164" fontId="42" fillId="6" borderId="29" xfId="0" applyNumberFormat="1" applyFont="1" applyFill="1" applyBorder="1" applyAlignment="1" applyProtection="1">
      <alignment horizontal="center"/>
      <protection hidden="1"/>
    </xf>
    <xf numFmtId="164" fontId="42" fillId="6" borderId="30" xfId="0" applyNumberFormat="1" applyFont="1" applyFill="1" applyBorder="1" applyAlignment="1" applyProtection="1">
      <alignment horizontal="center"/>
      <protection hidden="1"/>
    </xf>
    <xf numFmtId="0" fontId="52" fillId="0" borderId="0" xfId="4" applyFont="1" applyAlignment="1" applyProtection="1">
      <alignment horizontal="left" indent="1"/>
      <protection locked="0"/>
    </xf>
    <xf numFmtId="164" fontId="86" fillId="6" borderId="0" xfId="0" applyNumberFormat="1" applyFont="1" applyFill="1" applyAlignment="1" applyProtection="1">
      <alignment horizontal="center"/>
      <protection hidden="1"/>
    </xf>
    <xf numFmtId="170" fontId="18" fillId="0" borderId="12" xfId="3" applyNumberFormat="1" applyFont="1" applyBorder="1" applyAlignment="1" applyProtection="1">
      <alignment horizontal="center"/>
      <protection hidden="1"/>
    </xf>
    <xf numFmtId="170" fontId="18" fillId="0" borderId="16" xfId="3" applyNumberFormat="1" applyFont="1" applyBorder="1" applyAlignment="1" applyProtection="1">
      <alignment horizontal="center"/>
      <protection hidden="1"/>
    </xf>
    <xf numFmtId="0" fontId="87" fillId="6" borderId="0" xfId="4" applyFont="1" applyFill="1" applyAlignment="1" applyProtection="1">
      <alignment horizontal="center"/>
      <protection hidden="1"/>
    </xf>
    <xf numFmtId="0" fontId="19" fillId="0" borderId="34" xfId="4" applyFont="1" applyBorder="1" applyAlignment="1" applyProtection="1">
      <alignment horizontal="left" vertical="center"/>
      <protection hidden="1"/>
    </xf>
    <xf numFmtId="0" fontId="19" fillId="0" borderId="43" xfId="4" applyFont="1" applyBorder="1" applyAlignment="1" applyProtection="1">
      <alignment horizontal="left" vertical="center"/>
      <protection hidden="1"/>
    </xf>
    <xf numFmtId="0" fontId="19" fillId="7" borderId="38" xfId="4" applyFont="1" applyFill="1" applyBorder="1" applyAlignment="1" applyProtection="1">
      <alignment horizontal="left" vertical="top" wrapText="1"/>
      <protection locked="0"/>
    </xf>
    <xf numFmtId="0" fontId="19" fillId="7" borderId="35" xfId="4" applyFont="1" applyFill="1" applyBorder="1" applyAlignment="1" applyProtection="1">
      <alignment horizontal="left" vertical="top" wrapText="1"/>
      <protection locked="0"/>
    </xf>
    <xf numFmtId="0" fontId="19" fillId="7" borderId="36" xfId="4" applyFont="1" applyFill="1" applyBorder="1" applyAlignment="1" applyProtection="1">
      <alignment horizontal="left" vertical="top" wrapText="1"/>
      <protection locked="0"/>
    </xf>
    <xf numFmtId="0" fontId="19" fillId="7" borderId="51" xfId="4" applyFont="1" applyFill="1" applyBorder="1" applyAlignment="1" applyProtection="1">
      <alignment horizontal="left" vertical="top" wrapText="1"/>
      <protection locked="0"/>
    </xf>
    <xf numFmtId="0" fontId="19" fillId="7" borderId="25" xfId="4" applyFont="1" applyFill="1" applyBorder="1" applyAlignment="1" applyProtection="1">
      <alignment horizontal="left" vertical="top" wrapText="1"/>
      <protection locked="0"/>
    </xf>
    <xf numFmtId="0" fontId="19" fillId="7" borderId="37" xfId="4" applyFont="1" applyFill="1" applyBorder="1" applyAlignment="1" applyProtection="1">
      <alignment horizontal="left" vertical="top" wrapText="1"/>
      <protection locked="0"/>
    </xf>
    <xf numFmtId="172" fontId="19" fillId="0" borderId="26" xfId="4" applyNumberFormat="1" applyFont="1" applyBorder="1" applyAlignment="1" applyProtection="1">
      <alignment horizontal="center"/>
      <protection locked="0"/>
    </xf>
    <xf numFmtId="172" fontId="19" fillId="0" borderId="27" xfId="4" applyNumberFormat="1" applyFont="1" applyBorder="1" applyAlignment="1" applyProtection="1">
      <alignment horizontal="center"/>
      <protection locked="0"/>
    </xf>
    <xf numFmtId="0" fontId="18" fillId="0" borderId="24" xfId="4" applyFont="1" applyBorder="1" applyAlignment="1" applyProtection="1">
      <alignment horizontal="left"/>
      <protection hidden="1"/>
    </xf>
    <xf numFmtId="0" fontId="18" fillId="0" borderId="18" xfId="4" applyFont="1" applyBorder="1" applyAlignment="1" applyProtection="1">
      <alignment horizontal="left"/>
      <protection hidden="1"/>
    </xf>
    <xf numFmtId="0" fontId="19" fillId="7" borderId="35" xfId="4" applyFont="1" applyFill="1" applyBorder="1" applyAlignment="1" applyProtection="1">
      <alignment horizontal="center"/>
      <protection locked="0"/>
    </xf>
    <xf numFmtId="0" fontId="19" fillId="7" borderId="36" xfId="4" applyFont="1" applyFill="1" applyBorder="1" applyAlignment="1" applyProtection="1">
      <alignment horizontal="center"/>
      <protection locked="0"/>
    </xf>
    <xf numFmtId="49" fontId="19" fillId="7" borderId="24" xfId="4" applyNumberFormat="1" applyFont="1" applyFill="1" applyBorder="1" applyAlignment="1" applyProtection="1">
      <alignment horizontal="left" vertical="center"/>
      <protection locked="0"/>
    </xf>
    <xf numFmtId="49" fontId="19" fillId="7" borderId="18" xfId="0" applyNumberFormat="1" applyFont="1" applyFill="1" applyBorder="1" applyProtection="1">
      <protection locked="0"/>
    </xf>
    <xf numFmtId="172" fontId="19" fillId="5" borderId="25" xfId="4" applyNumberFormat="1" applyFont="1" applyFill="1" applyBorder="1" applyAlignment="1" applyProtection="1">
      <alignment horizontal="center"/>
      <protection locked="0"/>
    </xf>
    <xf numFmtId="172" fontId="19" fillId="5" borderId="37" xfId="4" applyNumberFormat="1" applyFont="1" applyFill="1" applyBorder="1" applyAlignment="1" applyProtection="1">
      <alignment horizontal="center"/>
      <protection locked="0"/>
    </xf>
    <xf numFmtId="0" fontId="18" fillId="0" borderId="34" xfId="4" applyFont="1" applyBorder="1" applyAlignment="1" applyProtection="1">
      <alignment horizontal="center"/>
      <protection hidden="1"/>
    </xf>
    <xf numFmtId="0" fontId="18" fillId="0" borderId="35" xfId="4" applyFont="1" applyBorder="1" applyAlignment="1" applyProtection="1">
      <alignment horizontal="center"/>
      <protection hidden="1"/>
    </xf>
    <xf numFmtId="0" fontId="18" fillId="0" borderId="36" xfId="4" applyFont="1" applyBorder="1" applyAlignment="1" applyProtection="1">
      <alignment horizontal="center"/>
      <protection hidden="1"/>
    </xf>
    <xf numFmtId="0" fontId="43" fillId="6" borderId="25" xfId="0" applyFont="1" applyFill="1" applyBorder="1"/>
    <xf numFmtId="0" fontId="43" fillId="6" borderId="37" xfId="0" applyFont="1" applyFill="1" applyBorder="1"/>
    <xf numFmtId="0" fontId="19" fillId="7" borderId="0" xfId="4" applyFont="1" applyFill="1" applyAlignment="1" applyProtection="1">
      <alignment horizontal="center"/>
      <protection locked="0"/>
    </xf>
    <xf numFmtId="0" fontId="19" fillId="7" borderId="5" xfId="4" applyFont="1" applyFill="1" applyBorder="1" applyAlignment="1" applyProtection="1">
      <alignment horizontal="center"/>
      <protection locked="0"/>
    </xf>
    <xf numFmtId="0" fontId="42" fillId="6" borderId="3" xfId="4" applyFont="1" applyFill="1" applyBorder="1" applyAlignment="1" applyProtection="1">
      <alignment horizontal="center" vertical="center"/>
      <protection hidden="1"/>
    </xf>
    <xf numFmtId="0" fontId="42" fillId="6" borderId="0" xfId="4" applyFont="1" applyFill="1" applyAlignment="1" applyProtection="1">
      <alignment horizontal="center" vertical="center"/>
      <protection hidden="1"/>
    </xf>
    <xf numFmtId="0" fontId="19" fillId="0" borderId="21" xfId="4" applyFont="1" applyBorder="1" applyAlignment="1" applyProtection="1">
      <alignment horizontal="left" vertical="top"/>
      <protection locked="0"/>
    </xf>
    <xf numFmtId="0" fontId="19" fillId="0" borderId="4" xfId="4" applyFont="1" applyBorder="1" applyAlignment="1" applyProtection="1">
      <alignment horizontal="left" vertical="top"/>
      <protection locked="0"/>
    </xf>
    <xf numFmtId="0" fontId="19" fillId="0" borderId="22" xfId="4" applyFont="1" applyBorder="1" applyAlignment="1" applyProtection="1">
      <alignment horizontal="left" vertical="top"/>
      <protection locked="0"/>
    </xf>
    <xf numFmtId="0" fontId="19" fillId="0" borderId="3" xfId="4" applyFont="1" applyBorder="1" applyAlignment="1" applyProtection="1">
      <alignment horizontal="left" vertical="top"/>
      <protection locked="0"/>
    </xf>
    <xf numFmtId="0" fontId="19" fillId="0" borderId="0" xfId="4" applyFont="1" applyAlignment="1" applyProtection="1">
      <alignment horizontal="left" vertical="top"/>
      <protection locked="0"/>
    </xf>
    <xf numFmtId="0" fontId="19" fillId="0" borderId="5" xfId="4" applyFont="1" applyBorder="1" applyAlignment="1" applyProtection="1">
      <alignment horizontal="left" vertical="top"/>
      <protection locked="0"/>
    </xf>
    <xf numFmtId="0" fontId="19" fillId="0" borderId="48" xfId="4" applyFont="1" applyBorder="1" applyAlignment="1" applyProtection="1">
      <alignment horizontal="left" vertical="top"/>
      <protection locked="0"/>
    </xf>
    <xf numFmtId="0" fontId="19" fillId="0" borderId="26" xfId="4" applyFont="1" applyBorder="1" applyAlignment="1" applyProtection="1">
      <alignment horizontal="left" vertical="top"/>
      <protection locked="0"/>
    </xf>
    <xf numFmtId="0" fontId="19" fillId="0" borderId="27" xfId="4" applyFont="1" applyBorder="1" applyAlignment="1" applyProtection="1">
      <alignment horizontal="left" vertical="top"/>
      <protection locked="0"/>
    </xf>
    <xf numFmtId="0" fontId="19" fillId="0" borderId="13" xfId="4" applyFont="1" applyBorder="1" applyAlignment="1" applyProtection="1">
      <alignment horizontal="left" vertical="center" wrapText="1"/>
      <protection hidden="1"/>
    </xf>
    <xf numFmtId="0" fontId="19" fillId="0" borderId="52" xfId="4" applyFont="1" applyBorder="1" applyAlignment="1" applyProtection="1">
      <alignment horizontal="left" vertical="center"/>
      <protection hidden="1"/>
    </xf>
    <xf numFmtId="0" fontId="19" fillId="0" borderId="46" xfId="4" applyFont="1" applyBorder="1" applyAlignment="1" applyProtection="1">
      <alignment horizontal="left" vertical="center"/>
      <protection hidden="1"/>
    </xf>
    <xf numFmtId="0" fontId="19" fillId="7" borderId="35" xfId="4" applyFont="1" applyFill="1" applyBorder="1" applyAlignment="1" applyProtection="1">
      <alignment horizontal="left" vertical="top"/>
      <protection locked="0"/>
    </xf>
    <xf numFmtId="0" fontId="19" fillId="7" borderId="36" xfId="4" applyFont="1" applyFill="1" applyBorder="1" applyAlignment="1" applyProtection="1">
      <alignment horizontal="left" vertical="top"/>
      <protection locked="0"/>
    </xf>
    <xf numFmtId="0" fontId="19" fillId="7" borderId="49" xfId="4" applyFont="1" applyFill="1" applyBorder="1" applyAlignment="1" applyProtection="1">
      <alignment horizontal="left" vertical="top"/>
      <protection locked="0"/>
    </xf>
    <xf numFmtId="0" fontId="19" fillId="7" borderId="0" xfId="4" applyFont="1" applyFill="1" applyAlignment="1" applyProtection="1">
      <alignment horizontal="left" vertical="top"/>
      <protection locked="0"/>
    </xf>
    <xf numFmtId="0" fontId="19" fillId="7" borderId="5" xfId="4" applyFont="1" applyFill="1" applyBorder="1" applyAlignment="1" applyProtection="1">
      <alignment horizontal="left" vertical="top"/>
      <protection locked="0"/>
    </xf>
    <xf numFmtId="0" fontId="19" fillId="7" borderId="44" xfId="4" applyFont="1" applyFill="1" applyBorder="1" applyAlignment="1" applyProtection="1">
      <alignment horizontal="left" vertical="top"/>
      <protection locked="0"/>
    </xf>
    <xf numFmtId="0" fontId="19" fillId="7" borderId="26" xfId="4" applyFont="1" applyFill="1" applyBorder="1" applyAlignment="1" applyProtection="1">
      <alignment horizontal="left" vertical="top"/>
      <protection locked="0"/>
    </xf>
    <xf numFmtId="0" fontId="19" fillId="7" borderId="27" xfId="4" applyFont="1" applyFill="1" applyBorder="1" applyAlignment="1" applyProtection="1">
      <alignment horizontal="left" vertical="top"/>
      <protection locked="0"/>
    </xf>
    <xf numFmtId="0" fontId="19" fillId="7" borderId="17" xfId="4" applyFont="1" applyFill="1" applyBorder="1" applyAlignment="1" applyProtection="1">
      <alignment horizontal="left"/>
      <protection locked="0"/>
    </xf>
    <xf numFmtId="0" fontId="19" fillId="7" borderId="19" xfId="4" applyFont="1" applyFill="1" applyBorder="1" applyAlignment="1" applyProtection="1">
      <alignment horizontal="left"/>
      <protection locked="0"/>
    </xf>
    <xf numFmtId="0" fontId="19" fillId="7" borderId="20" xfId="4" applyFont="1" applyFill="1" applyBorder="1" applyAlignment="1" applyProtection="1">
      <alignment horizontal="left"/>
      <protection locked="0"/>
    </xf>
    <xf numFmtId="0" fontId="19" fillId="7" borderId="12" xfId="4" applyFont="1" applyFill="1" applyBorder="1" applyAlignment="1" applyProtection="1">
      <alignment horizontal="center"/>
      <protection locked="0"/>
    </xf>
    <xf numFmtId="0" fontId="19" fillId="7" borderId="40" xfId="4" applyFont="1" applyFill="1" applyBorder="1" applyAlignment="1" applyProtection="1">
      <alignment horizontal="center"/>
      <protection locked="0"/>
    </xf>
    <xf numFmtId="0" fontId="19" fillId="7" borderId="41" xfId="4" applyFont="1" applyFill="1" applyBorder="1" applyAlignment="1" applyProtection="1">
      <alignment horizontal="center"/>
      <protection locked="0"/>
    </xf>
    <xf numFmtId="0" fontId="24" fillId="0" borderId="0" xfId="0" applyFont="1" applyAlignment="1">
      <alignment horizontal="center"/>
    </xf>
    <xf numFmtId="0" fontId="47" fillId="0" borderId="0" xfId="0" applyFont="1" applyAlignment="1">
      <alignment horizontal="left" vertical="center"/>
    </xf>
    <xf numFmtId="0" fontId="16" fillId="0" borderId="0" xfId="0" applyFont="1"/>
    <xf numFmtId="49" fontId="19" fillId="5" borderId="23" xfId="4" applyNumberFormat="1" applyFont="1" applyFill="1" applyBorder="1" applyAlignment="1" applyProtection="1">
      <alignment horizontal="center"/>
      <protection hidden="1"/>
    </xf>
    <xf numFmtId="0" fontId="19" fillId="7" borderId="49" xfId="4" applyFont="1" applyFill="1" applyBorder="1" applyAlignment="1" applyProtection="1">
      <alignment horizontal="left" vertical="top" wrapText="1"/>
      <protection locked="0"/>
    </xf>
    <xf numFmtId="0" fontId="19" fillId="7" borderId="0" xfId="4" applyFont="1" applyFill="1" applyAlignment="1" applyProtection="1">
      <alignment horizontal="left" vertical="top" wrapText="1"/>
      <protection locked="0"/>
    </xf>
    <xf numFmtId="0" fontId="19" fillId="7" borderId="5" xfId="4" applyFont="1" applyFill="1" applyBorder="1" applyAlignment="1" applyProtection="1">
      <alignment horizontal="left" vertical="top" wrapText="1"/>
      <protection locked="0"/>
    </xf>
    <xf numFmtId="49" fontId="19" fillId="7" borderId="24" xfId="4" applyNumberFormat="1" applyFont="1" applyFill="1" applyBorder="1" applyAlignment="1" applyProtection="1">
      <alignment horizontal="left"/>
      <protection locked="0"/>
    </xf>
    <xf numFmtId="49" fontId="19" fillId="7" borderId="18" xfId="4" applyNumberFormat="1" applyFont="1" applyFill="1" applyBorder="1" applyAlignment="1" applyProtection="1">
      <alignment horizontal="left"/>
      <protection locked="0"/>
    </xf>
    <xf numFmtId="49" fontId="19" fillId="7" borderId="18" xfId="0" applyNumberFormat="1" applyFont="1" applyFill="1" applyBorder="1" applyAlignment="1" applyProtection="1">
      <alignment horizontal="left"/>
      <protection locked="0"/>
    </xf>
    <xf numFmtId="0" fontId="19" fillId="7" borderId="12" xfId="4" applyFont="1" applyFill="1" applyBorder="1" applyAlignment="1" applyProtection="1">
      <alignment horizontal="left"/>
      <protection locked="0"/>
    </xf>
    <xf numFmtId="0" fontId="19" fillId="7" borderId="40" xfId="4" applyFont="1" applyFill="1" applyBorder="1" applyAlignment="1" applyProtection="1">
      <alignment horizontal="left"/>
      <protection locked="0"/>
    </xf>
    <xf numFmtId="0" fontId="19" fillId="7" borderId="41" xfId="4" applyFont="1" applyFill="1" applyBorder="1" applyAlignment="1" applyProtection="1">
      <alignment horizontal="left"/>
      <protection locked="0"/>
    </xf>
    <xf numFmtId="0" fontId="19" fillId="0" borderId="6" xfId="4" applyFont="1" applyBorder="1" applyAlignment="1" applyProtection="1">
      <alignment horizontal="center"/>
      <protection hidden="1"/>
    </xf>
    <xf numFmtId="170" fontId="18" fillId="0" borderId="11" xfId="3" applyNumberFormat="1" applyFont="1" applyBorder="1" applyAlignment="1" applyProtection="1">
      <alignment horizontal="center"/>
      <protection hidden="1"/>
    </xf>
    <xf numFmtId="164" fontId="42" fillId="6" borderId="53" xfId="0" applyNumberFormat="1" applyFont="1" applyFill="1" applyBorder="1" applyAlignment="1" applyProtection="1">
      <alignment horizontal="center"/>
      <protection hidden="1"/>
    </xf>
    <xf numFmtId="164" fontId="42" fillId="6" borderId="54" xfId="0" applyNumberFormat="1" applyFont="1" applyFill="1" applyBorder="1" applyAlignment="1" applyProtection="1">
      <alignment horizontal="center"/>
      <protection hidden="1"/>
    </xf>
    <xf numFmtId="164" fontId="42" fillId="6" borderId="55" xfId="0" applyNumberFormat="1" applyFont="1" applyFill="1" applyBorder="1" applyAlignment="1" applyProtection="1">
      <alignment horizontal="center"/>
      <protection hidden="1"/>
    </xf>
    <xf numFmtId="0" fontId="42" fillId="6" borderId="53" xfId="4" applyFont="1" applyFill="1" applyBorder="1" applyAlignment="1" applyProtection="1">
      <alignment horizontal="center"/>
      <protection hidden="1"/>
    </xf>
    <xf numFmtId="0" fontId="42" fillId="6" borderId="54" xfId="4" applyFont="1" applyFill="1" applyBorder="1" applyAlignment="1" applyProtection="1">
      <alignment horizontal="center"/>
      <protection hidden="1"/>
    </xf>
    <xf numFmtId="0" fontId="42" fillId="6" borderId="55" xfId="4" applyFont="1" applyFill="1" applyBorder="1" applyAlignment="1" applyProtection="1">
      <alignment horizontal="center"/>
      <protection hidden="1"/>
    </xf>
    <xf numFmtId="0" fontId="19" fillId="0" borderId="1" xfId="4" applyFont="1" applyBorder="1" applyAlignment="1" applyProtection="1">
      <alignment horizontal="center"/>
      <protection hidden="1"/>
    </xf>
    <xf numFmtId="0" fontId="19" fillId="0" borderId="11" xfId="4" applyFont="1" applyBorder="1" applyAlignment="1" applyProtection="1">
      <alignment horizontal="center"/>
      <protection hidden="1"/>
    </xf>
    <xf numFmtId="164" fontId="42" fillId="6" borderId="8" xfId="0" applyNumberFormat="1" applyFont="1" applyFill="1" applyBorder="1" applyAlignment="1" applyProtection="1">
      <alignment horizontal="center"/>
      <protection hidden="1"/>
    </xf>
    <xf numFmtId="164" fontId="42" fillId="6" borderId="6" xfId="0" applyNumberFormat="1" applyFont="1" applyFill="1" applyBorder="1" applyAlignment="1" applyProtection="1">
      <alignment horizontal="center"/>
      <protection hidden="1"/>
    </xf>
    <xf numFmtId="0" fontId="42" fillId="6" borderId="53" xfId="4" applyFont="1" applyFill="1" applyBorder="1" applyAlignment="1" applyProtection="1">
      <alignment horizontal="center" vertical="center"/>
      <protection hidden="1"/>
    </xf>
    <xf numFmtId="0" fontId="43" fillId="6" borderId="54" xfId="0" applyFont="1" applyFill="1" applyBorder="1"/>
    <xf numFmtId="0" fontId="43" fillId="6" borderId="55" xfId="0" applyFont="1" applyFill="1" applyBorder="1"/>
    <xf numFmtId="0" fontId="18" fillId="5" borderId="44" xfId="0" applyFont="1" applyFill="1" applyBorder="1" applyAlignment="1" applyProtection="1">
      <alignment horizontal="center"/>
      <protection hidden="1"/>
    </xf>
    <xf numFmtId="0" fontId="69" fillId="5" borderId="45" xfId="0" applyFont="1" applyFill="1" applyBorder="1"/>
    <xf numFmtId="182" fontId="22" fillId="0" borderId="0" xfId="0" applyNumberFormat="1" applyFont="1" applyAlignment="1">
      <alignment horizontal="left" vertical="center"/>
    </xf>
    <xf numFmtId="0" fontId="22" fillId="0" borderId="0" xfId="0" applyFont="1" applyAlignment="1">
      <alignment horizontal="left" vertical="center"/>
    </xf>
    <xf numFmtId="15" fontId="22" fillId="0" borderId="0" xfId="0" applyNumberFormat="1" applyFont="1" applyAlignment="1">
      <alignment horizontal="left" vertical="center"/>
    </xf>
    <xf numFmtId="0" fontId="0" fillId="0" borderId="0" xfId="0" applyAlignment="1">
      <alignment vertical="center"/>
    </xf>
    <xf numFmtId="0" fontId="22" fillId="0" borderId="0" xfId="0" applyFont="1" applyAlignment="1">
      <alignment vertical="center"/>
    </xf>
    <xf numFmtId="182" fontId="22" fillId="0" borderId="0" xfId="0" applyNumberFormat="1" applyFont="1" applyAlignment="1">
      <alignment horizontal="center" vertical="center"/>
    </xf>
    <xf numFmtId="0" fontId="22" fillId="0" borderId="0" xfId="0" applyFont="1"/>
    <xf numFmtId="172" fontId="22" fillId="0" borderId="0" xfId="0" applyNumberFormat="1" applyFont="1" applyAlignment="1">
      <alignment horizontal="center" vertical="center"/>
    </xf>
    <xf numFmtId="0" fontId="22" fillId="0" borderId="0" xfId="0" applyFont="1" applyAlignment="1">
      <alignment horizontal="center" vertical="center"/>
    </xf>
    <xf numFmtId="0" fontId="28" fillId="0" borderId="15" xfId="0" applyFont="1" applyBorder="1" applyAlignment="1">
      <alignment vertical="center"/>
    </xf>
    <xf numFmtId="0" fontId="28" fillId="0" borderId="67" xfId="0" applyFont="1" applyBorder="1" applyAlignment="1">
      <alignment vertical="center"/>
    </xf>
    <xf numFmtId="49" fontId="24" fillId="0" borderId="0" xfId="0" applyNumberFormat="1" applyFont="1" applyAlignment="1">
      <alignment horizontal="left"/>
    </xf>
    <xf numFmtId="0" fontId="24" fillId="0" borderId="0" xfId="0" applyFont="1" applyAlignment="1">
      <alignment horizontal="left"/>
    </xf>
    <xf numFmtId="0" fontId="49" fillId="6" borderId="28" xfId="0" applyFont="1" applyFill="1" applyBorder="1" applyAlignment="1">
      <alignment horizontal="center"/>
    </xf>
    <xf numFmtId="0" fontId="49" fillId="6" borderId="29" xfId="0" applyFont="1" applyFill="1" applyBorder="1" applyAlignment="1">
      <alignment horizontal="center"/>
    </xf>
    <xf numFmtId="0" fontId="49" fillId="6" borderId="30" xfId="0" applyFont="1" applyFill="1" applyBorder="1" applyAlignment="1">
      <alignment horizontal="center"/>
    </xf>
    <xf numFmtId="0" fontId="24" fillId="0" borderId="21" xfId="0" applyFont="1" applyBorder="1" applyAlignment="1" applyProtection="1">
      <alignment horizontal="left" vertical="top" wrapText="1"/>
      <protection locked="0"/>
    </xf>
    <xf numFmtId="0" fontId="24" fillId="0" borderId="4" xfId="0" applyFont="1" applyBorder="1" applyAlignment="1" applyProtection="1">
      <alignment horizontal="left" vertical="top" wrapText="1"/>
      <protection locked="0"/>
    </xf>
    <xf numFmtId="0" fontId="24" fillId="0" borderId="2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48" xfId="0" applyFont="1" applyBorder="1" applyAlignment="1" applyProtection="1">
      <alignment horizontal="left" vertical="top" wrapText="1"/>
      <protection locked="0"/>
    </xf>
    <xf numFmtId="0" fontId="24" fillId="0" borderId="26" xfId="0" applyFont="1" applyBorder="1" applyAlignment="1" applyProtection="1">
      <alignment horizontal="left" vertical="top" wrapText="1"/>
      <protection locked="0"/>
    </xf>
    <xf numFmtId="0" fontId="24" fillId="0" borderId="27" xfId="0" applyFont="1" applyBorder="1" applyAlignment="1" applyProtection="1">
      <alignment horizontal="left" vertical="top" wrapText="1"/>
      <protection locked="0"/>
    </xf>
    <xf numFmtId="0" fontId="28" fillId="0" borderId="15" xfId="0" applyFont="1" applyBorder="1" applyAlignment="1">
      <alignment horizontal="left" vertical="center"/>
    </xf>
    <xf numFmtId="0" fontId="28" fillId="0" borderId="67" xfId="0" applyFont="1" applyBorder="1" applyAlignment="1">
      <alignment horizontal="left" vertical="center"/>
    </xf>
    <xf numFmtId="0" fontId="28" fillId="0" borderId="15" xfId="0" applyFont="1" applyBorder="1" applyAlignment="1">
      <alignment horizontal="left" vertical="center" wrapText="1"/>
    </xf>
    <xf numFmtId="0" fontId="28" fillId="0" borderId="67" xfId="0" applyFont="1" applyBorder="1" applyAlignment="1">
      <alignment horizontal="left" vertical="center" wrapText="1"/>
    </xf>
    <xf numFmtId="0" fontId="117" fillId="7" borderId="38" xfId="4165" applyFont="1" applyFill="1" applyBorder="1" applyAlignment="1">
      <alignment horizontal="left" vertical="top" wrapText="1"/>
    </xf>
    <xf numFmtId="0" fontId="117" fillId="7" borderId="35" xfId="4165" applyFont="1" applyFill="1" applyBorder="1" applyAlignment="1">
      <alignment horizontal="left" vertical="top"/>
    </xf>
    <xf numFmtId="0" fontId="117" fillId="7" borderId="39" xfId="4165" applyFont="1" applyFill="1" applyBorder="1" applyAlignment="1">
      <alignment horizontal="left" vertical="top"/>
    </xf>
    <xf numFmtId="0" fontId="117" fillId="7" borderId="49" xfId="4165" applyFont="1" applyFill="1" applyBorder="1" applyAlignment="1">
      <alignment horizontal="left" vertical="top"/>
    </xf>
    <xf numFmtId="0" fontId="117" fillId="7" borderId="0" xfId="4165" applyFont="1" applyFill="1" applyAlignment="1">
      <alignment horizontal="left" vertical="top"/>
    </xf>
    <xf numFmtId="0" fontId="117" fillId="7" borderId="72" xfId="4165" applyFont="1" applyFill="1" applyBorder="1" applyAlignment="1">
      <alignment horizontal="left" vertical="top"/>
    </xf>
    <xf numFmtId="0" fontId="117" fillId="7" borderId="51" xfId="4165" applyFont="1" applyFill="1" applyBorder="1" applyAlignment="1">
      <alignment horizontal="left" vertical="top"/>
    </xf>
    <xf numFmtId="0" fontId="117" fillId="7" borderId="25" xfId="4165" applyFont="1" applyFill="1" applyBorder="1" applyAlignment="1">
      <alignment horizontal="left" vertical="top"/>
    </xf>
    <xf numFmtId="0" fontId="117" fillId="7" borderId="66" xfId="4165" applyFont="1" applyFill="1" applyBorder="1" applyAlignment="1">
      <alignment horizontal="left" vertical="top"/>
    </xf>
    <xf numFmtId="0" fontId="76" fillId="8" borderId="17" xfId="12" applyBorder="1" applyAlignment="1">
      <alignment horizontal="center"/>
    </xf>
    <xf numFmtId="0" fontId="76" fillId="8" borderId="19" xfId="12" applyBorder="1" applyAlignment="1">
      <alignment horizontal="center"/>
    </xf>
    <xf numFmtId="0" fontId="76" fillId="8" borderId="18" xfId="12" applyBorder="1" applyAlignment="1">
      <alignment horizontal="center"/>
    </xf>
    <xf numFmtId="0" fontId="76" fillId="8" borderId="6" xfId="12" applyBorder="1" applyAlignment="1">
      <alignment horizontal="center"/>
    </xf>
    <xf numFmtId="0" fontId="76" fillId="8" borderId="62" xfId="12" applyBorder="1" applyAlignment="1">
      <alignment horizontal="center"/>
    </xf>
    <xf numFmtId="0" fontId="121" fillId="0" borderId="17" xfId="9170" applyFont="1" applyBorder="1" applyAlignment="1">
      <alignment horizontal="center"/>
    </xf>
    <xf numFmtId="0" fontId="121" fillId="0" borderId="19" xfId="9170" applyFont="1" applyBorder="1" applyAlignment="1">
      <alignment horizontal="center"/>
    </xf>
    <xf numFmtId="0" fontId="121" fillId="0" borderId="20" xfId="9170" applyFont="1" applyBorder="1" applyAlignment="1">
      <alignment horizontal="center"/>
    </xf>
    <xf numFmtId="0" fontId="122" fillId="61" borderId="38" xfId="9170" applyFont="1" applyFill="1" applyBorder="1" applyAlignment="1" applyProtection="1">
      <alignment horizontal="left" vertical="top" wrapText="1"/>
      <protection locked="0"/>
    </xf>
    <xf numFmtId="0" fontId="122" fillId="61" borderId="35" xfId="9170" applyFont="1" applyFill="1" applyBorder="1" applyAlignment="1" applyProtection="1">
      <alignment horizontal="left" vertical="top" wrapText="1"/>
      <protection locked="0"/>
    </xf>
    <xf numFmtId="0" fontId="122" fillId="61" borderId="36" xfId="9170" applyFont="1" applyFill="1" applyBorder="1" applyAlignment="1" applyProtection="1">
      <alignment horizontal="left" vertical="top" wrapText="1"/>
      <protection locked="0"/>
    </xf>
    <xf numFmtId="0" fontId="122" fillId="61" borderId="49" xfId="9170" applyFont="1" applyFill="1" applyBorder="1" applyAlignment="1" applyProtection="1">
      <alignment horizontal="left" vertical="top" wrapText="1"/>
      <protection locked="0"/>
    </xf>
    <xf numFmtId="0" fontId="122" fillId="61" borderId="0" xfId="9170" applyFont="1" applyFill="1" applyAlignment="1" applyProtection="1">
      <alignment horizontal="left" vertical="top" wrapText="1"/>
      <protection locked="0"/>
    </xf>
    <xf numFmtId="0" fontId="122" fillId="61" borderId="5" xfId="9170" applyFont="1" applyFill="1" applyBorder="1" applyAlignment="1" applyProtection="1">
      <alignment horizontal="left" vertical="top" wrapText="1"/>
      <protection locked="0"/>
    </xf>
    <xf numFmtId="0" fontId="122" fillId="61" borderId="51" xfId="9170" applyFont="1" applyFill="1" applyBorder="1" applyAlignment="1" applyProtection="1">
      <alignment horizontal="left" vertical="top" wrapText="1"/>
      <protection locked="0"/>
    </xf>
    <xf numFmtId="0" fontId="122" fillId="61" borderId="25" xfId="9170" applyFont="1" applyFill="1" applyBorder="1" applyAlignment="1" applyProtection="1">
      <alignment horizontal="left" vertical="top" wrapText="1"/>
      <protection locked="0"/>
    </xf>
    <xf numFmtId="0" fontId="122" fillId="61" borderId="37" xfId="9170" applyFont="1" applyFill="1" applyBorder="1" applyAlignment="1" applyProtection="1">
      <alignment horizontal="left" vertical="top" wrapText="1"/>
      <protection locked="0"/>
    </xf>
    <xf numFmtId="0" fontId="52" fillId="0" borderId="38" xfId="9170" applyFont="1" applyBorder="1" applyAlignment="1">
      <alignment horizontal="left" vertical="top" wrapText="1"/>
    </xf>
    <xf numFmtId="0" fontId="52" fillId="0" borderId="39" xfId="9170" applyFont="1" applyBorder="1" applyAlignment="1">
      <alignment horizontal="left" vertical="top" wrapText="1"/>
    </xf>
    <xf numFmtId="0" fontId="52" fillId="0" borderId="49" xfId="9170" applyFont="1" applyBorder="1" applyAlignment="1">
      <alignment horizontal="left" vertical="top" wrapText="1"/>
    </xf>
    <xf numFmtId="0" fontId="52" fillId="0" borderId="72" xfId="9170" applyFont="1" applyBorder="1" applyAlignment="1">
      <alignment horizontal="left" vertical="top" wrapText="1"/>
    </xf>
    <xf numFmtId="0" fontId="52" fillId="0" borderId="51" xfId="9170" applyFont="1" applyBorder="1" applyAlignment="1">
      <alignment horizontal="left" vertical="top" wrapText="1"/>
    </xf>
    <xf numFmtId="0" fontId="52" fillId="0" borderId="66" xfId="9170" applyFont="1" applyBorder="1" applyAlignment="1">
      <alignment horizontal="left" vertical="top" wrapText="1"/>
    </xf>
    <xf numFmtId="0" fontId="28" fillId="0" borderId="6" xfId="9170" applyFont="1" applyBorder="1" applyAlignment="1">
      <alignment horizontal="center"/>
    </xf>
    <xf numFmtId="0" fontId="28" fillId="0" borderId="17" xfId="9170" applyFont="1" applyBorder="1" applyAlignment="1">
      <alignment horizontal="center"/>
    </xf>
    <xf numFmtId="0" fontId="28" fillId="0" borderId="18" xfId="9170" applyFont="1" applyBorder="1" applyAlignment="1">
      <alignment horizontal="center"/>
    </xf>
    <xf numFmtId="0" fontId="28" fillId="0" borderId="20" xfId="9170" applyFont="1" applyBorder="1" applyAlignment="1">
      <alignment horizontal="center"/>
    </xf>
    <xf numFmtId="0" fontId="1" fillId="60" borderId="17" xfId="9170" applyFill="1" applyBorder="1" applyAlignment="1" applyProtection="1">
      <alignment horizontal="center" vertical="center"/>
      <protection locked="0"/>
    </xf>
    <xf numFmtId="0" fontId="1" fillId="60" borderId="18" xfId="9170" applyFill="1" applyBorder="1" applyAlignment="1" applyProtection="1">
      <alignment horizontal="center" vertical="center"/>
      <protection locked="0"/>
    </xf>
    <xf numFmtId="44" fontId="28" fillId="0" borderId="17" xfId="9171" applyFont="1" applyFill="1" applyBorder="1" applyAlignment="1" applyProtection="1">
      <alignment horizontal="center"/>
    </xf>
    <xf numFmtId="44" fontId="28" fillId="0" borderId="18" xfId="9171" applyFont="1" applyFill="1" applyBorder="1" applyAlignment="1" applyProtection="1">
      <alignment horizontal="center"/>
    </xf>
    <xf numFmtId="44" fontId="28" fillId="0" borderId="20" xfId="9171" applyFont="1" applyFill="1" applyBorder="1" applyAlignment="1" applyProtection="1">
      <alignment horizontal="center"/>
    </xf>
    <xf numFmtId="0" fontId="28" fillId="0" borderId="2" xfId="9170" applyFont="1" applyBorder="1" applyAlignment="1">
      <alignment horizontal="center"/>
    </xf>
    <xf numFmtId="10" fontId="28" fillId="60" borderId="6" xfId="9172" applyNumberFormat="1" applyFont="1" applyFill="1" applyBorder="1" applyAlignment="1" applyProtection="1">
      <alignment horizontal="center" vertical="center"/>
    </xf>
    <xf numFmtId="44" fontId="1" fillId="0" borderId="17" xfId="9170" applyNumberFormat="1" applyBorder="1" applyAlignment="1">
      <alignment horizontal="center"/>
    </xf>
    <xf numFmtId="44" fontId="1" fillId="0" borderId="18" xfId="9170" applyNumberFormat="1" applyBorder="1" applyAlignment="1">
      <alignment horizontal="center"/>
    </xf>
    <xf numFmtId="44" fontId="1" fillId="0" borderId="20" xfId="9170" applyNumberFormat="1" applyBorder="1" applyAlignment="1">
      <alignment horizontal="center"/>
    </xf>
    <xf numFmtId="0" fontId="1" fillId="0" borderId="0" xfId="9170" applyAlignment="1">
      <alignment horizontal="left" wrapText="1"/>
    </xf>
    <xf numFmtId="9" fontId="28" fillId="0" borderId="11" xfId="9170" applyNumberFormat="1" applyFont="1" applyBorder="1" applyAlignment="1">
      <alignment horizontal="center"/>
    </xf>
    <xf numFmtId="0" fontId="28" fillId="0" borderId="11" xfId="9170" applyFont="1" applyBorder="1" applyAlignment="1">
      <alignment horizontal="center"/>
    </xf>
    <xf numFmtId="44" fontId="28" fillId="0" borderId="12" xfId="9171" applyFont="1" applyBorder="1" applyAlignment="1" applyProtection="1">
      <alignment horizontal="center"/>
    </xf>
    <xf numFmtId="44" fontId="28" fillId="0" borderId="16" xfId="9171" applyFont="1" applyBorder="1" applyAlignment="1" applyProtection="1">
      <alignment horizontal="center"/>
    </xf>
    <xf numFmtId="44" fontId="28" fillId="0" borderId="12" xfId="9170" applyNumberFormat="1" applyFont="1" applyBorder="1" applyAlignment="1">
      <alignment horizontal="center"/>
    </xf>
    <xf numFmtId="44" fontId="28" fillId="0" borderId="41" xfId="9170" applyNumberFormat="1" applyFont="1" applyBorder="1" applyAlignment="1">
      <alignment horizontal="center"/>
    </xf>
    <xf numFmtId="0" fontId="28" fillId="0" borderId="26" xfId="9170" applyFont="1" applyBorder="1" applyAlignment="1">
      <alignment horizontal="center"/>
    </xf>
    <xf numFmtId="0" fontId="28" fillId="59" borderId="28" xfId="9170" applyFont="1" applyFill="1" applyBorder="1" applyAlignment="1">
      <alignment horizontal="center" vertical="center"/>
    </xf>
    <xf numFmtId="0" fontId="28" fillId="59" borderId="29" xfId="9170" applyFont="1" applyFill="1" applyBorder="1" applyAlignment="1">
      <alignment horizontal="center" vertical="center"/>
    </xf>
    <xf numFmtId="0" fontId="28" fillId="59" borderId="30" xfId="9170" applyFont="1" applyFill="1" applyBorder="1" applyAlignment="1">
      <alignment horizontal="center" vertical="center"/>
    </xf>
    <xf numFmtId="0" fontId="28" fillId="60" borderId="54" xfId="9170" applyFont="1" applyFill="1" applyBorder="1" applyAlignment="1" applyProtection="1">
      <alignment horizontal="center" vertical="center"/>
      <protection locked="0"/>
    </xf>
    <xf numFmtId="0" fontId="28" fillId="60" borderId="55" xfId="9170" applyFont="1" applyFill="1" applyBorder="1" applyAlignment="1" applyProtection="1">
      <alignment horizontal="center" vertical="center"/>
      <protection locked="0"/>
    </xf>
    <xf numFmtId="0" fontId="1" fillId="0" borderId="8" xfId="9170" applyBorder="1" applyAlignment="1">
      <alignment horizontal="left" vertical="center"/>
    </xf>
    <xf numFmtId="0" fontId="1" fillId="0" borderId="6" xfId="9170" applyBorder="1" applyAlignment="1">
      <alignment horizontal="left" vertical="center"/>
    </xf>
    <xf numFmtId="0" fontId="1" fillId="0" borderId="2" xfId="9170" applyBorder="1" applyAlignment="1">
      <alignment horizontal="left" vertical="center"/>
    </xf>
    <xf numFmtId="44" fontId="0" fillId="0" borderId="17" xfId="9171" applyFont="1" applyBorder="1" applyAlignment="1" applyProtection="1">
      <alignment horizontal="center" vertical="center"/>
    </xf>
    <xf numFmtId="44" fontId="0" fillId="0" borderId="20" xfId="9171" applyFont="1" applyBorder="1" applyAlignment="1" applyProtection="1">
      <alignment horizontal="center" vertical="center"/>
    </xf>
    <xf numFmtId="0" fontId="72" fillId="0" borderId="21" xfId="9170" applyFont="1" applyBorder="1" applyAlignment="1">
      <alignment horizontal="left" vertical="center" wrapText="1"/>
    </xf>
    <xf numFmtId="0" fontId="72" fillId="0" borderId="4" xfId="9170" applyFont="1" applyBorder="1" applyAlignment="1">
      <alignment horizontal="left" vertical="center" wrapText="1"/>
    </xf>
    <xf numFmtId="0" fontId="72" fillId="0" borderId="3" xfId="9170" applyFont="1" applyBorder="1" applyAlignment="1">
      <alignment horizontal="left" vertical="center" wrapText="1"/>
    </xf>
    <xf numFmtId="0" fontId="72" fillId="0" borderId="0" xfId="9170" applyFont="1" applyAlignment="1">
      <alignment horizontal="left" vertical="center" wrapText="1"/>
    </xf>
    <xf numFmtId="0" fontId="1" fillId="0" borderId="19" xfId="9170" applyBorder="1" applyAlignment="1">
      <alignment horizontal="left" vertical="center"/>
    </xf>
    <xf numFmtId="0" fontId="1" fillId="0" borderId="20" xfId="9170" applyBorder="1" applyAlignment="1">
      <alignment horizontal="left" vertical="center"/>
    </xf>
    <xf numFmtId="0" fontId="28" fillId="0" borderId="3" xfId="9170" applyFont="1" applyBorder="1" applyAlignment="1">
      <alignment horizontal="center" vertical="center"/>
    </xf>
    <xf numFmtId="0" fontId="28" fillId="0" borderId="0" xfId="9170" applyFont="1" applyAlignment="1">
      <alignment horizontal="center" vertical="center"/>
    </xf>
    <xf numFmtId="0" fontId="28" fillId="0" borderId="77" xfId="9170" applyFont="1" applyBorder="1" applyAlignment="1">
      <alignment horizontal="center" vertical="center"/>
    </xf>
    <xf numFmtId="0" fontId="28" fillId="0" borderId="47" xfId="9170" applyFont="1" applyBorder="1" applyAlignment="1">
      <alignment horizontal="center" vertical="center"/>
    </xf>
    <xf numFmtId="0" fontId="1" fillId="0" borderId="24" xfId="9170" applyBorder="1" applyAlignment="1">
      <alignment horizontal="left" vertical="center"/>
    </xf>
    <xf numFmtId="0" fontId="1" fillId="0" borderId="24" xfId="9170" applyBorder="1" applyAlignment="1">
      <alignment horizontal="left" vertical="center" wrapText="1"/>
    </xf>
    <xf numFmtId="0" fontId="1" fillId="0" borderId="19" xfId="9170" applyBorder="1" applyAlignment="1">
      <alignment horizontal="left" vertical="center" wrapText="1"/>
    </xf>
    <xf numFmtId="0" fontId="1" fillId="0" borderId="20" xfId="9170" applyBorder="1" applyAlignment="1">
      <alignment horizontal="left" vertical="center" wrapText="1"/>
    </xf>
    <xf numFmtId="0" fontId="1" fillId="0" borderId="46" xfId="9170" applyBorder="1" applyAlignment="1">
      <alignment horizontal="left" vertical="center"/>
    </xf>
    <xf numFmtId="0" fontId="1" fillId="0" borderId="47" xfId="9170" applyBorder="1" applyAlignment="1">
      <alignment horizontal="left" vertical="center"/>
    </xf>
    <xf numFmtId="0" fontId="1" fillId="0" borderId="42" xfId="9170" applyBorder="1" applyAlignment="1">
      <alignment horizontal="left" vertical="center"/>
    </xf>
    <xf numFmtId="0" fontId="1" fillId="0" borderId="4" xfId="9170" applyBorder="1" applyAlignment="1">
      <alignment horizontal="left" vertical="center"/>
    </xf>
    <xf numFmtId="0" fontId="32" fillId="0" borderId="26" xfId="0" applyFont="1" applyBorder="1" applyAlignment="1">
      <alignment horizontal="center"/>
    </xf>
    <xf numFmtId="0" fontId="34" fillId="0" borderId="32" xfId="0" applyFont="1" applyBorder="1"/>
    <xf numFmtId="0" fontId="34" fillId="0" borderId="4" xfId="0" applyFont="1" applyBorder="1"/>
    <xf numFmtId="0" fontId="34" fillId="0" borderId="0" xfId="0" applyFont="1"/>
    <xf numFmtId="0" fontId="34" fillId="0" borderId="26" xfId="0" applyFont="1" applyBorder="1"/>
  </cellXfs>
  <cellStyles count="9173">
    <cellStyle name="20% - Accent1" xfId="23" builtinId="30" customBuiltin="1"/>
    <cellStyle name="20% - Accent1 10" xfId="445" xr:uid="{00000000-0005-0000-0000-000001000000}"/>
    <cellStyle name="20% - Accent1 10 2" xfId="1271" xr:uid="{3781B88E-781C-492C-ACF6-859D9EBD3AEC}"/>
    <cellStyle name="20% - Accent1 10 2 2" xfId="5403" xr:uid="{32EA3F1A-E2E3-4106-90D2-3B629306DD4A}"/>
    <cellStyle name="20% - Accent1 10 3" xfId="2099" xr:uid="{822246B7-3D73-4427-9505-07C9E6396295}"/>
    <cellStyle name="20% - Accent1 10 3 2" xfId="6230" xr:uid="{CDC49749-A28E-400D-82E6-D27148D22A98}"/>
    <cellStyle name="20% - Accent1 10 4" xfId="2923" xr:uid="{4537A6F5-0D78-4515-B955-903A28D46377}"/>
    <cellStyle name="20% - Accent1 10 4 2" xfId="7054" xr:uid="{2A75C607-6E23-4D60-A6E0-8AC8A0BEF408}"/>
    <cellStyle name="20% - Accent1 10 5" xfId="3747" xr:uid="{1BDCFE74-665A-4E4F-BFF1-0D46E60660A5}"/>
    <cellStyle name="20% - Accent1 10 5 2" xfId="7906" xr:uid="{68BA52D4-C563-4D43-A00D-0CABC6652D1C}"/>
    <cellStyle name="20% - Accent1 10 6" xfId="4577" xr:uid="{5C8DDF9E-EAEA-4332-BA1C-C2E418293C7F}"/>
    <cellStyle name="20% - Accent1 10 7" xfId="8753" xr:uid="{0E21608B-F85E-45A4-9E78-D23290DD0CD5}"/>
    <cellStyle name="20% - Accent1 11" xfId="458" xr:uid="{00000000-0005-0000-0000-000002000000}"/>
    <cellStyle name="20% - Accent1 11 2" xfId="1284" xr:uid="{FF8D50DF-12BD-4E15-A1B4-5F9EB4396397}"/>
    <cellStyle name="20% - Accent1 11 2 2" xfId="5416" xr:uid="{C9C25485-1324-40DA-A54B-DDAEBD257802}"/>
    <cellStyle name="20% - Accent1 11 3" xfId="2112" xr:uid="{CCB6F075-C6EE-42C1-B3E0-4256763AAAE0}"/>
    <cellStyle name="20% - Accent1 11 3 2" xfId="6243" xr:uid="{2F194AA6-B21E-4A7B-A953-EF460175BD81}"/>
    <cellStyle name="20% - Accent1 11 4" xfId="2936" xr:uid="{4F51A3E9-9F90-4CDD-B83A-4707019F9C2E}"/>
    <cellStyle name="20% - Accent1 11 4 2" xfId="7067" xr:uid="{34058B0C-6722-4075-ABB6-058AB1106E92}"/>
    <cellStyle name="20% - Accent1 11 5" xfId="3760" xr:uid="{0A9DE3B2-8FD5-4856-AFA2-BD20CDEB2FEF}"/>
    <cellStyle name="20% - Accent1 11 5 2" xfId="7919" xr:uid="{805728F3-A435-445D-AC64-DE0D65AFC2FF}"/>
    <cellStyle name="20% - Accent1 11 6" xfId="4590" xr:uid="{672DC002-AA6C-41F3-A44B-7917A641AE91}"/>
    <cellStyle name="20% - Accent1 11 7" xfId="8766" xr:uid="{0116E6D8-092F-44B5-B7A4-EEAA5CEF578D}"/>
    <cellStyle name="20% - Accent1 12" xfId="863" xr:uid="{3A51A1AA-6310-45AF-9054-99D558995A11}"/>
    <cellStyle name="20% - Accent1 12 2" xfId="4995" xr:uid="{EC75F3B5-35FD-4809-BAB4-A5B509748C70}"/>
    <cellStyle name="20% - Accent1 13" xfId="1692" xr:uid="{E93729EE-11D4-4A00-8117-6E6B48DF1704}"/>
    <cellStyle name="20% - Accent1 13 2" xfId="5823" xr:uid="{03AF151A-3775-42E9-B6D2-968230C7C2EB}"/>
    <cellStyle name="20% - Accent1 14" xfId="2516" xr:uid="{3BB481C7-62BC-4FFF-8000-1AAC33788DEF}"/>
    <cellStyle name="20% - Accent1 14 2" xfId="6647" xr:uid="{8EF0935B-CB79-4E71-A69B-5EC1705C4660}"/>
    <cellStyle name="20% - Accent1 15" xfId="3340" xr:uid="{EE82E477-B8FA-43DC-A5CC-3F524FC21657}"/>
    <cellStyle name="20% - Accent1 15 2" xfId="7499" xr:uid="{D78EBAD9-8615-4986-9FB2-48C9FE836BAB}"/>
    <cellStyle name="20% - Accent1 16" xfId="4169" xr:uid="{189C56D4-1358-49E2-A52A-49D20C7239B2}"/>
    <cellStyle name="20% - Accent1 17" xfId="8346" xr:uid="{C1C168C8-E236-4BD4-B461-D992FDB19BF0}"/>
    <cellStyle name="20% - Accent1 2" xfId="52" xr:uid="{00000000-0005-0000-0000-000003000000}"/>
    <cellStyle name="20% - Accent1 2 10" xfId="4184" xr:uid="{B29B81F3-9547-491C-A764-0A5DF28DE314}"/>
    <cellStyle name="20% - Accent1 2 11" xfId="8360" xr:uid="{510FB940-3B74-4A54-BD20-ECC9F9D2EB7E}"/>
    <cellStyle name="20% - Accent1 2 2" xfId="105" xr:uid="{00000000-0005-0000-0000-000004000000}"/>
    <cellStyle name="20% - Accent1 2 2 10" xfId="8413" xr:uid="{1B507C57-C704-47CA-9452-E0F4B9E5A17D}"/>
    <cellStyle name="20% - Accent1 2 2 2" xfId="210" xr:uid="{00000000-0005-0000-0000-000005000000}"/>
    <cellStyle name="20% - Accent1 2 2 2 2" xfId="419" xr:uid="{00000000-0005-0000-0000-000006000000}"/>
    <cellStyle name="20% - Accent1 2 2 2 2 2" xfId="836" xr:uid="{00000000-0005-0000-0000-000007000000}"/>
    <cellStyle name="20% - Accent1 2 2 2 2 2 2" xfId="1662" xr:uid="{1A622E28-0FDD-4DED-81AA-52726606252A}"/>
    <cellStyle name="20% - Accent1 2 2 2 2 2 2 2" xfId="5794" xr:uid="{32B734CE-2A09-478A-A4A5-687EA8D22210}"/>
    <cellStyle name="20% - Accent1 2 2 2 2 2 3" xfId="2490" xr:uid="{42E770C3-33B2-4846-A9A3-D2B8FB59B422}"/>
    <cellStyle name="20% - Accent1 2 2 2 2 2 3 2" xfId="6621" xr:uid="{98862D32-94A5-4156-A142-61581ED743AA}"/>
    <cellStyle name="20% - Accent1 2 2 2 2 2 4" xfId="3314" xr:uid="{1AAB2234-89B9-4B85-82FB-BBDC263E66B5}"/>
    <cellStyle name="20% - Accent1 2 2 2 2 2 4 2" xfId="7445" xr:uid="{1D619CA1-F466-4B40-9C1D-BDD8B71B3127}"/>
    <cellStyle name="20% - Accent1 2 2 2 2 2 5" xfId="4138" xr:uid="{1CDDA79D-3B45-4854-8A02-C9CCB12A0EC5}"/>
    <cellStyle name="20% - Accent1 2 2 2 2 2 5 2" xfId="8297" xr:uid="{DEE54AB1-82B2-4EF8-B281-7D11ACED5DCC}"/>
    <cellStyle name="20% - Accent1 2 2 2 2 2 6" xfId="4968" xr:uid="{84340858-E1C5-4E66-B6ED-11C630F88968}"/>
    <cellStyle name="20% - Accent1 2 2 2 2 2 7" xfId="9144" xr:uid="{6B82F9C3-4F7B-4BD7-8474-0F0F48754C3B}"/>
    <cellStyle name="20% - Accent1 2 2 2 2 3" xfId="1245" xr:uid="{E9351F0E-7315-40D6-AEF8-0F331074B803}"/>
    <cellStyle name="20% - Accent1 2 2 2 2 3 2" xfId="5377" xr:uid="{9AAFEB62-52FE-4428-A311-679961C98284}"/>
    <cellStyle name="20% - Accent1 2 2 2 2 4" xfId="2073" xr:uid="{11F1981F-6C80-4A46-AF65-E5D4478BE735}"/>
    <cellStyle name="20% - Accent1 2 2 2 2 4 2" xfId="6204" xr:uid="{E88517E0-A398-4393-B57F-BFF220105CEB}"/>
    <cellStyle name="20% - Accent1 2 2 2 2 5" xfId="2897" xr:uid="{9ECC4EB6-250A-4798-9BDC-83DF4D0CEE32}"/>
    <cellStyle name="20% - Accent1 2 2 2 2 5 2" xfId="7028" xr:uid="{479DF93B-7BFF-4D56-B862-18046B971EC9}"/>
    <cellStyle name="20% - Accent1 2 2 2 2 6" xfId="3721" xr:uid="{C4ED45A0-ADC4-44F7-ADA9-A841940DF791}"/>
    <cellStyle name="20% - Accent1 2 2 2 2 6 2" xfId="7880" xr:uid="{8EE09BF2-4897-40EF-803F-AF9513943506}"/>
    <cellStyle name="20% - Accent1 2 2 2 2 7" xfId="4551" xr:uid="{721EBFED-612C-41AF-996D-FDA574D279C7}"/>
    <cellStyle name="20% - Accent1 2 2 2 2 8" xfId="8727" xr:uid="{F07DBE86-CB5B-4BD2-AA77-324F22AC8201}"/>
    <cellStyle name="20% - Accent1 2 2 2 3" xfId="628" xr:uid="{00000000-0005-0000-0000-000008000000}"/>
    <cellStyle name="20% - Accent1 2 2 2 3 2" xfId="1454" xr:uid="{34202630-47FB-47A0-8AE4-666D6F2D86F0}"/>
    <cellStyle name="20% - Accent1 2 2 2 3 2 2" xfId="5586" xr:uid="{787F6CA4-CC33-49AC-BE41-6FC207D33FAD}"/>
    <cellStyle name="20% - Accent1 2 2 2 3 3" xfId="2282" xr:uid="{0527DCF7-CD00-46CB-AA10-6B7DDBAB7793}"/>
    <cellStyle name="20% - Accent1 2 2 2 3 3 2" xfId="6413" xr:uid="{B1D5214A-4231-4F6F-9930-E0CFEC750E3F}"/>
    <cellStyle name="20% - Accent1 2 2 2 3 4" xfId="3106" xr:uid="{43C65505-3325-485E-BA58-F7208F8B6824}"/>
    <cellStyle name="20% - Accent1 2 2 2 3 4 2" xfId="7237" xr:uid="{B5DAFDAA-E6CA-4A1B-8386-7761912AE470}"/>
    <cellStyle name="20% - Accent1 2 2 2 3 5" xfId="3930" xr:uid="{BD0EE4DE-6DBB-4806-961B-B15218DFA82C}"/>
    <cellStyle name="20% - Accent1 2 2 2 3 5 2" xfId="8089" xr:uid="{66727D82-9AA0-4845-834E-67BE343620EF}"/>
    <cellStyle name="20% - Accent1 2 2 2 3 6" xfId="4760" xr:uid="{B65F65B0-17C1-4439-B1C8-93819510A04D}"/>
    <cellStyle name="20% - Accent1 2 2 2 3 7" xfId="8936" xr:uid="{360FC9C9-C40B-4C89-A1EE-4257E1C9392D}"/>
    <cellStyle name="20% - Accent1 2 2 2 4" xfId="1036" xr:uid="{A8586297-4F5B-45FF-A8A9-1F1F76B22D0D}"/>
    <cellStyle name="20% - Accent1 2 2 2 4 2" xfId="5168" xr:uid="{99275985-69A6-4EE2-B2DB-9EF442F184D5}"/>
    <cellStyle name="20% - Accent1 2 2 2 5" xfId="1864" xr:uid="{B8E50F09-906C-4016-8C8B-C1A680391E08}"/>
    <cellStyle name="20% - Accent1 2 2 2 5 2" xfId="5995" xr:uid="{7EF99356-1C80-432C-955C-DC0D2CCF4E26}"/>
    <cellStyle name="20% - Accent1 2 2 2 6" xfId="2688" xr:uid="{2134183A-8F83-413E-9B34-9DC273EA1C02}"/>
    <cellStyle name="20% - Accent1 2 2 2 6 2" xfId="6819" xr:uid="{E5F3F41B-AC22-4C0D-8540-076C78F34950}"/>
    <cellStyle name="20% - Accent1 2 2 2 7" xfId="3512" xr:uid="{F9E1C6DE-8201-48A5-8750-4B311A031988}"/>
    <cellStyle name="20% - Accent1 2 2 2 7 2" xfId="7671" xr:uid="{9193D545-7DE1-47A6-A079-AC246C11F4D5}"/>
    <cellStyle name="20% - Accent1 2 2 2 8" xfId="4342" xr:uid="{E68DC95C-0123-48D2-8B10-7FA90E8D81FB}"/>
    <cellStyle name="20% - Accent1 2 2 2 9" xfId="8518" xr:uid="{2763E5B3-A02D-47A6-9633-D2C4C1348BA5}"/>
    <cellStyle name="20% - Accent1 2 2 3" xfId="315" xr:uid="{00000000-0005-0000-0000-000009000000}"/>
    <cellStyle name="20% - Accent1 2 2 3 2" xfId="732" xr:uid="{00000000-0005-0000-0000-00000A000000}"/>
    <cellStyle name="20% - Accent1 2 2 3 2 2" xfId="1558" xr:uid="{C2DBA0CF-52EB-4661-8453-445D163B0684}"/>
    <cellStyle name="20% - Accent1 2 2 3 2 2 2" xfId="5690" xr:uid="{C9840AB9-C249-4A92-A072-178EEA508F4C}"/>
    <cellStyle name="20% - Accent1 2 2 3 2 3" xfId="2386" xr:uid="{2AD04AA7-D987-4370-A757-197AFC06FB49}"/>
    <cellStyle name="20% - Accent1 2 2 3 2 3 2" xfId="6517" xr:uid="{AAEB401C-A77D-41C1-870E-EB599349CDF7}"/>
    <cellStyle name="20% - Accent1 2 2 3 2 4" xfId="3210" xr:uid="{6E3100F6-F811-4548-8863-57A715B1C3F7}"/>
    <cellStyle name="20% - Accent1 2 2 3 2 4 2" xfId="7341" xr:uid="{FF387715-D191-46A6-8224-9FD2B452870C}"/>
    <cellStyle name="20% - Accent1 2 2 3 2 5" xfId="4034" xr:uid="{C526B3D1-FA32-4341-98D1-57EAB18E44E6}"/>
    <cellStyle name="20% - Accent1 2 2 3 2 5 2" xfId="8193" xr:uid="{72E1CA4C-0A0E-4D4D-94A5-68A2FEF1C459}"/>
    <cellStyle name="20% - Accent1 2 2 3 2 6" xfId="4864" xr:uid="{D9D82204-975D-446F-8C2A-8D61D22E2500}"/>
    <cellStyle name="20% - Accent1 2 2 3 2 7" xfId="9040" xr:uid="{1DF20E7F-0AAF-4DD2-B614-9535FCE3C79B}"/>
    <cellStyle name="20% - Accent1 2 2 3 3" xfId="1141" xr:uid="{79736EE5-742F-430F-A463-4AA892BA7B68}"/>
    <cellStyle name="20% - Accent1 2 2 3 3 2" xfId="5273" xr:uid="{E0219E32-D371-489F-AC60-2242BE6BCBBC}"/>
    <cellStyle name="20% - Accent1 2 2 3 4" xfId="1969" xr:uid="{40385586-70FB-4FCC-8A49-3F08AC2DCD4D}"/>
    <cellStyle name="20% - Accent1 2 2 3 4 2" xfId="6100" xr:uid="{D2D7D2B9-6F9E-4011-8F1B-0F2DC1B1CE9C}"/>
    <cellStyle name="20% - Accent1 2 2 3 5" xfId="2793" xr:uid="{1BF7ED38-03B6-4DB4-840C-5E56A5453170}"/>
    <cellStyle name="20% - Accent1 2 2 3 5 2" xfId="6924" xr:uid="{53B8867F-9B71-40D9-B772-7E296D9E5D91}"/>
    <cellStyle name="20% - Accent1 2 2 3 6" xfId="3617" xr:uid="{D8B48561-982A-463C-9C9F-6C5BF9BDC9CD}"/>
    <cellStyle name="20% - Accent1 2 2 3 6 2" xfId="7776" xr:uid="{CE17BE46-579C-4E5C-8381-51C1BD9EC63B}"/>
    <cellStyle name="20% - Accent1 2 2 3 7" xfId="4447" xr:uid="{EB188BC7-A5A3-4304-B857-7C672299F291}"/>
    <cellStyle name="20% - Accent1 2 2 3 8" xfId="8623" xr:uid="{F59D1074-182D-4641-ACE5-3EDB37E3FBF2}"/>
    <cellStyle name="20% - Accent1 2 2 4" xfId="524" xr:uid="{00000000-0005-0000-0000-00000B000000}"/>
    <cellStyle name="20% - Accent1 2 2 4 2" xfId="1350" xr:uid="{EAE9924D-71D3-4A3F-8A50-E92775D1FE92}"/>
    <cellStyle name="20% - Accent1 2 2 4 2 2" xfId="5482" xr:uid="{89504CDE-B9EC-4606-9259-283F0C3B6B44}"/>
    <cellStyle name="20% - Accent1 2 2 4 3" xfId="2178" xr:uid="{16C344F4-62BF-4399-A4B6-FF5184B24D3C}"/>
    <cellStyle name="20% - Accent1 2 2 4 3 2" xfId="6309" xr:uid="{4E2FA3C9-AB29-4AD5-832A-9BAAA878DB88}"/>
    <cellStyle name="20% - Accent1 2 2 4 4" xfId="3002" xr:uid="{0278F103-F33E-4D6F-A401-642DC2ADD42F}"/>
    <cellStyle name="20% - Accent1 2 2 4 4 2" xfId="7133" xr:uid="{B97D8DBD-AC0A-4092-B420-709AA06AA6F1}"/>
    <cellStyle name="20% - Accent1 2 2 4 5" xfId="3826" xr:uid="{67ACF97C-6B04-433A-868D-9BD397E567B0}"/>
    <cellStyle name="20% - Accent1 2 2 4 5 2" xfId="7985" xr:uid="{5D8E22AC-1707-4A92-BDD1-0F1CB7E16054}"/>
    <cellStyle name="20% - Accent1 2 2 4 6" xfId="4656" xr:uid="{81F7562C-8533-44EB-9FAC-E245C5043664}"/>
    <cellStyle name="20% - Accent1 2 2 4 7" xfId="8832" xr:uid="{5B021578-E37A-4E59-B4BB-76A1E252C78A}"/>
    <cellStyle name="20% - Accent1 2 2 5" xfId="931" xr:uid="{E9B37B85-6855-4C9E-8608-86D9BCD5EEFA}"/>
    <cellStyle name="20% - Accent1 2 2 5 2" xfId="5063" xr:uid="{1384D77F-9D94-4974-BE9F-A9F270F38996}"/>
    <cellStyle name="20% - Accent1 2 2 6" xfId="1759" xr:uid="{EBF05F14-2C70-4C36-B99B-121CE0F04E1E}"/>
    <cellStyle name="20% - Accent1 2 2 6 2" xfId="5890" xr:uid="{BEE5019E-081A-43EC-A8A4-108187A64E93}"/>
    <cellStyle name="20% - Accent1 2 2 7" xfId="2583" xr:uid="{8E38160A-E69B-4A21-8429-FFEC8F7B6216}"/>
    <cellStyle name="20% - Accent1 2 2 7 2" xfId="6714" xr:uid="{56984B03-3E67-434C-A6AC-D703D8076F8D}"/>
    <cellStyle name="20% - Accent1 2 2 8" xfId="3407" xr:uid="{4B69F3A8-B5C3-4FD8-BBC9-7994EA71B3AB}"/>
    <cellStyle name="20% - Accent1 2 2 8 2" xfId="7566" xr:uid="{B227F47C-E9FB-4B2C-9A11-985D8FED531B}"/>
    <cellStyle name="20% - Accent1 2 2 9" xfId="4237" xr:uid="{E4D42ECB-46CB-47E2-BDDC-F8BE579FD2DC}"/>
    <cellStyle name="20% - Accent1 2 3" xfId="158" xr:uid="{00000000-0005-0000-0000-00000C000000}"/>
    <cellStyle name="20% - Accent1 2 3 2" xfId="367" xr:uid="{00000000-0005-0000-0000-00000D000000}"/>
    <cellStyle name="20% - Accent1 2 3 2 2" xfId="784" xr:uid="{00000000-0005-0000-0000-00000E000000}"/>
    <cellStyle name="20% - Accent1 2 3 2 2 2" xfId="1610" xr:uid="{4C14F016-8D6B-4ECA-A24E-3AFC4E901B0A}"/>
    <cellStyle name="20% - Accent1 2 3 2 2 2 2" xfId="5742" xr:uid="{C60BEDC2-C45B-4442-95A3-357893E66475}"/>
    <cellStyle name="20% - Accent1 2 3 2 2 3" xfId="2438" xr:uid="{F398B391-E738-4CFF-A38A-162DD0CAD03D}"/>
    <cellStyle name="20% - Accent1 2 3 2 2 3 2" xfId="6569" xr:uid="{4F23FBBE-C132-488E-8334-1E8319C1C921}"/>
    <cellStyle name="20% - Accent1 2 3 2 2 4" xfId="3262" xr:uid="{4297A62C-A858-4DDE-95D1-29F5FF6D8464}"/>
    <cellStyle name="20% - Accent1 2 3 2 2 4 2" xfId="7393" xr:uid="{EFBC8C36-FD49-4100-A691-573EF6406ADC}"/>
    <cellStyle name="20% - Accent1 2 3 2 2 5" xfId="4086" xr:uid="{97D41CBB-AD01-4B51-854D-41B993474E83}"/>
    <cellStyle name="20% - Accent1 2 3 2 2 5 2" xfId="8245" xr:uid="{7AEE53AA-0B56-4504-B233-7A000EBC7060}"/>
    <cellStyle name="20% - Accent1 2 3 2 2 6" xfId="4916" xr:uid="{4A66004E-200B-4AD6-AFF4-A4A03772B783}"/>
    <cellStyle name="20% - Accent1 2 3 2 2 7" xfId="9092" xr:uid="{23D86043-E8BE-4E7A-B190-5B79A785C771}"/>
    <cellStyle name="20% - Accent1 2 3 2 3" xfId="1193" xr:uid="{3545C6C7-406C-4AB2-A068-8D411223A435}"/>
    <cellStyle name="20% - Accent1 2 3 2 3 2" xfId="5325" xr:uid="{E3044A22-CEE5-41E8-A545-B0B02684DA17}"/>
    <cellStyle name="20% - Accent1 2 3 2 4" xfId="2021" xr:uid="{B1AB6B65-328B-4201-80DA-45C254DC3215}"/>
    <cellStyle name="20% - Accent1 2 3 2 4 2" xfId="6152" xr:uid="{CFD42916-3923-43E8-84D4-C9E6790D3915}"/>
    <cellStyle name="20% - Accent1 2 3 2 5" xfId="2845" xr:uid="{F088BF85-1185-42F2-B034-033352925230}"/>
    <cellStyle name="20% - Accent1 2 3 2 5 2" xfId="6976" xr:uid="{46AA3FA8-D0B9-4FAD-9B91-9C7CD5A4A54C}"/>
    <cellStyle name="20% - Accent1 2 3 2 6" xfId="3669" xr:uid="{1AC018DF-6D58-4173-ADB4-E610CFE8B93E}"/>
    <cellStyle name="20% - Accent1 2 3 2 6 2" xfId="7828" xr:uid="{C90E12F5-A57E-45B8-AA38-5CDC86E666CF}"/>
    <cellStyle name="20% - Accent1 2 3 2 7" xfId="4499" xr:uid="{381C3009-85DC-495C-BB46-FFAE41943389}"/>
    <cellStyle name="20% - Accent1 2 3 2 8" xfId="8675" xr:uid="{55FA6872-16CC-4431-9F0D-804B06FA162B}"/>
    <cellStyle name="20% - Accent1 2 3 3" xfId="576" xr:uid="{00000000-0005-0000-0000-00000F000000}"/>
    <cellStyle name="20% - Accent1 2 3 3 2" xfId="1402" xr:uid="{1978E1A7-D7A8-44F2-AA06-1009393D5C2E}"/>
    <cellStyle name="20% - Accent1 2 3 3 2 2" xfId="5534" xr:uid="{C4A63BD4-05B6-4527-A344-AD82B394DB65}"/>
    <cellStyle name="20% - Accent1 2 3 3 3" xfId="2230" xr:uid="{FD6D82B3-90E4-4C5F-B04D-A3E42BBF7CD3}"/>
    <cellStyle name="20% - Accent1 2 3 3 3 2" xfId="6361" xr:uid="{9F3591ED-6C50-40B5-9B8E-646770D0354B}"/>
    <cellStyle name="20% - Accent1 2 3 3 4" xfId="3054" xr:uid="{09FA5FA2-DF51-455C-A940-227C6DB4CE12}"/>
    <cellStyle name="20% - Accent1 2 3 3 4 2" xfId="7185" xr:uid="{D73DB816-EA1F-42EC-AB08-D38A323A9311}"/>
    <cellStyle name="20% - Accent1 2 3 3 5" xfId="3878" xr:uid="{D6A8212E-335F-4CD2-9BA4-2C673AF41A70}"/>
    <cellStyle name="20% - Accent1 2 3 3 5 2" xfId="8037" xr:uid="{52934EF8-C60C-431A-88EF-087E3C279F17}"/>
    <cellStyle name="20% - Accent1 2 3 3 6" xfId="4708" xr:uid="{B609FD64-9522-490C-B7C6-440F94EA20F5}"/>
    <cellStyle name="20% - Accent1 2 3 3 7" xfId="8884" xr:uid="{BFF2B2BC-211C-4686-8389-287EC104D0D2}"/>
    <cellStyle name="20% - Accent1 2 3 4" xfId="984" xr:uid="{FD1FAEC7-9BCC-4AB4-A3AF-036B3074531B}"/>
    <cellStyle name="20% - Accent1 2 3 4 2" xfId="5116" xr:uid="{DFF67ABD-5C13-4406-BE82-85B7344EC022}"/>
    <cellStyle name="20% - Accent1 2 3 5" xfId="1812" xr:uid="{0E9673A4-6FD6-42FE-9E09-818817FA94C7}"/>
    <cellStyle name="20% - Accent1 2 3 5 2" xfId="5943" xr:uid="{42479599-6C79-4BDB-A3EB-9BCF5564FCF2}"/>
    <cellStyle name="20% - Accent1 2 3 6" xfId="2636" xr:uid="{F7E56850-1B54-4BBD-8FDC-22BC47A47974}"/>
    <cellStyle name="20% - Accent1 2 3 6 2" xfId="6767" xr:uid="{C1350181-1569-4141-B892-674AA2773EDA}"/>
    <cellStyle name="20% - Accent1 2 3 7" xfId="3460" xr:uid="{50D1AA88-807E-4D92-B46A-B5843BD94609}"/>
    <cellStyle name="20% - Accent1 2 3 7 2" xfId="7619" xr:uid="{29CFB927-7D5F-4D96-A163-F9A15807A984}"/>
    <cellStyle name="20% - Accent1 2 3 8" xfId="4290" xr:uid="{9CA6DC52-B651-4E61-885B-3B283620CF3D}"/>
    <cellStyle name="20% - Accent1 2 3 9" xfId="8466" xr:uid="{99F86222-0BD6-4787-A199-BBEFC25EE454}"/>
    <cellStyle name="20% - Accent1 2 4" xfId="263" xr:uid="{00000000-0005-0000-0000-000010000000}"/>
    <cellStyle name="20% - Accent1 2 4 2" xfId="680" xr:uid="{00000000-0005-0000-0000-000011000000}"/>
    <cellStyle name="20% - Accent1 2 4 2 2" xfId="1506" xr:uid="{74C29414-AA0E-4A3C-B77D-1D3C322D9C85}"/>
    <cellStyle name="20% - Accent1 2 4 2 2 2" xfId="5638" xr:uid="{973D371D-E6C4-4A04-9A04-6DED7C553585}"/>
    <cellStyle name="20% - Accent1 2 4 2 3" xfId="2334" xr:uid="{6B4F1106-9F2C-45B4-9687-BDFF67AE930E}"/>
    <cellStyle name="20% - Accent1 2 4 2 3 2" xfId="6465" xr:uid="{5C8E1F26-456D-4E7C-AA7E-53B060616A68}"/>
    <cellStyle name="20% - Accent1 2 4 2 4" xfId="3158" xr:uid="{0D679171-2E6D-4420-B351-E5A29F6DDFC6}"/>
    <cellStyle name="20% - Accent1 2 4 2 4 2" xfId="7289" xr:uid="{532F1FFC-56AC-44F3-A884-1FA5735DE30B}"/>
    <cellStyle name="20% - Accent1 2 4 2 5" xfId="3982" xr:uid="{A540C2F2-3622-403F-A2A2-36F148544EAC}"/>
    <cellStyle name="20% - Accent1 2 4 2 5 2" xfId="8141" xr:uid="{A0BDD3F2-1B1A-453C-91BB-4E9848D634CA}"/>
    <cellStyle name="20% - Accent1 2 4 2 6" xfId="4812" xr:uid="{EE88E2A6-9A35-4248-9ACF-50984DFB4D2F}"/>
    <cellStyle name="20% - Accent1 2 4 2 7" xfId="8988" xr:uid="{039B68C1-E821-42C3-AEF2-C6CC164C9730}"/>
    <cellStyle name="20% - Accent1 2 4 3" xfId="1089" xr:uid="{8C7D4C8A-979F-47EF-940C-DFF37EF2D09E}"/>
    <cellStyle name="20% - Accent1 2 4 3 2" xfId="5221" xr:uid="{05B4B573-27B9-4E9D-A290-C1D7E929339D}"/>
    <cellStyle name="20% - Accent1 2 4 4" xfId="1917" xr:uid="{28B292B2-4787-4617-9A23-807F2F1E76C9}"/>
    <cellStyle name="20% - Accent1 2 4 4 2" xfId="6048" xr:uid="{B21775EA-1F29-4876-998A-1A8060F1740D}"/>
    <cellStyle name="20% - Accent1 2 4 5" xfId="2741" xr:uid="{7C41AACB-C990-467F-9002-CE95CD7B4DFE}"/>
    <cellStyle name="20% - Accent1 2 4 5 2" xfId="6872" xr:uid="{B55B63EA-3DA1-4C31-9ABB-66DD84357BBA}"/>
    <cellStyle name="20% - Accent1 2 4 6" xfId="3565" xr:uid="{B1D65384-FA86-45BC-B4EB-EA4C24535CCD}"/>
    <cellStyle name="20% - Accent1 2 4 6 2" xfId="7724" xr:uid="{41405E51-CF6A-417F-B7B3-87B5185233EF}"/>
    <cellStyle name="20% - Accent1 2 4 7" xfId="4395" xr:uid="{71EF00A5-C93E-4716-87FE-1255A6372B43}"/>
    <cellStyle name="20% - Accent1 2 4 8" xfId="8571" xr:uid="{8BE2F1A9-2178-46A6-BAD9-2CBAD4728AFD}"/>
    <cellStyle name="20% - Accent1 2 5" xfId="472" xr:uid="{00000000-0005-0000-0000-000012000000}"/>
    <cellStyle name="20% - Accent1 2 5 2" xfId="1298" xr:uid="{CF6E967B-6865-4708-9610-DE72259E30B9}"/>
    <cellStyle name="20% - Accent1 2 5 2 2" xfId="5430" xr:uid="{26A0C5EF-086F-43DD-B0DD-245276C13BB7}"/>
    <cellStyle name="20% - Accent1 2 5 3" xfId="2126" xr:uid="{54A36CF3-DD77-4B43-99A7-6E7D58D8861E}"/>
    <cellStyle name="20% - Accent1 2 5 3 2" xfId="6257" xr:uid="{1D471C39-F437-4E09-A67E-50C894AC705A}"/>
    <cellStyle name="20% - Accent1 2 5 4" xfId="2950" xr:uid="{5A6C0A6E-9A58-4073-A6ED-22A6456314D0}"/>
    <cellStyle name="20% - Accent1 2 5 4 2" xfId="7081" xr:uid="{1C49BBBA-4B91-4EE9-BB11-CF28C9A72A7E}"/>
    <cellStyle name="20% - Accent1 2 5 5" xfId="3774" xr:uid="{24551D4D-6C97-422A-9CCC-647EE7527B82}"/>
    <cellStyle name="20% - Accent1 2 5 5 2" xfId="7933" xr:uid="{0C73F464-354D-4E94-A1FA-9F1740C213BD}"/>
    <cellStyle name="20% - Accent1 2 5 6" xfId="4604" xr:uid="{A3249804-FF20-4A6E-88B1-D8330C416B19}"/>
    <cellStyle name="20% - Accent1 2 5 7" xfId="8780" xr:uid="{BD1131FE-4019-4556-B835-F332B2B4C2C1}"/>
    <cellStyle name="20% - Accent1 2 6" xfId="878" xr:uid="{97D53B7B-2C1C-4C41-98C8-CC2BE55C4DB6}"/>
    <cellStyle name="20% - Accent1 2 6 2" xfId="5010" xr:uid="{3B6A0032-FDA0-4AB5-8473-34A342EE65AC}"/>
    <cellStyle name="20% - Accent1 2 7" xfId="1706" xr:uid="{01DFC082-09C0-4968-A156-132CCC6C743B}"/>
    <cellStyle name="20% - Accent1 2 7 2" xfId="5837" xr:uid="{A136B13C-AC62-4BA2-BCCD-AA38DAA6EA22}"/>
    <cellStyle name="20% - Accent1 2 8" xfId="2530" xr:uid="{6CE69782-8515-4250-BD05-B42277A0FE98}"/>
    <cellStyle name="20% - Accent1 2 8 2" xfId="6661" xr:uid="{544F71CF-7C5E-45A1-8A76-F9EAA820BCCE}"/>
    <cellStyle name="20% - Accent1 2 9" xfId="3354" xr:uid="{C06488EF-4FBC-433F-8270-6F01A2D825CB}"/>
    <cellStyle name="20% - Accent1 2 9 2" xfId="7513" xr:uid="{5F34B034-FAC5-4135-9900-DA7749E68563}"/>
    <cellStyle name="20% - Accent1 3" xfId="65" xr:uid="{00000000-0005-0000-0000-000013000000}"/>
    <cellStyle name="20% - Accent1 3 10" xfId="4197" xr:uid="{841D5217-C806-400F-BFF1-1FF14B5BDE59}"/>
    <cellStyle name="20% - Accent1 3 11" xfId="8373" xr:uid="{19ADF3A2-F329-4824-B941-2CF103F6B4A2}"/>
    <cellStyle name="20% - Accent1 3 2" xfId="118" xr:uid="{00000000-0005-0000-0000-000014000000}"/>
    <cellStyle name="20% - Accent1 3 2 10" xfId="8426" xr:uid="{DF195DBD-8444-4DFB-88CD-19F20E5E35D9}"/>
    <cellStyle name="20% - Accent1 3 2 2" xfId="223" xr:uid="{00000000-0005-0000-0000-000015000000}"/>
    <cellStyle name="20% - Accent1 3 2 2 2" xfId="432" xr:uid="{00000000-0005-0000-0000-000016000000}"/>
    <cellStyle name="20% - Accent1 3 2 2 2 2" xfId="849" xr:uid="{00000000-0005-0000-0000-000017000000}"/>
    <cellStyle name="20% - Accent1 3 2 2 2 2 2" xfId="1675" xr:uid="{26667131-47DD-46F5-B56F-08439B6F4241}"/>
    <cellStyle name="20% - Accent1 3 2 2 2 2 2 2" xfId="5807" xr:uid="{A1B205FB-231B-44FC-BDD1-390C30632A6D}"/>
    <cellStyle name="20% - Accent1 3 2 2 2 2 3" xfId="2503" xr:uid="{62E0C22D-ACA0-4619-A030-DB7B32D37265}"/>
    <cellStyle name="20% - Accent1 3 2 2 2 2 3 2" xfId="6634" xr:uid="{F9E2E205-66DF-44FA-9BB5-00B9B29A31AB}"/>
    <cellStyle name="20% - Accent1 3 2 2 2 2 4" xfId="3327" xr:uid="{C02A9358-853C-4F77-84A9-EC897D558588}"/>
    <cellStyle name="20% - Accent1 3 2 2 2 2 4 2" xfId="7458" xr:uid="{2A48478D-734E-40E0-B75B-BBF6D7ACB5D9}"/>
    <cellStyle name="20% - Accent1 3 2 2 2 2 5" xfId="4151" xr:uid="{C3E287C6-66EE-418A-A3DC-D7A1BA5D127D}"/>
    <cellStyle name="20% - Accent1 3 2 2 2 2 5 2" xfId="8310" xr:uid="{F23AE939-D690-43B4-8A37-DD90E49FD9E3}"/>
    <cellStyle name="20% - Accent1 3 2 2 2 2 6" xfId="4981" xr:uid="{E1FC98E0-8244-4AF1-A257-DECCC704A86B}"/>
    <cellStyle name="20% - Accent1 3 2 2 2 2 7" xfId="9157" xr:uid="{64C0D116-5EF2-4DDE-B960-19F982B6CB6A}"/>
    <cellStyle name="20% - Accent1 3 2 2 2 3" xfId="1258" xr:uid="{957B74F4-9EC4-456B-B252-FC38B537008C}"/>
    <cellStyle name="20% - Accent1 3 2 2 2 3 2" xfId="5390" xr:uid="{FA6A7B33-7D56-4A6E-8377-C9F6317C98EB}"/>
    <cellStyle name="20% - Accent1 3 2 2 2 4" xfId="2086" xr:uid="{5F8968E6-AFCD-4A4B-8B8F-E9BA4B6DAEE7}"/>
    <cellStyle name="20% - Accent1 3 2 2 2 4 2" xfId="6217" xr:uid="{233C2D87-6E65-4E2A-A55D-973B21C5EB2F}"/>
    <cellStyle name="20% - Accent1 3 2 2 2 5" xfId="2910" xr:uid="{A305AF4B-BBC3-48B0-BB72-FD756CBB46BD}"/>
    <cellStyle name="20% - Accent1 3 2 2 2 5 2" xfId="7041" xr:uid="{65AC4882-A06C-4A52-8DF1-88440BF8894D}"/>
    <cellStyle name="20% - Accent1 3 2 2 2 6" xfId="3734" xr:uid="{BE39AB5E-23E6-427A-8ABF-1E683544F0FF}"/>
    <cellStyle name="20% - Accent1 3 2 2 2 6 2" xfId="7893" xr:uid="{99DCE7BE-FEBC-452A-8DD4-DE7DFB619D8B}"/>
    <cellStyle name="20% - Accent1 3 2 2 2 7" xfId="4564" xr:uid="{DFE1830E-5025-4A37-85F1-B61814C65AF5}"/>
    <cellStyle name="20% - Accent1 3 2 2 2 8" xfId="8740" xr:uid="{C7CD7645-C867-415B-91F8-0A91BCBB0EC5}"/>
    <cellStyle name="20% - Accent1 3 2 2 3" xfId="641" xr:uid="{00000000-0005-0000-0000-000018000000}"/>
    <cellStyle name="20% - Accent1 3 2 2 3 2" xfId="1467" xr:uid="{2E97C574-9A07-4EFA-9483-5A5361167370}"/>
    <cellStyle name="20% - Accent1 3 2 2 3 2 2" xfId="5599" xr:uid="{B12EA2DD-53D4-46C6-A00C-474523716BE5}"/>
    <cellStyle name="20% - Accent1 3 2 2 3 3" xfId="2295" xr:uid="{6C52D38E-FE3A-4048-9658-334F0E348EC0}"/>
    <cellStyle name="20% - Accent1 3 2 2 3 3 2" xfId="6426" xr:uid="{77F61693-4B05-4930-BBA4-D168B9ECEFBC}"/>
    <cellStyle name="20% - Accent1 3 2 2 3 4" xfId="3119" xr:uid="{1900067E-5999-4F22-8F16-2FBC3F1AA726}"/>
    <cellStyle name="20% - Accent1 3 2 2 3 4 2" xfId="7250" xr:uid="{87C2F796-072F-481C-9E6A-2C06335E91B7}"/>
    <cellStyle name="20% - Accent1 3 2 2 3 5" xfId="3943" xr:uid="{82BE8A5E-5956-4D13-A22E-DD4EA3F28CFE}"/>
    <cellStyle name="20% - Accent1 3 2 2 3 5 2" xfId="8102" xr:uid="{E9D0144D-2520-450F-9999-5AD738A3EF43}"/>
    <cellStyle name="20% - Accent1 3 2 2 3 6" xfId="4773" xr:uid="{F7B84D2D-61CF-4EE5-929D-0960B1C970FF}"/>
    <cellStyle name="20% - Accent1 3 2 2 3 7" xfId="8949" xr:uid="{7F6ED6D6-4B44-44D9-A1AB-E7BC819F0CBB}"/>
    <cellStyle name="20% - Accent1 3 2 2 4" xfId="1049" xr:uid="{76415378-491C-4BF3-96B0-073B933A6FA7}"/>
    <cellStyle name="20% - Accent1 3 2 2 4 2" xfId="5181" xr:uid="{019A754B-EE3B-4320-8353-8935C1FB9487}"/>
    <cellStyle name="20% - Accent1 3 2 2 5" xfId="1877" xr:uid="{E0EC5406-ADCF-4198-906F-B1142B67B314}"/>
    <cellStyle name="20% - Accent1 3 2 2 5 2" xfId="6008" xr:uid="{C4B37E34-32AD-465F-939B-AE77DB03AF50}"/>
    <cellStyle name="20% - Accent1 3 2 2 6" xfId="2701" xr:uid="{20637433-70C0-4DCA-900A-D66333348C29}"/>
    <cellStyle name="20% - Accent1 3 2 2 6 2" xfId="6832" xr:uid="{267CEE04-60D5-464A-B124-DA8A2503847A}"/>
    <cellStyle name="20% - Accent1 3 2 2 7" xfId="3525" xr:uid="{3D290125-207F-43CA-A9C2-4A3666EAB118}"/>
    <cellStyle name="20% - Accent1 3 2 2 7 2" xfId="7684" xr:uid="{3839D35A-20B6-414A-89C7-E51FC7D6A3DB}"/>
    <cellStyle name="20% - Accent1 3 2 2 8" xfId="4355" xr:uid="{10D5E968-108B-422B-B1F3-24E5658F30D6}"/>
    <cellStyle name="20% - Accent1 3 2 2 9" xfId="8531" xr:uid="{23528762-289E-4E5F-A344-8229259F5AB4}"/>
    <cellStyle name="20% - Accent1 3 2 3" xfId="328" xr:uid="{00000000-0005-0000-0000-000019000000}"/>
    <cellStyle name="20% - Accent1 3 2 3 2" xfId="745" xr:uid="{00000000-0005-0000-0000-00001A000000}"/>
    <cellStyle name="20% - Accent1 3 2 3 2 2" xfId="1571" xr:uid="{D9251792-920B-4CE3-A9BC-1CD81656CE31}"/>
    <cellStyle name="20% - Accent1 3 2 3 2 2 2" xfId="5703" xr:uid="{D2AEC994-283E-449C-B795-8AF7085B652A}"/>
    <cellStyle name="20% - Accent1 3 2 3 2 3" xfId="2399" xr:uid="{7A8394A9-2E18-4B65-B662-CE20A128B72C}"/>
    <cellStyle name="20% - Accent1 3 2 3 2 3 2" xfId="6530" xr:uid="{2FD1D804-6EC9-4D10-BCF3-560F852A4499}"/>
    <cellStyle name="20% - Accent1 3 2 3 2 4" xfId="3223" xr:uid="{8F65F9E4-236D-401E-922D-036030854D74}"/>
    <cellStyle name="20% - Accent1 3 2 3 2 4 2" xfId="7354" xr:uid="{4A0FC13F-AA1E-4A22-B709-2FE74843CA75}"/>
    <cellStyle name="20% - Accent1 3 2 3 2 5" xfId="4047" xr:uid="{12967783-FCBA-4867-A78C-6701C268A718}"/>
    <cellStyle name="20% - Accent1 3 2 3 2 5 2" xfId="8206" xr:uid="{EDB4B526-C57E-4AFC-B11E-2B8A329366F2}"/>
    <cellStyle name="20% - Accent1 3 2 3 2 6" xfId="4877" xr:uid="{90978E3B-EF67-4FAE-9553-DE97E7C6CB7D}"/>
    <cellStyle name="20% - Accent1 3 2 3 2 7" xfId="9053" xr:uid="{BFA9FB7B-9964-4E26-B890-0EA6BF81A9C2}"/>
    <cellStyle name="20% - Accent1 3 2 3 3" xfId="1154" xr:uid="{08DA027B-A6A4-4CED-9522-57F269E070CB}"/>
    <cellStyle name="20% - Accent1 3 2 3 3 2" xfId="5286" xr:uid="{22E1FE11-6A05-4538-84CB-2527B3D5583C}"/>
    <cellStyle name="20% - Accent1 3 2 3 4" xfId="1982" xr:uid="{B284E4F7-1D62-488F-B3AD-C07D8DB9E7EC}"/>
    <cellStyle name="20% - Accent1 3 2 3 4 2" xfId="6113" xr:uid="{7402F837-B7DE-4442-BDAB-6E24CC6D9A8E}"/>
    <cellStyle name="20% - Accent1 3 2 3 5" xfId="2806" xr:uid="{D721B084-B8CA-4343-9837-02815E85984F}"/>
    <cellStyle name="20% - Accent1 3 2 3 5 2" xfId="6937" xr:uid="{3D24D58F-16FA-4135-B2F9-EF57AB740BEE}"/>
    <cellStyle name="20% - Accent1 3 2 3 6" xfId="3630" xr:uid="{179413D3-C3DF-40F6-AE24-9507824E64FC}"/>
    <cellStyle name="20% - Accent1 3 2 3 6 2" xfId="7789" xr:uid="{2B051E15-C3F0-45DE-BBE3-9D3DC2949E37}"/>
    <cellStyle name="20% - Accent1 3 2 3 7" xfId="4460" xr:uid="{B661C478-E17F-4A18-9915-758E5AE4D56B}"/>
    <cellStyle name="20% - Accent1 3 2 3 8" xfId="8636" xr:uid="{1FC6DDDD-69A7-4DBD-928D-704910E54394}"/>
    <cellStyle name="20% - Accent1 3 2 4" xfId="537" xr:uid="{00000000-0005-0000-0000-00001B000000}"/>
    <cellStyle name="20% - Accent1 3 2 4 2" xfId="1363" xr:uid="{8008E260-C712-4775-BC4E-B85F63270BF0}"/>
    <cellStyle name="20% - Accent1 3 2 4 2 2" xfId="5495" xr:uid="{FB0973B8-71A7-40EF-8BBB-70FA7D45B063}"/>
    <cellStyle name="20% - Accent1 3 2 4 3" xfId="2191" xr:uid="{D7251BC7-EE9D-4BF5-A31B-6668BB264E77}"/>
    <cellStyle name="20% - Accent1 3 2 4 3 2" xfId="6322" xr:uid="{E2DE2BA0-321D-43EE-89B4-2C623913F4D6}"/>
    <cellStyle name="20% - Accent1 3 2 4 4" xfId="3015" xr:uid="{1DAB7038-1AF8-421A-90AB-4BADB0EE2172}"/>
    <cellStyle name="20% - Accent1 3 2 4 4 2" xfId="7146" xr:uid="{1DE6A48A-7420-4368-9101-2534E04A1465}"/>
    <cellStyle name="20% - Accent1 3 2 4 5" xfId="3839" xr:uid="{950E0902-824E-45B3-8379-5BE000265DCA}"/>
    <cellStyle name="20% - Accent1 3 2 4 5 2" xfId="7998" xr:uid="{F6C1E38B-52E1-47D1-802F-1B150A23466D}"/>
    <cellStyle name="20% - Accent1 3 2 4 6" xfId="4669" xr:uid="{ADB63ED1-63DD-43B4-8B3D-2AFA480B6115}"/>
    <cellStyle name="20% - Accent1 3 2 4 7" xfId="8845" xr:uid="{D0576571-33EC-405F-813B-4475EA83E583}"/>
    <cellStyle name="20% - Accent1 3 2 5" xfId="944" xr:uid="{5E8F03D4-14D2-4FD0-B794-93F2F6F8D0D9}"/>
    <cellStyle name="20% - Accent1 3 2 5 2" xfId="5076" xr:uid="{E2C9B2CE-EC6A-4724-B456-24B6C92D3016}"/>
    <cellStyle name="20% - Accent1 3 2 6" xfId="1772" xr:uid="{22F021E8-0C16-45F5-81A6-3CFFF1AF10C2}"/>
    <cellStyle name="20% - Accent1 3 2 6 2" xfId="5903" xr:uid="{14D8C23C-6CB0-4098-B7F1-05EA8558AF63}"/>
    <cellStyle name="20% - Accent1 3 2 7" xfId="2596" xr:uid="{21294A59-5450-4DE4-8A70-A8BF2F9DF79A}"/>
    <cellStyle name="20% - Accent1 3 2 7 2" xfId="6727" xr:uid="{696EB446-1581-42AD-80D1-253D290CB252}"/>
    <cellStyle name="20% - Accent1 3 2 8" xfId="3420" xr:uid="{C2BEDA3E-1D99-4BB6-8221-E477273C8C83}"/>
    <cellStyle name="20% - Accent1 3 2 8 2" xfId="7579" xr:uid="{6D873F56-3391-45D5-A80E-73CF95AE8D59}"/>
    <cellStyle name="20% - Accent1 3 2 9" xfId="4250" xr:uid="{F73CC135-B175-4AFF-9969-91C25C2D13BC}"/>
    <cellStyle name="20% - Accent1 3 3" xfId="171" xr:uid="{00000000-0005-0000-0000-00001C000000}"/>
    <cellStyle name="20% - Accent1 3 3 2" xfId="380" xr:uid="{00000000-0005-0000-0000-00001D000000}"/>
    <cellStyle name="20% - Accent1 3 3 2 2" xfId="797" xr:uid="{00000000-0005-0000-0000-00001E000000}"/>
    <cellStyle name="20% - Accent1 3 3 2 2 2" xfId="1623" xr:uid="{9392709C-C872-46EE-8D2B-B19707AE3A81}"/>
    <cellStyle name="20% - Accent1 3 3 2 2 2 2" xfId="5755" xr:uid="{565F16BD-97DB-4487-9508-090287474CF3}"/>
    <cellStyle name="20% - Accent1 3 3 2 2 3" xfId="2451" xr:uid="{26E2CD59-5675-42FD-916F-698B14B7AD2A}"/>
    <cellStyle name="20% - Accent1 3 3 2 2 3 2" xfId="6582" xr:uid="{F126ED4F-FE46-4849-9EB9-973A2A442EAC}"/>
    <cellStyle name="20% - Accent1 3 3 2 2 4" xfId="3275" xr:uid="{757D96F1-C1DF-4BEB-8D52-A87F45ADE1E1}"/>
    <cellStyle name="20% - Accent1 3 3 2 2 4 2" xfId="7406" xr:uid="{4DC50647-9D19-47D3-A940-18365894D651}"/>
    <cellStyle name="20% - Accent1 3 3 2 2 5" xfId="4099" xr:uid="{256C7A8F-29F2-44A3-8BD4-175B591DBEB5}"/>
    <cellStyle name="20% - Accent1 3 3 2 2 5 2" xfId="8258" xr:uid="{BD913CBF-6DF1-42B1-B7A6-BDACE1FB1977}"/>
    <cellStyle name="20% - Accent1 3 3 2 2 6" xfId="4929" xr:uid="{AC831B01-B5A8-49FA-9622-82B6563E1FE0}"/>
    <cellStyle name="20% - Accent1 3 3 2 2 7" xfId="9105" xr:uid="{E08D77B0-6915-44F4-AA8D-A0530E2A0E93}"/>
    <cellStyle name="20% - Accent1 3 3 2 3" xfId="1206" xr:uid="{23A14FCD-1CD6-462E-9C6E-E983343CED41}"/>
    <cellStyle name="20% - Accent1 3 3 2 3 2" xfId="5338" xr:uid="{8F887616-7ED8-4C13-B97E-B40E33708EFA}"/>
    <cellStyle name="20% - Accent1 3 3 2 4" xfId="2034" xr:uid="{535940C2-C7BE-4696-B206-460C6B32D12A}"/>
    <cellStyle name="20% - Accent1 3 3 2 4 2" xfId="6165" xr:uid="{BB30B99F-DF96-4C8E-9C08-C8CCBE800BAA}"/>
    <cellStyle name="20% - Accent1 3 3 2 5" xfId="2858" xr:uid="{F8FFA65A-FCD2-4645-8FC5-35710CCBA137}"/>
    <cellStyle name="20% - Accent1 3 3 2 5 2" xfId="6989" xr:uid="{EAA50ABE-65FF-4637-830C-46508DA92AA3}"/>
    <cellStyle name="20% - Accent1 3 3 2 6" xfId="3682" xr:uid="{5D3B0CDD-0C2D-4BCE-B686-B5461C9667C0}"/>
    <cellStyle name="20% - Accent1 3 3 2 6 2" xfId="7841" xr:uid="{54F4F375-81DF-4BBE-B432-11E9BB5A26E3}"/>
    <cellStyle name="20% - Accent1 3 3 2 7" xfId="4512" xr:uid="{F8DD7445-A489-4734-8BB0-BC22BCBFFAE5}"/>
    <cellStyle name="20% - Accent1 3 3 2 8" xfId="8688" xr:uid="{0EE38200-DD99-4650-99FC-1EE6B5AB12A1}"/>
    <cellStyle name="20% - Accent1 3 3 3" xfId="589" xr:uid="{00000000-0005-0000-0000-00001F000000}"/>
    <cellStyle name="20% - Accent1 3 3 3 2" xfId="1415" xr:uid="{B006286E-6FAF-4535-B630-06A959FFDC5C}"/>
    <cellStyle name="20% - Accent1 3 3 3 2 2" xfId="5547" xr:uid="{9E5EE269-41EE-4412-B8A9-A3295B302CD2}"/>
    <cellStyle name="20% - Accent1 3 3 3 3" xfId="2243" xr:uid="{0A9A8908-0C2A-4C49-B890-B7CB349353E9}"/>
    <cellStyle name="20% - Accent1 3 3 3 3 2" xfId="6374" xr:uid="{1E898EA2-A006-432F-85A9-F97E290C270E}"/>
    <cellStyle name="20% - Accent1 3 3 3 4" xfId="3067" xr:uid="{655F787E-7F82-4870-A713-C9CBE17DB598}"/>
    <cellStyle name="20% - Accent1 3 3 3 4 2" xfId="7198" xr:uid="{A6E7D2A1-E979-4E79-AC3A-82FE9C6D22AB}"/>
    <cellStyle name="20% - Accent1 3 3 3 5" xfId="3891" xr:uid="{8A488088-291F-4A16-BAC0-B36C035CCAAA}"/>
    <cellStyle name="20% - Accent1 3 3 3 5 2" xfId="8050" xr:uid="{909ADEEF-28C6-42B2-8034-F077CCD7B171}"/>
    <cellStyle name="20% - Accent1 3 3 3 6" xfId="4721" xr:uid="{DB2A4456-7D0B-4815-BD01-4796E72136A3}"/>
    <cellStyle name="20% - Accent1 3 3 3 7" xfId="8897" xr:uid="{1925DD2F-CA7E-4837-8288-0928FCA687D3}"/>
    <cellStyle name="20% - Accent1 3 3 4" xfId="997" xr:uid="{E0472E15-C80F-4336-9A6D-650DB8DEBE46}"/>
    <cellStyle name="20% - Accent1 3 3 4 2" xfId="5129" xr:uid="{5AC93A4F-5FC2-47DF-ABE9-08C54F3BBFB7}"/>
    <cellStyle name="20% - Accent1 3 3 5" xfId="1825" xr:uid="{2E1139DE-F622-41D0-A662-56443A17E3DE}"/>
    <cellStyle name="20% - Accent1 3 3 5 2" xfId="5956" xr:uid="{9C5919F4-611D-4B5C-8EF9-377E6C082617}"/>
    <cellStyle name="20% - Accent1 3 3 6" xfId="2649" xr:uid="{0FD2478C-1B4B-41B0-AD74-D6420C1108F3}"/>
    <cellStyle name="20% - Accent1 3 3 6 2" xfId="6780" xr:uid="{A93622B0-6EF0-41F9-B531-3DF796A59C8C}"/>
    <cellStyle name="20% - Accent1 3 3 7" xfId="3473" xr:uid="{EFDC8E04-F847-4DFD-A8DA-E18F275D1694}"/>
    <cellStyle name="20% - Accent1 3 3 7 2" xfId="7632" xr:uid="{07E52595-1A4F-456F-B6B9-5E2DB5E8C381}"/>
    <cellStyle name="20% - Accent1 3 3 8" xfId="4303" xr:uid="{94146F00-8222-4E17-A224-D21AB7A47171}"/>
    <cellStyle name="20% - Accent1 3 3 9" xfId="8479" xr:uid="{1C4C3A55-1C22-4447-9C9C-6330F827DD8E}"/>
    <cellStyle name="20% - Accent1 3 4" xfId="276" xr:uid="{00000000-0005-0000-0000-000020000000}"/>
    <cellStyle name="20% - Accent1 3 4 2" xfId="693" xr:uid="{00000000-0005-0000-0000-000021000000}"/>
    <cellStyle name="20% - Accent1 3 4 2 2" xfId="1519" xr:uid="{97F57400-6DF7-4F4A-86D9-28C325E7E75A}"/>
    <cellStyle name="20% - Accent1 3 4 2 2 2" xfId="5651" xr:uid="{B7F21562-2646-4080-B0D0-2E3CE1E6E5F4}"/>
    <cellStyle name="20% - Accent1 3 4 2 3" xfId="2347" xr:uid="{25210209-44C5-4C16-85A0-64BC4EAFA568}"/>
    <cellStyle name="20% - Accent1 3 4 2 3 2" xfId="6478" xr:uid="{085C73AD-11D6-4CA1-8D8A-742E7ABF9E3C}"/>
    <cellStyle name="20% - Accent1 3 4 2 4" xfId="3171" xr:uid="{86C32457-77EF-44E1-AC77-650247B24B24}"/>
    <cellStyle name="20% - Accent1 3 4 2 4 2" xfId="7302" xr:uid="{8E6FC834-3F97-43BB-B30B-D0D77F0C83C1}"/>
    <cellStyle name="20% - Accent1 3 4 2 5" xfId="3995" xr:uid="{961BAD79-82EB-448B-BEFC-B2E541041500}"/>
    <cellStyle name="20% - Accent1 3 4 2 5 2" xfId="8154" xr:uid="{E73C265F-B29F-44BF-B496-FD20FB3D905C}"/>
    <cellStyle name="20% - Accent1 3 4 2 6" xfId="4825" xr:uid="{545B2A4F-39D3-44D2-9F09-D5266210BA35}"/>
    <cellStyle name="20% - Accent1 3 4 2 7" xfId="9001" xr:uid="{C098DFB7-F18C-49B4-9CC7-2CD288670FE5}"/>
    <cellStyle name="20% - Accent1 3 4 3" xfId="1102" xr:uid="{298EA2EF-E57B-4A5A-9814-B000569F08BC}"/>
    <cellStyle name="20% - Accent1 3 4 3 2" xfId="5234" xr:uid="{B79DF975-8720-462E-9A27-AB42FDC8D927}"/>
    <cellStyle name="20% - Accent1 3 4 4" xfId="1930" xr:uid="{6B3D7A18-48D0-4017-A51F-B43D1A2A8FE8}"/>
    <cellStyle name="20% - Accent1 3 4 4 2" xfId="6061" xr:uid="{01FA3A29-D47C-4E39-9FA0-41A79BC4EC57}"/>
    <cellStyle name="20% - Accent1 3 4 5" xfId="2754" xr:uid="{9C4EFD99-51E7-41A8-9405-FC11D24B8E4A}"/>
    <cellStyle name="20% - Accent1 3 4 5 2" xfId="6885" xr:uid="{4FD6A5F9-C2E1-4B9C-BAC4-E61FB2477970}"/>
    <cellStyle name="20% - Accent1 3 4 6" xfId="3578" xr:uid="{851DBD47-F47E-465A-9E44-771048762B9E}"/>
    <cellStyle name="20% - Accent1 3 4 6 2" xfId="7737" xr:uid="{3E351CBE-8F4A-4BAE-9446-E0D9566A47E5}"/>
    <cellStyle name="20% - Accent1 3 4 7" xfId="4408" xr:uid="{66CB9809-4418-4117-AAEA-532B5A479136}"/>
    <cellStyle name="20% - Accent1 3 4 8" xfId="8584" xr:uid="{9658B6E8-A140-4A29-AE1E-5E446764435C}"/>
    <cellStyle name="20% - Accent1 3 5" xfId="485" xr:uid="{00000000-0005-0000-0000-000022000000}"/>
    <cellStyle name="20% - Accent1 3 5 2" xfId="1311" xr:uid="{3FC30F5D-2F1F-4C40-856C-51BD439123E3}"/>
    <cellStyle name="20% - Accent1 3 5 2 2" xfId="5443" xr:uid="{8DE7C58C-B988-4C66-8D27-4804CB217208}"/>
    <cellStyle name="20% - Accent1 3 5 3" xfId="2139" xr:uid="{4DF4E0A6-4C1E-4621-B493-C4FB3039F0CD}"/>
    <cellStyle name="20% - Accent1 3 5 3 2" xfId="6270" xr:uid="{AA502418-96D2-4A69-84C7-CE5E7220D7E6}"/>
    <cellStyle name="20% - Accent1 3 5 4" xfId="2963" xr:uid="{CAD6B751-7A5A-450C-88D5-B83A52232D05}"/>
    <cellStyle name="20% - Accent1 3 5 4 2" xfId="7094" xr:uid="{513E9ECB-636A-4FFF-8397-AECE368F7BCC}"/>
    <cellStyle name="20% - Accent1 3 5 5" xfId="3787" xr:uid="{0F1F413D-F2AE-462F-AF9C-F6980C6F620B}"/>
    <cellStyle name="20% - Accent1 3 5 5 2" xfId="7946" xr:uid="{81BB750A-F55B-42A1-AC2E-94D3BB9D705F}"/>
    <cellStyle name="20% - Accent1 3 5 6" xfId="4617" xr:uid="{CD900EC9-D887-4F05-9913-F9D2DCF791CC}"/>
    <cellStyle name="20% - Accent1 3 5 7" xfId="8793" xr:uid="{F38B4356-6020-4975-8AEF-18545C00E32B}"/>
    <cellStyle name="20% - Accent1 3 6" xfId="891" xr:uid="{7A40F650-996E-41AA-BA16-3E0A6DA6D8CA}"/>
    <cellStyle name="20% - Accent1 3 6 2" xfId="5023" xr:uid="{7398A3E3-76C3-4BA4-8619-55EE0130F4D0}"/>
    <cellStyle name="20% - Accent1 3 7" xfId="1719" xr:uid="{04407D7E-F8C9-4E52-B8FB-68D86DBB5C17}"/>
    <cellStyle name="20% - Accent1 3 7 2" xfId="5850" xr:uid="{800BA9D2-C0AB-4EF4-A282-7D50AB2EE4E9}"/>
    <cellStyle name="20% - Accent1 3 8" xfId="2543" xr:uid="{0D22C6F2-2F9F-49A0-88B7-C8F98CA4F868}"/>
    <cellStyle name="20% - Accent1 3 8 2" xfId="6674" xr:uid="{8DCBA66F-E64B-4913-B54E-7471DECADDAB}"/>
    <cellStyle name="20% - Accent1 3 9" xfId="3367" xr:uid="{24583954-20D4-40D8-810F-5EDC16385D41}"/>
    <cellStyle name="20% - Accent1 3 9 2" xfId="7526" xr:uid="{A6D57C10-120F-4DE1-831E-6A33AE40DA1A}"/>
    <cellStyle name="20% - Accent1 4" xfId="78" xr:uid="{00000000-0005-0000-0000-000023000000}"/>
    <cellStyle name="20% - Accent1 4 10" xfId="8386" xr:uid="{18A3C621-FE11-4F05-96EF-67DCE7AB92CE}"/>
    <cellStyle name="20% - Accent1 4 2" xfId="184" xr:uid="{00000000-0005-0000-0000-000024000000}"/>
    <cellStyle name="20% - Accent1 4 2 2" xfId="393" xr:uid="{00000000-0005-0000-0000-000025000000}"/>
    <cellStyle name="20% - Accent1 4 2 2 2" xfId="810" xr:uid="{00000000-0005-0000-0000-000026000000}"/>
    <cellStyle name="20% - Accent1 4 2 2 2 2" xfId="1636" xr:uid="{5C872434-6F2B-4CF5-859A-72E9C581846A}"/>
    <cellStyle name="20% - Accent1 4 2 2 2 2 2" xfId="5768" xr:uid="{5CCA086E-146B-4349-9F22-18DAF7CC19AB}"/>
    <cellStyle name="20% - Accent1 4 2 2 2 3" xfId="2464" xr:uid="{610ADB04-7B9A-4575-AC52-EB346EA030A8}"/>
    <cellStyle name="20% - Accent1 4 2 2 2 3 2" xfId="6595" xr:uid="{1ECCFA22-511A-4827-8F41-51889E6E4148}"/>
    <cellStyle name="20% - Accent1 4 2 2 2 4" xfId="3288" xr:uid="{3C34C705-3A21-4750-ACC6-6C8A82F89D03}"/>
    <cellStyle name="20% - Accent1 4 2 2 2 4 2" xfId="7419" xr:uid="{E5575A6F-D6BB-46C8-9229-258578A23EDD}"/>
    <cellStyle name="20% - Accent1 4 2 2 2 5" xfId="4112" xr:uid="{54C88ACC-4B50-4205-9F41-F2A6B8A1D3C4}"/>
    <cellStyle name="20% - Accent1 4 2 2 2 5 2" xfId="8271" xr:uid="{0A02BDAC-9EA0-4115-9BA3-7FC3CE3D30B0}"/>
    <cellStyle name="20% - Accent1 4 2 2 2 6" xfId="4942" xr:uid="{A7C280C8-1AFD-4651-B5AB-5D5BBE5F00AD}"/>
    <cellStyle name="20% - Accent1 4 2 2 2 7" xfId="9118" xr:uid="{5AE3B42E-5C59-4852-A155-4F453182C546}"/>
    <cellStyle name="20% - Accent1 4 2 2 3" xfId="1219" xr:uid="{6399EC55-17BD-4CB4-9AAA-07651396316E}"/>
    <cellStyle name="20% - Accent1 4 2 2 3 2" xfId="5351" xr:uid="{5ACC6CB5-0013-4773-8C12-8E026C608C63}"/>
    <cellStyle name="20% - Accent1 4 2 2 4" xfId="2047" xr:uid="{180F2209-4BEE-43AF-A317-7CFF0DF4492F}"/>
    <cellStyle name="20% - Accent1 4 2 2 4 2" xfId="6178" xr:uid="{3610238C-5B66-439C-84F4-2D34BA2688BC}"/>
    <cellStyle name="20% - Accent1 4 2 2 5" xfId="2871" xr:uid="{09BEF990-2F70-422C-B62D-63D0C9AE35B5}"/>
    <cellStyle name="20% - Accent1 4 2 2 5 2" xfId="7002" xr:uid="{C4C1E283-D954-4EB6-8628-A0B340138FBB}"/>
    <cellStyle name="20% - Accent1 4 2 2 6" xfId="3695" xr:uid="{C70CDBDA-5561-41A6-815C-2058BE242884}"/>
    <cellStyle name="20% - Accent1 4 2 2 6 2" xfId="7854" xr:uid="{D5789A37-6AF7-4C61-87ED-5664931F133A}"/>
    <cellStyle name="20% - Accent1 4 2 2 7" xfId="4525" xr:uid="{69AFF5E3-B440-4F68-88BF-CD7061AF9C7B}"/>
    <cellStyle name="20% - Accent1 4 2 2 8" xfId="8701" xr:uid="{CBAC3E2B-F7D2-47A2-A4A7-43DDA97B2978}"/>
    <cellStyle name="20% - Accent1 4 2 3" xfId="602" xr:uid="{00000000-0005-0000-0000-000027000000}"/>
    <cellStyle name="20% - Accent1 4 2 3 2" xfId="1428" xr:uid="{3ABAE165-9C31-4280-9AA9-6049050BB55F}"/>
    <cellStyle name="20% - Accent1 4 2 3 2 2" xfId="5560" xr:uid="{5A13FD55-4BDB-4EF6-A156-BC25FB95A820}"/>
    <cellStyle name="20% - Accent1 4 2 3 3" xfId="2256" xr:uid="{3D50D4FE-50A0-4559-BC64-1A6BD9B3DF75}"/>
    <cellStyle name="20% - Accent1 4 2 3 3 2" xfId="6387" xr:uid="{3ABE08B0-ACA7-4DF6-9019-4396E4D76192}"/>
    <cellStyle name="20% - Accent1 4 2 3 4" xfId="3080" xr:uid="{01D4A77E-DE76-4F9C-A402-6D2FC35D40AA}"/>
    <cellStyle name="20% - Accent1 4 2 3 4 2" xfId="7211" xr:uid="{8D6036DA-B650-48D8-94F8-F6609B0B66B2}"/>
    <cellStyle name="20% - Accent1 4 2 3 5" xfId="3904" xr:uid="{3A68064B-5D4E-4EE6-9736-A85F832F873D}"/>
    <cellStyle name="20% - Accent1 4 2 3 5 2" xfId="8063" xr:uid="{1572D564-8D5A-4F44-91C6-ACA8314E8AF7}"/>
    <cellStyle name="20% - Accent1 4 2 3 6" xfId="4734" xr:uid="{3EE1589F-9B20-4355-B87F-F7F61AAEE219}"/>
    <cellStyle name="20% - Accent1 4 2 3 7" xfId="8910" xr:uid="{2297EA59-1F1F-4E8E-BA18-5857E78857B5}"/>
    <cellStyle name="20% - Accent1 4 2 4" xfId="1010" xr:uid="{3D38CF3C-14C0-4683-8949-D8B09B8B7C65}"/>
    <cellStyle name="20% - Accent1 4 2 4 2" xfId="5142" xr:uid="{0BA3F48E-407D-4487-B729-D7C3C3C9C408}"/>
    <cellStyle name="20% - Accent1 4 2 5" xfId="1838" xr:uid="{396D658E-276A-42E8-B440-7D8E476BCD89}"/>
    <cellStyle name="20% - Accent1 4 2 5 2" xfId="5969" xr:uid="{F91EC265-DF97-4EBE-BF37-05EB72022028}"/>
    <cellStyle name="20% - Accent1 4 2 6" xfId="2662" xr:uid="{4CC21673-C7CE-48DC-8988-AF2B64234D42}"/>
    <cellStyle name="20% - Accent1 4 2 6 2" xfId="6793" xr:uid="{2EA04C29-B995-4DAA-9C8D-98C18FC51FAE}"/>
    <cellStyle name="20% - Accent1 4 2 7" xfId="3486" xr:uid="{F28EA106-A8AD-4EEB-AA91-538CFA2BDB86}"/>
    <cellStyle name="20% - Accent1 4 2 7 2" xfId="7645" xr:uid="{8BDEF5BD-2E41-4DD1-BA91-D9D5EA0B0EBA}"/>
    <cellStyle name="20% - Accent1 4 2 8" xfId="4316" xr:uid="{B6921E5F-83C5-4E07-9051-B6FF4DF84273}"/>
    <cellStyle name="20% - Accent1 4 2 9" xfId="8492" xr:uid="{4134311E-8EB8-4880-8786-058D01896821}"/>
    <cellStyle name="20% - Accent1 4 3" xfId="289" xr:uid="{00000000-0005-0000-0000-000028000000}"/>
    <cellStyle name="20% - Accent1 4 3 2" xfId="706" xr:uid="{00000000-0005-0000-0000-000029000000}"/>
    <cellStyle name="20% - Accent1 4 3 2 2" xfId="1532" xr:uid="{C2AB31E5-F976-4849-A848-59EAB3DB4976}"/>
    <cellStyle name="20% - Accent1 4 3 2 2 2" xfId="5664" xr:uid="{D00AE4C9-EF69-4DED-83DD-78449220178E}"/>
    <cellStyle name="20% - Accent1 4 3 2 3" xfId="2360" xr:uid="{6397DF69-ACCB-4241-88AB-235A4A283F09}"/>
    <cellStyle name="20% - Accent1 4 3 2 3 2" xfId="6491" xr:uid="{81B8BB4E-5C00-4097-9828-F98517F6799C}"/>
    <cellStyle name="20% - Accent1 4 3 2 4" xfId="3184" xr:uid="{9CA187C2-D72B-47EF-8D8A-B7B94E1EA562}"/>
    <cellStyle name="20% - Accent1 4 3 2 4 2" xfId="7315" xr:uid="{72B24680-5B8D-4E56-8112-7ACBD586A6F1}"/>
    <cellStyle name="20% - Accent1 4 3 2 5" xfId="4008" xr:uid="{0535E5D5-E1FC-44D6-9150-0A367E3C6FB4}"/>
    <cellStyle name="20% - Accent1 4 3 2 5 2" xfId="8167" xr:uid="{55A7498B-796A-4619-AC23-4B2F0FB4CAB7}"/>
    <cellStyle name="20% - Accent1 4 3 2 6" xfId="4838" xr:uid="{5A7BE61F-FDCE-40A6-8FD0-D399A612B93D}"/>
    <cellStyle name="20% - Accent1 4 3 2 7" xfId="9014" xr:uid="{F4AC7D95-05C5-43C0-B421-1B6F2CF0AABB}"/>
    <cellStyle name="20% - Accent1 4 3 3" xfId="1115" xr:uid="{26A161A8-7518-469C-85B2-C507D92B8D48}"/>
    <cellStyle name="20% - Accent1 4 3 3 2" xfId="5247" xr:uid="{95F1BAE0-EB89-4CE2-B749-59FA4FD60E3B}"/>
    <cellStyle name="20% - Accent1 4 3 4" xfId="1943" xr:uid="{F752954B-E1CD-4D6B-9967-841F40F9C210}"/>
    <cellStyle name="20% - Accent1 4 3 4 2" xfId="6074" xr:uid="{887E9ABB-1D7D-4DAC-9458-F2972F050422}"/>
    <cellStyle name="20% - Accent1 4 3 5" xfId="2767" xr:uid="{90F3798D-85A4-419A-A7DC-8BC52251834B}"/>
    <cellStyle name="20% - Accent1 4 3 5 2" xfId="6898" xr:uid="{B8269CBD-20F0-4D27-9AEC-3B3154624DBF}"/>
    <cellStyle name="20% - Accent1 4 3 6" xfId="3591" xr:uid="{9D61D4E2-9A3E-4530-8EFB-84929B3C8F15}"/>
    <cellStyle name="20% - Accent1 4 3 6 2" xfId="7750" xr:uid="{C729B2B7-96F2-4DF1-B3D2-17B9AF5140DC}"/>
    <cellStyle name="20% - Accent1 4 3 7" xfId="4421" xr:uid="{0884FB8E-AD70-45F8-A7A2-80A0DA2DC08C}"/>
    <cellStyle name="20% - Accent1 4 3 8" xfId="8597" xr:uid="{60C269B8-9758-47E8-B01F-397916E5CAA6}"/>
    <cellStyle name="20% - Accent1 4 4" xfId="498" xr:uid="{00000000-0005-0000-0000-00002A000000}"/>
    <cellStyle name="20% - Accent1 4 4 2" xfId="1324" xr:uid="{6B874D54-2F12-4B77-8062-A9A697922100}"/>
    <cellStyle name="20% - Accent1 4 4 2 2" xfId="5456" xr:uid="{261C50A5-AE0C-4422-8A3A-16C302FE1C1F}"/>
    <cellStyle name="20% - Accent1 4 4 3" xfId="2152" xr:uid="{916BA163-329B-4078-9BB8-2F68D2C493AD}"/>
    <cellStyle name="20% - Accent1 4 4 3 2" xfId="6283" xr:uid="{E9F81777-576B-4DA0-9B56-C17794BCEEF9}"/>
    <cellStyle name="20% - Accent1 4 4 4" xfId="2976" xr:uid="{9994B7E6-234E-4FAB-8AB1-AEB7058BEB0A}"/>
    <cellStyle name="20% - Accent1 4 4 4 2" xfId="7107" xr:uid="{0F3EAAB4-53AB-45F4-A220-5E290AD3EF76}"/>
    <cellStyle name="20% - Accent1 4 4 5" xfId="3800" xr:uid="{B2180C10-C4DF-493A-B7AB-05C6F1841FFD}"/>
    <cellStyle name="20% - Accent1 4 4 5 2" xfId="7959" xr:uid="{89F1DD89-DDE7-494A-B812-C7B6D24D6B93}"/>
    <cellStyle name="20% - Accent1 4 4 6" xfId="4630" xr:uid="{238D2B9B-0093-4380-AC1B-FC42003D16A7}"/>
    <cellStyle name="20% - Accent1 4 4 7" xfId="8806" xr:uid="{C84E9EFC-275B-4CF9-9398-30A7C37EAABF}"/>
    <cellStyle name="20% - Accent1 4 5" xfId="904" xr:uid="{B8AFC18C-C906-48DE-B1DD-4A91CC895D2E}"/>
    <cellStyle name="20% - Accent1 4 5 2" xfId="5036" xr:uid="{5CCCDAEC-1E6A-4E65-9F5F-052842CA6CF3}"/>
    <cellStyle name="20% - Accent1 4 6" xfId="1732" xr:uid="{F41C8AFD-8BE6-45AD-BBF0-AE1A359B8BAE}"/>
    <cellStyle name="20% - Accent1 4 6 2" xfId="5863" xr:uid="{5C51F489-4733-4949-B25A-78C74F5A8FBA}"/>
    <cellStyle name="20% - Accent1 4 7" xfId="2556" xr:uid="{8431C1A4-0D88-4D21-85D1-13804A0967BC}"/>
    <cellStyle name="20% - Accent1 4 7 2" xfId="6687" xr:uid="{7D9E783F-7A40-4985-8622-6A31E258D4CB}"/>
    <cellStyle name="20% - Accent1 4 8" xfId="3380" xr:uid="{A98AAFCC-E64D-426B-B21D-3D504F3907FF}"/>
    <cellStyle name="20% - Accent1 4 8 2" xfId="7539" xr:uid="{26B1AD30-3979-431D-8683-B1BF212B6565}"/>
    <cellStyle name="20% - Accent1 4 9" xfId="4210" xr:uid="{9600EBB1-DEA7-4072-AE63-1EAE50896683}"/>
    <cellStyle name="20% - Accent1 5" xfId="91" xr:uid="{00000000-0005-0000-0000-00002B000000}"/>
    <cellStyle name="20% - Accent1 5 10" xfId="8399" xr:uid="{7FA0CD50-18DD-4CE7-911F-9135B2596ABE}"/>
    <cellStyle name="20% - Accent1 5 2" xfId="196" xr:uid="{00000000-0005-0000-0000-00002C000000}"/>
    <cellStyle name="20% - Accent1 5 2 2" xfId="405" xr:uid="{00000000-0005-0000-0000-00002D000000}"/>
    <cellStyle name="20% - Accent1 5 2 2 2" xfId="822" xr:uid="{00000000-0005-0000-0000-00002E000000}"/>
    <cellStyle name="20% - Accent1 5 2 2 2 2" xfId="1648" xr:uid="{2A8A9C92-C284-4C4D-9768-48F5EE009362}"/>
    <cellStyle name="20% - Accent1 5 2 2 2 2 2" xfId="5780" xr:uid="{B310FE85-838F-4E06-9F6C-AAB9D5728BE0}"/>
    <cellStyle name="20% - Accent1 5 2 2 2 3" xfId="2476" xr:uid="{3B7D5947-1088-4DF9-B8E6-2F8862B9519B}"/>
    <cellStyle name="20% - Accent1 5 2 2 2 3 2" xfId="6607" xr:uid="{58B790DA-7767-4717-AD61-CEC6D3D041AC}"/>
    <cellStyle name="20% - Accent1 5 2 2 2 4" xfId="3300" xr:uid="{E1C97DC4-7663-49F7-93DC-C16D8119C899}"/>
    <cellStyle name="20% - Accent1 5 2 2 2 4 2" xfId="7431" xr:uid="{80029223-8526-4DF3-B546-77065C5DCF83}"/>
    <cellStyle name="20% - Accent1 5 2 2 2 5" xfId="4124" xr:uid="{C3EE9EF3-D0E7-44DD-BD6A-C0BF41060E49}"/>
    <cellStyle name="20% - Accent1 5 2 2 2 5 2" xfId="8283" xr:uid="{656632B8-19B9-4F82-A8B0-9FE2762AEE4F}"/>
    <cellStyle name="20% - Accent1 5 2 2 2 6" xfId="4954" xr:uid="{8AE18C27-ECB6-4614-BC17-DBB54B63F907}"/>
    <cellStyle name="20% - Accent1 5 2 2 2 7" xfId="9130" xr:uid="{4A3E47FB-9936-4CCE-8584-0329CDC6FB1B}"/>
    <cellStyle name="20% - Accent1 5 2 2 3" xfId="1231" xr:uid="{CD6F3EEA-D998-4C34-8B75-3A0CEFDC22E7}"/>
    <cellStyle name="20% - Accent1 5 2 2 3 2" xfId="5363" xr:uid="{21D26D70-0F7A-4179-9A53-EDB16015358B}"/>
    <cellStyle name="20% - Accent1 5 2 2 4" xfId="2059" xr:uid="{43661635-9C76-42A3-B7EE-F960B1DFE1D2}"/>
    <cellStyle name="20% - Accent1 5 2 2 4 2" xfId="6190" xr:uid="{5843DA69-8CE4-4751-989D-B184790C6D7B}"/>
    <cellStyle name="20% - Accent1 5 2 2 5" xfId="2883" xr:uid="{B7F09490-9A7F-4C2D-9B66-E208DAD4D0C7}"/>
    <cellStyle name="20% - Accent1 5 2 2 5 2" xfId="7014" xr:uid="{B6AB07D0-5941-4A46-82DB-5C7D9C23AF11}"/>
    <cellStyle name="20% - Accent1 5 2 2 6" xfId="3707" xr:uid="{5717490F-E377-4ECA-879B-0DD966BA2011}"/>
    <cellStyle name="20% - Accent1 5 2 2 6 2" xfId="7866" xr:uid="{1A245DE7-ABA0-4951-A281-C2AEF38568EB}"/>
    <cellStyle name="20% - Accent1 5 2 2 7" xfId="4537" xr:uid="{B19832BF-0BF5-4846-BB39-821746AC4247}"/>
    <cellStyle name="20% - Accent1 5 2 2 8" xfId="8713" xr:uid="{5A3316E0-1BBC-4A29-8A6F-9C35EE2162BC}"/>
    <cellStyle name="20% - Accent1 5 2 3" xfId="614" xr:uid="{00000000-0005-0000-0000-00002F000000}"/>
    <cellStyle name="20% - Accent1 5 2 3 2" xfId="1440" xr:uid="{F3B60AE7-5DF3-4904-B9E7-509017F8C351}"/>
    <cellStyle name="20% - Accent1 5 2 3 2 2" xfId="5572" xr:uid="{57E9F67E-757A-4B17-9256-29FBE9E82215}"/>
    <cellStyle name="20% - Accent1 5 2 3 3" xfId="2268" xr:uid="{AF16725A-8722-4C2C-A266-42F0FDD01AD8}"/>
    <cellStyle name="20% - Accent1 5 2 3 3 2" xfId="6399" xr:uid="{E3C300A1-C4E9-4951-B068-21E6410956AD}"/>
    <cellStyle name="20% - Accent1 5 2 3 4" xfId="3092" xr:uid="{11351232-26A7-4619-99DE-67DCF20DC0BA}"/>
    <cellStyle name="20% - Accent1 5 2 3 4 2" xfId="7223" xr:uid="{8DEB9ABA-A047-4B7C-8946-83FD62423EC5}"/>
    <cellStyle name="20% - Accent1 5 2 3 5" xfId="3916" xr:uid="{4E081C11-AC2A-4550-ADD8-828468730A23}"/>
    <cellStyle name="20% - Accent1 5 2 3 5 2" xfId="8075" xr:uid="{B60E2DD8-1DC8-4542-BDBF-9D2325349B0F}"/>
    <cellStyle name="20% - Accent1 5 2 3 6" xfId="4746" xr:uid="{EB4DBD33-7CED-43D3-9F79-6AF12183DF86}"/>
    <cellStyle name="20% - Accent1 5 2 3 7" xfId="8922" xr:uid="{45CB3583-55C8-4044-B948-30CD0BA27244}"/>
    <cellStyle name="20% - Accent1 5 2 4" xfId="1022" xr:uid="{E39796FE-AD1E-4887-A005-125F8F56076B}"/>
    <cellStyle name="20% - Accent1 5 2 4 2" xfId="5154" xr:uid="{3C9EFB17-DF2C-4E4E-A420-2A4701383B64}"/>
    <cellStyle name="20% - Accent1 5 2 5" xfId="1850" xr:uid="{6DEE8E40-10D6-4598-AD98-72F11A584B80}"/>
    <cellStyle name="20% - Accent1 5 2 5 2" xfId="5981" xr:uid="{EE4334A8-44B9-4915-8229-7FBC2126FDE6}"/>
    <cellStyle name="20% - Accent1 5 2 6" xfId="2674" xr:uid="{5635C7FC-7B6D-4B67-A06E-890EA788F280}"/>
    <cellStyle name="20% - Accent1 5 2 6 2" xfId="6805" xr:uid="{AC02815E-D76C-461D-9394-8094328CB401}"/>
    <cellStyle name="20% - Accent1 5 2 7" xfId="3498" xr:uid="{FDB451EC-6DD5-4E4E-ABA0-B0121D97B9B9}"/>
    <cellStyle name="20% - Accent1 5 2 7 2" xfId="7657" xr:uid="{B2A37696-16F2-4F4D-A87B-428DA66FE514}"/>
    <cellStyle name="20% - Accent1 5 2 8" xfId="4328" xr:uid="{9DB9C183-B2CA-4300-BCB5-4D861B3C117E}"/>
    <cellStyle name="20% - Accent1 5 2 9" xfId="8504" xr:uid="{C419ADF4-1A5F-4555-9E18-D652B969885D}"/>
    <cellStyle name="20% - Accent1 5 3" xfId="301" xr:uid="{00000000-0005-0000-0000-000030000000}"/>
    <cellStyle name="20% - Accent1 5 3 2" xfId="718" xr:uid="{00000000-0005-0000-0000-000031000000}"/>
    <cellStyle name="20% - Accent1 5 3 2 2" xfId="1544" xr:uid="{107E6D07-30AA-4E93-A6DA-CD287B044E96}"/>
    <cellStyle name="20% - Accent1 5 3 2 2 2" xfId="5676" xr:uid="{0CC2E018-1DEF-4A92-84A6-BC925249B5C6}"/>
    <cellStyle name="20% - Accent1 5 3 2 3" xfId="2372" xr:uid="{25A59096-F692-48A0-B53F-7CCEAB036EF0}"/>
    <cellStyle name="20% - Accent1 5 3 2 3 2" xfId="6503" xr:uid="{7434C64F-5743-4A9F-B979-A63EE67B9F06}"/>
    <cellStyle name="20% - Accent1 5 3 2 4" xfId="3196" xr:uid="{E6B3BBBF-D930-4D80-9188-BE0ABDA4D749}"/>
    <cellStyle name="20% - Accent1 5 3 2 4 2" xfId="7327" xr:uid="{BE2C3439-383D-431A-B990-6E0E39DE9F36}"/>
    <cellStyle name="20% - Accent1 5 3 2 5" xfId="4020" xr:uid="{2EFDB4D8-F14C-44D6-87D8-3BD91E28DA20}"/>
    <cellStyle name="20% - Accent1 5 3 2 5 2" xfId="8179" xr:uid="{A24D9AE2-8104-4860-9D28-D42176CEBB25}"/>
    <cellStyle name="20% - Accent1 5 3 2 6" xfId="4850" xr:uid="{30845D89-7DFA-42DE-9555-E2A050F110BA}"/>
    <cellStyle name="20% - Accent1 5 3 2 7" xfId="9026" xr:uid="{1727CB37-8945-4783-9DC1-76A8ABAEBD81}"/>
    <cellStyle name="20% - Accent1 5 3 3" xfId="1127" xr:uid="{E11E329A-2EED-4859-8225-A254FC224573}"/>
    <cellStyle name="20% - Accent1 5 3 3 2" xfId="5259" xr:uid="{1407E48D-6D7A-44F3-B759-F0C9D3E684C5}"/>
    <cellStyle name="20% - Accent1 5 3 4" xfId="1955" xr:uid="{4956CDB7-8442-4972-A513-18A91A84BD28}"/>
    <cellStyle name="20% - Accent1 5 3 4 2" xfId="6086" xr:uid="{D7B354DB-098D-486B-88BE-4ABDC504569B}"/>
    <cellStyle name="20% - Accent1 5 3 5" xfId="2779" xr:uid="{0BA9E40A-2F66-4FEC-B2E1-C11654C9EDD6}"/>
    <cellStyle name="20% - Accent1 5 3 5 2" xfId="6910" xr:uid="{872A5CA5-8C50-4C31-AF8D-3917A1105D51}"/>
    <cellStyle name="20% - Accent1 5 3 6" xfId="3603" xr:uid="{94B86D9E-5582-4E9E-9ECC-9D088954F396}"/>
    <cellStyle name="20% - Accent1 5 3 6 2" xfId="7762" xr:uid="{2D55CBFD-3654-48F9-A2EE-AD3620987560}"/>
    <cellStyle name="20% - Accent1 5 3 7" xfId="4433" xr:uid="{957C9229-EBEB-4022-8023-021D66F03A8E}"/>
    <cellStyle name="20% - Accent1 5 3 8" xfId="8609" xr:uid="{EC739984-CC4C-47DA-B67D-4F29BEEB77D6}"/>
    <cellStyle name="20% - Accent1 5 4" xfId="510" xr:uid="{00000000-0005-0000-0000-000032000000}"/>
    <cellStyle name="20% - Accent1 5 4 2" xfId="1336" xr:uid="{8F73F39C-4B80-4028-BB5E-A0A260B36178}"/>
    <cellStyle name="20% - Accent1 5 4 2 2" xfId="5468" xr:uid="{3A794BF7-B34F-4A9A-BE6F-3B821007A20C}"/>
    <cellStyle name="20% - Accent1 5 4 3" xfId="2164" xr:uid="{C4EEE1E7-EDA4-4DEC-B237-5F6FD2A50F77}"/>
    <cellStyle name="20% - Accent1 5 4 3 2" xfId="6295" xr:uid="{9849A045-D509-4515-90F6-4124AC1B8DDD}"/>
    <cellStyle name="20% - Accent1 5 4 4" xfId="2988" xr:uid="{D3F12738-2086-4D46-BAD8-A764486E4D1C}"/>
    <cellStyle name="20% - Accent1 5 4 4 2" xfId="7119" xr:uid="{2A0AEF2B-7C44-43D9-A6CA-82F9E9B150D9}"/>
    <cellStyle name="20% - Accent1 5 4 5" xfId="3812" xr:uid="{7162E13E-7834-4D07-AB90-425F09303400}"/>
    <cellStyle name="20% - Accent1 5 4 5 2" xfId="7971" xr:uid="{C0D36AB6-0624-4571-9839-53CE1B95C157}"/>
    <cellStyle name="20% - Accent1 5 4 6" xfId="4642" xr:uid="{BD53CC58-1295-4FF5-94D0-5990D4976D06}"/>
    <cellStyle name="20% - Accent1 5 4 7" xfId="8818" xr:uid="{36D59AC9-1547-42A9-88A0-2F26A5E08421}"/>
    <cellStyle name="20% - Accent1 5 5" xfId="917" xr:uid="{40235F6D-5E89-44B1-BCE9-F0AFBADE9117}"/>
    <cellStyle name="20% - Accent1 5 5 2" xfId="5049" xr:uid="{181DCEC5-4743-47AE-A001-28624C8B3EC0}"/>
    <cellStyle name="20% - Accent1 5 6" xfId="1745" xr:uid="{04E8345D-4609-4848-9F63-175C51A37F06}"/>
    <cellStyle name="20% - Accent1 5 6 2" xfId="5876" xr:uid="{830FEFF0-A31C-40D4-9D70-B4898868736D}"/>
    <cellStyle name="20% - Accent1 5 7" xfId="2569" xr:uid="{B885158F-A5CB-4274-AC0E-B9C20F61A613}"/>
    <cellStyle name="20% - Accent1 5 7 2" xfId="6700" xr:uid="{57813FA1-DB8D-438C-9B11-9DFB0AE69C09}"/>
    <cellStyle name="20% - Accent1 5 8" xfId="3393" xr:uid="{3C59C0E0-B301-404B-A2CB-BDB254B9AAA1}"/>
    <cellStyle name="20% - Accent1 5 8 2" xfId="7552" xr:uid="{6B42EF60-D92F-4D61-8341-CADF7B01E012}"/>
    <cellStyle name="20% - Accent1 5 9" xfId="4223" xr:uid="{438FDB72-64A7-458E-993D-D73F0AC7279E}"/>
    <cellStyle name="20% - Accent1 6" xfId="131" xr:uid="{00000000-0005-0000-0000-000033000000}"/>
    <cellStyle name="20% - Accent1 6 2" xfId="341" xr:uid="{00000000-0005-0000-0000-000034000000}"/>
    <cellStyle name="20% - Accent1 6 2 2" xfId="758" xr:uid="{00000000-0005-0000-0000-000035000000}"/>
    <cellStyle name="20% - Accent1 6 2 2 2" xfId="1584" xr:uid="{5CDB69EC-C960-4CD7-B6C8-9A22322546ED}"/>
    <cellStyle name="20% - Accent1 6 2 2 2 2" xfId="5716" xr:uid="{A5342D7B-764D-4B3F-BA9A-04FE983F6EA6}"/>
    <cellStyle name="20% - Accent1 6 2 2 3" xfId="2412" xr:uid="{8DB0F72D-B2B6-45C1-80DE-DE5FD7460246}"/>
    <cellStyle name="20% - Accent1 6 2 2 3 2" xfId="6543" xr:uid="{BDE20199-68C8-4869-80D6-707BB754CEA2}"/>
    <cellStyle name="20% - Accent1 6 2 2 4" xfId="3236" xr:uid="{B7FF4881-2161-4893-9EA0-8D38E736257F}"/>
    <cellStyle name="20% - Accent1 6 2 2 4 2" xfId="7367" xr:uid="{106F32FB-29B3-4E22-B318-11A6EDC49724}"/>
    <cellStyle name="20% - Accent1 6 2 2 5" xfId="4060" xr:uid="{51783AAB-81FF-4F4E-8EA2-0CFF94972405}"/>
    <cellStyle name="20% - Accent1 6 2 2 5 2" xfId="8219" xr:uid="{968241AF-33DF-48AC-8C13-C92E2E53933D}"/>
    <cellStyle name="20% - Accent1 6 2 2 6" xfId="4890" xr:uid="{61692A0C-A50F-41A6-8981-347259B11A44}"/>
    <cellStyle name="20% - Accent1 6 2 2 7" xfId="9066" xr:uid="{1C9F9DAE-3858-4A70-852B-8E58A69A879A}"/>
    <cellStyle name="20% - Accent1 6 2 3" xfId="1167" xr:uid="{68A2F867-9527-4937-B5D9-208BA88E7B80}"/>
    <cellStyle name="20% - Accent1 6 2 3 2" xfId="5299" xr:uid="{E3B026D2-3F67-41F1-A7C2-850167E04919}"/>
    <cellStyle name="20% - Accent1 6 2 4" xfId="1995" xr:uid="{EE2C3119-350F-42AB-8133-B940C97408AB}"/>
    <cellStyle name="20% - Accent1 6 2 4 2" xfId="6126" xr:uid="{6ADECD85-1FFE-49D4-BA9C-43DA8B7C0C35}"/>
    <cellStyle name="20% - Accent1 6 2 5" xfId="2819" xr:uid="{6559F5F1-6402-4D07-91B0-AACC3920F870}"/>
    <cellStyle name="20% - Accent1 6 2 5 2" xfId="6950" xr:uid="{5F470EFE-804C-40E4-AFAA-4A89776A2123}"/>
    <cellStyle name="20% - Accent1 6 2 6" xfId="3643" xr:uid="{3234427D-0F3A-45DF-87E8-DACDB4983ED9}"/>
    <cellStyle name="20% - Accent1 6 2 6 2" xfId="7802" xr:uid="{D4B62BFF-2D29-4381-B929-ADF6C3F5B549}"/>
    <cellStyle name="20% - Accent1 6 2 7" xfId="4473" xr:uid="{06127E6F-0DD0-42A2-8FBB-08BAB60BB8B2}"/>
    <cellStyle name="20% - Accent1 6 2 8" xfId="8649" xr:uid="{B2C0D24E-07DF-4077-AA90-5CD02D9C3F7B}"/>
    <cellStyle name="20% - Accent1 6 3" xfId="550" xr:uid="{00000000-0005-0000-0000-000036000000}"/>
    <cellStyle name="20% - Accent1 6 3 2" xfId="1376" xr:uid="{888787DA-36A6-4527-9E86-112EC99B565B}"/>
    <cellStyle name="20% - Accent1 6 3 2 2" xfId="5508" xr:uid="{60E2A051-C36C-4A8C-8D46-ABD379AD906C}"/>
    <cellStyle name="20% - Accent1 6 3 3" xfId="2204" xr:uid="{6200A79A-08B6-4197-A419-BBD97EE05B57}"/>
    <cellStyle name="20% - Accent1 6 3 3 2" xfId="6335" xr:uid="{EECF24D8-15A1-4BAE-923D-93DDB39A462D}"/>
    <cellStyle name="20% - Accent1 6 3 4" xfId="3028" xr:uid="{D2785798-7781-47B1-93C1-1C59B7A75735}"/>
    <cellStyle name="20% - Accent1 6 3 4 2" xfId="7159" xr:uid="{51C3AA0C-26D2-4922-B45F-1A011526534C}"/>
    <cellStyle name="20% - Accent1 6 3 5" xfId="3852" xr:uid="{F34F7AC5-BA08-4D62-86C4-4EEC8748190E}"/>
    <cellStyle name="20% - Accent1 6 3 5 2" xfId="8011" xr:uid="{C380D0AA-FB5B-460D-A596-FF0993763BEE}"/>
    <cellStyle name="20% - Accent1 6 3 6" xfId="4682" xr:uid="{70F41218-647E-48D4-AA16-C37EF32243D6}"/>
    <cellStyle name="20% - Accent1 6 3 7" xfId="8858" xr:uid="{7B9BC3E6-8CE7-4A27-9DE5-EC292ED0119A}"/>
    <cellStyle name="20% - Accent1 6 4" xfId="957" xr:uid="{27E3D20B-93D2-4CD6-A4BD-5CA5E9CCA0CC}"/>
    <cellStyle name="20% - Accent1 6 4 2" xfId="5089" xr:uid="{7417E445-7F13-45CA-9587-6B0F27819EC6}"/>
    <cellStyle name="20% - Accent1 6 5" xfId="1785" xr:uid="{A4DD44BA-8970-458A-A78F-0721D576072A}"/>
    <cellStyle name="20% - Accent1 6 5 2" xfId="5916" xr:uid="{B41E1CBF-C8CA-4F6C-954C-43BD365397FC}"/>
    <cellStyle name="20% - Accent1 6 6" xfId="2609" xr:uid="{578F8E7C-2C23-4521-B3F2-3E21253FDAA1}"/>
    <cellStyle name="20% - Accent1 6 6 2" xfId="6740" xr:uid="{DE3953DE-82A7-4738-8F4B-189C0F3BB89D}"/>
    <cellStyle name="20% - Accent1 6 7" xfId="3433" xr:uid="{2C0B7E0D-3DF1-46E3-A9E5-6EF887209498}"/>
    <cellStyle name="20% - Accent1 6 7 2" xfId="7592" xr:uid="{022C0012-80AF-4F4F-8FFE-D67FBBE19E52}"/>
    <cellStyle name="20% - Accent1 6 8" xfId="4263" xr:uid="{A5B35336-CE37-4CC0-89B4-4C1A36EA4476}"/>
    <cellStyle name="20% - Accent1 6 9" xfId="8439" xr:uid="{A567A7CA-3D54-4499-A8FC-30B81BB7C7B0}"/>
    <cellStyle name="20% - Accent1 7" xfId="144" xr:uid="{00000000-0005-0000-0000-000037000000}"/>
    <cellStyle name="20% - Accent1 7 2" xfId="353" xr:uid="{00000000-0005-0000-0000-000038000000}"/>
    <cellStyle name="20% - Accent1 7 2 2" xfId="770" xr:uid="{00000000-0005-0000-0000-000039000000}"/>
    <cellStyle name="20% - Accent1 7 2 2 2" xfId="1596" xr:uid="{43E06FB4-1691-41A7-88AA-09169E974538}"/>
    <cellStyle name="20% - Accent1 7 2 2 2 2" xfId="5728" xr:uid="{8653CD92-9542-4D4C-A410-85C446F864C9}"/>
    <cellStyle name="20% - Accent1 7 2 2 3" xfId="2424" xr:uid="{3E27C882-431E-4884-A037-06F809E0C298}"/>
    <cellStyle name="20% - Accent1 7 2 2 3 2" xfId="6555" xr:uid="{C1A9E512-30A1-4A7F-926B-7EDE85F10E13}"/>
    <cellStyle name="20% - Accent1 7 2 2 4" xfId="3248" xr:uid="{DA5BFD2C-4E21-41CF-9BA5-9C6FED4C2BCB}"/>
    <cellStyle name="20% - Accent1 7 2 2 4 2" xfId="7379" xr:uid="{ACAE6249-E56C-4D1D-A934-EFBDFCDD4D13}"/>
    <cellStyle name="20% - Accent1 7 2 2 5" xfId="4072" xr:uid="{09224A58-8B84-4E10-A046-C4B0E16CC2AF}"/>
    <cellStyle name="20% - Accent1 7 2 2 5 2" xfId="8231" xr:uid="{04FDB1A8-867E-49AA-9313-A061DEF66FCD}"/>
    <cellStyle name="20% - Accent1 7 2 2 6" xfId="4902" xr:uid="{8F65CB31-1F3F-47A2-BD84-346FC4A915A8}"/>
    <cellStyle name="20% - Accent1 7 2 2 7" xfId="9078" xr:uid="{BEC06EC6-A546-4E21-96F4-C44B351A7571}"/>
    <cellStyle name="20% - Accent1 7 2 3" xfId="1179" xr:uid="{80817151-000E-40DD-83C9-55428DAF5A36}"/>
    <cellStyle name="20% - Accent1 7 2 3 2" xfId="5311" xr:uid="{92E78F00-82AC-4054-9A27-15A13E693E74}"/>
    <cellStyle name="20% - Accent1 7 2 4" xfId="2007" xr:uid="{6B6AC9EF-356A-42D7-9948-124625450464}"/>
    <cellStyle name="20% - Accent1 7 2 4 2" xfId="6138" xr:uid="{61A4AC51-0412-420E-9528-EDE2AFF0E962}"/>
    <cellStyle name="20% - Accent1 7 2 5" xfId="2831" xr:uid="{D2B3A729-1F9B-43B0-808B-DF2D8BC02314}"/>
    <cellStyle name="20% - Accent1 7 2 5 2" xfId="6962" xr:uid="{4207202C-8EA4-401B-B856-2730597C15FD}"/>
    <cellStyle name="20% - Accent1 7 2 6" xfId="3655" xr:uid="{324432F0-0D3F-475C-BB35-A8F4E9058631}"/>
    <cellStyle name="20% - Accent1 7 2 6 2" xfId="7814" xr:uid="{63958ACA-D9C9-486E-969F-8EFF25B34748}"/>
    <cellStyle name="20% - Accent1 7 2 7" xfId="4485" xr:uid="{CAE88997-051B-41DB-B731-5BBB748E48D2}"/>
    <cellStyle name="20% - Accent1 7 2 8" xfId="8661" xr:uid="{D1E07D58-36D0-4995-8549-C55945ED6326}"/>
    <cellStyle name="20% - Accent1 7 3" xfId="562" xr:uid="{00000000-0005-0000-0000-00003A000000}"/>
    <cellStyle name="20% - Accent1 7 3 2" xfId="1388" xr:uid="{963AA685-8C67-4BC2-9D22-DC78A8176D5A}"/>
    <cellStyle name="20% - Accent1 7 3 2 2" xfId="5520" xr:uid="{78D0EE04-DD5F-41FE-8114-DADB3B72CB92}"/>
    <cellStyle name="20% - Accent1 7 3 3" xfId="2216" xr:uid="{8D129DEA-D806-42B7-A6AE-1D3D2579A166}"/>
    <cellStyle name="20% - Accent1 7 3 3 2" xfId="6347" xr:uid="{CA90BCE7-A994-417E-8D0A-3CF2203B8DF9}"/>
    <cellStyle name="20% - Accent1 7 3 4" xfId="3040" xr:uid="{67D41D04-B1C2-4849-A53B-31CDAFAAD641}"/>
    <cellStyle name="20% - Accent1 7 3 4 2" xfId="7171" xr:uid="{4F358B01-0D56-4824-B465-6302FCC531BC}"/>
    <cellStyle name="20% - Accent1 7 3 5" xfId="3864" xr:uid="{A5048782-B622-43E8-8EB0-C7DB7C5B0708}"/>
    <cellStyle name="20% - Accent1 7 3 5 2" xfId="8023" xr:uid="{CA5A2ED5-88F1-4EB0-8AA2-B9E604E7AD17}"/>
    <cellStyle name="20% - Accent1 7 3 6" xfId="4694" xr:uid="{55AF3981-7DFD-4CD7-96E9-B06121343025}"/>
    <cellStyle name="20% - Accent1 7 3 7" xfId="8870" xr:uid="{2EABC792-6E9F-4E2C-997B-8742699D4606}"/>
    <cellStyle name="20% - Accent1 7 4" xfId="970" xr:uid="{D36422E8-397E-47CA-A376-639EC8F6A818}"/>
    <cellStyle name="20% - Accent1 7 4 2" xfId="5102" xr:uid="{8630268B-DA1B-4547-AD5C-BFFED5113765}"/>
    <cellStyle name="20% - Accent1 7 5" xfId="1798" xr:uid="{F237D562-3557-44F4-9F8C-AFE54D598420}"/>
    <cellStyle name="20% - Accent1 7 5 2" xfId="5929" xr:uid="{3CC8555F-6594-47C5-B502-C557E062CC4A}"/>
    <cellStyle name="20% - Accent1 7 6" xfId="2622" xr:uid="{7C820E4F-231A-461C-BA71-E78A0B9EF9F2}"/>
    <cellStyle name="20% - Accent1 7 6 2" xfId="6753" xr:uid="{649A8F27-D9EF-41BA-91B8-89B1BA2EC0E6}"/>
    <cellStyle name="20% - Accent1 7 7" xfId="3446" xr:uid="{0311836B-0401-4CF9-8529-E8941659E9D0}"/>
    <cellStyle name="20% - Accent1 7 7 2" xfId="7605" xr:uid="{657CFFFE-6494-4BBE-8061-DF7D8D9520F7}"/>
    <cellStyle name="20% - Accent1 7 8" xfId="4276" xr:uid="{57EC15A1-F095-4231-97DF-D6AB8D9E0BC4}"/>
    <cellStyle name="20% - Accent1 7 9" xfId="8452" xr:uid="{75DE2EEA-D32E-459B-9686-CEFD744AD3EA}"/>
    <cellStyle name="20% - Accent1 8" xfId="236" xr:uid="{00000000-0005-0000-0000-00003B000000}"/>
    <cellStyle name="20% - Accent1 8 2" xfId="654" xr:uid="{00000000-0005-0000-0000-00003C000000}"/>
    <cellStyle name="20% - Accent1 8 2 2" xfId="1480" xr:uid="{2E587073-EB3F-4732-91E2-CE8B3926D45D}"/>
    <cellStyle name="20% - Accent1 8 2 2 2" xfId="5612" xr:uid="{0F47D691-4A28-40B8-8D1F-B426CC4F1A56}"/>
    <cellStyle name="20% - Accent1 8 2 3" xfId="2308" xr:uid="{2271FF4A-CB06-43BE-8A05-6B63180D60D7}"/>
    <cellStyle name="20% - Accent1 8 2 3 2" xfId="6439" xr:uid="{54930C2A-4913-4337-8B73-83033F6DE4F4}"/>
    <cellStyle name="20% - Accent1 8 2 4" xfId="3132" xr:uid="{3E83A305-6EDC-4600-9BD1-2CD2F9BF7791}"/>
    <cellStyle name="20% - Accent1 8 2 4 2" xfId="7263" xr:uid="{788A37E7-4ACB-426F-9929-B74F887DD115}"/>
    <cellStyle name="20% - Accent1 8 2 5" xfId="3956" xr:uid="{758E8B2A-852E-40C2-AA64-ED4EFDE720F7}"/>
    <cellStyle name="20% - Accent1 8 2 5 2" xfId="8115" xr:uid="{03BB4D09-9626-4FA6-A420-81EBB40298F1}"/>
    <cellStyle name="20% - Accent1 8 2 6" xfId="4786" xr:uid="{A31B1BD2-8342-46AA-B89B-264ED1D75BA9}"/>
    <cellStyle name="20% - Accent1 8 2 7" xfId="8962" xr:uid="{2B3D0742-06C1-44B1-AEF6-6004D37737DE}"/>
    <cellStyle name="20% - Accent1 8 3" xfId="1062" xr:uid="{5830DD93-37A4-4522-90E3-66E5E99A6BA5}"/>
    <cellStyle name="20% - Accent1 8 3 2" xfId="5194" xr:uid="{0F743778-3A64-47DC-B4D4-CD92E027B321}"/>
    <cellStyle name="20% - Accent1 8 4" xfId="1890" xr:uid="{DF34BD32-D638-4AF7-BBF9-4D44C4405A6D}"/>
    <cellStyle name="20% - Accent1 8 4 2" xfId="6021" xr:uid="{5BAEFD60-4733-4ED0-B5EB-7F33B8B0CE09}"/>
    <cellStyle name="20% - Accent1 8 5" xfId="2714" xr:uid="{09E7EC56-572A-4C3B-997D-8E78DFDCDDB6}"/>
    <cellStyle name="20% - Accent1 8 5 2" xfId="6845" xr:uid="{660CE702-6705-4E0A-91D6-631D075439BE}"/>
    <cellStyle name="20% - Accent1 8 6" xfId="3538" xr:uid="{F217B905-285B-4A92-9048-628CC717A881}"/>
    <cellStyle name="20% - Accent1 8 6 2" xfId="7697" xr:uid="{814295E5-AA41-4A9A-B1E9-C47F23D69EED}"/>
    <cellStyle name="20% - Accent1 8 7" xfId="4368" xr:uid="{2043650D-7509-4731-AA01-DE0230229C8C}"/>
    <cellStyle name="20% - Accent1 8 8" xfId="8544" xr:uid="{BCCB54C8-03FB-4A98-B8B9-96C0C1227883}"/>
    <cellStyle name="20% - Accent1 9" xfId="249" xr:uid="{00000000-0005-0000-0000-00003D000000}"/>
    <cellStyle name="20% - Accent1 9 2" xfId="666" xr:uid="{00000000-0005-0000-0000-00003E000000}"/>
    <cellStyle name="20% - Accent1 9 2 2" xfId="1492" xr:uid="{DCCC0AF9-6A0D-477B-92CC-207748A57902}"/>
    <cellStyle name="20% - Accent1 9 2 2 2" xfId="5624" xr:uid="{2C9B18CD-AEEB-4DE0-81BC-C8F9CFF96D20}"/>
    <cellStyle name="20% - Accent1 9 2 3" xfId="2320" xr:uid="{89859093-23CF-4EC5-A54E-B1305D9ACD32}"/>
    <cellStyle name="20% - Accent1 9 2 3 2" xfId="6451" xr:uid="{DEB87010-EBFE-4E22-AFA2-6F8EAA81814E}"/>
    <cellStyle name="20% - Accent1 9 2 4" xfId="3144" xr:uid="{FD1520CD-38A6-4D06-BFA1-E6B2D3FAE390}"/>
    <cellStyle name="20% - Accent1 9 2 4 2" xfId="7275" xr:uid="{C3481323-3611-4E82-A9BD-F3FA4DA5FEE1}"/>
    <cellStyle name="20% - Accent1 9 2 5" xfId="3968" xr:uid="{E29BC933-A2C7-435B-93BB-53C03451C6F0}"/>
    <cellStyle name="20% - Accent1 9 2 5 2" xfId="8127" xr:uid="{91DACCCA-69A6-448D-B81A-14DABA39C4C4}"/>
    <cellStyle name="20% - Accent1 9 2 6" xfId="4798" xr:uid="{736341B9-0B54-40CC-A44D-379AACA83A5A}"/>
    <cellStyle name="20% - Accent1 9 2 7" xfId="8974" xr:uid="{51C9420B-8768-4016-87B9-09785FF856F0}"/>
    <cellStyle name="20% - Accent1 9 3" xfId="1075" xr:uid="{B3D5A343-6914-44BA-9C8A-F60CEAD45647}"/>
    <cellStyle name="20% - Accent1 9 3 2" xfId="5207" xr:uid="{4FA590AA-FDFC-456F-B97C-107C6D7234F4}"/>
    <cellStyle name="20% - Accent1 9 4" xfId="1903" xr:uid="{12C31409-460D-482B-A1D4-0D5B397C329E}"/>
    <cellStyle name="20% - Accent1 9 4 2" xfId="6034" xr:uid="{D44EFC94-4F19-41EA-82AF-0B44D55E0892}"/>
    <cellStyle name="20% - Accent1 9 5" xfId="2727" xr:uid="{41C40740-5C6B-40B4-A2F9-FABEF53E0516}"/>
    <cellStyle name="20% - Accent1 9 5 2" xfId="6858" xr:uid="{E43936C8-E63F-459D-B1C6-628BBE4F6A06}"/>
    <cellStyle name="20% - Accent1 9 6" xfId="3551" xr:uid="{698045FC-F936-45DD-A5C5-625F3057137C}"/>
    <cellStyle name="20% - Accent1 9 6 2" xfId="7710" xr:uid="{162DF410-B695-459D-919A-D4CD7A5295F3}"/>
    <cellStyle name="20% - Accent1 9 7" xfId="4381" xr:uid="{07D248F9-E42B-427E-AB4B-D21B4DF8B8AB}"/>
    <cellStyle name="20% - Accent1 9 8" xfId="8557" xr:uid="{D1EF9341-7D26-4DC5-8741-9087BC1CE288}"/>
    <cellStyle name="20% - Accent2" xfId="26" builtinId="34" customBuiltin="1"/>
    <cellStyle name="20% - Accent2 10" xfId="447" xr:uid="{00000000-0005-0000-0000-000040000000}"/>
    <cellStyle name="20% - Accent2 10 2" xfId="1273" xr:uid="{D9B7ECAA-E392-4FF2-88F6-2382B7E5AC39}"/>
    <cellStyle name="20% - Accent2 10 2 2" xfId="5405" xr:uid="{0F91A386-A1DF-40BE-A1DD-DFD847B9EB1A}"/>
    <cellStyle name="20% - Accent2 10 3" xfId="2101" xr:uid="{EAF01293-5F88-4C8F-8EAE-76397C52C49B}"/>
    <cellStyle name="20% - Accent2 10 3 2" xfId="6232" xr:uid="{3CA2EC8C-47CE-4F04-8822-95687DDDBC87}"/>
    <cellStyle name="20% - Accent2 10 4" xfId="2925" xr:uid="{DC458B89-C708-40B4-ACED-01848AB702ED}"/>
    <cellStyle name="20% - Accent2 10 4 2" xfId="7056" xr:uid="{60C34D85-5B94-4CB7-ADF7-35C83E8DAFAF}"/>
    <cellStyle name="20% - Accent2 10 5" xfId="3749" xr:uid="{A637C91C-7CE7-4C72-B839-4311F9161955}"/>
    <cellStyle name="20% - Accent2 10 5 2" xfId="7908" xr:uid="{63F546E8-92B3-4306-A39E-0DE99B94C101}"/>
    <cellStyle name="20% - Accent2 10 6" xfId="4579" xr:uid="{25AC54FE-9019-462D-B8B5-B28540E51F7A}"/>
    <cellStyle name="20% - Accent2 10 7" xfId="8755" xr:uid="{3D867E37-6F22-4463-9970-54CE810E7C59}"/>
    <cellStyle name="20% - Accent2 11" xfId="460" xr:uid="{00000000-0005-0000-0000-000041000000}"/>
    <cellStyle name="20% - Accent2 11 2" xfId="1286" xr:uid="{B16CE19B-D560-495C-A3B6-7CF9ECE8B083}"/>
    <cellStyle name="20% - Accent2 11 2 2" xfId="5418" xr:uid="{3123A443-C27B-49EF-8AAC-7FFA09432861}"/>
    <cellStyle name="20% - Accent2 11 3" xfId="2114" xr:uid="{147941E1-8308-478D-A3A1-23D90DC0CA30}"/>
    <cellStyle name="20% - Accent2 11 3 2" xfId="6245" xr:uid="{C35FCDE3-846B-4DFC-A4C6-BAC570677D7D}"/>
    <cellStyle name="20% - Accent2 11 4" xfId="2938" xr:uid="{99DEB650-3876-4792-BF05-6C6AAF965874}"/>
    <cellStyle name="20% - Accent2 11 4 2" xfId="7069" xr:uid="{6EEE6C9E-E3C5-4EFF-ADFD-868E3A1D22E3}"/>
    <cellStyle name="20% - Accent2 11 5" xfId="3762" xr:uid="{6DB811E0-B9F1-4BAC-BF3D-EF661A26D667}"/>
    <cellStyle name="20% - Accent2 11 5 2" xfId="7921" xr:uid="{FAA5E9F7-9D16-40A2-9248-16B55562B5E7}"/>
    <cellStyle name="20% - Accent2 11 6" xfId="4592" xr:uid="{BE233D84-2D4B-416C-BFBA-A15202C7297E}"/>
    <cellStyle name="20% - Accent2 11 7" xfId="8768" xr:uid="{3582AA97-E40A-4D2C-BD2C-5D9D2A87D6DD}"/>
    <cellStyle name="20% - Accent2 12" xfId="865" xr:uid="{E65798BB-399D-4AD1-8E78-E0B5BCFA95E0}"/>
    <cellStyle name="20% - Accent2 12 2" xfId="4997" xr:uid="{E81FEE4A-B611-44E0-AFD6-4099423A185B}"/>
    <cellStyle name="20% - Accent2 13" xfId="1694" xr:uid="{06BB99C9-314A-4F18-9484-DB2BCF6C06A4}"/>
    <cellStyle name="20% - Accent2 13 2" xfId="5825" xr:uid="{110B43B6-68B2-4420-B5A9-00F9A485D847}"/>
    <cellStyle name="20% - Accent2 14" xfId="2518" xr:uid="{D565FA57-B592-4A9F-B097-75F1E7A1AB29}"/>
    <cellStyle name="20% - Accent2 14 2" xfId="6649" xr:uid="{EF65D7CF-F99C-4E6F-B81B-DA6925C57606}"/>
    <cellStyle name="20% - Accent2 15" xfId="3342" xr:uid="{2D0E1FC8-5FC2-46ED-BB40-A543129BD068}"/>
    <cellStyle name="20% - Accent2 15 2" xfId="7501" xr:uid="{E7863CE7-0AF3-4592-8C18-B5FAE391A1E7}"/>
    <cellStyle name="20% - Accent2 16" xfId="4171" xr:uid="{6E7D5821-490E-455A-8FCA-9379FFD609E1}"/>
    <cellStyle name="20% - Accent2 17" xfId="8348" xr:uid="{0FEFC254-C51D-41EB-B6D6-46D8CE342539}"/>
    <cellStyle name="20% - Accent2 2" xfId="54" xr:uid="{00000000-0005-0000-0000-000042000000}"/>
    <cellStyle name="20% - Accent2 2 10" xfId="4186" xr:uid="{1CD09713-9F37-4454-B295-768547102E75}"/>
    <cellStyle name="20% - Accent2 2 11" xfId="8362" xr:uid="{07E17AED-0C01-493B-9862-691677A71F32}"/>
    <cellStyle name="20% - Accent2 2 2" xfId="107" xr:uid="{00000000-0005-0000-0000-000043000000}"/>
    <cellStyle name="20% - Accent2 2 2 10" xfId="8415" xr:uid="{849BF6E6-7FB9-4E20-812E-4F110DA8EFA1}"/>
    <cellStyle name="20% - Accent2 2 2 2" xfId="212" xr:uid="{00000000-0005-0000-0000-000044000000}"/>
    <cellStyle name="20% - Accent2 2 2 2 2" xfId="421" xr:uid="{00000000-0005-0000-0000-000045000000}"/>
    <cellStyle name="20% - Accent2 2 2 2 2 2" xfId="838" xr:uid="{00000000-0005-0000-0000-000046000000}"/>
    <cellStyle name="20% - Accent2 2 2 2 2 2 2" xfId="1664" xr:uid="{0078F6E2-0A46-4758-8A84-FF3C27E91898}"/>
    <cellStyle name="20% - Accent2 2 2 2 2 2 2 2" xfId="5796" xr:uid="{42B5F46C-A826-469B-8490-052B28860888}"/>
    <cellStyle name="20% - Accent2 2 2 2 2 2 3" xfId="2492" xr:uid="{F3148869-945D-48D6-8B6E-3BCD8A5E0B34}"/>
    <cellStyle name="20% - Accent2 2 2 2 2 2 3 2" xfId="6623" xr:uid="{BF7B16A4-5120-4F71-B545-61FC0DB12909}"/>
    <cellStyle name="20% - Accent2 2 2 2 2 2 4" xfId="3316" xr:uid="{6D40E831-0217-4C88-BC52-075D42C41588}"/>
    <cellStyle name="20% - Accent2 2 2 2 2 2 4 2" xfId="7447" xr:uid="{E38FA769-6BEB-4DDA-A46A-099FCD4234BA}"/>
    <cellStyle name="20% - Accent2 2 2 2 2 2 5" xfId="4140" xr:uid="{4CF8BD95-1CEE-4ADA-AB35-58B21000A80D}"/>
    <cellStyle name="20% - Accent2 2 2 2 2 2 5 2" xfId="8299" xr:uid="{E7727F9C-AF80-479D-A276-7F07542CEB36}"/>
    <cellStyle name="20% - Accent2 2 2 2 2 2 6" xfId="4970" xr:uid="{EAE66C79-40B3-4537-8FAB-57B48063CCA6}"/>
    <cellStyle name="20% - Accent2 2 2 2 2 2 7" xfId="9146" xr:uid="{7B468157-049C-4C0C-AAA0-A1B7D2852533}"/>
    <cellStyle name="20% - Accent2 2 2 2 2 3" xfId="1247" xr:uid="{39D4AA49-2322-4707-8D2E-854FC01474AC}"/>
    <cellStyle name="20% - Accent2 2 2 2 2 3 2" xfId="5379" xr:uid="{FA6F3B32-173D-4C31-8C09-FE0114C429A9}"/>
    <cellStyle name="20% - Accent2 2 2 2 2 4" xfId="2075" xr:uid="{E9263527-A29D-4D80-889A-3923AEA0A5FC}"/>
    <cellStyle name="20% - Accent2 2 2 2 2 4 2" xfId="6206" xr:uid="{7CD52A7C-8DF8-4C7F-A979-EA98D7790068}"/>
    <cellStyle name="20% - Accent2 2 2 2 2 5" xfId="2899" xr:uid="{7B31E378-4318-499C-9808-B06964EAA12C}"/>
    <cellStyle name="20% - Accent2 2 2 2 2 5 2" xfId="7030" xr:uid="{DCAC4552-1241-4A07-9F32-32F02342D74D}"/>
    <cellStyle name="20% - Accent2 2 2 2 2 6" xfId="3723" xr:uid="{F32CE87C-4A37-4FD0-A587-BC38A3CC2A7A}"/>
    <cellStyle name="20% - Accent2 2 2 2 2 6 2" xfId="7882" xr:uid="{B80E1E04-E216-4E5E-AD82-0ED8F7E9D517}"/>
    <cellStyle name="20% - Accent2 2 2 2 2 7" xfId="4553" xr:uid="{D46CB247-E6C1-4B5C-A171-AAB9AF78A63C}"/>
    <cellStyle name="20% - Accent2 2 2 2 2 8" xfId="8729" xr:uid="{6367BB46-286E-4833-9B18-AF3E9CC0E21E}"/>
    <cellStyle name="20% - Accent2 2 2 2 3" xfId="630" xr:uid="{00000000-0005-0000-0000-000047000000}"/>
    <cellStyle name="20% - Accent2 2 2 2 3 2" xfId="1456" xr:uid="{07083AA8-525C-41D0-87C0-4F971E216EF4}"/>
    <cellStyle name="20% - Accent2 2 2 2 3 2 2" xfId="5588" xr:uid="{B25BDDBF-C486-4387-A60C-E941D4BEBC1D}"/>
    <cellStyle name="20% - Accent2 2 2 2 3 3" xfId="2284" xr:uid="{F7881A16-7B15-4355-BA27-F5A46A88366D}"/>
    <cellStyle name="20% - Accent2 2 2 2 3 3 2" xfId="6415" xr:uid="{1BDB554A-3288-4797-A104-4EE8078C0A23}"/>
    <cellStyle name="20% - Accent2 2 2 2 3 4" xfId="3108" xr:uid="{780E352E-3C19-4072-A843-4B88DC87AF2A}"/>
    <cellStyle name="20% - Accent2 2 2 2 3 4 2" xfId="7239" xr:uid="{B3F8B772-60BC-4E43-8B8B-00E66E07A877}"/>
    <cellStyle name="20% - Accent2 2 2 2 3 5" xfId="3932" xr:uid="{2206A70A-D015-43F0-96AC-EC210E7590E1}"/>
    <cellStyle name="20% - Accent2 2 2 2 3 5 2" xfId="8091" xr:uid="{4D14072A-6A40-4DAA-9BB5-BCE91FC3C6D2}"/>
    <cellStyle name="20% - Accent2 2 2 2 3 6" xfId="4762" xr:uid="{F4F987C9-B972-44EB-8481-4DC6CAA8F882}"/>
    <cellStyle name="20% - Accent2 2 2 2 3 7" xfId="8938" xr:uid="{6C39EA41-FEA6-4770-8AC9-5AF59FD3517C}"/>
    <cellStyle name="20% - Accent2 2 2 2 4" xfId="1038" xr:uid="{A8799398-0072-4290-B979-BFC37D70270F}"/>
    <cellStyle name="20% - Accent2 2 2 2 4 2" xfId="5170" xr:uid="{227C15DA-CA52-41B2-B17D-F04A43200A14}"/>
    <cellStyle name="20% - Accent2 2 2 2 5" xfId="1866" xr:uid="{632679DA-BDC0-445C-98AD-734F8F734623}"/>
    <cellStyle name="20% - Accent2 2 2 2 5 2" xfId="5997" xr:uid="{F00DF4EF-714E-4505-85AC-EFFB4EC50A7C}"/>
    <cellStyle name="20% - Accent2 2 2 2 6" xfId="2690" xr:uid="{8C6A8B87-1E54-4145-8817-6ED2CE1AC0C2}"/>
    <cellStyle name="20% - Accent2 2 2 2 6 2" xfId="6821" xr:uid="{50DCEAFC-1DD1-458C-AACE-FC1472204571}"/>
    <cellStyle name="20% - Accent2 2 2 2 7" xfId="3514" xr:uid="{924A72E6-F870-4C2B-AB8B-3B2EAC3EE660}"/>
    <cellStyle name="20% - Accent2 2 2 2 7 2" xfId="7673" xr:uid="{39A4E612-40F6-4C3D-9070-451A74D909C2}"/>
    <cellStyle name="20% - Accent2 2 2 2 8" xfId="4344" xr:uid="{BA440D6F-9863-4927-ACF4-5DB3F1CF1F5E}"/>
    <cellStyle name="20% - Accent2 2 2 2 9" xfId="8520" xr:uid="{DE9485A2-D144-4536-9ECF-72310B8A0636}"/>
    <cellStyle name="20% - Accent2 2 2 3" xfId="317" xr:uid="{00000000-0005-0000-0000-000048000000}"/>
    <cellStyle name="20% - Accent2 2 2 3 2" xfId="734" xr:uid="{00000000-0005-0000-0000-000049000000}"/>
    <cellStyle name="20% - Accent2 2 2 3 2 2" xfId="1560" xr:uid="{B4CAA650-B458-4C0A-AD70-0D8247AFD27A}"/>
    <cellStyle name="20% - Accent2 2 2 3 2 2 2" xfId="5692" xr:uid="{CE447699-6CA9-43B5-A787-AF5486FF6E8B}"/>
    <cellStyle name="20% - Accent2 2 2 3 2 3" xfId="2388" xr:uid="{D110AF1C-E364-41B6-9E7A-186E3DA70DC1}"/>
    <cellStyle name="20% - Accent2 2 2 3 2 3 2" xfId="6519" xr:uid="{66613C61-A105-4A9F-ABD7-F4F2A88DD9F3}"/>
    <cellStyle name="20% - Accent2 2 2 3 2 4" xfId="3212" xr:uid="{C4EFF425-A84C-4B3F-A82C-B6C87AC4B717}"/>
    <cellStyle name="20% - Accent2 2 2 3 2 4 2" xfId="7343" xr:uid="{E89CE96D-175F-4C91-9B5B-EDB8682EB096}"/>
    <cellStyle name="20% - Accent2 2 2 3 2 5" xfId="4036" xr:uid="{E7888C5B-FDD1-4354-A03E-551156341FCE}"/>
    <cellStyle name="20% - Accent2 2 2 3 2 5 2" xfId="8195" xr:uid="{597392DB-FB03-4611-ABB6-DCAA6D5D4C38}"/>
    <cellStyle name="20% - Accent2 2 2 3 2 6" xfId="4866" xr:uid="{C44F767B-EF27-4911-B3EE-900ADDF49436}"/>
    <cellStyle name="20% - Accent2 2 2 3 2 7" xfId="9042" xr:uid="{9FD78B5A-4681-49B9-992D-FC90FAF4FEFB}"/>
    <cellStyle name="20% - Accent2 2 2 3 3" xfId="1143" xr:uid="{38CBBFA1-DE52-4708-B86C-B8050ED1C3D2}"/>
    <cellStyle name="20% - Accent2 2 2 3 3 2" xfId="5275" xr:uid="{1C3D0FC5-0222-46E0-BCFA-E84114530814}"/>
    <cellStyle name="20% - Accent2 2 2 3 4" xfId="1971" xr:uid="{5D837F00-529A-48F7-A6FB-FC6B5ED93C03}"/>
    <cellStyle name="20% - Accent2 2 2 3 4 2" xfId="6102" xr:uid="{8541E242-A625-4E94-93BE-C8589FA26975}"/>
    <cellStyle name="20% - Accent2 2 2 3 5" xfId="2795" xr:uid="{D27C720C-EB65-4E83-849E-668AD1CAD878}"/>
    <cellStyle name="20% - Accent2 2 2 3 5 2" xfId="6926" xr:uid="{0C70E1AD-0173-4D49-98AD-A83E07470EF1}"/>
    <cellStyle name="20% - Accent2 2 2 3 6" xfId="3619" xr:uid="{5F2DA8B4-3009-4E2C-826A-8331EB110A63}"/>
    <cellStyle name="20% - Accent2 2 2 3 6 2" xfId="7778" xr:uid="{3A7C40D6-D9AF-490E-AB3B-3078ED265593}"/>
    <cellStyle name="20% - Accent2 2 2 3 7" xfId="4449" xr:uid="{C0C8E6E1-080D-423E-9370-4FC587D65408}"/>
    <cellStyle name="20% - Accent2 2 2 3 8" xfId="8625" xr:uid="{E377BCDD-2F06-4104-AEEC-5DCA6A0FDFD9}"/>
    <cellStyle name="20% - Accent2 2 2 4" xfId="526" xr:uid="{00000000-0005-0000-0000-00004A000000}"/>
    <cellStyle name="20% - Accent2 2 2 4 2" xfId="1352" xr:uid="{836FF39F-8E72-4E0F-BE3F-1E4EB56FB896}"/>
    <cellStyle name="20% - Accent2 2 2 4 2 2" xfId="5484" xr:uid="{793648B3-CA29-4544-804D-9674986A8228}"/>
    <cellStyle name="20% - Accent2 2 2 4 3" xfId="2180" xr:uid="{63C5841A-CC67-4986-93FC-15D84223BEEA}"/>
    <cellStyle name="20% - Accent2 2 2 4 3 2" xfId="6311" xr:uid="{8BFDCFEF-7F3D-4F08-B458-066133449175}"/>
    <cellStyle name="20% - Accent2 2 2 4 4" xfId="3004" xr:uid="{20F2C817-C2EF-452E-85E5-EE94D5E560AD}"/>
    <cellStyle name="20% - Accent2 2 2 4 4 2" xfId="7135" xr:uid="{44AE3ED4-F455-4714-894A-B9C466CEA5D6}"/>
    <cellStyle name="20% - Accent2 2 2 4 5" xfId="3828" xr:uid="{52AE528E-BD16-4DE0-A111-C3A8051BE15A}"/>
    <cellStyle name="20% - Accent2 2 2 4 5 2" xfId="7987" xr:uid="{AE544643-2A92-4373-8594-FA2B390F0D50}"/>
    <cellStyle name="20% - Accent2 2 2 4 6" xfId="4658" xr:uid="{9E81A04B-42FA-4818-92A3-9FF86D372EA2}"/>
    <cellStyle name="20% - Accent2 2 2 4 7" xfId="8834" xr:uid="{6F6C66F9-7324-49C7-8480-A26A7C5A9EA1}"/>
    <cellStyle name="20% - Accent2 2 2 5" xfId="933" xr:uid="{CD490532-89BE-4DBA-A059-AF935F0D7751}"/>
    <cellStyle name="20% - Accent2 2 2 5 2" xfId="5065" xr:uid="{2A07CF29-A115-4C28-8799-3DB2C9D20A2B}"/>
    <cellStyle name="20% - Accent2 2 2 6" xfId="1761" xr:uid="{F37E9A8A-6B18-4D03-BCEE-69147AC335DF}"/>
    <cellStyle name="20% - Accent2 2 2 6 2" xfId="5892" xr:uid="{6D6CDD65-A7E9-4A6C-805B-CF033FD7F25A}"/>
    <cellStyle name="20% - Accent2 2 2 7" xfId="2585" xr:uid="{C559DC24-5BA9-49FB-95A0-621E79EBDC5C}"/>
    <cellStyle name="20% - Accent2 2 2 7 2" xfId="6716" xr:uid="{4F9FA307-5B91-41EB-B593-CEB030B04081}"/>
    <cellStyle name="20% - Accent2 2 2 8" xfId="3409" xr:uid="{7D9E2D72-222A-4B1F-AAD1-D5ACCF95D7C4}"/>
    <cellStyle name="20% - Accent2 2 2 8 2" xfId="7568" xr:uid="{84092D4D-D608-470C-8974-79BAB442FE66}"/>
    <cellStyle name="20% - Accent2 2 2 9" xfId="4239" xr:uid="{6A1F9CB6-31CE-4C75-B4BF-4E940B242517}"/>
    <cellStyle name="20% - Accent2 2 3" xfId="160" xr:uid="{00000000-0005-0000-0000-00004B000000}"/>
    <cellStyle name="20% - Accent2 2 3 2" xfId="369" xr:uid="{00000000-0005-0000-0000-00004C000000}"/>
    <cellStyle name="20% - Accent2 2 3 2 2" xfId="786" xr:uid="{00000000-0005-0000-0000-00004D000000}"/>
    <cellStyle name="20% - Accent2 2 3 2 2 2" xfId="1612" xr:uid="{CBDDDFC2-7DC4-4CE3-A707-C9807E7662F8}"/>
    <cellStyle name="20% - Accent2 2 3 2 2 2 2" xfId="5744" xr:uid="{63EE3D03-2DF4-4752-8AA0-740A93B72E07}"/>
    <cellStyle name="20% - Accent2 2 3 2 2 3" xfId="2440" xr:uid="{14C9CF0C-B107-4326-9C10-A6629A874F94}"/>
    <cellStyle name="20% - Accent2 2 3 2 2 3 2" xfId="6571" xr:uid="{AF52BA34-F630-479C-A650-BC4049512223}"/>
    <cellStyle name="20% - Accent2 2 3 2 2 4" xfId="3264" xr:uid="{24411EF0-8B5F-41BC-88D8-6244128EC4EE}"/>
    <cellStyle name="20% - Accent2 2 3 2 2 4 2" xfId="7395" xr:uid="{B4993974-F803-4A60-8706-A3D9EEB8D1B4}"/>
    <cellStyle name="20% - Accent2 2 3 2 2 5" xfId="4088" xr:uid="{54DF378F-A414-4678-83EE-95807A8E6CF4}"/>
    <cellStyle name="20% - Accent2 2 3 2 2 5 2" xfId="8247" xr:uid="{A8E6C329-C7A8-4577-B8CB-9C77481B1E86}"/>
    <cellStyle name="20% - Accent2 2 3 2 2 6" xfId="4918" xr:uid="{EA946016-E32F-4D71-B0E4-6416940CDD83}"/>
    <cellStyle name="20% - Accent2 2 3 2 2 7" xfId="9094" xr:uid="{C8C82BCB-88AF-4AA4-B9F2-8D83A3B37693}"/>
    <cellStyle name="20% - Accent2 2 3 2 3" xfId="1195" xr:uid="{FFAD0E28-C738-4014-AB28-2954F7D373A3}"/>
    <cellStyle name="20% - Accent2 2 3 2 3 2" xfId="5327" xr:uid="{240A3C9F-5F88-46BD-88D3-C0F8257C1D2E}"/>
    <cellStyle name="20% - Accent2 2 3 2 4" xfId="2023" xr:uid="{43CDE8BE-6129-448E-BE46-AC743C8895D4}"/>
    <cellStyle name="20% - Accent2 2 3 2 4 2" xfId="6154" xr:uid="{98DE6D80-E4AA-4F2D-9556-F3ECB1D8D318}"/>
    <cellStyle name="20% - Accent2 2 3 2 5" xfId="2847" xr:uid="{24FB386E-D19D-4E80-B910-D20943EA3B34}"/>
    <cellStyle name="20% - Accent2 2 3 2 5 2" xfId="6978" xr:uid="{77BCFA3F-DF02-4031-8958-9AB83AB7DF01}"/>
    <cellStyle name="20% - Accent2 2 3 2 6" xfId="3671" xr:uid="{A32F9BB3-FFA8-4160-8776-EF081C9C72BB}"/>
    <cellStyle name="20% - Accent2 2 3 2 6 2" xfId="7830" xr:uid="{0FB47D76-C1A9-4B7B-9427-16E7796D836C}"/>
    <cellStyle name="20% - Accent2 2 3 2 7" xfId="4501" xr:uid="{61E59400-FD13-48B1-A29A-D87C82420DC5}"/>
    <cellStyle name="20% - Accent2 2 3 2 8" xfId="8677" xr:uid="{52F41580-6A31-4576-ACE5-3200D18C7D72}"/>
    <cellStyle name="20% - Accent2 2 3 3" xfId="578" xr:uid="{00000000-0005-0000-0000-00004E000000}"/>
    <cellStyle name="20% - Accent2 2 3 3 2" xfId="1404" xr:uid="{4C3A0F6B-FE38-44DB-9C12-77235C276FFE}"/>
    <cellStyle name="20% - Accent2 2 3 3 2 2" xfId="5536" xr:uid="{226FC3B1-61CA-49CC-B6CB-4BE4C6BC56F6}"/>
    <cellStyle name="20% - Accent2 2 3 3 3" xfId="2232" xr:uid="{79ACE969-1E71-4C07-BB14-50627B7A7B08}"/>
    <cellStyle name="20% - Accent2 2 3 3 3 2" xfId="6363" xr:uid="{BF1CB182-9822-4002-B201-852C93E739F2}"/>
    <cellStyle name="20% - Accent2 2 3 3 4" xfId="3056" xr:uid="{2B10DFBF-CBD1-455C-AE0B-C835ECC0FBF9}"/>
    <cellStyle name="20% - Accent2 2 3 3 4 2" xfId="7187" xr:uid="{4B73784D-647C-43AD-B4E7-2B4AB2846C41}"/>
    <cellStyle name="20% - Accent2 2 3 3 5" xfId="3880" xr:uid="{F309C78F-6A89-438A-8F86-4FA223E18FC6}"/>
    <cellStyle name="20% - Accent2 2 3 3 5 2" xfId="8039" xr:uid="{25DAC09D-4DD2-4795-B71F-0041D3D79FCB}"/>
    <cellStyle name="20% - Accent2 2 3 3 6" xfId="4710" xr:uid="{A8D67364-3EC7-4464-9BAE-1E51A098EE75}"/>
    <cellStyle name="20% - Accent2 2 3 3 7" xfId="8886" xr:uid="{680B4E55-703F-40E8-9736-912AC08F280B}"/>
    <cellStyle name="20% - Accent2 2 3 4" xfId="986" xr:uid="{3C92E55D-2595-4105-A831-BA35B495FAE6}"/>
    <cellStyle name="20% - Accent2 2 3 4 2" xfId="5118" xr:uid="{2748917C-CC05-4B20-BDAF-BBB600CC245F}"/>
    <cellStyle name="20% - Accent2 2 3 5" xfId="1814" xr:uid="{949A728C-4799-427B-8B15-1D4F6C7B8F59}"/>
    <cellStyle name="20% - Accent2 2 3 5 2" xfId="5945" xr:uid="{106AF05C-1C31-4047-9BA7-A523059E8181}"/>
    <cellStyle name="20% - Accent2 2 3 6" xfId="2638" xr:uid="{85DA5D84-77A5-45C6-B215-D4CB125DFD2C}"/>
    <cellStyle name="20% - Accent2 2 3 6 2" xfId="6769" xr:uid="{F49593A0-8F83-4F89-8C07-9132AD2B6F76}"/>
    <cellStyle name="20% - Accent2 2 3 7" xfId="3462" xr:uid="{F4976C3C-9FC3-4125-8F44-89E2AD01CCFD}"/>
    <cellStyle name="20% - Accent2 2 3 7 2" xfId="7621" xr:uid="{DC0AB0D3-8349-446D-97AC-51928ED9BD3B}"/>
    <cellStyle name="20% - Accent2 2 3 8" xfId="4292" xr:uid="{400F4315-82D9-4ED6-B807-95ED4BB07F99}"/>
    <cellStyle name="20% - Accent2 2 3 9" xfId="8468" xr:uid="{FDD932D4-EB67-4CE3-818D-D9476497A648}"/>
    <cellStyle name="20% - Accent2 2 4" xfId="265" xr:uid="{00000000-0005-0000-0000-00004F000000}"/>
    <cellStyle name="20% - Accent2 2 4 2" xfId="682" xr:uid="{00000000-0005-0000-0000-000050000000}"/>
    <cellStyle name="20% - Accent2 2 4 2 2" xfId="1508" xr:uid="{7D7485BC-0302-4BF3-8447-0A4918799E5F}"/>
    <cellStyle name="20% - Accent2 2 4 2 2 2" xfId="5640" xr:uid="{3CAC3257-EBD8-469E-A06A-E1750A18A015}"/>
    <cellStyle name="20% - Accent2 2 4 2 3" xfId="2336" xr:uid="{6C22FFE6-23F9-4865-839F-803FBDF14075}"/>
    <cellStyle name="20% - Accent2 2 4 2 3 2" xfId="6467" xr:uid="{9DA38535-7EFE-43DF-9329-32A129846D17}"/>
    <cellStyle name="20% - Accent2 2 4 2 4" xfId="3160" xr:uid="{FF0E4942-B826-46A5-9453-525340835779}"/>
    <cellStyle name="20% - Accent2 2 4 2 4 2" xfId="7291" xr:uid="{E9D415C4-BD2F-43A5-9DD6-CF73C8B780B5}"/>
    <cellStyle name="20% - Accent2 2 4 2 5" xfId="3984" xr:uid="{DCE36AF0-4AEC-4B18-B30D-1EC62505A762}"/>
    <cellStyle name="20% - Accent2 2 4 2 5 2" xfId="8143" xr:uid="{1A7285CA-B40B-40EC-89E4-62216CC2C2AA}"/>
    <cellStyle name="20% - Accent2 2 4 2 6" xfId="4814" xr:uid="{72CC07FD-FE94-4C08-AB94-C033EAC2E0F1}"/>
    <cellStyle name="20% - Accent2 2 4 2 7" xfId="8990" xr:uid="{4A93F84F-C7AB-4C5C-86E4-C951BA28222F}"/>
    <cellStyle name="20% - Accent2 2 4 3" xfId="1091" xr:uid="{5FA49D0A-4F0F-47CC-8C1F-7D0A723EE769}"/>
    <cellStyle name="20% - Accent2 2 4 3 2" xfId="5223" xr:uid="{20D0E1CC-A21A-490E-BA63-3A0B2C2383F7}"/>
    <cellStyle name="20% - Accent2 2 4 4" xfId="1919" xr:uid="{DF06AC87-76A9-472F-8ECF-D98C6B69B610}"/>
    <cellStyle name="20% - Accent2 2 4 4 2" xfId="6050" xr:uid="{E07DD101-521D-4E6B-93EF-39552766B588}"/>
    <cellStyle name="20% - Accent2 2 4 5" xfId="2743" xr:uid="{0227508C-C2C3-47DC-8E4A-41C5E5B4F56F}"/>
    <cellStyle name="20% - Accent2 2 4 5 2" xfId="6874" xr:uid="{C2A399B0-8D4F-4E75-928F-8939810C4D92}"/>
    <cellStyle name="20% - Accent2 2 4 6" xfId="3567" xr:uid="{0A05AEF8-9543-476B-B4B9-08B7A677682D}"/>
    <cellStyle name="20% - Accent2 2 4 6 2" xfId="7726" xr:uid="{3C6C2442-75B6-4241-AACB-56707C000BDC}"/>
    <cellStyle name="20% - Accent2 2 4 7" xfId="4397" xr:uid="{625FBFFC-473A-4B95-A3EC-595A9D9D7F6A}"/>
    <cellStyle name="20% - Accent2 2 4 8" xfId="8573" xr:uid="{A170FD1E-433A-40D0-B504-983A574397E9}"/>
    <cellStyle name="20% - Accent2 2 5" xfId="474" xr:uid="{00000000-0005-0000-0000-000051000000}"/>
    <cellStyle name="20% - Accent2 2 5 2" xfId="1300" xr:uid="{280FC50D-65DC-4AFC-A9AD-A6F9B4597D91}"/>
    <cellStyle name="20% - Accent2 2 5 2 2" xfId="5432" xr:uid="{D77F5E38-6F27-4066-8DF7-C0F8E94B937D}"/>
    <cellStyle name="20% - Accent2 2 5 3" xfId="2128" xr:uid="{7960A54E-2FB3-4241-A784-5323D86DBFE8}"/>
    <cellStyle name="20% - Accent2 2 5 3 2" xfId="6259" xr:uid="{F5DCA27F-4695-4346-A17E-38692F5FB3E3}"/>
    <cellStyle name="20% - Accent2 2 5 4" xfId="2952" xr:uid="{FF04F036-A772-4D1B-9B10-12FBA92444E5}"/>
    <cellStyle name="20% - Accent2 2 5 4 2" xfId="7083" xr:uid="{2D3C6F50-6AAE-4569-9C29-D3C18E18C8A3}"/>
    <cellStyle name="20% - Accent2 2 5 5" xfId="3776" xr:uid="{00AE301C-E2FC-4997-BF3F-E2928BEB367D}"/>
    <cellStyle name="20% - Accent2 2 5 5 2" xfId="7935" xr:uid="{B8AF9854-D74C-4194-BAC7-A153C80BDAA6}"/>
    <cellStyle name="20% - Accent2 2 5 6" xfId="4606" xr:uid="{DED561B4-F669-407D-A01E-4068B5383F87}"/>
    <cellStyle name="20% - Accent2 2 5 7" xfId="8782" xr:uid="{F6E4BA8E-5807-4941-9A1A-74EA9B5D1C1C}"/>
    <cellStyle name="20% - Accent2 2 6" xfId="880" xr:uid="{6F6558B1-65A3-426C-91C9-D54F58ACCAB1}"/>
    <cellStyle name="20% - Accent2 2 6 2" xfId="5012" xr:uid="{654AA199-EE83-42B4-ABD9-F1C97242334B}"/>
    <cellStyle name="20% - Accent2 2 7" xfId="1708" xr:uid="{3B73BB80-5DE5-4E3B-96A5-6A0DE13731C5}"/>
    <cellStyle name="20% - Accent2 2 7 2" xfId="5839" xr:uid="{9DBCB7E2-E05D-463C-AA2E-079459F103A4}"/>
    <cellStyle name="20% - Accent2 2 8" xfId="2532" xr:uid="{FA93CD0A-1A75-4858-91E5-0DD98554983E}"/>
    <cellStyle name="20% - Accent2 2 8 2" xfId="6663" xr:uid="{A4D5417B-6204-4916-BCF3-19BA87F166E1}"/>
    <cellStyle name="20% - Accent2 2 9" xfId="3356" xr:uid="{0429366F-0F80-4DBD-AEB9-A669691FFD1C}"/>
    <cellStyle name="20% - Accent2 2 9 2" xfId="7515" xr:uid="{391F6E75-8A68-4870-922A-7BDC3A705D42}"/>
    <cellStyle name="20% - Accent2 3" xfId="67" xr:uid="{00000000-0005-0000-0000-000052000000}"/>
    <cellStyle name="20% - Accent2 3 10" xfId="4199" xr:uid="{B6532F02-3D80-4920-857F-AD67EA5F81CD}"/>
    <cellStyle name="20% - Accent2 3 11" xfId="8375" xr:uid="{0C0AA666-B1FC-4CC2-B011-B0125A0C2A32}"/>
    <cellStyle name="20% - Accent2 3 2" xfId="120" xr:uid="{00000000-0005-0000-0000-000053000000}"/>
    <cellStyle name="20% - Accent2 3 2 10" xfId="8428" xr:uid="{ACE28836-D968-4F03-98AA-2D8503EC1C18}"/>
    <cellStyle name="20% - Accent2 3 2 2" xfId="225" xr:uid="{00000000-0005-0000-0000-000054000000}"/>
    <cellStyle name="20% - Accent2 3 2 2 2" xfId="434" xr:uid="{00000000-0005-0000-0000-000055000000}"/>
    <cellStyle name="20% - Accent2 3 2 2 2 2" xfId="851" xr:uid="{00000000-0005-0000-0000-000056000000}"/>
    <cellStyle name="20% - Accent2 3 2 2 2 2 2" xfId="1677" xr:uid="{F7FFEF96-B1C9-4BFB-991F-529CCEE56392}"/>
    <cellStyle name="20% - Accent2 3 2 2 2 2 2 2" xfId="5809" xr:uid="{67BF523B-B1A0-4A82-A6F8-887BA90F2951}"/>
    <cellStyle name="20% - Accent2 3 2 2 2 2 3" xfId="2505" xr:uid="{A49A8E89-A1DF-432F-BBE2-9F52FB73E8DE}"/>
    <cellStyle name="20% - Accent2 3 2 2 2 2 3 2" xfId="6636" xr:uid="{4819BDDF-6EDA-4EE4-9A3C-51831E58CEB1}"/>
    <cellStyle name="20% - Accent2 3 2 2 2 2 4" xfId="3329" xr:uid="{6E89C26E-AB2A-4F9F-AAC2-A6DDDB432852}"/>
    <cellStyle name="20% - Accent2 3 2 2 2 2 4 2" xfId="7460" xr:uid="{C7516F80-EB25-4919-8B07-FFAB03D4EC7D}"/>
    <cellStyle name="20% - Accent2 3 2 2 2 2 5" xfId="4153" xr:uid="{85FAC837-122D-42CA-BC6C-4429F2E537C2}"/>
    <cellStyle name="20% - Accent2 3 2 2 2 2 5 2" xfId="8312" xr:uid="{A95BEDF4-BB34-4250-BFE8-1407B9B7BDCD}"/>
    <cellStyle name="20% - Accent2 3 2 2 2 2 6" xfId="4983" xr:uid="{100E3DEC-A509-4340-BA91-AC2F37950FF8}"/>
    <cellStyle name="20% - Accent2 3 2 2 2 2 7" xfId="9159" xr:uid="{F1794A76-7545-4AC9-B06B-3A21E3C4E2FF}"/>
    <cellStyle name="20% - Accent2 3 2 2 2 3" xfId="1260" xr:uid="{531C8ECD-0C03-4D57-BF87-B38263EBADEB}"/>
    <cellStyle name="20% - Accent2 3 2 2 2 3 2" xfId="5392" xr:uid="{C8D4C821-A0CF-4926-B8AB-D4A8C3CB63DE}"/>
    <cellStyle name="20% - Accent2 3 2 2 2 4" xfId="2088" xr:uid="{8FD67354-031E-417D-A252-C8F9464CFF10}"/>
    <cellStyle name="20% - Accent2 3 2 2 2 4 2" xfId="6219" xr:uid="{3BE980DF-AA7D-4FD9-8128-486236594E43}"/>
    <cellStyle name="20% - Accent2 3 2 2 2 5" xfId="2912" xr:uid="{1C3BFCEB-ECAB-4A7D-A7D4-2A12466B3837}"/>
    <cellStyle name="20% - Accent2 3 2 2 2 5 2" xfId="7043" xr:uid="{65379C78-B497-4324-B115-4F79A787F4B8}"/>
    <cellStyle name="20% - Accent2 3 2 2 2 6" xfId="3736" xr:uid="{5C60D00E-925B-4602-A4D6-1F1DE2454E76}"/>
    <cellStyle name="20% - Accent2 3 2 2 2 6 2" xfId="7895" xr:uid="{362AC78E-ECE3-47A0-9AED-575A60604C5D}"/>
    <cellStyle name="20% - Accent2 3 2 2 2 7" xfId="4566" xr:uid="{4A6FE821-B146-44E0-8C67-9DD0DB571A55}"/>
    <cellStyle name="20% - Accent2 3 2 2 2 8" xfId="8742" xr:uid="{5611957E-F9A1-4174-B126-8C0CE9C237CA}"/>
    <cellStyle name="20% - Accent2 3 2 2 3" xfId="643" xr:uid="{00000000-0005-0000-0000-000057000000}"/>
    <cellStyle name="20% - Accent2 3 2 2 3 2" xfId="1469" xr:uid="{C2B6C918-DC03-46E7-88B8-4739360E8E2A}"/>
    <cellStyle name="20% - Accent2 3 2 2 3 2 2" xfId="5601" xr:uid="{54FD91B3-384F-4117-8180-00C966EB4889}"/>
    <cellStyle name="20% - Accent2 3 2 2 3 3" xfId="2297" xr:uid="{57BBA3FF-F9E1-4165-954A-4B31E59B8F2D}"/>
    <cellStyle name="20% - Accent2 3 2 2 3 3 2" xfId="6428" xr:uid="{94BCBAAE-1BD0-4215-8EA3-ECC9BED0BB9F}"/>
    <cellStyle name="20% - Accent2 3 2 2 3 4" xfId="3121" xr:uid="{C897E2EF-CBC9-4671-B1AC-0AAF591965B7}"/>
    <cellStyle name="20% - Accent2 3 2 2 3 4 2" xfId="7252" xr:uid="{47C71BCA-409E-4D1E-B7A2-83F7861422FB}"/>
    <cellStyle name="20% - Accent2 3 2 2 3 5" xfId="3945" xr:uid="{37E6A794-771C-4C5D-83BB-C31DEA243C69}"/>
    <cellStyle name="20% - Accent2 3 2 2 3 5 2" xfId="8104" xr:uid="{8DAECD6E-2CFB-43B7-AEA2-AD1A651F5B76}"/>
    <cellStyle name="20% - Accent2 3 2 2 3 6" xfId="4775" xr:uid="{D0103C9B-CEDC-48CF-9828-3C755F24E30E}"/>
    <cellStyle name="20% - Accent2 3 2 2 3 7" xfId="8951" xr:uid="{8F647E60-7042-4570-9610-798F3293E9E8}"/>
    <cellStyle name="20% - Accent2 3 2 2 4" xfId="1051" xr:uid="{135FD6C7-7CDC-4689-9A5A-B0C75E716543}"/>
    <cellStyle name="20% - Accent2 3 2 2 4 2" xfId="5183" xr:uid="{FF36EF00-B5AF-4F1A-8AE4-AAF2FDC07224}"/>
    <cellStyle name="20% - Accent2 3 2 2 5" xfId="1879" xr:uid="{E788D18E-6108-4282-A107-EA3C86711976}"/>
    <cellStyle name="20% - Accent2 3 2 2 5 2" xfId="6010" xr:uid="{19025DB4-4386-4C7E-AB68-160F4DDBB4BA}"/>
    <cellStyle name="20% - Accent2 3 2 2 6" xfId="2703" xr:uid="{517FDE9B-EC8E-470E-A36F-5BC4792D87A9}"/>
    <cellStyle name="20% - Accent2 3 2 2 6 2" xfId="6834" xr:uid="{E603921F-5B1C-4F83-A5DE-3FD2259CB78F}"/>
    <cellStyle name="20% - Accent2 3 2 2 7" xfId="3527" xr:uid="{D08F81B2-29EF-454D-B095-09EE156D0F1F}"/>
    <cellStyle name="20% - Accent2 3 2 2 7 2" xfId="7686" xr:uid="{DC233605-2B4F-42AF-9803-0ACF2A3DDA69}"/>
    <cellStyle name="20% - Accent2 3 2 2 8" xfId="4357" xr:uid="{9FD45327-6EC5-4BB6-8C46-E8CCE9FA367F}"/>
    <cellStyle name="20% - Accent2 3 2 2 9" xfId="8533" xr:uid="{EDF461F0-A4D6-4B06-8652-165A8DBD82E7}"/>
    <cellStyle name="20% - Accent2 3 2 3" xfId="330" xr:uid="{00000000-0005-0000-0000-000058000000}"/>
    <cellStyle name="20% - Accent2 3 2 3 2" xfId="747" xr:uid="{00000000-0005-0000-0000-000059000000}"/>
    <cellStyle name="20% - Accent2 3 2 3 2 2" xfId="1573" xr:uid="{AD9DB9B0-24C4-4420-8D06-51438F5AB351}"/>
    <cellStyle name="20% - Accent2 3 2 3 2 2 2" xfId="5705" xr:uid="{0117AAF6-2399-4ED6-A2FE-33BE5EC1A2A2}"/>
    <cellStyle name="20% - Accent2 3 2 3 2 3" xfId="2401" xr:uid="{D46A7A8A-0602-40AC-B2CB-CB6D8C24CEC6}"/>
    <cellStyle name="20% - Accent2 3 2 3 2 3 2" xfId="6532" xr:uid="{4B3CC883-2DFD-4DD1-9626-6ED7A4C5EE16}"/>
    <cellStyle name="20% - Accent2 3 2 3 2 4" xfId="3225" xr:uid="{917460C4-5695-455D-AC50-A22453DD498C}"/>
    <cellStyle name="20% - Accent2 3 2 3 2 4 2" xfId="7356" xr:uid="{0C45BC55-513E-4835-879F-EFC004A81140}"/>
    <cellStyle name="20% - Accent2 3 2 3 2 5" xfId="4049" xr:uid="{FF66C828-08C9-4902-B30C-76F480A3895F}"/>
    <cellStyle name="20% - Accent2 3 2 3 2 5 2" xfId="8208" xr:uid="{25F11D44-8D6C-4AC2-BC8E-39AE4233CF0B}"/>
    <cellStyle name="20% - Accent2 3 2 3 2 6" xfId="4879" xr:uid="{29220EFA-48E3-4C40-BED4-E7E1199CEBF2}"/>
    <cellStyle name="20% - Accent2 3 2 3 2 7" xfId="9055" xr:uid="{F16DFC7C-29E9-41B1-ADB5-1303C9C64D35}"/>
    <cellStyle name="20% - Accent2 3 2 3 3" xfId="1156" xr:uid="{7EAB24A8-351E-4C08-B95E-ABD97FA11C24}"/>
    <cellStyle name="20% - Accent2 3 2 3 3 2" xfId="5288" xr:uid="{5253FB29-4749-4072-9414-5B13F5B580BE}"/>
    <cellStyle name="20% - Accent2 3 2 3 4" xfId="1984" xr:uid="{DEE78DC3-259C-4036-ABD6-2208832FB687}"/>
    <cellStyle name="20% - Accent2 3 2 3 4 2" xfId="6115" xr:uid="{346A303E-251D-44AE-A88E-C683EB657B12}"/>
    <cellStyle name="20% - Accent2 3 2 3 5" xfId="2808" xr:uid="{0E6FD12F-ECFD-4D33-B0AB-4FD719A4C887}"/>
    <cellStyle name="20% - Accent2 3 2 3 5 2" xfId="6939" xr:uid="{49CB67DA-3A55-40E8-9C03-AD4921B7736E}"/>
    <cellStyle name="20% - Accent2 3 2 3 6" xfId="3632" xr:uid="{F6C48E61-E5B3-4242-A206-56462BE84A8D}"/>
    <cellStyle name="20% - Accent2 3 2 3 6 2" xfId="7791" xr:uid="{5F938B52-6EEE-4AF7-9F87-A8E45F037E2B}"/>
    <cellStyle name="20% - Accent2 3 2 3 7" xfId="4462" xr:uid="{4DFF969C-8991-4225-AFB7-C07A0B9860A3}"/>
    <cellStyle name="20% - Accent2 3 2 3 8" xfId="8638" xr:uid="{7C8F28B1-1426-40E7-B6F1-A7EF8151E23F}"/>
    <cellStyle name="20% - Accent2 3 2 4" xfId="539" xr:uid="{00000000-0005-0000-0000-00005A000000}"/>
    <cellStyle name="20% - Accent2 3 2 4 2" xfId="1365" xr:uid="{CADEBE3B-E74D-4936-A613-2394681340E3}"/>
    <cellStyle name="20% - Accent2 3 2 4 2 2" xfId="5497" xr:uid="{6E6E503B-2E80-4F0A-B52D-E6CB6F1FEA27}"/>
    <cellStyle name="20% - Accent2 3 2 4 3" xfId="2193" xr:uid="{0D971479-AD6A-48C6-BFCD-1D6CF5028844}"/>
    <cellStyle name="20% - Accent2 3 2 4 3 2" xfId="6324" xr:uid="{66ECB63C-C7B9-4A82-A39D-A131D8657056}"/>
    <cellStyle name="20% - Accent2 3 2 4 4" xfId="3017" xr:uid="{E89EF988-30EE-4A34-90E3-43CEFE7FC832}"/>
    <cellStyle name="20% - Accent2 3 2 4 4 2" xfId="7148" xr:uid="{0746175F-F517-4512-91DA-6E5B1BC9BB6E}"/>
    <cellStyle name="20% - Accent2 3 2 4 5" xfId="3841" xr:uid="{FE03C218-01F6-4419-9969-6FED98EE4AB6}"/>
    <cellStyle name="20% - Accent2 3 2 4 5 2" xfId="8000" xr:uid="{9AB421DE-3A5C-43B2-AB7D-6E746F17C0D7}"/>
    <cellStyle name="20% - Accent2 3 2 4 6" xfId="4671" xr:uid="{F47E1018-076C-40CC-8BB1-38FDF201CA6D}"/>
    <cellStyle name="20% - Accent2 3 2 4 7" xfId="8847" xr:uid="{B4735AB9-C8D3-46AC-A537-61193EBF66C4}"/>
    <cellStyle name="20% - Accent2 3 2 5" xfId="946" xr:uid="{D9B6350E-D231-44BE-A1FB-B5649E0B002B}"/>
    <cellStyle name="20% - Accent2 3 2 5 2" xfId="5078" xr:uid="{43A98F28-4088-4165-A679-1A04D8510916}"/>
    <cellStyle name="20% - Accent2 3 2 6" xfId="1774" xr:uid="{8839A34A-BD0C-4B72-86F4-E306B461EC5F}"/>
    <cellStyle name="20% - Accent2 3 2 6 2" xfId="5905" xr:uid="{5AFD4669-67AD-44A4-A707-E383B11D03A1}"/>
    <cellStyle name="20% - Accent2 3 2 7" xfId="2598" xr:uid="{0BEEB506-941A-444A-8AA9-F5C2AB727534}"/>
    <cellStyle name="20% - Accent2 3 2 7 2" xfId="6729" xr:uid="{FC51402C-29C1-4B42-BA68-E42C8686ADAD}"/>
    <cellStyle name="20% - Accent2 3 2 8" xfId="3422" xr:uid="{1BAF45DA-704B-4F58-B275-787E0141666A}"/>
    <cellStyle name="20% - Accent2 3 2 8 2" xfId="7581" xr:uid="{6F7C3856-ED62-4E3B-9892-7D6FA3CC1121}"/>
    <cellStyle name="20% - Accent2 3 2 9" xfId="4252" xr:uid="{52D2CAA9-A18D-478C-8A38-DA2ED805D252}"/>
    <cellStyle name="20% - Accent2 3 3" xfId="173" xr:uid="{00000000-0005-0000-0000-00005B000000}"/>
    <cellStyle name="20% - Accent2 3 3 2" xfId="382" xr:uid="{00000000-0005-0000-0000-00005C000000}"/>
    <cellStyle name="20% - Accent2 3 3 2 2" xfId="799" xr:uid="{00000000-0005-0000-0000-00005D000000}"/>
    <cellStyle name="20% - Accent2 3 3 2 2 2" xfId="1625" xr:uid="{C0472EE0-70BD-4F41-BB96-F9BCF1983A5B}"/>
    <cellStyle name="20% - Accent2 3 3 2 2 2 2" xfId="5757" xr:uid="{5EDEEE4D-5975-431A-A02C-B9BD8D446E2D}"/>
    <cellStyle name="20% - Accent2 3 3 2 2 3" xfId="2453" xr:uid="{02D5291A-9EAF-45B8-98BD-0469A71C853E}"/>
    <cellStyle name="20% - Accent2 3 3 2 2 3 2" xfId="6584" xr:uid="{2746F679-39F7-4EC1-84A0-1A292FC75C89}"/>
    <cellStyle name="20% - Accent2 3 3 2 2 4" xfId="3277" xr:uid="{93240246-662B-493D-88EC-35EC18101CF2}"/>
    <cellStyle name="20% - Accent2 3 3 2 2 4 2" xfId="7408" xr:uid="{AAC99723-4A58-47D9-84EF-1B63A3505893}"/>
    <cellStyle name="20% - Accent2 3 3 2 2 5" xfId="4101" xr:uid="{37DFCF8F-49DF-4380-9AFF-C6A162426F44}"/>
    <cellStyle name="20% - Accent2 3 3 2 2 5 2" xfId="8260" xr:uid="{0B37AED5-961C-4EAD-A902-1AA5459EAF91}"/>
    <cellStyle name="20% - Accent2 3 3 2 2 6" xfId="4931" xr:uid="{2B8DC3D6-9314-4425-8B38-977E59B587AB}"/>
    <cellStyle name="20% - Accent2 3 3 2 2 7" xfId="9107" xr:uid="{9C2BD3E2-1FE6-41D7-A567-D6B5247531C1}"/>
    <cellStyle name="20% - Accent2 3 3 2 3" xfId="1208" xr:uid="{29544EC2-FDD5-4101-AE97-FA25C0E2ADDF}"/>
    <cellStyle name="20% - Accent2 3 3 2 3 2" xfId="5340" xr:uid="{D1364F84-9CEE-4BD2-97B9-500A6578933A}"/>
    <cellStyle name="20% - Accent2 3 3 2 4" xfId="2036" xr:uid="{081FAECD-CC9D-4F68-9A1F-040CF36D06BB}"/>
    <cellStyle name="20% - Accent2 3 3 2 4 2" xfId="6167" xr:uid="{E1053FC9-7473-4FA1-B107-7F3A80F97950}"/>
    <cellStyle name="20% - Accent2 3 3 2 5" xfId="2860" xr:uid="{83BB535E-1952-4F09-A895-F5DA611F4402}"/>
    <cellStyle name="20% - Accent2 3 3 2 5 2" xfId="6991" xr:uid="{6DC16E9D-D7E7-46F7-AB8E-3364E4CD1230}"/>
    <cellStyle name="20% - Accent2 3 3 2 6" xfId="3684" xr:uid="{6515C32C-22E1-44FD-8E60-4A998F471FC9}"/>
    <cellStyle name="20% - Accent2 3 3 2 6 2" xfId="7843" xr:uid="{A4828422-ECA7-432B-88D0-44F116FC2A5C}"/>
    <cellStyle name="20% - Accent2 3 3 2 7" xfId="4514" xr:uid="{42AA6734-9845-4480-94BC-BA49A8B87FCC}"/>
    <cellStyle name="20% - Accent2 3 3 2 8" xfId="8690" xr:uid="{38D525F5-4428-436E-B52B-9B59F8526153}"/>
    <cellStyle name="20% - Accent2 3 3 3" xfId="591" xr:uid="{00000000-0005-0000-0000-00005E000000}"/>
    <cellStyle name="20% - Accent2 3 3 3 2" xfId="1417" xr:uid="{96C63E76-4AFD-4396-82AD-3DF0A146D225}"/>
    <cellStyle name="20% - Accent2 3 3 3 2 2" xfId="5549" xr:uid="{BCF2B574-A1AB-4602-98F7-4AE0C02E9BAA}"/>
    <cellStyle name="20% - Accent2 3 3 3 3" xfId="2245" xr:uid="{2EC02DE4-6EA9-465B-B3BC-6B97AEBB662E}"/>
    <cellStyle name="20% - Accent2 3 3 3 3 2" xfId="6376" xr:uid="{7CD016B1-AAF7-4E6B-957A-ED59F332CA94}"/>
    <cellStyle name="20% - Accent2 3 3 3 4" xfId="3069" xr:uid="{F6CDC7E3-F889-45E3-B228-A4D4948616E6}"/>
    <cellStyle name="20% - Accent2 3 3 3 4 2" xfId="7200" xr:uid="{84F974C0-5D7C-4A52-85D1-26F184A46D1E}"/>
    <cellStyle name="20% - Accent2 3 3 3 5" xfId="3893" xr:uid="{D73A1894-FA56-44FD-B7E5-EF70516EE9BA}"/>
    <cellStyle name="20% - Accent2 3 3 3 5 2" xfId="8052" xr:uid="{9045EB80-DE0A-44A7-8A4A-371904CA4371}"/>
    <cellStyle name="20% - Accent2 3 3 3 6" xfId="4723" xr:uid="{3733A45F-F5E7-4386-A22E-6BA4BE88811D}"/>
    <cellStyle name="20% - Accent2 3 3 3 7" xfId="8899" xr:uid="{9F9A22CB-D9C1-4FB0-A1F7-AA62E9FDBEFC}"/>
    <cellStyle name="20% - Accent2 3 3 4" xfId="999" xr:uid="{E787BFBA-96F4-45E0-A7E8-7E3A1E674C54}"/>
    <cellStyle name="20% - Accent2 3 3 4 2" xfId="5131" xr:uid="{CF746283-C154-48CF-9339-2FA48C3E1EA2}"/>
    <cellStyle name="20% - Accent2 3 3 5" xfId="1827" xr:uid="{6A9E279F-B472-4352-AFAD-B502B96C298C}"/>
    <cellStyle name="20% - Accent2 3 3 5 2" xfId="5958" xr:uid="{16E6DF2B-ACE3-48DF-AEF9-82E27F1F61D4}"/>
    <cellStyle name="20% - Accent2 3 3 6" xfId="2651" xr:uid="{859A4F31-C4A1-4864-85A2-24B13EB4AE69}"/>
    <cellStyle name="20% - Accent2 3 3 6 2" xfId="6782" xr:uid="{6802C498-EF16-4CA8-A19C-05B2EA874726}"/>
    <cellStyle name="20% - Accent2 3 3 7" xfId="3475" xr:uid="{08B59424-4943-4621-AA7C-1D9F76CE2021}"/>
    <cellStyle name="20% - Accent2 3 3 7 2" xfId="7634" xr:uid="{C71594A0-56FB-4007-9FD3-D281249C4C3E}"/>
    <cellStyle name="20% - Accent2 3 3 8" xfId="4305" xr:uid="{D6AB8182-F589-4F98-AC43-FCAA9F924894}"/>
    <cellStyle name="20% - Accent2 3 3 9" xfId="8481" xr:uid="{D3C14D3B-2347-4F57-B40E-3628FBCF8F19}"/>
    <cellStyle name="20% - Accent2 3 4" xfId="278" xr:uid="{00000000-0005-0000-0000-00005F000000}"/>
    <cellStyle name="20% - Accent2 3 4 2" xfId="695" xr:uid="{00000000-0005-0000-0000-000060000000}"/>
    <cellStyle name="20% - Accent2 3 4 2 2" xfId="1521" xr:uid="{EDD78DD6-185B-4D71-B8DC-0256933CFAD7}"/>
    <cellStyle name="20% - Accent2 3 4 2 2 2" xfId="5653" xr:uid="{D6D68BA9-FB0D-40DF-9FB8-45621A344F8D}"/>
    <cellStyle name="20% - Accent2 3 4 2 3" xfId="2349" xr:uid="{1EB73D16-61A6-4EA9-A27F-E1A425818224}"/>
    <cellStyle name="20% - Accent2 3 4 2 3 2" xfId="6480" xr:uid="{883B1D05-70A4-4E81-9517-4A764BDB9E76}"/>
    <cellStyle name="20% - Accent2 3 4 2 4" xfId="3173" xr:uid="{FAE4B353-8BDE-4A3A-9099-66D22E80097B}"/>
    <cellStyle name="20% - Accent2 3 4 2 4 2" xfId="7304" xr:uid="{FF42579C-7047-43A6-B728-CEFEB64D7D54}"/>
    <cellStyle name="20% - Accent2 3 4 2 5" xfId="3997" xr:uid="{8D2F51C2-ED27-446A-9C96-01921E7F8AA1}"/>
    <cellStyle name="20% - Accent2 3 4 2 5 2" xfId="8156" xr:uid="{B909B938-AC8C-416B-9A84-27DB1D8BD8B5}"/>
    <cellStyle name="20% - Accent2 3 4 2 6" xfId="4827" xr:uid="{811FDDB7-BA19-4268-ABE0-1CFB3EF80C31}"/>
    <cellStyle name="20% - Accent2 3 4 2 7" xfId="9003" xr:uid="{684CC937-2043-4EDE-821E-61102E3AFF78}"/>
    <cellStyle name="20% - Accent2 3 4 3" xfId="1104" xr:uid="{C9703F28-5304-4E52-8B81-486FAF894D5F}"/>
    <cellStyle name="20% - Accent2 3 4 3 2" xfId="5236" xr:uid="{0B8DCA9C-B201-4B5A-A0C1-4A74A604C2B5}"/>
    <cellStyle name="20% - Accent2 3 4 4" xfId="1932" xr:uid="{2331E919-ED3A-4103-B40B-A8AE1D142364}"/>
    <cellStyle name="20% - Accent2 3 4 4 2" xfId="6063" xr:uid="{37C2DDD4-8C31-4D5D-88E5-57CDB0C95116}"/>
    <cellStyle name="20% - Accent2 3 4 5" xfId="2756" xr:uid="{EDE6A49C-4EAE-4A84-8390-BB3CD0E8C34C}"/>
    <cellStyle name="20% - Accent2 3 4 5 2" xfId="6887" xr:uid="{6E1AC68E-6D38-496E-BE51-32B72A1B07C8}"/>
    <cellStyle name="20% - Accent2 3 4 6" xfId="3580" xr:uid="{F50476CF-213F-4AE1-BBA1-8FA723470998}"/>
    <cellStyle name="20% - Accent2 3 4 6 2" xfId="7739" xr:uid="{A51F487E-2979-4C1A-8D18-69139E04CBF3}"/>
    <cellStyle name="20% - Accent2 3 4 7" xfId="4410" xr:uid="{6A3D05E9-7F68-43EB-911F-8E39E91683D5}"/>
    <cellStyle name="20% - Accent2 3 4 8" xfId="8586" xr:uid="{6C4AF848-6048-4D2F-B124-6392FFA922AA}"/>
    <cellStyle name="20% - Accent2 3 5" xfId="487" xr:uid="{00000000-0005-0000-0000-000061000000}"/>
    <cellStyle name="20% - Accent2 3 5 2" xfId="1313" xr:uid="{E61881AD-85DC-4F1F-B307-CAC12CF79092}"/>
    <cellStyle name="20% - Accent2 3 5 2 2" xfId="5445" xr:uid="{9652A75A-41E2-41F2-B7ED-A64E0C2A641D}"/>
    <cellStyle name="20% - Accent2 3 5 3" xfId="2141" xr:uid="{7316C42A-ECE4-4948-824D-617FE887868E}"/>
    <cellStyle name="20% - Accent2 3 5 3 2" xfId="6272" xr:uid="{5549DE41-7E9D-425C-855B-88BFDA7E6E9E}"/>
    <cellStyle name="20% - Accent2 3 5 4" xfId="2965" xr:uid="{1CF1D035-178D-48E9-ACB3-CED2F3E7A354}"/>
    <cellStyle name="20% - Accent2 3 5 4 2" xfId="7096" xr:uid="{B0694BA0-BEFB-4A09-A5F5-F02C6C0F4486}"/>
    <cellStyle name="20% - Accent2 3 5 5" xfId="3789" xr:uid="{E7D1A8DC-5344-4CA3-BD68-4214D042E040}"/>
    <cellStyle name="20% - Accent2 3 5 5 2" xfId="7948" xr:uid="{74942202-6CAB-41D3-83E3-5992300D235E}"/>
    <cellStyle name="20% - Accent2 3 5 6" xfId="4619" xr:uid="{F195C15C-A80A-4B62-AB5A-9C59D765CE27}"/>
    <cellStyle name="20% - Accent2 3 5 7" xfId="8795" xr:uid="{552D1FC2-C5BB-4C1F-9068-D2CF9E81B4CA}"/>
    <cellStyle name="20% - Accent2 3 6" xfId="893" xr:uid="{1A43D978-0E76-44E9-B3A0-AFFBE507CBB4}"/>
    <cellStyle name="20% - Accent2 3 6 2" xfId="5025" xr:uid="{69C0B485-D244-4E86-B946-AA44E013613C}"/>
    <cellStyle name="20% - Accent2 3 7" xfId="1721" xr:uid="{D8F54D7B-9671-4089-A028-21A52A218FE8}"/>
    <cellStyle name="20% - Accent2 3 7 2" xfId="5852" xr:uid="{CD71C48E-1729-4EFF-AEB9-E4DABD3BE480}"/>
    <cellStyle name="20% - Accent2 3 8" xfId="2545" xr:uid="{4E1C3542-DAEC-4C96-8AD9-5202107990F6}"/>
    <cellStyle name="20% - Accent2 3 8 2" xfId="6676" xr:uid="{C9D31F20-EC3D-4A91-B9B0-6EFF8E889487}"/>
    <cellStyle name="20% - Accent2 3 9" xfId="3369" xr:uid="{7EFD202C-2069-4E4C-99EF-EEB3035363FD}"/>
    <cellStyle name="20% - Accent2 3 9 2" xfId="7528" xr:uid="{0FCCA328-7F92-45A2-9FF1-1A9824933ACA}"/>
    <cellStyle name="20% - Accent2 4" xfId="80" xr:uid="{00000000-0005-0000-0000-000062000000}"/>
    <cellStyle name="20% - Accent2 4 10" xfId="8388" xr:uid="{D33B5602-3788-4D0D-B1D2-A105EB8AEF27}"/>
    <cellStyle name="20% - Accent2 4 2" xfId="186" xr:uid="{00000000-0005-0000-0000-000063000000}"/>
    <cellStyle name="20% - Accent2 4 2 2" xfId="395" xr:uid="{00000000-0005-0000-0000-000064000000}"/>
    <cellStyle name="20% - Accent2 4 2 2 2" xfId="812" xr:uid="{00000000-0005-0000-0000-000065000000}"/>
    <cellStyle name="20% - Accent2 4 2 2 2 2" xfId="1638" xr:uid="{A1D16541-A2EB-43D2-935E-EA9253BB8291}"/>
    <cellStyle name="20% - Accent2 4 2 2 2 2 2" xfId="5770" xr:uid="{206A59D2-8BF7-454E-9246-30237530AC4E}"/>
    <cellStyle name="20% - Accent2 4 2 2 2 3" xfId="2466" xr:uid="{7ACEEF19-9558-40EE-B694-5EE6D981DC49}"/>
    <cellStyle name="20% - Accent2 4 2 2 2 3 2" xfId="6597" xr:uid="{BAF7A61D-0FB1-4293-A43A-440636F41D08}"/>
    <cellStyle name="20% - Accent2 4 2 2 2 4" xfId="3290" xr:uid="{6A437094-3D96-4F20-8248-1920E90E5FA6}"/>
    <cellStyle name="20% - Accent2 4 2 2 2 4 2" xfId="7421" xr:uid="{77E6E75D-6D6D-4B39-A0E0-3711E8047BE6}"/>
    <cellStyle name="20% - Accent2 4 2 2 2 5" xfId="4114" xr:uid="{D6500575-CD1B-4E3A-A997-93FECD907871}"/>
    <cellStyle name="20% - Accent2 4 2 2 2 5 2" xfId="8273" xr:uid="{E567ED0D-0372-475E-AC8B-7A565DD2C99F}"/>
    <cellStyle name="20% - Accent2 4 2 2 2 6" xfId="4944" xr:uid="{3D3926A8-F0A5-44D6-B368-4244145BDB51}"/>
    <cellStyle name="20% - Accent2 4 2 2 2 7" xfId="9120" xr:uid="{4BC82727-64C4-4BCA-B5D9-C2D691A234CA}"/>
    <cellStyle name="20% - Accent2 4 2 2 3" xfId="1221" xr:uid="{02817040-765C-4082-B763-EA04AAE01CA0}"/>
    <cellStyle name="20% - Accent2 4 2 2 3 2" xfId="5353" xr:uid="{09A393C1-3E0F-4623-9438-2994F0327C48}"/>
    <cellStyle name="20% - Accent2 4 2 2 4" xfId="2049" xr:uid="{E8CF2674-535D-4A6C-BE9B-5768D2EB6AF7}"/>
    <cellStyle name="20% - Accent2 4 2 2 4 2" xfId="6180" xr:uid="{EE91199C-1CF4-45B5-B2C8-695B9FA84DCD}"/>
    <cellStyle name="20% - Accent2 4 2 2 5" xfId="2873" xr:uid="{B6904F37-D733-4057-AFC1-80416026771B}"/>
    <cellStyle name="20% - Accent2 4 2 2 5 2" xfId="7004" xr:uid="{0DEC0A0C-4FBC-4022-B451-B341D7652910}"/>
    <cellStyle name="20% - Accent2 4 2 2 6" xfId="3697" xr:uid="{1CCDDBE3-CA98-439F-A532-514628E8ED75}"/>
    <cellStyle name="20% - Accent2 4 2 2 6 2" xfId="7856" xr:uid="{D8D85F3C-6FD7-4A82-A9D5-1D2B1587B590}"/>
    <cellStyle name="20% - Accent2 4 2 2 7" xfId="4527" xr:uid="{2C477B9E-F7E5-47B3-89B0-B4CCB75CC5A3}"/>
    <cellStyle name="20% - Accent2 4 2 2 8" xfId="8703" xr:uid="{243D57D7-7AE4-4F3E-8883-04DAEF018C27}"/>
    <cellStyle name="20% - Accent2 4 2 3" xfId="604" xr:uid="{00000000-0005-0000-0000-000066000000}"/>
    <cellStyle name="20% - Accent2 4 2 3 2" xfId="1430" xr:uid="{509D6DE0-711F-493B-95FB-3172173E912F}"/>
    <cellStyle name="20% - Accent2 4 2 3 2 2" xfId="5562" xr:uid="{874C3961-78EC-404D-B182-3AD1DA392C1D}"/>
    <cellStyle name="20% - Accent2 4 2 3 3" xfId="2258" xr:uid="{F2A1D975-E5A0-4155-A240-232EFEE798C2}"/>
    <cellStyle name="20% - Accent2 4 2 3 3 2" xfId="6389" xr:uid="{D9BB3C11-0863-4026-BFDB-C6192682C1BF}"/>
    <cellStyle name="20% - Accent2 4 2 3 4" xfId="3082" xr:uid="{BB2737DC-3224-403A-95AF-34BD04F01E70}"/>
    <cellStyle name="20% - Accent2 4 2 3 4 2" xfId="7213" xr:uid="{0AE2CB51-3D42-446D-858E-524ED7C00C36}"/>
    <cellStyle name="20% - Accent2 4 2 3 5" xfId="3906" xr:uid="{46CE82F2-F045-403D-99C9-12DFE22F1D8B}"/>
    <cellStyle name="20% - Accent2 4 2 3 5 2" xfId="8065" xr:uid="{4CA7D2FF-BE43-4006-B854-FB1DFF3C39EB}"/>
    <cellStyle name="20% - Accent2 4 2 3 6" xfId="4736" xr:uid="{D27F9D47-5E5D-4155-A121-B72F7A887951}"/>
    <cellStyle name="20% - Accent2 4 2 3 7" xfId="8912" xr:uid="{E0FA11B0-E8F8-43D8-828A-48753DD13A11}"/>
    <cellStyle name="20% - Accent2 4 2 4" xfId="1012" xr:uid="{F558AF6F-F5D7-4FD1-AE9C-247A822EA7D1}"/>
    <cellStyle name="20% - Accent2 4 2 4 2" xfId="5144" xr:uid="{FD09279D-CAC7-4491-99FE-52CCB923C07A}"/>
    <cellStyle name="20% - Accent2 4 2 5" xfId="1840" xr:uid="{852FD3DF-E17E-48A0-A53E-BE0AA7E8D304}"/>
    <cellStyle name="20% - Accent2 4 2 5 2" xfId="5971" xr:uid="{05C646AD-CF65-48FD-8A2D-D1BD7E380CCE}"/>
    <cellStyle name="20% - Accent2 4 2 6" xfId="2664" xr:uid="{2C12B39C-09D2-4795-B570-E941E27264F7}"/>
    <cellStyle name="20% - Accent2 4 2 6 2" xfId="6795" xr:uid="{2CA7F49F-D6D6-464F-8889-C5AC745AF040}"/>
    <cellStyle name="20% - Accent2 4 2 7" xfId="3488" xr:uid="{EA5613A4-77DE-4E25-8DFD-4A34EAA80E6B}"/>
    <cellStyle name="20% - Accent2 4 2 7 2" xfId="7647" xr:uid="{15D2E75D-9181-4347-8E84-111CBC54C819}"/>
    <cellStyle name="20% - Accent2 4 2 8" xfId="4318" xr:uid="{FF4F032D-0A50-424C-8EE7-5D2AE0C4FA15}"/>
    <cellStyle name="20% - Accent2 4 2 9" xfId="8494" xr:uid="{1F499B88-7170-4A2F-AF03-CAA8D055D59D}"/>
    <cellStyle name="20% - Accent2 4 3" xfId="291" xr:uid="{00000000-0005-0000-0000-000067000000}"/>
    <cellStyle name="20% - Accent2 4 3 2" xfId="708" xr:uid="{00000000-0005-0000-0000-000068000000}"/>
    <cellStyle name="20% - Accent2 4 3 2 2" xfId="1534" xr:uid="{811BCDD0-78FD-4817-A345-BE89AE6AF235}"/>
    <cellStyle name="20% - Accent2 4 3 2 2 2" xfId="5666" xr:uid="{148CDB55-B60B-4F93-8894-462F83B79E04}"/>
    <cellStyle name="20% - Accent2 4 3 2 3" xfId="2362" xr:uid="{9908E07F-839F-419D-ABAE-6999B052758E}"/>
    <cellStyle name="20% - Accent2 4 3 2 3 2" xfId="6493" xr:uid="{3C0D8187-B750-4291-8436-0F08F1BCCEAE}"/>
    <cellStyle name="20% - Accent2 4 3 2 4" xfId="3186" xr:uid="{2D4450DC-B72A-481E-98E2-8C5706A1E9CF}"/>
    <cellStyle name="20% - Accent2 4 3 2 4 2" xfId="7317" xr:uid="{B1C6E743-8200-459D-A181-61ECBCB943DB}"/>
    <cellStyle name="20% - Accent2 4 3 2 5" xfId="4010" xr:uid="{18642B47-9B73-467C-A0D8-34D3768A55BB}"/>
    <cellStyle name="20% - Accent2 4 3 2 5 2" xfId="8169" xr:uid="{42FF1323-349E-498E-8229-613C84962BBF}"/>
    <cellStyle name="20% - Accent2 4 3 2 6" xfId="4840" xr:uid="{A3EB57E3-D848-4E23-87FE-964CB2298691}"/>
    <cellStyle name="20% - Accent2 4 3 2 7" xfId="9016" xr:uid="{33A91480-D7E4-4629-98AF-29FD07E63BF4}"/>
    <cellStyle name="20% - Accent2 4 3 3" xfId="1117" xr:uid="{32EDB80D-8066-4FCE-B241-03B78EBA0637}"/>
    <cellStyle name="20% - Accent2 4 3 3 2" xfId="5249" xr:uid="{04AC2839-64D0-4CFF-9CA1-4E091240EFBF}"/>
    <cellStyle name="20% - Accent2 4 3 4" xfId="1945" xr:uid="{543A252C-4671-4FCE-915B-182904B17F27}"/>
    <cellStyle name="20% - Accent2 4 3 4 2" xfId="6076" xr:uid="{C7302E72-9DD1-4273-A90E-1A2194DD9EB7}"/>
    <cellStyle name="20% - Accent2 4 3 5" xfId="2769" xr:uid="{ADED0F4C-21F3-448B-BE85-849390400063}"/>
    <cellStyle name="20% - Accent2 4 3 5 2" xfId="6900" xr:uid="{600322A1-FCBD-4582-8321-0DE059DFD8CA}"/>
    <cellStyle name="20% - Accent2 4 3 6" xfId="3593" xr:uid="{8564A4C2-446A-4058-B001-14A9BC2E94BC}"/>
    <cellStyle name="20% - Accent2 4 3 6 2" xfId="7752" xr:uid="{B17F9CC4-544B-4CA6-BB41-589F4E61F715}"/>
    <cellStyle name="20% - Accent2 4 3 7" xfId="4423" xr:uid="{9B80E033-7870-4639-ABED-31B0014F735E}"/>
    <cellStyle name="20% - Accent2 4 3 8" xfId="8599" xr:uid="{23703058-41CD-4D72-AE40-579FFBE5C7D3}"/>
    <cellStyle name="20% - Accent2 4 4" xfId="500" xr:uid="{00000000-0005-0000-0000-000069000000}"/>
    <cellStyle name="20% - Accent2 4 4 2" xfId="1326" xr:uid="{BE188BA1-B0CA-4A25-BC5E-D447A049679A}"/>
    <cellStyle name="20% - Accent2 4 4 2 2" xfId="5458" xr:uid="{263E5D58-B044-4C0D-8E69-1693CD86F521}"/>
    <cellStyle name="20% - Accent2 4 4 3" xfId="2154" xr:uid="{30E5F566-2270-4EB6-A688-57CEFB7536AC}"/>
    <cellStyle name="20% - Accent2 4 4 3 2" xfId="6285" xr:uid="{BCD34A47-067F-495B-8304-B833352D464F}"/>
    <cellStyle name="20% - Accent2 4 4 4" xfId="2978" xr:uid="{5EE1537F-4FBB-4B90-8F91-9201AF2765BC}"/>
    <cellStyle name="20% - Accent2 4 4 4 2" xfId="7109" xr:uid="{F7C95530-E689-458E-8ABE-71CAC6F66A7A}"/>
    <cellStyle name="20% - Accent2 4 4 5" xfId="3802" xr:uid="{F86146D7-F9A1-449C-AF83-12C9231F6D2B}"/>
    <cellStyle name="20% - Accent2 4 4 5 2" xfId="7961" xr:uid="{094FEF89-1A09-44C6-9DEF-2FBE3D9241B7}"/>
    <cellStyle name="20% - Accent2 4 4 6" xfId="4632" xr:uid="{A030B9F7-60EC-4FA9-AD99-2EE7322FE058}"/>
    <cellStyle name="20% - Accent2 4 4 7" xfId="8808" xr:uid="{6BB3CED6-7C96-48A4-B91B-02257C62DBCA}"/>
    <cellStyle name="20% - Accent2 4 5" xfId="906" xr:uid="{8E84FAF3-C2C2-4154-994D-B2D7EB62318E}"/>
    <cellStyle name="20% - Accent2 4 5 2" xfId="5038" xr:uid="{D635CB0C-2357-46C6-8B49-547FA1326219}"/>
    <cellStyle name="20% - Accent2 4 6" xfId="1734" xr:uid="{F809ACD5-957B-46A1-A4F7-D624C8B862FD}"/>
    <cellStyle name="20% - Accent2 4 6 2" xfId="5865" xr:uid="{B423CEEE-7C9C-4274-92E5-C7BBAAA89974}"/>
    <cellStyle name="20% - Accent2 4 7" xfId="2558" xr:uid="{4B02B8FB-1E5D-4B22-9888-B76E449F7ACD}"/>
    <cellStyle name="20% - Accent2 4 7 2" xfId="6689" xr:uid="{4C7BDC09-8844-4F05-BD3D-34E409B63860}"/>
    <cellStyle name="20% - Accent2 4 8" xfId="3382" xr:uid="{BAC26D4F-3428-4E52-AFE3-66D38CAE6F45}"/>
    <cellStyle name="20% - Accent2 4 8 2" xfId="7541" xr:uid="{A86A44D0-B499-4890-B80C-D4FB1A8145D3}"/>
    <cellStyle name="20% - Accent2 4 9" xfId="4212" xr:uid="{4D57D7C6-C07F-4C6D-8260-F16B79D734F3}"/>
    <cellStyle name="20% - Accent2 5" xfId="93" xr:uid="{00000000-0005-0000-0000-00006A000000}"/>
    <cellStyle name="20% - Accent2 5 10" xfId="8401" xr:uid="{C3468A9B-EC7E-409A-98E6-3010D0240648}"/>
    <cellStyle name="20% - Accent2 5 2" xfId="198" xr:uid="{00000000-0005-0000-0000-00006B000000}"/>
    <cellStyle name="20% - Accent2 5 2 2" xfId="407" xr:uid="{00000000-0005-0000-0000-00006C000000}"/>
    <cellStyle name="20% - Accent2 5 2 2 2" xfId="824" xr:uid="{00000000-0005-0000-0000-00006D000000}"/>
    <cellStyle name="20% - Accent2 5 2 2 2 2" xfId="1650" xr:uid="{7A493A4E-8A31-4539-83E3-5349C12E5524}"/>
    <cellStyle name="20% - Accent2 5 2 2 2 2 2" xfId="5782" xr:uid="{4CD819CF-72E0-4E74-991B-D14158DB43C4}"/>
    <cellStyle name="20% - Accent2 5 2 2 2 3" xfId="2478" xr:uid="{43CA37A7-3549-4E28-90B7-D4D227DE7E7C}"/>
    <cellStyle name="20% - Accent2 5 2 2 2 3 2" xfId="6609" xr:uid="{92C894DE-0BBD-4BEF-A872-41F3810D9B5E}"/>
    <cellStyle name="20% - Accent2 5 2 2 2 4" xfId="3302" xr:uid="{1F298EA8-35D7-4A7A-8EFB-12F55423BD70}"/>
    <cellStyle name="20% - Accent2 5 2 2 2 4 2" xfId="7433" xr:uid="{41E4D1F8-6F3B-44E7-916B-BDCC8B7F83E6}"/>
    <cellStyle name="20% - Accent2 5 2 2 2 5" xfId="4126" xr:uid="{85E3B0A8-836E-4AFE-BE78-275D92B4A0C9}"/>
    <cellStyle name="20% - Accent2 5 2 2 2 5 2" xfId="8285" xr:uid="{E9BBC92C-EFC0-4B6D-8BCC-706E9726A166}"/>
    <cellStyle name="20% - Accent2 5 2 2 2 6" xfId="4956" xr:uid="{6C46C42C-9DC1-45BD-BA21-3EEA5E4BB152}"/>
    <cellStyle name="20% - Accent2 5 2 2 2 7" xfId="9132" xr:uid="{62C770E8-6D93-4357-AF29-0FB417A0255A}"/>
    <cellStyle name="20% - Accent2 5 2 2 3" xfId="1233" xr:uid="{540541AA-A67C-4435-850E-760255D8F63C}"/>
    <cellStyle name="20% - Accent2 5 2 2 3 2" xfId="5365" xr:uid="{0930360C-BBDD-4370-AC35-800A3ACC6A61}"/>
    <cellStyle name="20% - Accent2 5 2 2 4" xfId="2061" xr:uid="{1D004DAE-0BE3-4AC8-B60F-2315D8952322}"/>
    <cellStyle name="20% - Accent2 5 2 2 4 2" xfId="6192" xr:uid="{D1D03DFD-FE38-4B2C-8BA9-F6E3C53010F7}"/>
    <cellStyle name="20% - Accent2 5 2 2 5" xfId="2885" xr:uid="{887CB91A-78C2-4A96-A993-AF87ADEE9CDC}"/>
    <cellStyle name="20% - Accent2 5 2 2 5 2" xfId="7016" xr:uid="{C6B155AD-4ECE-4B4B-9D69-BA5186B43927}"/>
    <cellStyle name="20% - Accent2 5 2 2 6" xfId="3709" xr:uid="{7E86D716-FD3B-48BE-BAA2-3CDF48AA7479}"/>
    <cellStyle name="20% - Accent2 5 2 2 6 2" xfId="7868" xr:uid="{DB47BC17-A7B4-4EC9-9267-A0D6FEFFB2D7}"/>
    <cellStyle name="20% - Accent2 5 2 2 7" xfId="4539" xr:uid="{0B134879-A43E-447B-A1DB-A13A04499B66}"/>
    <cellStyle name="20% - Accent2 5 2 2 8" xfId="8715" xr:uid="{69195C10-26CA-4FB5-BF71-19B06E6BF10C}"/>
    <cellStyle name="20% - Accent2 5 2 3" xfId="616" xr:uid="{00000000-0005-0000-0000-00006E000000}"/>
    <cellStyle name="20% - Accent2 5 2 3 2" xfId="1442" xr:uid="{E0793FA9-8184-4EED-96FA-075785C88E6A}"/>
    <cellStyle name="20% - Accent2 5 2 3 2 2" xfId="5574" xr:uid="{CB99EF4F-E3E5-4EBE-AFCC-F5E2EB8F8230}"/>
    <cellStyle name="20% - Accent2 5 2 3 3" xfId="2270" xr:uid="{77F2D69E-3D04-4C95-B2A4-EEDA4A2E081D}"/>
    <cellStyle name="20% - Accent2 5 2 3 3 2" xfId="6401" xr:uid="{178D5CBE-F28A-446F-90EA-F7C0AB7FB0C4}"/>
    <cellStyle name="20% - Accent2 5 2 3 4" xfId="3094" xr:uid="{21DAB366-5366-4433-A494-A1E5CD50A49E}"/>
    <cellStyle name="20% - Accent2 5 2 3 4 2" xfId="7225" xr:uid="{8667F861-10E5-4380-85DD-AFA61D7795ED}"/>
    <cellStyle name="20% - Accent2 5 2 3 5" xfId="3918" xr:uid="{29FD9760-8F52-4444-B452-B966ECB77E09}"/>
    <cellStyle name="20% - Accent2 5 2 3 5 2" xfId="8077" xr:uid="{3FFEF87F-74A8-4C54-97CE-8CDB5C8B8892}"/>
    <cellStyle name="20% - Accent2 5 2 3 6" xfId="4748" xr:uid="{0E77FEE9-0931-4537-B834-C96C771FD998}"/>
    <cellStyle name="20% - Accent2 5 2 3 7" xfId="8924" xr:uid="{D151E99E-38EA-4199-9DCB-BE6528DC7C9B}"/>
    <cellStyle name="20% - Accent2 5 2 4" xfId="1024" xr:uid="{226193EC-D694-4BA0-B3F4-1B1BD4C26772}"/>
    <cellStyle name="20% - Accent2 5 2 4 2" xfId="5156" xr:uid="{392B6DC1-EA20-4DC5-86BC-2742829707FD}"/>
    <cellStyle name="20% - Accent2 5 2 5" xfId="1852" xr:uid="{9942DEBC-060D-4F0D-B327-727C622DC208}"/>
    <cellStyle name="20% - Accent2 5 2 5 2" xfId="5983" xr:uid="{5E13F526-39EB-49A8-ABAD-CB0343268AA9}"/>
    <cellStyle name="20% - Accent2 5 2 6" xfId="2676" xr:uid="{3DE42EBB-7EF3-4C96-9D14-AFCEF48C421B}"/>
    <cellStyle name="20% - Accent2 5 2 6 2" xfId="6807" xr:uid="{283691AC-9F88-491E-AC38-57D4321CFF7A}"/>
    <cellStyle name="20% - Accent2 5 2 7" xfId="3500" xr:uid="{B6D163F2-9A02-498F-A08D-27EF847851E6}"/>
    <cellStyle name="20% - Accent2 5 2 7 2" xfId="7659" xr:uid="{84BFBF18-46C8-405D-8A60-E344440E6800}"/>
    <cellStyle name="20% - Accent2 5 2 8" xfId="4330" xr:uid="{6B711D02-EC1A-4313-B0A1-99DFADD11F32}"/>
    <cellStyle name="20% - Accent2 5 2 9" xfId="8506" xr:uid="{22F51916-1D65-4E27-B0AA-A3B0A25A5A97}"/>
    <cellStyle name="20% - Accent2 5 3" xfId="303" xr:uid="{00000000-0005-0000-0000-00006F000000}"/>
    <cellStyle name="20% - Accent2 5 3 2" xfId="720" xr:uid="{00000000-0005-0000-0000-000070000000}"/>
    <cellStyle name="20% - Accent2 5 3 2 2" xfId="1546" xr:uid="{2F8F5294-68A4-4311-AB68-ECEE4CD3C0B1}"/>
    <cellStyle name="20% - Accent2 5 3 2 2 2" xfId="5678" xr:uid="{75CF77B1-B2D5-4D58-A52B-AADC627F4291}"/>
    <cellStyle name="20% - Accent2 5 3 2 3" xfId="2374" xr:uid="{B2FEAA7C-BD39-4221-B9D5-C4E0633D4CDD}"/>
    <cellStyle name="20% - Accent2 5 3 2 3 2" xfId="6505" xr:uid="{15630BB5-85F0-430B-92A1-E4C7F47838F3}"/>
    <cellStyle name="20% - Accent2 5 3 2 4" xfId="3198" xr:uid="{465CBE2D-F384-4874-9F36-C8A26E75B08B}"/>
    <cellStyle name="20% - Accent2 5 3 2 4 2" xfId="7329" xr:uid="{4072A1C3-F48C-4F4C-947F-2F02D9E3DA9E}"/>
    <cellStyle name="20% - Accent2 5 3 2 5" xfId="4022" xr:uid="{3A82ECF0-A153-4B54-B0B1-A265FCE800BB}"/>
    <cellStyle name="20% - Accent2 5 3 2 5 2" xfId="8181" xr:uid="{B6C52078-CA6D-4ECA-ADE2-711B8C967703}"/>
    <cellStyle name="20% - Accent2 5 3 2 6" xfId="4852" xr:uid="{FFC92D67-E06E-411B-B584-F3D79ADB1CC3}"/>
    <cellStyle name="20% - Accent2 5 3 2 7" xfId="9028" xr:uid="{4CEF9E5A-4718-4714-B223-D0FD96A90D5E}"/>
    <cellStyle name="20% - Accent2 5 3 3" xfId="1129" xr:uid="{0E8ABA71-F26C-44A9-A769-601E7CFEBA2A}"/>
    <cellStyle name="20% - Accent2 5 3 3 2" xfId="5261" xr:uid="{9C8DD3CB-2708-4033-8F04-501E591E4E3B}"/>
    <cellStyle name="20% - Accent2 5 3 4" xfId="1957" xr:uid="{2A58C445-AF27-4FD9-8846-C2A759FFEE1B}"/>
    <cellStyle name="20% - Accent2 5 3 4 2" xfId="6088" xr:uid="{E8A41A65-A12D-40BC-B03F-452B5308C99C}"/>
    <cellStyle name="20% - Accent2 5 3 5" xfId="2781" xr:uid="{903646A0-E4AD-4A98-B2DF-86A721D8D95B}"/>
    <cellStyle name="20% - Accent2 5 3 5 2" xfId="6912" xr:uid="{EACA137D-1C4A-40CF-B902-5ED936913291}"/>
    <cellStyle name="20% - Accent2 5 3 6" xfId="3605" xr:uid="{4EEAF780-7EF1-497B-A05B-514641FDD954}"/>
    <cellStyle name="20% - Accent2 5 3 6 2" xfId="7764" xr:uid="{160DC7D4-84EF-42B0-BD4D-3272EF412019}"/>
    <cellStyle name="20% - Accent2 5 3 7" xfId="4435" xr:uid="{45F2A77B-E584-457D-A53B-5C3CA1AB4767}"/>
    <cellStyle name="20% - Accent2 5 3 8" xfId="8611" xr:uid="{E1A523F4-D364-4F28-9A47-D7AFB68ACA03}"/>
    <cellStyle name="20% - Accent2 5 4" xfId="512" xr:uid="{00000000-0005-0000-0000-000071000000}"/>
    <cellStyle name="20% - Accent2 5 4 2" xfId="1338" xr:uid="{18D7DB07-51F4-46E1-9C91-5D1D0436ED32}"/>
    <cellStyle name="20% - Accent2 5 4 2 2" xfId="5470" xr:uid="{E3181F7B-C232-4C79-AA40-F4C7A766055D}"/>
    <cellStyle name="20% - Accent2 5 4 3" xfId="2166" xr:uid="{0E15DF5D-1B66-4ED5-B799-08DE68C75A90}"/>
    <cellStyle name="20% - Accent2 5 4 3 2" xfId="6297" xr:uid="{E4147599-F4E4-4E09-950D-323D53F2F79D}"/>
    <cellStyle name="20% - Accent2 5 4 4" xfId="2990" xr:uid="{DDA240B6-AA2C-4862-ACE1-2FA6A11BE215}"/>
    <cellStyle name="20% - Accent2 5 4 4 2" xfId="7121" xr:uid="{D9A1030A-9461-4342-B4E7-ACB5AFEFB57F}"/>
    <cellStyle name="20% - Accent2 5 4 5" xfId="3814" xr:uid="{D7935625-90ED-49D1-B193-19A57026519B}"/>
    <cellStyle name="20% - Accent2 5 4 5 2" xfId="7973" xr:uid="{B568EC74-23B2-4DB5-A941-789F18339C32}"/>
    <cellStyle name="20% - Accent2 5 4 6" xfId="4644" xr:uid="{1A15185A-E72A-44F9-8906-3CD8284422DD}"/>
    <cellStyle name="20% - Accent2 5 4 7" xfId="8820" xr:uid="{78E86014-2AB5-409D-AF94-CCA367536B87}"/>
    <cellStyle name="20% - Accent2 5 5" xfId="919" xr:uid="{FD65E82B-8D29-4312-ACB4-A25AC726982B}"/>
    <cellStyle name="20% - Accent2 5 5 2" xfId="5051" xr:uid="{07A05F29-5DA5-4AA9-A072-058F884AB476}"/>
    <cellStyle name="20% - Accent2 5 6" xfId="1747" xr:uid="{A899E29E-70AC-462E-99CD-B1A3EF58C029}"/>
    <cellStyle name="20% - Accent2 5 6 2" xfId="5878" xr:uid="{4CFBF916-CA13-47D0-A49C-34BBF4A8E67E}"/>
    <cellStyle name="20% - Accent2 5 7" xfId="2571" xr:uid="{A7177A4B-22EA-475F-8412-EB1DD04C2161}"/>
    <cellStyle name="20% - Accent2 5 7 2" xfId="6702" xr:uid="{9E6E8D5A-2F41-46BD-80C2-785BECB5AF3D}"/>
    <cellStyle name="20% - Accent2 5 8" xfId="3395" xr:uid="{1DAEDE70-4BAA-4020-9D3E-9EA8A06A6F86}"/>
    <cellStyle name="20% - Accent2 5 8 2" xfId="7554" xr:uid="{45D4AAD6-FE73-4575-8435-2B171CED5A0D}"/>
    <cellStyle name="20% - Accent2 5 9" xfId="4225" xr:uid="{3582D2E2-0642-4997-8706-5C861D59112D}"/>
    <cellStyle name="20% - Accent2 6" xfId="133" xr:uid="{00000000-0005-0000-0000-000072000000}"/>
    <cellStyle name="20% - Accent2 6 2" xfId="343" xr:uid="{00000000-0005-0000-0000-000073000000}"/>
    <cellStyle name="20% - Accent2 6 2 2" xfId="760" xr:uid="{00000000-0005-0000-0000-000074000000}"/>
    <cellStyle name="20% - Accent2 6 2 2 2" xfId="1586" xr:uid="{6740F69F-4405-4B7B-8515-C585C0DD365C}"/>
    <cellStyle name="20% - Accent2 6 2 2 2 2" xfId="5718" xr:uid="{38732EBE-444E-4BB7-8910-1BB8479034EA}"/>
    <cellStyle name="20% - Accent2 6 2 2 3" xfId="2414" xr:uid="{1DDAA829-142C-4D47-92E1-BC1399AF5F8C}"/>
    <cellStyle name="20% - Accent2 6 2 2 3 2" xfId="6545" xr:uid="{B913BCB5-12A2-4177-AABD-7F3F4B0A352E}"/>
    <cellStyle name="20% - Accent2 6 2 2 4" xfId="3238" xr:uid="{E859715D-7DC7-4868-A80B-7582C90CDBDD}"/>
    <cellStyle name="20% - Accent2 6 2 2 4 2" xfId="7369" xr:uid="{5DA5616D-8D60-49B6-824A-33D3A84F1033}"/>
    <cellStyle name="20% - Accent2 6 2 2 5" xfId="4062" xr:uid="{D91B7F3C-88A2-4ED3-9839-63069645A1E5}"/>
    <cellStyle name="20% - Accent2 6 2 2 5 2" xfId="8221" xr:uid="{1DDCF391-804B-4285-B78E-BE333EC66892}"/>
    <cellStyle name="20% - Accent2 6 2 2 6" xfId="4892" xr:uid="{045B538E-934A-4335-8D26-2BF22766E4A8}"/>
    <cellStyle name="20% - Accent2 6 2 2 7" xfId="9068" xr:uid="{DA96246F-6BF3-4A6C-885E-BB1539311FD7}"/>
    <cellStyle name="20% - Accent2 6 2 3" xfId="1169" xr:uid="{3AF46B0B-FE81-4D02-9EDD-C571EA239278}"/>
    <cellStyle name="20% - Accent2 6 2 3 2" xfId="5301" xr:uid="{515A2FC8-1FC2-4170-8E6B-7B9442B53587}"/>
    <cellStyle name="20% - Accent2 6 2 4" xfId="1997" xr:uid="{755C1A93-3D6D-4CA9-94F1-45A06BA4C2B9}"/>
    <cellStyle name="20% - Accent2 6 2 4 2" xfId="6128" xr:uid="{D4FA8FB6-80DD-4652-8308-612A12559AF1}"/>
    <cellStyle name="20% - Accent2 6 2 5" xfId="2821" xr:uid="{AD2B3962-360B-4C65-84C7-4085973EE055}"/>
    <cellStyle name="20% - Accent2 6 2 5 2" xfId="6952" xr:uid="{BE53CEC9-0B5D-46AD-8FED-5724527474A0}"/>
    <cellStyle name="20% - Accent2 6 2 6" xfId="3645" xr:uid="{788CEC3E-EEB4-4214-B14B-B0DE207CA2DB}"/>
    <cellStyle name="20% - Accent2 6 2 6 2" xfId="7804" xr:uid="{C62C4853-2CD6-4F4E-9652-5DD438D40C27}"/>
    <cellStyle name="20% - Accent2 6 2 7" xfId="4475" xr:uid="{7540B602-915E-49CD-B670-0A88712B5D2E}"/>
    <cellStyle name="20% - Accent2 6 2 8" xfId="8651" xr:uid="{FB77BBE7-A192-4C87-8A8B-CDB7337F508B}"/>
    <cellStyle name="20% - Accent2 6 3" xfId="552" xr:uid="{00000000-0005-0000-0000-000075000000}"/>
    <cellStyle name="20% - Accent2 6 3 2" xfId="1378" xr:uid="{8694FF7F-919B-4B4E-87DA-2ADB65918F4E}"/>
    <cellStyle name="20% - Accent2 6 3 2 2" xfId="5510" xr:uid="{4CBED182-8452-431D-86CF-FBD5FDD3BED0}"/>
    <cellStyle name="20% - Accent2 6 3 3" xfId="2206" xr:uid="{AE4C10CB-92B6-487D-8D86-0E29F71E0177}"/>
    <cellStyle name="20% - Accent2 6 3 3 2" xfId="6337" xr:uid="{A306D425-3AA8-4AC4-B844-58AAD0938A3C}"/>
    <cellStyle name="20% - Accent2 6 3 4" xfId="3030" xr:uid="{A33FB982-996A-49FD-A100-4E214FFDCCFD}"/>
    <cellStyle name="20% - Accent2 6 3 4 2" xfId="7161" xr:uid="{7132EBB2-4ADF-4061-ABFE-0082DE154E7C}"/>
    <cellStyle name="20% - Accent2 6 3 5" xfId="3854" xr:uid="{584C1BF8-ABC8-4516-ACE0-66B4186F45D2}"/>
    <cellStyle name="20% - Accent2 6 3 5 2" xfId="8013" xr:uid="{1BFC0A00-5957-4D4E-89C7-827ADF87DEB3}"/>
    <cellStyle name="20% - Accent2 6 3 6" xfId="4684" xr:uid="{52995038-9ED3-4E81-B88E-4754DA618C37}"/>
    <cellStyle name="20% - Accent2 6 3 7" xfId="8860" xr:uid="{4E384E45-B6C2-4620-9896-5AC209797AFB}"/>
    <cellStyle name="20% - Accent2 6 4" xfId="959" xr:uid="{A46EC13F-EADC-43B9-AFFD-3CB55C5A825B}"/>
    <cellStyle name="20% - Accent2 6 4 2" xfId="5091" xr:uid="{92D58C19-A470-4930-8A38-907FAC8EB65F}"/>
    <cellStyle name="20% - Accent2 6 5" xfId="1787" xr:uid="{E4AFB812-A084-4FE5-B9CC-1B55C66312EF}"/>
    <cellStyle name="20% - Accent2 6 5 2" xfId="5918" xr:uid="{76AF84FE-A138-42D5-B0C2-A5BD57A82F58}"/>
    <cellStyle name="20% - Accent2 6 6" xfId="2611" xr:uid="{3E392133-708A-490E-BAF2-440101072DC8}"/>
    <cellStyle name="20% - Accent2 6 6 2" xfId="6742" xr:uid="{53504091-336D-4817-A861-2AE72AEAE8DF}"/>
    <cellStyle name="20% - Accent2 6 7" xfId="3435" xr:uid="{974FDB15-24A8-45EA-AA36-FF039982AB84}"/>
    <cellStyle name="20% - Accent2 6 7 2" xfId="7594" xr:uid="{0A9EA02E-1193-4226-9078-ACCC8684DE06}"/>
    <cellStyle name="20% - Accent2 6 8" xfId="4265" xr:uid="{27F48126-BFC5-49FE-AB87-6B46B84AD9A7}"/>
    <cellStyle name="20% - Accent2 6 9" xfId="8441" xr:uid="{2537A6C0-CE9C-44EE-8F39-B8CCA8BFD6BE}"/>
    <cellStyle name="20% - Accent2 7" xfId="146" xr:uid="{00000000-0005-0000-0000-000076000000}"/>
    <cellStyle name="20% - Accent2 7 2" xfId="355" xr:uid="{00000000-0005-0000-0000-000077000000}"/>
    <cellStyle name="20% - Accent2 7 2 2" xfId="772" xr:uid="{00000000-0005-0000-0000-000078000000}"/>
    <cellStyle name="20% - Accent2 7 2 2 2" xfId="1598" xr:uid="{68977E77-FE00-4FE8-84CF-8CCDE481553D}"/>
    <cellStyle name="20% - Accent2 7 2 2 2 2" xfId="5730" xr:uid="{511248DD-6979-4C64-83C2-6E8EFDD4A94F}"/>
    <cellStyle name="20% - Accent2 7 2 2 3" xfId="2426" xr:uid="{FCEBD383-C4D1-4B43-BC04-414B542D38AE}"/>
    <cellStyle name="20% - Accent2 7 2 2 3 2" xfId="6557" xr:uid="{0F350541-335F-4C89-82C6-A897D9844F9B}"/>
    <cellStyle name="20% - Accent2 7 2 2 4" xfId="3250" xr:uid="{FC173761-1868-4B7D-8F09-8059F20D5AB8}"/>
    <cellStyle name="20% - Accent2 7 2 2 4 2" xfId="7381" xr:uid="{D806F8F3-D16E-4328-9F19-D859C3878647}"/>
    <cellStyle name="20% - Accent2 7 2 2 5" xfId="4074" xr:uid="{081142AC-0CC8-4FFD-98C2-218FD0863D09}"/>
    <cellStyle name="20% - Accent2 7 2 2 5 2" xfId="8233" xr:uid="{03773968-C3D1-43D2-AAD9-ADC6560975A4}"/>
    <cellStyle name="20% - Accent2 7 2 2 6" xfId="4904" xr:uid="{934FEC00-F1A7-42B5-9B0A-AC121BCDFBD5}"/>
    <cellStyle name="20% - Accent2 7 2 2 7" xfId="9080" xr:uid="{93774F37-DDF7-402A-9FDD-DE55F88D400A}"/>
    <cellStyle name="20% - Accent2 7 2 3" xfId="1181" xr:uid="{34F38818-5D35-47DB-8FB7-AC5BEC7F18CE}"/>
    <cellStyle name="20% - Accent2 7 2 3 2" xfId="5313" xr:uid="{F3E1EA2A-6ED0-44EF-A7CD-27E855007E97}"/>
    <cellStyle name="20% - Accent2 7 2 4" xfId="2009" xr:uid="{327360E0-2E71-4915-B4BA-1613C23DC601}"/>
    <cellStyle name="20% - Accent2 7 2 4 2" xfId="6140" xr:uid="{812DE303-A8E3-41EF-A089-BDCA175BF816}"/>
    <cellStyle name="20% - Accent2 7 2 5" xfId="2833" xr:uid="{D356F8AE-80E6-420C-BE77-1FBDBF8EB52F}"/>
    <cellStyle name="20% - Accent2 7 2 5 2" xfId="6964" xr:uid="{11C4E7F3-53DC-4316-925E-8F7C0211BB09}"/>
    <cellStyle name="20% - Accent2 7 2 6" xfId="3657" xr:uid="{71F78B53-8D3F-4174-A6CD-8D5D35321486}"/>
    <cellStyle name="20% - Accent2 7 2 6 2" xfId="7816" xr:uid="{3CF3B7F4-B82A-45C7-98FE-D1B2DB8B8B30}"/>
    <cellStyle name="20% - Accent2 7 2 7" xfId="4487" xr:uid="{12DD62FB-5EAD-4B22-B3CD-D7876674876A}"/>
    <cellStyle name="20% - Accent2 7 2 8" xfId="8663" xr:uid="{B36F4A34-2513-4541-A1D9-5E5899C65858}"/>
    <cellStyle name="20% - Accent2 7 3" xfId="564" xr:uid="{00000000-0005-0000-0000-000079000000}"/>
    <cellStyle name="20% - Accent2 7 3 2" xfId="1390" xr:uid="{525DE8B1-20BD-4037-8F28-A84EEEF8EAC8}"/>
    <cellStyle name="20% - Accent2 7 3 2 2" xfId="5522" xr:uid="{062075D5-2620-42CC-AA6C-669EA01BB7B2}"/>
    <cellStyle name="20% - Accent2 7 3 3" xfId="2218" xr:uid="{703B12A7-D87A-48FE-96ED-A7AA2E87F5D9}"/>
    <cellStyle name="20% - Accent2 7 3 3 2" xfId="6349" xr:uid="{5BE10DA9-6A0A-4BFB-91A5-8F28D447BCC0}"/>
    <cellStyle name="20% - Accent2 7 3 4" xfId="3042" xr:uid="{16E4BBE7-F7B0-4B94-8F0D-49FD1F110D60}"/>
    <cellStyle name="20% - Accent2 7 3 4 2" xfId="7173" xr:uid="{187E63A6-6D98-4DB8-8376-11B54DA0035B}"/>
    <cellStyle name="20% - Accent2 7 3 5" xfId="3866" xr:uid="{F91C4D46-C032-4DC7-B277-83A13AD85C2F}"/>
    <cellStyle name="20% - Accent2 7 3 5 2" xfId="8025" xr:uid="{4373C666-D811-4CEA-A1BE-24A511DF1D6B}"/>
    <cellStyle name="20% - Accent2 7 3 6" xfId="4696" xr:uid="{F3E5BFE7-AC09-45DC-B81E-E45C0FC7D03B}"/>
    <cellStyle name="20% - Accent2 7 3 7" xfId="8872" xr:uid="{F4A85117-CF06-41BE-BA6B-95DD427A9FC3}"/>
    <cellStyle name="20% - Accent2 7 4" xfId="972" xr:uid="{5CFAA3E0-2CA0-45CE-A5A9-B11D7C0609A6}"/>
    <cellStyle name="20% - Accent2 7 4 2" xfId="5104" xr:uid="{58EF829A-266D-4F0C-AECE-6C9AAB16B815}"/>
    <cellStyle name="20% - Accent2 7 5" xfId="1800" xr:uid="{DBE71692-6CC3-46D1-BF53-C5AAEB14D150}"/>
    <cellStyle name="20% - Accent2 7 5 2" xfId="5931" xr:uid="{79919D2A-F136-4DDE-9D9D-82CF69813D8A}"/>
    <cellStyle name="20% - Accent2 7 6" xfId="2624" xr:uid="{D695E8DC-699A-42DD-98B3-8ED0156C4FF4}"/>
    <cellStyle name="20% - Accent2 7 6 2" xfId="6755" xr:uid="{6FD2356F-1944-498A-AC7A-2514E8C1F9AB}"/>
    <cellStyle name="20% - Accent2 7 7" xfId="3448" xr:uid="{C1883E52-6460-492D-8970-F8136CA8A15F}"/>
    <cellStyle name="20% - Accent2 7 7 2" xfId="7607" xr:uid="{894A446A-4960-4FA1-B100-F5490174B807}"/>
    <cellStyle name="20% - Accent2 7 8" xfId="4278" xr:uid="{FCDC1CA3-4238-4F02-9314-499E76585220}"/>
    <cellStyle name="20% - Accent2 7 9" xfId="8454" xr:uid="{DB0E9418-E119-40C8-BB5E-6C65D9C145EE}"/>
    <cellStyle name="20% - Accent2 8" xfId="238" xr:uid="{00000000-0005-0000-0000-00007A000000}"/>
    <cellStyle name="20% - Accent2 8 2" xfId="656" xr:uid="{00000000-0005-0000-0000-00007B000000}"/>
    <cellStyle name="20% - Accent2 8 2 2" xfId="1482" xr:uid="{4D71622C-FACD-402A-A1E1-E8A3D6E78815}"/>
    <cellStyle name="20% - Accent2 8 2 2 2" xfId="5614" xr:uid="{64E04C08-AD32-486E-BF41-E74A69282F53}"/>
    <cellStyle name="20% - Accent2 8 2 3" xfId="2310" xr:uid="{E52FC303-574C-4887-A1B1-B74082C9C1F0}"/>
    <cellStyle name="20% - Accent2 8 2 3 2" xfId="6441" xr:uid="{ACBA3A13-5451-4952-B928-C390FD883D72}"/>
    <cellStyle name="20% - Accent2 8 2 4" xfId="3134" xr:uid="{BD99443F-19F9-488B-949B-135311310A05}"/>
    <cellStyle name="20% - Accent2 8 2 4 2" xfId="7265" xr:uid="{F451B69B-1279-4B81-9C24-7E34E67B309B}"/>
    <cellStyle name="20% - Accent2 8 2 5" xfId="3958" xr:uid="{EBF2B929-3A4E-49C4-B04E-363C3F479115}"/>
    <cellStyle name="20% - Accent2 8 2 5 2" xfId="8117" xr:uid="{9A4D02EB-949E-4E2C-820A-5A523BE647D2}"/>
    <cellStyle name="20% - Accent2 8 2 6" xfId="4788" xr:uid="{FEC8FBB0-6A75-4BA2-A1C9-6764CC686E0D}"/>
    <cellStyle name="20% - Accent2 8 2 7" xfId="8964" xr:uid="{F17760E4-ECC4-4CD4-A508-963EEAED32BA}"/>
    <cellStyle name="20% - Accent2 8 3" xfId="1064" xr:uid="{66B5F8C9-755B-4D2F-BB4F-BCB5E69FB53C}"/>
    <cellStyle name="20% - Accent2 8 3 2" xfId="5196" xr:uid="{0A953FAB-DAC8-40DE-8876-F112A20BCD54}"/>
    <cellStyle name="20% - Accent2 8 4" xfId="1892" xr:uid="{DB1787DE-3161-4ECA-871F-418E0BA8DEA5}"/>
    <cellStyle name="20% - Accent2 8 4 2" xfId="6023" xr:uid="{D39B4375-5C19-4FD7-9893-12BD69F74BA9}"/>
    <cellStyle name="20% - Accent2 8 5" xfId="2716" xr:uid="{5B34957B-2359-4F51-A565-9C79A3EE0582}"/>
    <cellStyle name="20% - Accent2 8 5 2" xfId="6847" xr:uid="{0936FE8A-502C-44F4-8972-88808B1BDA92}"/>
    <cellStyle name="20% - Accent2 8 6" xfId="3540" xr:uid="{12134D2D-3CA7-4883-ACEC-66172167FC78}"/>
    <cellStyle name="20% - Accent2 8 6 2" xfId="7699" xr:uid="{A98B5E67-FDB9-4BCA-88F5-3846766145A4}"/>
    <cellStyle name="20% - Accent2 8 7" xfId="4370" xr:uid="{F57712D7-7FC8-44BB-A664-F650811830B7}"/>
    <cellStyle name="20% - Accent2 8 8" xfId="8546" xr:uid="{28A560AA-25F2-48EE-8E1F-BAE7D0296022}"/>
    <cellStyle name="20% - Accent2 9" xfId="251" xr:uid="{00000000-0005-0000-0000-00007C000000}"/>
    <cellStyle name="20% - Accent2 9 2" xfId="668" xr:uid="{00000000-0005-0000-0000-00007D000000}"/>
    <cellStyle name="20% - Accent2 9 2 2" xfId="1494" xr:uid="{AC844DA8-4DBA-4EC4-83B1-E731421F7416}"/>
    <cellStyle name="20% - Accent2 9 2 2 2" xfId="5626" xr:uid="{4E6F94FF-C2AF-4969-BD95-28E9261C2E29}"/>
    <cellStyle name="20% - Accent2 9 2 3" xfId="2322" xr:uid="{B59AA4C5-8722-4604-8B5B-BBDD113A06FB}"/>
    <cellStyle name="20% - Accent2 9 2 3 2" xfId="6453" xr:uid="{E3C6419C-9E29-4BC8-982E-CCFCDE880FC1}"/>
    <cellStyle name="20% - Accent2 9 2 4" xfId="3146" xr:uid="{8F4EE915-616D-4A38-9E25-464FC13648FD}"/>
    <cellStyle name="20% - Accent2 9 2 4 2" xfId="7277" xr:uid="{786E5D2B-6459-4760-B841-C859CD126E1C}"/>
    <cellStyle name="20% - Accent2 9 2 5" xfId="3970" xr:uid="{FE1B0EA8-9553-4086-B151-AEC0E733165F}"/>
    <cellStyle name="20% - Accent2 9 2 5 2" xfId="8129" xr:uid="{3125A89A-9EAF-442D-8D4E-26D5AF267214}"/>
    <cellStyle name="20% - Accent2 9 2 6" xfId="4800" xr:uid="{50B46B04-8C57-4AD2-A4C1-71E690C3EA5A}"/>
    <cellStyle name="20% - Accent2 9 2 7" xfId="8976" xr:uid="{2F25B0B4-1279-4022-AAE8-26ED4E2763A8}"/>
    <cellStyle name="20% - Accent2 9 3" xfId="1077" xr:uid="{5C91175B-CB0A-4AB7-8E8D-C4966D0632EE}"/>
    <cellStyle name="20% - Accent2 9 3 2" xfId="5209" xr:uid="{F12DCF12-3E61-4B07-880A-1668E5A5FF14}"/>
    <cellStyle name="20% - Accent2 9 4" xfId="1905" xr:uid="{0B2F1037-0892-40A1-A2B1-9EB2D1602ED9}"/>
    <cellStyle name="20% - Accent2 9 4 2" xfId="6036" xr:uid="{7280E853-B164-4B8B-869A-6C964F5FB7F9}"/>
    <cellStyle name="20% - Accent2 9 5" xfId="2729" xr:uid="{ABCD56E2-DFDA-44B3-AB19-01B7E341B5E0}"/>
    <cellStyle name="20% - Accent2 9 5 2" xfId="6860" xr:uid="{CE3874FA-F85E-454C-9BC0-4C26205B8483}"/>
    <cellStyle name="20% - Accent2 9 6" xfId="3553" xr:uid="{48080105-86EF-4245-9F8D-A612BAAAD3EA}"/>
    <cellStyle name="20% - Accent2 9 6 2" xfId="7712" xr:uid="{42C21605-961E-4AD0-A2C6-9C23ED6C72FC}"/>
    <cellStyle name="20% - Accent2 9 7" xfId="4383" xr:uid="{1CFF7BCF-32EC-4287-9726-9A0DF08F9343}"/>
    <cellStyle name="20% - Accent2 9 8" xfId="8559" xr:uid="{8059A64A-5049-4D76-BAED-3B43BD342E09}"/>
    <cellStyle name="20% - Accent3" xfId="29" builtinId="38" customBuiltin="1"/>
    <cellStyle name="20% - Accent3 10" xfId="449" xr:uid="{00000000-0005-0000-0000-00007F000000}"/>
    <cellStyle name="20% - Accent3 10 2" xfId="1275" xr:uid="{9DE147DA-EE38-45DC-B486-0D200CC3A0FC}"/>
    <cellStyle name="20% - Accent3 10 2 2" xfId="5407" xr:uid="{C6A69A0C-265F-4808-BC72-5EFDF10F6F77}"/>
    <cellStyle name="20% - Accent3 10 3" xfId="1690" xr:uid="{D24B3923-9C57-40B8-A391-28BB81D643CE}"/>
    <cellStyle name="20% - Accent3 10 3 2" xfId="5821" xr:uid="{3095A304-8C71-42BF-B59B-23D474047AD6}"/>
    <cellStyle name="20% - Accent3 10 4" xfId="2103" xr:uid="{19DEAA5D-CB8D-4EAE-8EE9-F2ECB3559DCD}"/>
    <cellStyle name="20% - Accent3 10 4 2" xfId="6234" xr:uid="{4E1F23E3-4109-42B8-8263-3ED6C84FD4ED}"/>
    <cellStyle name="20% - Accent3 10 5" xfId="2927" xr:uid="{D723A00B-09B9-4A3C-8B6D-893E4197B9EE}"/>
    <cellStyle name="20% - Accent3 10 5 2" xfId="7058" xr:uid="{0ADDA28E-3E89-4EBA-B720-A0DB2FDE6C1E}"/>
    <cellStyle name="20% - Accent3 10 6" xfId="3751" xr:uid="{4FBF1938-816E-4112-B117-0537FFFD407B}"/>
    <cellStyle name="20% - Accent3 10 6 2" xfId="7910" xr:uid="{ABFD26D0-1983-44C3-9AD2-EDCF1CE20F40}"/>
    <cellStyle name="20% - Accent3 10 7" xfId="4581" xr:uid="{0E3F7D68-DF36-4F22-A11F-C77126A21562}"/>
    <cellStyle name="20% - Accent3 10 8" xfId="8757" xr:uid="{E24EA328-3139-4F53-B21E-DDDBADA089C4}"/>
    <cellStyle name="20% - Accent3 11" xfId="462" xr:uid="{00000000-0005-0000-0000-000080000000}"/>
    <cellStyle name="20% - Accent3 11 2" xfId="1288" xr:uid="{C10D1ADE-7657-4DE0-A799-09988F31EBF4}"/>
    <cellStyle name="20% - Accent3 11 2 2" xfId="5420" xr:uid="{9AFBA1C1-C244-41B4-94ED-4051AB8DBB11}"/>
    <cellStyle name="20% - Accent3 11 3" xfId="2116" xr:uid="{07E0AB7A-A23F-4F1B-9D94-F41BCE37B100}"/>
    <cellStyle name="20% - Accent3 11 3 2" xfId="6247" xr:uid="{1F4EA487-9BB8-4E56-A8C3-BDF0DED7B4C5}"/>
    <cellStyle name="20% - Accent3 11 4" xfId="2940" xr:uid="{13876120-57D0-4E3D-9F84-88FE0F7355C1}"/>
    <cellStyle name="20% - Accent3 11 4 2" xfId="7071" xr:uid="{7CFD1E74-DB28-4DAB-85B7-AE220A6F6DF9}"/>
    <cellStyle name="20% - Accent3 11 5" xfId="3764" xr:uid="{11BF09D4-8D06-4AEF-880A-FB9E2258391F}"/>
    <cellStyle name="20% - Accent3 11 5 2" xfId="7923" xr:uid="{272E176E-7B27-43F8-9F27-4ABDAB800F55}"/>
    <cellStyle name="20% - Accent3 11 6" xfId="4594" xr:uid="{46981421-CB2C-4636-989E-F3556A89014E}"/>
    <cellStyle name="20% - Accent3 11 7" xfId="8770" xr:uid="{E2C91DB6-100C-4B5B-A5AF-1479FEDDA1F8}"/>
    <cellStyle name="20% - Accent3 12" xfId="867" xr:uid="{41071E0F-FE54-4BC6-A8B7-0145CC4979B0}"/>
    <cellStyle name="20% - Accent3 12 2" xfId="4999" xr:uid="{CCDFAFF1-FF0C-4088-A2B0-BBEC11B2D427}"/>
    <cellStyle name="20% - Accent3 13" xfId="1696" xr:uid="{1D62E394-9E39-4910-BFC4-2D5729B26649}"/>
    <cellStyle name="20% - Accent3 13 2" xfId="5827" xr:uid="{E30187A2-B43B-497F-B79A-99879FB7D2C7}"/>
    <cellStyle name="20% - Accent3 14" xfId="2520" xr:uid="{390ABDAF-C783-467B-B57A-22DF8C7FAE7C}"/>
    <cellStyle name="20% - Accent3 14 2" xfId="6651" xr:uid="{23F11039-060D-4729-91A8-8CA3586A53BA}"/>
    <cellStyle name="20% - Accent3 15" xfId="3344" xr:uid="{A73422DA-C036-4A0B-AF8F-8F6E952F6F30}"/>
    <cellStyle name="20% - Accent3 15 2" xfId="7503" xr:uid="{50AEFF4F-81FA-4C64-ADE4-91ACCA77B362}"/>
    <cellStyle name="20% - Accent3 16" xfId="4173" xr:uid="{DCA7A0DE-6611-4626-B1A5-36AE35B2EE78}"/>
    <cellStyle name="20% - Accent3 17" xfId="8350" xr:uid="{3D2206BA-EB81-4792-9673-B9E345A2CFDC}"/>
    <cellStyle name="20% - Accent3 2" xfId="56" xr:uid="{00000000-0005-0000-0000-000081000000}"/>
    <cellStyle name="20% - Accent3 2 10" xfId="4188" xr:uid="{B5FFDD81-CBF1-4E61-B365-66B2D08F9420}"/>
    <cellStyle name="20% - Accent3 2 11" xfId="8364" xr:uid="{1D5BDCE5-6730-498B-B14A-87F6C0FEA877}"/>
    <cellStyle name="20% - Accent3 2 2" xfId="109" xr:uid="{00000000-0005-0000-0000-000082000000}"/>
    <cellStyle name="20% - Accent3 2 2 10" xfId="8417" xr:uid="{5C8B5FCC-0C87-4B58-8542-207882B4B314}"/>
    <cellStyle name="20% - Accent3 2 2 2" xfId="214" xr:uid="{00000000-0005-0000-0000-000083000000}"/>
    <cellStyle name="20% - Accent3 2 2 2 2" xfId="423" xr:uid="{00000000-0005-0000-0000-000084000000}"/>
    <cellStyle name="20% - Accent3 2 2 2 2 2" xfId="840" xr:uid="{00000000-0005-0000-0000-000085000000}"/>
    <cellStyle name="20% - Accent3 2 2 2 2 2 2" xfId="1666" xr:uid="{3D47A3E4-A3C6-4FA2-B391-D1F071E33FA2}"/>
    <cellStyle name="20% - Accent3 2 2 2 2 2 2 2" xfId="5798" xr:uid="{53205C68-B808-43E7-AE10-7C5E970FCD5E}"/>
    <cellStyle name="20% - Accent3 2 2 2 2 2 3" xfId="2494" xr:uid="{C0CF06DA-1CA8-4253-A564-0EF90BC64A23}"/>
    <cellStyle name="20% - Accent3 2 2 2 2 2 3 2" xfId="6625" xr:uid="{1D21C013-FBBA-475F-85E5-61ACB27B11C4}"/>
    <cellStyle name="20% - Accent3 2 2 2 2 2 4" xfId="3318" xr:uid="{48B3E8C6-E99F-4940-9285-22F93045845B}"/>
    <cellStyle name="20% - Accent3 2 2 2 2 2 4 2" xfId="7449" xr:uid="{57E9531A-F889-4AE5-9ECB-ECBB9A3F9410}"/>
    <cellStyle name="20% - Accent3 2 2 2 2 2 5" xfId="4142" xr:uid="{FAB6FCBD-5186-4982-A1CC-041F171A7BF2}"/>
    <cellStyle name="20% - Accent3 2 2 2 2 2 5 2" xfId="8301" xr:uid="{BB92711A-DF93-42E8-B73F-9373CD58E64A}"/>
    <cellStyle name="20% - Accent3 2 2 2 2 2 6" xfId="4972" xr:uid="{F7E2D53D-467B-449A-A395-D678AED84791}"/>
    <cellStyle name="20% - Accent3 2 2 2 2 2 7" xfId="9148" xr:uid="{5466518C-9FC4-4C3E-A04A-6B9B8FC3AD2B}"/>
    <cellStyle name="20% - Accent3 2 2 2 2 3" xfId="1249" xr:uid="{8BC6BDC1-8383-48CA-9B82-6D08DB69C805}"/>
    <cellStyle name="20% - Accent3 2 2 2 2 3 2" xfId="5381" xr:uid="{5D0AE073-45D1-4763-BE53-182BAE78D8E8}"/>
    <cellStyle name="20% - Accent3 2 2 2 2 4" xfId="2077" xr:uid="{57CB9C49-ACA7-461D-8B95-889C523D30C6}"/>
    <cellStyle name="20% - Accent3 2 2 2 2 4 2" xfId="6208" xr:uid="{CFEB8E37-A22E-42DD-857C-D626C40529AB}"/>
    <cellStyle name="20% - Accent3 2 2 2 2 5" xfId="2901" xr:uid="{21EF3D70-1636-4934-B98F-1BCFB52E80DB}"/>
    <cellStyle name="20% - Accent3 2 2 2 2 5 2" xfId="7032" xr:uid="{E0EEEDCC-F107-4214-84A7-8B39751731A9}"/>
    <cellStyle name="20% - Accent3 2 2 2 2 6" xfId="3725" xr:uid="{D797A6AD-CDF1-4069-BDCA-7B8BC3B3A003}"/>
    <cellStyle name="20% - Accent3 2 2 2 2 6 2" xfId="7884" xr:uid="{373D1818-8DE5-46EF-8B19-9D2F21794ED6}"/>
    <cellStyle name="20% - Accent3 2 2 2 2 7" xfId="4555" xr:uid="{FDEC7FA3-8F80-4915-A39B-05C78B372CA8}"/>
    <cellStyle name="20% - Accent3 2 2 2 2 8" xfId="8731" xr:uid="{36174896-3B0B-43E9-92D2-15D484322E01}"/>
    <cellStyle name="20% - Accent3 2 2 2 3" xfId="632" xr:uid="{00000000-0005-0000-0000-000086000000}"/>
    <cellStyle name="20% - Accent3 2 2 2 3 2" xfId="1458" xr:uid="{31135527-AAC5-4E45-801B-76FE6128C6D2}"/>
    <cellStyle name="20% - Accent3 2 2 2 3 2 2" xfId="5590" xr:uid="{44A612E9-51F8-4BF0-8ADB-08E6E3303670}"/>
    <cellStyle name="20% - Accent3 2 2 2 3 3" xfId="2286" xr:uid="{602565B5-9265-4F8E-8A7B-0951097A5759}"/>
    <cellStyle name="20% - Accent3 2 2 2 3 3 2" xfId="6417" xr:uid="{D13F6F5C-CB9D-4309-A7AE-661B33D7CEF6}"/>
    <cellStyle name="20% - Accent3 2 2 2 3 4" xfId="3110" xr:uid="{25608D1A-85EC-4A21-8D4C-D73B047C3768}"/>
    <cellStyle name="20% - Accent3 2 2 2 3 4 2" xfId="7241" xr:uid="{636ABAA1-D9BC-4BA9-AFA6-1F2CAE105BE8}"/>
    <cellStyle name="20% - Accent3 2 2 2 3 5" xfId="3934" xr:uid="{3B413FFF-A001-49AF-AB91-E6D8BBBD1893}"/>
    <cellStyle name="20% - Accent3 2 2 2 3 5 2" xfId="8093" xr:uid="{58DE5BF3-0723-4008-9F52-70924FE52B5C}"/>
    <cellStyle name="20% - Accent3 2 2 2 3 6" xfId="4764" xr:uid="{4E3F9916-823F-407D-89C0-117835602F53}"/>
    <cellStyle name="20% - Accent3 2 2 2 3 7" xfId="8940" xr:uid="{ACEDC2D7-59CA-407B-9B1E-E704504FA1E5}"/>
    <cellStyle name="20% - Accent3 2 2 2 4" xfId="1040" xr:uid="{582828BF-0B02-4448-8037-02F5B0D83E69}"/>
    <cellStyle name="20% - Accent3 2 2 2 4 2" xfId="5172" xr:uid="{82945057-2C76-4080-9B0A-58F85DDD4460}"/>
    <cellStyle name="20% - Accent3 2 2 2 5" xfId="1868" xr:uid="{46175703-9B44-4959-8B4F-8B9AC4BEB3D9}"/>
    <cellStyle name="20% - Accent3 2 2 2 5 2" xfId="5999" xr:uid="{FEC0B1C7-7878-4FD1-AA91-7254A81B651A}"/>
    <cellStyle name="20% - Accent3 2 2 2 6" xfId="2692" xr:uid="{9F723345-483A-4213-B1A6-C037E8BABF20}"/>
    <cellStyle name="20% - Accent3 2 2 2 6 2" xfId="6823" xr:uid="{99A31F5E-9372-4B8B-A9FE-62D8F773E1CB}"/>
    <cellStyle name="20% - Accent3 2 2 2 7" xfId="3516" xr:uid="{ED5D149E-B763-4D34-A2A5-C7FBD0EB5FE6}"/>
    <cellStyle name="20% - Accent3 2 2 2 7 2" xfId="7675" xr:uid="{E972E85C-F027-4004-BEF5-9FF573B823AB}"/>
    <cellStyle name="20% - Accent3 2 2 2 8" xfId="4346" xr:uid="{A5229691-D422-4AC8-8CFD-526C7B438693}"/>
    <cellStyle name="20% - Accent3 2 2 2 9" xfId="8522" xr:uid="{FE02F765-5764-42BF-9C90-C06E356764D3}"/>
    <cellStyle name="20% - Accent3 2 2 3" xfId="319" xr:uid="{00000000-0005-0000-0000-000087000000}"/>
    <cellStyle name="20% - Accent3 2 2 3 2" xfId="736" xr:uid="{00000000-0005-0000-0000-000088000000}"/>
    <cellStyle name="20% - Accent3 2 2 3 2 2" xfId="1562" xr:uid="{E2BE00D1-9D40-438E-A2C1-56B9880CE7BF}"/>
    <cellStyle name="20% - Accent3 2 2 3 2 2 2" xfId="5694" xr:uid="{11751F34-694C-4734-BC2B-307EE40C112C}"/>
    <cellStyle name="20% - Accent3 2 2 3 2 3" xfId="2390" xr:uid="{6C2B2257-A935-4898-9442-C7A57643A18C}"/>
    <cellStyle name="20% - Accent3 2 2 3 2 3 2" xfId="6521" xr:uid="{FB2C8172-FBA8-4421-9579-C90BC6B7DC60}"/>
    <cellStyle name="20% - Accent3 2 2 3 2 4" xfId="3214" xr:uid="{3BA31B1D-6EB4-4912-AE78-AD101C83B239}"/>
    <cellStyle name="20% - Accent3 2 2 3 2 4 2" xfId="7345" xr:uid="{B3F0218B-24C4-489D-BCD8-119B5DA113E3}"/>
    <cellStyle name="20% - Accent3 2 2 3 2 5" xfId="4038" xr:uid="{E769C813-60D0-4CB2-BE42-757FDE769637}"/>
    <cellStyle name="20% - Accent3 2 2 3 2 5 2" xfId="8197" xr:uid="{018DB8F9-EF00-4306-83F2-93757B2B074C}"/>
    <cellStyle name="20% - Accent3 2 2 3 2 6" xfId="4868" xr:uid="{96C9EC04-FD79-4F74-A7F6-FCBB7745A852}"/>
    <cellStyle name="20% - Accent3 2 2 3 2 7" xfId="9044" xr:uid="{6B56F84B-054C-40F9-A338-4520F358F1F7}"/>
    <cellStyle name="20% - Accent3 2 2 3 3" xfId="1145" xr:uid="{A2AFFBFB-6C92-47CB-8253-B05C2B52CB2C}"/>
    <cellStyle name="20% - Accent3 2 2 3 3 2" xfId="5277" xr:uid="{5F56BE70-A812-4640-A73E-661CC1A88ABB}"/>
    <cellStyle name="20% - Accent3 2 2 3 4" xfId="1973" xr:uid="{05CC58E9-1183-42EB-BB09-B1C585A02C83}"/>
    <cellStyle name="20% - Accent3 2 2 3 4 2" xfId="6104" xr:uid="{50E511A8-B247-48A6-9671-25764796F9E7}"/>
    <cellStyle name="20% - Accent3 2 2 3 5" xfId="2797" xr:uid="{1E76C8A3-424D-4555-A8EE-4B651A4A2E1C}"/>
    <cellStyle name="20% - Accent3 2 2 3 5 2" xfId="6928" xr:uid="{AA621077-36FD-404F-8604-F59B777A0F06}"/>
    <cellStyle name="20% - Accent3 2 2 3 6" xfId="3621" xr:uid="{D1F160CE-6CF1-4BD6-8FED-2B91DA19FE10}"/>
    <cellStyle name="20% - Accent3 2 2 3 6 2" xfId="7780" xr:uid="{F4BA9CC0-FD93-4CF4-93EC-A847584AF1C3}"/>
    <cellStyle name="20% - Accent3 2 2 3 7" xfId="4451" xr:uid="{7E722B2C-2AE6-45E3-AA9E-BC7191BE80E8}"/>
    <cellStyle name="20% - Accent3 2 2 3 8" xfId="8627" xr:uid="{67DBDD08-4B44-41A0-809F-12E1D608B956}"/>
    <cellStyle name="20% - Accent3 2 2 4" xfId="528" xr:uid="{00000000-0005-0000-0000-000089000000}"/>
    <cellStyle name="20% - Accent3 2 2 4 2" xfId="1354" xr:uid="{D1DE3456-2F6F-4D11-AA67-622D3F8BE829}"/>
    <cellStyle name="20% - Accent3 2 2 4 2 2" xfId="5486" xr:uid="{F2952A85-19B1-434F-A96A-B0AB4B036BFF}"/>
    <cellStyle name="20% - Accent3 2 2 4 3" xfId="2182" xr:uid="{1647C56D-4F34-443B-8468-03B265B662E9}"/>
    <cellStyle name="20% - Accent3 2 2 4 3 2" xfId="6313" xr:uid="{3757F23F-CC50-4BED-A686-01FA15165DBA}"/>
    <cellStyle name="20% - Accent3 2 2 4 4" xfId="3006" xr:uid="{1023A94F-37CD-485B-9823-36301A099E73}"/>
    <cellStyle name="20% - Accent3 2 2 4 4 2" xfId="7137" xr:uid="{8772FA9C-9DB1-4C5F-B08C-FAE6880712FF}"/>
    <cellStyle name="20% - Accent3 2 2 4 5" xfId="3830" xr:uid="{5CA239C1-D75F-4630-8AAB-9E9854434DA3}"/>
    <cellStyle name="20% - Accent3 2 2 4 5 2" xfId="7989" xr:uid="{61F30299-15EB-4146-A38B-19084D8BC9B4}"/>
    <cellStyle name="20% - Accent3 2 2 4 6" xfId="4660" xr:uid="{AFE56D45-1240-4B03-946C-2A3602F591C1}"/>
    <cellStyle name="20% - Accent3 2 2 4 7" xfId="8836" xr:uid="{28A5F25A-8FB9-4B91-B94B-22B9AB5F0E69}"/>
    <cellStyle name="20% - Accent3 2 2 5" xfId="935" xr:uid="{CB268598-0AB7-4E5D-93C0-0F09D2C3A119}"/>
    <cellStyle name="20% - Accent3 2 2 5 2" xfId="5067" xr:uid="{8FC1B2EA-C1DB-472E-8DD5-071BE5D25F4A}"/>
    <cellStyle name="20% - Accent3 2 2 6" xfId="1763" xr:uid="{20903E11-5143-4A51-8BA8-4F0DA8CED7B3}"/>
    <cellStyle name="20% - Accent3 2 2 6 2" xfId="5894" xr:uid="{E12C31CE-3BBE-49B4-8BDB-E9B51C652323}"/>
    <cellStyle name="20% - Accent3 2 2 7" xfId="2587" xr:uid="{57E89358-29C9-4287-B2EA-41BC69856D49}"/>
    <cellStyle name="20% - Accent3 2 2 7 2" xfId="6718" xr:uid="{8968C23C-4C5D-491A-83E1-CD4E6DC72A7D}"/>
    <cellStyle name="20% - Accent3 2 2 8" xfId="3411" xr:uid="{923B8647-2355-475F-B8BF-E8236485F15D}"/>
    <cellStyle name="20% - Accent3 2 2 8 2" xfId="7570" xr:uid="{69CC350D-A5F0-40BD-8DD5-914A34C68D9E}"/>
    <cellStyle name="20% - Accent3 2 2 9" xfId="4241" xr:uid="{01A0A998-668F-496D-B877-0ACE4DB23D55}"/>
    <cellStyle name="20% - Accent3 2 3" xfId="162" xr:uid="{00000000-0005-0000-0000-00008A000000}"/>
    <cellStyle name="20% - Accent3 2 3 2" xfId="371" xr:uid="{00000000-0005-0000-0000-00008B000000}"/>
    <cellStyle name="20% - Accent3 2 3 2 2" xfId="788" xr:uid="{00000000-0005-0000-0000-00008C000000}"/>
    <cellStyle name="20% - Accent3 2 3 2 2 2" xfId="1614" xr:uid="{53C46401-B7A4-4968-9784-302AF6B134D0}"/>
    <cellStyle name="20% - Accent3 2 3 2 2 2 2" xfId="5746" xr:uid="{22D055B8-CFB9-4D97-89B4-EBA58A7D44AD}"/>
    <cellStyle name="20% - Accent3 2 3 2 2 3" xfId="2442" xr:uid="{0B13151D-4396-410F-8A78-41D15935A5D4}"/>
    <cellStyle name="20% - Accent3 2 3 2 2 3 2" xfId="6573" xr:uid="{74DDD7B6-7B38-4F02-99A7-6A77A01B7BBE}"/>
    <cellStyle name="20% - Accent3 2 3 2 2 4" xfId="3266" xr:uid="{DFD791B7-EEEF-47A3-9EAC-646D70EC4F1F}"/>
    <cellStyle name="20% - Accent3 2 3 2 2 4 2" xfId="7397" xr:uid="{5472160C-55C8-4BF7-952A-90A0A63F8A1A}"/>
    <cellStyle name="20% - Accent3 2 3 2 2 5" xfId="4090" xr:uid="{431B2C8D-9599-4DE6-8932-42FBDEB75285}"/>
    <cellStyle name="20% - Accent3 2 3 2 2 5 2" xfId="8249" xr:uid="{772AA26D-4F76-4E7A-95DC-689E088C6A7A}"/>
    <cellStyle name="20% - Accent3 2 3 2 2 6" xfId="4920" xr:uid="{AFD8AC34-560D-4001-9A09-B9B983DFDFD1}"/>
    <cellStyle name="20% - Accent3 2 3 2 2 7" xfId="9096" xr:uid="{7023093B-E820-4ACB-979C-BD9983316758}"/>
    <cellStyle name="20% - Accent3 2 3 2 3" xfId="1197" xr:uid="{F9DAAC1C-FFC5-4730-9370-74B4D319D06A}"/>
    <cellStyle name="20% - Accent3 2 3 2 3 2" xfId="5329" xr:uid="{448EDD0F-D744-42D2-80C3-FE9B4366AD10}"/>
    <cellStyle name="20% - Accent3 2 3 2 4" xfId="2025" xr:uid="{15B3BB56-A00C-475F-9216-2F8EF92DC99B}"/>
    <cellStyle name="20% - Accent3 2 3 2 4 2" xfId="6156" xr:uid="{C5AC35B8-FF6B-4796-9E2C-B611B5FBBD5B}"/>
    <cellStyle name="20% - Accent3 2 3 2 5" xfId="2849" xr:uid="{1B4EF6A1-4151-413F-8EA0-EA88A75E87D7}"/>
    <cellStyle name="20% - Accent3 2 3 2 5 2" xfId="6980" xr:uid="{E25AEE65-3E81-430F-8126-B12A8C8D8F8C}"/>
    <cellStyle name="20% - Accent3 2 3 2 6" xfId="3673" xr:uid="{578194DF-8284-4813-9125-3A15EB5D5E9B}"/>
    <cellStyle name="20% - Accent3 2 3 2 6 2" xfId="7832" xr:uid="{FA4EFEB7-B7E9-4E46-A649-100F8AE42ECF}"/>
    <cellStyle name="20% - Accent3 2 3 2 7" xfId="4503" xr:uid="{837890AC-713A-4DCC-AD49-105629B352CF}"/>
    <cellStyle name="20% - Accent3 2 3 2 8" xfId="8679" xr:uid="{67D3E2EB-4523-41CD-A1E8-1B8DDF20247A}"/>
    <cellStyle name="20% - Accent3 2 3 3" xfId="580" xr:uid="{00000000-0005-0000-0000-00008D000000}"/>
    <cellStyle name="20% - Accent3 2 3 3 2" xfId="1406" xr:uid="{40F29F0D-5D15-4BCB-AF44-8D4730B5DC16}"/>
    <cellStyle name="20% - Accent3 2 3 3 2 2" xfId="5538" xr:uid="{0716BB4F-1B86-4496-9F9E-62D4B8E458A8}"/>
    <cellStyle name="20% - Accent3 2 3 3 3" xfId="2234" xr:uid="{750BE211-64BF-4DAD-912A-EC4E22FCD906}"/>
    <cellStyle name="20% - Accent3 2 3 3 3 2" xfId="6365" xr:uid="{B4C18782-27DD-46D9-BA71-0E27BA5A16BE}"/>
    <cellStyle name="20% - Accent3 2 3 3 4" xfId="3058" xr:uid="{4B511A72-C982-4504-9680-F72D86BAA17B}"/>
    <cellStyle name="20% - Accent3 2 3 3 4 2" xfId="7189" xr:uid="{C2A13C2E-D600-4E4C-B4EE-DA5D9F0BDE94}"/>
    <cellStyle name="20% - Accent3 2 3 3 5" xfId="3882" xr:uid="{9B3C19B2-A5C3-4775-846E-2DDA6049785D}"/>
    <cellStyle name="20% - Accent3 2 3 3 5 2" xfId="8041" xr:uid="{23DDE6E4-E2D2-406E-A426-D9A25E4A01BC}"/>
    <cellStyle name="20% - Accent3 2 3 3 6" xfId="4712" xr:uid="{F3C084CD-21B7-4C48-8EA1-081A1BAD9011}"/>
    <cellStyle name="20% - Accent3 2 3 3 7" xfId="8888" xr:uid="{BB7C0C0C-613C-49CE-918A-563055334771}"/>
    <cellStyle name="20% - Accent3 2 3 4" xfId="988" xr:uid="{14CCBBD0-6DA5-490E-8B75-2B178FC44E44}"/>
    <cellStyle name="20% - Accent3 2 3 4 2" xfId="5120" xr:uid="{40FB5132-2D4A-40F9-A610-EBC418D36595}"/>
    <cellStyle name="20% - Accent3 2 3 5" xfId="1816" xr:uid="{AF9B925F-5423-448B-9C20-2AFC68B7A62D}"/>
    <cellStyle name="20% - Accent3 2 3 5 2" xfId="5947" xr:uid="{AD16E1A5-2A4F-4F3D-93D8-D9C432DE983F}"/>
    <cellStyle name="20% - Accent3 2 3 6" xfId="2640" xr:uid="{9B3F5F9B-FC12-4FE1-9446-E9ED1698BF40}"/>
    <cellStyle name="20% - Accent3 2 3 6 2" xfId="6771" xr:uid="{1879FCFF-B740-4269-A8A9-23C8F3FA73E8}"/>
    <cellStyle name="20% - Accent3 2 3 7" xfId="3464" xr:uid="{353C8C48-2320-4150-84F6-C6546A45B69A}"/>
    <cellStyle name="20% - Accent3 2 3 7 2" xfId="7623" xr:uid="{8BE4F8DE-4C4F-4CEE-A8A7-62DD0019E14D}"/>
    <cellStyle name="20% - Accent3 2 3 8" xfId="4294" xr:uid="{7197D733-4AA8-4F23-899C-A135A11BA303}"/>
    <cellStyle name="20% - Accent3 2 3 9" xfId="8470" xr:uid="{C426C9C0-F189-441A-A8E5-B44067D0699E}"/>
    <cellStyle name="20% - Accent3 2 4" xfId="267" xr:uid="{00000000-0005-0000-0000-00008E000000}"/>
    <cellStyle name="20% - Accent3 2 4 2" xfId="684" xr:uid="{00000000-0005-0000-0000-00008F000000}"/>
    <cellStyle name="20% - Accent3 2 4 2 2" xfId="1510" xr:uid="{0F828AD5-C8D8-477E-8F09-49C7EC79ED59}"/>
    <cellStyle name="20% - Accent3 2 4 2 2 2" xfId="5642" xr:uid="{4EB19392-76A9-4024-95E7-9077FEAC8EE1}"/>
    <cellStyle name="20% - Accent3 2 4 2 3" xfId="2338" xr:uid="{C66ED9BB-AFB6-4774-BA97-D6C5EAAFF684}"/>
    <cellStyle name="20% - Accent3 2 4 2 3 2" xfId="6469" xr:uid="{5BDE8D5D-7206-4C31-B6F7-4209C719EEB3}"/>
    <cellStyle name="20% - Accent3 2 4 2 4" xfId="3162" xr:uid="{58CEE187-C579-4052-AD90-55CB8144F772}"/>
    <cellStyle name="20% - Accent3 2 4 2 4 2" xfId="7293" xr:uid="{E35C1C13-1AB9-43C8-96BC-B8F9F4AD5964}"/>
    <cellStyle name="20% - Accent3 2 4 2 5" xfId="3986" xr:uid="{41FE0FDA-1004-4B82-B087-1CAA12A63300}"/>
    <cellStyle name="20% - Accent3 2 4 2 5 2" xfId="8145" xr:uid="{B44C9678-32EF-4419-87E3-48B40B437051}"/>
    <cellStyle name="20% - Accent3 2 4 2 6" xfId="4816" xr:uid="{B29F9A46-C536-49CE-A00A-47DA30E9D1BA}"/>
    <cellStyle name="20% - Accent3 2 4 2 7" xfId="8992" xr:uid="{2D1A0CB5-DC4E-481F-8FA6-53B45C18B50C}"/>
    <cellStyle name="20% - Accent3 2 4 3" xfId="1093" xr:uid="{64D45BB5-3D79-44D3-A166-340FBA0BBA1A}"/>
    <cellStyle name="20% - Accent3 2 4 3 2" xfId="5225" xr:uid="{278C4B39-3E12-453B-8644-3602EC96796A}"/>
    <cellStyle name="20% - Accent3 2 4 4" xfId="1921" xr:uid="{97BC4898-23E3-459E-8128-643BB328A310}"/>
    <cellStyle name="20% - Accent3 2 4 4 2" xfId="6052" xr:uid="{D71E1E62-4979-4539-9247-45205A5C5FF2}"/>
    <cellStyle name="20% - Accent3 2 4 5" xfId="2745" xr:uid="{0CCA9F3F-9C01-40A7-878E-17C99878F268}"/>
    <cellStyle name="20% - Accent3 2 4 5 2" xfId="6876" xr:uid="{D65CA063-9348-4C31-B3E5-4F4ABCC7C40B}"/>
    <cellStyle name="20% - Accent3 2 4 6" xfId="3569" xr:uid="{C400CA05-0F3F-4125-9694-9C6DF79D76FF}"/>
    <cellStyle name="20% - Accent3 2 4 6 2" xfId="7728" xr:uid="{FC7392CE-88A9-4C81-B165-6D7C41D79CDE}"/>
    <cellStyle name="20% - Accent3 2 4 7" xfId="4399" xr:uid="{29D86D33-959E-4A3B-B7A2-D2AE18838B9C}"/>
    <cellStyle name="20% - Accent3 2 4 8" xfId="8575" xr:uid="{3666EE89-D4C6-45AB-827B-CD578C42C6B4}"/>
    <cellStyle name="20% - Accent3 2 5" xfId="476" xr:uid="{00000000-0005-0000-0000-000090000000}"/>
    <cellStyle name="20% - Accent3 2 5 2" xfId="1302" xr:uid="{1C3615A3-C31E-4248-A7FA-6555AFA65CB1}"/>
    <cellStyle name="20% - Accent3 2 5 2 2" xfId="5434" xr:uid="{9E24821B-2D6C-4DEF-A44B-8D5E9610F2DB}"/>
    <cellStyle name="20% - Accent3 2 5 3" xfId="2130" xr:uid="{F4A7FF2F-3D93-4FB4-B1C1-89E680E95A11}"/>
    <cellStyle name="20% - Accent3 2 5 3 2" xfId="6261" xr:uid="{FA2B94DF-69ED-48AC-A020-C8C30C3DD300}"/>
    <cellStyle name="20% - Accent3 2 5 4" xfId="2954" xr:uid="{0CA918A7-E0AA-495B-A551-EDCFF328A878}"/>
    <cellStyle name="20% - Accent3 2 5 4 2" xfId="7085" xr:uid="{C30266EE-3515-423C-A873-69207BB8A956}"/>
    <cellStyle name="20% - Accent3 2 5 5" xfId="3778" xr:uid="{A4CECBEF-92BA-4EA5-AE8A-890C4EC850B7}"/>
    <cellStyle name="20% - Accent3 2 5 5 2" xfId="7937" xr:uid="{1DF75D02-602D-40A8-B714-12743B60C660}"/>
    <cellStyle name="20% - Accent3 2 5 6" xfId="4608" xr:uid="{1B9649E8-A82B-4937-8C3F-9998894830EF}"/>
    <cellStyle name="20% - Accent3 2 5 7" xfId="8784" xr:uid="{077424E0-A4DF-4B49-A5F3-4F361FF60E68}"/>
    <cellStyle name="20% - Accent3 2 6" xfId="882" xr:uid="{71249369-DF12-446C-BFCB-870313DF8779}"/>
    <cellStyle name="20% - Accent3 2 6 2" xfId="5014" xr:uid="{6489C9D8-95CE-48EB-B4B3-B8D7208F174D}"/>
    <cellStyle name="20% - Accent3 2 7" xfId="1710" xr:uid="{4CA769EC-0F89-4AEE-9078-F840CD8ABE9C}"/>
    <cellStyle name="20% - Accent3 2 7 2" xfId="5841" xr:uid="{7348C914-49C9-4134-A51B-54466CDB31D3}"/>
    <cellStyle name="20% - Accent3 2 8" xfId="2534" xr:uid="{B69DC47C-D3D7-4E2A-8E4A-816CC94AC3BE}"/>
    <cellStyle name="20% - Accent3 2 8 2" xfId="6665" xr:uid="{C06EECBB-8D2C-4B71-9883-E266180673FF}"/>
    <cellStyle name="20% - Accent3 2 9" xfId="3358" xr:uid="{8DC61BEA-CF3F-4CB9-94DB-85C3FE3E014E}"/>
    <cellStyle name="20% - Accent3 2 9 2" xfId="7517" xr:uid="{E75726C2-9C9D-4A9A-9293-D0D2ED2A829C}"/>
    <cellStyle name="20% - Accent3 3" xfId="69" xr:uid="{00000000-0005-0000-0000-000091000000}"/>
    <cellStyle name="20% - Accent3 3 10" xfId="4201" xr:uid="{6A71A388-10B8-4023-BA59-D83272654D36}"/>
    <cellStyle name="20% - Accent3 3 11" xfId="8377" xr:uid="{6612076A-D857-4146-B9FC-CA9DE6F68A6D}"/>
    <cellStyle name="20% - Accent3 3 2" xfId="122" xr:uid="{00000000-0005-0000-0000-000092000000}"/>
    <cellStyle name="20% - Accent3 3 2 10" xfId="8430" xr:uid="{C7D62497-B413-4299-9514-B9C1AD62CEBD}"/>
    <cellStyle name="20% - Accent3 3 2 2" xfId="227" xr:uid="{00000000-0005-0000-0000-000093000000}"/>
    <cellStyle name="20% - Accent3 3 2 2 2" xfId="436" xr:uid="{00000000-0005-0000-0000-000094000000}"/>
    <cellStyle name="20% - Accent3 3 2 2 2 2" xfId="853" xr:uid="{00000000-0005-0000-0000-000095000000}"/>
    <cellStyle name="20% - Accent3 3 2 2 2 2 2" xfId="1679" xr:uid="{BD6D1917-5541-4F9F-8DA8-FD0E2F6D2AA4}"/>
    <cellStyle name="20% - Accent3 3 2 2 2 2 2 2" xfId="5811" xr:uid="{BF49E5EE-9C72-42D1-8460-3B9D5FCD8434}"/>
    <cellStyle name="20% - Accent3 3 2 2 2 2 3" xfId="2507" xr:uid="{AB677FC4-50D5-4342-85E1-BDE631370FF6}"/>
    <cellStyle name="20% - Accent3 3 2 2 2 2 3 2" xfId="6638" xr:uid="{F7BD8733-66AE-45F9-9B67-03B687C07216}"/>
    <cellStyle name="20% - Accent3 3 2 2 2 2 4" xfId="3331" xr:uid="{DA76A95D-1CF5-4A44-8B51-067E602A78C8}"/>
    <cellStyle name="20% - Accent3 3 2 2 2 2 4 2" xfId="7462" xr:uid="{9B527040-98BA-4A75-AE6D-2C7212AEAE4B}"/>
    <cellStyle name="20% - Accent3 3 2 2 2 2 5" xfId="4155" xr:uid="{4F18BF32-D024-4B7F-8DC6-B520BE023C20}"/>
    <cellStyle name="20% - Accent3 3 2 2 2 2 5 2" xfId="8314" xr:uid="{EC8E302C-1138-41BB-B4E5-AC16844F6CD1}"/>
    <cellStyle name="20% - Accent3 3 2 2 2 2 6" xfId="4985" xr:uid="{80687E37-F722-4E69-83F2-F5A4F849E73D}"/>
    <cellStyle name="20% - Accent3 3 2 2 2 2 7" xfId="9161" xr:uid="{500AB672-12FD-4E0D-A158-CA1D2582743E}"/>
    <cellStyle name="20% - Accent3 3 2 2 2 3" xfId="1262" xr:uid="{BF4CA54F-FC04-4EB3-8288-12004C726810}"/>
    <cellStyle name="20% - Accent3 3 2 2 2 3 2" xfId="5394" xr:uid="{CB127D24-974F-4385-9D0E-C9DC084D734E}"/>
    <cellStyle name="20% - Accent3 3 2 2 2 4" xfId="2090" xr:uid="{9D747EAB-55CE-4C0A-8C6D-EF1106F2EFE5}"/>
    <cellStyle name="20% - Accent3 3 2 2 2 4 2" xfId="6221" xr:uid="{3F6E9985-DB1E-4E14-8002-4CA23C768611}"/>
    <cellStyle name="20% - Accent3 3 2 2 2 5" xfId="2914" xr:uid="{A8EEEAFE-94AE-4384-9FF2-39D281033447}"/>
    <cellStyle name="20% - Accent3 3 2 2 2 5 2" xfId="7045" xr:uid="{BFDDF9A8-5A20-433C-ADAC-365524BD9761}"/>
    <cellStyle name="20% - Accent3 3 2 2 2 6" xfId="3738" xr:uid="{3E01A0AF-B2A0-4B30-8056-83A2CF94083B}"/>
    <cellStyle name="20% - Accent3 3 2 2 2 6 2" xfId="7897" xr:uid="{68C37B6A-8889-45F7-ACE1-72F79EA63ECA}"/>
    <cellStyle name="20% - Accent3 3 2 2 2 7" xfId="4568" xr:uid="{8F4D3D16-0D54-4A4A-A5B7-7D40983359C7}"/>
    <cellStyle name="20% - Accent3 3 2 2 2 8" xfId="8744" xr:uid="{36734F09-E00A-4A34-9726-02B11DF68987}"/>
    <cellStyle name="20% - Accent3 3 2 2 3" xfId="645" xr:uid="{00000000-0005-0000-0000-000096000000}"/>
    <cellStyle name="20% - Accent3 3 2 2 3 2" xfId="1471" xr:uid="{37F26D73-8B92-4245-9E6C-5710FD84CC04}"/>
    <cellStyle name="20% - Accent3 3 2 2 3 2 2" xfId="5603" xr:uid="{245E8BC1-22F9-428A-9CA9-6A5F44FF93DD}"/>
    <cellStyle name="20% - Accent3 3 2 2 3 3" xfId="2299" xr:uid="{72DF28D2-3116-4CA6-81F0-E46C74A5B6FE}"/>
    <cellStyle name="20% - Accent3 3 2 2 3 3 2" xfId="6430" xr:uid="{490741EF-664D-4700-BADA-3C8E362CEB21}"/>
    <cellStyle name="20% - Accent3 3 2 2 3 4" xfId="3123" xr:uid="{7C492243-3F73-483C-AE66-2FBE8A780D96}"/>
    <cellStyle name="20% - Accent3 3 2 2 3 4 2" xfId="7254" xr:uid="{6BFBCBD9-B1B1-466D-8193-42AD7123F213}"/>
    <cellStyle name="20% - Accent3 3 2 2 3 5" xfId="3947" xr:uid="{7770BEC1-3E4A-40C0-BD57-42A2D133F58D}"/>
    <cellStyle name="20% - Accent3 3 2 2 3 5 2" xfId="8106" xr:uid="{4884D519-3E51-4A4B-B9DA-229743CBE48D}"/>
    <cellStyle name="20% - Accent3 3 2 2 3 6" xfId="4777" xr:uid="{394D21C3-5F5F-4E84-86CD-E815F96812B6}"/>
    <cellStyle name="20% - Accent3 3 2 2 3 7" xfId="8953" xr:uid="{7CE80657-ADD3-4886-8590-658BF36C919B}"/>
    <cellStyle name="20% - Accent3 3 2 2 4" xfId="1053" xr:uid="{0D81EEF1-1C95-4C39-9725-D2281BCED607}"/>
    <cellStyle name="20% - Accent3 3 2 2 4 2" xfId="5185" xr:uid="{B4DEB9E3-2EF7-4E8D-94A8-654B3B52DFC3}"/>
    <cellStyle name="20% - Accent3 3 2 2 5" xfId="1881" xr:uid="{C7850491-7EA9-4EB8-9015-EE2A03CCFC42}"/>
    <cellStyle name="20% - Accent3 3 2 2 5 2" xfId="6012" xr:uid="{A0075F6B-D2E2-4C0F-9977-F6FAC394B78C}"/>
    <cellStyle name="20% - Accent3 3 2 2 6" xfId="2705" xr:uid="{4C82988E-25F6-43F2-8441-A26530472908}"/>
    <cellStyle name="20% - Accent3 3 2 2 6 2" xfId="6836" xr:uid="{1E81C457-D9E4-41D8-B221-DF3A85ADFD7B}"/>
    <cellStyle name="20% - Accent3 3 2 2 7" xfId="3529" xr:uid="{FC956922-C9D8-497A-8CA9-F28608018545}"/>
    <cellStyle name="20% - Accent3 3 2 2 7 2" xfId="7688" xr:uid="{2FED0A9F-1AF8-4816-A723-C2BC2ABB4A5F}"/>
    <cellStyle name="20% - Accent3 3 2 2 8" xfId="4359" xr:uid="{3894A3D1-C201-443E-B345-1D95BCEF50E5}"/>
    <cellStyle name="20% - Accent3 3 2 2 9" xfId="8535" xr:uid="{C3649932-1AE8-4400-A69A-4C523E24B3B9}"/>
    <cellStyle name="20% - Accent3 3 2 3" xfId="332" xr:uid="{00000000-0005-0000-0000-000097000000}"/>
    <cellStyle name="20% - Accent3 3 2 3 2" xfId="749" xr:uid="{00000000-0005-0000-0000-000098000000}"/>
    <cellStyle name="20% - Accent3 3 2 3 2 2" xfId="1575" xr:uid="{222DC539-5E61-49AD-8B82-3467F740F477}"/>
    <cellStyle name="20% - Accent3 3 2 3 2 2 2" xfId="5707" xr:uid="{64EBCE9E-0F76-4476-92F4-7A03A35CE654}"/>
    <cellStyle name="20% - Accent3 3 2 3 2 3" xfId="2403" xr:uid="{AC9BBCBB-AC45-4830-9261-28E423A37E69}"/>
    <cellStyle name="20% - Accent3 3 2 3 2 3 2" xfId="6534" xr:uid="{37217F43-7D92-4B33-A76D-791F5E184899}"/>
    <cellStyle name="20% - Accent3 3 2 3 2 4" xfId="3227" xr:uid="{18F27C58-6D34-43AE-88A9-148470BB263A}"/>
    <cellStyle name="20% - Accent3 3 2 3 2 4 2" xfId="7358" xr:uid="{1AFD4C56-D25E-4422-87E9-977C380BACB1}"/>
    <cellStyle name="20% - Accent3 3 2 3 2 5" xfId="4051" xr:uid="{15951598-9621-408E-B84C-617E931AE08D}"/>
    <cellStyle name="20% - Accent3 3 2 3 2 5 2" xfId="8210" xr:uid="{9934CBED-479D-4C9E-AFDE-EEA9595552E9}"/>
    <cellStyle name="20% - Accent3 3 2 3 2 6" xfId="4881" xr:uid="{8F56064A-EEE1-4282-8EE4-2AA54F61C7C5}"/>
    <cellStyle name="20% - Accent3 3 2 3 2 7" xfId="9057" xr:uid="{C0548E6E-7711-43DE-80FC-1238E60525E3}"/>
    <cellStyle name="20% - Accent3 3 2 3 3" xfId="1158" xr:uid="{34EC05B1-36F8-4E64-8D06-3846231D8E68}"/>
    <cellStyle name="20% - Accent3 3 2 3 3 2" xfId="5290" xr:uid="{499673C8-1335-4637-B5D6-55A92F13C10D}"/>
    <cellStyle name="20% - Accent3 3 2 3 4" xfId="1986" xr:uid="{94B70586-C016-449D-AEA8-25411005C5D3}"/>
    <cellStyle name="20% - Accent3 3 2 3 4 2" xfId="6117" xr:uid="{93D5B862-91EE-4250-BDC7-DCE895C61EC5}"/>
    <cellStyle name="20% - Accent3 3 2 3 5" xfId="2810" xr:uid="{B377CADC-9DBA-40E6-A9F7-FBC876145C5A}"/>
    <cellStyle name="20% - Accent3 3 2 3 5 2" xfId="6941" xr:uid="{38EDBE7F-3124-4E06-A7E2-B7FBB272B241}"/>
    <cellStyle name="20% - Accent3 3 2 3 6" xfId="3634" xr:uid="{557FDEAD-581E-4DC4-9F33-88FD2D642D03}"/>
    <cellStyle name="20% - Accent3 3 2 3 6 2" xfId="7793" xr:uid="{97E9A352-8D73-4EDA-B563-9B73EAA18FE3}"/>
    <cellStyle name="20% - Accent3 3 2 3 7" xfId="4464" xr:uid="{59413C80-1809-404D-A29D-E0880B9171B7}"/>
    <cellStyle name="20% - Accent3 3 2 3 8" xfId="8640" xr:uid="{7B8DD4B4-BB4C-4B68-9958-53D4D7B2677D}"/>
    <cellStyle name="20% - Accent3 3 2 4" xfId="541" xr:uid="{00000000-0005-0000-0000-000099000000}"/>
    <cellStyle name="20% - Accent3 3 2 4 2" xfId="1367" xr:uid="{4D1A23DB-BCA5-491D-BBDE-6B99860DAE13}"/>
    <cellStyle name="20% - Accent3 3 2 4 2 2" xfId="5499" xr:uid="{2737E624-F2BF-4468-9EE0-F0E451D07FF2}"/>
    <cellStyle name="20% - Accent3 3 2 4 3" xfId="2195" xr:uid="{6065C4E5-0771-41FF-8982-FCD18417F6C9}"/>
    <cellStyle name="20% - Accent3 3 2 4 3 2" xfId="6326" xr:uid="{175C6750-68EA-4200-A039-3F05DA5160D7}"/>
    <cellStyle name="20% - Accent3 3 2 4 4" xfId="3019" xr:uid="{0C4B72B6-9E0B-4169-A727-6D17138CA648}"/>
    <cellStyle name="20% - Accent3 3 2 4 4 2" xfId="7150" xr:uid="{3ECB8D88-1F77-48E0-B355-DF161FECAEDF}"/>
    <cellStyle name="20% - Accent3 3 2 4 5" xfId="3843" xr:uid="{7D0AB324-AF43-4D59-914D-001342F3D737}"/>
    <cellStyle name="20% - Accent3 3 2 4 5 2" xfId="8002" xr:uid="{D846541B-F457-411C-A438-4592C696DB60}"/>
    <cellStyle name="20% - Accent3 3 2 4 6" xfId="4673" xr:uid="{A18698A0-54A5-4438-AA65-2E32DF5B0CCE}"/>
    <cellStyle name="20% - Accent3 3 2 4 7" xfId="8849" xr:uid="{8DC55112-B23B-4773-9FE5-830155D1F290}"/>
    <cellStyle name="20% - Accent3 3 2 5" xfId="948" xr:uid="{6C73BAAA-8AEF-4688-8B1F-F05DD49F6EE5}"/>
    <cellStyle name="20% - Accent3 3 2 5 2" xfId="5080" xr:uid="{AFF47B78-B37D-42D3-B43B-40686D28A9A3}"/>
    <cellStyle name="20% - Accent3 3 2 6" xfId="1776" xr:uid="{DDADFC9B-854C-4931-841F-1D9DD930191C}"/>
    <cellStyle name="20% - Accent3 3 2 6 2" xfId="5907" xr:uid="{FEBC13B6-916A-4FE2-9DB2-B0CCE7F33CCC}"/>
    <cellStyle name="20% - Accent3 3 2 7" xfId="2600" xr:uid="{986DC1FA-43F6-465B-8D7F-529ED28BFBC8}"/>
    <cellStyle name="20% - Accent3 3 2 7 2" xfId="6731" xr:uid="{6F609262-97CC-4FF3-9CF0-FA1D30D29B09}"/>
    <cellStyle name="20% - Accent3 3 2 8" xfId="3424" xr:uid="{51FB1C26-3A30-447A-A577-33394D4CFEF7}"/>
    <cellStyle name="20% - Accent3 3 2 8 2" xfId="7583" xr:uid="{2CB27644-B6A2-4E57-8FD7-24990EECBE27}"/>
    <cellStyle name="20% - Accent3 3 2 9" xfId="4254" xr:uid="{1B56463E-CAAA-481C-9DF8-85051E941F96}"/>
    <cellStyle name="20% - Accent3 3 3" xfId="175" xr:uid="{00000000-0005-0000-0000-00009A000000}"/>
    <cellStyle name="20% - Accent3 3 3 2" xfId="384" xr:uid="{00000000-0005-0000-0000-00009B000000}"/>
    <cellStyle name="20% - Accent3 3 3 2 2" xfId="801" xr:uid="{00000000-0005-0000-0000-00009C000000}"/>
    <cellStyle name="20% - Accent3 3 3 2 2 2" xfId="1627" xr:uid="{E823898E-9591-432D-B722-E43EDB294D9B}"/>
    <cellStyle name="20% - Accent3 3 3 2 2 2 2" xfId="5759" xr:uid="{73E641E2-2FDF-407E-9BC6-0F0C7EBF4673}"/>
    <cellStyle name="20% - Accent3 3 3 2 2 3" xfId="2455" xr:uid="{FC3AA6F2-14CE-46CE-B652-0AFDFE01453B}"/>
    <cellStyle name="20% - Accent3 3 3 2 2 3 2" xfId="6586" xr:uid="{AF4D2CB2-F8C0-4C16-83E4-3CD708AC2D04}"/>
    <cellStyle name="20% - Accent3 3 3 2 2 4" xfId="3279" xr:uid="{61B647BD-E16C-42DD-BC31-9E63DEFB83BD}"/>
    <cellStyle name="20% - Accent3 3 3 2 2 4 2" xfId="7410" xr:uid="{74AAD21A-EF4C-4E6D-9418-B4A86787052D}"/>
    <cellStyle name="20% - Accent3 3 3 2 2 5" xfId="4103" xr:uid="{9DD295C3-E5F3-4C72-ABF3-B5950EEA8307}"/>
    <cellStyle name="20% - Accent3 3 3 2 2 5 2" xfId="8262" xr:uid="{31227654-A373-4723-B05E-DB2694C28A7D}"/>
    <cellStyle name="20% - Accent3 3 3 2 2 6" xfId="4933" xr:uid="{C791BC57-A2A7-434A-9443-04FC49B56634}"/>
    <cellStyle name="20% - Accent3 3 3 2 2 7" xfId="9109" xr:uid="{6061A724-76B6-433F-99EA-BBC2C519B1F2}"/>
    <cellStyle name="20% - Accent3 3 3 2 3" xfId="1210" xr:uid="{74D37B7C-141E-49CC-9318-7B45F27ABF3E}"/>
    <cellStyle name="20% - Accent3 3 3 2 3 2" xfId="5342" xr:uid="{01FDFA41-4647-4144-832E-48C5758072A1}"/>
    <cellStyle name="20% - Accent3 3 3 2 4" xfId="2038" xr:uid="{A38C7668-49A1-4908-9714-332A35C1E90A}"/>
    <cellStyle name="20% - Accent3 3 3 2 4 2" xfId="6169" xr:uid="{7E1BEB89-DC25-4A77-998D-0B384E0F4F67}"/>
    <cellStyle name="20% - Accent3 3 3 2 5" xfId="2862" xr:uid="{1857ED03-144C-49E0-BBD4-DF9FCFF22955}"/>
    <cellStyle name="20% - Accent3 3 3 2 5 2" xfId="6993" xr:uid="{9D53CB3F-535A-4C7E-871E-08E4D041DFA6}"/>
    <cellStyle name="20% - Accent3 3 3 2 6" xfId="3686" xr:uid="{E26E4331-3EB2-4AAB-93EE-BB8003F7823C}"/>
    <cellStyle name="20% - Accent3 3 3 2 6 2" xfId="7845" xr:uid="{065F4DF3-A06C-48D4-99CB-4CEA9335DE8C}"/>
    <cellStyle name="20% - Accent3 3 3 2 7" xfId="4516" xr:uid="{F342FDAC-558F-4E60-847B-B7F2B58B938C}"/>
    <cellStyle name="20% - Accent3 3 3 2 8" xfId="8692" xr:uid="{368621D2-9C20-435F-9365-5813F58B1496}"/>
    <cellStyle name="20% - Accent3 3 3 3" xfId="593" xr:uid="{00000000-0005-0000-0000-00009D000000}"/>
    <cellStyle name="20% - Accent3 3 3 3 2" xfId="1419" xr:uid="{73515A84-47DA-418D-BCBA-BA8919A8AB8C}"/>
    <cellStyle name="20% - Accent3 3 3 3 2 2" xfId="5551" xr:uid="{234FD183-2065-4CA5-9193-664E6E0FA8E6}"/>
    <cellStyle name="20% - Accent3 3 3 3 3" xfId="2247" xr:uid="{B10CA0A9-0B6E-469B-83DF-F689E198C67B}"/>
    <cellStyle name="20% - Accent3 3 3 3 3 2" xfId="6378" xr:uid="{D5692ECA-60F6-47E9-8802-7F1241500196}"/>
    <cellStyle name="20% - Accent3 3 3 3 4" xfId="3071" xr:uid="{F516BE8A-320B-418E-9BAF-61C2216EB2E5}"/>
    <cellStyle name="20% - Accent3 3 3 3 4 2" xfId="7202" xr:uid="{738A056C-468B-48F0-A923-C9570B74AA34}"/>
    <cellStyle name="20% - Accent3 3 3 3 5" xfId="3895" xr:uid="{A10B2B0A-04D5-49AA-B801-7A598646738B}"/>
    <cellStyle name="20% - Accent3 3 3 3 5 2" xfId="8054" xr:uid="{6593ABF4-DDF7-4BCD-B373-288391BC68E2}"/>
    <cellStyle name="20% - Accent3 3 3 3 6" xfId="4725" xr:uid="{356E1000-43E6-400D-AD3C-D24703EAB657}"/>
    <cellStyle name="20% - Accent3 3 3 3 7" xfId="8901" xr:uid="{09A3E59A-A63E-430A-A99A-90E7AEEE5676}"/>
    <cellStyle name="20% - Accent3 3 3 4" xfId="1001" xr:uid="{D607464C-C70A-4A93-B577-3AEE7C786730}"/>
    <cellStyle name="20% - Accent3 3 3 4 2" xfId="5133" xr:uid="{FE49B288-26A6-4279-903E-F63826DE48CE}"/>
    <cellStyle name="20% - Accent3 3 3 5" xfId="1829" xr:uid="{87CBB9B1-4856-44EB-BF26-7B7E7DA0D1D5}"/>
    <cellStyle name="20% - Accent3 3 3 5 2" xfId="5960" xr:uid="{7EB9B9AD-2EE9-498E-8CFB-3FF1CC323D0F}"/>
    <cellStyle name="20% - Accent3 3 3 6" xfId="2653" xr:uid="{641001BE-6B93-4B2F-84A0-ECB2E2081997}"/>
    <cellStyle name="20% - Accent3 3 3 6 2" xfId="6784" xr:uid="{3B8203EA-53D4-4A2E-B863-7503FC331390}"/>
    <cellStyle name="20% - Accent3 3 3 7" xfId="3477" xr:uid="{76C6879D-F2D4-4532-8B33-5EA300876526}"/>
    <cellStyle name="20% - Accent3 3 3 7 2" xfId="7636" xr:uid="{75BC1A7A-557C-4027-9BD1-A8733C48CEF2}"/>
    <cellStyle name="20% - Accent3 3 3 8" xfId="4307" xr:uid="{A1FBA7CF-C025-4938-B942-D6FE97B79CFA}"/>
    <cellStyle name="20% - Accent3 3 3 9" xfId="8483" xr:uid="{22DCF4B6-5FEE-4CB1-85AE-6F1ABA04F5AF}"/>
    <cellStyle name="20% - Accent3 3 4" xfId="280" xr:uid="{00000000-0005-0000-0000-00009E000000}"/>
    <cellStyle name="20% - Accent3 3 4 2" xfId="697" xr:uid="{00000000-0005-0000-0000-00009F000000}"/>
    <cellStyle name="20% - Accent3 3 4 2 2" xfId="1523" xr:uid="{08F81474-E81E-4760-9CC5-858FE9352542}"/>
    <cellStyle name="20% - Accent3 3 4 2 2 2" xfId="5655" xr:uid="{E6D25189-8CA7-47E1-B18B-D23B5BE65E5A}"/>
    <cellStyle name="20% - Accent3 3 4 2 3" xfId="2351" xr:uid="{7A72A2FC-AFEB-49B8-9ABA-3FB27459DBFE}"/>
    <cellStyle name="20% - Accent3 3 4 2 3 2" xfId="6482" xr:uid="{9F93686C-EBE3-40CF-B1D4-CA4AC5DE7D4F}"/>
    <cellStyle name="20% - Accent3 3 4 2 4" xfId="3175" xr:uid="{E7CD4A0A-F8CA-4066-BAFF-46554B7AF266}"/>
    <cellStyle name="20% - Accent3 3 4 2 4 2" xfId="7306" xr:uid="{74F2AC4E-4907-4459-887D-0C455E1C0210}"/>
    <cellStyle name="20% - Accent3 3 4 2 5" xfId="3999" xr:uid="{69CAA5E4-5D88-4162-BAEB-3A69C19D92C6}"/>
    <cellStyle name="20% - Accent3 3 4 2 5 2" xfId="8158" xr:uid="{ACF51526-1995-4C7D-A414-3F75E6330C79}"/>
    <cellStyle name="20% - Accent3 3 4 2 6" xfId="4829" xr:uid="{0AAD5B73-EDEA-4CD3-8FC1-293C7362280C}"/>
    <cellStyle name="20% - Accent3 3 4 2 7" xfId="9005" xr:uid="{2589AD81-0090-4C01-B241-B5318805A23C}"/>
    <cellStyle name="20% - Accent3 3 4 3" xfId="1106" xr:uid="{EB902901-2D82-4406-B6EB-F56A0F4C3E85}"/>
    <cellStyle name="20% - Accent3 3 4 3 2" xfId="5238" xr:uid="{55F27636-4E60-4628-ABD9-A0E1F33CA778}"/>
    <cellStyle name="20% - Accent3 3 4 4" xfId="1934" xr:uid="{C6BE79E3-FADB-4243-A5A9-CC41537CA44E}"/>
    <cellStyle name="20% - Accent3 3 4 4 2" xfId="6065" xr:uid="{4F58CABA-65B4-4ECD-844B-760D203184B8}"/>
    <cellStyle name="20% - Accent3 3 4 5" xfId="2758" xr:uid="{522D015D-0A3B-401A-BE71-6FE01B718732}"/>
    <cellStyle name="20% - Accent3 3 4 5 2" xfId="6889" xr:uid="{C5C86C0E-534B-4B16-87C6-7178C676766E}"/>
    <cellStyle name="20% - Accent3 3 4 6" xfId="3582" xr:uid="{E55B1C05-3D17-4221-A28C-B7949CA2A71A}"/>
    <cellStyle name="20% - Accent3 3 4 6 2" xfId="7741" xr:uid="{1F7FC869-16D8-4A8B-BE1E-85255EF13526}"/>
    <cellStyle name="20% - Accent3 3 4 7" xfId="4412" xr:uid="{06A0DBDF-62BE-4D6C-9EE3-7E417F2175DA}"/>
    <cellStyle name="20% - Accent3 3 4 8" xfId="8588" xr:uid="{6E755480-70C6-4476-B9A5-619EA600F049}"/>
    <cellStyle name="20% - Accent3 3 5" xfId="489" xr:uid="{00000000-0005-0000-0000-0000A0000000}"/>
    <cellStyle name="20% - Accent3 3 5 2" xfId="1315" xr:uid="{415B8B57-07F1-46EF-B377-1C13E032388A}"/>
    <cellStyle name="20% - Accent3 3 5 2 2" xfId="5447" xr:uid="{D322019E-0833-4180-8A69-6B28BF5BAD3A}"/>
    <cellStyle name="20% - Accent3 3 5 3" xfId="2143" xr:uid="{37F62CDB-38F9-4418-ACA8-48BC72086D53}"/>
    <cellStyle name="20% - Accent3 3 5 3 2" xfId="6274" xr:uid="{89433C5D-D38C-4E06-8DC2-E0B7A9F2259E}"/>
    <cellStyle name="20% - Accent3 3 5 4" xfId="2967" xr:uid="{445E71B2-E657-4C05-AAF3-B2560CBEF5E6}"/>
    <cellStyle name="20% - Accent3 3 5 4 2" xfId="7098" xr:uid="{4D101B0A-2C27-475C-84D5-B8D129D7CE2E}"/>
    <cellStyle name="20% - Accent3 3 5 5" xfId="3791" xr:uid="{F0C1B3E7-5071-4726-88DA-FC2898E7DAAB}"/>
    <cellStyle name="20% - Accent3 3 5 5 2" xfId="7950" xr:uid="{F0CFA69C-04B6-4C2C-9DBE-3D1796A195E6}"/>
    <cellStyle name="20% - Accent3 3 5 6" xfId="4621" xr:uid="{96799A28-5196-466E-AB93-FA2A9830CD9A}"/>
    <cellStyle name="20% - Accent3 3 5 7" xfId="8797" xr:uid="{FD1CF435-FA1C-4255-8C96-A707755256C0}"/>
    <cellStyle name="20% - Accent3 3 6" xfId="895" xr:uid="{016A0F80-1DF8-48D6-8BBF-C2F3EAF7A19F}"/>
    <cellStyle name="20% - Accent3 3 6 2" xfId="5027" xr:uid="{0C6E1108-5581-4862-8ACA-4FC155D6827B}"/>
    <cellStyle name="20% - Accent3 3 7" xfId="1723" xr:uid="{B339EC12-9039-4C75-9B57-493890F90587}"/>
    <cellStyle name="20% - Accent3 3 7 2" xfId="5854" xr:uid="{65C4E683-843D-4401-92FB-50AEEFF42B45}"/>
    <cellStyle name="20% - Accent3 3 8" xfId="2547" xr:uid="{4C8FBED9-AFC4-4867-83FE-C747DE92B45E}"/>
    <cellStyle name="20% - Accent3 3 8 2" xfId="6678" xr:uid="{2373A8A5-7A3C-4489-BF31-32C3B06CCBB9}"/>
    <cellStyle name="20% - Accent3 3 9" xfId="3371" xr:uid="{CA900156-7F02-4E57-8ED7-3ADDFA404139}"/>
    <cellStyle name="20% - Accent3 3 9 2" xfId="7530" xr:uid="{B29F0A98-7921-432D-B8ED-32D93B2F0DD9}"/>
    <cellStyle name="20% - Accent3 4" xfId="82" xr:uid="{00000000-0005-0000-0000-0000A1000000}"/>
    <cellStyle name="20% - Accent3 4 10" xfId="8390" xr:uid="{ADC7DF77-1629-4C25-A115-95FAC5FFB7A2}"/>
    <cellStyle name="20% - Accent3 4 2" xfId="188" xr:uid="{00000000-0005-0000-0000-0000A2000000}"/>
    <cellStyle name="20% - Accent3 4 2 2" xfId="397" xr:uid="{00000000-0005-0000-0000-0000A3000000}"/>
    <cellStyle name="20% - Accent3 4 2 2 2" xfId="814" xr:uid="{00000000-0005-0000-0000-0000A4000000}"/>
    <cellStyle name="20% - Accent3 4 2 2 2 2" xfId="1640" xr:uid="{36914A6E-0E9A-46DE-9EDC-1C218BEA2DCB}"/>
    <cellStyle name="20% - Accent3 4 2 2 2 2 2" xfId="5772" xr:uid="{DE7532B0-AF9D-45C0-9ACA-0D2514E22189}"/>
    <cellStyle name="20% - Accent3 4 2 2 2 3" xfId="2468" xr:uid="{2B1389B1-C3DC-489D-A6BB-632AA7BB884D}"/>
    <cellStyle name="20% - Accent3 4 2 2 2 3 2" xfId="6599" xr:uid="{B1FA10D0-DB60-4462-9A00-CB0566C05C47}"/>
    <cellStyle name="20% - Accent3 4 2 2 2 4" xfId="3292" xr:uid="{C7B3BBBF-634A-4D75-9633-96C24A051761}"/>
    <cellStyle name="20% - Accent3 4 2 2 2 4 2" xfId="7423" xr:uid="{CA789844-F418-4500-9EF0-3EB9F6217066}"/>
    <cellStyle name="20% - Accent3 4 2 2 2 5" xfId="4116" xr:uid="{483D7928-6C77-4304-8995-A6B0A71710CE}"/>
    <cellStyle name="20% - Accent3 4 2 2 2 5 2" xfId="8275" xr:uid="{33168933-40E5-4112-9872-AB44B8D91D58}"/>
    <cellStyle name="20% - Accent3 4 2 2 2 6" xfId="4946" xr:uid="{C9CB2B05-31EB-488D-ADF9-345163E1139A}"/>
    <cellStyle name="20% - Accent3 4 2 2 2 7" xfId="9122" xr:uid="{CEF18539-A61A-4AA0-9E26-E9CDB2597913}"/>
    <cellStyle name="20% - Accent3 4 2 2 3" xfId="1223" xr:uid="{1670D932-4A02-490A-B48D-1F2B66AC82FC}"/>
    <cellStyle name="20% - Accent3 4 2 2 3 2" xfId="5355" xr:uid="{67C65D99-750C-4D69-AFBB-484429253A33}"/>
    <cellStyle name="20% - Accent3 4 2 2 4" xfId="2051" xr:uid="{46DF2C24-73C7-4952-BA2C-698AB476EB48}"/>
    <cellStyle name="20% - Accent3 4 2 2 4 2" xfId="6182" xr:uid="{E5D788A1-FDB4-4CE1-8EBE-2C5EAADC1D79}"/>
    <cellStyle name="20% - Accent3 4 2 2 5" xfId="2875" xr:uid="{DC67383F-D61D-4D18-843D-79B0A1D35161}"/>
    <cellStyle name="20% - Accent3 4 2 2 5 2" xfId="7006" xr:uid="{B605A657-FE0B-4DD4-8697-6F71E265FD71}"/>
    <cellStyle name="20% - Accent3 4 2 2 6" xfId="3699" xr:uid="{93CC182A-29F4-4ECA-AE9C-67614F8B5E0B}"/>
    <cellStyle name="20% - Accent3 4 2 2 6 2" xfId="7858" xr:uid="{BCB0D722-6A23-41E8-93EE-1DF8248C841F}"/>
    <cellStyle name="20% - Accent3 4 2 2 7" xfId="4529" xr:uid="{0D44FEE5-219B-40B7-A7B1-65E1FF798CDB}"/>
    <cellStyle name="20% - Accent3 4 2 2 8" xfId="8705" xr:uid="{9E56EE94-BE8E-4A28-BB3C-B309CD07B7B3}"/>
    <cellStyle name="20% - Accent3 4 2 3" xfId="606" xr:uid="{00000000-0005-0000-0000-0000A5000000}"/>
    <cellStyle name="20% - Accent3 4 2 3 2" xfId="1432" xr:uid="{E6021DBF-11B5-48E6-A2E4-0B15AA15E948}"/>
    <cellStyle name="20% - Accent3 4 2 3 2 2" xfId="5564" xr:uid="{01699DF7-B736-4101-A6E4-5589D170BA78}"/>
    <cellStyle name="20% - Accent3 4 2 3 3" xfId="2260" xr:uid="{A0FA3E30-2FF4-4361-90B2-5B80D922996F}"/>
    <cellStyle name="20% - Accent3 4 2 3 3 2" xfId="6391" xr:uid="{4EB8BF9B-BFA1-46FA-9785-605536F034EB}"/>
    <cellStyle name="20% - Accent3 4 2 3 4" xfId="3084" xr:uid="{A3AB6CA9-91E5-4F80-904A-A1680530F215}"/>
    <cellStyle name="20% - Accent3 4 2 3 4 2" xfId="7215" xr:uid="{5ADB879C-8ABC-46E1-B100-38100CBEE07D}"/>
    <cellStyle name="20% - Accent3 4 2 3 5" xfId="3908" xr:uid="{92CE8A48-5FAC-4BBD-87D8-193F5920F9BA}"/>
    <cellStyle name="20% - Accent3 4 2 3 5 2" xfId="8067" xr:uid="{DEAD0DF1-B39A-4009-9DDC-41E49ECA2BAE}"/>
    <cellStyle name="20% - Accent3 4 2 3 6" xfId="4738" xr:uid="{E80A5CF5-6A3E-4ECF-96E3-62E2E719F11E}"/>
    <cellStyle name="20% - Accent3 4 2 3 7" xfId="8914" xr:uid="{EF91094A-F831-4A4E-B94A-D136F609DA27}"/>
    <cellStyle name="20% - Accent3 4 2 4" xfId="1014" xr:uid="{CD5E57E0-9F4C-459E-B1BD-9599857322D1}"/>
    <cellStyle name="20% - Accent3 4 2 4 2" xfId="5146" xr:uid="{64B2D8B9-2B4A-4028-82D4-27508AF7F627}"/>
    <cellStyle name="20% - Accent3 4 2 5" xfId="1842" xr:uid="{1D4BA3F7-E11F-461A-96CD-30E27CDFB992}"/>
    <cellStyle name="20% - Accent3 4 2 5 2" xfId="5973" xr:uid="{89D8463B-0E2B-40D3-9184-FC958D302AC9}"/>
    <cellStyle name="20% - Accent3 4 2 6" xfId="2666" xr:uid="{5A85A302-21FF-4F7B-8074-B7DED8FF561B}"/>
    <cellStyle name="20% - Accent3 4 2 6 2" xfId="6797" xr:uid="{070F961D-B6BB-41F0-BB77-235F59241B3D}"/>
    <cellStyle name="20% - Accent3 4 2 7" xfId="3490" xr:uid="{75CEA541-562B-46E7-945E-1D0DD51E3EBF}"/>
    <cellStyle name="20% - Accent3 4 2 7 2" xfId="7649" xr:uid="{D0D38812-DB1F-455B-833A-B297C0E8E582}"/>
    <cellStyle name="20% - Accent3 4 2 8" xfId="4320" xr:uid="{70104D73-41DF-47B0-836B-134CAD74ADBB}"/>
    <cellStyle name="20% - Accent3 4 2 9" xfId="8496" xr:uid="{34EA6D3A-FA96-4535-9F3B-4B54C7783108}"/>
    <cellStyle name="20% - Accent3 4 3" xfId="293" xr:uid="{00000000-0005-0000-0000-0000A6000000}"/>
    <cellStyle name="20% - Accent3 4 3 2" xfId="710" xr:uid="{00000000-0005-0000-0000-0000A7000000}"/>
    <cellStyle name="20% - Accent3 4 3 2 2" xfId="1536" xr:uid="{98759298-F296-4179-8500-A6338B4EC3ED}"/>
    <cellStyle name="20% - Accent3 4 3 2 2 2" xfId="5668" xr:uid="{1C83A20F-9AC5-4933-8FCF-6A18C9235C8D}"/>
    <cellStyle name="20% - Accent3 4 3 2 3" xfId="2364" xr:uid="{C5E8B60B-8A63-4D5F-8E81-66C02EAD6C71}"/>
    <cellStyle name="20% - Accent3 4 3 2 3 2" xfId="6495" xr:uid="{0703EF13-C41A-47A6-8384-1E64B473DDA9}"/>
    <cellStyle name="20% - Accent3 4 3 2 4" xfId="3188" xr:uid="{D6DD2A40-DD77-47BD-8963-07B17D61FB62}"/>
    <cellStyle name="20% - Accent3 4 3 2 4 2" xfId="7319" xr:uid="{C0B97F4A-135A-4BA2-98B3-760E9EE92FD5}"/>
    <cellStyle name="20% - Accent3 4 3 2 5" xfId="4012" xr:uid="{0963722D-7BA0-4CA3-AD1A-85611715A4F9}"/>
    <cellStyle name="20% - Accent3 4 3 2 5 2" xfId="8171" xr:uid="{D2245F98-E4DB-480D-A266-F03147AFBDD1}"/>
    <cellStyle name="20% - Accent3 4 3 2 6" xfId="4842" xr:uid="{42DF3BC3-C618-43C7-B53F-6E2757496B7C}"/>
    <cellStyle name="20% - Accent3 4 3 2 7" xfId="9018" xr:uid="{476566AB-0B4F-4A82-927A-AF484C392493}"/>
    <cellStyle name="20% - Accent3 4 3 3" xfId="1119" xr:uid="{B5530966-8A3F-4D9F-B028-FA8D4A4F0F88}"/>
    <cellStyle name="20% - Accent3 4 3 3 2" xfId="5251" xr:uid="{82994F47-D65B-4ED0-BD07-6D5BA135058B}"/>
    <cellStyle name="20% - Accent3 4 3 4" xfId="1947" xr:uid="{55A84DD8-E31B-44CC-BFFF-232ADC60E95F}"/>
    <cellStyle name="20% - Accent3 4 3 4 2" xfId="6078" xr:uid="{63F68449-873B-4632-AF67-CB93A6E1A369}"/>
    <cellStyle name="20% - Accent3 4 3 5" xfId="2771" xr:uid="{D68106C5-8E7D-4701-9557-98E3FC5AB928}"/>
    <cellStyle name="20% - Accent3 4 3 5 2" xfId="6902" xr:uid="{49E452C1-2422-4C09-BF17-567ECA726812}"/>
    <cellStyle name="20% - Accent3 4 3 6" xfId="3595" xr:uid="{0AED7F21-3435-441E-9147-45905AAA49E6}"/>
    <cellStyle name="20% - Accent3 4 3 6 2" xfId="7754" xr:uid="{C06879CC-1AD2-4D7C-BECE-3EB6F20B69FE}"/>
    <cellStyle name="20% - Accent3 4 3 7" xfId="4425" xr:uid="{769987E2-D6DF-4CB3-8B35-71E44642DDE5}"/>
    <cellStyle name="20% - Accent3 4 3 8" xfId="8601" xr:uid="{1A33E5E9-8DC7-4F4F-BC80-4C43B12A5483}"/>
    <cellStyle name="20% - Accent3 4 4" xfId="502" xr:uid="{00000000-0005-0000-0000-0000A8000000}"/>
    <cellStyle name="20% - Accent3 4 4 2" xfId="1328" xr:uid="{A45F6818-C3C6-49B8-9077-3ABD74F98D30}"/>
    <cellStyle name="20% - Accent3 4 4 2 2" xfId="5460" xr:uid="{FB6AD182-0808-408F-80C1-BF595CCF0CBF}"/>
    <cellStyle name="20% - Accent3 4 4 3" xfId="2156" xr:uid="{0CDB76E8-AB7D-49AB-8FA3-3410A4D7F62C}"/>
    <cellStyle name="20% - Accent3 4 4 3 2" xfId="6287" xr:uid="{20028D94-7886-41AB-8F03-B5FB3B53E615}"/>
    <cellStyle name="20% - Accent3 4 4 4" xfId="2980" xr:uid="{30B3CEB8-AD18-405D-8550-68A071633E35}"/>
    <cellStyle name="20% - Accent3 4 4 4 2" xfId="7111" xr:uid="{7FF4030E-E2E1-4340-B92B-FAA05CE86F98}"/>
    <cellStyle name="20% - Accent3 4 4 5" xfId="3804" xr:uid="{07DADA95-3203-40E5-B4EB-6AEE38D393B8}"/>
    <cellStyle name="20% - Accent3 4 4 5 2" xfId="7963" xr:uid="{0E18B801-6370-4B38-BC5F-5FAF801BE563}"/>
    <cellStyle name="20% - Accent3 4 4 6" xfId="4634" xr:uid="{7107B620-33EC-4E85-93E9-55AF42CBE1EE}"/>
    <cellStyle name="20% - Accent3 4 4 7" xfId="8810" xr:uid="{A0FE147B-205C-43F7-B800-941B300E2A70}"/>
    <cellStyle name="20% - Accent3 4 5" xfId="908" xr:uid="{E93C9163-ADAD-4874-8AEA-C258BAE1404D}"/>
    <cellStyle name="20% - Accent3 4 5 2" xfId="5040" xr:uid="{CF973C86-8EC0-4169-B7F2-3E5C6173D260}"/>
    <cellStyle name="20% - Accent3 4 6" xfId="1736" xr:uid="{311A94B3-C153-4D29-B6FB-CA85A275272D}"/>
    <cellStyle name="20% - Accent3 4 6 2" xfId="5867" xr:uid="{FA3358D5-6B0C-4939-B676-7337F1388BBE}"/>
    <cellStyle name="20% - Accent3 4 7" xfId="2560" xr:uid="{4BEE2893-6A93-424A-B6B6-AE1AB5E4B345}"/>
    <cellStyle name="20% - Accent3 4 7 2" xfId="6691" xr:uid="{8EC542A2-9251-4F1F-B06C-415FD1FCFBC3}"/>
    <cellStyle name="20% - Accent3 4 8" xfId="3384" xr:uid="{E06BE8A7-CD64-45AE-9840-CA10F5D12816}"/>
    <cellStyle name="20% - Accent3 4 8 2" xfId="7543" xr:uid="{8B0DC13D-E70E-48A7-8FF7-8A87A5722164}"/>
    <cellStyle name="20% - Accent3 4 9" xfId="4214" xr:uid="{BBC67077-9255-46AE-9A37-E15085638A42}"/>
    <cellStyle name="20% - Accent3 5" xfId="95" xr:uid="{00000000-0005-0000-0000-0000A9000000}"/>
    <cellStyle name="20% - Accent3 5 10" xfId="8403" xr:uid="{A553277F-6CFE-4BA2-9CEA-04EDD2ADC610}"/>
    <cellStyle name="20% - Accent3 5 2" xfId="200" xr:uid="{00000000-0005-0000-0000-0000AA000000}"/>
    <cellStyle name="20% - Accent3 5 2 2" xfId="409" xr:uid="{00000000-0005-0000-0000-0000AB000000}"/>
    <cellStyle name="20% - Accent3 5 2 2 2" xfId="826" xr:uid="{00000000-0005-0000-0000-0000AC000000}"/>
    <cellStyle name="20% - Accent3 5 2 2 2 2" xfId="1652" xr:uid="{A20512C4-4094-4211-8B16-7E59D38B77F7}"/>
    <cellStyle name="20% - Accent3 5 2 2 2 2 2" xfId="5784" xr:uid="{10B510FC-45DB-4480-AAE0-5F6A4ADDF98D}"/>
    <cellStyle name="20% - Accent3 5 2 2 2 3" xfId="2480" xr:uid="{EB78F87E-0925-437B-A6C1-CA421CEC65E1}"/>
    <cellStyle name="20% - Accent3 5 2 2 2 3 2" xfId="6611" xr:uid="{30B475F0-F290-46BD-B2C0-97B925180665}"/>
    <cellStyle name="20% - Accent3 5 2 2 2 4" xfId="3304" xr:uid="{F6A20FAE-8CFD-4436-A83F-5FE017072969}"/>
    <cellStyle name="20% - Accent3 5 2 2 2 4 2" xfId="7435" xr:uid="{20B8D1A1-CBA6-4495-9333-9815A9AB9F6C}"/>
    <cellStyle name="20% - Accent3 5 2 2 2 5" xfId="4128" xr:uid="{2B08B958-43FF-4625-A8A6-517CE7E22AB3}"/>
    <cellStyle name="20% - Accent3 5 2 2 2 5 2" xfId="8287" xr:uid="{73A359F0-EDFC-4885-8350-D1C95070CB42}"/>
    <cellStyle name="20% - Accent3 5 2 2 2 6" xfId="4958" xr:uid="{F3C83A56-1F0C-41B1-A6DB-7C204C3E941B}"/>
    <cellStyle name="20% - Accent3 5 2 2 2 7" xfId="9134" xr:uid="{A3778BA5-74EB-45E5-A82A-8FD35A0343F4}"/>
    <cellStyle name="20% - Accent3 5 2 2 3" xfId="1235" xr:uid="{FCAC7E36-F402-4184-8ABD-D3008C90177E}"/>
    <cellStyle name="20% - Accent3 5 2 2 3 2" xfId="5367" xr:uid="{592CE1CA-2976-40E8-A4EC-77104D8115C1}"/>
    <cellStyle name="20% - Accent3 5 2 2 4" xfId="2063" xr:uid="{DA18E112-09B6-430B-9E00-9E493BFFA8C9}"/>
    <cellStyle name="20% - Accent3 5 2 2 4 2" xfId="6194" xr:uid="{322F8DF3-97F7-41AD-B52F-B2A9785C9224}"/>
    <cellStyle name="20% - Accent3 5 2 2 5" xfId="2887" xr:uid="{C4EEA510-BF55-4E90-B187-A116FFEBCA5D}"/>
    <cellStyle name="20% - Accent3 5 2 2 5 2" xfId="7018" xr:uid="{B5AF069F-E4FB-4748-AC63-4EF462D947C3}"/>
    <cellStyle name="20% - Accent3 5 2 2 6" xfId="3711" xr:uid="{8DF3B0D7-FCA7-40DF-B6EC-FE60ED1551B7}"/>
    <cellStyle name="20% - Accent3 5 2 2 6 2" xfId="7870" xr:uid="{A5BBC969-D72C-4DF7-8090-CC2464045BEE}"/>
    <cellStyle name="20% - Accent3 5 2 2 7" xfId="4541" xr:uid="{35630A2F-99FE-4CCB-8D34-2C1D38FE5185}"/>
    <cellStyle name="20% - Accent3 5 2 2 8" xfId="8717" xr:uid="{F73DF1DB-B269-482C-A3B5-4E6C3AA06CD6}"/>
    <cellStyle name="20% - Accent3 5 2 3" xfId="618" xr:uid="{00000000-0005-0000-0000-0000AD000000}"/>
    <cellStyle name="20% - Accent3 5 2 3 2" xfId="1444" xr:uid="{25FCF22F-1D60-481F-B88E-5AE61ABAEF2E}"/>
    <cellStyle name="20% - Accent3 5 2 3 2 2" xfId="5576" xr:uid="{B2501F34-E2DB-4295-9D8A-94721795CB6E}"/>
    <cellStyle name="20% - Accent3 5 2 3 3" xfId="2272" xr:uid="{1F0CCD4B-74FF-4F52-A555-5726A95F6715}"/>
    <cellStyle name="20% - Accent3 5 2 3 3 2" xfId="6403" xr:uid="{31AAEA84-EDC7-463C-A341-F32CFF96B36E}"/>
    <cellStyle name="20% - Accent3 5 2 3 4" xfId="3096" xr:uid="{DA762AEF-8849-4C4F-A7D9-50745A7CF4F7}"/>
    <cellStyle name="20% - Accent3 5 2 3 4 2" xfId="7227" xr:uid="{71A0C7FD-6AF9-4CB1-8B1C-9B393A1932DF}"/>
    <cellStyle name="20% - Accent3 5 2 3 5" xfId="3920" xr:uid="{107B36C4-6843-4C5D-A01F-FD32D54F0BAD}"/>
    <cellStyle name="20% - Accent3 5 2 3 5 2" xfId="8079" xr:uid="{C30FFE4D-41A0-4A7B-942E-70D3C4DEF32F}"/>
    <cellStyle name="20% - Accent3 5 2 3 6" xfId="4750" xr:uid="{34A10E93-A795-4C1A-AA2E-139EF4DF2DBA}"/>
    <cellStyle name="20% - Accent3 5 2 3 7" xfId="8926" xr:uid="{5D135119-EBE7-4581-9690-AABA7DA12225}"/>
    <cellStyle name="20% - Accent3 5 2 4" xfId="1026" xr:uid="{45DAFD39-7157-491D-8895-58462B63A506}"/>
    <cellStyle name="20% - Accent3 5 2 4 2" xfId="5158" xr:uid="{905CA9BB-152D-4401-84CB-51B68753A499}"/>
    <cellStyle name="20% - Accent3 5 2 5" xfId="1854" xr:uid="{CB6165E0-8F5F-44CF-8796-0A224EA74BBE}"/>
    <cellStyle name="20% - Accent3 5 2 5 2" xfId="5985" xr:uid="{6FAD1301-56B9-4F33-88B1-5C60845E621D}"/>
    <cellStyle name="20% - Accent3 5 2 6" xfId="2678" xr:uid="{785265E7-5705-46DA-BB77-75CBDDEE84D1}"/>
    <cellStyle name="20% - Accent3 5 2 6 2" xfId="6809" xr:uid="{B2F0C4B2-91F7-4F1B-82EC-AA405DA760BA}"/>
    <cellStyle name="20% - Accent3 5 2 7" xfId="3502" xr:uid="{75579FDA-CC16-4AC2-B92B-97DE62108B06}"/>
    <cellStyle name="20% - Accent3 5 2 7 2" xfId="7661" xr:uid="{B7B18C24-3EF8-49F5-895D-B1DA0FD58F7E}"/>
    <cellStyle name="20% - Accent3 5 2 8" xfId="4332" xr:uid="{9D2594D5-C119-44C3-87E0-A82A597DD6FE}"/>
    <cellStyle name="20% - Accent3 5 2 9" xfId="8508" xr:uid="{C0FEEA6D-5764-434F-BB30-89993860CC52}"/>
    <cellStyle name="20% - Accent3 5 3" xfId="305" xr:uid="{00000000-0005-0000-0000-0000AE000000}"/>
    <cellStyle name="20% - Accent3 5 3 2" xfId="722" xr:uid="{00000000-0005-0000-0000-0000AF000000}"/>
    <cellStyle name="20% - Accent3 5 3 2 2" xfId="1548" xr:uid="{0187C723-1C76-4CFD-AEA6-5EF31BF48829}"/>
    <cellStyle name="20% - Accent3 5 3 2 2 2" xfId="5680" xr:uid="{4E754835-A5E3-49EF-AB5B-DF12168BF5EE}"/>
    <cellStyle name="20% - Accent3 5 3 2 3" xfId="2376" xr:uid="{8D4BB268-7254-47F9-8B0B-EF994B144F00}"/>
    <cellStyle name="20% - Accent3 5 3 2 3 2" xfId="6507" xr:uid="{CFF49741-37B9-4024-A2DF-5B716C76F0EB}"/>
    <cellStyle name="20% - Accent3 5 3 2 4" xfId="3200" xr:uid="{4A9D988D-B0FE-4559-A922-4FE95EDBB025}"/>
    <cellStyle name="20% - Accent3 5 3 2 4 2" xfId="7331" xr:uid="{1F636D84-CCE0-499C-AE15-E1B590C5FEB0}"/>
    <cellStyle name="20% - Accent3 5 3 2 5" xfId="4024" xr:uid="{2724D942-844F-4173-B247-69B33F029291}"/>
    <cellStyle name="20% - Accent3 5 3 2 5 2" xfId="8183" xr:uid="{D401BBA4-9A7A-4C5E-94BD-DC7723782013}"/>
    <cellStyle name="20% - Accent3 5 3 2 6" xfId="4854" xr:uid="{17F79AAE-9A66-45DD-9458-3A7773268BCD}"/>
    <cellStyle name="20% - Accent3 5 3 2 7" xfId="9030" xr:uid="{FDE223D6-79CF-4D6E-9310-5BA6290A9953}"/>
    <cellStyle name="20% - Accent3 5 3 3" xfId="1131" xr:uid="{35720790-268F-4FDC-807E-4A6D27AE9780}"/>
    <cellStyle name="20% - Accent3 5 3 3 2" xfId="5263" xr:uid="{B5744618-A6BB-413B-A5A7-F1870D917D1F}"/>
    <cellStyle name="20% - Accent3 5 3 4" xfId="1959" xr:uid="{E69A4492-F8D7-41F3-A1F4-2C7203770E03}"/>
    <cellStyle name="20% - Accent3 5 3 4 2" xfId="6090" xr:uid="{BD5C60DE-09EB-4DD0-95A3-ACC1F3D5C968}"/>
    <cellStyle name="20% - Accent3 5 3 5" xfId="2783" xr:uid="{2A85A5B5-C426-40EB-B64E-1E532853B3A1}"/>
    <cellStyle name="20% - Accent3 5 3 5 2" xfId="6914" xr:uid="{C699834A-17E3-4872-8988-504B5730C000}"/>
    <cellStyle name="20% - Accent3 5 3 6" xfId="3607" xr:uid="{D3E12591-EB8A-4FC0-827A-A2BAD0159EFC}"/>
    <cellStyle name="20% - Accent3 5 3 6 2" xfId="7766" xr:uid="{15BBA9FE-4A2B-4223-9616-EECDE60A3E00}"/>
    <cellStyle name="20% - Accent3 5 3 7" xfId="4437" xr:uid="{CAFC219E-E343-4283-86CF-7E741058D3DF}"/>
    <cellStyle name="20% - Accent3 5 3 8" xfId="8613" xr:uid="{CCB44216-CAB4-46EA-8DCB-3C2BE22540DE}"/>
    <cellStyle name="20% - Accent3 5 4" xfId="514" xr:uid="{00000000-0005-0000-0000-0000B0000000}"/>
    <cellStyle name="20% - Accent3 5 4 2" xfId="1340" xr:uid="{2B089213-3918-4A3C-80DA-EEB0B40DC8E8}"/>
    <cellStyle name="20% - Accent3 5 4 2 2" xfId="5472" xr:uid="{83208A74-FBF3-4C05-85F6-75BCD7C60C3B}"/>
    <cellStyle name="20% - Accent3 5 4 3" xfId="2168" xr:uid="{1F08FCC0-1341-4081-899E-D91A8D166A00}"/>
    <cellStyle name="20% - Accent3 5 4 3 2" xfId="6299" xr:uid="{08CB396D-4D51-4CBD-BFE0-DF4F4C134119}"/>
    <cellStyle name="20% - Accent3 5 4 4" xfId="2992" xr:uid="{F9DF736A-37BD-47D2-B278-81D9FA01D22B}"/>
    <cellStyle name="20% - Accent3 5 4 4 2" xfId="7123" xr:uid="{522268BF-8D08-415A-965D-D3834F2359C2}"/>
    <cellStyle name="20% - Accent3 5 4 5" xfId="3816" xr:uid="{C6AF8BC1-4FF9-4DB7-B5A6-75A8012843B6}"/>
    <cellStyle name="20% - Accent3 5 4 5 2" xfId="7975" xr:uid="{C7313F67-C4A3-41A0-82A7-CD90F828ED9A}"/>
    <cellStyle name="20% - Accent3 5 4 6" xfId="4646" xr:uid="{69A74B17-630E-4832-8770-E3516C194EA7}"/>
    <cellStyle name="20% - Accent3 5 4 7" xfId="8822" xr:uid="{A6733DEE-ADB3-4BFA-875D-88717CDF53CA}"/>
    <cellStyle name="20% - Accent3 5 5" xfId="921" xr:uid="{0EC77440-EEA1-408B-8233-15D9EFA97C80}"/>
    <cellStyle name="20% - Accent3 5 5 2" xfId="5053" xr:uid="{E843A3E3-DEA5-4AB7-96D4-CCC73C08D1F6}"/>
    <cellStyle name="20% - Accent3 5 6" xfId="1749" xr:uid="{B6C108B6-870D-4862-9914-BD4AD0568508}"/>
    <cellStyle name="20% - Accent3 5 6 2" xfId="5880" xr:uid="{2FBFE23A-5255-4E42-A04D-37D34495E3F5}"/>
    <cellStyle name="20% - Accent3 5 7" xfId="2573" xr:uid="{6246B658-F0E6-4B67-834A-404D1C757459}"/>
    <cellStyle name="20% - Accent3 5 7 2" xfId="6704" xr:uid="{DEC4DF94-A55C-4EC2-AA13-9354452B90DD}"/>
    <cellStyle name="20% - Accent3 5 8" xfId="3397" xr:uid="{06CD11DF-B8ED-440B-975F-4303434994A0}"/>
    <cellStyle name="20% - Accent3 5 8 2" xfId="7556" xr:uid="{89DF2AC5-7A37-4B54-BB24-F60520513457}"/>
    <cellStyle name="20% - Accent3 5 9" xfId="4227" xr:uid="{99432D3D-5E87-4C9B-A4EE-F317282F0EF6}"/>
    <cellStyle name="20% - Accent3 6" xfId="135" xr:uid="{00000000-0005-0000-0000-0000B1000000}"/>
    <cellStyle name="20% - Accent3 6 2" xfId="345" xr:uid="{00000000-0005-0000-0000-0000B2000000}"/>
    <cellStyle name="20% - Accent3 6 2 2" xfId="762" xr:uid="{00000000-0005-0000-0000-0000B3000000}"/>
    <cellStyle name="20% - Accent3 6 2 2 2" xfId="1588" xr:uid="{A17EB32A-D7F4-4D99-AA67-044816C2A2A1}"/>
    <cellStyle name="20% - Accent3 6 2 2 2 2" xfId="5720" xr:uid="{3138E66B-6A5D-41FF-B24A-1CF4B0318272}"/>
    <cellStyle name="20% - Accent3 6 2 2 3" xfId="2416" xr:uid="{C287B3E0-FE76-4C33-A203-7582CB50A02D}"/>
    <cellStyle name="20% - Accent3 6 2 2 3 2" xfId="6547" xr:uid="{3D4A2294-2279-4744-9AEF-196A9002271D}"/>
    <cellStyle name="20% - Accent3 6 2 2 4" xfId="3240" xr:uid="{82F66ED9-7398-4DE6-A29F-160D2E5CC0CA}"/>
    <cellStyle name="20% - Accent3 6 2 2 4 2" xfId="7371" xr:uid="{0E5D1006-323F-43EC-A86E-E6494FBBD256}"/>
    <cellStyle name="20% - Accent3 6 2 2 5" xfId="4064" xr:uid="{6980D49E-44B9-47E5-8BF7-454F1B170055}"/>
    <cellStyle name="20% - Accent3 6 2 2 5 2" xfId="8223" xr:uid="{3788C4EE-BC8E-444A-85DF-F785AD3CBD85}"/>
    <cellStyle name="20% - Accent3 6 2 2 6" xfId="4894" xr:uid="{94F024AC-6017-4133-8960-D5545027A3FC}"/>
    <cellStyle name="20% - Accent3 6 2 2 7" xfId="9070" xr:uid="{B928B972-2E25-4F75-8F9D-DE0D527FDD92}"/>
    <cellStyle name="20% - Accent3 6 2 3" xfId="1171" xr:uid="{BE4B7AE9-A367-472A-8F9E-64B0464F44EB}"/>
    <cellStyle name="20% - Accent3 6 2 3 2" xfId="5303" xr:uid="{5B1AE17D-1B4E-4371-8CDC-A566A15B8238}"/>
    <cellStyle name="20% - Accent3 6 2 4" xfId="1999" xr:uid="{6E2810D7-CFB1-434B-8386-13D1F48B3D41}"/>
    <cellStyle name="20% - Accent3 6 2 4 2" xfId="6130" xr:uid="{9166B7CD-6250-4446-BDE5-26580A8FB3AF}"/>
    <cellStyle name="20% - Accent3 6 2 5" xfId="2823" xr:uid="{CE01FFDB-7C4D-4F57-B13E-5DB51CBFE556}"/>
    <cellStyle name="20% - Accent3 6 2 5 2" xfId="6954" xr:uid="{79240158-1327-4D73-A995-324C2DF677E0}"/>
    <cellStyle name="20% - Accent3 6 2 6" xfId="3647" xr:uid="{A3F8DED0-6B96-438B-BB9A-F8A950A48674}"/>
    <cellStyle name="20% - Accent3 6 2 6 2" xfId="7806" xr:uid="{1B836105-5BFF-4ED7-B4E9-ECA67DF6B474}"/>
    <cellStyle name="20% - Accent3 6 2 7" xfId="4477" xr:uid="{D3F0D7B6-BC14-4586-A0E7-66BE989286DF}"/>
    <cellStyle name="20% - Accent3 6 2 8" xfId="8653" xr:uid="{B12296ED-D868-43C1-8FAA-F02D9B2498C6}"/>
    <cellStyle name="20% - Accent3 6 3" xfId="554" xr:uid="{00000000-0005-0000-0000-0000B4000000}"/>
    <cellStyle name="20% - Accent3 6 3 2" xfId="1380" xr:uid="{A5E5DDE9-8806-4C12-9A3B-1E6327E45BA4}"/>
    <cellStyle name="20% - Accent3 6 3 2 2" xfId="5512" xr:uid="{534D3C0A-649C-4BC9-870A-48FF83D74BFF}"/>
    <cellStyle name="20% - Accent3 6 3 3" xfId="2208" xr:uid="{BA2116B7-39FF-4A17-B6DE-B48919B4B57A}"/>
    <cellStyle name="20% - Accent3 6 3 3 2" xfId="6339" xr:uid="{9EF1C94D-38C5-4549-BC57-CFE3A710230C}"/>
    <cellStyle name="20% - Accent3 6 3 4" xfId="3032" xr:uid="{5FA813A2-24D5-4CE9-B46F-C3B6BDC4FA9D}"/>
    <cellStyle name="20% - Accent3 6 3 4 2" xfId="7163" xr:uid="{41694532-3ABB-42A6-A17B-F6FAA8832C3E}"/>
    <cellStyle name="20% - Accent3 6 3 5" xfId="3856" xr:uid="{5CC83046-B1F9-4BB8-A094-CAA5D2BF4D17}"/>
    <cellStyle name="20% - Accent3 6 3 5 2" xfId="8015" xr:uid="{D5B730EC-E497-43CA-AA89-2BF35F024BE3}"/>
    <cellStyle name="20% - Accent3 6 3 6" xfId="4686" xr:uid="{018CEFF7-EE9D-49C9-A8AB-4F15A1CBF796}"/>
    <cellStyle name="20% - Accent3 6 3 7" xfId="8862" xr:uid="{4EC7D19F-B46C-473F-9A41-74C75F002D4A}"/>
    <cellStyle name="20% - Accent3 6 4" xfId="961" xr:uid="{9AE2745B-3036-449A-80B5-EC177635AAD3}"/>
    <cellStyle name="20% - Accent3 6 4 2" xfId="5093" xr:uid="{A6890909-74AE-4EEA-9CC2-D682EC571EBF}"/>
    <cellStyle name="20% - Accent3 6 5" xfId="1789" xr:uid="{94B22E58-1DC8-44FD-8FEE-63FB64091129}"/>
    <cellStyle name="20% - Accent3 6 5 2" xfId="5920" xr:uid="{EFAE1F6F-CF23-43DA-A844-D3CBE7258A29}"/>
    <cellStyle name="20% - Accent3 6 6" xfId="2613" xr:uid="{A8FB60A1-6133-4789-B5CD-C94F795E4C7C}"/>
    <cellStyle name="20% - Accent3 6 6 2" xfId="6744" xr:uid="{E04C4429-55CC-4C27-AF3E-4B0414A8BB66}"/>
    <cellStyle name="20% - Accent3 6 7" xfId="3437" xr:uid="{977ADA82-FF6D-46DC-83CE-72B5654FE309}"/>
    <cellStyle name="20% - Accent3 6 7 2" xfId="7596" xr:uid="{A14CE96F-9295-4559-8A0E-BB0E12260528}"/>
    <cellStyle name="20% - Accent3 6 8" xfId="4267" xr:uid="{C11A6A0B-4DAB-4C1A-A86C-FF19306D8936}"/>
    <cellStyle name="20% - Accent3 6 9" xfId="8443" xr:uid="{4190521D-98E4-4E44-8C29-384BA6E07170}"/>
    <cellStyle name="20% - Accent3 7" xfId="148" xr:uid="{00000000-0005-0000-0000-0000B5000000}"/>
    <cellStyle name="20% - Accent3 7 2" xfId="357" xr:uid="{00000000-0005-0000-0000-0000B6000000}"/>
    <cellStyle name="20% - Accent3 7 2 2" xfId="774" xr:uid="{00000000-0005-0000-0000-0000B7000000}"/>
    <cellStyle name="20% - Accent3 7 2 2 2" xfId="1600" xr:uid="{96AA4078-7DED-48AA-B7C1-4131726CBCA9}"/>
    <cellStyle name="20% - Accent3 7 2 2 2 2" xfId="5732" xr:uid="{77F529E8-9E8B-4EB8-827F-BCD50929367D}"/>
    <cellStyle name="20% - Accent3 7 2 2 3" xfId="2428" xr:uid="{1668493E-DC03-4160-9A02-23764B6EA5CB}"/>
    <cellStyle name="20% - Accent3 7 2 2 3 2" xfId="6559" xr:uid="{A51B0823-C8A6-4A85-BC52-3E967E6A0BF3}"/>
    <cellStyle name="20% - Accent3 7 2 2 4" xfId="3252" xr:uid="{C9317A2E-B7AA-44D2-ACA1-298857FF00C9}"/>
    <cellStyle name="20% - Accent3 7 2 2 4 2" xfId="7383" xr:uid="{80C2153C-1363-4928-889B-8B74C0C2E921}"/>
    <cellStyle name="20% - Accent3 7 2 2 5" xfId="4076" xr:uid="{0A226E9B-FEF7-494B-BA5C-0761F30E8EC7}"/>
    <cellStyle name="20% - Accent3 7 2 2 5 2" xfId="8235" xr:uid="{FFBFF35F-B6BD-4D19-B4F2-D6312106EFF4}"/>
    <cellStyle name="20% - Accent3 7 2 2 6" xfId="4906" xr:uid="{CBCCEA3E-A21C-4196-BCA3-F91CCFCBB266}"/>
    <cellStyle name="20% - Accent3 7 2 2 7" xfId="9082" xr:uid="{6FF29206-7DBF-41AF-A8A9-059EE26CE889}"/>
    <cellStyle name="20% - Accent3 7 2 3" xfId="1183" xr:uid="{5D44B737-31E8-4785-8D8F-91091EF47E3D}"/>
    <cellStyle name="20% - Accent3 7 2 3 2" xfId="5315" xr:uid="{ABB952BE-CC6E-43AE-9173-81B706E13B6B}"/>
    <cellStyle name="20% - Accent3 7 2 4" xfId="2011" xr:uid="{4DAE1D9D-3AC5-4752-9053-4C8FAE3D208B}"/>
    <cellStyle name="20% - Accent3 7 2 4 2" xfId="6142" xr:uid="{22D54D38-3475-42C1-9B46-5532CDDB49C9}"/>
    <cellStyle name="20% - Accent3 7 2 5" xfId="2835" xr:uid="{7E67961A-0328-481B-BFC1-3606893D8EB5}"/>
    <cellStyle name="20% - Accent3 7 2 5 2" xfId="6966" xr:uid="{9CF45CB5-FE51-4AC0-9C97-6C70CEBC2C7F}"/>
    <cellStyle name="20% - Accent3 7 2 6" xfId="3659" xr:uid="{9C0EFD7A-4C20-4079-B93E-055866A2EA4D}"/>
    <cellStyle name="20% - Accent3 7 2 6 2" xfId="7818" xr:uid="{BE2ACBC9-DD43-4710-972F-89E0E38A6B57}"/>
    <cellStyle name="20% - Accent3 7 2 7" xfId="4489" xr:uid="{A581EA94-DE88-4E7C-8F0F-393D7BFA585B}"/>
    <cellStyle name="20% - Accent3 7 2 8" xfId="8665" xr:uid="{20C0489D-CA1A-4325-8C92-9352236A372F}"/>
    <cellStyle name="20% - Accent3 7 3" xfId="566" xr:uid="{00000000-0005-0000-0000-0000B8000000}"/>
    <cellStyle name="20% - Accent3 7 3 2" xfId="1392" xr:uid="{91F0A61E-AF8D-480D-BD59-FB426349955D}"/>
    <cellStyle name="20% - Accent3 7 3 2 2" xfId="5524" xr:uid="{32DCB8A1-42E1-47F1-A2BE-BB4949D63A41}"/>
    <cellStyle name="20% - Accent3 7 3 3" xfId="2220" xr:uid="{0720C414-BDB4-4AED-939F-3F6A38AABCA6}"/>
    <cellStyle name="20% - Accent3 7 3 3 2" xfId="6351" xr:uid="{C3B4F46B-9828-43D4-A606-56236860C5A3}"/>
    <cellStyle name="20% - Accent3 7 3 4" xfId="3044" xr:uid="{33690C42-34E7-47DB-9778-5EE7E8D68AA5}"/>
    <cellStyle name="20% - Accent3 7 3 4 2" xfId="7175" xr:uid="{4096D4E6-B7F8-4552-A471-0D7DDCD4BBAB}"/>
    <cellStyle name="20% - Accent3 7 3 5" xfId="3868" xr:uid="{E30640F2-2522-4FD7-86CD-0AC40DB87475}"/>
    <cellStyle name="20% - Accent3 7 3 5 2" xfId="8027" xr:uid="{3E4437C0-7AB1-4C42-9B52-2FAC2C624EDB}"/>
    <cellStyle name="20% - Accent3 7 3 6" xfId="4698" xr:uid="{19331A2F-5FCB-4E56-8DB0-5A259D3C3767}"/>
    <cellStyle name="20% - Accent3 7 3 7" xfId="8874" xr:uid="{0B84D99F-BEE7-4F8C-8A50-89B1E17EFEB6}"/>
    <cellStyle name="20% - Accent3 7 4" xfId="974" xr:uid="{A5835EAF-613C-4AE4-823D-66BDF2845334}"/>
    <cellStyle name="20% - Accent3 7 4 2" xfId="5106" xr:uid="{1D9AF98C-5540-4DDF-B1C3-6969346E7818}"/>
    <cellStyle name="20% - Accent3 7 5" xfId="1802" xr:uid="{B6BFDC40-A48B-4CEB-8D5D-D50F4FCD66CB}"/>
    <cellStyle name="20% - Accent3 7 5 2" xfId="5933" xr:uid="{A68EFA76-EFC4-42CE-ABD7-1B226331AED8}"/>
    <cellStyle name="20% - Accent3 7 6" xfId="2626" xr:uid="{3A4BE681-F3F0-4298-8264-165B7A9D9187}"/>
    <cellStyle name="20% - Accent3 7 6 2" xfId="6757" xr:uid="{750926CB-1C21-4731-A436-B96D22CF81E7}"/>
    <cellStyle name="20% - Accent3 7 7" xfId="3450" xr:uid="{19887FD0-34BF-4659-9799-28BE5F0E5716}"/>
    <cellStyle name="20% - Accent3 7 7 2" xfId="7609" xr:uid="{DB0DAEA2-9F65-4F29-89A0-6B26F314721E}"/>
    <cellStyle name="20% - Accent3 7 8" xfId="4280" xr:uid="{CC46E2B9-7F1C-4D61-9F01-18D6B8641CE9}"/>
    <cellStyle name="20% - Accent3 7 9" xfId="8456" xr:uid="{A76D4C8A-EEA2-49C6-9087-B1722B1D1F37}"/>
    <cellStyle name="20% - Accent3 8" xfId="240" xr:uid="{00000000-0005-0000-0000-0000B9000000}"/>
    <cellStyle name="20% - Accent3 8 2" xfId="658" xr:uid="{00000000-0005-0000-0000-0000BA000000}"/>
    <cellStyle name="20% - Accent3 8 2 2" xfId="1484" xr:uid="{D598CDED-74EC-47C2-A955-82B22E4A90BB}"/>
    <cellStyle name="20% - Accent3 8 2 2 2" xfId="5616" xr:uid="{DBBE8EFB-2782-4735-9236-848EC998823E}"/>
    <cellStyle name="20% - Accent3 8 2 3" xfId="2312" xr:uid="{CA55E001-068C-4640-897C-75B8DB9F709E}"/>
    <cellStyle name="20% - Accent3 8 2 3 2" xfId="6443" xr:uid="{5EC59F6C-7064-4A5C-B27F-20BC3621EBC9}"/>
    <cellStyle name="20% - Accent3 8 2 4" xfId="3136" xr:uid="{2FC87A47-A2B5-4C66-925D-75B61483EEFE}"/>
    <cellStyle name="20% - Accent3 8 2 4 2" xfId="7267" xr:uid="{F417CF2B-60F7-47A9-AC9F-9C731A3C6A61}"/>
    <cellStyle name="20% - Accent3 8 2 5" xfId="3960" xr:uid="{D8564FB1-72F1-44C0-BC04-D291A2C70605}"/>
    <cellStyle name="20% - Accent3 8 2 5 2" xfId="8119" xr:uid="{8A52855A-BE2D-4244-A2CC-7017E5733D33}"/>
    <cellStyle name="20% - Accent3 8 2 6" xfId="4790" xr:uid="{C56AA0AA-B8E4-406C-B2C9-D266F89B674E}"/>
    <cellStyle name="20% - Accent3 8 2 7" xfId="8966" xr:uid="{8B64336F-223C-40D1-BF13-7DA1F70E5757}"/>
    <cellStyle name="20% - Accent3 8 3" xfId="1066" xr:uid="{91E12450-6A95-4A73-9C15-B99F0AA26A48}"/>
    <cellStyle name="20% - Accent3 8 3 2" xfId="5198" xr:uid="{BFA39FD7-9824-4BA8-97FA-94A1A73F33DA}"/>
    <cellStyle name="20% - Accent3 8 4" xfId="1894" xr:uid="{20F29A1A-688A-4871-B54A-983E9491AF7D}"/>
    <cellStyle name="20% - Accent3 8 4 2" xfId="6025" xr:uid="{E3F43E61-D128-4C4D-9B90-A07B3A833996}"/>
    <cellStyle name="20% - Accent3 8 5" xfId="2718" xr:uid="{B4AAD157-2310-45FA-A3BD-B3805AC2A3D2}"/>
    <cellStyle name="20% - Accent3 8 5 2" xfId="6849" xr:uid="{31872CF2-7D89-4763-BE77-5663EAE40A5D}"/>
    <cellStyle name="20% - Accent3 8 6" xfId="3542" xr:uid="{C29B1135-47E8-4874-BD68-7FD96B355475}"/>
    <cellStyle name="20% - Accent3 8 6 2" xfId="7701" xr:uid="{FC131F12-5ED5-4415-89A2-4E34CCB05324}"/>
    <cellStyle name="20% - Accent3 8 7" xfId="4372" xr:uid="{496CAE7A-C609-41C2-B273-B8074628DEDD}"/>
    <cellStyle name="20% - Accent3 8 8" xfId="8548" xr:uid="{BF5A94C4-C4AD-4EC6-B740-C5BCD711B02B}"/>
    <cellStyle name="20% - Accent3 9" xfId="253" xr:uid="{00000000-0005-0000-0000-0000BB000000}"/>
    <cellStyle name="20% - Accent3 9 2" xfId="670" xr:uid="{00000000-0005-0000-0000-0000BC000000}"/>
    <cellStyle name="20% - Accent3 9 2 2" xfId="1496" xr:uid="{E10B5798-E861-4B21-8573-E65618A5FADA}"/>
    <cellStyle name="20% - Accent3 9 2 2 2" xfId="5628" xr:uid="{E82C81A7-7BCA-4A0D-A396-D9CBE071CA20}"/>
    <cellStyle name="20% - Accent3 9 2 3" xfId="2324" xr:uid="{AE873FB2-5CDE-47C4-9ABF-2337F381B593}"/>
    <cellStyle name="20% - Accent3 9 2 3 2" xfId="6455" xr:uid="{614DF7B3-F5CF-4178-8C62-F8F0B3679D2C}"/>
    <cellStyle name="20% - Accent3 9 2 4" xfId="3148" xr:uid="{14683E43-549D-4B4D-BDF7-F13E586A56A5}"/>
    <cellStyle name="20% - Accent3 9 2 4 2" xfId="7279" xr:uid="{B67267B7-32A0-43EB-AF92-27000095A5BF}"/>
    <cellStyle name="20% - Accent3 9 2 5" xfId="3972" xr:uid="{49B0717C-00CB-4953-BA9F-491391DD2E95}"/>
    <cellStyle name="20% - Accent3 9 2 5 2" xfId="8131" xr:uid="{D99BA323-3327-4CF3-9C52-DA2CEE366FB4}"/>
    <cellStyle name="20% - Accent3 9 2 6" xfId="4802" xr:uid="{648371A6-51C8-46F9-A28C-38F91CBCECE6}"/>
    <cellStyle name="20% - Accent3 9 2 7" xfId="8978" xr:uid="{65E521D3-9460-4B82-8FD1-7410ED8D752B}"/>
    <cellStyle name="20% - Accent3 9 3" xfId="1079" xr:uid="{F59EE301-81B7-426F-986A-D0F4DD298107}"/>
    <cellStyle name="20% - Accent3 9 3 2" xfId="5211" xr:uid="{F757DF38-F3CD-488B-911D-7ACB2DF84BD3}"/>
    <cellStyle name="20% - Accent3 9 4" xfId="1907" xr:uid="{4EDF9315-93A7-4D09-823A-46A3B75A8B5D}"/>
    <cellStyle name="20% - Accent3 9 4 2" xfId="6038" xr:uid="{9406F00A-DE42-4EC8-864D-B4DB5CF5B346}"/>
    <cellStyle name="20% - Accent3 9 5" xfId="2731" xr:uid="{B869AD80-619F-4302-9BE7-27598978D255}"/>
    <cellStyle name="20% - Accent3 9 5 2" xfId="6862" xr:uid="{118B9219-7F49-43A6-88C6-46BD93E1C930}"/>
    <cellStyle name="20% - Accent3 9 6" xfId="3555" xr:uid="{5F22CA7E-01A3-4FCD-912D-F6648F9480A7}"/>
    <cellStyle name="20% - Accent3 9 6 2" xfId="7714" xr:uid="{F7182E2C-944B-434A-AECC-8A56F2A26B72}"/>
    <cellStyle name="20% - Accent3 9 7" xfId="4385" xr:uid="{45281AAB-7715-49A1-AD55-8AB601354526}"/>
    <cellStyle name="20% - Accent3 9 8" xfId="8561" xr:uid="{53E21B50-43BD-46BF-BDAC-9F80FC843410}"/>
    <cellStyle name="20% - Accent4" xfId="32" builtinId="42" customBuiltin="1"/>
    <cellStyle name="20% - Accent4 10" xfId="451" xr:uid="{00000000-0005-0000-0000-0000BE000000}"/>
    <cellStyle name="20% - Accent4 10 2" xfId="1277" xr:uid="{15F38811-F64A-4F46-9B95-36CC808D45DA}"/>
    <cellStyle name="20% - Accent4 10 2 2" xfId="5409" xr:uid="{0792591F-B702-4AEE-902E-AA6012470332}"/>
    <cellStyle name="20% - Accent4 10 3" xfId="2105" xr:uid="{925C039B-73AF-42F6-831D-ACD0D5B89C9D}"/>
    <cellStyle name="20% - Accent4 10 3 2" xfId="6236" xr:uid="{66AF2C1E-F9DD-4827-9DDF-1187D0578632}"/>
    <cellStyle name="20% - Accent4 10 4" xfId="2929" xr:uid="{F16AF0C9-5E9E-450B-B043-C005CC0E3184}"/>
    <cellStyle name="20% - Accent4 10 4 2" xfId="7060" xr:uid="{0CD96FB1-3F2A-4AE8-8ECF-D2EFF6497074}"/>
    <cellStyle name="20% - Accent4 10 5" xfId="3753" xr:uid="{C3FC8163-B29C-42A8-8A9E-C0D0AFAB3FEF}"/>
    <cellStyle name="20% - Accent4 10 5 2" xfId="7912" xr:uid="{BDA80C1A-5BC5-4D1C-AE60-CA380450918E}"/>
    <cellStyle name="20% - Accent4 10 6" xfId="4583" xr:uid="{3F9F8E29-D562-4AE1-86C7-12D80F902D20}"/>
    <cellStyle name="20% - Accent4 10 7" xfId="8759" xr:uid="{ED9BF13B-8E53-4605-9FF8-675506983AA4}"/>
    <cellStyle name="20% - Accent4 11" xfId="464" xr:uid="{00000000-0005-0000-0000-0000BF000000}"/>
    <cellStyle name="20% - Accent4 11 2" xfId="1290" xr:uid="{13D0D624-5D66-42FF-9BA1-52F3F0F3E5C0}"/>
    <cellStyle name="20% - Accent4 11 2 2" xfId="5422" xr:uid="{0D530925-E148-4AA0-B8A0-D50C1A95FA32}"/>
    <cellStyle name="20% - Accent4 11 3" xfId="2118" xr:uid="{B21AA73D-491F-4C72-B695-3142A344E3D3}"/>
    <cellStyle name="20% - Accent4 11 3 2" xfId="6249" xr:uid="{888C293C-3E10-4402-80F7-A0F8E1371FB2}"/>
    <cellStyle name="20% - Accent4 11 4" xfId="2942" xr:uid="{AA36C696-2835-4E68-8870-304C138CF5DA}"/>
    <cellStyle name="20% - Accent4 11 4 2" xfId="7073" xr:uid="{DAD529D8-AA4B-4976-B87D-0DC6DCF9AA46}"/>
    <cellStyle name="20% - Accent4 11 5" xfId="3766" xr:uid="{05B373F6-60A0-4E45-9291-0057392E3B50}"/>
    <cellStyle name="20% - Accent4 11 5 2" xfId="7925" xr:uid="{E8C2C7B1-A1C3-4B19-95AB-791B85B29B98}"/>
    <cellStyle name="20% - Accent4 11 6" xfId="4596" xr:uid="{16934C02-BAE1-4B26-A758-63B7F3C3B7B9}"/>
    <cellStyle name="20% - Accent4 11 7" xfId="8772" xr:uid="{67E9D1DC-89C7-4713-8AB0-EA3BECBED9D1}"/>
    <cellStyle name="20% - Accent4 12" xfId="869" xr:uid="{BCE00931-938E-4EC0-BC80-60AD03AEDE5C}"/>
    <cellStyle name="20% - Accent4 12 2" xfId="5001" xr:uid="{13725486-3C91-44FD-A872-D1C3D939DCE3}"/>
    <cellStyle name="20% - Accent4 13" xfId="1698" xr:uid="{3CE1AD08-FCFD-416D-8EFA-465E1CA402B6}"/>
    <cellStyle name="20% - Accent4 13 2" xfId="5829" xr:uid="{F51363CA-8122-4ECE-BB88-A14BD43FE7D1}"/>
    <cellStyle name="20% - Accent4 14" xfId="2522" xr:uid="{577F123A-EC5C-491F-9B46-D2E7AEDDCDAE}"/>
    <cellStyle name="20% - Accent4 14 2" xfId="6653" xr:uid="{2C361073-AC1A-4114-906D-8B6B77B06D9D}"/>
    <cellStyle name="20% - Accent4 15" xfId="3346" xr:uid="{EF2BC508-1AB7-4D45-8F35-511087A66D5E}"/>
    <cellStyle name="20% - Accent4 15 2" xfId="7505" xr:uid="{8668F225-BB14-475A-AE05-804F3FEA5E12}"/>
    <cellStyle name="20% - Accent4 16" xfId="4175" xr:uid="{975CA7CF-C6FC-4EAE-9F3E-28C3721AD58B}"/>
    <cellStyle name="20% - Accent4 17" xfId="8352" xr:uid="{A5E11A97-C9AF-4FD3-8378-C644595CA0A3}"/>
    <cellStyle name="20% - Accent4 2" xfId="58" xr:uid="{00000000-0005-0000-0000-0000C0000000}"/>
    <cellStyle name="20% - Accent4 2 10" xfId="4190" xr:uid="{8282B788-105C-4FDC-9851-0F4AD9A7BB92}"/>
    <cellStyle name="20% - Accent4 2 11" xfId="8366" xr:uid="{89A0BB2E-91B5-40B7-8B1E-8C0134A40E11}"/>
    <cellStyle name="20% - Accent4 2 2" xfId="111" xr:uid="{00000000-0005-0000-0000-0000C1000000}"/>
    <cellStyle name="20% - Accent4 2 2 10" xfId="8419" xr:uid="{7202DFE4-20C7-44FA-9DD3-DD8E97ACE104}"/>
    <cellStyle name="20% - Accent4 2 2 2" xfId="216" xr:uid="{00000000-0005-0000-0000-0000C2000000}"/>
    <cellStyle name="20% - Accent4 2 2 2 2" xfId="425" xr:uid="{00000000-0005-0000-0000-0000C3000000}"/>
    <cellStyle name="20% - Accent4 2 2 2 2 2" xfId="842" xr:uid="{00000000-0005-0000-0000-0000C4000000}"/>
    <cellStyle name="20% - Accent4 2 2 2 2 2 2" xfId="1668" xr:uid="{D5214A89-CB9C-430B-A100-7DD093B634C7}"/>
    <cellStyle name="20% - Accent4 2 2 2 2 2 2 2" xfId="5800" xr:uid="{BFEF9235-C789-4E69-875E-DA544B52B5EE}"/>
    <cellStyle name="20% - Accent4 2 2 2 2 2 3" xfId="2496" xr:uid="{3084EFDF-7D92-4002-B1CF-BBB617F4C1EF}"/>
    <cellStyle name="20% - Accent4 2 2 2 2 2 3 2" xfId="6627" xr:uid="{5D905CAC-2CA8-4D7F-9E0D-0D3BBAF461CF}"/>
    <cellStyle name="20% - Accent4 2 2 2 2 2 4" xfId="3320" xr:uid="{80F4BC08-567C-4B06-9363-AA6DF46ACD38}"/>
    <cellStyle name="20% - Accent4 2 2 2 2 2 4 2" xfId="7451" xr:uid="{464FA04E-0417-440C-8F60-02720AF4873D}"/>
    <cellStyle name="20% - Accent4 2 2 2 2 2 5" xfId="4144" xr:uid="{E5564502-57FF-4397-9623-28F1FAA15A47}"/>
    <cellStyle name="20% - Accent4 2 2 2 2 2 5 2" xfId="8303" xr:uid="{21C38FEC-B809-42B1-90EA-0FF7F2E9A3C3}"/>
    <cellStyle name="20% - Accent4 2 2 2 2 2 6" xfId="4974" xr:uid="{50F1467B-80AC-4CD0-BA70-2DC2DD24D09A}"/>
    <cellStyle name="20% - Accent4 2 2 2 2 2 7" xfId="9150" xr:uid="{6E368404-F835-4E55-9EBF-26ACB8E3A11D}"/>
    <cellStyle name="20% - Accent4 2 2 2 2 3" xfId="1251" xr:uid="{4C5F2EC2-C474-46FD-B228-D40CC9809419}"/>
    <cellStyle name="20% - Accent4 2 2 2 2 3 2" xfId="5383" xr:uid="{1142CE93-E131-4BCB-A919-4F9A3FDCCE34}"/>
    <cellStyle name="20% - Accent4 2 2 2 2 4" xfId="2079" xr:uid="{EEF3E4CD-2C35-4560-85BD-2EC7C22ED60E}"/>
    <cellStyle name="20% - Accent4 2 2 2 2 4 2" xfId="6210" xr:uid="{A1343B59-6646-4ADC-9C0B-168C571E8132}"/>
    <cellStyle name="20% - Accent4 2 2 2 2 5" xfId="2903" xr:uid="{08275072-A328-4294-817D-C1C5986ED42B}"/>
    <cellStyle name="20% - Accent4 2 2 2 2 5 2" xfId="7034" xr:uid="{75ECC7EC-7139-4034-9C63-3C818D929840}"/>
    <cellStyle name="20% - Accent4 2 2 2 2 6" xfId="3727" xr:uid="{3AC87322-765C-4914-B027-E73058F9B0C5}"/>
    <cellStyle name="20% - Accent4 2 2 2 2 6 2" xfId="7886" xr:uid="{A0AD53C0-C0D3-4A3D-B777-00577565ED7F}"/>
    <cellStyle name="20% - Accent4 2 2 2 2 7" xfId="4557" xr:uid="{7B9615D1-6D08-4FB0-AAE1-77066B006C6D}"/>
    <cellStyle name="20% - Accent4 2 2 2 2 8" xfId="8733" xr:uid="{0F80B1E4-0D70-4493-9D88-51A1B2B5A892}"/>
    <cellStyle name="20% - Accent4 2 2 2 3" xfId="634" xr:uid="{00000000-0005-0000-0000-0000C5000000}"/>
    <cellStyle name="20% - Accent4 2 2 2 3 2" xfId="1460" xr:uid="{0A7A3BF5-0D88-4DA1-BC1C-31BDF899BA1A}"/>
    <cellStyle name="20% - Accent4 2 2 2 3 2 2" xfId="5592" xr:uid="{D0CE335F-EA22-4786-8BA5-05D116E9ECFA}"/>
    <cellStyle name="20% - Accent4 2 2 2 3 3" xfId="2288" xr:uid="{4929EDE4-1402-4D90-A883-E837A8375B94}"/>
    <cellStyle name="20% - Accent4 2 2 2 3 3 2" xfId="6419" xr:uid="{54B31A2D-6A0C-44C6-99EB-2FA842906854}"/>
    <cellStyle name="20% - Accent4 2 2 2 3 4" xfId="3112" xr:uid="{6389CAE3-2806-4F21-96C0-F8E374B25B04}"/>
    <cellStyle name="20% - Accent4 2 2 2 3 4 2" xfId="7243" xr:uid="{B18FE4F2-BCBC-41EF-A046-285A13AC2D2F}"/>
    <cellStyle name="20% - Accent4 2 2 2 3 5" xfId="3936" xr:uid="{00276038-0401-4904-B97D-D43EB4A2E279}"/>
    <cellStyle name="20% - Accent4 2 2 2 3 5 2" xfId="8095" xr:uid="{60DB90C8-3AE4-4925-B7A2-874224B0ACBA}"/>
    <cellStyle name="20% - Accent4 2 2 2 3 6" xfId="4766" xr:uid="{C1575C5A-A724-49F4-9289-A9E2190BC6A3}"/>
    <cellStyle name="20% - Accent4 2 2 2 3 7" xfId="8942" xr:uid="{0CC94C4C-7172-4624-BDED-46494BEF313E}"/>
    <cellStyle name="20% - Accent4 2 2 2 4" xfId="1042" xr:uid="{558EE1C0-7584-4D44-BC2A-C76BD85F1A31}"/>
    <cellStyle name="20% - Accent4 2 2 2 4 2" xfId="5174" xr:uid="{559C6AA2-8000-431B-9C7B-50AF3A4C74E7}"/>
    <cellStyle name="20% - Accent4 2 2 2 5" xfId="1870" xr:uid="{36A35BDB-FF05-4337-9DCC-03325C01959A}"/>
    <cellStyle name="20% - Accent4 2 2 2 5 2" xfId="6001" xr:uid="{98EEEDD2-9A72-475A-9BA2-5D11E8CC8792}"/>
    <cellStyle name="20% - Accent4 2 2 2 6" xfId="2694" xr:uid="{287A5229-61A9-4D75-A86C-38159AB0907B}"/>
    <cellStyle name="20% - Accent4 2 2 2 6 2" xfId="6825" xr:uid="{C17ACC5E-9E54-494E-ADFD-E7709E25CCFC}"/>
    <cellStyle name="20% - Accent4 2 2 2 7" xfId="3518" xr:uid="{E33DADE9-24AC-4248-A8F6-D9AB38E26680}"/>
    <cellStyle name="20% - Accent4 2 2 2 7 2" xfId="7677" xr:uid="{9E071121-16AB-4DE0-9F19-822C1F4925BE}"/>
    <cellStyle name="20% - Accent4 2 2 2 8" xfId="4348" xr:uid="{B2F891FB-755C-44FB-8479-9668FD01370C}"/>
    <cellStyle name="20% - Accent4 2 2 2 9" xfId="8524" xr:uid="{54A6468D-8BBB-4216-B449-BF29B4BE6312}"/>
    <cellStyle name="20% - Accent4 2 2 3" xfId="321" xr:uid="{00000000-0005-0000-0000-0000C6000000}"/>
    <cellStyle name="20% - Accent4 2 2 3 2" xfId="738" xr:uid="{00000000-0005-0000-0000-0000C7000000}"/>
    <cellStyle name="20% - Accent4 2 2 3 2 2" xfId="1564" xr:uid="{F4ED04D4-CFF2-4657-8294-DB0950ACE1B3}"/>
    <cellStyle name="20% - Accent4 2 2 3 2 2 2" xfId="5696" xr:uid="{E8669DDB-4031-46A1-8F87-C97A4935E10C}"/>
    <cellStyle name="20% - Accent4 2 2 3 2 3" xfId="2392" xr:uid="{49F879D1-EAA3-4625-92B0-A509A4A1D260}"/>
    <cellStyle name="20% - Accent4 2 2 3 2 3 2" xfId="6523" xr:uid="{58C4DCF7-39DB-493A-8786-5E0E110CC2C6}"/>
    <cellStyle name="20% - Accent4 2 2 3 2 4" xfId="3216" xr:uid="{21124933-306F-4220-9DBB-2D986AED1636}"/>
    <cellStyle name="20% - Accent4 2 2 3 2 4 2" xfId="7347" xr:uid="{5CDE1735-6D97-42F4-88C8-78DCD0C48752}"/>
    <cellStyle name="20% - Accent4 2 2 3 2 5" xfId="4040" xr:uid="{E7794512-8D60-4B7B-A442-F7F6DEC1FBF6}"/>
    <cellStyle name="20% - Accent4 2 2 3 2 5 2" xfId="8199" xr:uid="{1C0C2FC3-C220-403D-914A-C8B2EB9B0078}"/>
    <cellStyle name="20% - Accent4 2 2 3 2 6" xfId="4870" xr:uid="{98037536-0C8C-4636-93FE-B4F1854AD76B}"/>
    <cellStyle name="20% - Accent4 2 2 3 2 7" xfId="9046" xr:uid="{B38DF8E5-08E5-4512-8D4B-AFE7A13465B0}"/>
    <cellStyle name="20% - Accent4 2 2 3 3" xfId="1147" xr:uid="{171ECF4E-74E1-4FD7-9B15-82F3D33B7392}"/>
    <cellStyle name="20% - Accent4 2 2 3 3 2" xfId="5279" xr:uid="{CC3EAF1B-A74E-426F-AF01-6E6CCA6C2035}"/>
    <cellStyle name="20% - Accent4 2 2 3 4" xfId="1975" xr:uid="{664B29E0-3CD7-4AE2-9FD7-947B59121249}"/>
    <cellStyle name="20% - Accent4 2 2 3 4 2" xfId="6106" xr:uid="{693C6DC3-33F2-4427-AA2F-5D18D5156E99}"/>
    <cellStyle name="20% - Accent4 2 2 3 5" xfId="2799" xr:uid="{B115C7AD-A255-4BBE-98EF-1D3F09D3E1F9}"/>
    <cellStyle name="20% - Accent4 2 2 3 5 2" xfId="6930" xr:uid="{78A5C33C-8A65-448B-A4F0-BD97BD36861E}"/>
    <cellStyle name="20% - Accent4 2 2 3 6" xfId="3623" xr:uid="{B47CA8E4-3E9B-4A52-A8DF-ADBE2E3EA885}"/>
    <cellStyle name="20% - Accent4 2 2 3 6 2" xfId="7782" xr:uid="{3DE3D914-3477-40DB-A689-B953C311FCEC}"/>
    <cellStyle name="20% - Accent4 2 2 3 7" xfId="4453" xr:uid="{57E22293-12E0-4DC9-AB72-85E440199B15}"/>
    <cellStyle name="20% - Accent4 2 2 3 8" xfId="8629" xr:uid="{D8E4B50D-418F-4009-916E-5EA5BD0A08C5}"/>
    <cellStyle name="20% - Accent4 2 2 4" xfId="530" xr:uid="{00000000-0005-0000-0000-0000C8000000}"/>
    <cellStyle name="20% - Accent4 2 2 4 2" xfId="1356" xr:uid="{5963DC5C-538A-483F-9FBA-FD5CF0223A12}"/>
    <cellStyle name="20% - Accent4 2 2 4 2 2" xfId="5488" xr:uid="{1AC29812-7906-4759-AFC2-865C940006A5}"/>
    <cellStyle name="20% - Accent4 2 2 4 3" xfId="2184" xr:uid="{71947A9B-F786-4B9E-9821-B4A23A8ECC78}"/>
    <cellStyle name="20% - Accent4 2 2 4 3 2" xfId="6315" xr:uid="{7F4697E2-E64F-41AB-843C-16F54BFD7987}"/>
    <cellStyle name="20% - Accent4 2 2 4 4" xfId="3008" xr:uid="{5031B3D6-8980-48F2-873A-5E203A4F40DC}"/>
    <cellStyle name="20% - Accent4 2 2 4 4 2" xfId="7139" xr:uid="{437723B5-A750-4039-B9CB-C797B73D51B1}"/>
    <cellStyle name="20% - Accent4 2 2 4 5" xfId="3832" xr:uid="{076241C6-0385-4418-9037-D8873F1D11CA}"/>
    <cellStyle name="20% - Accent4 2 2 4 5 2" xfId="7991" xr:uid="{5AFF6319-C53D-4F95-BC8A-045612B4E72D}"/>
    <cellStyle name="20% - Accent4 2 2 4 6" xfId="4662" xr:uid="{1472FD55-9659-4F22-8B45-1AD79A188FA2}"/>
    <cellStyle name="20% - Accent4 2 2 4 7" xfId="8838" xr:uid="{5C8B513A-9E26-4C28-972B-A8CB892097CE}"/>
    <cellStyle name="20% - Accent4 2 2 5" xfId="937" xr:uid="{391E1CAD-1BE3-4E1F-9094-9E190A926EE0}"/>
    <cellStyle name="20% - Accent4 2 2 5 2" xfId="5069" xr:uid="{9A39B7A1-E52F-4718-819A-C31E34991E89}"/>
    <cellStyle name="20% - Accent4 2 2 6" xfId="1765" xr:uid="{289DC022-50E9-4DCB-9941-FD2C44271A67}"/>
    <cellStyle name="20% - Accent4 2 2 6 2" xfId="5896" xr:uid="{61861BAB-E138-46CC-948F-FE2E78F5A45B}"/>
    <cellStyle name="20% - Accent4 2 2 7" xfId="2589" xr:uid="{A2C6FCD8-2475-489D-AF78-DD69731D5203}"/>
    <cellStyle name="20% - Accent4 2 2 7 2" xfId="6720" xr:uid="{FCC0865E-E7BD-479F-B8CD-047F22C16619}"/>
    <cellStyle name="20% - Accent4 2 2 8" xfId="3413" xr:uid="{347765B4-A35C-4FFB-B0F4-BCD76E23E5CF}"/>
    <cellStyle name="20% - Accent4 2 2 8 2" xfId="7572" xr:uid="{154B3C91-19F0-4D9B-A67D-30D77A1CF443}"/>
    <cellStyle name="20% - Accent4 2 2 9" xfId="4243" xr:uid="{778E6DEE-E4A9-4973-A701-C3D163F085A3}"/>
    <cellStyle name="20% - Accent4 2 3" xfId="164" xr:uid="{00000000-0005-0000-0000-0000C9000000}"/>
    <cellStyle name="20% - Accent4 2 3 2" xfId="373" xr:uid="{00000000-0005-0000-0000-0000CA000000}"/>
    <cellStyle name="20% - Accent4 2 3 2 2" xfId="790" xr:uid="{00000000-0005-0000-0000-0000CB000000}"/>
    <cellStyle name="20% - Accent4 2 3 2 2 2" xfId="1616" xr:uid="{3301C699-B7CD-458F-9D7D-AB1806A467AB}"/>
    <cellStyle name="20% - Accent4 2 3 2 2 2 2" xfId="5748" xr:uid="{EBF8A867-ED24-4162-A76B-3DEB9E952BCA}"/>
    <cellStyle name="20% - Accent4 2 3 2 2 3" xfId="2444" xr:uid="{693ABCF5-3175-466F-A196-BE69EE7AFFC8}"/>
    <cellStyle name="20% - Accent4 2 3 2 2 3 2" xfId="6575" xr:uid="{834041E5-355C-418B-AB70-E3309C28773B}"/>
    <cellStyle name="20% - Accent4 2 3 2 2 4" xfId="3268" xr:uid="{320FB538-D8C6-4455-89F8-2310B708729F}"/>
    <cellStyle name="20% - Accent4 2 3 2 2 4 2" xfId="7399" xr:uid="{81CE21B0-3727-407F-8C07-D65E4BD20E79}"/>
    <cellStyle name="20% - Accent4 2 3 2 2 5" xfId="4092" xr:uid="{C186332D-7714-4035-B514-04CAEF3B8B37}"/>
    <cellStyle name="20% - Accent4 2 3 2 2 5 2" xfId="8251" xr:uid="{77D626F1-4CEF-49AD-A512-BC57845D4977}"/>
    <cellStyle name="20% - Accent4 2 3 2 2 6" xfId="4922" xr:uid="{B0A9120B-4DE3-4C7A-B0D9-D76B296A4F0A}"/>
    <cellStyle name="20% - Accent4 2 3 2 2 7" xfId="9098" xr:uid="{617EA3A5-5A11-432A-9A85-FF16B539DAC6}"/>
    <cellStyle name="20% - Accent4 2 3 2 3" xfId="1199" xr:uid="{291929EA-6A55-4869-8539-A537A73394C6}"/>
    <cellStyle name="20% - Accent4 2 3 2 3 2" xfId="5331" xr:uid="{F96556A8-3B64-4F79-B3C8-C112C8FAE492}"/>
    <cellStyle name="20% - Accent4 2 3 2 4" xfId="2027" xr:uid="{2B28865C-D4C8-4ACD-8E11-7EC9F13130A9}"/>
    <cellStyle name="20% - Accent4 2 3 2 4 2" xfId="6158" xr:uid="{90EF8246-A1FA-4A3E-B91A-9C1DA8C075A0}"/>
    <cellStyle name="20% - Accent4 2 3 2 5" xfId="2851" xr:uid="{8595C4BE-962A-4D4A-9828-EB9E01D39ED2}"/>
    <cellStyle name="20% - Accent4 2 3 2 5 2" xfId="6982" xr:uid="{9E78281D-F4B9-433C-826C-EA15274E75CA}"/>
    <cellStyle name="20% - Accent4 2 3 2 6" xfId="3675" xr:uid="{17DD80F8-15E8-4A2D-9DBB-BA9792E313DF}"/>
    <cellStyle name="20% - Accent4 2 3 2 6 2" xfId="7834" xr:uid="{31BBBEB8-D774-4114-88BF-FCB6415E5C38}"/>
    <cellStyle name="20% - Accent4 2 3 2 7" xfId="4505" xr:uid="{0AC9ED66-5506-4168-9327-0D2A18C64C14}"/>
    <cellStyle name="20% - Accent4 2 3 2 8" xfId="8681" xr:uid="{17D8289E-EBEB-4D11-9286-655B4BFA0F86}"/>
    <cellStyle name="20% - Accent4 2 3 3" xfId="582" xr:uid="{00000000-0005-0000-0000-0000CC000000}"/>
    <cellStyle name="20% - Accent4 2 3 3 2" xfId="1408" xr:uid="{C91F49AE-0792-452F-8943-D165F6BF5079}"/>
    <cellStyle name="20% - Accent4 2 3 3 2 2" xfId="5540" xr:uid="{29E81734-8328-476F-B070-BC2C6EA37738}"/>
    <cellStyle name="20% - Accent4 2 3 3 3" xfId="2236" xr:uid="{18EE7AF2-49E7-4885-B716-B5D208B0D9A3}"/>
    <cellStyle name="20% - Accent4 2 3 3 3 2" xfId="6367" xr:uid="{BD729CE8-CCF1-48AA-B8BF-742A90A45F01}"/>
    <cellStyle name="20% - Accent4 2 3 3 4" xfId="3060" xr:uid="{2A352918-CC98-4564-A403-B4F89F881464}"/>
    <cellStyle name="20% - Accent4 2 3 3 4 2" xfId="7191" xr:uid="{0295F962-FBD0-4DA4-BBDE-E52CE5B1BF8A}"/>
    <cellStyle name="20% - Accent4 2 3 3 5" xfId="3884" xr:uid="{D9BF6CBE-2C3B-441B-A541-5C9C81AC0746}"/>
    <cellStyle name="20% - Accent4 2 3 3 5 2" xfId="8043" xr:uid="{C0554DA7-6FFD-40BB-99C5-4132759AF7B0}"/>
    <cellStyle name="20% - Accent4 2 3 3 6" xfId="4714" xr:uid="{F1F3A044-28CC-4D1A-8FE9-29113CCB034B}"/>
    <cellStyle name="20% - Accent4 2 3 3 7" xfId="8890" xr:uid="{8B7D1251-4688-40E6-974C-BEB3D466764C}"/>
    <cellStyle name="20% - Accent4 2 3 4" xfId="990" xr:uid="{42B5461E-909D-4C30-9DB2-29E76B1FDFA9}"/>
    <cellStyle name="20% - Accent4 2 3 4 2" xfId="5122" xr:uid="{948CEFBC-EBA1-4C70-8F3D-C37D7A934F4B}"/>
    <cellStyle name="20% - Accent4 2 3 5" xfId="1818" xr:uid="{15FF858D-EDA8-4318-9BB1-A2D090F54241}"/>
    <cellStyle name="20% - Accent4 2 3 5 2" xfId="5949" xr:uid="{23B75E92-B5D0-43C1-9B03-C843053512AA}"/>
    <cellStyle name="20% - Accent4 2 3 6" xfId="2642" xr:uid="{8918A9F3-9235-4920-B36A-3F9721A399B1}"/>
    <cellStyle name="20% - Accent4 2 3 6 2" xfId="6773" xr:uid="{48C5A4A4-0D51-4EE5-B29A-72E6633571EA}"/>
    <cellStyle name="20% - Accent4 2 3 7" xfId="3466" xr:uid="{D2CF52CA-D8AA-4401-BB33-7B61B82A8D93}"/>
    <cellStyle name="20% - Accent4 2 3 7 2" xfId="7625" xr:uid="{A3680927-357F-4111-87FC-A73E0C0B3FD9}"/>
    <cellStyle name="20% - Accent4 2 3 8" xfId="4296" xr:uid="{10FA33AD-8408-447D-929B-A935A397DEE9}"/>
    <cellStyle name="20% - Accent4 2 3 9" xfId="8472" xr:uid="{DE3C16AE-30B3-443A-ACB1-3760C460452F}"/>
    <cellStyle name="20% - Accent4 2 4" xfId="269" xr:uid="{00000000-0005-0000-0000-0000CD000000}"/>
    <cellStyle name="20% - Accent4 2 4 2" xfId="686" xr:uid="{00000000-0005-0000-0000-0000CE000000}"/>
    <cellStyle name="20% - Accent4 2 4 2 2" xfId="1512" xr:uid="{2005BC9B-9B7E-4E13-A215-1535E0E46D34}"/>
    <cellStyle name="20% - Accent4 2 4 2 2 2" xfId="5644" xr:uid="{AFCC9234-BA18-44C7-A4A1-C1B810344C63}"/>
    <cellStyle name="20% - Accent4 2 4 2 3" xfId="2340" xr:uid="{B7422B89-0A0B-4B2D-8FCD-D8B58A3007FD}"/>
    <cellStyle name="20% - Accent4 2 4 2 3 2" xfId="6471" xr:uid="{DFDB5B14-1C1A-464D-9103-3565D74D42A1}"/>
    <cellStyle name="20% - Accent4 2 4 2 4" xfId="3164" xr:uid="{820896E6-5C0E-42CC-8D8F-0C9BDAACEE4B}"/>
    <cellStyle name="20% - Accent4 2 4 2 4 2" xfId="7295" xr:uid="{31B15690-5F2D-41FE-B316-E82AE5D43B97}"/>
    <cellStyle name="20% - Accent4 2 4 2 5" xfId="3988" xr:uid="{543993F8-0CF7-41B2-94FE-AF0711773A54}"/>
    <cellStyle name="20% - Accent4 2 4 2 5 2" xfId="8147" xr:uid="{610E95B8-66BF-4A52-8871-BB286A0D27A6}"/>
    <cellStyle name="20% - Accent4 2 4 2 6" xfId="4818" xr:uid="{74A18CA4-95AB-4067-AC68-931FA9CAF4B1}"/>
    <cellStyle name="20% - Accent4 2 4 2 7" xfId="8994" xr:uid="{9C728B42-6676-432A-93B1-1FA13365E011}"/>
    <cellStyle name="20% - Accent4 2 4 3" xfId="1095" xr:uid="{F3D79F7D-26F6-4DD7-A283-C554B5854065}"/>
    <cellStyle name="20% - Accent4 2 4 3 2" xfId="5227" xr:uid="{2E66DDAD-B0AE-4195-97EB-1E72F95817E5}"/>
    <cellStyle name="20% - Accent4 2 4 4" xfId="1923" xr:uid="{7A810708-4EC1-4B01-A6E3-DC883E3ACF2C}"/>
    <cellStyle name="20% - Accent4 2 4 4 2" xfId="6054" xr:uid="{BA9DBAAD-4FE6-4382-9209-B9488D472F77}"/>
    <cellStyle name="20% - Accent4 2 4 5" xfId="2747" xr:uid="{FDF92AE5-D20A-4324-8B62-E432F00D217E}"/>
    <cellStyle name="20% - Accent4 2 4 5 2" xfId="6878" xr:uid="{A0660530-7B4F-4FD0-807E-B5783A028146}"/>
    <cellStyle name="20% - Accent4 2 4 6" xfId="3571" xr:uid="{0F6B6AEC-628F-4525-81D5-AA20409888FF}"/>
    <cellStyle name="20% - Accent4 2 4 6 2" xfId="7730" xr:uid="{63CD0E93-860D-49C8-B180-BB42195EBA59}"/>
    <cellStyle name="20% - Accent4 2 4 7" xfId="4401" xr:uid="{9114A982-F8C4-4949-9157-0EC47C5EF22A}"/>
    <cellStyle name="20% - Accent4 2 4 8" xfId="8577" xr:uid="{B141307E-C882-48A9-9331-10713312533B}"/>
    <cellStyle name="20% - Accent4 2 5" xfId="478" xr:uid="{00000000-0005-0000-0000-0000CF000000}"/>
    <cellStyle name="20% - Accent4 2 5 2" xfId="1304" xr:uid="{63A43F8E-8984-4FF5-ABB1-FB44CD7E685C}"/>
    <cellStyle name="20% - Accent4 2 5 2 2" xfId="5436" xr:uid="{D1636820-C4CB-4311-9C26-252BBF7711E3}"/>
    <cellStyle name="20% - Accent4 2 5 3" xfId="2132" xr:uid="{6FBF075A-2042-4927-8E78-8152DD2C1E78}"/>
    <cellStyle name="20% - Accent4 2 5 3 2" xfId="6263" xr:uid="{BD3D6487-762F-49FC-8495-A51BADB8C714}"/>
    <cellStyle name="20% - Accent4 2 5 4" xfId="2956" xr:uid="{66FED386-4F18-414A-87B3-9813EBD08BC9}"/>
    <cellStyle name="20% - Accent4 2 5 4 2" xfId="7087" xr:uid="{5278CAB3-2DC3-42B0-8EB0-CB50D6B4A78A}"/>
    <cellStyle name="20% - Accent4 2 5 5" xfId="3780" xr:uid="{CF6B99D2-4017-41AF-B027-C8A4BB1FB316}"/>
    <cellStyle name="20% - Accent4 2 5 5 2" xfId="7939" xr:uid="{852BE227-646B-4ADD-B036-77DCEAF311A8}"/>
    <cellStyle name="20% - Accent4 2 5 6" xfId="4610" xr:uid="{40C47D9F-D892-49B4-B911-3A5A891E1F17}"/>
    <cellStyle name="20% - Accent4 2 5 7" xfId="8786" xr:uid="{DAD579D9-08E6-4AD9-98AA-459BE3AE5EB8}"/>
    <cellStyle name="20% - Accent4 2 6" xfId="884" xr:uid="{050B7D9F-94F0-4712-879D-A7D20F98AC7B}"/>
    <cellStyle name="20% - Accent4 2 6 2" xfId="5016" xr:uid="{FA9FE6AD-56D3-4D4E-A017-39EEA5A189AC}"/>
    <cellStyle name="20% - Accent4 2 7" xfId="1712" xr:uid="{C72103D5-51C4-4146-B215-52293B3E9C24}"/>
    <cellStyle name="20% - Accent4 2 7 2" xfId="5843" xr:uid="{7D0F01CA-DE41-4484-9E40-0DFDEB76C8A6}"/>
    <cellStyle name="20% - Accent4 2 8" xfId="2536" xr:uid="{88D1714E-B5F7-4F30-A69C-6BD4E0491A89}"/>
    <cellStyle name="20% - Accent4 2 8 2" xfId="6667" xr:uid="{D091AFD8-884D-477B-8EE3-24ACE7B5BCA7}"/>
    <cellStyle name="20% - Accent4 2 9" xfId="3360" xr:uid="{4D92F96D-E7CF-4740-B258-FEB14527772E}"/>
    <cellStyle name="20% - Accent4 2 9 2" xfId="7519" xr:uid="{485C25C7-135C-4170-B28E-895AABAFCACC}"/>
    <cellStyle name="20% - Accent4 3" xfId="71" xr:uid="{00000000-0005-0000-0000-0000D0000000}"/>
    <cellStyle name="20% - Accent4 3 10" xfId="4203" xr:uid="{E1910FA2-19AD-41DE-8B80-071E0ED3D7A2}"/>
    <cellStyle name="20% - Accent4 3 11" xfId="8379" xr:uid="{8BEC5B4C-719F-44D7-8B1F-482784BDD203}"/>
    <cellStyle name="20% - Accent4 3 2" xfId="124" xr:uid="{00000000-0005-0000-0000-0000D1000000}"/>
    <cellStyle name="20% - Accent4 3 2 10" xfId="8432" xr:uid="{F062C637-E3FF-4066-8BA8-4D9414885328}"/>
    <cellStyle name="20% - Accent4 3 2 2" xfId="229" xr:uid="{00000000-0005-0000-0000-0000D2000000}"/>
    <cellStyle name="20% - Accent4 3 2 2 2" xfId="438" xr:uid="{00000000-0005-0000-0000-0000D3000000}"/>
    <cellStyle name="20% - Accent4 3 2 2 2 2" xfId="855" xr:uid="{00000000-0005-0000-0000-0000D4000000}"/>
    <cellStyle name="20% - Accent4 3 2 2 2 2 2" xfId="1681" xr:uid="{AFC4FE4C-360F-470E-AC67-52D963FDE2AD}"/>
    <cellStyle name="20% - Accent4 3 2 2 2 2 2 2" xfId="5813" xr:uid="{BE7D06E2-83EE-42BC-BC1A-1E0021BD106C}"/>
    <cellStyle name="20% - Accent4 3 2 2 2 2 3" xfId="2509" xr:uid="{2D5FE3CD-0CC5-4B37-AD83-EC13EB00FF05}"/>
    <cellStyle name="20% - Accent4 3 2 2 2 2 3 2" xfId="6640" xr:uid="{B0BDA84F-F7B5-4F86-97AA-9124A3F6C041}"/>
    <cellStyle name="20% - Accent4 3 2 2 2 2 4" xfId="3333" xr:uid="{FA81419E-B9AD-4C32-89EC-31EA635FCE36}"/>
    <cellStyle name="20% - Accent4 3 2 2 2 2 4 2" xfId="7464" xr:uid="{DCEB8BD0-C171-44DD-9C8F-6A8959AB3470}"/>
    <cellStyle name="20% - Accent4 3 2 2 2 2 5" xfId="4157" xr:uid="{794FB379-9F3C-457F-A2BB-F31F84C04CD1}"/>
    <cellStyle name="20% - Accent4 3 2 2 2 2 5 2" xfId="8316" xr:uid="{7D3AA6EA-D67B-47AF-B71A-3F5EB2416095}"/>
    <cellStyle name="20% - Accent4 3 2 2 2 2 6" xfId="4987" xr:uid="{647BC3EA-120B-4742-8F23-D781D6A228B5}"/>
    <cellStyle name="20% - Accent4 3 2 2 2 2 7" xfId="9163" xr:uid="{1021454F-E3A8-4710-9CF2-2C906C60F642}"/>
    <cellStyle name="20% - Accent4 3 2 2 2 3" xfId="1264" xr:uid="{DE3D312E-D763-48DB-88B8-2EF55DD14A88}"/>
    <cellStyle name="20% - Accent4 3 2 2 2 3 2" xfId="5396" xr:uid="{5556BC1B-B85E-41CE-9A4B-8CF19CA63F3D}"/>
    <cellStyle name="20% - Accent4 3 2 2 2 4" xfId="2092" xr:uid="{EC0FDAF1-8AD8-4738-A768-48C5476452CC}"/>
    <cellStyle name="20% - Accent4 3 2 2 2 4 2" xfId="6223" xr:uid="{F04234ED-6F66-4C0C-A92A-DDAFBAC6A51C}"/>
    <cellStyle name="20% - Accent4 3 2 2 2 5" xfId="2916" xr:uid="{50656DBA-2A15-41F6-BEEF-C6F4F5B316A9}"/>
    <cellStyle name="20% - Accent4 3 2 2 2 5 2" xfId="7047" xr:uid="{9D85A344-D9F1-40B0-A389-2E64FE2FA1F5}"/>
    <cellStyle name="20% - Accent4 3 2 2 2 6" xfId="3740" xr:uid="{423E6E35-61AE-47D0-86EB-07603BE733CF}"/>
    <cellStyle name="20% - Accent4 3 2 2 2 6 2" xfId="7899" xr:uid="{4774B7F0-8EC8-4E64-95BA-01703A3EDD8F}"/>
    <cellStyle name="20% - Accent4 3 2 2 2 7" xfId="4570" xr:uid="{BEC1084F-D4BA-4E3B-A21C-71865D921DB9}"/>
    <cellStyle name="20% - Accent4 3 2 2 2 8" xfId="8746" xr:uid="{213F852F-181B-4B66-A1C5-43792E7B0188}"/>
    <cellStyle name="20% - Accent4 3 2 2 3" xfId="647" xr:uid="{00000000-0005-0000-0000-0000D5000000}"/>
    <cellStyle name="20% - Accent4 3 2 2 3 2" xfId="1473" xr:uid="{6D7D3DDB-7491-4FC7-BA61-A8A08249B640}"/>
    <cellStyle name="20% - Accent4 3 2 2 3 2 2" xfId="5605" xr:uid="{D75C5B0E-F403-4B54-96E3-B0FB57598431}"/>
    <cellStyle name="20% - Accent4 3 2 2 3 3" xfId="2301" xr:uid="{F7E92839-C697-4F22-A714-FFD738304C33}"/>
    <cellStyle name="20% - Accent4 3 2 2 3 3 2" xfId="6432" xr:uid="{1E57BEF9-DB70-4276-AA53-992C5946004B}"/>
    <cellStyle name="20% - Accent4 3 2 2 3 4" xfId="3125" xr:uid="{A3D4420F-6B24-4DE8-9866-407E5ADF78E7}"/>
    <cellStyle name="20% - Accent4 3 2 2 3 4 2" xfId="7256" xr:uid="{38FB8FEF-6B00-40EA-93EB-37AF66CA6A76}"/>
    <cellStyle name="20% - Accent4 3 2 2 3 5" xfId="3949" xr:uid="{65EA1CAD-537B-426C-A081-0E89FBB8FCB8}"/>
    <cellStyle name="20% - Accent4 3 2 2 3 5 2" xfId="8108" xr:uid="{3AD54A9E-4A8B-49B1-AC9F-D075A628BD3A}"/>
    <cellStyle name="20% - Accent4 3 2 2 3 6" xfId="4779" xr:uid="{595A8E02-41E5-4365-BCEA-A50871114752}"/>
    <cellStyle name="20% - Accent4 3 2 2 3 7" xfId="8955" xr:uid="{F2369744-C434-4962-9E4D-2E8FF43B9546}"/>
    <cellStyle name="20% - Accent4 3 2 2 4" xfId="1055" xr:uid="{547FE145-B16F-4639-89F5-44A3F5CF26DA}"/>
    <cellStyle name="20% - Accent4 3 2 2 4 2" xfId="5187" xr:uid="{A963BE7E-C7B5-4F49-AB82-9A7BCC784188}"/>
    <cellStyle name="20% - Accent4 3 2 2 5" xfId="1883" xr:uid="{9CA40BBD-84A4-4897-A535-7F54054E3F4C}"/>
    <cellStyle name="20% - Accent4 3 2 2 5 2" xfId="6014" xr:uid="{3AEAEE9C-9D62-410B-AB41-0E82E90637E0}"/>
    <cellStyle name="20% - Accent4 3 2 2 6" xfId="2707" xr:uid="{51B984C6-0449-4064-AB45-6786A490572E}"/>
    <cellStyle name="20% - Accent4 3 2 2 6 2" xfId="6838" xr:uid="{60EB4FED-E369-4CD9-A4CE-3A49486BBD9E}"/>
    <cellStyle name="20% - Accent4 3 2 2 7" xfId="3531" xr:uid="{7B4EBE0E-25A5-4097-ABF3-F82DB040843D}"/>
    <cellStyle name="20% - Accent4 3 2 2 7 2" xfId="7690" xr:uid="{01DD25E5-1DA5-4F65-9EB8-735831261F8F}"/>
    <cellStyle name="20% - Accent4 3 2 2 8" xfId="4361" xr:uid="{7ED2C302-94A0-4377-A43B-62BCE0ED9219}"/>
    <cellStyle name="20% - Accent4 3 2 2 9" xfId="8537" xr:uid="{698AC775-4E4E-4F2A-8B4F-8DE0385C7CC8}"/>
    <cellStyle name="20% - Accent4 3 2 3" xfId="334" xr:uid="{00000000-0005-0000-0000-0000D6000000}"/>
    <cellStyle name="20% - Accent4 3 2 3 2" xfId="751" xr:uid="{00000000-0005-0000-0000-0000D7000000}"/>
    <cellStyle name="20% - Accent4 3 2 3 2 2" xfId="1577" xr:uid="{4FE82A55-636A-4566-BCEC-C407F93AC676}"/>
    <cellStyle name="20% - Accent4 3 2 3 2 2 2" xfId="5709" xr:uid="{E6FF1413-D08B-4FD1-98A2-51263F2D9145}"/>
    <cellStyle name="20% - Accent4 3 2 3 2 3" xfId="2405" xr:uid="{EEBCB0EB-D313-4437-B3A5-BD58B74DAE91}"/>
    <cellStyle name="20% - Accent4 3 2 3 2 3 2" xfId="6536" xr:uid="{41B8C235-EA96-4030-A369-BDD26F04B19A}"/>
    <cellStyle name="20% - Accent4 3 2 3 2 4" xfId="3229" xr:uid="{F4D5AEB5-55D5-415D-BDAF-2D6513B54A6A}"/>
    <cellStyle name="20% - Accent4 3 2 3 2 4 2" xfId="7360" xr:uid="{C1D621BB-62B9-4FD3-9A55-589281A106DB}"/>
    <cellStyle name="20% - Accent4 3 2 3 2 5" xfId="4053" xr:uid="{485B135E-898B-4330-A634-CAE6FC868FFB}"/>
    <cellStyle name="20% - Accent4 3 2 3 2 5 2" xfId="8212" xr:uid="{B98469E9-DDBF-49B7-8C4A-5E2AA190BC69}"/>
    <cellStyle name="20% - Accent4 3 2 3 2 6" xfId="4883" xr:uid="{FA055A6F-49A7-421F-A629-B56F3CD3B20C}"/>
    <cellStyle name="20% - Accent4 3 2 3 2 7" xfId="9059" xr:uid="{79FEB37C-3C78-4641-B043-940FCDFB4601}"/>
    <cellStyle name="20% - Accent4 3 2 3 3" xfId="1160" xr:uid="{B714203E-C813-4AEE-9287-B9222498F415}"/>
    <cellStyle name="20% - Accent4 3 2 3 3 2" xfId="5292" xr:uid="{128C4378-F59D-4816-BBA4-539144945C8B}"/>
    <cellStyle name="20% - Accent4 3 2 3 4" xfId="1988" xr:uid="{F0E955E3-66F6-41F1-8046-5EA81598386A}"/>
    <cellStyle name="20% - Accent4 3 2 3 4 2" xfId="6119" xr:uid="{9B169D48-0A86-41A1-AEE1-EAB809630570}"/>
    <cellStyle name="20% - Accent4 3 2 3 5" xfId="2812" xr:uid="{EC724736-21BD-4666-BFD6-E52F3496E206}"/>
    <cellStyle name="20% - Accent4 3 2 3 5 2" xfId="6943" xr:uid="{8F246FCB-CC44-49B6-82C9-23A10B118121}"/>
    <cellStyle name="20% - Accent4 3 2 3 6" xfId="3636" xr:uid="{06420745-3896-4AF6-A4E6-3AA24304A4DC}"/>
    <cellStyle name="20% - Accent4 3 2 3 6 2" xfId="7795" xr:uid="{5F361AB3-9BBD-4CA9-96B9-BC176FF8F9B3}"/>
    <cellStyle name="20% - Accent4 3 2 3 7" xfId="4466" xr:uid="{EEF1DD28-DA2B-444D-A5D1-B0C8B0749390}"/>
    <cellStyle name="20% - Accent4 3 2 3 8" xfId="8642" xr:uid="{69857E9A-9B22-41FF-94AB-3D5FEC190220}"/>
    <cellStyle name="20% - Accent4 3 2 4" xfId="543" xr:uid="{00000000-0005-0000-0000-0000D8000000}"/>
    <cellStyle name="20% - Accent4 3 2 4 2" xfId="1369" xr:uid="{3E568D5C-BE63-49F6-BE2D-ADE0046253EA}"/>
    <cellStyle name="20% - Accent4 3 2 4 2 2" xfId="5501" xr:uid="{B5AAE54F-373E-4CB8-BB7B-0A7EEB2CAF79}"/>
    <cellStyle name="20% - Accent4 3 2 4 3" xfId="2197" xr:uid="{796AC0B0-C673-4F63-A4A2-8F017E3B20BA}"/>
    <cellStyle name="20% - Accent4 3 2 4 3 2" xfId="6328" xr:uid="{0BCAE4CE-570A-488F-A8F9-974083045424}"/>
    <cellStyle name="20% - Accent4 3 2 4 4" xfId="3021" xr:uid="{837D4EC5-9D3E-446B-A166-79B89994950A}"/>
    <cellStyle name="20% - Accent4 3 2 4 4 2" xfId="7152" xr:uid="{72B44194-936C-469F-94C7-067D7B8F8399}"/>
    <cellStyle name="20% - Accent4 3 2 4 5" xfId="3845" xr:uid="{D551FE84-D4BE-4CAC-811A-5C24A8862E7D}"/>
    <cellStyle name="20% - Accent4 3 2 4 5 2" xfId="8004" xr:uid="{87E1EC86-CEEF-4985-BC13-B8B7678386CA}"/>
    <cellStyle name="20% - Accent4 3 2 4 6" xfId="4675" xr:uid="{F3AC2829-94B4-44B1-B2E8-51861F5CA22F}"/>
    <cellStyle name="20% - Accent4 3 2 4 7" xfId="8851" xr:uid="{2580ABFE-71D8-44BD-AB4F-038ADA001E85}"/>
    <cellStyle name="20% - Accent4 3 2 5" xfId="950" xr:uid="{D331D6A5-55EB-49CA-88DE-C5A44CBF61A1}"/>
    <cellStyle name="20% - Accent4 3 2 5 2" xfId="5082" xr:uid="{AAD801A9-5F9C-4A33-AF65-36CD8E5EDCF3}"/>
    <cellStyle name="20% - Accent4 3 2 6" xfId="1778" xr:uid="{70B1E8D0-1FC7-441E-802B-389E5002195B}"/>
    <cellStyle name="20% - Accent4 3 2 6 2" xfId="5909" xr:uid="{E8A57C65-38A2-4372-969C-FB3E4F595AC2}"/>
    <cellStyle name="20% - Accent4 3 2 7" xfId="2602" xr:uid="{A712591D-68B1-4385-8EB3-6FC65DB55850}"/>
    <cellStyle name="20% - Accent4 3 2 7 2" xfId="6733" xr:uid="{C2E6AFE7-B00E-46DA-9493-CA1D5498C8C5}"/>
    <cellStyle name="20% - Accent4 3 2 8" xfId="3426" xr:uid="{032A3455-BEE2-41A4-AD46-47EA6FBDCAA2}"/>
    <cellStyle name="20% - Accent4 3 2 8 2" xfId="7585" xr:uid="{492B0E07-0363-410C-9EFE-6FADD47983DD}"/>
    <cellStyle name="20% - Accent4 3 2 9" xfId="4256" xr:uid="{3BCE85CE-553F-48D6-9035-34C5A8E44E38}"/>
    <cellStyle name="20% - Accent4 3 3" xfId="177" xr:uid="{00000000-0005-0000-0000-0000D9000000}"/>
    <cellStyle name="20% - Accent4 3 3 2" xfId="386" xr:uid="{00000000-0005-0000-0000-0000DA000000}"/>
    <cellStyle name="20% - Accent4 3 3 2 2" xfId="803" xr:uid="{00000000-0005-0000-0000-0000DB000000}"/>
    <cellStyle name="20% - Accent4 3 3 2 2 2" xfId="1629" xr:uid="{0FB66C21-5F77-4082-9C7D-8E7CA901EE83}"/>
    <cellStyle name="20% - Accent4 3 3 2 2 2 2" xfId="5761" xr:uid="{6541AD10-7DDA-4EC3-A086-C270942D7AC2}"/>
    <cellStyle name="20% - Accent4 3 3 2 2 3" xfId="2457" xr:uid="{B1954061-7958-4A6E-9025-C80AFCF6FE56}"/>
    <cellStyle name="20% - Accent4 3 3 2 2 3 2" xfId="6588" xr:uid="{FE61E851-EED0-45CF-9B11-C4C2CD27F8F7}"/>
    <cellStyle name="20% - Accent4 3 3 2 2 4" xfId="3281" xr:uid="{84CF5757-1E4B-4A95-881A-BCAD80677399}"/>
    <cellStyle name="20% - Accent4 3 3 2 2 4 2" xfId="7412" xr:uid="{12B7C5F6-CE5A-4910-A56F-8EEF6E5289D9}"/>
    <cellStyle name="20% - Accent4 3 3 2 2 5" xfId="4105" xr:uid="{EFE86CD6-B347-4D5C-B21C-741F8694EE0B}"/>
    <cellStyle name="20% - Accent4 3 3 2 2 5 2" xfId="8264" xr:uid="{F644A0CC-BFE3-43AD-892A-E2425454310E}"/>
    <cellStyle name="20% - Accent4 3 3 2 2 6" xfId="4935" xr:uid="{83A87A65-66FE-49B9-8F13-342C00DA7CDF}"/>
    <cellStyle name="20% - Accent4 3 3 2 2 7" xfId="9111" xr:uid="{E46A86FF-AB1E-48E5-8325-51BC8564416E}"/>
    <cellStyle name="20% - Accent4 3 3 2 3" xfId="1212" xr:uid="{A740E8A5-FFE1-4A74-8862-038BD8AA016B}"/>
    <cellStyle name="20% - Accent4 3 3 2 3 2" xfId="5344" xr:uid="{291F928A-9835-4C2B-9712-27A37A353EA2}"/>
    <cellStyle name="20% - Accent4 3 3 2 4" xfId="2040" xr:uid="{35F0F080-E4FF-43F8-8A15-A18753394724}"/>
    <cellStyle name="20% - Accent4 3 3 2 4 2" xfId="6171" xr:uid="{FAF8CCE5-6515-4205-AB02-98516C3A599B}"/>
    <cellStyle name="20% - Accent4 3 3 2 5" xfId="2864" xr:uid="{150DAD9A-DEA6-477A-AE49-99199B939EB9}"/>
    <cellStyle name="20% - Accent4 3 3 2 5 2" xfId="6995" xr:uid="{4C0C9408-3E5B-44BA-A98F-B35E3473DCBA}"/>
    <cellStyle name="20% - Accent4 3 3 2 6" xfId="3688" xr:uid="{EE2F948F-5337-428B-B4E7-664E53DE1A3A}"/>
    <cellStyle name="20% - Accent4 3 3 2 6 2" xfId="7847" xr:uid="{B593A15A-7D67-4509-B9B9-E311AF600529}"/>
    <cellStyle name="20% - Accent4 3 3 2 7" xfId="4518" xr:uid="{0D7E6949-1BAF-45F8-8741-42A68FAE06BE}"/>
    <cellStyle name="20% - Accent4 3 3 2 8" xfId="8694" xr:uid="{F1C91764-85AF-428F-B80C-30196095E0E6}"/>
    <cellStyle name="20% - Accent4 3 3 3" xfId="595" xr:uid="{00000000-0005-0000-0000-0000DC000000}"/>
    <cellStyle name="20% - Accent4 3 3 3 2" xfId="1421" xr:uid="{9C71D2A1-237A-426C-9FFC-FB5B47045266}"/>
    <cellStyle name="20% - Accent4 3 3 3 2 2" xfId="5553" xr:uid="{BA8454AE-085D-4342-9D22-948222070E4F}"/>
    <cellStyle name="20% - Accent4 3 3 3 3" xfId="2249" xr:uid="{1AD4B28A-3DE0-46AC-BB06-A3BFE13B6CA4}"/>
    <cellStyle name="20% - Accent4 3 3 3 3 2" xfId="6380" xr:uid="{88A9ACD1-C7F3-42E5-88F6-6EFA2E21C597}"/>
    <cellStyle name="20% - Accent4 3 3 3 4" xfId="3073" xr:uid="{26104691-0450-4591-BEDC-33237DB647C9}"/>
    <cellStyle name="20% - Accent4 3 3 3 4 2" xfId="7204" xr:uid="{D6BD0792-70F5-4925-98FB-F387061C9BB2}"/>
    <cellStyle name="20% - Accent4 3 3 3 5" xfId="3897" xr:uid="{332254A8-DABA-4E9C-9B23-CCEC1768EB8A}"/>
    <cellStyle name="20% - Accent4 3 3 3 5 2" xfId="8056" xr:uid="{687837CC-4452-4EDE-A80A-8AD6452DA7E8}"/>
    <cellStyle name="20% - Accent4 3 3 3 6" xfId="4727" xr:uid="{D798EA28-4E0E-4DCF-83C0-C8A882E36EA1}"/>
    <cellStyle name="20% - Accent4 3 3 3 7" xfId="8903" xr:uid="{8CC186A8-FFE8-4A35-9217-12BC5F487425}"/>
    <cellStyle name="20% - Accent4 3 3 4" xfId="1003" xr:uid="{B3AB619B-048A-4692-AB0E-A175FAA58759}"/>
    <cellStyle name="20% - Accent4 3 3 4 2" xfId="5135" xr:uid="{7DB8B88B-B4A7-4F33-BE86-034A06AFEC78}"/>
    <cellStyle name="20% - Accent4 3 3 5" xfId="1831" xr:uid="{324578EA-3A19-481F-A27E-4D3EF47BC5E1}"/>
    <cellStyle name="20% - Accent4 3 3 5 2" xfId="5962" xr:uid="{4F07649B-B098-40C1-96BD-CA708ADD2991}"/>
    <cellStyle name="20% - Accent4 3 3 6" xfId="2655" xr:uid="{51D2D188-076E-43A2-8FBE-69A8592FA509}"/>
    <cellStyle name="20% - Accent4 3 3 6 2" xfId="6786" xr:uid="{216E6B48-3194-47FC-8B87-B4CEC76976A1}"/>
    <cellStyle name="20% - Accent4 3 3 7" xfId="3479" xr:uid="{FD9E9F85-2528-4183-B553-9F61BEADE568}"/>
    <cellStyle name="20% - Accent4 3 3 7 2" xfId="7638" xr:uid="{734688F6-74DA-4DF7-89AB-DB5F73992F91}"/>
    <cellStyle name="20% - Accent4 3 3 8" xfId="4309" xr:uid="{F2526A09-546D-40B6-BADE-958A5BB2E771}"/>
    <cellStyle name="20% - Accent4 3 3 9" xfId="8485" xr:uid="{0CAC544E-4901-4EF3-9B7E-6D205A01923D}"/>
    <cellStyle name="20% - Accent4 3 4" xfId="282" xr:uid="{00000000-0005-0000-0000-0000DD000000}"/>
    <cellStyle name="20% - Accent4 3 4 2" xfId="699" xr:uid="{00000000-0005-0000-0000-0000DE000000}"/>
    <cellStyle name="20% - Accent4 3 4 2 2" xfId="1525" xr:uid="{3241C249-BECD-4866-BA3F-BB5A7766BCA5}"/>
    <cellStyle name="20% - Accent4 3 4 2 2 2" xfId="5657" xr:uid="{862C2355-1B60-4EA8-A979-9C2871207DCA}"/>
    <cellStyle name="20% - Accent4 3 4 2 3" xfId="2353" xr:uid="{836EDB94-1ADE-48C8-8498-2C41E18D95C3}"/>
    <cellStyle name="20% - Accent4 3 4 2 3 2" xfId="6484" xr:uid="{54C2ED08-D13D-4090-9005-363A8B61CE53}"/>
    <cellStyle name="20% - Accent4 3 4 2 4" xfId="3177" xr:uid="{D1D1B5E2-5F3C-4A60-BECA-81AC8D80F1F2}"/>
    <cellStyle name="20% - Accent4 3 4 2 4 2" xfId="7308" xr:uid="{952211F5-22C4-46C2-A01D-98963A1AB696}"/>
    <cellStyle name="20% - Accent4 3 4 2 5" xfId="4001" xr:uid="{AA8C4BC0-A0A9-4A19-81CC-C67D928C5EC0}"/>
    <cellStyle name="20% - Accent4 3 4 2 5 2" xfId="8160" xr:uid="{A4CBC0A4-2C11-4489-8C85-F7E222BBDD38}"/>
    <cellStyle name="20% - Accent4 3 4 2 6" xfId="4831" xr:uid="{B0DF3894-F41D-4812-97EE-0D90D3E19BC8}"/>
    <cellStyle name="20% - Accent4 3 4 2 7" xfId="9007" xr:uid="{D39FC367-00FC-433C-8D62-842054071D17}"/>
    <cellStyle name="20% - Accent4 3 4 3" xfId="1108" xr:uid="{E12443B9-0809-4195-91DB-8D81CDBCAC4F}"/>
    <cellStyle name="20% - Accent4 3 4 3 2" xfId="5240" xr:uid="{2E35CFFC-0AA8-42CC-A742-EB4727CBC53D}"/>
    <cellStyle name="20% - Accent4 3 4 4" xfId="1936" xr:uid="{4AF5EB84-875C-4689-AA2B-8EE9D92E1C44}"/>
    <cellStyle name="20% - Accent4 3 4 4 2" xfId="6067" xr:uid="{8A2B4183-C2AA-479D-91D5-5AA092BE2119}"/>
    <cellStyle name="20% - Accent4 3 4 5" xfId="2760" xr:uid="{152ED936-338A-4B2B-9B44-8C1095020C3C}"/>
    <cellStyle name="20% - Accent4 3 4 5 2" xfId="6891" xr:uid="{A2C4DDDC-6346-4278-8D17-74A212E80FD6}"/>
    <cellStyle name="20% - Accent4 3 4 6" xfId="3584" xr:uid="{72FB10B5-3A53-4339-8639-8FA18E15D9A0}"/>
    <cellStyle name="20% - Accent4 3 4 6 2" xfId="7743" xr:uid="{CEB0E7F3-94D3-469A-BB39-091CB30AC1FC}"/>
    <cellStyle name="20% - Accent4 3 4 7" xfId="4414" xr:uid="{68EC91A9-6AED-476F-AB6B-47A5E2D186FD}"/>
    <cellStyle name="20% - Accent4 3 4 8" xfId="8590" xr:uid="{278E7F84-C846-40C9-81EE-B35DEC69FBBE}"/>
    <cellStyle name="20% - Accent4 3 5" xfId="491" xr:uid="{00000000-0005-0000-0000-0000DF000000}"/>
    <cellStyle name="20% - Accent4 3 5 2" xfId="1317" xr:uid="{6E2C24FA-BF6C-4352-9B6C-D8A08BFF6EE1}"/>
    <cellStyle name="20% - Accent4 3 5 2 2" xfId="5449" xr:uid="{967F460F-C07B-4CE8-A302-3BC504312096}"/>
    <cellStyle name="20% - Accent4 3 5 3" xfId="2145" xr:uid="{66E8DC04-EFDB-4C67-9023-82621BE08C68}"/>
    <cellStyle name="20% - Accent4 3 5 3 2" xfId="6276" xr:uid="{BA8D4B27-016F-4DA6-9E1E-70EF24E8DC6B}"/>
    <cellStyle name="20% - Accent4 3 5 4" xfId="2969" xr:uid="{78EA918F-D32D-4B9E-B806-C9CCD8140B38}"/>
    <cellStyle name="20% - Accent4 3 5 4 2" xfId="7100" xr:uid="{819B5A8E-C4A6-48F7-BB3F-B3A0E8459803}"/>
    <cellStyle name="20% - Accent4 3 5 5" xfId="3793" xr:uid="{35813720-A7AA-4DEA-8AA3-7007B580616A}"/>
    <cellStyle name="20% - Accent4 3 5 5 2" xfId="7952" xr:uid="{6658030E-D1C2-4A3E-A5F8-78B04706A926}"/>
    <cellStyle name="20% - Accent4 3 5 6" xfId="4623" xr:uid="{D71F604C-6782-42EB-BC86-EF894DBB7504}"/>
    <cellStyle name="20% - Accent4 3 5 7" xfId="8799" xr:uid="{9E11E3DA-E6B4-4508-A119-558A707CE966}"/>
    <cellStyle name="20% - Accent4 3 6" xfId="897" xr:uid="{DA4F45B4-5605-412B-A723-A285F611FDCD}"/>
    <cellStyle name="20% - Accent4 3 6 2" xfId="5029" xr:uid="{1EDF8837-0D79-44A8-B32F-9A618B55ED55}"/>
    <cellStyle name="20% - Accent4 3 7" xfId="1725" xr:uid="{D61B105B-5ABA-4EAC-9959-10DE9C5525AA}"/>
    <cellStyle name="20% - Accent4 3 7 2" xfId="5856" xr:uid="{49D0E51C-6103-40C4-BE85-4607FC2FA3E5}"/>
    <cellStyle name="20% - Accent4 3 8" xfId="2549" xr:uid="{B2D96A08-E0C6-459A-8D3F-BC875C967041}"/>
    <cellStyle name="20% - Accent4 3 8 2" xfId="6680" xr:uid="{09E3D3FA-253E-48D6-8398-4904A7D8CFDE}"/>
    <cellStyle name="20% - Accent4 3 9" xfId="3373" xr:uid="{4A1F9B98-7EB2-4181-8792-69CAD78874AB}"/>
    <cellStyle name="20% - Accent4 3 9 2" xfId="7532" xr:uid="{54F48E9E-EF6F-4D75-A332-76A0FABCD239}"/>
    <cellStyle name="20% - Accent4 4" xfId="84" xr:uid="{00000000-0005-0000-0000-0000E0000000}"/>
    <cellStyle name="20% - Accent4 4 10" xfId="8392" xr:uid="{8DBA90D7-5CCB-4C57-B20E-BA82B6AF8D55}"/>
    <cellStyle name="20% - Accent4 4 2" xfId="190" xr:uid="{00000000-0005-0000-0000-0000E1000000}"/>
    <cellStyle name="20% - Accent4 4 2 2" xfId="399" xr:uid="{00000000-0005-0000-0000-0000E2000000}"/>
    <cellStyle name="20% - Accent4 4 2 2 2" xfId="816" xr:uid="{00000000-0005-0000-0000-0000E3000000}"/>
    <cellStyle name="20% - Accent4 4 2 2 2 2" xfId="1642" xr:uid="{3B242ACF-9AFF-4A3F-915C-E62EB07E3986}"/>
    <cellStyle name="20% - Accent4 4 2 2 2 2 2" xfId="5774" xr:uid="{9948BE2C-CC1A-4AD1-AC7F-FC73F1B4BDF3}"/>
    <cellStyle name="20% - Accent4 4 2 2 2 3" xfId="2470" xr:uid="{F6FF38F9-5383-4ABA-8761-A2EF1FE3D22E}"/>
    <cellStyle name="20% - Accent4 4 2 2 2 3 2" xfId="6601" xr:uid="{A30CC17A-094D-480D-AB4E-CB6A510C69B4}"/>
    <cellStyle name="20% - Accent4 4 2 2 2 4" xfId="3294" xr:uid="{93A55A70-E3D6-4B13-BB79-F17EEA5A5AAA}"/>
    <cellStyle name="20% - Accent4 4 2 2 2 4 2" xfId="7425" xr:uid="{14081357-E31E-4B6F-8711-02C1F6DE4EAC}"/>
    <cellStyle name="20% - Accent4 4 2 2 2 5" xfId="4118" xr:uid="{B65C2183-0424-4651-BB62-5F8341A1E26F}"/>
    <cellStyle name="20% - Accent4 4 2 2 2 5 2" xfId="8277" xr:uid="{3CEB9CE2-2CA2-4210-ABEB-129D327B956C}"/>
    <cellStyle name="20% - Accent4 4 2 2 2 6" xfId="4948" xr:uid="{266013BD-109B-4670-97B7-07C3E3DA93C7}"/>
    <cellStyle name="20% - Accent4 4 2 2 2 7" xfId="9124" xr:uid="{C413849C-9C61-4AB2-9C1C-2984DB58F09F}"/>
    <cellStyle name="20% - Accent4 4 2 2 3" xfId="1225" xr:uid="{5D09FEA1-9E70-4B53-97C5-34A4F23AEEEC}"/>
    <cellStyle name="20% - Accent4 4 2 2 3 2" xfId="5357" xr:uid="{B318E3B7-9082-4E8F-8772-D01BFB1C4457}"/>
    <cellStyle name="20% - Accent4 4 2 2 4" xfId="2053" xr:uid="{473F0716-440E-4271-ABAF-CB20E7DD4276}"/>
    <cellStyle name="20% - Accent4 4 2 2 4 2" xfId="6184" xr:uid="{53ED3765-2359-4EB4-8682-468B5A1FB9EE}"/>
    <cellStyle name="20% - Accent4 4 2 2 5" xfId="2877" xr:uid="{2E59DB4F-3A76-4CFD-9E4C-3210AD719693}"/>
    <cellStyle name="20% - Accent4 4 2 2 5 2" xfId="7008" xr:uid="{82E7A960-BBBA-4E3D-AA7C-91179ED8A0D3}"/>
    <cellStyle name="20% - Accent4 4 2 2 6" xfId="3701" xr:uid="{354904DE-E71D-431C-8B04-DD6D6F07D92A}"/>
    <cellStyle name="20% - Accent4 4 2 2 6 2" xfId="7860" xr:uid="{7B26853E-F2BF-4457-B5A4-37E863B6B89A}"/>
    <cellStyle name="20% - Accent4 4 2 2 7" xfId="4531" xr:uid="{D9FA7490-5F7A-40D2-8105-8ED7FB48CD04}"/>
    <cellStyle name="20% - Accent4 4 2 2 8" xfId="8707" xr:uid="{93908D51-CEDF-4C35-9B57-03C28CA12A57}"/>
    <cellStyle name="20% - Accent4 4 2 3" xfId="608" xr:uid="{00000000-0005-0000-0000-0000E4000000}"/>
    <cellStyle name="20% - Accent4 4 2 3 2" xfId="1434" xr:uid="{71D81725-18A8-4A80-A83A-B0D2F609D80F}"/>
    <cellStyle name="20% - Accent4 4 2 3 2 2" xfId="5566" xr:uid="{146F350F-CCBE-4483-BB47-D82B091A8B77}"/>
    <cellStyle name="20% - Accent4 4 2 3 3" xfId="2262" xr:uid="{0112AA2F-5646-46FB-BDEE-13D7463D8172}"/>
    <cellStyle name="20% - Accent4 4 2 3 3 2" xfId="6393" xr:uid="{91419315-2A57-4C25-9020-2F453C00B73A}"/>
    <cellStyle name="20% - Accent4 4 2 3 4" xfId="3086" xr:uid="{C1046F21-A3E3-4FE1-A89B-A476FE636967}"/>
    <cellStyle name="20% - Accent4 4 2 3 4 2" xfId="7217" xr:uid="{524261B9-503D-4971-A884-0351D88AA641}"/>
    <cellStyle name="20% - Accent4 4 2 3 5" xfId="3910" xr:uid="{67846936-2BC0-4E4A-9B09-0C41D145CFC6}"/>
    <cellStyle name="20% - Accent4 4 2 3 5 2" xfId="8069" xr:uid="{6FB984E0-62F3-4AE8-A7AF-C85F3AB8DAFB}"/>
    <cellStyle name="20% - Accent4 4 2 3 6" xfId="4740" xr:uid="{381EC35C-396C-4059-968E-ECBB885A1DDA}"/>
    <cellStyle name="20% - Accent4 4 2 3 7" xfId="8916" xr:uid="{05455E23-47B4-4FD2-9DE9-92746D29C4DC}"/>
    <cellStyle name="20% - Accent4 4 2 4" xfId="1016" xr:uid="{8DD2BF54-A218-4C61-B445-2916177E8606}"/>
    <cellStyle name="20% - Accent4 4 2 4 2" xfId="5148" xr:uid="{7813A500-E271-406A-877D-CCE8A880535B}"/>
    <cellStyle name="20% - Accent4 4 2 5" xfId="1844" xr:uid="{46CE9BD5-8212-4C01-979D-EC1F55C0829D}"/>
    <cellStyle name="20% - Accent4 4 2 5 2" xfId="5975" xr:uid="{7F1255AC-EBDC-4A1B-AF77-DE8DAD9F14AE}"/>
    <cellStyle name="20% - Accent4 4 2 6" xfId="2668" xr:uid="{5BFA004B-6DA8-4A46-A7ED-2E8E9A57EC37}"/>
    <cellStyle name="20% - Accent4 4 2 6 2" xfId="6799" xr:uid="{46666CD9-080A-4231-839A-791260E81349}"/>
    <cellStyle name="20% - Accent4 4 2 7" xfId="3492" xr:uid="{9978B1CC-0DA3-4F83-9741-DFEDBB94F869}"/>
    <cellStyle name="20% - Accent4 4 2 7 2" xfId="7651" xr:uid="{D3B988AB-7494-4666-B2BF-4381DF9C585F}"/>
    <cellStyle name="20% - Accent4 4 2 8" xfId="4322" xr:uid="{C7F2D271-0E22-4FFA-A451-858AC290B001}"/>
    <cellStyle name="20% - Accent4 4 2 9" xfId="8498" xr:uid="{B013EEC6-7424-49B6-BC1D-1AB70783AD83}"/>
    <cellStyle name="20% - Accent4 4 3" xfId="295" xr:uid="{00000000-0005-0000-0000-0000E5000000}"/>
    <cellStyle name="20% - Accent4 4 3 2" xfId="712" xr:uid="{00000000-0005-0000-0000-0000E6000000}"/>
    <cellStyle name="20% - Accent4 4 3 2 2" xfId="1538" xr:uid="{C32D491A-D66A-4130-810E-19C73361CF92}"/>
    <cellStyle name="20% - Accent4 4 3 2 2 2" xfId="5670" xr:uid="{9AFDDA66-F9BF-4913-9AA9-55BD7D83CED7}"/>
    <cellStyle name="20% - Accent4 4 3 2 3" xfId="2366" xr:uid="{AFD1C587-353A-4EEA-88DB-56D97D770E7E}"/>
    <cellStyle name="20% - Accent4 4 3 2 3 2" xfId="6497" xr:uid="{C55F67B7-6ACA-4DDB-87EC-1569153ABBEA}"/>
    <cellStyle name="20% - Accent4 4 3 2 4" xfId="3190" xr:uid="{BDCC042F-C516-484F-858D-D064D350031D}"/>
    <cellStyle name="20% - Accent4 4 3 2 4 2" xfId="7321" xr:uid="{280EB801-1E43-4CF5-8DED-74C72D0E12F2}"/>
    <cellStyle name="20% - Accent4 4 3 2 5" xfId="4014" xr:uid="{7A2436A3-B5B0-44B7-96EE-08EBFF520168}"/>
    <cellStyle name="20% - Accent4 4 3 2 5 2" xfId="8173" xr:uid="{3B5E9BE4-53F3-4A7A-BBF3-B4A7F83F548C}"/>
    <cellStyle name="20% - Accent4 4 3 2 6" xfId="4844" xr:uid="{79525817-7D7E-4155-9E77-6E7F5592EFC4}"/>
    <cellStyle name="20% - Accent4 4 3 2 7" xfId="9020" xr:uid="{5E1E8D83-BC44-4837-8313-9ED75035E931}"/>
    <cellStyle name="20% - Accent4 4 3 3" xfId="1121" xr:uid="{22F983D2-8FE5-4C76-8631-A0127B08DAF7}"/>
    <cellStyle name="20% - Accent4 4 3 3 2" xfId="5253" xr:uid="{5F8308B7-EFD4-4ECA-BFAB-0148ABA4AC58}"/>
    <cellStyle name="20% - Accent4 4 3 4" xfId="1949" xr:uid="{809E45BC-B2EA-4096-8FB4-3BFA27DB27C6}"/>
    <cellStyle name="20% - Accent4 4 3 4 2" xfId="6080" xr:uid="{E42AB770-4A2D-457C-82B7-6EF6F634B9D8}"/>
    <cellStyle name="20% - Accent4 4 3 5" xfId="2773" xr:uid="{464C3E34-C447-470D-9DBA-2A8164660938}"/>
    <cellStyle name="20% - Accent4 4 3 5 2" xfId="6904" xr:uid="{1F545484-8FA9-4547-877D-D1909E7645D0}"/>
    <cellStyle name="20% - Accent4 4 3 6" xfId="3597" xr:uid="{FF233E2A-EE9E-4BDF-88E7-3E2EF644E982}"/>
    <cellStyle name="20% - Accent4 4 3 6 2" xfId="7756" xr:uid="{CC926C5F-223D-4508-A38A-A01B0EC53C1B}"/>
    <cellStyle name="20% - Accent4 4 3 7" xfId="4427" xr:uid="{FE0BA405-6F78-4C50-B580-0EE99C4A5435}"/>
    <cellStyle name="20% - Accent4 4 3 8" xfId="8603" xr:uid="{9606A2A2-EB37-4758-8979-E6A4CFE71C6D}"/>
    <cellStyle name="20% - Accent4 4 4" xfId="504" xr:uid="{00000000-0005-0000-0000-0000E7000000}"/>
    <cellStyle name="20% - Accent4 4 4 2" xfId="1330" xr:uid="{50106EA5-7720-4D4F-B947-D744D49E401A}"/>
    <cellStyle name="20% - Accent4 4 4 2 2" xfId="5462" xr:uid="{98782192-FD01-4042-8E8E-FAB17259A8F3}"/>
    <cellStyle name="20% - Accent4 4 4 3" xfId="2158" xr:uid="{807C7ACD-46C4-49D9-A563-D288DFA9CE8B}"/>
    <cellStyle name="20% - Accent4 4 4 3 2" xfId="6289" xr:uid="{040F9A94-42F1-46B6-9259-543FA2F9CE65}"/>
    <cellStyle name="20% - Accent4 4 4 4" xfId="2982" xr:uid="{92AFBB7C-222E-4598-B2BC-DD2F1EBA3B0C}"/>
    <cellStyle name="20% - Accent4 4 4 4 2" xfId="7113" xr:uid="{0D082859-0704-4C9B-842A-83AC7FC63263}"/>
    <cellStyle name="20% - Accent4 4 4 5" xfId="3806" xr:uid="{9BE5A65F-77AD-4E27-84B8-DE9EA57090A9}"/>
    <cellStyle name="20% - Accent4 4 4 5 2" xfId="7965" xr:uid="{7CEE4DAF-E687-4C77-9796-C5F4B940F2EF}"/>
    <cellStyle name="20% - Accent4 4 4 6" xfId="4636" xr:uid="{D1052B8C-B400-48A2-9715-9403F8068325}"/>
    <cellStyle name="20% - Accent4 4 4 7" xfId="8812" xr:uid="{D246AEF2-535E-4A7D-998C-F08C126348CB}"/>
    <cellStyle name="20% - Accent4 4 5" xfId="910" xr:uid="{E9EAA018-AC01-43B2-A62B-89D35B90C6F0}"/>
    <cellStyle name="20% - Accent4 4 5 2" xfId="5042" xr:uid="{F77E709E-3A6C-4CE4-809F-E5440DBB9BFD}"/>
    <cellStyle name="20% - Accent4 4 6" xfId="1738" xr:uid="{1623BA0A-7373-45C1-83A8-2113EF796254}"/>
    <cellStyle name="20% - Accent4 4 6 2" xfId="5869" xr:uid="{33CABD02-950D-4B9A-AA28-39080325B008}"/>
    <cellStyle name="20% - Accent4 4 7" xfId="2562" xr:uid="{E7D9EB3C-4D2A-4FB4-B6DC-3AB562123759}"/>
    <cellStyle name="20% - Accent4 4 7 2" xfId="6693" xr:uid="{196AC0EB-BF1E-461F-8158-956F69D03F84}"/>
    <cellStyle name="20% - Accent4 4 8" xfId="3386" xr:uid="{F13471B6-4AAD-4E77-B556-D84F4EA50642}"/>
    <cellStyle name="20% - Accent4 4 8 2" xfId="7545" xr:uid="{859C3CE6-05E1-4830-9815-2F156BE4A0B8}"/>
    <cellStyle name="20% - Accent4 4 9" xfId="4216" xr:uid="{177EAE3F-FD81-48ED-91D8-13F4426F71A9}"/>
    <cellStyle name="20% - Accent4 5" xfId="97" xr:uid="{00000000-0005-0000-0000-0000E8000000}"/>
    <cellStyle name="20% - Accent4 5 10" xfId="8405" xr:uid="{C97C2360-EEFE-41DE-AC2B-E9EEE4BD23F1}"/>
    <cellStyle name="20% - Accent4 5 2" xfId="202" xr:uid="{00000000-0005-0000-0000-0000E9000000}"/>
    <cellStyle name="20% - Accent4 5 2 2" xfId="411" xr:uid="{00000000-0005-0000-0000-0000EA000000}"/>
    <cellStyle name="20% - Accent4 5 2 2 2" xfId="828" xr:uid="{00000000-0005-0000-0000-0000EB000000}"/>
    <cellStyle name="20% - Accent4 5 2 2 2 2" xfId="1654" xr:uid="{C06EDB45-335A-4494-804A-BF48EAA9035F}"/>
    <cellStyle name="20% - Accent4 5 2 2 2 2 2" xfId="5786" xr:uid="{8B327A89-437C-478F-B438-0ACB2819D72D}"/>
    <cellStyle name="20% - Accent4 5 2 2 2 3" xfId="2482" xr:uid="{DFFE9690-010B-493F-BF8B-F9060A64B210}"/>
    <cellStyle name="20% - Accent4 5 2 2 2 3 2" xfId="6613" xr:uid="{5DEC1EFE-45C3-48EC-A953-4DAAB30C3098}"/>
    <cellStyle name="20% - Accent4 5 2 2 2 4" xfId="3306" xr:uid="{725461F3-62CF-4A30-821B-43E688F0FF7B}"/>
    <cellStyle name="20% - Accent4 5 2 2 2 4 2" xfId="7437" xr:uid="{A74FCF0E-98DB-4CD7-A384-61CFCAFE9059}"/>
    <cellStyle name="20% - Accent4 5 2 2 2 5" xfId="4130" xr:uid="{00E67207-929A-429D-88D4-2713673CE196}"/>
    <cellStyle name="20% - Accent4 5 2 2 2 5 2" xfId="8289" xr:uid="{5389B583-9A5C-4808-9711-9558701CAD4B}"/>
    <cellStyle name="20% - Accent4 5 2 2 2 6" xfId="4960" xr:uid="{CC926FE3-A602-4D11-9730-C22DEA9C4787}"/>
    <cellStyle name="20% - Accent4 5 2 2 2 7" xfId="9136" xr:uid="{376A1A50-CDCA-448D-895D-03592E6D07C2}"/>
    <cellStyle name="20% - Accent4 5 2 2 3" xfId="1237" xr:uid="{30AF6C2F-0FB8-4D9D-821B-A6DEAE7F2556}"/>
    <cellStyle name="20% - Accent4 5 2 2 3 2" xfId="5369" xr:uid="{101B885A-5FD4-47F8-A802-5E51ECB37BA8}"/>
    <cellStyle name="20% - Accent4 5 2 2 4" xfId="2065" xr:uid="{6A1DBE1A-E7E3-4879-8EED-F17D822E7435}"/>
    <cellStyle name="20% - Accent4 5 2 2 4 2" xfId="6196" xr:uid="{B2528866-DE33-43AF-BC95-F38B7434C4E6}"/>
    <cellStyle name="20% - Accent4 5 2 2 5" xfId="2889" xr:uid="{73ED3170-443B-4839-BC43-C8EB7E46089D}"/>
    <cellStyle name="20% - Accent4 5 2 2 5 2" xfId="7020" xr:uid="{846176BA-7904-48B2-A953-A901CF9ABA62}"/>
    <cellStyle name="20% - Accent4 5 2 2 6" xfId="3713" xr:uid="{05128CF5-A483-4951-8534-9551909507D9}"/>
    <cellStyle name="20% - Accent4 5 2 2 6 2" xfId="7872" xr:uid="{D604C7F4-5AEF-424E-9FA3-89195FD8B5B5}"/>
    <cellStyle name="20% - Accent4 5 2 2 7" xfId="4543" xr:uid="{6C3D5BAE-FB97-432B-956F-69FF889BE367}"/>
    <cellStyle name="20% - Accent4 5 2 2 8" xfId="8719" xr:uid="{B3098C74-1A08-4F4A-84CF-12858F11CCA4}"/>
    <cellStyle name="20% - Accent4 5 2 3" xfId="620" xr:uid="{00000000-0005-0000-0000-0000EC000000}"/>
    <cellStyle name="20% - Accent4 5 2 3 2" xfId="1446" xr:uid="{C265A927-C0D3-4204-ACC2-34289B406E9B}"/>
    <cellStyle name="20% - Accent4 5 2 3 2 2" xfId="5578" xr:uid="{D41454D7-7F4A-481E-953D-4C85CB2D5389}"/>
    <cellStyle name="20% - Accent4 5 2 3 3" xfId="2274" xr:uid="{450ED7C6-FF64-4677-9079-101BF5BC5815}"/>
    <cellStyle name="20% - Accent4 5 2 3 3 2" xfId="6405" xr:uid="{A8DDE773-51C9-4D69-B69E-D69222666A65}"/>
    <cellStyle name="20% - Accent4 5 2 3 4" xfId="3098" xr:uid="{48CCFDA0-4449-42FD-892E-0CD4D046C4CB}"/>
    <cellStyle name="20% - Accent4 5 2 3 4 2" xfId="7229" xr:uid="{52D31CFB-1089-4E52-8388-5AFCE0B40039}"/>
    <cellStyle name="20% - Accent4 5 2 3 5" xfId="3922" xr:uid="{9ABD393B-6095-4870-A5C5-A64B7C992B17}"/>
    <cellStyle name="20% - Accent4 5 2 3 5 2" xfId="8081" xr:uid="{45A6B9D2-20A1-4D6C-A5A7-5E516BA15F3F}"/>
    <cellStyle name="20% - Accent4 5 2 3 6" xfId="4752" xr:uid="{94A7915B-DEA3-434D-9763-607C3B7EB2CA}"/>
    <cellStyle name="20% - Accent4 5 2 3 7" xfId="8928" xr:uid="{9F2ABBFC-8596-445F-9580-D6F2A141CCB4}"/>
    <cellStyle name="20% - Accent4 5 2 4" xfId="1028" xr:uid="{8407FEE2-8931-4B25-BC0D-40533C477FF6}"/>
    <cellStyle name="20% - Accent4 5 2 4 2" xfId="5160" xr:uid="{1928C93D-563B-4724-A6B4-F95CC81FCD7F}"/>
    <cellStyle name="20% - Accent4 5 2 5" xfId="1856" xr:uid="{E071C903-AABD-4C8C-9C82-C27622A349A0}"/>
    <cellStyle name="20% - Accent4 5 2 5 2" xfId="5987" xr:uid="{A9D8202C-4A0F-4C4F-B47C-2ECEFEC6F2D7}"/>
    <cellStyle name="20% - Accent4 5 2 6" xfId="2680" xr:uid="{2DCAB3A4-7E69-4641-BA37-8C700C11EBC1}"/>
    <cellStyle name="20% - Accent4 5 2 6 2" xfId="6811" xr:uid="{C3436F16-FE36-4671-AABB-51344BFC96B4}"/>
    <cellStyle name="20% - Accent4 5 2 7" xfId="3504" xr:uid="{99CB6DC0-85A3-42D4-9EF6-AC1EB4E4EF21}"/>
    <cellStyle name="20% - Accent4 5 2 7 2" xfId="7663" xr:uid="{407E1056-81EB-432F-BC3D-36854067B491}"/>
    <cellStyle name="20% - Accent4 5 2 8" xfId="4334" xr:uid="{7DD5C91E-1034-4E78-A079-D8A88A070200}"/>
    <cellStyle name="20% - Accent4 5 2 9" xfId="8510" xr:uid="{96851467-F864-47AF-AFEA-CAAE5C6CDCCE}"/>
    <cellStyle name="20% - Accent4 5 3" xfId="307" xr:uid="{00000000-0005-0000-0000-0000ED000000}"/>
    <cellStyle name="20% - Accent4 5 3 2" xfId="724" xr:uid="{00000000-0005-0000-0000-0000EE000000}"/>
    <cellStyle name="20% - Accent4 5 3 2 2" xfId="1550" xr:uid="{A8183DB4-5082-48D0-BB80-179C615D2BD1}"/>
    <cellStyle name="20% - Accent4 5 3 2 2 2" xfId="5682" xr:uid="{9B861E07-E40C-4A90-B4F0-71531D60582C}"/>
    <cellStyle name="20% - Accent4 5 3 2 3" xfId="2378" xr:uid="{BD202D5F-1929-45EB-ADF8-0F8226CCF027}"/>
    <cellStyle name="20% - Accent4 5 3 2 3 2" xfId="6509" xr:uid="{AFEB8AD3-E8B9-49D9-BBA9-7DD1FE8EC535}"/>
    <cellStyle name="20% - Accent4 5 3 2 4" xfId="3202" xr:uid="{8BFE712D-D1CF-4410-81A3-C3BD24CF4FC3}"/>
    <cellStyle name="20% - Accent4 5 3 2 4 2" xfId="7333" xr:uid="{1AF36B8C-AD8E-48AC-AE2E-A551BC6A12BC}"/>
    <cellStyle name="20% - Accent4 5 3 2 5" xfId="4026" xr:uid="{2AEF5659-7288-4E34-B2BA-5F39847B74B3}"/>
    <cellStyle name="20% - Accent4 5 3 2 5 2" xfId="8185" xr:uid="{E76707B2-0C37-4C6C-8718-E8816A450400}"/>
    <cellStyle name="20% - Accent4 5 3 2 6" xfId="4856" xr:uid="{137DE355-C524-440F-BFA2-339A444A43B9}"/>
    <cellStyle name="20% - Accent4 5 3 2 7" xfId="9032" xr:uid="{735125D4-319C-4317-8163-8D7ED4DBE89F}"/>
    <cellStyle name="20% - Accent4 5 3 3" xfId="1133" xr:uid="{62C5432C-511F-4629-94A2-BBF7BF533C5F}"/>
    <cellStyle name="20% - Accent4 5 3 3 2" xfId="5265" xr:uid="{AC5C7A04-4A66-4B9B-B17F-0C4D5FB50763}"/>
    <cellStyle name="20% - Accent4 5 3 4" xfId="1961" xr:uid="{1648F453-A72E-4727-A8F0-1286C3973E27}"/>
    <cellStyle name="20% - Accent4 5 3 4 2" xfId="6092" xr:uid="{90DFA926-6D61-484F-8E77-BAD339A2BFDB}"/>
    <cellStyle name="20% - Accent4 5 3 5" xfId="2785" xr:uid="{0E5A55A5-DD1C-4FAD-8D46-34DEB57F5B2B}"/>
    <cellStyle name="20% - Accent4 5 3 5 2" xfId="6916" xr:uid="{2128CC1A-FB2E-4B9A-AA46-D976A191B171}"/>
    <cellStyle name="20% - Accent4 5 3 6" xfId="3609" xr:uid="{9891A51A-6D2C-4240-BB31-9A1884F0F4FA}"/>
    <cellStyle name="20% - Accent4 5 3 6 2" xfId="7768" xr:uid="{013886B4-6A8E-44D4-9FD9-CE203E81BEAF}"/>
    <cellStyle name="20% - Accent4 5 3 7" xfId="4439" xr:uid="{FFBF6D9E-CAD6-4AC5-AC90-A4E3851FD7FF}"/>
    <cellStyle name="20% - Accent4 5 3 8" xfId="8615" xr:uid="{30C1745F-E54C-4802-8905-DD0A55B7F222}"/>
    <cellStyle name="20% - Accent4 5 4" xfId="516" xr:uid="{00000000-0005-0000-0000-0000EF000000}"/>
    <cellStyle name="20% - Accent4 5 4 2" xfId="1342" xr:uid="{8F8D3ACA-3A92-4D70-8F59-35B927D00D53}"/>
    <cellStyle name="20% - Accent4 5 4 2 2" xfId="5474" xr:uid="{EAD10B7C-5FB4-4EF8-A1F2-2B86EE4C4AB2}"/>
    <cellStyle name="20% - Accent4 5 4 3" xfId="2170" xr:uid="{DB3AD24F-368A-4D16-B2E5-3DD2082E4F11}"/>
    <cellStyle name="20% - Accent4 5 4 3 2" xfId="6301" xr:uid="{8901D55B-7020-461C-ABE2-AC76F313DF84}"/>
    <cellStyle name="20% - Accent4 5 4 4" xfId="2994" xr:uid="{4E441900-574C-46CD-A954-85BC2F0DE104}"/>
    <cellStyle name="20% - Accent4 5 4 4 2" xfId="7125" xr:uid="{0634762C-BA04-4454-B375-C02CAECF26C0}"/>
    <cellStyle name="20% - Accent4 5 4 5" xfId="3818" xr:uid="{75F9D3BF-2458-4809-9CD8-1DB7CBC71E16}"/>
    <cellStyle name="20% - Accent4 5 4 5 2" xfId="7977" xr:uid="{5331DB45-7804-4BBB-845F-2F8083FA474F}"/>
    <cellStyle name="20% - Accent4 5 4 6" xfId="4648" xr:uid="{5F48E7C4-3C9D-4993-A1BB-89C0BEA1E681}"/>
    <cellStyle name="20% - Accent4 5 4 7" xfId="8824" xr:uid="{E961EE07-0B63-409F-BC3B-7D29117013A9}"/>
    <cellStyle name="20% - Accent4 5 5" xfId="923" xr:uid="{3A5BB6DE-2B64-4BA5-A540-F033DB2F7176}"/>
    <cellStyle name="20% - Accent4 5 5 2" xfId="5055" xr:uid="{93EAE2C4-C7AA-4BBC-8E05-E2031D59BDA1}"/>
    <cellStyle name="20% - Accent4 5 6" xfId="1751" xr:uid="{6F9E26C3-B72C-470F-A1BE-2F3E44EDF926}"/>
    <cellStyle name="20% - Accent4 5 6 2" xfId="5882" xr:uid="{24E288B2-5297-4B85-9C12-F60755EF50E4}"/>
    <cellStyle name="20% - Accent4 5 7" xfId="2575" xr:uid="{DC55A359-136E-4639-88CD-E660FF02551B}"/>
    <cellStyle name="20% - Accent4 5 7 2" xfId="6706" xr:uid="{69653854-A213-46F4-87CF-AB0D43F95681}"/>
    <cellStyle name="20% - Accent4 5 8" xfId="3399" xr:uid="{0D42646E-0510-468C-9B86-F65F9D2A6FEE}"/>
    <cellStyle name="20% - Accent4 5 8 2" xfId="7558" xr:uid="{E4DB65FB-F8A6-4559-9E2B-5908DFE35F6C}"/>
    <cellStyle name="20% - Accent4 5 9" xfId="4229" xr:uid="{EAF977FE-AB48-4875-845F-177C8701D611}"/>
    <cellStyle name="20% - Accent4 6" xfId="137" xr:uid="{00000000-0005-0000-0000-0000F0000000}"/>
    <cellStyle name="20% - Accent4 6 2" xfId="347" xr:uid="{00000000-0005-0000-0000-0000F1000000}"/>
    <cellStyle name="20% - Accent4 6 2 2" xfId="764" xr:uid="{00000000-0005-0000-0000-0000F2000000}"/>
    <cellStyle name="20% - Accent4 6 2 2 2" xfId="1590" xr:uid="{0526C2DD-9524-4BF8-A2BD-6EF5751A5486}"/>
    <cellStyle name="20% - Accent4 6 2 2 2 2" xfId="5722" xr:uid="{7CA2C859-52EB-4DC8-B1DB-20556E81007D}"/>
    <cellStyle name="20% - Accent4 6 2 2 3" xfId="2418" xr:uid="{66C4BB39-7FC6-4438-8E58-C9D090189876}"/>
    <cellStyle name="20% - Accent4 6 2 2 3 2" xfId="6549" xr:uid="{7B5DF319-B9E2-4822-94D7-F6C78B6CF4A6}"/>
    <cellStyle name="20% - Accent4 6 2 2 4" xfId="3242" xr:uid="{F121D516-287E-4AEF-9643-54ACB688B9DA}"/>
    <cellStyle name="20% - Accent4 6 2 2 4 2" xfId="7373" xr:uid="{BDD34B0D-0A80-49DF-98D2-CF0EE9DB0D51}"/>
    <cellStyle name="20% - Accent4 6 2 2 5" xfId="4066" xr:uid="{49B4631B-24F1-4C43-A72A-E42CB8B01F4D}"/>
    <cellStyle name="20% - Accent4 6 2 2 5 2" xfId="8225" xr:uid="{D57ADB3A-A379-4469-B300-92C6B8957316}"/>
    <cellStyle name="20% - Accent4 6 2 2 6" xfId="4896" xr:uid="{4DB0CF54-9D83-4552-8A54-41A748152114}"/>
    <cellStyle name="20% - Accent4 6 2 2 7" xfId="9072" xr:uid="{52E8D8A9-BF5E-4D87-A908-3811689C9F32}"/>
    <cellStyle name="20% - Accent4 6 2 3" xfId="1173" xr:uid="{957A3811-A8C2-4174-A96E-DE9C31C7AB9A}"/>
    <cellStyle name="20% - Accent4 6 2 3 2" xfId="5305" xr:uid="{247AFB54-2461-4751-8374-2C8284E88345}"/>
    <cellStyle name="20% - Accent4 6 2 4" xfId="2001" xr:uid="{31481862-DCD1-411F-A662-A9FA4BC7117A}"/>
    <cellStyle name="20% - Accent4 6 2 4 2" xfId="6132" xr:uid="{19004951-4140-4E6A-8F0F-F1F4355A1C42}"/>
    <cellStyle name="20% - Accent4 6 2 5" xfId="2825" xr:uid="{F24DB832-0B05-4F40-BAF9-6DE7F9FA6F32}"/>
    <cellStyle name="20% - Accent4 6 2 5 2" xfId="6956" xr:uid="{C77CB707-8D4A-4CF0-B812-4DFC4448CABA}"/>
    <cellStyle name="20% - Accent4 6 2 6" xfId="3649" xr:uid="{0F1D8346-51EB-4A15-A666-F6A2A9E11756}"/>
    <cellStyle name="20% - Accent4 6 2 6 2" xfId="7808" xr:uid="{38434AFB-55CB-4D66-B5E9-D9FBCCF5DCF6}"/>
    <cellStyle name="20% - Accent4 6 2 7" xfId="4479" xr:uid="{45436B29-3DA8-48E1-8046-613E22F0B7B9}"/>
    <cellStyle name="20% - Accent4 6 2 8" xfId="8655" xr:uid="{5BA64EB7-48D7-44A9-B72C-62BD0502502D}"/>
    <cellStyle name="20% - Accent4 6 3" xfId="556" xr:uid="{00000000-0005-0000-0000-0000F3000000}"/>
    <cellStyle name="20% - Accent4 6 3 2" xfId="1382" xr:uid="{447BD1C7-72CF-4501-A682-0C3BC1AEDF4C}"/>
    <cellStyle name="20% - Accent4 6 3 2 2" xfId="5514" xr:uid="{A244DCFB-1359-4EBD-9BB2-870A32D58725}"/>
    <cellStyle name="20% - Accent4 6 3 3" xfId="2210" xr:uid="{93A5E89D-530E-4B37-8A5B-7BC53BAFE2B3}"/>
    <cellStyle name="20% - Accent4 6 3 3 2" xfId="6341" xr:uid="{F4C81688-2DD6-4C98-BAFE-A45E6CE4F3D0}"/>
    <cellStyle name="20% - Accent4 6 3 4" xfId="3034" xr:uid="{EEB49665-7C66-4A30-8618-BB5CC8C16228}"/>
    <cellStyle name="20% - Accent4 6 3 4 2" xfId="7165" xr:uid="{FEB8B284-38C1-4187-88AB-C7F9CCA242AC}"/>
    <cellStyle name="20% - Accent4 6 3 5" xfId="3858" xr:uid="{3175FA1D-C6C8-462C-835B-A5DC9C8088E7}"/>
    <cellStyle name="20% - Accent4 6 3 5 2" xfId="8017" xr:uid="{05B3C793-5B05-46E6-8CA2-1E59F39D2E96}"/>
    <cellStyle name="20% - Accent4 6 3 6" xfId="4688" xr:uid="{63088D32-713F-4FFE-BACC-40DBC432714F}"/>
    <cellStyle name="20% - Accent4 6 3 7" xfId="8864" xr:uid="{7A454571-A0E0-4971-8FFF-C0749BC69A7B}"/>
    <cellStyle name="20% - Accent4 6 4" xfId="963" xr:uid="{183E8995-B776-44F2-81E4-1A2916FDFB87}"/>
    <cellStyle name="20% - Accent4 6 4 2" xfId="5095" xr:uid="{F50CB006-CB5A-4964-9505-6622FE3CC676}"/>
    <cellStyle name="20% - Accent4 6 5" xfId="1791" xr:uid="{5520509F-EDC1-4A40-B8F7-43DB72719CCD}"/>
    <cellStyle name="20% - Accent4 6 5 2" xfId="5922" xr:uid="{2FE29E65-B515-48B3-912C-DF9820467913}"/>
    <cellStyle name="20% - Accent4 6 6" xfId="2615" xr:uid="{303701FD-869A-4D00-9674-9DB87A5688C2}"/>
    <cellStyle name="20% - Accent4 6 6 2" xfId="6746" xr:uid="{2E0984B2-8895-4698-B721-E4B5A0A35C06}"/>
    <cellStyle name="20% - Accent4 6 7" xfId="3439" xr:uid="{D1ED2F04-4AE7-4EE2-9045-32D9049D9DBA}"/>
    <cellStyle name="20% - Accent4 6 7 2" xfId="7598" xr:uid="{2C9C0E21-717F-4B3A-9581-C8F2D2DB832B}"/>
    <cellStyle name="20% - Accent4 6 8" xfId="4269" xr:uid="{CF742B43-4CE7-4EFE-80A6-42B533E35A4D}"/>
    <cellStyle name="20% - Accent4 6 9" xfId="8445" xr:uid="{91459BBE-A555-4701-97E7-51DA335A6866}"/>
    <cellStyle name="20% - Accent4 7" xfId="150" xr:uid="{00000000-0005-0000-0000-0000F4000000}"/>
    <cellStyle name="20% - Accent4 7 2" xfId="359" xr:uid="{00000000-0005-0000-0000-0000F5000000}"/>
    <cellStyle name="20% - Accent4 7 2 2" xfId="776" xr:uid="{00000000-0005-0000-0000-0000F6000000}"/>
    <cellStyle name="20% - Accent4 7 2 2 2" xfId="1602" xr:uid="{724D4DE0-A2BC-4D26-BAD8-85870389E3C9}"/>
    <cellStyle name="20% - Accent4 7 2 2 2 2" xfId="5734" xr:uid="{CB7F323F-849A-451B-8D20-C39DA0DA5B25}"/>
    <cellStyle name="20% - Accent4 7 2 2 3" xfId="2430" xr:uid="{F8F18D85-6597-493C-ADEB-41655EC0683E}"/>
    <cellStyle name="20% - Accent4 7 2 2 3 2" xfId="6561" xr:uid="{F8414A9F-3182-4746-AB66-A9E36D290040}"/>
    <cellStyle name="20% - Accent4 7 2 2 4" xfId="3254" xr:uid="{7BF69983-FBF7-4AC7-9811-3EAB3D1F4484}"/>
    <cellStyle name="20% - Accent4 7 2 2 4 2" xfId="7385" xr:uid="{47B509C8-371F-41AC-B51D-2BE9275021F5}"/>
    <cellStyle name="20% - Accent4 7 2 2 5" xfId="4078" xr:uid="{308E3393-A823-40D3-AD9F-4E03A0200EB5}"/>
    <cellStyle name="20% - Accent4 7 2 2 5 2" xfId="8237" xr:uid="{46161AE4-7C51-4D23-BFDB-8ECE73854571}"/>
    <cellStyle name="20% - Accent4 7 2 2 6" xfId="4908" xr:uid="{E4A4541A-6F0A-4813-8466-5E877352FA91}"/>
    <cellStyle name="20% - Accent4 7 2 2 7" xfId="9084" xr:uid="{DE7C94BD-58DD-4892-83A1-38D3FAC4A4B5}"/>
    <cellStyle name="20% - Accent4 7 2 3" xfId="1185" xr:uid="{D0E236CC-07DF-4CBA-A6E9-D65881173CF8}"/>
    <cellStyle name="20% - Accent4 7 2 3 2" xfId="5317" xr:uid="{4E7C8418-2BB0-4220-94DA-15AC92DF25DB}"/>
    <cellStyle name="20% - Accent4 7 2 4" xfId="2013" xr:uid="{D936C91D-5878-4760-B8BA-7C75C59E81B5}"/>
    <cellStyle name="20% - Accent4 7 2 4 2" xfId="6144" xr:uid="{438B5265-CE61-4C8D-A97A-A8556E11443D}"/>
    <cellStyle name="20% - Accent4 7 2 5" xfId="2837" xr:uid="{1BD95604-9D02-4743-B7A5-4348B4A1E97F}"/>
    <cellStyle name="20% - Accent4 7 2 5 2" xfId="6968" xr:uid="{80D52E2C-C208-4D59-9889-ECF4105C3234}"/>
    <cellStyle name="20% - Accent4 7 2 6" xfId="3661" xr:uid="{003345A3-414C-46F8-9CA4-CAC946D0846E}"/>
    <cellStyle name="20% - Accent4 7 2 6 2" xfId="7820" xr:uid="{CAD86B9C-7D6B-4DFE-AABA-A93866128004}"/>
    <cellStyle name="20% - Accent4 7 2 7" xfId="4491" xr:uid="{5E58797C-FABF-4DF4-BE8D-4B941774955C}"/>
    <cellStyle name="20% - Accent4 7 2 8" xfId="8667" xr:uid="{3E196AAA-B586-41D3-B617-B35E4F5B07CD}"/>
    <cellStyle name="20% - Accent4 7 3" xfId="568" xr:uid="{00000000-0005-0000-0000-0000F7000000}"/>
    <cellStyle name="20% - Accent4 7 3 2" xfId="1394" xr:uid="{75FB4D87-B688-41EA-A2D0-BC84D6725364}"/>
    <cellStyle name="20% - Accent4 7 3 2 2" xfId="5526" xr:uid="{D7276A39-1E33-46E6-9C78-E5D1D338E8B4}"/>
    <cellStyle name="20% - Accent4 7 3 3" xfId="2222" xr:uid="{CC76BFE8-BBDE-4944-92FA-9A9DAD6F2F4B}"/>
    <cellStyle name="20% - Accent4 7 3 3 2" xfId="6353" xr:uid="{590309FF-769A-4333-B729-52D23EC6308D}"/>
    <cellStyle name="20% - Accent4 7 3 4" xfId="3046" xr:uid="{79F571FC-C57B-4CDC-84A6-4FA64F216B5C}"/>
    <cellStyle name="20% - Accent4 7 3 4 2" xfId="7177" xr:uid="{7B1585EA-5791-4D97-B289-E3EBBD16BA1E}"/>
    <cellStyle name="20% - Accent4 7 3 5" xfId="3870" xr:uid="{194CBF7B-1737-4088-A2AC-41BF19AADEF3}"/>
    <cellStyle name="20% - Accent4 7 3 5 2" xfId="8029" xr:uid="{3F9D058D-0B35-4E78-AF29-104551EC9A85}"/>
    <cellStyle name="20% - Accent4 7 3 6" xfId="4700" xr:uid="{00DC451B-498A-4EFF-B886-C2CB1552E748}"/>
    <cellStyle name="20% - Accent4 7 3 7" xfId="8876" xr:uid="{292B8026-96FD-46CB-BAA2-092CF43BB059}"/>
    <cellStyle name="20% - Accent4 7 4" xfId="976" xr:uid="{B093CE93-8818-49EE-937E-4F42271FDEEE}"/>
    <cellStyle name="20% - Accent4 7 4 2" xfId="5108" xr:uid="{67CBFADC-1C96-408F-9A7D-F3B5A47A2EB3}"/>
    <cellStyle name="20% - Accent4 7 5" xfId="1804" xr:uid="{40ADD7AA-228E-4D49-9FC3-173DC8CC2D5F}"/>
    <cellStyle name="20% - Accent4 7 5 2" xfId="5935" xr:uid="{B2D34B45-E424-479F-B40F-6732532DA585}"/>
    <cellStyle name="20% - Accent4 7 6" xfId="2628" xr:uid="{BEF59E7E-D186-45B9-8A92-9EB6C1DEBA1D}"/>
    <cellStyle name="20% - Accent4 7 6 2" xfId="6759" xr:uid="{CC7AE84E-0850-43DE-AE98-10DCBB0F848A}"/>
    <cellStyle name="20% - Accent4 7 7" xfId="3452" xr:uid="{8AB777F9-EA6D-43D6-A87C-D0E350F51777}"/>
    <cellStyle name="20% - Accent4 7 7 2" xfId="7611" xr:uid="{4A616F79-62DD-4ED2-86CC-5510BEB28D07}"/>
    <cellStyle name="20% - Accent4 7 8" xfId="4282" xr:uid="{8599479F-2FFF-48EC-B73A-1C8DEC7B4008}"/>
    <cellStyle name="20% - Accent4 7 9" xfId="8458" xr:uid="{C9F4A071-C2FC-4204-B4AB-101065732947}"/>
    <cellStyle name="20% - Accent4 8" xfId="242" xr:uid="{00000000-0005-0000-0000-0000F8000000}"/>
    <cellStyle name="20% - Accent4 8 2" xfId="660" xr:uid="{00000000-0005-0000-0000-0000F9000000}"/>
    <cellStyle name="20% - Accent4 8 2 2" xfId="1486" xr:uid="{CE493A83-8D82-40D4-B052-ECB36D06079C}"/>
    <cellStyle name="20% - Accent4 8 2 2 2" xfId="5618" xr:uid="{B390DF45-C553-456B-A85C-58D9D3A9BC58}"/>
    <cellStyle name="20% - Accent4 8 2 3" xfId="2314" xr:uid="{F5843085-2F23-48AF-A79E-0D73403C763C}"/>
    <cellStyle name="20% - Accent4 8 2 3 2" xfId="6445" xr:uid="{BAC0A4EA-0212-4434-B22F-C6F0F68DD3B8}"/>
    <cellStyle name="20% - Accent4 8 2 4" xfId="3138" xr:uid="{CF5F41C3-CCF3-40C6-A8C5-E646D576603F}"/>
    <cellStyle name="20% - Accent4 8 2 4 2" xfId="7269" xr:uid="{C51CBE98-786A-44F7-A362-6DBA4B664F38}"/>
    <cellStyle name="20% - Accent4 8 2 5" xfId="3962" xr:uid="{8C8327A8-9786-446D-B9F9-BF5DDE61A475}"/>
    <cellStyle name="20% - Accent4 8 2 5 2" xfId="8121" xr:uid="{7902D385-5885-480B-8C95-AB53F06C6267}"/>
    <cellStyle name="20% - Accent4 8 2 6" xfId="4792" xr:uid="{6B3E4B4D-9429-47ED-BCC7-C188D1197D2B}"/>
    <cellStyle name="20% - Accent4 8 2 7" xfId="8968" xr:uid="{AA1335AD-3DA6-4E34-B04D-F5E1139C6461}"/>
    <cellStyle name="20% - Accent4 8 3" xfId="1068" xr:uid="{4716ABA6-9F6B-4DC0-AD7F-8355531A50F6}"/>
    <cellStyle name="20% - Accent4 8 3 2" xfId="5200" xr:uid="{FDBB7624-08F1-46DD-AE13-BD888F6277FD}"/>
    <cellStyle name="20% - Accent4 8 4" xfId="1896" xr:uid="{EF5FB7D7-B242-4AA7-82BE-3FE57E50ACAF}"/>
    <cellStyle name="20% - Accent4 8 4 2" xfId="6027" xr:uid="{6C212559-2B78-4640-AC88-26FBCB227085}"/>
    <cellStyle name="20% - Accent4 8 5" xfId="2720" xr:uid="{A0CDC82B-52BF-4B81-83F4-0BD68253B84A}"/>
    <cellStyle name="20% - Accent4 8 5 2" xfId="6851" xr:uid="{35DC4850-EE04-4CB4-86C3-20D4200DD987}"/>
    <cellStyle name="20% - Accent4 8 6" xfId="3544" xr:uid="{3C29F5A6-6835-45AC-8687-87AA424C6528}"/>
    <cellStyle name="20% - Accent4 8 6 2" xfId="7703" xr:uid="{B943B55E-CDEC-4A78-9775-33A856722862}"/>
    <cellStyle name="20% - Accent4 8 7" xfId="4374" xr:uid="{C9E3E2B8-BFE1-4DF9-8B24-644873AC1005}"/>
    <cellStyle name="20% - Accent4 8 8" xfId="8550" xr:uid="{7A4C6FAB-9D7D-40CB-86E1-701F9963FB8E}"/>
    <cellStyle name="20% - Accent4 9" xfId="255" xr:uid="{00000000-0005-0000-0000-0000FA000000}"/>
    <cellStyle name="20% - Accent4 9 2" xfId="672" xr:uid="{00000000-0005-0000-0000-0000FB000000}"/>
    <cellStyle name="20% - Accent4 9 2 2" xfId="1498" xr:uid="{B41DC258-40E5-43DF-9FA6-8217C31046E3}"/>
    <cellStyle name="20% - Accent4 9 2 2 2" xfId="5630" xr:uid="{F8D3E399-319E-482F-83F0-E4579526CB20}"/>
    <cellStyle name="20% - Accent4 9 2 3" xfId="2326" xr:uid="{70403AFE-DA98-452A-A583-9417631DA190}"/>
    <cellStyle name="20% - Accent4 9 2 3 2" xfId="6457" xr:uid="{95FD5C67-25FE-4D73-880D-09827F9F2F66}"/>
    <cellStyle name="20% - Accent4 9 2 4" xfId="3150" xr:uid="{D582429E-0AF6-4151-B5C8-28F40127B7A9}"/>
    <cellStyle name="20% - Accent4 9 2 4 2" xfId="7281" xr:uid="{4E2CC44A-7979-48A2-BAC3-FD2CBC63241A}"/>
    <cellStyle name="20% - Accent4 9 2 5" xfId="3974" xr:uid="{347DB08B-279F-48F0-B77D-971FAC28AC94}"/>
    <cellStyle name="20% - Accent4 9 2 5 2" xfId="8133" xr:uid="{0C335495-7AA3-4D66-9A69-1A1E55E739AE}"/>
    <cellStyle name="20% - Accent4 9 2 6" xfId="4804" xr:uid="{F3C55128-F7F4-4C30-8234-6DCF5F32A02E}"/>
    <cellStyle name="20% - Accent4 9 2 7" xfId="8980" xr:uid="{311B8536-6A19-472A-BDB6-1A44AF86DE13}"/>
    <cellStyle name="20% - Accent4 9 3" xfId="1081" xr:uid="{A5F26AE0-5D4A-44B0-AA8E-74242ACC4E10}"/>
    <cellStyle name="20% - Accent4 9 3 2" xfId="5213" xr:uid="{A675024B-915B-47D2-94E5-469171F9ED32}"/>
    <cellStyle name="20% - Accent4 9 4" xfId="1909" xr:uid="{8CF91A87-F791-49E7-8275-21C5898FB398}"/>
    <cellStyle name="20% - Accent4 9 4 2" xfId="6040" xr:uid="{73A442A2-2D98-4108-81F5-0DE896AAB26C}"/>
    <cellStyle name="20% - Accent4 9 5" xfId="2733" xr:uid="{6B7F2D26-284A-46CB-8ABD-3E09D221D8A8}"/>
    <cellStyle name="20% - Accent4 9 5 2" xfId="6864" xr:uid="{10D79DEA-BE6D-4841-9CFF-855D9BA0235C}"/>
    <cellStyle name="20% - Accent4 9 6" xfId="3557" xr:uid="{8AE91C24-9172-41BE-90D3-930BAA04F76D}"/>
    <cellStyle name="20% - Accent4 9 6 2" xfId="7716" xr:uid="{EE2DA54D-AF78-4CE1-81D8-C95C8A7A4932}"/>
    <cellStyle name="20% - Accent4 9 7" xfId="4387" xr:uid="{CD406393-D6A6-43B4-BF82-831BCDE7FE7A}"/>
    <cellStyle name="20% - Accent4 9 8" xfId="8563" xr:uid="{5F369511-8AB6-49AE-BDC1-E41BB0C9F076}"/>
    <cellStyle name="20% - Accent5" xfId="35" builtinId="46" customBuiltin="1"/>
    <cellStyle name="20% - Accent5 10" xfId="453" xr:uid="{00000000-0005-0000-0000-0000FD000000}"/>
    <cellStyle name="20% - Accent5 10 2" xfId="1279" xr:uid="{1B2C3F23-769B-44D9-AFC1-578D9F8F5669}"/>
    <cellStyle name="20% - Accent5 10 2 2" xfId="5411" xr:uid="{1C1EDB58-ACA6-44BB-A0D6-75F4A8C3B13E}"/>
    <cellStyle name="20% - Accent5 10 3" xfId="2107" xr:uid="{4525A58E-B37F-4E2F-BD22-9732946BDDB7}"/>
    <cellStyle name="20% - Accent5 10 3 2" xfId="6238" xr:uid="{17AB2447-A11E-4635-A016-F533C9A8BA81}"/>
    <cellStyle name="20% - Accent5 10 4" xfId="2931" xr:uid="{80C2BA08-4BA6-41D2-B53E-1BEC7DC9CEAB}"/>
    <cellStyle name="20% - Accent5 10 4 2" xfId="7062" xr:uid="{0E8DE8F3-2EAB-45A5-BD67-3781029BADD1}"/>
    <cellStyle name="20% - Accent5 10 5" xfId="3755" xr:uid="{00F8961D-5889-47E4-91F2-F36E21186A58}"/>
    <cellStyle name="20% - Accent5 10 5 2" xfId="7914" xr:uid="{08450223-41A2-4794-BAAC-7AE522F3FD9C}"/>
    <cellStyle name="20% - Accent5 10 6" xfId="4585" xr:uid="{B23076AB-84F1-47EB-9375-399B2AFE499A}"/>
    <cellStyle name="20% - Accent5 10 7" xfId="8761" xr:uid="{15FC3761-9A05-4C7F-A155-1D01FAF4B646}"/>
    <cellStyle name="20% - Accent5 11" xfId="466" xr:uid="{00000000-0005-0000-0000-0000FE000000}"/>
    <cellStyle name="20% - Accent5 11 2" xfId="1292" xr:uid="{9319FEB7-8515-4D63-AA51-3285DC452883}"/>
    <cellStyle name="20% - Accent5 11 2 2" xfId="5424" xr:uid="{E965B987-51E3-4FDB-8700-5B0A091A77EC}"/>
    <cellStyle name="20% - Accent5 11 3" xfId="2120" xr:uid="{4AC33737-88C4-41B2-A1A6-EBE4C8A442E8}"/>
    <cellStyle name="20% - Accent5 11 3 2" xfId="6251" xr:uid="{220CFAAC-E563-4D99-849B-1252705C9163}"/>
    <cellStyle name="20% - Accent5 11 4" xfId="2944" xr:uid="{E860A21E-497D-401F-86C5-74021EDD99CA}"/>
    <cellStyle name="20% - Accent5 11 4 2" xfId="7075" xr:uid="{16EE51E2-4303-4716-A335-6F740B6E4847}"/>
    <cellStyle name="20% - Accent5 11 5" xfId="3768" xr:uid="{650902DC-7A59-4707-B105-EA96548617BE}"/>
    <cellStyle name="20% - Accent5 11 5 2" xfId="7927" xr:uid="{16207971-53DB-4ABD-AD3D-2EE7E2D45B1A}"/>
    <cellStyle name="20% - Accent5 11 6" xfId="4598" xr:uid="{5CB0C3F3-8372-416F-947D-8D014DE1B19F}"/>
    <cellStyle name="20% - Accent5 11 7" xfId="8774" xr:uid="{3D769EB9-0F48-4DA0-B184-C8EAA36B0C19}"/>
    <cellStyle name="20% - Accent5 12" xfId="871" xr:uid="{4567DB8E-1EFE-4B6D-B9EC-F519659498BA}"/>
    <cellStyle name="20% - Accent5 12 2" xfId="5003" xr:uid="{99C21818-E25A-414C-8640-4B796D1FE204}"/>
    <cellStyle name="20% - Accent5 13" xfId="1700" xr:uid="{8D90B4E7-77E7-4755-AE13-FD0F063792DF}"/>
    <cellStyle name="20% - Accent5 13 2" xfId="5831" xr:uid="{732EB5CB-2292-478D-A075-5BA6CD659695}"/>
    <cellStyle name="20% - Accent5 14" xfId="2524" xr:uid="{A3DF2A0A-7A69-40D5-A1B5-A499D9496350}"/>
    <cellStyle name="20% - Accent5 14 2" xfId="6655" xr:uid="{A6A88CB6-43A7-41BA-B47C-E09F583B1C24}"/>
    <cellStyle name="20% - Accent5 15" xfId="3348" xr:uid="{9E25B1BD-CBD5-46AF-9EA2-947D7B6E29B1}"/>
    <cellStyle name="20% - Accent5 15 2" xfId="7507" xr:uid="{DBC68C75-4969-4E12-9D2D-07327F6C55CA}"/>
    <cellStyle name="20% - Accent5 16" xfId="4177" xr:uid="{8BF7AA09-3231-4B64-B4F9-68A39C74EC8B}"/>
    <cellStyle name="20% - Accent5 17" xfId="8354" xr:uid="{4CD12969-0D19-4462-A0B3-DC4F3A2FAE51}"/>
    <cellStyle name="20% - Accent5 2" xfId="60" xr:uid="{00000000-0005-0000-0000-0000FF000000}"/>
    <cellStyle name="20% - Accent5 2 10" xfId="4192" xr:uid="{C51E88E9-F10D-40B1-9A97-ABAE9AD4BBB5}"/>
    <cellStyle name="20% - Accent5 2 11" xfId="8368" xr:uid="{20715B15-443E-4CC2-9D49-AEDDC4782BA8}"/>
    <cellStyle name="20% - Accent5 2 2" xfId="113" xr:uid="{00000000-0005-0000-0000-000000010000}"/>
    <cellStyle name="20% - Accent5 2 2 10" xfId="8421" xr:uid="{6848B359-C556-40A3-9161-E80F3FDF08F7}"/>
    <cellStyle name="20% - Accent5 2 2 2" xfId="218" xr:uid="{00000000-0005-0000-0000-000001010000}"/>
    <cellStyle name="20% - Accent5 2 2 2 2" xfId="427" xr:uid="{00000000-0005-0000-0000-000002010000}"/>
    <cellStyle name="20% - Accent5 2 2 2 2 2" xfId="844" xr:uid="{00000000-0005-0000-0000-000003010000}"/>
    <cellStyle name="20% - Accent5 2 2 2 2 2 2" xfId="1670" xr:uid="{85E5523E-FAA0-454C-A86B-990B745951F1}"/>
    <cellStyle name="20% - Accent5 2 2 2 2 2 2 2" xfId="5802" xr:uid="{77CB1AF9-49DD-420B-B5AD-64DE407E9EDF}"/>
    <cellStyle name="20% - Accent5 2 2 2 2 2 3" xfId="2498" xr:uid="{BB2D8A42-C1E9-4236-A042-874E93B255CF}"/>
    <cellStyle name="20% - Accent5 2 2 2 2 2 3 2" xfId="6629" xr:uid="{9814B05A-03A5-4315-9868-BCD7F6E0DBA8}"/>
    <cellStyle name="20% - Accent5 2 2 2 2 2 4" xfId="3322" xr:uid="{4E83F06A-4B8E-4AEE-A20D-62FA58FD487B}"/>
    <cellStyle name="20% - Accent5 2 2 2 2 2 4 2" xfId="7453" xr:uid="{EFF42DF5-4522-4653-81B9-8A6D15D2139D}"/>
    <cellStyle name="20% - Accent5 2 2 2 2 2 5" xfId="4146" xr:uid="{58589643-0C6D-4053-B1D9-4FC4BDFA7D37}"/>
    <cellStyle name="20% - Accent5 2 2 2 2 2 5 2" xfId="8305" xr:uid="{819A82D2-CEF8-48A4-8A33-AEBFDFEC693A}"/>
    <cellStyle name="20% - Accent5 2 2 2 2 2 6" xfId="4976" xr:uid="{43F1F644-DE23-406D-BBE2-BC652256D8FF}"/>
    <cellStyle name="20% - Accent5 2 2 2 2 2 7" xfId="9152" xr:uid="{7ACA271A-8C4D-41F3-AC6E-F1173435709F}"/>
    <cellStyle name="20% - Accent5 2 2 2 2 3" xfId="1253" xr:uid="{79561243-0EB1-4C58-82CE-227F2384E18A}"/>
    <cellStyle name="20% - Accent5 2 2 2 2 3 2" xfId="5385" xr:uid="{F6099EBA-A854-409F-905C-D64EF301BC2B}"/>
    <cellStyle name="20% - Accent5 2 2 2 2 4" xfId="2081" xr:uid="{33845D5F-EEBF-441B-BA8E-68EE40D25E82}"/>
    <cellStyle name="20% - Accent5 2 2 2 2 4 2" xfId="6212" xr:uid="{9A446406-F025-44EE-B2C9-F7F586047074}"/>
    <cellStyle name="20% - Accent5 2 2 2 2 5" xfId="2905" xr:uid="{1FF834CC-1867-4FAE-89E6-FE27FB242F3D}"/>
    <cellStyle name="20% - Accent5 2 2 2 2 5 2" xfId="7036" xr:uid="{18C28D33-79BB-4A2E-B97D-44EB012F6AB3}"/>
    <cellStyle name="20% - Accent5 2 2 2 2 6" xfId="3729" xr:uid="{D49B51FB-E4B6-483D-849B-57E25CE93817}"/>
    <cellStyle name="20% - Accent5 2 2 2 2 6 2" xfId="7888" xr:uid="{FF451F27-A775-4AEC-880D-69B9E6EB266B}"/>
    <cellStyle name="20% - Accent5 2 2 2 2 7" xfId="4559" xr:uid="{709939FA-292F-4C99-93BA-64C85F89F863}"/>
    <cellStyle name="20% - Accent5 2 2 2 2 8" xfId="8735" xr:uid="{20B59991-211A-4867-A6A4-2BF6329F4CDF}"/>
    <cellStyle name="20% - Accent5 2 2 2 3" xfId="636" xr:uid="{00000000-0005-0000-0000-000004010000}"/>
    <cellStyle name="20% - Accent5 2 2 2 3 2" xfId="1462" xr:uid="{BFDEAE9B-D5D9-453F-9EEA-4DDBB9C001BE}"/>
    <cellStyle name="20% - Accent5 2 2 2 3 2 2" xfId="5594" xr:uid="{F70E268E-C07D-4558-B58A-541154C8796E}"/>
    <cellStyle name="20% - Accent5 2 2 2 3 3" xfId="2290" xr:uid="{4F59ADD5-1E5E-4E97-A0F5-909678099F2A}"/>
    <cellStyle name="20% - Accent5 2 2 2 3 3 2" xfId="6421" xr:uid="{EB99C0D7-A2E8-4CA0-A16A-BFB5C0459EA4}"/>
    <cellStyle name="20% - Accent5 2 2 2 3 4" xfId="3114" xr:uid="{EE87E85A-8861-430B-8AAD-2C25B9E864FF}"/>
    <cellStyle name="20% - Accent5 2 2 2 3 4 2" xfId="7245" xr:uid="{9ABC7A15-E2C1-4A58-A65F-453DB1F29BF9}"/>
    <cellStyle name="20% - Accent5 2 2 2 3 5" xfId="3938" xr:uid="{6B549771-A24F-4F1C-8318-D6FF8330C3DC}"/>
    <cellStyle name="20% - Accent5 2 2 2 3 5 2" xfId="8097" xr:uid="{C4FC2D64-1550-449A-89AA-07F910DEF6DE}"/>
    <cellStyle name="20% - Accent5 2 2 2 3 6" xfId="4768" xr:uid="{8B24BF10-FEFB-42D2-AAB0-21B3CBB9A31E}"/>
    <cellStyle name="20% - Accent5 2 2 2 3 7" xfId="8944" xr:uid="{CE36D050-39FD-4B90-9AF9-0E4AE48CF4B6}"/>
    <cellStyle name="20% - Accent5 2 2 2 4" xfId="1044" xr:uid="{826D91C7-7918-4EA0-849E-BE7081F64A1F}"/>
    <cellStyle name="20% - Accent5 2 2 2 4 2" xfId="5176" xr:uid="{042C369B-E9DF-4E3D-BBC6-E47942605D52}"/>
    <cellStyle name="20% - Accent5 2 2 2 5" xfId="1872" xr:uid="{A6D5BA1C-BE30-4DC8-B763-BD49491FAACF}"/>
    <cellStyle name="20% - Accent5 2 2 2 5 2" xfId="6003" xr:uid="{2DE893EC-F3E5-4D2B-81AC-F451775C1244}"/>
    <cellStyle name="20% - Accent5 2 2 2 6" xfId="2696" xr:uid="{63B9B0B2-2399-4580-8BDE-55ABAD752FD6}"/>
    <cellStyle name="20% - Accent5 2 2 2 6 2" xfId="6827" xr:uid="{060F1F17-D6E1-4394-9844-F7AE8B1D7C45}"/>
    <cellStyle name="20% - Accent5 2 2 2 7" xfId="3520" xr:uid="{A1D1A449-552C-4B85-95D3-778BC25CF547}"/>
    <cellStyle name="20% - Accent5 2 2 2 7 2" xfId="7679" xr:uid="{59424DFD-D4CF-4A39-9921-23AEBAAC2E09}"/>
    <cellStyle name="20% - Accent5 2 2 2 8" xfId="4350" xr:uid="{2A61DE74-5709-4A8E-ACE8-B43F39E9ECBE}"/>
    <cellStyle name="20% - Accent5 2 2 2 9" xfId="8526" xr:uid="{2545B662-1CD5-46FB-AF3D-6B12B3E56B0B}"/>
    <cellStyle name="20% - Accent5 2 2 3" xfId="323" xr:uid="{00000000-0005-0000-0000-000005010000}"/>
    <cellStyle name="20% - Accent5 2 2 3 2" xfId="740" xr:uid="{00000000-0005-0000-0000-000006010000}"/>
    <cellStyle name="20% - Accent5 2 2 3 2 2" xfId="1566" xr:uid="{AC072FB2-9B1F-4CC8-A86E-0EDAE6F54331}"/>
    <cellStyle name="20% - Accent5 2 2 3 2 2 2" xfId="5698" xr:uid="{5C8604DE-7971-4E5C-B556-6DA423DE1615}"/>
    <cellStyle name="20% - Accent5 2 2 3 2 3" xfId="2394" xr:uid="{1F8B793D-7C4E-4E5E-910A-E377E2B47E0E}"/>
    <cellStyle name="20% - Accent5 2 2 3 2 3 2" xfId="6525" xr:uid="{40112E34-0CE3-46BA-A4C0-B9A3CEB62EA1}"/>
    <cellStyle name="20% - Accent5 2 2 3 2 4" xfId="3218" xr:uid="{C1AF7D02-890F-43E2-BA3F-50BF658D46E4}"/>
    <cellStyle name="20% - Accent5 2 2 3 2 4 2" xfId="7349" xr:uid="{F00753B0-5D33-4C2F-9FB3-42E7DEA8AA07}"/>
    <cellStyle name="20% - Accent5 2 2 3 2 5" xfId="4042" xr:uid="{468120EE-EE96-4046-8B9F-B78366EB9AEC}"/>
    <cellStyle name="20% - Accent5 2 2 3 2 5 2" xfId="8201" xr:uid="{C1A2D30D-D407-4970-8F4A-E83AED3093A3}"/>
    <cellStyle name="20% - Accent5 2 2 3 2 6" xfId="4872" xr:uid="{0E9B0E04-C7F9-41EC-8D69-4D9BF7BC6772}"/>
    <cellStyle name="20% - Accent5 2 2 3 2 7" xfId="9048" xr:uid="{D443B4E0-C0CA-4D7D-9A6F-F62913A049BE}"/>
    <cellStyle name="20% - Accent5 2 2 3 3" xfId="1149" xr:uid="{20DDA6D2-CEA1-4C15-93F5-6687023CE4FB}"/>
    <cellStyle name="20% - Accent5 2 2 3 3 2" xfId="5281" xr:uid="{5DDAADAB-B343-4505-BFA8-903C48120DBE}"/>
    <cellStyle name="20% - Accent5 2 2 3 4" xfId="1977" xr:uid="{24000631-4487-4FBB-A0B0-24F5469C335F}"/>
    <cellStyle name="20% - Accent5 2 2 3 4 2" xfId="6108" xr:uid="{0AFD3193-12CD-4D3C-8177-BFFE5D56048E}"/>
    <cellStyle name="20% - Accent5 2 2 3 5" xfId="2801" xr:uid="{34D727BE-88BF-4FDD-8A60-4D78EDB0DED2}"/>
    <cellStyle name="20% - Accent5 2 2 3 5 2" xfId="6932" xr:uid="{CFECAACC-6A0F-4506-8271-F9BBEFA79070}"/>
    <cellStyle name="20% - Accent5 2 2 3 6" xfId="3625" xr:uid="{EA501919-761C-4320-B7C2-0D9B855BE39A}"/>
    <cellStyle name="20% - Accent5 2 2 3 6 2" xfId="7784" xr:uid="{E888D30F-3B96-4164-97C6-8FF482A5E699}"/>
    <cellStyle name="20% - Accent5 2 2 3 7" xfId="4455" xr:uid="{3FC029FC-D9A9-4BC1-ADC4-B0D1DB07E236}"/>
    <cellStyle name="20% - Accent5 2 2 3 8" xfId="8631" xr:uid="{D042E7F0-9317-4723-A6B9-A875D8CF9CEA}"/>
    <cellStyle name="20% - Accent5 2 2 4" xfId="532" xr:uid="{00000000-0005-0000-0000-000007010000}"/>
    <cellStyle name="20% - Accent5 2 2 4 2" xfId="1358" xr:uid="{12FB79DB-5B09-467C-84C1-0C398B58D2F8}"/>
    <cellStyle name="20% - Accent5 2 2 4 2 2" xfId="5490" xr:uid="{3355603B-7E03-4535-BA02-DDE13676EC29}"/>
    <cellStyle name="20% - Accent5 2 2 4 3" xfId="2186" xr:uid="{66F604F1-4C9D-4070-B455-ACFD4ABD079E}"/>
    <cellStyle name="20% - Accent5 2 2 4 3 2" xfId="6317" xr:uid="{3A7EB135-C720-4D05-9D63-9A5FA10F0420}"/>
    <cellStyle name="20% - Accent5 2 2 4 4" xfId="3010" xr:uid="{DDDDA079-2CF5-4FB9-A86E-502D10F879F9}"/>
    <cellStyle name="20% - Accent5 2 2 4 4 2" xfId="7141" xr:uid="{9A7F2C16-2CFF-4867-8EF0-8F7456D22E50}"/>
    <cellStyle name="20% - Accent5 2 2 4 5" xfId="3834" xr:uid="{DF8DAB8A-5921-4320-8B6C-65CA99D319EB}"/>
    <cellStyle name="20% - Accent5 2 2 4 5 2" xfId="7993" xr:uid="{9D44BA9C-7A86-48BF-AD2B-4BCED2A4882D}"/>
    <cellStyle name="20% - Accent5 2 2 4 6" xfId="4664" xr:uid="{9593D372-C32B-465F-8584-90F8AF2BCD81}"/>
    <cellStyle name="20% - Accent5 2 2 4 7" xfId="8840" xr:uid="{1C97BDAE-F3C4-4E00-B8A8-F185A1105B2B}"/>
    <cellStyle name="20% - Accent5 2 2 5" xfId="939" xr:uid="{A454D4BC-D0A3-4A65-944D-D31506E4080F}"/>
    <cellStyle name="20% - Accent5 2 2 5 2" xfId="5071" xr:uid="{A78EF26D-7CFB-460E-9ACA-C06F149EF228}"/>
    <cellStyle name="20% - Accent5 2 2 6" xfId="1767" xr:uid="{07FFE3F5-9AF4-4E74-AA7E-EC63DD7282C1}"/>
    <cellStyle name="20% - Accent5 2 2 6 2" xfId="5898" xr:uid="{634C47B9-07CE-4808-A63F-F9ED7202B192}"/>
    <cellStyle name="20% - Accent5 2 2 7" xfId="2591" xr:uid="{E79297DD-84E7-43FA-B304-EFF39B1028DF}"/>
    <cellStyle name="20% - Accent5 2 2 7 2" xfId="6722" xr:uid="{183D675D-0D09-4D05-8F0E-BBCFD63D1523}"/>
    <cellStyle name="20% - Accent5 2 2 8" xfId="3415" xr:uid="{CF911E83-B463-4CA0-B9C7-8E735C69D48B}"/>
    <cellStyle name="20% - Accent5 2 2 8 2" xfId="7574" xr:uid="{363F4CCC-8CF4-413F-ADB1-B2FDB0834C28}"/>
    <cellStyle name="20% - Accent5 2 2 9" xfId="4245" xr:uid="{EA33B672-288E-442F-97E9-4B9EE9DA0CFF}"/>
    <cellStyle name="20% - Accent5 2 3" xfId="166" xr:uid="{00000000-0005-0000-0000-000008010000}"/>
    <cellStyle name="20% - Accent5 2 3 2" xfId="375" xr:uid="{00000000-0005-0000-0000-000009010000}"/>
    <cellStyle name="20% - Accent5 2 3 2 2" xfId="792" xr:uid="{00000000-0005-0000-0000-00000A010000}"/>
    <cellStyle name="20% - Accent5 2 3 2 2 2" xfId="1618" xr:uid="{DACCBC82-372F-4B50-B2EE-00D95CF6B224}"/>
    <cellStyle name="20% - Accent5 2 3 2 2 2 2" xfId="5750" xr:uid="{198B5693-0840-43A1-AD4F-D8F5F6C6D916}"/>
    <cellStyle name="20% - Accent5 2 3 2 2 3" xfId="2446" xr:uid="{EC3216E8-59D8-4B1F-B959-006351D42CC1}"/>
    <cellStyle name="20% - Accent5 2 3 2 2 3 2" xfId="6577" xr:uid="{D04FC59E-44E4-47EF-A2E7-19E7883CC027}"/>
    <cellStyle name="20% - Accent5 2 3 2 2 4" xfId="3270" xr:uid="{475C67D2-3D5B-4753-A334-C73BF09B8FFB}"/>
    <cellStyle name="20% - Accent5 2 3 2 2 4 2" xfId="7401" xr:uid="{4FE1FF25-5A0E-4C7D-852E-B6ED715808DA}"/>
    <cellStyle name="20% - Accent5 2 3 2 2 5" xfId="4094" xr:uid="{E5A93505-90D3-4059-8497-A70A631735E3}"/>
    <cellStyle name="20% - Accent5 2 3 2 2 5 2" xfId="8253" xr:uid="{079DCC9B-F484-4C36-9E27-513BA6582C7D}"/>
    <cellStyle name="20% - Accent5 2 3 2 2 6" xfId="4924" xr:uid="{35431B63-58F6-470C-93AA-8906A844355F}"/>
    <cellStyle name="20% - Accent5 2 3 2 2 7" xfId="9100" xr:uid="{8832D019-25DD-463C-A09B-8C7BB2307C72}"/>
    <cellStyle name="20% - Accent5 2 3 2 3" xfId="1201" xr:uid="{3455BAFC-F7E3-46B5-B616-46BC87460B32}"/>
    <cellStyle name="20% - Accent5 2 3 2 3 2" xfId="5333" xr:uid="{A04CAC0A-DDF3-4976-9ADF-5DCE2606858F}"/>
    <cellStyle name="20% - Accent5 2 3 2 4" xfId="2029" xr:uid="{8762B243-7244-4D85-8556-9078175DC331}"/>
    <cellStyle name="20% - Accent5 2 3 2 4 2" xfId="6160" xr:uid="{3AB7A6ED-695A-453D-8FF7-271A65C5685E}"/>
    <cellStyle name="20% - Accent5 2 3 2 5" xfId="2853" xr:uid="{0110D19C-E960-4CFA-8DE6-AEEE23287244}"/>
    <cellStyle name="20% - Accent5 2 3 2 5 2" xfId="6984" xr:uid="{AC330709-5052-4F4E-BBB3-32A838C67EC6}"/>
    <cellStyle name="20% - Accent5 2 3 2 6" xfId="3677" xr:uid="{FE5C7D20-364E-4429-957A-F160F231BA9D}"/>
    <cellStyle name="20% - Accent5 2 3 2 6 2" xfId="7836" xr:uid="{F7163DBD-7AEA-4207-9E61-9ACB7FE6A966}"/>
    <cellStyle name="20% - Accent5 2 3 2 7" xfId="4507" xr:uid="{C92997D0-DF82-49B3-B219-0F347F22FDA4}"/>
    <cellStyle name="20% - Accent5 2 3 2 8" xfId="8683" xr:uid="{C59CB55B-D6F5-4E24-86AA-4DB6F0EC612F}"/>
    <cellStyle name="20% - Accent5 2 3 3" xfId="584" xr:uid="{00000000-0005-0000-0000-00000B010000}"/>
    <cellStyle name="20% - Accent5 2 3 3 2" xfId="1410" xr:uid="{2CFF0A23-F79E-4E83-BCF9-6EA70C9A30F2}"/>
    <cellStyle name="20% - Accent5 2 3 3 2 2" xfId="5542" xr:uid="{766A2DC5-1DA4-4947-A086-3F2AF0BB8B2A}"/>
    <cellStyle name="20% - Accent5 2 3 3 3" xfId="2238" xr:uid="{EFF28419-52DF-4761-B6B7-82DCF08A83E1}"/>
    <cellStyle name="20% - Accent5 2 3 3 3 2" xfId="6369" xr:uid="{9CBC848B-C317-4528-BDC1-2D7C41B09521}"/>
    <cellStyle name="20% - Accent5 2 3 3 4" xfId="3062" xr:uid="{584579D3-B533-4799-A743-A0689D9CFA91}"/>
    <cellStyle name="20% - Accent5 2 3 3 4 2" xfId="7193" xr:uid="{79C2BC24-13D0-4514-AC01-F4F6A581E982}"/>
    <cellStyle name="20% - Accent5 2 3 3 5" xfId="3886" xr:uid="{8B815F19-AD85-4466-917E-17F7542D0FA5}"/>
    <cellStyle name="20% - Accent5 2 3 3 5 2" xfId="8045" xr:uid="{ED3902BA-2039-4645-864D-74C5349AE753}"/>
    <cellStyle name="20% - Accent5 2 3 3 6" xfId="4716" xr:uid="{02B7AD86-6747-45BD-903B-0F6AE4FA2EBD}"/>
    <cellStyle name="20% - Accent5 2 3 3 7" xfId="8892" xr:uid="{8D872488-C3E7-4BEB-8A56-D08F912F4BBA}"/>
    <cellStyle name="20% - Accent5 2 3 4" xfId="992" xr:uid="{169D12D1-F612-4044-B252-A7F624D11040}"/>
    <cellStyle name="20% - Accent5 2 3 4 2" xfId="5124" xr:uid="{15B03D60-5BD3-44D9-9139-771845BE940E}"/>
    <cellStyle name="20% - Accent5 2 3 5" xfId="1820" xr:uid="{D07BBF85-12DE-4610-8383-5E605E469E85}"/>
    <cellStyle name="20% - Accent5 2 3 5 2" xfId="5951" xr:uid="{3944B3EA-0F42-42A3-B039-2C9E2838FC22}"/>
    <cellStyle name="20% - Accent5 2 3 6" xfId="2644" xr:uid="{486EFA8F-449A-4C15-8003-12B4AA0F522B}"/>
    <cellStyle name="20% - Accent5 2 3 6 2" xfId="6775" xr:uid="{D7EAF080-EF1F-48F6-82DE-887ECB091E16}"/>
    <cellStyle name="20% - Accent5 2 3 7" xfId="3468" xr:uid="{44FC201F-0B78-4DCA-BA02-6573D130E649}"/>
    <cellStyle name="20% - Accent5 2 3 7 2" xfId="7627" xr:uid="{31BCF3D9-E80A-4CEE-AFE0-461F3BF00F13}"/>
    <cellStyle name="20% - Accent5 2 3 8" xfId="4298" xr:uid="{B3ECB7A3-5091-471C-A2D1-118C67242523}"/>
    <cellStyle name="20% - Accent5 2 3 9" xfId="8474" xr:uid="{1E7F56D3-7371-48AE-A7CD-BFB866DB6216}"/>
    <cellStyle name="20% - Accent5 2 4" xfId="271" xr:uid="{00000000-0005-0000-0000-00000C010000}"/>
    <cellStyle name="20% - Accent5 2 4 2" xfId="688" xr:uid="{00000000-0005-0000-0000-00000D010000}"/>
    <cellStyle name="20% - Accent5 2 4 2 2" xfId="1514" xr:uid="{959D58E4-1786-4472-ABE0-348D366626CC}"/>
    <cellStyle name="20% - Accent5 2 4 2 2 2" xfId="5646" xr:uid="{8A95A3FA-1487-4902-A932-B9949363B0A7}"/>
    <cellStyle name="20% - Accent5 2 4 2 3" xfId="2342" xr:uid="{7557F4B9-B89A-4E3C-987F-B5DB99488945}"/>
    <cellStyle name="20% - Accent5 2 4 2 3 2" xfId="6473" xr:uid="{A0F2AD6E-399F-4C0C-841E-7638F314E872}"/>
    <cellStyle name="20% - Accent5 2 4 2 4" xfId="3166" xr:uid="{2A3520C4-3898-4695-96DF-165A2B040025}"/>
    <cellStyle name="20% - Accent5 2 4 2 4 2" xfId="7297" xr:uid="{E0AA92E4-5273-43C4-98EC-78CFBDE98D3A}"/>
    <cellStyle name="20% - Accent5 2 4 2 5" xfId="3990" xr:uid="{89861215-BA80-4E12-B2A1-3EFF2E1548CF}"/>
    <cellStyle name="20% - Accent5 2 4 2 5 2" xfId="8149" xr:uid="{C308A1E3-677E-41F0-8467-4BD4C413D3CD}"/>
    <cellStyle name="20% - Accent5 2 4 2 6" xfId="4820" xr:uid="{5B12EA4A-745A-4FFE-8505-04D4A0DE89A9}"/>
    <cellStyle name="20% - Accent5 2 4 2 7" xfId="8996" xr:uid="{E689E1D3-9745-44C2-AE44-53B0BE01D877}"/>
    <cellStyle name="20% - Accent5 2 4 3" xfId="1097" xr:uid="{D03CA80A-75FC-4948-AE64-D063DC370CE9}"/>
    <cellStyle name="20% - Accent5 2 4 3 2" xfId="5229" xr:uid="{0B5A5326-B0B6-472A-AFE0-12FDAA53FBD0}"/>
    <cellStyle name="20% - Accent5 2 4 4" xfId="1925" xr:uid="{03D1AC35-57E5-44DA-BC92-D638C60B854A}"/>
    <cellStyle name="20% - Accent5 2 4 4 2" xfId="6056" xr:uid="{EFB6AC28-E440-4E5E-BFED-5E622B181B56}"/>
    <cellStyle name="20% - Accent5 2 4 5" xfId="2749" xr:uid="{E151ABEB-9272-4563-A859-CE64CE9143AF}"/>
    <cellStyle name="20% - Accent5 2 4 5 2" xfId="6880" xr:uid="{B290DC4C-DF47-4295-9E15-3D5774D5248B}"/>
    <cellStyle name="20% - Accent5 2 4 6" xfId="3573" xr:uid="{C637591B-BEB3-4498-A7B6-BFD1BD40E937}"/>
    <cellStyle name="20% - Accent5 2 4 6 2" xfId="7732" xr:uid="{D15C1E4D-B52F-44A9-A1CF-56711F856C40}"/>
    <cellStyle name="20% - Accent5 2 4 7" xfId="4403" xr:uid="{88AD0F4F-99DA-4DE6-AB26-09FEC17F8F38}"/>
    <cellStyle name="20% - Accent5 2 4 8" xfId="8579" xr:uid="{C3952536-25B5-4731-9691-32022001AF06}"/>
    <cellStyle name="20% - Accent5 2 5" xfId="480" xr:uid="{00000000-0005-0000-0000-00000E010000}"/>
    <cellStyle name="20% - Accent5 2 5 2" xfId="1306" xr:uid="{EAE88185-3764-4B87-8F1C-B366CC641FCF}"/>
    <cellStyle name="20% - Accent5 2 5 2 2" xfId="5438" xr:uid="{D8752A14-112E-46AA-8E9F-96BF5AA36367}"/>
    <cellStyle name="20% - Accent5 2 5 3" xfId="2134" xr:uid="{53845E7D-748C-4F02-88E9-1EEC8AB7746B}"/>
    <cellStyle name="20% - Accent5 2 5 3 2" xfId="6265" xr:uid="{8D725C0C-DE9D-4256-9D19-0DEDF6BE5028}"/>
    <cellStyle name="20% - Accent5 2 5 4" xfId="2958" xr:uid="{20A8DB17-7D3C-4EBE-8DC5-C3B9CE4EA32E}"/>
    <cellStyle name="20% - Accent5 2 5 4 2" xfId="7089" xr:uid="{8BCC943D-27D3-49D6-A71D-EBC7DCB97802}"/>
    <cellStyle name="20% - Accent5 2 5 5" xfId="3782" xr:uid="{F796569F-D3CC-4947-A452-3EB8F05EBAF3}"/>
    <cellStyle name="20% - Accent5 2 5 5 2" xfId="7941" xr:uid="{EBD68C61-FE4D-4C49-B8BF-D1F2AEA44118}"/>
    <cellStyle name="20% - Accent5 2 5 6" xfId="4612" xr:uid="{ED26D465-DB96-4D1F-9E4F-17C8468B5984}"/>
    <cellStyle name="20% - Accent5 2 5 7" xfId="8788" xr:uid="{742CF6EF-3DBE-4AD9-AFBF-651C653E0D80}"/>
    <cellStyle name="20% - Accent5 2 6" xfId="886" xr:uid="{024BCAAE-7866-429F-8056-00C1265D7722}"/>
    <cellStyle name="20% - Accent5 2 6 2" xfId="5018" xr:uid="{1F978F2D-136D-4286-93C5-BBEB218426C9}"/>
    <cellStyle name="20% - Accent5 2 7" xfId="1714" xr:uid="{7EB9EC7B-6BB8-4199-BD7C-C9FAA458146D}"/>
    <cellStyle name="20% - Accent5 2 7 2" xfId="5845" xr:uid="{EB55560C-72C3-4540-8DDB-38397BD2BC8E}"/>
    <cellStyle name="20% - Accent5 2 8" xfId="2538" xr:uid="{E9AE841C-F2B2-4F43-8D7E-5712D9F2559F}"/>
    <cellStyle name="20% - Accent5 2 8 2" xfId="6669" xr:uid="{D67D9ED8-65A3-4715-9374-093C87B5BBFF}"/>
    <cellStyle name="20% - Accent5 2 9" xfId="3362" xr:uid="{250B8432-EBD2-4D09-B91C-0469120C016F}"/>
    <cellStyle name="20% - Accent5 2 9 2" xfId="7521" xr:uid="{6A4F9B49-55A7-4AA4-B25F-C4D27F99F3AC}"/>
    <cellStyle name="20% - Accent5 3" xfId="73" xr:uid="{00000000-0005-0000-0000-00000F010000}"/>
    <cellStyle name="20% - Accent5 3 10" xfId="4205" xr:uid="{BE54B7EB-9A48-4E3D-8D32-67F45696E844}"/>
    <cellStyle name="20% - Accent5 3 11" xfId="8381" xr:uid="{F6D9CC83-CB19-4DA0-BDC6-4E86A8B6C4BE}"/>
    <cellStyle name="20% - Accent5 3 2" xfId="126" xr:uid="{00000000-0005-0000-0000-000010010000}"/>
    <cellStyle name="20% - Accent5 3 2 10" xfId="8434" xr:uid="{EC9B5877-0D0F-488B-99C1-A9F3A38CB86B}"/>
    <cellStyle name="20% - Accent5 3 2 2" xfId="231" xr:uid="{00000000-0005-0000-0000-000011010000}"/>
    <cellStyle name="20% - Accent5 3 2 2 2" xfId="440" xr:uid="{00000000-0005-0000-0000-000012010000}"/>
    <cellStyle name="20% - Accent5 3 2 2 2 2" xfId="857" xr:uid="{00000000-0005-0000-0000-000013010000}"/>
    <cellStyle name="20% - Accent5 3 2 2 2 2 2" xfId="1683" xr:uid="{E18287E5-9980-4F8B-B879-AC72FF0A0688}"/>
    <cellStyle name="20% - Accent5 3 2 2 2 2 2 2" xfId="5815" xr:uid="{4EF53B9E-EAC2-46F9-9091-86D164DC98F7}"/>
    <cellStyle name="20% - Accent5 3 2 2 2 2 3" xfId="2511" xr:uid="{8564DBA5-033B-42D4-9048-5EB339A99C31}"/>
    <cellStyle name="20% - Accent5 3 2 2 2 2 3 2" xfId="6642" xr:uid="{48734AA7-DF47-4F38-B9A5-D94297F75346}"/>
    <cellStyle name="20% - Accent5 3 2 2 2 2 4" xfId="3335" xr:uid="{C4344DD7-0E54-417E-ABC5-982B1A69BD66}"/>
    <cellStyle name="20% - Accent5 3 2 2 2 2 4 2" xfId="7466" xr:uid="{373ADB2D-63C2-4A2A-BBF1-FFE91F20CFA2}"/>
    <cellStyle name="20% - Accent5 3 2 2 2 2 5" xfId="4159" xr:uid="{0D3C6C29-ABFB-4E4B-AE99-54F792CA936F}"/>
    <cellStyle name="20% - Accent5 3 2 2 2 2 5 2" xfId="8318" xr:uid="{9693975E-12A7-4A90-8976-30916CF0DB9F}"/>
    <cellStyle name="20% - Accent5 3 2 2 2 2 6" xfId="4989" xr:uid="{800EF38A-5EF2-4450-83D9-3312B9A5C9E8}"/>
    <cellStyle name="20% - Accent5 3 2 2 2 2 7" xfId="9165" xr:uid="{5B5283EF-71DC-47C3-8DDB-488ABD079E93}"/>
    <cellStyle name="20% - Accent5 3 2 2 2 3" xfId="1266" xr:uid="{E1888C69-4610-468B-96B8-DC590EA86F4D}"/>
    <cellStyle name="20% - Accent5 3 2 2 2 3 2" xfId="5398" xr:uid="{8424671E-7D3B-4E2A-BB73-1FD16823248C}"/>
    <cellStyle name="20% - Accent5 3 2 2 2 4" xfId="2094" xr:uid="{134E4758-17AE-4BA0-8A66-CC403E172538}"/>
    <cellStyle name="20% - Accent5 3 2 2 2 4 2" xfId="6225" xr:uid="{B5BBBFC8-DC59-4048-84D3-BA6B0DD03310}"/>
    <cellStyle name="20% - Accent5 3 2 2 2 5" xfId="2918" xr:uid="{4FF21B54-E23E-46D6-A4E0-E04C1338008B}"/>
    <cellStyle name="20% - Accent5 3 2 2 2 5 2" xfId="7049" xr:uid="{AD306C94-693E-4B6C-8FB5-0DC9FFD5F745}"/>
    <cellStyle name="20% - Accent5 3 2 2 2 6" xfId="3742" xr:uid="{066AD2C6-7C0E-4C05-8B9F-991968E3BC12}"/>
    <cellStyle name="20% - Accent5 3 2 2 2 6 2" xfId="7901" xr:uid="{2503B0B1-D9B9-4077-A15A-11F7B7599D15}"/>
    <cellStyle name="20% - Accent5 3 2 2 2 7" xfId="4572" xr:uid="{7A9BF526-4E45-442C-9332-5B49CF6B9AEA}"/>
    <cellStyle name="20% - Accent5 3 2 2 2 8" xfId="8748" xr:uid="{0CB60263-1B10-44C4-95CC-D05FA567D07E}"/>
    <cellStyle name="20% - Accent5 3 2 2 3" xfId="649" xr:uid="{00000000-0005-0000-0000-000014010000}"/>
    <cellStyle name="20% - Accent5 3 2 2 3 2" xfId="1475" xr:uid="{0CD5E780-C32D-4AF3-8FFB-B8269D37537A}"/>
    <cellStyle name="20% - Accent5 3 2 2 3 2 2" xfId="5607" xr:uid="{32187DFC-4AA2-4499-A25C-AB49CB7229C4}"/>
    <cellStyle name="20% - Accent5 3 2 2 3 3" xfId="2303" xr:uid="{8B3B6B09-7846-488D-85DB-6E24BD7CE745}"/>
    <cellStyle name="20% - Accent5 3 2 2 3 3 2" xfId="6434" xr:uid="{712C3B07-9C5D-494C-88CC-01A86917D966}"/>
    <cellStyle name="20% - Accent5 3 2 2 3 4" xfId="3127" xr:uid="{34EE9300-E8D7-4E2D-BB00-5D48C54FD05E}"/>
    <cellStyle name="20% - Accent5 3 2 2 3 4 2" xfId="7258" xr:uid="{68F0B93C-E074-45B0-8E16-C0CA44ADC82B}"/>
    <cellStyle name="20% - Accent5 3 2 2 3 5" xfId="3951" xr:uid="{95FB7A11-61A9-4051-B60D-A57323F918C1}"/>
    <cellStyle name="20% - Accent5 3 2 2 3 5 2" xfId="8110" xr:uid="{0AFE2AD6-C517-4D42-9A7B-D4DC43A30925}"/>
    <cellStyle name="20% - Accent5 3 2 2 3 6" xfId="4781" xr:uid="{9005728B-CF32-4326-A1DF-7CC740310773}"/>
    <cellStyle name="20% - Accent5 3 2 2 3 7" xfId="8957" xr:uid="{966697C5-0375-4C0A-A833-811D52FDEEF0}"/>
    <cellStyle name="20% - Accent5 3 2 2 4" xfId="1057" xr:uid="{6CD9C84E-D3C5-43E9-BAC3-35A210ACAAEB}"/>
    <cellStyle name="20% - Accent5 3 2 2 4 2" xfId="5189" xr:uid="{96E1E3AB-DBC2-4638-853D-97BBAC1567BD}"/>
    <cellStyle name="20% - Accent5 3 2 2 5" xfId="1885" xr:uid="{175CF890-99BA-4CEE-96CA-04B40E2B265D}"/>
    <cellStyle name="20% - Accent5 3 2 2 5 2" xfId="6016" xr:uid="{0D50BB96-890A-4AC0-A60F-06DC323D357D}"/>
    <cellStyle name="20% - Accent5 3 2 2 6" xfId="2709" xr:uid="{AC6B542A-BA4C-4CF7-A86A-2584AF88BFE1}"/>
    <cellStyle name="20% - Accent5 3 2 2 6 2" xfId="6840" xr:uid="{414DE8C3-06F7-4DBD-B88C-0081FD22CC7F}"/>
    <cellStyle name="20% - Accent5 3 2 2 7" xfId="3533" xr:uid="{D5E894F8-F36C-4D89-99B8-6015408915BD}"/>
    <cellStyle name="20% - Accent5 3 2 2 7 2" xfId="7692" xr:uid="{A9E4A436-56E4-45E9-AC80-8E7998C23DA2}"/>
    <cellStyle name="20% - Accent5 3 2 2 8" xfId="4363" xr:uid="{697FB13C-C9FC-46ED-BCCD-F23B8045404E}"/>
    <cellStyle name="20% - Accent5 3 2 2 9" xfId="8539" xr:uid="{33C00808-1856-4E80-8D3E-FE5D5DF6625D}"/>
    <cellStyle name="20% - Accent5 3 2 3" xfId="336" xr:uid="{00000000-0005-0000-0000-000015010000}"/>
    <cellStyle name="20% - Accent5 3 2 3 2" xfId="753" xr:uid="{00000000-0005-0000-0000-000016010000}"/>
    <cellStyle name="20% - Accent5 3 2 3 2 2" xfId="1579" xr:uid="{E3404C51-F224-4F72-ADEF-A8F005706C79}"/>
    <cellStyle name="20% - Accent5 3 2 3 2 2 2" xfId="5711" xr:uid="{E9C90E60-EE48-4B10-9B3A-A7180F4B490D}"/>
    <cellStyle name="20% - Accent5 3 2 3 2 3" xfId="2407" xr:uid="{15639693-B686-479B-9534-8CC9F55CDD1D}"/>
    <cellStyle name="20% - Accent5 3 2 3 2 3 2" xfId="6538" xr:uid="{904356D6-EE59-4B9A-B9F4-2737B5A802CC}"/>
    <cellStyle name="20% - Accent5 3 2 3 2 4" xfId="3231" xr:uid="{92E4736C-E1C8-4979-8132-01EECE34E90A}"/>
    <cellStyle name="20% - Accent5 3 2 3 2 4 2" xfId="7362" xr:uid="{45EC9966-8E04-4A7A-A79F-EB65438C4D7B}"/>
    <cellStyle name="20% - Accent5 3 2 3 2 5" xfId="4055" xr:uid="{73573DA6-4DAC-424C-9F8E-C29EAE57406E}"/>
    <cellStyle name="20% - Accent5 3 2 3 2 5 2" xfId="8214" xr:uid="{3A2533F8-B3E4-4527-B9D3-E55AE6E9EE2E}"/>
    <cellStyle name="20% - Accent5 3 2 3 2 6" xfId="4885" xr:uid="{7392A7D5-622E-4E2A-87F0-9D526959311F}"/>
    <cellStyle name="20% - Accent5 3 2 3 2 7" xfId="9061" xr:uid="{155F7B16-DAEE-48A3-BF2F-25483F83CAF9}"/>
    <cellStyle name="20% - Accent5 3 2 3 3" xfId="1162" xr:uid="{87539ADB-196B-4409-80F2-4E0B5DE5E8D9}"/>
    <cellStyle name="20% - Accent5 3 2 3 3 2" xfId="5294" xr:uid="{BC548616-9306-400A-A0E4-4D70297BA29F}"/>
    <cellStyle name="20% - Accent5 3 2 3 4" xfId="1990" xr:uid="{8F5A962B-9568-4F9E-9219-1ECD51722E4E}"/>
    <cellStyle name="20% - Accent5 3 2 3 4 2" xfId="6121" xr:uid="{58B4CF99-694E-4DB4-A2ED-D0903E6D061C}"/>
    <cellStyle name="20% - Accent5 3 2 3 5" xfId="2814" xr:uid="{86518DAE-9E4F-462C-BE22-1A0A8AAA6168}"/>
    <cellStyle name="20% - Accent5 3 2 3 5 2" xfId="6945" xr:uid="{4962C2AD-8B03-458F-A8EA-F2E93930C156}"/>
    <cellStyle name="20% - Accent5 3 2 3 6" xfId="3638" xr:uid="{410D40C8-E9BE-4A37-AEF5-876C760E039A}"/>
    <cellStyle name="20% - Accent5 3 2 3 6 2" xfId="7797" xr:uid="{2008576C-1A75-4920-AA96-7AE17BA6EC9E}"/>
    <cellStyle name="20% - Accent5 3 2 3 7" xfId="4468" xr:uid="{002465A1-B4A7-40F5-B6E3-124DB2D5E29E}"/>
    <cellStyle name="20% - Accent5 3 2 3 8" xfId="8644" xr:uid="{63C64644-08B5-4F78-906A-5C4C65EE41D5}"/>
    <cellStyle name="20% - Accent5 3 2 4" xfId="545" xr:uid="{00000000-0005-0000-0000-000017010000}"/>
    <cellStyle name="20% - Accent5 3 2 4 2" xfId="1371" xr:uid="{E02E0BDF-FC43-4DDD-A28A-5DDA949AF2F0}"/>
    <cellStyle name="20% - Accent5 3 2 4 2 2" xfId="5503" xr:uid="{CF2BF09C-0A57-4226-95FC-562D673BF1A0}"/>
    <cellStyle name="20% - Accent5 3 2 4 3" xfId="2199" xr:uid="{E7717F2A-663E-4CD9-8B9A-E787A8B0492E}"/>
    <cellStyle name="20% - Accent5 3 2 4 3 2" xfId="6330" xr:uid="{55496685-ABEA-4220-9E00-37F24175D563}"/>
    <cellStyle name="20% - Accent5 3 2 4 4" xfId="3023" xr:uid="{697564D2-DE56-4498-90B2-2C04B7044434}"/>
    <cellStyle name="20% - Accent5 3 2 4 4 2" xfId="7154" xr:uid="{1464591A-F7DE-4F56-BB29-2640D2180309}"/>
    <cellStyle name="20% - Accent5 3 2 4 5" xfId="3847" xr:uid="{72C80387-FC94-41E8-8C80-BF8EF29A3C2C}"/>
    <cellStyle name="20% - Accent5 3 2 4 5 2" xfId="8006" xr:uid="{BC8DD0BF-9FC3-48F7-AC0B-FE200F99917A}"/>
    <cellStyle name="20% - Accent5 3 2 4 6" xfId="4677" xr:uid="{424D9D91-9F59-47A0-88D1-3567951160B8}"/>
    <cellStyle name="20% - Accent5 3 2 4 7" xfId="8853" xr:uid="{25593132-F8A0-4681-A454-583FC08C3DC0}"/>
    <cellStyle name="20% - Accent5 3 2 5" xfId="952" xr:uid="{503B693B-66BA-4148-8C9C-0DF7EA577AAB}"/>
    <cellStyle name="20% - Accent5 3 2 5 2" xfId="5084" xr:uid="{F0F8DCDE-C713-412D-ADE2-94020750F8D5}"/>
    <cellStyle name="20% - Accent5 3 2 6" xfId="1780" xr:uid="{995EED82-0055-43B1-B547-55A15606D2A8}"/>
    <cellStyle name="20% - Accent5 3 2 6 2" xfId="5911" xr:uid="{408AF86A-F53A-452F-8677-F496AEA0F7D6}"/>
    <cellStyle name="20% - Accent5 3 2 7" xfId="2604" xr:uid="{07A51449-DAA3-4BA6-83AB-40A750CF2CE7}"/>
    <cellStyle name="20% - Accent5 3 2 7 2" xfId="6735" xr:uid="{2BFB16E8-11D3-4DB1-BB01-65A12CB95F5F}"/>
    <cellStyle name="20% - Accent5 3 2 8" xfId="3428" xr:uid="{1A461DB2-1F6D-440E-95AC-84D54A2D9412}"/>
    <cellStyle name="20% - Accent5 3 2 8 2" xfId="7587" xr:uid="{219FE53C-1012-47EF-A569-AA6D553D1BE6}"/>
    <cellStyle name="20% - Accent5 3 2 9" xfId="4258" xr:uid="{BF3A5006-A761-4B23-AB99-0C7BAEB8E900}"/>
    <cellStyle name="20% - Accent5 3 3" xfId="179" xr:uid="{00000000-0005-0000-0000-000018010000}"/>
    <cellStyle name="20% - Accent5 3 3 2" xfId="388" xr:uid="{00000000-0005-0000-0000-000019010000}"/>
    <cellStyle name="20% - Accent5 3 3 2 2" xfId="805" xr:uid="{00000000-0005-0000-0000-00001A010000}"/>
    <cellStyle name="20% - Accent5 3 3 2 2 2" xfId="1631" xr:uid="{94A4CCC8-0E50-474F-89EE-93E8C8C427C6}"/>
    <cellStyle name="20% - Accent5 3 3 2 2 2 2" xfId="5763" xr:uid="{11673C13-B7FF-4112-8BFA-96825AC8F262}"/>
    <cellStyle name="20% - Accent5 3 3 2 2 3" xfId="2459" xr:uid="{E40F8E92-E1D9-4C06-850D-0963360DDCF6}"/>
    <cellStyle name="20% - Accent5 3 3 2 2 3 2" xfId="6590" xr:uid="{39C602DB-A0A9-4650-AFD7-4BBCB1C3BC24}"/>
    <cellStyle name="20% - Accent5 3 3 2 2 4" xfId="3283" xr:uid="{0D78DA68-7B1E-4C58-8CF2-E70D337D93BB}"/>
    <cellStyle name="20% - Accent5 3 3 2 2 4 2" xfId="7414" xr:uid="{31E2C56F-D7DC-4AFF-99AB-BED652DD3266}"/>
    <cellStyle name="20% - Accent5 3 3 2 2 5" xfId="4107" xr:uid="{13F9A174-ADBE-476E-90ED-F12199DC83EE}"/>
    <cellStyle name="20% - Accent5 3 3 2 2 5 2" xfId="8266" xr:uid="{C1B3349A-9B74-4550-A1DB-4855A3363EAF}"/>
    <cellStyle name="20% - Accent5 3 3 2 2 6" xfId="4937" xr:uid="{580795E3-C641-4CD5-85BB-D90D6BC247D8}"/>
    <cellStyle name="20% - Accent5 3 3 2 2 7" xfId="9113" xr:uid="{3E540F91-299A-4C52-89E9-3906ECEE28D8}"/>
    <cellStyle name="20% - Accent5 3 3 2 3" xfId="1214" xr:uid="{93DC2AAF-BB7B-46D9-8AB0-9C32EF1E0486}"/>
    <cellStyle name="20% - Accent5 3 3 2 3 2" xfId="5346" xr:uid="{51EC3965-1FE8-469F-8965-37711FCCCF58}"/>
    <cellStyle name="20% - Accent5 3 3 2 4" xfId="2042" xr:uid="{C37223AD-9120-42B2-8029-03AA0AA712A6}"/>
    <cellStyle name="20% - Accent5 3 3 2 4 2" xfId="6173" xr:uid="{FB3CB665-85C4-48DD-BA92-3FA4CFB1AABE}"/>
    <cellStyle name="20% - Accent5 3 3 2 5" xfId="2866" xr:uid="{6998D1A7-17D6-4DAC-93D7-060C9E4CAAFC}"/>
    <cellStyle name="20% - Accent5 3 3 2 5 2" xfId="6997" xr:uid="{105044FF-A95E-46BD-ADA6-72167F47D799}"/>
    <cellStyle name="20% - Accent5 3 3 2 6" xfId="3690" xr:uid="{68CFD137-62EF-4E38-BA17-8A5C067897BB}"/>
    <cellStyle name="20% - Accent5 3 3 2 6 2" xfId="7849" xr:uid="{80245D81-4024-499F-821B-23855D8A97F8}"/>
    <cellStyle name="20% - Accent5 3 3 2 7" xfId="4520" xr:uid="{E934EBAD-45D9-4540-8429-C64C7CE3F434}"/>
    <cellStyle name="20% - Accent5 3 3 2 8" xfId="8696" xr:uid="{932217C1-230B-4B20-8DC9-B773368BA2F9}"/>
    <cellStyle name="20% - Accent5 3 3 3" xfId="597" xr:uid="{00000000-0005-0000-0000-00001B010000}"/>
    <cellStyle name="20% - Accent5 3 3 3 2" xfId="1423" xr:uid="{87D3155A-BF4F-46E9-8F2C-56F0A9E7E0D0}"/>
    <cellStyle name="20% - Accent5 3 3 3 2 2" xfId="5555" xr:uid="{DA17E32A-3BBD-4A0F-BC78-F206D09CD0BF}"/>
    <cellStyle name="20% - Accent5 3 3 3 3" xfId="2251" xr:uid="{6166BD02-B02F-4FC0-A640-81C5D93E02C9}"/>
    <cellStyle name="20% - Accent5 3 3 3 3 2" xfId="6382" xr:uid="{D9AD0B75-43DD-499F-B686-F0EA55E73090}"/>
    <cellStyle name="20% - Accent5 3 3 3 4" xfId="3075" xr:uid="{5F9047AB-EC72-4DB7-B8ED-68B506EDBD0E}"/>
    <cellStyle name="20% - Accent5 3 3 3 4 2" xfId="7206" xr:uid="{25F91C83-F7CC-4A64-A123-227BBDC6624F}"/>
    <cellStyle name="20% - Accent5 3 3 3 5" xfId="3899" xr:uid="{31A15A27-095A-4FD5-A0F3-8275E1DFAA72}"/>
    <cellStyle name="20% - Accent5 3 3 3 5 2" xfId="8058" xr:uid="{4E00E02C-F1F8-455B-B7D0-7FFF7B1CF199}"/>
    <cellStyle name="20% - Accent5 3 3 3 6" xfId="4729" xr:uid="{916ABAA9-C601-45EA-B318-98775D7F1944}"/>
    <cellStyle name="20% - Accent5 3 3 3 7" xfId="8905" xr:uid="{5BB28709-73FA-4E75-9CD9-CF96860B1409}"/>
    <cellStyle name="20% - Accent5 3 3 4" xfId="1005" xr:uid="{640FFFCF-C4C6-49E7-B13D-380F89E74378}"/>
    <cellStyle name="20% - Accent5 3 3 4 2" xfId="5137" xr:uid="{CE08800D-6259-4FED-9B0E-2E8AABF1CFCD}"/>
    <cellStyle name="20% - Accent5 3 3 5" xfId="1833" xr:uid="{73ADF487-7F69-4787-84DA-F672E19C8F61}"/>
    <cellStyle name="20% - Accent5 3 3 5 2" xfId="5964" xr:uid="{9C1983FB-26C4-4E89-B5F2-807E2A9B3252}"/>
    <cellStyle name="20% - Accent5 3 3 6" xfId="2657" xr:uid="{64E72523-72DF-49F5-BCF2-91438086BA67}"/>
    <cellStyle name="20% - Accent5 3 3 6 2" xfId="6788" xr:uid="{83C9F100-AB36-44E3-A75C-83BC9FFCD6E0}"/>
    <cellStyle name="20% - Accent5 3 3 7" xfId="3481" xr:uid="{08B6EB95-63EB-4CA1-AD2A-CC357FFDD719}"/>
    <cellStyle name="20% - Accent5 3 3 7 2" xfId="7640" xr:uid="{74E844A7-8BE2-4962-B428-6DE762C03830}"/>
    <cellStyle name="20% - Accent5 3 3 8" xfId="4311" xr:uid="{0DFA365E-67BF-4EEA-AF1B-B9CBCF3CE89E}"/>
    <cellStyle name="20% - Accent5 3 3 9" xfId="8487" xr:uid="{74C76BF2-7E88-4384-96F8-F871CD609AC8}"/>
    <cellStyle name="20% - Accent5 3 4" xfId="284" xr:uid="{00000000-0005-0000-0000-00001C010000}"/>
    <cellStyle name="20% - Accent5 3 4 2" xfId="701" xr:uid="{00000000-0005-0000-0000-00001D010000}"/>
    <cellStyle name="20% - Accent5 3 4 2 2" xfId="1527" xr:uid="{F237900C-0019-49FC-AA83-EDAF6E414A63}"/>
    <cellStyle name="20% - Accent5 3 4 2 2 2" xfId="5659" xr:uid="{4849867E-0B69-423C-9EED-FE8A29582CC2}"/>
    <cellStyle name="20% - Accent5 3 4 2 3" xfId="2355" xr:uid="{C4542336-831B-46BD-85A7-1940DB263E89}"/>
    <cellStyle name="20% - Accent5 3 4 2 3 2" xfId="6486" xr:uid="{0F8667A1-AC6D-448F-84CB-23200F644D20}"/>
    <cellStyle name="20% - Accent5 3 4 2 4" xfId="3179" xr:uid="{2FE49D9C-9D6C-4DFA-844B-0F59F9D0F536}"/>
    <cellStyle name="20% - Accent5 3 4 2 4 2" xfId="7310" xr:uid="{0692AD5C-1CF6-4403-9610-149AB9F41EEE}"/>
    <cellStyle name="20% - Accent5 3 4 2 5" xfId="4003" xr:uid="{32550A5B-F3C3-41AA-8027-268B9207C8E7}"/>
    <cellStyle name="20% - Accent5 3 4 2 5 2" xfId="8162" xr:uid="{56F9EC80-D83C-49B4-85A6-188FEC406C03}"/>
    <cellStyle name="20% - Accent5 3 4 2 6" xfId="4833" xr:uid="{C1BFD63D-50AE-413A-B6C8-1DCAD8E38873}"/>
    <cellStyle name="20% - Accent5 3 4 2 7" xfId="9009" xr:uid="{B102D0BF-1218-49BD-85A3-E99152FF0ABA}"/>
    <cellStyle name="20% - Accent5 3 4 3" xfId="1110" xr:uid="{86999ABA-578B-4DBB-810B-7906FB4A0133}"/>
    <cellStyle name="20% - Accent5 3 4 3 2" xfId="5242" xr:uid="{403C28A9-6AA6-49B4-AEEA-480406F2EA73}"/>
    <cellStyle name="20% - Accent5 3 4 4" xfId="1938" xr:uid="{993BF7DA-5734-428E-AD0E-4A1755869ABD}"/>
    <cellStyle name="20% - Accent5 3 4 4 2" xfId="6069" xr:uid="{01335FD3-BA37-4092-A4B5-1567A974385F}"/>
    <cellStyle name="20% - Accent5 3 4 5" xfId="2762" xr:uid="{182FBC24-F346-4B40-9532-AC64F6B839D3}"/>
    <cellStyle name="20% - Accent5 3 4 5 2" xfId="6893" xr:uid="{10D0A2F4-CF6C-4092-95AF-E2CDAC4001B5}"/>
    <cellStyle name="20% - Accent5 3 4 6" xfId="3586" xr:uid="{4856D4F2-4DFD-4C77-BD56-B3459927B864}"/>
    <cellStyle name="20% - Accent5 3 4 6 2" xfId="7745" xr:uid="{B2D408EB-69FF-43D7-AC0B-F326C7E43ADF}"/>
    <cellStyle name="20% - Accent5 3 4 7" xfId="4416" xr:uid="{311B7F6E-E9B8-40F5-9CFD-2D87E71947E1}"/>
    <cellStyle name="20% - Accent5 3 4 8" xfId="8592" xr:uid="{04B4211C-CB21-47A9-BBF8-7330CF4EABC5}"/>
    <cellStyle name="20% - Accent5 3 5" xfId="493" xr:uid="{00000000-0005-0000-0000-00001E010000}"/>
    <cellStyle name="20% - Accent5 3 5 2" xfId="1319" xr:uid="{8DFA2E4F-4FBF-4BDB-AAA2-41D100406BC3}"/>
    <cellStyle name="20% - Accent5 3 5 2 2" xfId="5451" xr:uid="{4BBF4D58-3751-402F-A5C9-8D17CEC00678}"/>
    <cellStyle name="20% - Accent5 3 5 3" xfId="2147" xr:uid="{FE40E540-AF08-42C6-B584-1802FF9C041F}"/>
    <cellStyle name="20% - Accent5 3 5 3 2" xfId="6278" xr:uid="{688DF395-67D9-4E27-A8D5-EAF44750425A}"/>
    <cellStyle name="20% - Accent5 3 5 4" xfId="2971" xr:uid="{61DC5AA1-D471-4396-8ABE-7682FFA9AE73}"/>
    <cellStyle name="20% - Accent5 3 5 4 2" xfId="7102" xr:uid="{05C88676-646D-4915-855E-5F319B988FB9}"/>
    <cellStyle name="20% - Accent5 3 5 5" xfId="3795" xr:uid="{F236F330-7A14-4F96-ABD1-433EE600A9AB}"/>
    <cellStyle name="20% - Accent5 3 5 5 2" xfId="7954" xr:uid="{8FA7CF6E-7C96-470F-9FE8-069C866491F2}"/>
    <cellStyle name="20% - Accent5 3 5 6" xfId="4625" xr:uid="{5CAB9981-3D27-4D29-BBDE-150A9051376D}"/>
    <cellStyle name="20% - Accent5 3 5 7" xfId="8801" xr:uid="{467E182E-673D-4787-9D2D-0C07A481AFDF}"/>
    <cellStyle name="20% - Accent5 3 6" xfId="899" xr:uid="{4DBCB792-CAE9-4208-8688-5928B27F84E0}"/>
    <cellStyle name="20% - Accent5 3 6 2" xfId="5031" xr:uid="{EF5CA0F5-5FD5-4EE3-A816-834AB809D919}"/>
    <cellStyle name="20% - Accent5 3 7" xfId="1727" xr:uid="{6EB5C4CF-FA2A-4A9F-8433-D5D7443F47D2}"/>
    <cellStyle name="20% - Accent5 3 7 2" xfId="5858" xr:uid="{A826D5C9-A64A-4104-B7C6-959AFFA91749}"/>
    <cellStyle name="20% - Accent5 3 8" xfId="2551" xr:uid="{AB379CB1-5CFD-4F39-AA08-A92C3518DD94}"/>
    <cellStyle name="20% - Accent5 3 8 2" xfId="6682" xr:uid="{B4FB7668-2AF2-46FF-98CF-15E230C10C89}"/>
    <cellStyle name="20% - Accent5 3 9" xfId="3375" xr:uid="{E9E5821F-86FF-4669-B0CA-762B839ECE0E}"/>
    <cellStyle name="20% - Accent5 3 9 2" xfId="7534" xr:uid="{CB6BAEF6-AB8A-4255-8B6E-43279E8D7841}"/>
    <cellStyle name="20% - Accent5 4" xfId="86" xr:uid="{00000000-0005-0000-0000-00001F010000}"/>
    <cellStyle name="20% - Accent5 4 10" xfId="8394" xr:uid="{F26104E6-6F3A-47CE-80F6-389E4B3E7EC5}"/>
    <cellStyle name="20% - Accent5 4 2" xfId="192" xr:uid="{00000000-0005-0000-0000-000020010000}"/>
    <cellStyle name="20% - Accent5 4 2 2" xfId="401" xr:uid="{00000000-0005-0000-0000-000021010000}"/>
    <cellStyle name="20% - Accent5 4 2 2 2" xfId="818" xr:uid="{00000000-0005-0000-0000-000022010000}"/>
    <cellStyle name="20% - Accent5 4 2 2 2 2" xfId="1644" xr:uid="{DAB0D478-D079-4F81-AD9D-48D59F46A2C7}"/>
    <cellStyle name="20% - Accent5 4 2 2 2 2 2" xfId="5776" xr:uid="{0803AA0A-9EDF-4714-A33C-F452FEE91FC4}"/>
    <cellStyle name="20% - Accent5 4 2 2 2 3" xfId="2472" xr:uid="{EA7A2279-7923-4D27-A90E-4BB4826759F9}"/>
    <cellStyle name="20% - Accent5 4 2 2 2 3 2" xfId="6603" xr:uid="{8A42F358-020E-41D8-BE6E-653F05114096}"/>
    <cellStyle name="20% - Accent5 4 2 2 2 4" xfId="3296" xr:uid="{2EC0EEC3-C8EF-461D-AD9E-150A38D3A185}"/>
    <cellStyle name="20% - Accent5 4 2 2 2 4 2" xfId="7427" xr:uid="{97484889-1D26-41D5-8E60-33C6F3B2683A}"/>
    <cellStyle name="20% - Accent5 4 2 2 2 5" xfId="4120" xr:uid="{A6C868C3-3901-463C-A772-0A1438380696}"/>
    <cellStyle name="20% - Accent5 4 2 2 2 5 2" xfId="8279" xr:uid="{6CBF2567-D0D9-475A-85C9-1BA8EBBECBC3}"/>
    <cellStyle name="20% - Accent5 4 2 2 2 6" xfId="4950" xr:uid="{2133CEE1-A992-43DB-8346-E8DDB700A0CF}"/>
    <cellStyle name="20% - Accent5 4 2 2 2 7" xfId="9126" xr:uid="{ADB21A38-DADB-4CA6-B19D-DDA25B32D69A}"/>
    <cellStyle name="20% - Accent5 4 2 2 3" xfId="1227" xr:uid="{B785094E-94AA-4FB3-B8C0-27288F97F512}"/>
    <cellStyle name="20% - Accent5 4 2 2 3 2" xfId="5359" xr:uid="{228D3151-57B3-4751-9921-7A522D08E1B6}"/>
    <cellStyle name="20% - Accent5 4 2 2 4" xfId="2055" xr:uid="{05E41B8E-1B8E-48CF-8944-7A306596D69F}"/>
    <cellStyle name="20% - Accent5 4 2 2 4 2" xfId="6186" xr:uid="{350E4ACE-EB60-4894-B51B-FFB4A7E058BB}"/>
    <cellStyle name="20% - Accent5 4 2 2 5" xfId="2879" xr:uid="{BE62C8F3-6C9C-41C6-A7A4-8D0D9C68EE08}"/>
    <cellStyle name="20% - Accent5 4 2 2 5 2" xfId="7010" xr:uid="{0A186A3C-7FBD-424B-8355-4293EBDFF985}"/>
    <cellStyle name="20% - Accent5 4 2 2 6" xfId="3703" xr:uid="{A1E1CD67-E4BA-4773-98FB-F2EE5C649369}"/>
    <cellStyle name="20% - Accent5 4 2 2 6 2" xfId="7862" xr:uid="{869540FB-F63C-40E2-94F9-073F7B3697C0}"/>
    <cellStyle name="20% - Accent5 4 2 2 7" xfId="4533" xr:uid="{85442153-863F-4B61-B1BE-F69D548A46D5}"/>
    <cellStyle name="20% - Accent5 4 2 2 8" xfId="8709" xr:uid="{419B620C-6DEA-47EC-8531-89A5CB739476}"/>
    <cellStyle name="20% - Accent5 4 2 3" xfId="610" xr:uid="{00000000-0005-0000-0000-000023010000}"/>
    <cellStyle name="20% - Accent5 4 2 3 2" xfId="1436" xr:uid="{6048F402-71E2-4032-B24A-73995A9AB72F}"/>
    <cellStyle name="20% - Accent5 4 2 3 2 2" xfId="5568" xr:uid="{F62F902A-AC20-483C-9CA5-A2E449767233}"/>
    <cellStyle name="20% - Accent5 4 2 3 3" xfId="2264" xr:uid="{36BD9A75-3280-433B-8996-78EF875B4D8A}"/>
    <cellStyle name="20% - Accent5 4 2 3 3 2" xfId="6395" xr:uid="{5491A2F3-1E58-451B-B01C-26E5CEC9D990}"/>
    <cellStyle name="20% - Accent5 4 2 3 4" xfId="3088" xr:uid="{5F0AA545-7D47-4F6D-86F2-19375A236742}"/>
    <cellStyle name="20% - Accent5 4 2 3 4 2" xfId="7219" xr:uid="{56A55300-A081-4015-865B-382734E4F0DD}"/>
    <cellStyle name="20% - Accent5 4 2 3 5" xfId="3912" xr:uid="{3770A04B-795D-4555-A16B-3D7D655CF98D}"/>
    <cellStyle name="20% - Accent5 4 2 3 5 2" xfId="8071" xr:uid="{505A2A15-263E-468B-9803-2AB2386B8FE1}"/>
    <cellStyle name="20% - Accent5 4 2 3 6" xfId="4742" xr:uid="{041428FC-363A-439C-80CF-5BE52125E4CA}"/>
    <cellStyle name="20% - Accent5 4 2 3 7" xfId="8918" xr:uid="{FD06E912-C895-4750-A752-7D1B463AAFC1}"/>
    <cellStyle name="20% - Accent5 4 2 4" xfId="1018" xr:uid="{58EB4B17-7C35-4D92-9818-C9FB970D8F87}"/>
    <cellStyle name="20% - Accent5 4 2 4 2" xfId="5150" xr:uid="{22EBA65D-75BF-4D51-A9EE-B5C46394775F}"/>
    <cellStyle name="20% - Accent5 4 2 5" xfId="1846" xr:uid="{1021F653-20D2-47F7-9307-3413330379C8}"/>
    <cellStyle name="20% - Accent5 4 2 5 2" xfId="5977" xr:uid="{3BDC7948-F102-42D1-9D1B-5D00BDB78EB8}"/>
    <cellStyle name="20% - Accent5 4 2 6" xfId="2670" xr:uid="{6A5D4D91-1FA8-43CB-A5D9-1DA3EA1DEA72}"/>
    <cellStyle name="20% - Accent5 4 2 6 2" xfId="6801" xr:uid="{C8C3DD37-5476-4D97-8380-C22ACE6797DF}"/>
    <cellStyle name="20% - Accent5 4 2 7" xfId="3494" xr:uid="{65281CDF-8D63-4A00-B5ED-114FA70A806C}"/>
    <cellStyle name="20% - Accent5 4 2 7 2" xfId="7653" xr:uid="{1408FF7F-21E9-4419-83F0-E57ABF7C849A}"/>
    <cellStyle name="20% - Accent5 4 2 8" xfId="4324" xr:uid="{D4429E04-86B4-44DA-872E-8F7C6B9DE374}"/>
    <cellStyle name="20% - Accent5 4 2 9" xfId="8500" xr:uid="{5CDCC686-6A17-4FAA-BC61-C8E715AEFCA8}"/>
    <cellStyle name="20% - Accent5 4 3" xfId="297" xr:uid="{00000000-0005-0000-0000-000024010000}"/>
    <cellStyle name="20% - Accent5 4 3 2" xfId="714" xr:uid="{00000000-0005-0000-0000-000025010000}"/>
    <cellStyle name="20% - Accent5 4 3 2 2" xfId="1540" xr:uid="{9E448604-36F5-457E-B48E-568DC6FC3A09}"/>
    <cellStyle name="20% - Accent5 4 3 2 2 2" xfId="5672" xr:uid="{A2894E1D-800D-4240-BF92-017534EC07BD}"/>
    <cellStyle name="20% - Accent5 4 3 2 3" xfId="2368" xr:uid="{7D1762A1-1794-49D5-A28E-FE47CD72E04B}"/>
    <cellStyle name="20% - Accent5 4 3 2 3 2" xfId="6499" xr:uid="{1B26BC9D-FD3C-4F99-984F-C702DACF2A4D}"/>
    <cellStyle name="20% - Accent5 4 3 2 4" xfId="3192" xr:uid="{2D692CB0-7C57-4715-948F-792C96F7EEE2}"/>
    <cellStyle name="20% - Accent5 4 3 2 4 2" xfId="7323" xr:uid="{3415C1BB-5EB1-4226-8E20-960FD8780180}"/>
    <cellStyle name="20% - Accent5 4 3 2 5" xfId="4016" xr:uid="{359F17BE-7E29-4BFF-8C14-EB2A6E5964A7}"/>
    <cellStyle name="20% - Accent5 4 3 2 5 2" xfId="8175" xr:uid="{FD1FE61A-08BE-4422-8405-99C2CDAC33CB}"/>
    <cellStyle name="20% - Accent5 4 3 2 6" xfId="4846" xr:uid="{7CFC55F9-4DE2-4AD6-830D-DD1B41EB92EC}"/>
    <cellStyle name="20% - Accent5 4 3 2 7" xfId="9022" xr:uid="{90C1DEFF-77B8-4E73-B666-A36F0492A5E5}"/>
    <cellStyle name="20% - Accent5 4 3 3" xfId="1123" xr:uid="{15ED1F35-3E8C-4049-872A-49FF72678C2B}"/>
    <cellStyle name="20% - Accent5 4 3 3 2" xfId="5255" xr:uid="{7D973C36-4E48-4871-8AEB-D5E0059705C3}"/>
    <cellStyle name="20% - Accent5 4 3 4" xfId="1951" xr:uid="{55C79DA9-AACC-4730-B790-D065FFF991B1}"/>
    <cellStyle name="20% - Accent5 4 3 4 2" xfId="6082" xr:uid="{67B3D4B1-0E0E-4412-9456-5A2E550F9069}"/>
    <cellStyle name="20% - Accent5 4 3 5" xfId="2775" xr:uid="{33496A81-DA7C-4004-978C-88736D4E9D21}"/>
    <cellStyle name="20% - Accent5 4 3 5 2" xfId="6906" xr:uid="{3EF0B694-5E98-41FC-9EB6-A8AE0BEACCF1}"/>
    <cellStyle name="20% - Accent5 4 3 6" xfId="3599" xr:uid="{16950BF0-55B3-4C00-9180-A4D9FB80806A}"/>
    <cellStyle name="20% - Accent5 4 3 6 2" xfId="7758" xr:uid="{53F83BA3-1F63-4D86-80C3-322E248DCB35}"/>
    <cellStyle name="20% - Accent5 4 3 7" xfId="4429" xr:uid="{464CFA1A-F8A9-48D5-890F-9E8E6E134E28}"/>
    <cellStyle name="20% - Accent5 4 3 8" xfId="8605" xr:uid="{C1A7FE89-2D0E-42AB-AB7E-F9E3F21EADC3}"/>
    <cellStyle name="20% - Accent5 4 4" xfId="506" xr:uid="{00000000-0005-0000-0000-000026010000}"/>
    <cellStyle name="20% - Accent5 4 4 2" xfId="1332" xr:uid="{565AF08A-560C-45FB-A30C-F0FAD8CD9B06}"/>
    <cellStyle name="20% - Accent5 4 4 2 2" xfId="5464" xr:uid="{A3B05B0B-1036-4F18-AEEC-6CB25911635E}"/>
    <cellStyle name="20% - Accent5 4 4 3" xfId="2160" xr:uid="{BE1F9C27-2BCA-4C23-B439-60A5AE8F9933}"/>
    <cellStyle name="20% - Accent5 4 4 3 2" xfId="6291" xr:uid="{BD8ECD2E-E41B-4820-8449-C7C1D1934D33}"/>
    <cellStyle name="20% - Accent5 4 4 4" xfId="2984" xr:uid="{07F1BA3C-E2C8-4EB1-9AFD-2CA605EA75E1}"/>
    <cellStyle name="20% - Accent5 4 4 4 2" xfId="7115" xr:uid="{EF651AB5-8362-470C-8F7F-1B312BBE3A0F}"/>
    <cellStyle name="20% - Accent5 4 4 5" xfId="3808" xr:uid="{553ACE7B-8E77-477F-AA0F-5C70D45FA944}"/>
    <cellStyle name="20% - Accent5 4 4 5 2" xfId="7967" xr:uid="{2E13B5E5-947B-409B-BEA1-31F2C67A5764}"/>
    <cellStyle name="20% - Accent5 4 4 6" xfId="4638" xr:uid="{9AE4AA7F-FC28-4128-BCFC-519741C1A737}"/>
    <cellStyle name="20% - Accent5 4 4 7" xfId="8814" xr:uid="{78ECB7FF-16B4-441C-A67E-1201AF9D3BBC}"/>
    <cellStyle name="20% - Accent5 4 5" xfId="912" xr:uid="{8767F55F-FAB6-4574-BA10-9303136791D7}"/>
    <cellStyle name="20% - Accent5 4 5 2" xfId="5044" xr:uid="{0E682BF7-1E2F-45D8-9901-77B6FCC88BFD}"/>
    <cellStyle name="20% - Accent5 4 6" xfId="1740" xr:uid="{397828B1-DF0E-41D2-8B37-DCA822C36D4D}"/>
    <cellStyle name="20% - Accent5 4 6 2" xfId="5871" xr:uid="{1889C18E-A753-4BE1-B4D3-4EF53CD31506}"/>
    <cellStyle name="20% - Accent5 4 7" xfId="2564" xr:uid="{5FC46467-0D5C-4093-B847-9004453D5DC2}"/>
    <cellStyle name="20% - Accent5 4 7 2" xfId="6695" xr:uid="{F8B9647F-B7E4-4489-B574-E5FB32D464D0}"/>
    <cellStyle name="20% - Accent5 4 8" xfId="3388" xr:uid="{405782EA-8ED7-47FB-B8DE-E9D76ACAC5F7}"/>
    <cellStyle name="20% - Accent5 4 8 2" xfId="7547" xr:uid="{F0D32CC5-6DC5-4540-AA48-D0505264A2C8}"/>
    <cellStyle name="20% - Accent5 4 9" xfId="4218" xr:uid="{670B8095-7FDE-4AF8-8589-5548C60B165D}"/>
    <cellStyle name="20% - Accent5 5" xfId="99" xr:uid="{00000000-0005-0000-0000-000027010000}"/>
    <cellStyle name="20% - Accent5 5 10" xfId="8407" xr:uid="{F5EC7770-4610-4846-ADC1-9D4F4D7147C8}"/>
    <cellStyle name="20% - Accent5 5 2" xfId="204" xr:uid="{00000000-0005-0000-0000-000028010000}"/>
    <cellStyle name="20% - Accent5 5 2 2" xfId="413" xr:uid="{00000000-0005-0000-0000-000029010000}"/>
    <cellStyle name="20% - Accent5 5 2 2 2" xfId="830" xr:uid="{00000000-0005-0000-0000-00002A010000}"/>
    <cellStyle name="20% - Accent5 5 2 2 2 2" xfId="1656" xr:uid="{E29BC9FB-E79A-4DD1-A3EE-4FC7BD58A7CB}"/>
    <cellStyle name="20% - Accent5 5 2 2 2 2 2" xfId="5788" xr:uid="{9BCFECFC-F776-49BC-9178-CFA091B76174}"/>
    <cellStyle name="20% - Accent5 5 2 2 2 3" xfId="2484" xr:uid="{28791366-3E5D-498E-B93B-FCC595BCDB10}"/>
    <cellStyle name="20% - Accent5 5 2 2 2 3 2" xfId="6615" xr:uid="{900EAD14-1013-45C5-A920-90BB50227117}"/>
    <cellStyle name="20% - Accent5 5 2 2 2 4" xfId="3308" xr:uid="{6F11C520-01C6-4070-9358-E8BB2AC456D6}"/>
    <cellStyle name="20% - Accent5 5 2 2 2 4 2" xfId="7439" xr:uid="{33791CA7-0DE5-4D0B-B0FB-138D3DA12CED}"/>
    <cellStyle name="20% - Accent5 5 2 2 2 5" xfId="4132" xr:uid="{2EE10321-81C6-421D-849A-923F4BF185ED}"/>
    <cellStyle name="20% - Accent5 5 2 2 2 5 2" xfId="8291" xr:uid="{6FB9C7C5-A5BC-4D5B-A393-5F9C3CAF85A1}"/>
    <cellStyle name="20% - Accent5 5 2 2 2 6" xfId="4962" xr:uid="{60ABEF6C-04F8-4687-B803-756B29365C70}"/>
    <cellStyle name="20% - Accent5 5 2 2 2 7" xfId="9138" xr:uid="{F2C45F33-949A-446E-9C70-AF33B0342EDD}"/>
    <cellStyle name="20% - Accent5 5 2 2 3" xfId="1239" xr:uid="{0BC546A3-B355-4578-96A0-A3EF336EB939}"/>
    <cellStyle name="20% - Accent5 5 2 2 3 2" xfId="5371" xr:uid="{39E63C78-1697-49E4-89A2-6BB854B481D9}"/>
    <cellStyle name="20% - Accent5 5 2 2 4" xfId="2067" xr:uid="{C82B1C3B-3E54-4D6D-8F71-A44C9B863FA3}"/>
    <cellStyle name="20% - Accent5 5 2 2 4 2" xfId="6198" xr:uid="{45439A6B-4E7C-4DB9-BEAC-E3E9BFB6CCF3}"/>
    <cellStyle name="20% - Accent5 5 2 2 5" xfId="2891" xr:uid="{028A0785-FE26-4D05-BFE7-886756AA8172}"/>
    <cellStyle name="20% - Accent5 5 2 2 5 2" xfId="7022" xr:uid="{52C03931-050F-412A-BC0C-27D7F99DA2B2}"/>
    <cellStyle name="20% - Accent5 5 2 2 6" xfId="3715" xr:uid="{1F0F62B6-96C0-41E9-BEF5-DEC538D9ADD3}"/>
    <cellStyle name="20% - Accent5 5 2 2 6 2" xfId="7874" xr:uid="{7DE99B9E-0DA0-473B-81F5-33928ACA7D3F}"/>
    <cellStyle name="20% - Accent5 5 2 2 7" xfId="4545" xr:uid="{D2511D3D-B17C-44C7-99A2-E6567966C585}"/>
    <cellStyle name="20% - Accent5 5 2 2 8" xfId="8721" xr:uid="{D01803E9-BC7D-4142-810A-89D412E22A08}"/>
    <cellStyle name="20% - Accent5 5 2 3" xfId="622" xr:uid="{00000000-0005-0000-0000-00002B010000}"/>
    <cellStyle name="20% - Accent5 5 2 3 2" xfId="1448" xr:uid="{9568A455-E3BD-4119-97EF-175E5F30AED8}"/>
    <cellStyle name="20% - Accent5 5 2 3 2 2" xfId="5580" xr:uid="{CE59B15F-AF8D-4C47-991E-3E0014EF1987}"/>
    <cellStyle name="20% - Accent5 5 2 3 3" xfId="2276" xr:uid="{18579500-3B8B-484A-8C38-F6B9F90D3B80}"/>
    <cellStyle name="20% - Accent5 5 2 3 3 2" xfId="6407" xr:uid="{801FE4FE-DBA5-4DF2-B106-AD4BAF11CC20}"/>
    <cellStyle name="20% - Accent5 5 2 3 4" xfId="3100" xr:uid="{F05B4F75-5090-412F-9DB7-D6F380EB8852}"/>
    <cellStyle name="20% - Accent5 5 2 3 4 2" xfId="7231" xr:uid="{E6BC7D64-42D7-47B1-85CD-22E609035E5E}"/>
    <cellStyle name="20% - Accent5 5 2 3 5" xfId="3924" xr:uid="{7A2C077B-70B0-47DC-8FBA-4DEA52F1BA65}"/>
    <cellStyle name="20% - Accent5 5 2 3 5 2" xfId="8083" xr:uid="{58644E21-4686-4E20-BDB9-0EC93C8B0AA1}"/>
    <cellStyle name="20% - Accent5 5 2 3 6" xfId="4754" xr:uid="{B6CEBCC8-03D5-45C5-8721-71D0EF9E1B75}"/>
    <cellStyle name="20% - Accent5 5 2 3 7" xfId="8930" xr:uid="{B3B7DBAE-04FF-47AE-8BAB-7F120D9DD580}"/>
    <cellStyle name="20% - Accent5 5 2 4" xfId="1030" xr:uid="{B50DB915-1D54-45D1-83D9-60743E232F35}"/>
    <cellStyle name="20% - Accent5 5 2 4 2" xfId="5162" xr:uid="{366CEA3C-D1C9-498C-9ADB-A8097FB13B5A}"/>
    <cellStyle name="20% - Accent5 5 2 5" xfId="1858" xr:uid="{83F37AD3-B992-4B21-99C0-EC8881A94F5D}"/>
    <cellStyle name="20% - Accent5 5 2 5 2" xfId="5989" xr:uid="{54956CA6-A4DF-4A7A-A3BE-1F6FCCB31F75}"/>
    <cellStyle name="20% - Accent5 5 2 6" xfId="2682" xr:uid="{AF8C8D70-7791-470F-AAE8-001339C00278}"/>
    <cellStyle name="20% - Accent5 5 2 6 2" xfId="6813" xr:uid="{E55142D6-E8CB-464D-B525-D8C7F90442E3}"/>
    <cellStyle name="20% - Accent5 5 2 7" xfId="3506" xr:uid="{A43291C3-CEEE-42FB-AD28-34022A368ED5}"/>
    <cellStyle name="20% - Accent5 5 2 7 2" xfId="7665" xr:uid="{609E2D7B-FF14-4AC1-87BC-655E3AC1EFC0}"/>
    <cellStyle name="20% - Accent5 5 2 8" xfId="4336" xr:uid="{DF1AB227-E4A7-4B33-80C8-10641CF52159}"/>
    <cellStyle name="20% - Accent5 5 2 9" xfId="8512" xr:uid="{A2053011-623B-479F-A4A2-5AEC56A67327}"/>
    <cellStyle name="20% - Accent5 5 3" xfId="309" xr:uid="{00000000-0005-0000-0000-00002C010000}"/>
    <cellStyle name="20% - Accent5 5 3 2" xfId="726" xr:uid="{00000000-0005-0000-0000-00002D010000}"/>
    <cellStyle name="20% - Accent5 5 3 2 2" xfId="1552" xr:uid="{FE47A547-A2D0-4CCE-81D5-B0A2145FBEA6}"/>
    <cellStyle name="20% - Accent5 5 3 2 2 2" xfId="5684" xr:uid="{9E039D1A-D93F-43B3-B7BE-1320FCF93978}"/>
    <cellStyle name="20% - Accent5 5 3 2 3" xfId="2380" xr:uid="{0D6E55E2-6FE6-49C9-BE6E-91A5CCFBEE83}"/>
    <cellStyle name="20% - Accent5 5 3 2 3 2" xfId="6511" xr:uid="{29A2A7EA-1FB3-45EF-8C2F-CC7734252B6F}"/>
    <cellStyle name="20% - Accent5 5 3 2 4" xfId="3204" xr:uid="{EA11022C-BCC0-46DE-819A-98205D762CF7}"/>
    <cellStyle name="20% - Accent5 5 3 2 4 2" xfId="7335" xr:uid="{2886EFCF-9B8C-43B3-B3B3-AFF4C1FE513F}"/>
    <cellStyle name="20% - Accent5 5 3 2 5" xfId="4028" xr:uid="{D4A5015D-6A9F-475B-9F4C-B9B0D2DF3A1E}"/>
    <cellStyle name="20% - Accent5 5 3 2 5 2" xfId="8187" xr:uid="{7582DFFF-7B01-492F-B1FF-1558C4FD2ADD}"/>
    <cellStyle name="20% - Accent5 5 3 2 6" xfId="4858" xr:uid="{C3109D7F-9787-4683-93CD-D60CDF9E17F9}"/>
    <cellStyle name="20% - Accent5 5 3 2 7" xfId="9034" xr:uid="{26A163AC-2B84-4FE6-89AD-8C7E936E8AA2}"/>
    <cellStyle name="20% - Accent5 5 3 3" xfId="1135" xr:uid="{4B5282F9-D46E-44C5-B2E9-1CBD06264011}"/>
    <cellStyle name="20% - Accent5 5 3 3 2" xfId="5267" xr:uid="{FA3033D0-E223-4CCF-A6AD-88899E817EE1}"/>
    <cellStyle name="20% - Accent5 5 3 4" xfId="1963" xr:uid="{F5B3CC4F-8FC9-4E63-87F2-333B02D89184}"/>
    <cellStyle name="20% - Accent5 5 3 4 2" xfId="6094" xr:uid="{38B58640-4042-4314-A6C6-1822E6263E61}"/>
    <cellStyle name="20% - Accent5 5 3 5" xfId="2787" xr:uid="{514F3503-C700-407F-808E-D5B3B2311C87}"/>
    <cellStyle name="20% - Accent5 5 3 5 2" xfId="6918" xr:uid="{6C49965F-C166-4304-BFCF-A6DD07D3F150}"/>
    <cellStyle name="20% - Accent5 5 3 6" xfId="3611" xr:uid="{A7D4F507-C7A3-4E9A-9F71-0EA5E9BAC8BF}"/>
    <cellStyle name="20% - Accent5 5 3 6 2" xfId="7770" xr:uid="{1040228F-025D-4114-89B2-E83259284152}"/>
    <cellStyle name="20% - Accent5 5 3 7" xfId="4441" xr:uid="{795218F5-D72B-4DDD-9C9E-A4EA9BCF39B9}"/>
    <cellStyle name="20% - Accent5 5 3 8" xfId="8617" xr:uid="{9C582277-9AB4-47B1-B5A7-7FC7323B2EAF}"/>
    <cellStyle name="20% - Accent5 5 4" xfId="518" xr:uid="{00000000-0005-0000-0000-00002E010000}"/>
    <cellStyle name="20% - Accent5 5 4 2" xfId="1344" xr:uid="{1A59F3DF-E07A-4CCE-8B4D-A415C9E626CD}"/>
    <cellStyle name="20% - Accent5 5 4 2 2" xfId="5476" xr:uid="{BD0AF798-0689-4388-B3F7-ACD8E87521BE}"/>
    <cellStyle name="20% - Accent5 5 4 3" xfId="2172" xr:uid="{B7015A55-FE88-4737-A68D-78C3869FD0BE}"/>
    <cellStyle name="20% - Accent5 5 4 3 2" xfId="6303" xr:uid="{10536221-FA99-4C90-9556-85B1BB20D52E}"/>
    <cellStyle name="20% - Accent5 5 4 4" xfId="2996" xr:uid="{4629A3A1-3E26-4C73-A94E-A3ADF6DB30F6}"/>
    <cellStyle name="20% - Accent5 5 4 4 2" xfId="7127" xr:uid="{05290499-05FB-4570-B7EC-5D3A473F21ED}"/>
    <cellStyle name="20% - Accent5 5 4 5" xfId="3820" xr:uid="{E5BD1ACA-98A4-49A9-9F8B-9AD3832957E5}"/>
    <cellStyle name="20% - Accent5 5 4 5 2" xfId="7979" xr:uid="{0D6BE3AA-5688-4F25-8B95-2F870F319CC1}"/>
    <cellStyle name="20% - Accent5 5 4 6" xfId="4650" xr:uid="{705AB7F8-5CFF-4CFD-9476-011139619C4A}"/>
    <cellStyle name="20% - Accent5 5 4 7" xfId="8826" xr:uid="{552369B3-22A9-4D4D-9E46-041B440DE0B9}"/>
    <cellStyle name="20% - Accent5 5 5" xfId="925" xr:uid="{AE4F2E7A-CD17-4F39-94E0-8E0910C9929F}"/>
    <cellStyle name="20% - Accent5 5 5 2" xfId="5057" xr:uid="{425AB6D8-E553-412F-AB1F-D6170132AE04}"/>
    <cellStyle name="20% - Accent5 5 6" xfId="1753" xr:uid="{16264F2C-91F7-452A-863A-FBC6F51711BE}"/>
    <cellStyle name="20% - Accent5 5 6 2" xfId="5884" xr:uid="{E9B319BC-A5AB-4A08-98C0-FEE69CA77D61}"/>
    <cellStyle name="20% - Accent5 5 7" xfId="2577" xr:uid="{DD2B2309-A85A-4C14-A282-08E40A486A28}"/>
    <cellStyle name="20% - Accent5 5 7 2" xfId="6708" xr:uid="{243BFC74-1DF9-4E65-AE28-CB6FB9D2CAB0}"/>
    <cellStyle name="20% - Accent5 5 8" xfId="3401" xr:uid="{189BA834-F08C-40E2-95D7-0009F181AAB5}"/>
    <cellStyle name="20% - Accent5 5 8 2" xfId="7560" xr:uid="{4732F967-0061-4353-8037-8D2366D05BC9}"/>
    <cellStyle name="20% - Accent5 5 9" xfId="4231" xr:uid="{BFE412F0-1E63-4FF5-B3F4-6BB29994E379}"/>
    <cellStyle name="20% - Accent5 6" xfId="139" xr:uid="{00000000-0005-0000-0000-00002F010000}"/>
    <cellStyle name="20% - Accent5 6 2" xfId="349" xr:uid="{00000000-0005-0000-0000-000030010000}"/>
    <cellStyle name="20% - Accent5 6 2 2" xfId="766" xr:uid="{00000000-0005-0000-0000-000031010000}"/>
    <cellStyle name="20% - Accent5 6 2 2 2" xfId="1592" xr:uid="{06331A04-876D-41B9-B657-21DB1B5B34F0}"/>
    <cellStyle name="20% - Accent5 6 2 2 2 2" xfId="5724" xr:uid="{78F98489-49A5-4C66-881A-F4DB30C69C8B}"/>
    <cellStyle name="20% - Accent5 6 2 2 3" xfId="2420" xr:uid="{10693443-B4D5-439B-9E8B-53389529A2D8}"/>
    <cellStyle name="20% - Accent5 6 2 2 3 2" xfId="6551" xr:uid="{95049584-CF6E-4082-A4E2-CCEFC543BD38}"/>
    <cellStyle name="20% - Accent5 6 2 2 4" xfId="3244" xr:uid="{A1D53E75-AEE4-4D5F-8BE6-081B0F36CCEC}"/>
    <cellStyle name="20% - Accent5 6 2 2 4 2" xfId="7375" xr:uid="{B7BF926D-F0B9-4558-879D-85E9C0A174A5}"/>
    <cellStyle name="20% - Accent5 6 2 2 5" xfId="4068" xr:uid="{C2A12399-925C-41CF-B760-9C346E888C6A}"/>
    <cellStyle name="20% - Accent5 6 2 2 5 2" xfId="8227" xr:uid="{B0DE9295-44D9-4CB8-9844-2241AE4D532A}"/>
    <cellStyle name="20% - Accent5 6 2 2 6" xfId="4898" xr:uid="{19DBD5DB-B736-43E2-8895-AF1705B7174B}"/>
    <cellStyle name="20% - Accent5 6 2 2 7" xfId="9074" xr:uid="{A49CD6A6-C6DB-441E-9785-A564B8F9D33F}"/>
    <cellStyle name="20% - Accent5 6 2 3" xfId="1175" xr:uid="{3030B019-AA64-4742-A634-76E4EFD78C2A}"/>
    <cellStyle name="20% - Accent5 6 2 3 2" xfId="5307" xr:uid="{38C2B99F-8F71-4444-BE28-482E8B92962D}"/>
    <cellStyle name="20% - Accent5 6 2 4" xfId="2003" xr:uid="{FDD515AB-F618-4C23-B39C-2F9C526E2742}"/>
    <cellStyle name="20% - Accent5 6 2 4 2" xfId="6134" xr:uid="{03106997-8178-43D2-B40E-8006981EA39A}"/>
    <cellStyle name="20% - Accent5 6 2 5" xfId="2827" xr:uid="{9AA0EE94-3991-4D3F-9818-E9DF08EEE1FA}"/>
    <cellStyle name="20% - Accent5 6 2 5 2" xfId="6958" xr:uid="{3566EFCE-380D-4231-A19C-00679BBBCA9E}"/>
    <cellStyle name="20% - Accent5 6 2 6" xfId="3651" xr:uid="{F946562E-57A9-49E8-859E-6E6EE2E5807A}"/>
    <cellStyle name="20% - Accent5 6 2 6 2" xfId="7810" xr:uid="{000CE96C-DE46-42AF-ACC7-BA02BB62FC90}"/>
    <cellStyle name="20% - Accent5 6 2 7" xfId="4481" xr:uid="{1E46B49E-3B82-4D66-AC7F-E9C808B7F8B3}"/>
    <cellStyle name="20% - Accent5 6 2 8" xfId="8657" xr:uid="{A7688D77-52B0-4D9E-B1B0-6E5892BFC297}"/>
    <cellStyle name="20% - Accent5 6 3" xfId="558" xr:uid="{00000000-0005-0000-0000-000032010000}"/>
    <cellStyle name="20% - Accent5 6 3 2" xfId="1384" xr:uid="{47E38B4B-426B-4F12-B9D1-F86DDE4A47FD}"/>
    <cellStyle name="20% - Accent5 6 3 2 2" xfId="5516" xr:uid="{FC8F8706-0291-4E78-B395-608D72FE8F8D}"/>
    <cellStyle name="20% - Accent5 6 3 3" xfId="2212" xr:uid="{6EF96BAD-2772-4ACD-9005-E5BC14F904F8}"/>
    <cellStyle name="20% - Accent5 6 3 3 2" xfId="6343" xr:uid="{3C49672F-7E66-4A67-ACAA-CB289703109D}"/>
    <cellStyle name="20% - Accent5 6 3 4" xfId="3036" xr:uid="{70B2B267-49F3-49AD-898F-1966B092B4FF}"/>
    <cellStyle name="20% - Accent5 6 3 4 2" xfId="7167" xr:uid="{3ADC630D-4064-4AC0-8998-04D079909795}"/>
    <cellStyle name="20% - Accent5 6 3 5" xfId="3860" xr:uid="{C747F32C-0F2B-4464-BF78-B0F712C82293}"/>
    <cellStyle name="20% - Accent5 6 3 5 2" xfId="8019" xr:uid="{5D47E6C4-F946-45B6-93CF-8CF1BA6CD00B}"/>
    <cellStyle name="20% - Accent5 6 3 6" xfId="4690" xr:uid="{4D37F861-7A20-4339-9C16-79A627A42A02}"/>
    <cellStyle name="20% - Accent5 6 3 7" xfId="8866" xr:uid="{CA032356-8F75-4226-82CF-44C19B91EC55}"/>
    <cellStyle name="20% - Accent5 6 4" xfId="965" xr:uid="{32E522F7-84A8-45C0-87CD-8A2D1BC29FB2}"/>
    <cellStyle name="20% - Accent5 6 4 2" xfId="5097" xr:uid="{A4D52240-C587-43AB-90EA-CFF638954BA1}"/>
    <cellStyle name="20% - Accent5 6 5" xfId="1793" xr:uid="{A9B90849-D990-455C-A9BB-E2D147F7988E}"/>
    <cellStyle name="20% - Accent5 6 5 2" xfId="5924" xr:uid="{559E1EEC-BA2F-4351-8D1A-86D8C426F410}"/>
    <cellStyle name="20% - Accent5 6 6" xfId="2617" xr:uid="{9226BCC8-713A-4F1F-A295-B84D62D16D45}"/>
    <cellStyle name="20% - Accent5 6 6 2" xfId="6748" xr:uid="{3D12D29F-5954-43DB-8644-E5767B39F8D5}"/>
    <cellStyle name="20% - Accent5 6 7" xfId="3441" xr:uid="{95F4F71F-D263-43A1-B109-32651BBDF24D}"/>
    <cellStyle name="20% - Accent5 6 7 2" xfId="7600" xr:uid="{E5D41B16-1A43-4D8F-8A3E-9B57522FA9FE}"/>
    <cellStyle name="20% - Accent5 6 8" xfId="4271" xr:uid="{9E3F6CFB-0F5C-4971-97F4-C21F7898B629}"/>
    <cellStyle name="20% - Accent5 6 9" xfId="8447" xr:uid="{AFF1DAF9-1B1C-49DB-BF55-CE3EFB4504BB}"/>
    <cellStyle name="20% - Accent5 7" xfId="152" xr:uid="{00000000-0005-0000-0000-000033010000}"/>
    <cellStyle name="20% - Accent5 7 2" xfId="361" xr:uid="{00000000-0005-0000-0000-000034010000}"/>
    <cellStyle name="20% - Accent5 7 2 2" xfId="778" xr:uid="{00000000-0005-0000-0000-000035010000}"/>
    <cellStyle name="20% - Accent5 7 2 2 2" xfId="1604" xr:uid="{3FA8B491-BE38-4866-A68F-C5DFC5576531}"/>
    <cellStyle name="20% - Accent5 7 2 2 2 2" xfId="5736" xr:uid="{2CD830C0-42B4-48E6-94DC-40418EF65D26}"/>
    <cellStyle name="20% - Accent5 7 2 2 3" xfId="2432" xr:uid="{EEF7ED44-116F-4716-9ABB-AA70AE8415AE}"/>
    <cellStyle name="20% - Accent5 7 2 2 3 2" xfId="6563" xr:uid="{FE2993DC-F587-402B-8BE2-FA5FE61400FC}"/>
    <cellStyle name="20% - Accent5 7 2 2 4" xfId="3256" xr:uid="{AABE3DCF-FF3B-4205-9F09-062ADFA502DA}"/>
    <cellStyle name="20% - Accent5 7 2 2 4 2" xfId="7387" xr:uid="{A1ADBED2-5C1E-47D1-8B4D-C19A7E72377B}"/>
    <cellStyle name="20% - Accent5 7 2 2 5" xfId="4080" xr:uid="{77171953-FA8D-4918-B43E-120FAAD53DC9}"/>
    <cellStyle name="20% - Accent5 7 2 2 5 2" xfId="8239" xr:uid="{01D5D04E-26C9-4D36-A913-676C854F467F}"/>
    <cellStyle name="20% - Accent5 7 2 2 6" xfId="4910" xr:uid="{FA60732C-755A-4D18-8133-13F53E6F1421}"/>
    <cellStyle name="20% - Accent5 7 2 2 7" xfId="9086" xr:uid="{3B4EA1AA-EF88-4BD3-9C69-20636BC2A44B}"/>
    <cellStyle name="20% - Accent5 7 2 3" xfId="1187" xr:uid="{15EB3705-B7F1-4A6E-8E80-506161289499}"/>
    <cellStyle name="20% - Accent5 7 2 3 2" xfId="5319" xr:uid="{CC6549C3-0211-4B72-9E06-152835C2C912}"/>
    <cellStyle name="20% - Accent5 7 2 4" xfId="2015" xr:uid="{3554D439-49A6-41A7-B19B-3936BBAFBE93}"/>
    <cellStyle name="20% - Accent5 7 2 4 2" xfId="6146" xr:uid="{C5B13815-C9EA-429B-AA3B-29B9EEFF9526}"/>
    <cellStyle name="20% - Accent5 7 2 5" xfId="2839" xr:uid="{FB61BC62-A2AB-403C-AD5D-9AD03762C8B2}"/>
    <cellStyle name="20% - Accent5 7 2 5 2" xfId="6970" xr:uid="{2F7813B6-0D29-4BD2-B583-A72A73598C52}"/>
    <cellStyle name="20% - Accent5 7 2 6" xfId="3663" xr:uid="{5FE61560-760B-42C6-8A5E-CB378C08BC6B}"/>
    <cellStyle name="20% - Accent5 7 2 6 2" xfId="7822" xr:uid="{320CA849-B8D7-495A-A512-80CDA166B38B}"/>
    <cellStyle name="20% - Accent5 7 2 7" xfId="4493" xr:uid="{F2737812-0FBB-4CF5-894F-CA5D8CB8E119}"/>
    <cellStyle name="20% - Accent5 7 2 8" xfId="8669" xr:uid="{839C20DF-4C94-48F8-850F-1C7B286BAE10}"/>
    <cellStyle name="20% - Accent5 7 3" xfId="570" xr:uid="{00000000-0005-0000-0000-000036010000}"/>
    <cellStyle name="20% - Accent5 7 3 2" xfId="1396" xr:uid="{CEA0B9F8-9611-403C-91A4-FC5365618415}"/>
    <cellStyle name="20% - Accent5 7 3 2 2" xfId="5528" xr:uid="{D813A5AF-A6B2-42D7-8C9F-9AE4D419E9B1}"/>
    <cellStyle name="20% - Accent5 7 3 3" xfId="2224" xr:uid="{CA5B5F02-27D0-4CFB-88D1-4034E5466D27}"/>
    <cellStyle name="20% - Accent5 7 3 3 2" xfId="6355" xr:uid="{0D5663A0-2204-4849-86FD-C06F39B60539}"/>
    <cellStyle name="20% - Accent5 7 3 4" xfId="3048" xr:uid="{9277403D-CD7E-47A5-9FE3-E0311066703A}"/>
    <cellStyle name="20% - Accent5 7 3 4 2" xfId="7179" xr:uid="{09D5E19F-F0F6-4440-9CFA-76AE0AE72298}"/>
    <cellStyle name="20% - Accent5 7 3 5" xfId="3872" xr:uid="{D619E534-CEDD-411D-BCF1-6B4018FB041F}"/>
    <cellStyle name="20% - Accent5 7 3 5 2" xfId="8031" xr:uid="{481D8C21-3A92-43E4-84D5-87A0C74FF796}"/>
    <cellStyle name="20% - Accent5 7 3 6" xfId="4702" xr:uid="{613EAE1C-DAB2-482E-8118-F051BD50B567}"/>
    <cellStyle name="20% - Accent5 7 3 7" xfId="8878" xr:uid="{7C6C13AA-D40A-4EC1-915C-D0A69721C273}"/>
    <cellStyle name="20% - Accent5 7 4" xfId="978" xr:uid="{2F550B99-FB5C-4850-A086-565F59027783}"/>
    <cellStyle name="20% - Accent5 7 4 2" xfId="5110" xr:uid="{C698D02A-698B-4255-B7D8-8C33CEC4BC11}"/>
    <cellStyle name="20% - Accent5 7 5" xfId="1806" xr:uid="{B2D3D588-436A-4D49-8151-AA1B4CC0C1AD}"/>
    <cellStyle name="20% - Accent5 7 5 2" xfId="5937" xr:uid="{3B3A3972-9591-411D-B640-702907199E76}"/>
    <cellStyle name="20% - Accent5 7 6" xfId="2630" xr:uid="{6AA1689A-634D-41F3-949D-591621FEE9B7}"/>
    <cellStyle name="20% - Accent5 7 6 2" xfId="6761" xr:uid="{DD036AF5-591D-40EA-A827-DE48E8553D03}"/>
    <cellStyle name="20% - Accent5 7 7" xfId="3454" xr:uid="{983AE106-DBAE-4E1D-8CE0-C34E46DE3905}"/>
    <cellStyle name="20% - Accent5 7 7 2" xfId="7613" xr:uid="{A108C21C-9FEF-45DA-9AB3-018E260415AF}"/>
    <cellStyle name="20% - Accent5 7 8" xfId="4284" xr:uid="{DF0E681D-9197-44BD-90A9-EBA3BE52622E}"/>
    <cellStyle name="20% - Accent5 7 9" xfId="8460" xr:uid="{F2D42FDC-D07C-4951-9FAB-EFCF7F2A9393}"/>
    <cellStyle name="20% - Accent5 8" xfId="244" xr:uid="{00000000-0005-0000-0000-000037010000}"/>
    <cellStyle name="20% - Accent5 8 2" xfId="662" xr:uid="{00000000-0005-0000-0000-000038010000}"/>
    <cellStyle name="20% - Accent5 8 2 2" xfId="1488" xr:uid="{9BF37705-1A3A-4ACD-9EDA-32A0312F38E7}"/>
    <cellStyle name="20% - Accent5 8 2 2 2" xfId="5620" xr:uid="{55A4A9AC-A934-42D1-BC93-90A6C1A0F025}"/>
    <cellStyle name="20% - Accent5 8 2 3" xfId="2316" xr:uid="{B9B8A099-67B7-4B15-B13D-95373A89983C}"/>
    <cellStyle name="20% - Accent5 8 2 3 2" xfId="6447" xr:uid="{B90FAEF5-8A35-425A-A1C2-A5F448F436FE}"/>
    <cellStyle name="20% - Accent5 8 2 4" xfId="3140" xr:uid="{CCA50F39-148D-4BD3-9CD5-78A649DAC5D8}"/>
    <cellStyle name="20% - Accent5 8 2 4 2" xfId="7271" xr:uid="{2D5A8D47-C054-49E5-B7E4-96FFC37D034B}"/>
    <cellStyle name="20% - Accent5 8 2 5" xfId="3964" xr:uid="{487D4E2D-BF2C-4153-BF91-100EBD1FF5F1}"/>
    <cellStyle name="20% - Accent5 8 2 5 2" xfId="8123" xr:uid="{206E2632-5DF4-4448-93E6-372FDA8CD6BD}"/>
    <cellStyle name="20% - Accent5 8 2 6" xfId="4794" xr:uid="{011A3368-D2DA-4C91-8214-7D51720A665C}"/>
    <cellStyle name="20% - Accent5 8 2 7" xfId="8970" xr:uid="{10E204DA-14A7-4749-9F1D-D616706DACD7}"/>
    <cellStyle name="20% - Accent5 8 3" xfId="1070" xr:uid="{EA4AA32E-4120-4BAF-B287-17E8C59DE3B1}"/>
    <cellStyle name="20% - Accent5 8 3 2" xfId="5202" xr:uid="{797A9D6E-F66E-4339-93D2-A564280E5431}"/>
    <cellStyle name="20% - Accent5 8 4" xfId="1898" xr:uid="{08E8B6CA-372E-40D1-9D1A-DE65A3F8F077}"/>
    <cellStyle name="20% - Accent5 8 4 2" xfId="6029" xr:uid="{46751153-5E54-41B3-B44A-B636E736F7A5}"/>
    <cellStyle name="20% - Accent5 8 5" xfId="2722" xr:uid="{6496CA29-5B30-42A4-9DF4-B6465BE7FCCB}"/>
    <cellStyle name="20% - Accent5 8 5 2" xfId="6853" xr:uid="{59F6D7D1-0738-467B-BA02-03C96BAB87F2}"/>
    <cellStyle name="20% - Accent5 8 6" xfId="3546" xr:uid="{3543BA08-F97E-481F-9427-FE2B0266EC3E}"/>
    <cellStyle name="20% - Accent5 8 6 2" xfId="7705" xr:uid="{18C7A1DD-9710-4877-B4C4-948EF5942FA8}"/>
    <cellStyle name="20% - Accent5 8 7" xfId="4376" xr:uid="{98037F81-B764-4033-ACA2-1113B922940B}"/>
    <cellStyle name="20% - Accent5 8 8" xfId="8552" xr:uid="{E7030970-D466-4CF0-9303-21F596E83C78}"/>
    <cellStyle name="20% - Accent5 9" xfId="257" xr:uid="{00000000-0005-0000-0000-000039010000}"/>
    <cellStyle name="20% - Accent5 9 2" xfId="674" xr:uid="{00000000-0005-0000-0000-00003A010000}"/>
    <cellStyle name="20% - Accent5 9 2 2" xfId="1500" xr:uid="{4505ECAF-D40C-463A-B6D4-8D66779D2CD9}"/>
    <cellStyle name="20% - Accent5 9 2 2 2" xfId="5632" xr:uid="{71DA2D91-592A-42E4-A11A-0621A727C11E}"/>
    <cellStyle name="20% - Accent5 9 2 3" xfId="2328" xr:uid="{67855C56-D859-4ABF-B4C1-7AD43F21E87F}"/>
    <cellStyle name="20% - Accent5 9 2 3 2" xfId="6459" xr:uid="{570425AF-B502-4723-81D7-549798B1FF14}"/>
    <cellStyle name="20% - Accent5 9 2 4" xfId="3152" xr:uid="{52A2D562-47AC-4E1B-A56F-97A074DAC113}"/>
    <cellStyle name="20% - Accent5 9 2 4 2" xfId="7283" xr:uid="{2FCDD38A-C943-4BF5-8B78-55FF0A121964}"/>
    <cellStyle name="20% - Accent5 9 2 5" xfId="3976" xr:uid="{EEA43002-87CF-49CA-8B98-D7C25C81B99D}"/>
    <cellStyle name="20% - Accent5 9 2 5 2" xfId="8135" xr:uid="{AA1F7AAC-562F-4BD6-BF6F-DE191517E341}"/>
    <cellStyle name="20% - Accent5 9 2 6" xfId="4806" xr:uid="{E669A6F4-AED9-4EF8-8EB6-BCA0DAD64B98}"/>
    <cellStyle name="20% - Accent5 9 2 7" xfId="8982" xr:uid="{DC365BAA-40AC-4B9E-B738-D1FFA0894DF0}"/>
    <cellStyle name="20% - Accent5 9 3" xfId="1083" xr:uid="{6B7DDAC7-5DEE-4A37-BD72-024AA51D1594}"/>
    <cellStyle name="20% - Accent5 9 3 2" xfId="5215" xr:uid="{8B7F9F45-0B45-49CF-A10E-98B792D5B552}"/>
    <cellStyle name="20% - Accent5 9 4" xfId="1911" xr:uid="{B2ED98DE-98D0-4319-BFF2-7055F81672F3}"/>
    <cellStyle name="20% - Accent5 9 4 2" xfId="6042" xr:uid="{82CAD66A-B6AC-46CD-A96C-6C1BB59BA124}"/>
    <cellStyle name="20% - Accent5 9 5" xfId="2735" xr:uid="{36842521-FC06-4D3D-BA3E-6B6425FEEF08}"/>
    <cellStyle name="20% - Accent5 9 5 2" xfId="6866" xr:uid="{A59D4D77-831B-4702-B597-5F6D625230B3}"/>
    <cellStyle name="20% - Accent5 9 6" xfId="3559" xr:uid="{2DA685A5-2A52-4212-A522-B01A2C463819}"/>
    <cellStyle name="20% - Accent5 9 6 2" xfId="7718" xr:uid="{5EA5E72B-46C8-4956-9B16-CFDC00BE5610}"/>
    <cellStyle name="20% - Accent5 9 7" xfId="4389" xr:uid="{0FEEF456-E5AB-43D4-B319-6D337F8131EC}"/>
    <cellStyle name="20% - Accent5 9 8" xfId="8565" xr:uid="{626CE209-8602-4013-B34D-A2D7BEF610F7}"/>
    <cellStyle name="20% - Accent6" xfId="38" builtinId="50" customBuiltin="1"/>
    <cellStyle name="20% - Accent6 10" xfId="455" xr:uid="{00000000-0005-0000-0000-00003C010000}"/>
    <cellStyle name="20% - Accent6 10 2" xfId="1281" xr:uid="{A4737DFD-265B-4CF8-ABA3-2CB8655A4978}"/>
    <cellStyle name="20% - Accent6 10 2 2" xfId="5413" xr:uid="{C5D19993-FE3F-4D5F-A8B3-5700F19871F8}"/>
    <cellStyle name="20% - Accent6 10 3" xfId="2109" xr:uid="{A8638245-939D-408F-8F67-8FF0E833F6C9}"/>
    <cellStyle name="20% - Accent6 10 3 2" xfId="6240" xr:uid="{97887B2C-037C-4708-9F87-5157230956CA}"/>
    <cellStyle name="20% - Accent6 10 4" xfId="2933" xr:uid="{A5163210-E81A-45CC-9FAE-DC311C0A13A6}"/>
    <cellStyle name="20% - Accent6 10 4 2" xfId="7064" xr:uid="{6AFFA195-8603-4D1B-B37E-3E2EED3BF21B}"/>
    <cellStyle name="20% - Accent6 10 5" xfId="3757" xr:uid="{CC7C40CC-D21F-4537-A504-83125DA1CA69}"/>
    <cellStyle name="20% - Accent6 10 5 2" xfId="7916" xr:uid="{34F09D09-4407-41CE-8592-88AE70C5B7EA}"/>
    <cellStyle name="20% - Accent6 10 6" xfId="4587" xr:uid="{30DF897B-A10F-4B79-90DF-22E197096049}"/>
    <cellStyle name="20% - Accent6 10 7" xfId="8763" xr:uid="{14DF1673-15E0-45BA-BE52-EAD79E0FBB4D}"/>
    <cellStyle name="20% - Accent6 11" xfId="468" xr:uid="{00000000-0005-0000-0000-00003D010000}"/>
    <cellStyle name="20% - Accent6 11 2" xfId="1294" xr:uid="{E0C8463C-3CEB-4304-A0BC-083B7B6ADB46}"/>
    <cellStyle name="20% - Accent6 11 2 2" xfId="5426" xr:uid="{B751C7FC-4913-4B74-A531-573064197301}"/>
    <cellStyle name="20% - Accent6 11 3" xfId="2122" xr:uid="{06D914BE-CD49-435D-9D67-939A2140F6FB}"/>
    <cellStyle name="20% - Accent6 11 3 2" xfId="6253" xr:uid="{73F78D4E-2FDF-4F9D-B68E-4BCC4CF94112}"/>
    <cellStyle name="20% - Accent6 11 4" xfId="2946" xr:uid="{9D9780A7-C6FE-45DF-AF16-B266B3409772}"/>
    <cellStyle name="20% - Accent6 11 4 2" xfId="7077" xr:uid="{AD1EF2D8-96D0-449F-BF2E-9EEE7CAABA73}"/>
    <cellStyle name="20% - Accent6 11 5" xfId="3770" xr:uid="{75AF62F6-2A6E-4940-921F-304877EAFAC6}"/>
    <cellStyle name="20% - Accent6 11 5 2" xfId="7929" xr:uid="{0BB3A31F-C18F-42FC-8A4F-2F37BE572D41}"/>
    <cellStyle name="20% - Accent6 11 6" xfId="4600" xr:uid="{DC31B3CF-DDD6-4796-8CE3-25D91CD0A46D}"/>
    <cellStyle name="20% - Accent6 11 7" xfId="8776" xr:uid="{70BD56E8-4CFD-40D0-8489-A83D4EEE89CA}"/>
    <cellStyle name="20% - Accent6 12" xfId="873" xr:uid="{0254539A-E0DB-44BD-B163-B935EF4A68B5}"/>
    <cellStyle name="20% - Accent6 12 2" xfId="5005" xr:uid="{244CD06A-A81F-4781-9B8F-2ED79820AA72}"/>
    <cellStyle name="20% - Accent6 13" xfId="1702" xr:uid="{C5D71F73-8DC7-4E6F-B28D-71D349B9AC5A}"/>
    <cellStyle name="20% - Accent6 13 2" xfId="5833" xr:uid="{EED7747D-B2EF-4CB4-BB92-D1BC1BEE4D68}"/>
    <cellStyle name="20% - Accent6 14" xfId="2526" xr:uid="{7FE463B5-8078-4449-B8ED-D594566683C2}"/>
    <cellStyle name="20% - Accent6 14 2" xfId="6657" xr:uid="{16836E8B-C0E3-467A-B8C2-165541981281}"/>
    <cellStyle name="20% - Accent6 15" xfId="3350" xr:uid="{4364DC1B-8369-4F9F-831F-0C47A0EEB917}"/>
    <cellStyle name="20% - Accent6 15 2" xfId="7509" xr:uid="{A0A7A5A7-869C-4492-A3BA-FCFA491FD66A}"/>
    <cellStyle name="20% - Accent6 16" xfId="4179" xr:uid="{12999FF5-F5EB-4426-813E-F31C9771685F}"/>
    <cellStyle name="20% - Accent6 17" xfId="8356" xr:uid="{61E9BD4C-C2AB-4B8C-B361-0AD1A1633591}"/>
    <cellStyle name="20% - Accent6 2" xfId="62" xr:uid="{00000000-0005-0000-0000-00003E010000}"/>
    <cellStyle name="20% - Accent6 2 10" xfId="4194" xr:uid="{FE6008BD-EEFD-4117-91C7-6B701002E4BE}"/>
    <cellStyle name="20% - Accent6 2 11" xfId="8370" xr:uid="{3999F83E-60EF-48E7-B1A0-245165127420}"/>
    <cellStyle name="20% - Accent6 2 2" xfId="115" xr:uid="{00000000-0005-0000-0000-00003F010000}"/>
    <cellStyle name="20% - Accent6 2 2 10" xfId="8423" xr:uid="{6260A0BF-8A25-4338-A566-C6BAB532A293}"/>
    <cellStyle name="20% - Accent6 2 2 2" xfId="220" xr:uid="{00000000-0005-0000-0000-000040010000}"/>
    <cellStyle name="20% - Accent6 2 2 2 2" xfId="429" xr:uid="{00000000-0005-0000-0000-000041010000}"/>
    <cellStyle name="20% - Accent6 2 2 2 2 2" xfId="846" xr:uid="{00000000-0005-0000-0000-000042010000}"/>
    <cellStyle name="20% - Accent6 2 2 2 2 2 2" xfId="1672" xr:uid="{2865E865-FB34-40D2-9953-6BB027156BF2}"/>
    <cellStyle name="20% - Accent6 2 2 2 2 2 2 2" xfId="5804" xr:uid="{FF89FD02-3914-4991-8FDC-E7C0AB061DB6}"/>
    <cellStyle name="20% - Accent6 2 2 2 2 2 3" xfId="2500" xr:uid="{333E2E49-ACB2-4289-BABD-49DE2471DDEA}"/>
    <cellStyle name="20% - Accent6 2 2 2 2 2 3 2" xfId="6631" xr:uid="{4AF683E7-EEFF-4F36-A3A3-F6F94B6AB3B8}"/>
    <cellStyle name="20% - Accent6 2 2 2 2 2 4" xfId="3324" xr:uid="{48980106-C956-4503-8121-31BBDD07470E}"/>
    <cellStyle name="20% - Accent6 2 2 2 2 2 4 2" xfId="7455" xr:uid="{91EB7B51-6F59-49DF-988B-A07CF0CDFA48}"/>
    <cellStyle name="20% - Accent6 2 2 2 2 2 5" xfId="4148" xr:uid="{2C15E8CA-4F86-49EE-88E6-A43009196798}"/>
    <cellStyle name="20% - Accent6 2 2 2 2 2 5 2" xfId="8307" xr:uid="{A47F9F46-F3E0-4288-A915-F29A2DC53601}"/>
    <cellStyle name="20% - Accent6 2 2 2 2 2 6" xfId="4978" xr:uid="{F922C884-B17A-4997-AD1D-DB743CD5DBFD}"/>
    <cellStyle name="20% - Accent6 2 2 2 2 2 7" xfId="9154" xr:uid="{A8630FFC-1471-4F1F-B2C8-15044BFC887B}"/>
    <cellStyle name="20% - Accent6 2 2 2 2 3" xfId="1255" xr:uid="{4C23D709-B898-47A5-8517-F99C8B2454B1}"/>
    <cellStyle name="20% - Accent6 2 2 2 2 3 2" xfId="5387" xr:uid="{953484CA-4C01-44AD-B48F-42D71DA224DB}"/>
    <cellStyle name="20% - Accent6 2 2 2 2 4" xfId="2083" xr:uid="{22474ADC-5A88-4681-96BF-427A22CC02DA}"/>
    <cellStyle name="20% - Accent6 2 2 2 2 4 2" xfId="6214" xr:uid="{B49B241E-865E-4136-96AA-BE5A230E930C}"/>
    <cellStyle name="20% - Accent6 2 2 2 2 5" xfId="2907" xr:uid="{D7D44AE5-F55F-45E1-84A4-FE96E0821597}"/>
    <cellStyle name="20% - Accent6 2 2 2 2 5 2" xfId="7038" xr:uid="{E17DE367-BDFB-41A8-B8AB-C684A383B0ED}"/>
    <cellStyle name="20% - Accent6 2 2 2 2 6" xfId="3731" xr:uid="{4DB5FCA9-41C1-4F5C-8A8D-C17B9CF6365C}"/>
    <cellStyle name="20% - Accent6 2 2 2 2 6 2" xfId="7890" xr:uid="{0BC53E8C-4656-41B3-91A9-5A124426FBAF}"/>
    <cellStyle name="20% - Accent6 2 2 2 2 7" xfId="4561" xr:uid="{B0E81269-126B-4056-A72E-B86985F6FE4D}"/>
    <cellStyle name="20% - Accent6 2 2 2 2 8" xfId="8737" xr:uid="{1871E8E5-AA74-47B0-AD8A-521B1A037B53}"/>
    <cellStyle name="20% - Accent6 2 2 2 3" xfId="638" xr:uid="{00000000-0005-0000-0000-000043010000}"/>
    <cellStyle name="20% - Accent6 2 2 2 3 2" xfId="1464" xr:uid="{26ED38E2-B73D-4623-8117-2B0662B14863}"/>
    <cellStyle name="20% - Accent6 2 2 2 3 2 2" xfId="5596" xr:uid="{E1190CDF-9147-4C5A-B90A-DE4A41C0076E}"/>
    <cellStyle name="20% - Accent6 2 2 2 3 3" xfId="2292" xr:uid="{34343FFE-3F3D-476B-A316-86D85BE4F49A}"/>
    <cellStyle name="20% - Accent6 2 2 2 3 3 2" xfId="6423" xr:uid="{770DF805-2EFF-4B3E-9762-24D79D358E54}"/>
    <cellStyle name="20% - Accent6 2 2 2 3 4" xfId="3116" xr:uid="{42850A02-F374-4B26-8A45-09DC0F9DDFAE}"/>
    <cellStyle name="20% - Accent6 2 2 2 3 4 2" xfId="7247" xr:uid="{645BFE41-4333-45AB-9978-577A3369153D}"/>
    <cellStyle name="20% - Accent6 2 2 2 3 5" xfId="3940" xr:uid="{26EAE54C-49AB-4413-B5C7-C17A59B57F76}"/>
    <cellStyle name="20% - Accent6 2 2 2 3 5 2" xfId="8099" xr:uid="{7F6AE5AF-2C92-4B99-AB19-0D67AC935D08}"/>
    <cellStyle name="20% - Accent6 2 2 2 3 6" xfId="4770" xr:uid="{3A675BA5-D4B9-4108-B2A7-6E08BCD9FF36}"/>
    <cellStyle name="20% - Accent6 2 2 2 3 7" xfId="8946" xr:uid="{B388CBE6-B566-4A45-AA28-9CAB817F8CE4}"/>
    <cellStyle name="20% - Accent6 2 2 2 4" xfId="1046" xr:uid="{4211EC21-524F-4A3D-AB11-53E701751A37}"/>
    <cellStyle name="20% - Accent6 2 2 2 4 2" xfId="5178" xr:uid="{F02971A4-2D69-4E8B-A3C6-A614526CE6C8}"/>
    <cellStyle name="20% - Accent6 2 2 2 5" xfId="1874" xr:uid="{107141F7-D03F-4D2F-87BF-0933B4235707}"/>
    <cellStyle name="20% - Accent6 2 2 2 5 2" xfId="6005" xr:uid="{868E0473-8683-4B64-A0A6-A0E4E95023A7}"/>
    <cellStyle name="20% - Accent6 2 2 2 6" xfId="2698" xr:uid="{A5994450-A700-41C0-B935-835A138BB039}"/>
    <cellStyle name="20% - Accent6 2 2 2 6 2" xfId="6829" xr:uid="{5BA6E50F-21DF-42B9-A4CD-B8168681AD0B}"/>
    <cellStyle name="20% - Accent6 2 2 2 7" xfId="3522" xr:uid="{EEBB96EE-D5AB-42B8-AE58-8135ED7702B9}"/>
    <cellStyle name="20% - Accent6 2 2 2 7 2" xfId="7681" xr:uid="{4FBDAC94-B9F7-4916-B09D-31A4AF66BF06}"/>
    <cellStyle name="20% - Accent6 2 2 2 8" xfId="4352" xr:uid="{1A6FA6F5-32B4-4E7D-89E2-8F3CF840CBFA}"/>
    <cellStyle name="20% - Accent6 2 2 2 9" xfId="8528" xr:uid="{CA96BA0C-96DA-4BC5-A81A-5AA74EB2C830}"/>
    <cellStyle name="20% - Accent6 2 2 3" xfId="325" xr:uid="{00000000-0005-0000-0000-000044010000}"/>
    <cellStyle name="20% - Accent6 2 2 3 2" xfId="742" xr:uid="{00000000-0005-0000-0000-000045010000}"/>
    <cellStyle name="20% - Accent6 2 2 3 2 2" xfId="1568" xr:uid="{5396F4BC-F1CA-48F5-A8DE-DBD70E213838}"/>
    <cellStyle name="20% - Accent6 2 2 3 2 2 2" xfId="5700" xr:uid="{BE1B129D-9112-407C-81A9-9097C399E260}"/>
    <cellStyle name="20% - Accent6 2 2 3 2 3" xfId="2396" xr:uid="{9FECEADB-417E-4E70-9B5E-00B208CF9309}"/>
    <cellStyle name="20% - Accent6 2 2 3 2 3 2" xfId="6527" xr:uid="{E7954056-A040-4F15-B9A2-3A4B62B7AF0F}"/>
    <cellStyle name="20% - Accent6 2 2 3 2 4" xfId="3220" xr:uid="{5A2C295D-58F6-4955-8A6F-7B5E03C7EED3}"/>
    <cellStyle name="20% - Accent6 2 2 3 2 4 2" xfId="7351" xr:uid="{7482EE2D-C25B-45BA-9FE8-AA79A42465CB}"/>
    <cellStyle name="20% - Accent6 2 2 3 2 5" xfId="4044" xr:uid="{EA4A75DB-808B-4956-9DFF-C8DCEF19AB92}"/>
    <cellStyle name="20% - Accent6 2 2 3 2 5 2" xfId="8203" xr:uid="{5912D3AD-CE1F-44BD-B78E-786B5DA0EF30}"/>
    <cellStyle name="20% - Accent6 2 2 3 2 6" xfId="4874" xr:uid="{BDDE091A-999D-4429-B3FF-D20DB73A9F85}"/>
    <cellStyle name="20% - Accent6 2 2 3 2 7" xfId="9050" xr:uid="{4E21CA54-4609-4451-81CD-EDE6AA4CEF05}"/>
    <cellStyle name="20% - Accent6 2 2 3 3" xfId="1151" xr:uid="{3BD0BA81-33AD-4CCC-A4F9-BD3881FD7062}"/>
    <cellStyle name="20% - Accent6 2 2 3 3 2" xfId="5283" xr:uid="{047BEF82-AA1F-4144-A192-61F88B48E838}"/>
    <cellStyle name="20% - Accent6 2 2 3 4" xfId="1979" xr:uid="{A8510488-542F-41B0-9558-D5617A830B09}"/>
    <cellStyle name="20% - Accent6 2 2 3 4 2" xfId="6110" xr:uid="{E403B156-784F-4E03-BA3C-46195E76F6A4}"/>
    <cellStyle name="20% - Accent6 2 2 3 5" xfId="2803" xr:uid="{CCB6FAB4-1866-4275-813D-F38512C9A651}"/>
    <cellStyle name="20% - Accent6 2 2 3 5 2" xfId="6934" xr:uid="{AE00C394-0C53-4DC8-91B7-3B118AB30684}"/>
    <cellStyle name="20% - Accent6 2 2 3 6" xfId="3627" xr:uid="{3B10F866-4964-4984-BF6A-521F3E05D7AD}"/>
    <cellStyle name="20% - Accent6 2 2 3 6 2" xfId="7786" xr:uid="{1A72BA3C-02F2-423E-8EA4-C1E8C7E9B711}"/>
    <cellStyle name="20% - Accent6 2 2 3 7" xfId="4457" xr:uid="{30A9344E-1B5E-46C9-9EFE-BE6B685503EF}"/>
    <cellStyle name="20% - Accent6 2 2 3 8" xfId="8633" xr:uid="{64922C08-D81F-4325-881D-93739489C044}"/>
    <cellStyle name="20% - Accent6 2 2 4" xfId="534" xr:uid="{00000000-0005-0000-0000-000046010000}"/>
    <cellStyle name="20% - Accent6 2 2 4 2" xfId="1360" xr:uid="{C43A6E60-86AF-461B-A94F-E8BB124D8DA5}"/>
    <cellStyle name="20% - Accent6 2 2 4 2 2" xfId="5492" xr:uid="{C87764FF-CCB9-4606-8B09-6977E7A47E94}"/>
    <cellStyle name="20% - Accent6 2 2 4 3" xfId="2188" xr:uid="{66362707-C82E-471F-9C51-6C97523CB53D}"/>
    <cellStyle name="20% - Accent6 2 2 4 3 2" xfId="6319" xr:uid="{6F150BEE-E1F3-452C-8AA2-06C1C0E82628}"/>
    <cellStyle name="20% - Accent6 2 2 4 4" xfId="3012" xr:uid="{8670E735-2F6B-4137-AD82-E0C8D77B3B15}"/>
    <cellStyle name="20% - Accent6 2 2 4 4 2" xfId="7143" xr:uid="{AAE6FD63-EB88-4126-8BE3-D21D34969A29}"/>
    <cellStyle name="20% - Accent6 2 2 4 5" xfId="3836" xr:uid="{4C98337D-82A4-4866-99A4-F371D6B95561}"/>
    <cellStyle name="20% - Accent6 2 2 4 5 2" xfId="7995" xr:uid="{DF55FAEC-0A7A-495D-A8F3-85595996351A}"/>
    <cellStyle name="20% - Accent6 2 2 4 6" xfId="4666" xr:uid="{EFA12E16-644E-4208-858D-EED6A2610F80}"/>
    <cellStyle name="20% - Accent6 2 2 4 7" xfId="8842" xr:uid="{811EB294-6BF8-49B2-862C-D54109CC331E}"/>
    <cellStyle name="20% - Accent6 2 2 5" xfId="941" xr:uid="{D19E0BBA-0C88-4C7E-A46D-8BB7E3648FD5}"/>
    <cellStyle name="20% - Accent6 2 2 5 2" xfId="5073" xr:uid="{02FD72C1-C3A5-4FD2-B369-A0DCA319DA8A}"/>
    <cellStyle name="20% - Accent6 2 2 6" xfId="1769" xr:uid="{A016FD26-DC14-4B6D-98D4-FFDDEECF345E}"/>
    <cellStyle name="20% - Accent6 2 2 6 2" xfId="5900" xr:uid="{035EA3C2-EFF1-49EA-949B-AB68C1316B78}"/>
    <cellStyle name="20% - Accent6 2 2 7" xfId="2593" xr:uid="{65D3C977-1D7D-43E7-BA08-E58ABE3BAC91}"/>
    <cellStyle name="20% - Accent6 2 2 7 2" xfId="6724" xr:uid="{2E13C25B-1DF3-4CF8-AF29-2DE6055F6C76}"/>
    <cellStyle name="20% - Accent6 2 2 8" xfId="3417" xr:uid="{241680A0-F276-4569-941D-4C804DACE318}"/>
    <cellStyle name="20% - Accent6 2 2 8 2" xfId="7576" xr:uid="{82E861A7-1A04-4A97-A48F-673B2E157C5F}"/>
    <cellStyle name="20% - Accent6 2 2 9" xfId="4247" xr:uid="{F3927B7E-58ED-4F79-B99E-70FE9A7FA5D9}"/>
    <cellStyle name="20% - Accent6 2 3" xfId="168" xr:uid="{00000000-0005-0000-0000-000047010000}"/>
    <cellStyle name="20% - Accent6 2 3 2" xfId="377" xr:uid="{00000000-0005-0000-0000-000048010000}"/>
    <cellStyle name="20% - Accent6 2 3 2 2" xfId="794" xr:uid="{00000000-0005-0000-0000-000049010000}"/>
    <cellStyle name="20% - Accent6 2 3 2 2 2" xfId="1620" xr:uid="{7C23BF98-3567-4B89-80C9-1EDA1E02CDDB}"/>
    <cellStyle name="20% - Accent6 2 3 2 2 2 2" xfId="5752" xr:uid="{E2972212-6493-4E6D-8469-3590EB1743A5}"/>
    <cellStyle name="20% - Accent6 2 3 2 2 3" xfId="2448" xr:uid="{94B854B4-51CD-47BC-A52D-C0D1059EB325}"/>
    <cellStyle name="20% - Accent6 2 3 2 2 3 2" xfId="6579" xr:uid="{B19B66D8-A417-4AAD-90CA-D90C866021A9}"/>
    <cellStyle name="20% - Accent6 2 3 2 2 4" xfId="3272" xr:uid="{2A738B80-EF0F-4CAB-8E15-5C3602A2F4DC}"/>
    <cellStyle name="20% - Accent6 2 3 2 2 4 2" xfId="7403" xr:uid="{B80EE712-15B7-4B66-89BD-487B53B91AF8}"/>
    <cellStyle name="20% - Accent6 2 3 2 2 5" xfId="4096" xr:uid="{F37B660C-D251-44C4-A96D-CA4B6863C56B}"/>
    <cellStyle name="20% - Accent6 2 3 2 2 5 2" xfId="8255" xr:uid="{BEFE29E3-EF3D-4A51-9F21-6BC7F973A91E}"/>
    <cellStyle name="20% - Accent6 2 3 2 2 6" xfId="4926" xr:uid="{BDE4FB87-2653-4097-B6F6-78766009B0F7}"/>
    <cellStyle name="20% - Accent6 2 3 2 2 7" xfId="9102" xr:uid="{5AEF5B1B-94E0-4D5A-862A-8543D0935694}"/>
    <cellStyle name="20% - Accent6 2 3 2 3" xfId="1203" xr:uid="{73C8BF60-A083-45F3-8F59-82182A25BD99}"/>
    <cellStyle name="20% - Accent6 2 3 2 3 2" xfId="5335" xr:uid="{5F53945A-28C8-4309-89DC-6BB09A29A475}"/>
    <cellStyle name="20% - Accent6 2 3 2 4" xfId="2031" xr:uid="{A93D81B8-F180-46BF-B59A-22269CA2FABD}"/>
    <cellStyle name="20% - Accent6 2 3 2 4 2" xfId="6162" xr:uid="{CF9BC688-AD73-48A4-9D97-1413BCFD88DF}"/>
    <cellStyle name="20% - Accent6 2 3 2 5" xfId="2855" xr:uid="{35581562-6172-4C0F-B5BF-12B4163DACA0}"/>
    <cellStyle name="20% - Accent6 2 3 2 5 2" xfId="6986" xr:uid="{9DEB7C1B-2C5F-4CBE-941F-351508F6A958}"/>
    <cellStyle name="20% - Accent6 2 3 2 6" xfId="3679" xr:uid="{8E52FFE5-EB7F-47BE-81B7-4499E84F2225}"/>
    <cellStyle name="20% - Accent6 2 3 2 6 2" xfId="7838" xr:uid="{99251A84-A9B8-4C47-BC5E-FACB1490FF64}"/>
    <cellStyle name="20% - Accent6 2 3 2 7" xfId="4509" xr:uid="{D5EF2C0A-3ADE-4414-8C73-34F0443BDBAA}"/>
    <cellStyle name="20% - Accent6 2 3 2 8" xfId="8685" xr:uid="{195AAA61-A56C-4DD4-A22F-66D00255CE73}"/>
    <cellStyle name="20% - Accent6 2 3 3" xfId="586" xr:uid="{00000000-0005-0000-0000-00004A010000}"/>
    <cellStyle name="20% - Accent6 2 3 3 2" xfId="1412" xr:uid="{B67D50A0-6A1B-4465-9F53-3D9190E8679B}"/>
    <cellStyle name="20% - Accent6 2 3 3 2 2" xfId="5544" xr:uid="{3203AD4E-522C-48A5-B782-046627118B93}"/>
    <cellStyle name="20% - Accent6 2 3 3 3" xfId="2240" xr:uid="{131D2FF8-609C-424A-B46B-863A3CCE7DA3}"/>
    <cellStyle name="20% - Accent6 2 3 3 3 2" xfId="6371" xr:uid="{8999F19B-D0BA-4489-B54D-C3EDC035D55D}"/>
    <cellStyle name="20% - Accent6 2 3 3 4" xfId="3064" xr:uid="{9BC565F3-24E4-41B6-929D-B3529A90D7F3}"/>
    <cellStyle name="20% - Accent6 2 3 3 4 2" xfId="7195" xr:uid="{2E69F180-85DB-46CC-AFB2-0B4FB2147EE6}"/>
    <cellStyle name="20% - Accent6 2 3 3 5" xfId="3888" xr:uid="{4539625C-B544-46FE-9D75-6014B6B47BF8}"/>
    <cellStyle name="20% - Accent6 2 3 3 5 2" xfId="8047" xr:uid="{692C75CE-4B3F-463E-8895-51188C21DE69}"/>
    <cellStyle name="20% - Accent6 2 3 3 6" xfId="4718" xr:uid="{85FE951F-5C9D-481D-991A-15C2485BB556}"/>
    <cellStyle name="20% - Accent6 2 3 3 7" xfId="8894" xr:uid="{719D011F-C806-4814-9BF1-43337B32EE89}"/>
    <cellStyle name="20% - Accent6 2 3 4" xfId="994" xr:uid="{58355826-166C-4C80-971D-5F29C972C6DD}"/>
    <cellStyle name="20% - Accent6 2 3 4 2" xfId="5126" xr:uid="{00807EB0-577F-4EF0-A1FF-48B225733531}"/>
    <cellStyle name="20% - Accent6 2 3 5" xfId="1822" xr:uid="{0CDAFCBD-C7D5-462C-B99A-88B749F114AC}"/>
    <cellStyle name="20% - Accent6 2 3 5 2" xfId="5953" xr:uid="{5881C605-C752-4D54-8BAB-F79CEDF7169B}"/>
    <cellStyle name="20% - Accent6 2 3 6" xfId="2646" xr:uid="{22B6E670-AEC7-4965-820E-4E32E6859185}"/>
    <cellStyle name="20% - Accent6 2 3 6 2" xfId="6777" xr:uid="{28255727-9931-4253-A4D2-5E50A68D511E}"/>
    <cellStyle name="20% - Accent6 2 3 7" xfId="3470" xr:uid="{B2A102D2-DC6B-4D63-A30C-EDBBCF55C2FF}"/>
    <cellStyle name="20% - Accent6 2 3 7 2" xfId="7629" xr:uid="{602DA89A-07B2-49B4-919F-54EFE8816388}"/>
    <cellStyle name="20% - Accent6 2 3 8" xfId="4300" xr:uid="{31E56BAA-ED59-44DA-8E73-5B9362DBD428}"/>
    <cellStyle name="20% - Accent6 2 3 9" xfId="8476" xr:uid="{EFF53829-84C8-4189-9403-5E8DDBDFE61F}"/>
    <cellStyle name="20% - Accent6 2 4" xfId="273" xr:uid="{00000000-0005-0000-0000-00004B010000}"/>
    <cellStyle name="20% - Accent6 2 4 2" xfId="690" xr:uid="{00000000-0005-0000-0000-00004C010000}"/>
    <cellStyle name="20% - Accent6 2 4 2 2" xfId="1516" xr:uid="{978BE5D2-0A27-4F8B-875E-69C3B8300A21}"/>
    <cellStyle name="20% - Accent6 2 4 2 2 2" xfId="5648" xr:uid="{32F7896A-8944-4257-9896-F5B49F40C9D9}"/>
    <cellStyle name="20% - Accent6 2 4 2 3" xfId="2344" xr:uid="{E9A07F54-5094-4777-BEB7-C7C149D4F210}"/>
    <cellStyle name="20% - Accent6 2 4 2 3 2" xfId="6475" xr:uid="{E8684230-FBFD-443A-93D4-879B022C5F81}"/>
    <cellStyle name="20% - Accent6 2 4 2 4" xfId="3168" xr:uid="{D9C017E5-9FC9-4BD5-94DF-382346B3A4FC}"/>
    <cellStyle name="20% - Accent6 2 4 2 4 2" xfId="7299" xr:uid="{CC191D36-187D-4799-9726-5D7DD87AAD7E}"/>
    <cellStyle name="20% - Accent6 2 4 2 5" xfId="3992" xr:uid="{07F84267-BBEF-4063-8D8E-257D69788477}"/>
    <cellStyle name="20% - Accent6 2 4 2 5 2" xfId="8151" xr:uid="{535B67DA-08D3-403B-AEE7-B906B0E0AEF9}"/>
    <cellStyle name="20% - Accent6 2 4 2 6" xfId="4822" xr:uid="{83BCF434-92AC-47C8-90C0-5F1DEA990E3F}"/>
    <cellStyle name="20% - Accent6 2 4 2 7" xfId="8998" xr:uid="{3A2AEBE8-9FDC-446A-AA2F-0DE5ABABAD1B}"/>
    <cellStyle name="20% - Accent6 2 4 3" xfId="1099" xr:uid="{F31A8055-2C34-4B02-BAB4-45C2981926AC}"/>
    <cellStyle name="20% - Accent6 2 4 3 2" xfId="5231" xr:uid="{487A3CD5-F938-4E9E-B32B-6F3C1270FE72}"/>
    <cellStyle name="20% - Accent6 2 4 4" xfId="1927" xr:uid="{9799F10F-035F-4430-A491-631032D98C83}"/>
    <cellStyle name="20% - Accent6 2 4 4 2" xfId="6058" xr:uid="{FA999FAC-BD2C-4A78-A476-1C937FCA32D7}"/>
    <cellStyle name="20% - Accent6 2 4 5" xfId="2751" xr:uid="{E1525AC6-DE66-4FA3-B2B0-80A6F7BEA693}"/>
    <cellStyle name="20% - Accent6 2 4 5 2" xfId="6882" xr:uid="{183032FA-141B-46DD-8360-81865CB1313B}"/>
    <cellStyle name="20% - Accent6 2 4 6" xfId="3575" xr:uid="{AFDE22BD-1D22-4E66-B1E4-486B50B9770B}"/>
    <cellStyle name="20% - Accent6 2 4 6 2" xfId="7734" xr:uid="{030FFC5B-D582-4E27-AFA8-1753F95FB258}"/>
    <cellStyle name="20% - Accent6 2 4 7" xfId="4405" xr:uid="{6ACB0F64-1CD9-4CAE-B447-713DA88C5BF0}"/>
    <cellStyle name="20% - Accent6 2 4 8" xfId="8581" xr:uid="{37DFC527-9564-40A4-A5B8-66F0A892E52C}"/>
    <cellStyle name="20% - Accent6 2 5" xfId="482" xr:uid="{00000000-0005-0000-0000-00004D010000}"/>
    <cellStyle name="20% - Accent6 2 5 2" xfId="1308" xr:uid="{AD9CBAF8-4BF7-4AB0-A7DB-A7D436911BE8}"/>
    <cellStyle name="20% - Accent6 2 5 2 2" xfId="5440" xr:uid="{0E826CCC-5A35-4497-9F76-EA53CB8A194A}"/>
    <cellStyle name="20% - Accent6 2 5 3" xfId="2136" xr:uid="{B7FB184C-D5BE-4BD4-AF91-B87B8FE666F5}"/>
    <cellStyle name="20% - Accent6 2 5 3 2" xfId="6267" xr:uid="{9C130D25-8CB8-4523-90A0-EE14B09A64FA}"/>
    <cellStyle name="20% - Accent6 2 5 4" xfId="2960" xr:uid="{74DACC95-1605-44F6-8C56-CFA09F3553B0}"/>
    <cellStyle name="20% - Accent6 2 5 4 2" xfId="7091" xr:uid="{E01504CE-268B-4593-9350-E9D5FE40FD3E}"/>
    <cellStyle name="20% - Accent6 2 5 5" xfId="3784" xr:uid="{0DB81DC1-99B6-4183-8771-4AD6543752E7}"/>
    <cellStyle name="20% - Accent6 2 5 5 2" xfId="7943" xr:uid="{C1CE6E35-CA2A-4490-840A-499DFEA3FA1B}"/>
    <cellStyle name="20% - Accent6 2 5 6" xfId="4614" xr:uid="{D35E3FE2-9864-42FD-89EB-3621FEE36EEE}"/>
    <cellStyle name="20% - Accent6 2 5 7" xfId="8790" xr:uid="{E1B0AD45-8C8F-4575-AE1F-A6A2A566F3AD}"/>
    <cellStyle name="20% - Accent6 2 6" xfId="888" xr:uid="{25E3445E-D896-43EA-ABA3-FD1B8F496D66}"/>
    <cellStyle name="20% - Accent6 2 6 2" xfId="5020" xr:uid="{02B77EF3-B78A-42B4-B7F1-9A81AEA3033C}"/>
    <cellStyle name="20% - Accent6 2 7" xfId="1716" xr:uid="{EF27FFD7-E1A2-4B20-BF65-4532D967F3F3}"/>
    <cellStyle name="20% - Accent6 2 7 2" xfId="5847" xr:uid="{B7D20B42-E0C9-4E6B-8A73-4CDA3564E2DC}"/>
    <cellStyle name="20% - Accent6 2 8" xfId="2540" xr:uid="{AFFDA79B-AA9A-4909-974D-1D0CB6665F19}"/>
    <cellStyle name="20% - Accent6 2 8 2" xfId="6671" xr:uid="{3F1E1415-B2F2-403B-B515-9FFFD23187CA}"/>
    <cellStyle name="20% - Accent6 2 9" xfId="3364" xr:uid="{7CB37A31-7A10-4AE2-9A34-A0B85394FBB8}"/>
    <cellStyle name="20% - Accent6 2 9 2" xfId="7523" xr:uid="{7493D8AF-2C81-4DC2-837F-894F818A4C7D}"/>
    <cellStyle name="20% - Accent6 3" xfId="75" xr:uid="{00000000-0005-0000-0000-00004E010000}"/>
    <cellStyle name="20% - Accent6 3 10" xfId="4207" xr:uid="{9D512DB2-03DB-4C27-87F7-8595571820A8}"/>
    <cellStyle name="20% - Accent6 3 11" xfId="8383" xr:uid="{EDE8E76F-9043-48A8-AC85-064D76C9A9E9}"/>
    <cellStyle name="20% - Accent6 3 2" xfId="128" xr:uid="{00000000-0005-0000-0000-00004F010000}"/>
    <cellStyle name="20% - Accent6 3 2 10" xfId="8436" xr:uid="{8E0469DE-74B6-4686-94E4-D864A1EE6577}"/>
    <cellStyle name="20% - Accent6 3 2 2" xfId="233" xr:uid="{00000000-0005-0000-0000-000050010000}"/>
    <cellStyle name="20% - Accent6 3 2 2 2" xfId="442" xr:uid="{00000000-0005-0000-0000-000051010000}"/>
    <cellStyle name="20% - Accent6 3 2 2 2 2" xfId="859" xr:uid="{00000000-0005-0000-0000-000052010000}"/>
    <cellStyle name="20% - Accent6 3 2 2 2 2 2" xfId="1685" xr:uid="{B7604BF9-CEDE-4A87-BC86-19638F7A054B}"/>
    <cellStyle name="20% - Accent6 3 2 2 2 2 2 2" xfId="5817" xr:uid="{37138DC1-146E-4A1F-B20C-37A21DCCB5F0}"/>
    <cellStyle name="20% - Accent6 3 2 2 2 2 3" xfId="2513" xr:uid="{89674FCC-E872-484B-80FA-6D73084D2100}"/>
    <cellStyle name="20% - Accent6 3 2 2 2 2 3 2" xfId="6644" xr:uid="{0DB24E7F-B803-4309-B5CA-1D6BDF7CBB88}"/>
    <cellStyle name="20% - Accent6 3 2 2 2 2 4" xfId="3337" xr:uid="{DBC4B18A-A56C-4238-9381-644944953A8A}"/>
    <cellStyle name="20% - Accent6 3 2 2 2 2 4 2" xfId="7468" xr:uid="{D6185B28-C81A-4833-ABBC-60244B86692A}"/>
    <cellStyle name="20% - Accent6 3 2 2 2 2 5" xfId="4161" xr:uid="{F872A24D-638C-4DAF-8030-10ECE638EFC3}"/>
    <cellStyle name="20% - Accent6 3 2 2 2 2 5 2" xfId="8320" xr:uid="{B57132EE-A943-4A58-8DEB-1DA20AD81930}"/>
    <cellStyle name="20% - Accent6 3 2 2 2 2 6" xfId="4991" xr:uid="{DAAD3D1C-AC27-48F0-B3CA-42706EDBEC57}"/>
    <cellStyle name="20% - Accent6 3 2 2 2 2 7" xfId="9167" xr:uid="{BF4BF334-EE60-4DB9-99E2-619208E956DE}"/>
    <cellStyle name="20% - Accent6 3 2 2 2 3" xfId="1268" xr:uid="{BADECAAA-FC32-4C6B-BC93-76F83F04D18C}"/>
    <cellStyle name="20% - Accent6 3 2 2 2 3 2" xfId="5400" xr:uid="{783EB7F1-82D9-4A58-9190-300B74B60466}"/>
    <cellStyle name="20% - Accent6 3 2 2 2 4" xfId="2096" xr:uid="{9E4F818E-A698-4281-BDF0-20107E396DEB}"/>
    <cellStyle name="20% - Accent6 3 2 2 2 4 2" xfId="6227" xr:uid="{1E8C034C-504A-46E1-BC94-8EF219A91C95}"/>
    <cellStyle name="20% - Accent6 3 2 2 2 5" xfId="2920" xr:uid="{DE921008-BC76-43B4-A0C5-3A88AC891F5D}"/>
    <cellStyle name="20% - Accent6 3 2 2 2 5 2" xfId="7051" xr:uid="{4923DDE8-80F7-40DD-9E20-B52134F3A737}"/>
    <cellStyle name="20% - Accent6 3 2 2 2 6" xfId="3744" xr:uid="{3E4A4E3D-194B-4E22-BC9D-52A31149D2D1}"/>
    <cellStyle name="20% - Accent6 3 2 2 2 6 2" xfId="7903" xr:uid="{A830EB9C-167E-405E-935A-334A3FFC2C66}"/>
    <cellStyle name="20% - Accent6 3 2 2 2 7" xfId="4574" xr:uid="{B90E7247-8CFB-4D6C-9207-B0EF0BD276C6}"/>
    <cellStyle name="20% - Accent6 3 2 2 2 8" xfId="8750" xr:uid="{BE2C0D3F-FAB1-45EB-9A79-B337C675FF08}"/>
    <cellStyle name="20% - Accent6 3 2 2 3" xfId="651" xr:uid="{00000000-0005-0000-0000-000053010000}"/>
    <cellStyle name="20% - Accent6 3 2 2 3 2" xfId="1477" xr:uid="{7611C6E9-0550-45A2-8D63-0B7B360B398D}"/>
    <cellStyle name="20% - Accent6 3 2 2 3 2 2" xfId="5609" xr:uid="{4BA40313-3860-4EFA-8B27-4A1D172C83EC}"/>
    <cellStyle name="20% - Accent6 3 2 2 3 3" xfId="2305" xr:uid="{5B0B7BAE-816F-467F-8B35-54255D80DEF3}"/>
    <cellStyle name="20% - Accent6 3 2 2 3 3 2" xfId="6436" xr:uid="{BCB906C6-33A5-4D3B-80E9-523D8309D5E9}"/>
    <cellStyle name="20% - Accent6 3 2 2 3 4" xfId="3129" xr:uid="{79521FFB-74E4-4D76-BD6D-D38FB2B123C1}"/>
    <cellStyle name="20% - Accent6 3 2 2 3 4 2" xfId="7260" xr:uid="{C99A834B-297B-470E-A510-E710C10FCFAE}"/>
    <cellStyle name="20% - Accent6 3 2 2 3 5" xfId="3953" xr:uid="{C59EE084-5C9E-4A4C-8461-5BC857D9F9BA}"/>
    <cellStyle name="20% - Accent6 3 2 2 3 5 2" xfId="8112" xr:uid="{72B9D829-A6F4-4723-905C-31212EF6D9D0}"/>
    <cellStyle name="20% - Accent6 3 2 2 3 6" xfId="4783" xr:uid="{1DA414C7-4D29-42A2-8009-ED677E14B0D9}"/>
    <cellStyle name="20% - Accent6 3 2 2 3 7" xfId="8959" xr:uid="{BB371D22-2682-4F59-B63F-63EBF3925B61}"/>
    <cellStyle name="20% - Accent6 3 2 2 4" xfId="1059" xr:uid="{9A60C198-9652-49E3-9C46-F1320EC75EFA}"/>
    <cellStyle name="20% - Accent6 3 2 2 4 2" xfId="5191" xr:uid="{E43407A0-0194-4BC6-80CE-C715F5297C35}"/>
    <cellStyle name="20% - Accent6 3 2 2 5" xfId="1887" xr:uid="{CC857909-2B4E-48E7-BFD0-F218B9C428BE}"/>
    <cellStyle name="20% - Accent6 3 2 2 5 2" xfId="6018" xr:uid="{0BF9AF3D-B810-4E56-A115-788F84A9DF80}"/>
    <cellStyle name="20% - Accent6 3 2 2 6" xfId="2711" xr:uid="{DC48CBC9-D222-4870-BCAD-AF48E3EBEA65}"/>
    <cellStyle name="20% - Accent6 3 2 2 6 2" xfId="6842" xr:uid="{AA763007-4DB9-4564-8A24-5DBBF2D818F2}"/>
    <cellStyle name="20% - Accent6 3 2 2 7" xfId="3535" xr:uid="{E6334823-AE68-42EC-A0D3-B4EEB7744F6C}"/>
    <cellStyle name="20% - Accent6 3 2 2 7 2" xfId="7694" xr:uid="{456CA1F0-6E53-4500-B70C-CFAC43729CC3}"/>
    <cellStyle name="20% - Accent6 3 2 2 8" xfId="4365" xr:uid="{3AA6E685-7C56-454F-95FF-7B27893B0A1B}"/>
    <cellStyle name="20% - Accent6 3 2 2 9" xfId="8541" xr:uid="{1255F59A-2B96-4A28-825F-01AF6E8524CA}"/>
    <cellStyle name="20% - Accent6 3 2 3" xfId="338" xr:uid="{00000000-0005-0000-0000-000054010000}"/>
    <cellStyle name="20% - Accent6 3 2 3 2" xfId="755" xr:uid="{00000000-0005-0000-0000-000055010000}"/>
    <cellStyle name="20% - Accent6 3 2 3 2 2" xfId="1581" xr:uid="{1F4245D6-D20C-4C80-9243-727E53018CAB}"/>
    <cellStyle name="20% - Accent6 3 2 3 2 2 2" xfId="5713" xr:uid="{A9322D6C-FC84-480D-8A52-09B0BE3B1EAA}"/>
    <cellStyle name="20% - Accent6 3 2 3 2 3" xfId="2409" xr:uid="{AA766241-25EB-4125-97F5-6FF8ABDA4D2B}"/>
    <cellStyle name="20% - Accent6 3 2 3 2 3 2" xfId="6540" xr:uid="{88A18648-6EBB-47B7-8515-E7BCF9361938}"/>
    <cellStyle name="20% - Accent6 3 2 3 2 4" xfId="3233" xr:uid="{EA903423-97B8-45E9-915A-BA2C5E1A4706}"/>
    <cellStyle name="20% - Accent6 3 2 3 2 4 2" xfId="7364" xr:uid="{DAC7899D-5D6D-4E2C-92B7-6D16BD209344}"/>
    <cellStyle name="20% - Accent6 3 2 3 2 5" xfId="4057" xr:uid="{F8D260A8-D796-4417-907D-4E21EBBAE333}"/>
    <cellStyle name="20% - Accent6 3 2 3 2 5 2" xfId="8216" xr:uid="{5272E70F-D1A5-460B-BE75-8FC485758E4D}"/>
    <cellStyle name="20% - Accent6 3 2 3 2 6" xfId="4887" xr:uid="{55C2D6AD-754E-4B77-8359-83E3C7EB283A}"/>
    <cellStyle name="20% - Accent6 3 2 3 2 7" xfId="9063" xr:uid="{29400FC5-0DCA-4A78-A999-B9BD0386974F}"/>
    <cellStyle name="20% - Accent6 3 2 3 3" xfId="1164" xr:uid="{A5AE96BA-F6BA-4295-9E52-E4C5157CE537}"/>
    <cellStyle name="20% - Accent6 3 2 3 3 2" xfId="5296" xr:uid="{E3DE109F-84AC-479C-9791-4110CF2183C1}"/>
    <cellStyle name="20% - Accent6 3 2 3 4" xfId="1992" xr:uid="{CBFA564C-4089-4994-B733-5D57FB6240C8}"/>
    <cellStyle name="20% - Accent6 3 2 3 4 2" xfId="6123" xr:uid="{268EE76A-9624-4801-BFBD-3727E26E9941}"/>
    <cellStyle name="20% - Accent6 3 2 3 5" xfId="2816" xr:uid="{E77F287F-0FA8-42D4-8A96-3DC48BDD93A2}"/>
    <cellStyle name="20% - Accent6 3 2 3 5 2" xfId="6947" xr:uid="{680C0C02-AA4D-4700-9C7A-E1740E588914}"/>
    <cellStyle name="20% - Accent6 3 2 3 6" xfId="3640" xr:uid="{D0E8C69D-2869-4B6C-BA3E-FB65551ED2F9}"/>
    <cellStyle name="20% - Accent6 3 2 3 6 2" xfId="7799" xr:uid="{6CEE62CD-EC94-4791-8375-A9E02D45BEBB}"/>
    <cellStyle name="20% - Accent6 3 2 3 7" xfId="4470" xr:uid="{E073C178-F598-4BF8-BD2D-97FB2D6E5180}"/>
    <cellStyle name="20% - Accent6 3 2 3 8" xfId="8646" xr:uid="{73E74367-C3E3-492D-8DAC-3C8122C8EFF8}"/>
    <cellStyle name="20% - Accent6 3 2 4" xfId="547" xr:uid="{00000000-0005-0000-0000-000056010000}"/>
    <cellStyle name="20% - Accent6 3 2 4 2" xfId="1373" xr:uid="{3B77EBDF-2755-46CD-A087-9DCC73298CB3}"/>
    <cellStyle name="20% - Accent6 3 2 4 2 2" xfId="5505" xr:uid="{B89DBF2D-3937-4A83-8319-F27DBC46A02C}"/>
    <cellStyle name="20% - Accent6 3 2 4 3" xfId="2201" xr:uid="{E6689094-39FC-4243-9D6A-3A05699C9328}"/>
    <cellStyle name="20% - Accent6 3 2 4 3 2" xfId="6332" xr:uid="{6F4D2A55-F715-4908-A57B-E86410AE3B32}"/>
    <cellStyle name="20% - Accent6 3 2 4 4" xfId="3025" xr:uid="{E9A360DC-7DF8-47BE-A804-866845754236}"/>
    <cellStyle name="20% - Accent6 3 2 4 4 2" xfId="7156" xr:uid="{177CE36C-3C16-4DE7-832D-839BE76212BA}"/>
    <cellStyle name="20% - Accent6 3 2 4 5" xfId="3849" xr:uid="{ADCE345D-9124-4480-8850-7BAA94A58242}"/>
    <cellStyle name="20% - Accent6 3 2 4 5 2" xfId="8008" xr:uid="{9DFB6F81-E828-4F49-BCA8-18EF71248704}"/>
    <cellStyle name="20% - Accent6 3 2 4 6" xfId="4679" xr:uid="{85F6CD30-F005-4C6A-AAE5-3404E3CF6268}"/>
    <cellStyle name="20% - Accent6 3 2 4 7" xfId="8855" xr:uid="{D9217E23-82EE-4FD2-A171-BD56776938F1}"/>
    <cellStyle name="20% - Accent6 3 2 5" xfId="954" xr:uid="{D2D4CE20-290E-4DE3-8133-EF2B8A24982F}"/>
    <cellStyle name="20% - Accent6 3 2 5 2" xfId="5086" xr:uid="{FABEC8A8-05A5-4B14-A1DB-C6B76E7E11E0}"/>
    <cellStyle name="20% - Accent6 3 2 6" xfId="1782" xr:uid="{617ACF55-E970-4090-AFFA-32D6D2872D72}"/>
    <cellStyle name="20% - Accent6 3 2 6 2" xfId="5913" xr:uid="{6EECAB8B-29FC-4D72-BA4B-5C9492A3A613}"/>
    <cellStyle name="20% - Accent6 3 2 7" xfId="2606" xr:uid="{FFED58CA-44E1-44DD-8941-132BAF9521FA}"/>
    <cellStyle name="20% - Accent6 3 2 7 2" xfId="6737" xr:uid="{7081FAFD-BC15-4317-8253-63D53DE3A0B2}"/>
    <cellStyle name="20% - Accent6 3 2 8" xfId="3430" xr:uid="{8A7EBB2A-A47C-40BC-B781-F556BF699CBD}"/>
    <cellStyle name="20% - Accent6 3 2 8 2" xfId="7589" xr:uid="{390FE35C-858A-4AD5-8EF9-2E243705E33C}"/>
    <cellStyle name="20% - Accent6 3 2 9" xfId="4260" xr:uid="{234B19D1-AC78-4AD1-9F77-83E251CD5371}"/>
    <cellStyle name="20% - Accent6 3 3" xfId="181" xr:uid="{00000000-0005-0000-0000-000057010000}"/>
    <cellStyle name="20% - Accent6 3 3 2" xfId="390" xr:uid="{00000000-0005-0000-0000-000058010000}"/>
    <cellStyle name="20% - Accent6 3 3 2 2" xfId="807" xr:uid="{00000000-0005-0000-0000-000059010000}"/>
    <cellStyle name="20% - Accent6 3 3 2 2 2" xfId="1633" xr:uid="{4686F572-1C5E-464A-A7A0-589B5C135EE5}"/>
    <cellStyle name="20% - Accent6 3 3 2 2 2 2" xfId="5765" xr:uid="{FEACA8C7-730E-4217-9630-A7382B3E78A8}"/>
    <cellStyle name="20% - Accent6 3 3 2 2 3" xfId="2461" xr:uid="{8247C797-4522-41EB-B16E-ACE3B4138854}"/>
    <cellStyle name="20% - Accent6 3 3 2 2 3 2" xfId="6592" xr:uid="{571489CC-285E-496A-B84B-EFE56838B05A}"/>
    <cellStyle name="20% - Accent6 3 3 2 2 4" xfId="3285" xr:uid="{8E4A73B5-5D32-4B06-AB21-2DD061C9E4CF}"/>
    <cellStyle name="20% - Accent6 3 3 2 2 4 2" xfId="7416" xr:uid="{4197F858-1043-4930-8FA3-312EF4BDCB64}"/>
    <cellStyle name="20% - Accent6 3 3 2 2 5" xfId="4109" xr:uid="{E4C00C8C-A5A8-41DD-B8A3-53788606533C}"/>
    <cellStyle name="20% - Accent6 3 3 2 2 5 2" xfId="8268" xr:uid="{C96B64E2-4E59-4A60-983F-8C3DEE77CBE5}"/>
    <cellStyle name="20% - Accent6 3 3 2 2 6" xfId="4939" xr:uid="{FACA6A1E-2544-4934-9206-EC7E3F5D0AC9}"/>
    <cellStyle name="20% - Accent6 3 3 2 2 7" xfId="9115" xr:uid="{04374234-AAD1-480E-8BF8-3D6EF4D40850}"/>
    <cellStyle name="20% - Accent6 3 3 2 3" xfId="1216" xr:uid="{14C4C4CF-59A0-40F8-85C5-3DA38C4BF314}"/>
    <cellStyle name="20% - Accent6 3 3 2 3 2" xfId="5348" xr:uid="{4C69E8BA-ED8B-4FFA-B718-DEB7B3FFDBAF}"/>
    <cellStyle name="20% - Accent6 3 3 2 4" xfId="2044" xr:uid="{0561C770-CB7F-4B57-82CC-3032850E6B44}"/>
    <cellStyle name="20% - Accent6 3 3 2 4 2" xfId="6175" xr:uid="{FD2BD470-0E48-47A8-8CC6-15D9F456D4FA}"/>
    <cellStyle name="20% - Accent6 3 3 2 5" xfId="2868" xr:uid="{6FB24C8D-040A-4194-9977-93533B42A38F}"/>
    <cellStyle name="20% - Accent6 3 3 2 5 2" xfId="6999" xr:uid="{DE66F6CA-C787-499A-8DB4-BB41502E247D}"/>
    <cellStyle name="20% - Accent6 3 3 2 6" xfId="3692" xr:uid="{A3E6FBC2-1AD0-43D0-A767-3D255EC92849}"/>
    <cellStyle name="20% - Accent6 3 3 2 6 2" xfId="7851" xr:uid="{4AB76ABA-10C2-4920-AE2A-786CDF67B49F}"/>
    <cellStyle name="20% - Accent6 3 3 2 7" xfId="4522" xr:uid="{40143365-115D-4E8F-892F-E7D1984CC71A}"/>
    <cellStyle name="20% - Accent6 3 3 2 8" xfId="8698" xr:uid="{09262015-A1D6-4375-8E12-9EE538679C41}"/>
    <cellStyle name="20% - Accent6 3 3 3" xfId="599" xr:uid="{00000000-0005-0000-0000-00005A010000}"/>
    <cellStyle name="20% - Accent6 3 3 3 2" xfId="1425" xr:uid="{A6457A38-0301-4EA2-ABAA-F84CC86F72AC}"/>
    <cellStyle name="20% - Accent6 3 3 3 2 2" xfId="5557" xr:uid="{0B8CE531-1611-498B-902B-40D1BB3BDFBE}"/>
    <cellStyle name="20% - Accent6 3 3 3 3" xfId="2253" xr:uid="{EE7E200B-89CE-43B5-A37B-689558DE0750}"/>
    <cellStyle name="20% - Accent6 3 3 3 3 2" xfId="6384" xr:uid="{843CCA3C-0900-4715-B621-AAE36D605122}"/>
    <cellStyle name="20% - Accent6 3 3 3 4" xfId="3077" xr:uid="{9A7076C9-8FE6-4BA8-99A7-F1E9AC715D69}"/>
    <cellStyle name="20% - Accent6 3 3 3 4 2" xfId="7208" xr:uid="{3D124166-FDB1-4DC0-8E33-E4908DC166CE}"/>
    <cellStyle name="20% - Accent6 3 3 3 5" xfId="3901" xr:uid="{6243EA42-046D-4726-8C39-5F92E65B71EE}"/>
    <cellStyle name="20% - Accent6 3 3 3 5 2" xfId="8060" xr:uid="{A58C8426-66A9-4AE2-B825-FA79029D106B}"/>
    <cellStyle name="20% - Accent6 3 3 3 6" xfId="4731" xr:uid="{7A12EC55-7E75-4487-A8B1-98002DF53E3A}"/>
    <cellStyle name="20% - Accent6 3 3 3 7" xfId="8907" xr:uid="{DB270BA9-7C9D-49B1-86C5-75741A4B5587}"/>
    <cellStyle name="20% - Accent6 3 3 4" xfId="1007" xr:uid="{E98CCD06-6032-4E85-BE81-C79CEB9B7A17}"/>
    <cellStyle name="20% - Accent6 3 3 4 2" xfId="5139" xr:uid="{CED792A4-36C1-49CF-8E62-C679DD7C52B0}"/>
    <cellStyle name="20% - Accent6 3 3 5" xfId="1835" xr:uid="{A9D817C5-361C-4FC4-8612-5A106C1D6D16}"/>
    <cellStyle name="20% - Accent6 3 3 5 2" xfId="5966" xr:uid="{07B80405-E2D8-4C12-A4AA-DEA55E941181}"/>
    <cellStyle name="20% - Accent6 3 3 6" xfId="2659" xr:uid="{48224B0C-6E41-4500-B68A-388017D455E7}"/>
    <cellStyle name="20% - Accent6 3 3 6 2" xfId="6790" xr:uid="{7E6F91F1-DCA1-4684-9CF2-8B36058C6D80}"/>
    <cellStyle name="20% - Accent6 3 3 7" xfId="3483" xr:uid="{21B30F81-4805-42DF-BCB9-DD9DB7F0FB87}"/>
    <cellStyle name="20% - Accent6 3 3 7 2" xfId="7642" xr:uid="{0C53FA8D-D514-464A-8A46-6966D6420064}"/>
    <cellStyle name="20% - Accent6 3 3 8" xfId="4313" xr:uid="{335ECD21-6860-4004-88E8-2FAE0190BAFA}"/>
    <cellStyle name="20% - Accent6 3 3 9" xfId="8489" xr:uid="{30F80772-1654-4BE8-9C19-6E188551656A}"/>
    <cellStyle name="20% - Accent6 3 4" xfId="286" xr:uid="{00000000-0005-0000-0000-00005B010000}"/>
    <cellStyle name="20% - Accent6 3 4 2" xfId="703" xr:uid="{00000000-0005-0000-0000-00005C010000}"/>
    <cellStyle name="20% - Accent6 3 4 2 2" xfId="1529" xr:uid="{5F38CC33-1183-45DE-B1E5-30AD8C63A78D}"/>
    <cellStyle name="20% - Accent6 3 4 2 2 2" xfId="5661" xr:uid="{661FE8F1-F491-4112-8581-493FCD43089B}"/>
    <cellStyle name="20% - Accent6 3 4 2 3" xfId="2357" xr:uid="{06ABEA88-F6D0-47F7-B511-20D2429A9D8E}"/>
    <cellStyle name="20% - Accent6 3 4 2 3 2" xfId="6488" xr:uid="{6415F69B-E4EE-4E9D-AD85-B7F694DC8CE9}"/>
    <cellStyle name="20% - Accent6 3 4 2 4" xfId="3181" xr:uid="{A3F20DAC-EB16-40E7-AC6A-CFDCD975AA3E}"/>
    <cellStyle name="20% - Accent6 3 4 2 4 2" xfId="7312" xr:uid="{A3013EEB-0C70-4643-90C0-A288CAF93FAF}"/>
    <cellStyle name="20% - Accent6 3 4 2 5" xfId="4005" xr:uid="{E612BAA8-8A14-42F7-BA01-8FBEE42FBB4E}"/>
    <cellStyle name="20% - Accent6 3 4 2 5 2" xfId="8164" xr:uid="{E95C5845-2C32-40A8-92B2-DCC334D1107E}"/>
    <cellStyle name="20% - Accent6 3 4 2 6" xfId="4835" xr:uid="{53BF1AB3-A17E-45D8-AE20-F4251B1072D8}"/>
    <cellStyle name="20% - Accent6 3 4 2 7" xfId="9011" xr:uid="{FD364A31-04F3-4AD0-ABA3-5489438465E5}"/>
    <cellStyle name="20% - Accent6 3 4 3" xfId="1112" xr:uid="{40D3FCB5-E3F8-4F86-A439-5C16A7773EE9}"/>
    <cellStyle name="20% - Accent6 3 4 3 2" xfId="5244" xr:uid="{BC1E3EE8-73DA-4496-8BED-D7F641CA5E8E}"/>
    <cellStyle name="20% - Accent6 3 4 4" xfId="1940" xr:uid="{358E83E1-FA57-408A-8CE0-699A0E5DC9E1}"/>
    <cellStyle name="20% - Accent6 3 4 4 2" xfId="6071" xr:uid="{2FC33A0C-4479-474B-9286-1FD1D1CF40F7}"/>
    <cellStyle name="20% - Accent6 3 4 5" xfId="2764" xr:uid="{949072D7-A56E-420C-82E9-36D0A7AD1FD1}"/>
    <cellStyle name="20% - Accent6 3 4 5 2" xfId="6895" xr:uid="{A5DF79D8-FC17-4679-B007-AFDB9F234855}"/>
    <cellStyle name="20% - Accent6 3 4 6" xfId="3588" xr:uid="{A096AA79-5E46-40B4-90A8-0ED9519B38D4}"/>
    <cellStyle name="20% - Accent6 3 4 6 2" xfId="7747" xr:uid="{A8F63049-0F59-465E-98E1-FBCF3FD6B363}"/>
    <cellStyle name="20% - Accent6 3 4 7" xfId="4418" xr:uid="{25C4E1E0-67F5-4348-8314-D81EB8C1BCD0}"/>
    <cellStyle name="20% - Accent6 3 4 8" xfId="8594" xr:uid="{F6AE4BBB-3432-4CA8-ACD4-45F0DE6230FF}"/>
    <cellStyle name="20% - Accent6 3 5" xfId="495" xr:uid="{00000000-0005-0000-0000-00005D010000}"/>
    <cellStyle name="20% - Accent6 3 5 2" xfId="1321" xr:uid="{6FA073E2-C26E-47B1-BD5D-319B1C0B92D2}"/>
    <cellStyle name="20% - Accent6 3 5 2 2" xfId="5453" xr:uid="{26991A5E-7CD0-43F0-8AD5-5FD79A7DBE67}"/>
    <cellStyle name="20% - Accent6 3 5 3" xfId="2149" xr:uid="{FA737BDB-0336-4C04-80FD-A368A4650247}"/>
    <cellStyle name="20% - Accent6 3 5 3 2" xfId="6280" xr:uid="{52FD1E26-0DE5-424E-AF1B-05F3682542EB}"/>
    <cellStyle name="20% - Accent6 3 5 4" xfId="2973" xr:uid="{9C1E851B-204D-4480-AC32-6551ABFB52C5}"/>
    <cellStyle name="20% - Accent6 3 5 4 2" xfId="7104" xr:uid="{5A778E70-C969-4C23-8611-A1D7F02D7B72}"/>
    <cellStyle name="20% - Accent6 3 5 5" xfId="3797" xr:uid="{877A5D0B-00CB-4EB9-AF8E-741B82680991}"/>
    <cellStyle name="20% - Accent6 3 5 5 2" xfId="7956" xr:uid="{F9973731-3C0C-461F-AA2F-57FBEA940B38}"/>
    <cellStyle name="20% - Accent6 3 5 6" xfId="4627" xr:uid="{100A12C5-B051-4A81-80DF-E45DC54BC30C}"/>
    <cellStyle name="20% - Accent6 3 5 7" xfId="8803" xr:uid="{5188E86D-4DD4-4E09-856C-E503F4756116}"/>
    <cellStyle name="20% - Accent6 3 6" xfId="901" xr:uid="{E9955523-5DBB-4965-93F5-FF188F49A8EC}"/>
    <cellStyle name="20% - Accent6 3 6 2" xfId="5033" xr:uid="{57556D29-82CB-469B-B97A-CCB163707056}"/>
    <cellStyle name="20% - Accent6 3 7" xfId="1729" xr:uid="{41256C2E-8EA0-4F72-9719-45DAB1BED73D}"/>
    <cellStyle name="20% - Accent6 3 7 2" xfId="5860" xr:uid="{203EC414-0075-4059-90D0-E45F8DC1815B}"/>
    <cellStyle name="20% - Accent6 3 8" xfId="2553" xr:uid="{B222EF1C-37EB-4B23-864A-68E2DC182437}"/>
    <cellStyle name="20% - Accent6 3 8 2" xfId="6684" xr:uid="{25ADA5F0-532F-4A92-B637-4BA70BEFC227}"/>
    <cellStyle name="20% - Accent6 3 9" xfId="3377" xr:uid="{386C33ED-BC7A-4EC5-B50A-F61B225B924E}"/>
    <cellStyle name="20% - Accent6 3 9 2" xfId="7536" xr:uid="{7E95401E-0FBA-4204-A885-7E02F970A1CA}"/>
    <cellStyle name="20% - Accent6 4" xfId="88" xr:uid="{00000000-0005-0000-0000-00005E010000}"/>
    <cellStyle name="20% - Accent6 4 10" xfId="8396" xr:uid="{DC7ECE49-E16D-4617-A865-DEA245007B73}"/>
    <cellStyle name="20% - Accent6 4 2" xfId="194" xr:uid="{00000000-0005-0000-0000-00005F010000}"/>
    <cellStyle name="20% - Accent6 4 2 2" xfId="403" xr:uid="{00000000-0005-0000-0000-000060010000}"/>
    <cellStyle name="20% - Accent6 4 2 2 2" xfId="820" xr:uid="{00000000-0005-0000-0000-000061010000}"/>
    <cellStyle name="20% - Accent6 4 2 2 2 2" xfId="1646" xr:uid="{B50A5CEC-7D1E-42DA-9BC7-E5AF0469C796}"/>
    <cellStyle name="20% - Accent6 4 2 2 2 2 2" xfId="5778" xr:uid="{C4B89AD2-09F4-40D9-84EB-45DC23B308E5}"/>
    <cellStyle name="20% - Accent6 4 2 2 2 3" xfId="2474" xr:uid="{8BE4D7EF-049B-49E9-B008-6E240009A4B3}"/>
    <cellStyle name="20% - Accent6 4 2 2 2 3 2" xfId="6605" xr:uid="{9CE1F7C2-784C-4A94-BAD4-3E867D8D9E06}"/>
    <cellStyle name="20% - Accent6 4 2 2 2 4" xfId="3298" xr:uid="{8E0F8412-34F3-475C-AE83-8579A7FDE6AF}"/>
    <cellStyle name="20% - Accent6 4 2 2 2 4 2" xfId="7429" xr:uid="{F6F13CA8-F158-4F17-A45E-65B2FDBE355F}"/>
    <cellStyle name="20% - Accent6 4 2 2 2 5" xfId="4122" xr:uid="{B50F9D62-6D0A-46D3-B010-C236944413FA}"/>
    <cellStyle name="20% - Accent6 4 2 2 2 5 2" xfId="8281" xr:uid="{D115D535-5AD6-4AB9-9AF5-87F919BE6822}"/>
    <cellStyle name="20% - Accent6 4 2 2 2 6" xfId="4952" xr:uid="{5DCAEF8A-173C-4768-88B9-C0AC5DA7C830}"/>
    <cellStyle name="20% - Accent6 4 2 2 2 7" xfId="9128" xr:uid="{5F787E08-328D-4278-8A39-CDEBC4B46503}"/>
    <cellStyle name="20% - Accent6 4 2 2 3" xfId="1229" xr:uid="{5D26E71B-A61E-4F15-A3AB-C87873ACE456}"/>
    <cellStyle name="20% - Accent6 4 2 2 3 2" xfId="5361" xr:uid="{284994B5-B3CC-43A3-86CD-2FF89405C2CE}"/>
    <cellStyle name="20% - Accent6 4 2 2 4" xfId="2057" xr:uid="{0856304A-48B9-421E-953B-4E45D4A33C62}"/>
    <cellStyle name="20% - Accent6 4 2 2 4 2" xfId="6188" xr:uid="{D4105B82-2C3F-41FF-8D21-0AED41DCAA3D}"/>
    <cellStyle name="20% - Accent6 4 2 2 5" xfId="2881" xr:uid="{A20CD05B-9280-4C7A-89B7-9F8BBCEAB04B}"/>
    <cellStyle name="20% - Accent6 4 2 2 5 2" xfId="7012" xr:uid="{EBB0D5C9-AC3D-42B4-8B89-953AE9B7FCEC}"/>
    <cellStyle name="20% - Accent6 4 2 2 6" xfId="3705" xr:uid="{FCFD1A16-0E9D-47F6-ACD8-F9E2907170A6}"/>
    <cellStyle name="20% - Accent6 4 2 2 6 2" xfId="7864" xr:uid="{3B1B3269-8FD3-4861-8735-5213D7B13EEE}"/>
    <cellStyle name="20% - Accent6 4 2 2 7" xfId="4535" xr:uid="{81A73537-BCA1-41A0-84E8-D129F1D6A69D}"/>
    <cellStyle name="20% - Accent6 4 2 2 8" xfId="8711" xr:uid="{FC5394A9-F1FF-4ACD-BE8D-D1E5A3495A55}"/>
    <cellStyle name="20% - Accent6 4 2 3" xfId="612" xr:uid="{00000000-0005-0000-0000-000062010000}"/>
    <cellStyle name="20% - Accent6 4 2 3 2" xfId="1438" xr:uid="{BB56C57E-2EE2-4AC7-B5FD-471E3FB5EC48}"/>
    <cellStyle name="20% - Accent6 4 2 3 2 2" xfId="5570" xr:uid="{20634AC5-0105-4CB0-ADC4-A027F8B37F68}"/>
    <cellStyle name="20% - Accent6 4 2 3 3" xfId="2266" xr:uid="{94F6BCFC-84DA-4089-A5AC-3577EB536DFC}"/>
    <cellStyle name="20% - Accent6 4 2 3 3 2" xfId="6397" xr:uid="{C01733C3-2C14-42D3-BCE5-ED8468EDEE52}"/>
    <cellStyle name="20% - Accent6 4 2 3 4" xfId="3090" xr:uid="{DC1EA048-7A2E-4CEC-B7C3-CCF8A03BF5CF}"/>
    <cellStyle name="20% - Accent6 4 2 3 4 2" xfId="7221" xr:uid="{FB23E4A4-9825-4DCF-954D-B288247CEE3D}"/>
    <cellStyle name="20% - Accent6 4 2 3 5" xfId="3914" xr:uid="{EB98CE8F-2D13-463C-B21D-315107724409}"/>
    <cellStyle name="20% - Accent6 4 2 3 5 2" xfId="8073" xr:uid="{987FC11B-609E-4410-9A0D-DF49E3E6716C}"/>
    <cellStyle name="20% - Accent6 4 2 3 6" xfId="4744" xr:uid="{4A00BA8D-56D1-420D-A550-FC301A95030F}"/>
    <cellStyle name="20% - Accent6 4 2 3 7" xfId="8920" xr:uid="{3D8D26FB-9500-4865-ADCF-7BC991AB54AD}"/>
    <cellStyle name="20% - Accent6 4 2 4" xfId="1020" xr:uid="{F8C4A730-D9DA-4C58-B975-0BD38EFE8CBC}"/>
    <cellStyle name="20% - Accent6 4 2 4 2" xfId="5152" xr:uid="{AAF73C71-591F-48C6-B64A-0563B327317A}"/>
    <cellStyle name="20% - Accent6 4 2 5" xfId="1848" xr:uid="{D96D391B-FBBE-4955-8BF2-F5CC0664CF37}"/>
    <cellStyle name="20% - Accent6 4 2 5 2" xfId="5979" xr:uid="{DAED5C8B-7836-4016-BC81-640A64582FCD}"/>
    <cellStyle name="20% - Accent6 4 2 6" xfId="2672" xr:uid="{45FDA543-1568-43F9-8E17-91056992C4E5}"/>
    <cellStyle name="20% - Accent6 4 2 6 2" xfId="6803" xr:uid="{EFC99C77-3279-4F92-882A-0245EE74CEB6}"/>
    <cellStyle name="20% - Accent6 4 2 7" xfId="3496" xr:uid="{838D3A0E-3EC9-44A6-B2B4-030B8F7B0C15}"/>
    <cellStyle name="20% - Accent6 4 2 7 2" xfId="7655" xr:uid="{1F94B121-7A68-405B-AF79-1EE7118D84E2}"/>
    <cellStyle name="20% - Accent6 4 2 8" xfId="4326" xr:uid="{4E36758E-0D04-4AA1-B83B-A14205D0698B}"/>
    <cellStyle name="20% - Accent6 4 2 9" xfId="8502" xr:uid="{D83CC16A-8118-405C-BA97-1EE10114A1D5}"/>
    <cellStyle name="20% - Accent6 4 3" xfId="299" xr:uid="{00000000-0005-0000-0000-000063010000}"/>
    <cellStyle name="20% - Accent6 4 3 2" xfId="716" xr:uid="{00000000-0005-0000-0000-000064010000}"/>
    <cellStyle name="20% - Accent6 4 3 2 2" xfId="1542" xr:uid="{06582E0D-2AB6-4783-AEB4-A07C03A0C7D1}"/>
    <cellStyle name="20% - Accent6 4 3 2 2 2" xfId="5674" xr:uid="{B7FFA959-4405-4881-ACDE-555B8E1A4AC5}"/>
    <cellStyle name="20% - Accent6 4 3 2 3" xfId="2370" xr:uid="{65236C55-3B1D-4916-BFA7-0075B9316023}"/>
    <cellStyle name="20% - Accent6 4 3 2 3 2" xfId="6501" xr:uid="{56334D34-B735-4AA3-B041-452BB2E70011}"/>
    <cellStyle name="20% - Accent6 4 3 2 4" xfId="3194" xr:uid="{B61CEE88-702F-4C0E-8AFB-3A78E6DB22E8}"/>
    <cellStyle name="20% - Accent6 4 3 2 4 2" xfId="7325" xr:uid="{8E38777C-547D-4393-8AA2-EFC04F7BB0E0}"/>
    <cellStyle name="20% - Accent6 4 3 2 5" xfId="4018" xr:uid="{4D21DE43-BC65-4732-A0C0-D600FC66F892}"/>
    <cellStyle name="20% - Accent6 4 3 2 5 2" xfId="8177" xr:uid="{CE6B65BE-A5AD-4C69-91C8-3AC9C364BA00}"/>
    <cellStyle name="20% - Accent6 4 3 2 6" xfId="4848" xr:uid="{6C19B797-F716-405A-B401-00C74F457A4F}"/>
    <cellStyle name="20% - Accent6 4 3 2 7" xfId="9024" xr:uid="{69F85255-D10E-4DB0-9ED8-844EDA671851}"/>
    <cellStyle name="20% - Accent6 4 3 3" xfId="1125" xr:uid="{4ACC6CC0-9ADE-4B5F-BDB5-6CDAF6F209BB}"/>
    <cellStyle name="20% - Accent6 4 3 3 2" xfId="5257" xr:uid="{9FA69745-D911-4851-A5DE-FB7880B23E19}"/>
    <cellStyle name="20% - Accent6 4 3 4" xfId="1953" xr:uid="{09CDAF06-6955-4B68-8A8E-C523BB00F373}"/>
    <cellStyle name="20% - Accent6 4 3 4 2" xfId="6084" xr:uid="{F39AE31E-4850-43CC-971B-F0313F0D4780}"/>
    <cellStyle name="20% - Accent6 4 3 5" xfId="2777" xr:uid="{6DE8A90A-3109-4F2B-BF47-3FB9ABDD81A0}"/>
    <cellStyle name="20% - Accent6 4 3 5 2" xfId="6908" xr:uid="{86DBB21D-25E8-4E63-A6C1-DB6ADAAC753E}"/>
    <cellStyle name="20% - Accent6 4 3 6" xfId="3601" xr:uid="{A4CEC285-12AF-436E-924A-19C323969D61}"/>
    <cellStyle name="20% - Accent6 4 3 6 2" xfId="7760" xr:uid="{20BC49F3-67F4-406B-BF6F-0593664F447A}"/>
    <cellStyle name="20% - Accent6 4 3 7" xfId="4431" xr:uid="{920EECBC-41A2-40A3-9994-53263AC81F6E}"/>
    <cellStyle name="20% - Accent6 4 3 8" xfId="8607" xr:uid="{1D671839-E487-4FA4-A5FD-62B650FF7876}"/>
    <cellStyle name="20% - Accent6 4 4" xfId="508" xr:uid="{00000000-0005-0000-0000-000065010000}"/>
    <cellStyle name="20% - Accent6 4 4 2" xfId="1334" xr:uid="{64AC454C-18AD-4F67-A65E-CC62392DA46F}"/>
    <cellStyle name="20% - Accent6 4 4 2 2" xfId="5466" xr:uid="{FDAD27EC-DE42-4820-8855-231AD6E717EC}"/>
    <cellStyle name="20% - Accent6 4 4 3" xfId="2162" xr:uid="{9D27E181-B0A3-4508-9A8F-442D2421EDA0}"/>
    <cellStyle name="20% - Accent6 4 4 3 2" xfId="6293" xr:uid="{239A080A-9670-40C7-AE8B-6C0954E50FF9}"/>
    <cellStyle name="20% - Accent6 4 4 4" xfId="2986" xr:uid="{938A03A2-ED20-4B44-B0A3-E10DECECD881}"/>
    <cellStyle name="20% - Accent6 4 4 4 2" xfId="7117" xr:uid="{3E3880C5-79F1-47F8-82FE-6F3B11A1DD87}"/>
    <cellStyle name="20% - Accent6 4 4 5" xfId="3810" xr:uid="{234C2391-EA6C-441F-A047-CC662BC3B073}"/>
    <cellStyle name="20% - Accent6 4 4 5 2" xfId="7969" xr:uid="{9C35DD98-304A-488A-B89D-1A25AA7A02C5}"/>
    <cellStyle name="20% - Accent6 4 4 6" xfId="4640" xr:uid="{7DAE9D9E-67A9-4CBB-AE9C-19D430823710}"/>
    <cellStyle name="20% - Accent6 4 4 7" xfId="8816" xr:uid="{FF7259E5-F1C8-4378-AE91-E45B85E3E98B}"/>
    <cellStyle name="20% - Accent6 4 5" xfId="914" xr:uid="{EAAFE385-FF55-4712-9BCC-070385E5006F}"/>
    <cellStyle name="20% - Accent6 4 5 2" xfId="5046" xr:uid="{513E91E1-79E4-4545-874B-39EA201870C4}"/>
    <cellStyle name="20% - Accent6 4 6" xfId="1742" xr:uid="{6B6F894D-A9A2-43B6-9E20-FF8A93F8E784}"/>
    <cellStyle name="20% - Accent6 4 6 2" xfId="5873" xr:uid="{C5A9169C-1F1A-4913-8B18-467EB4856C56}"/>
    <cellStyle name="20% - Accent6 4 7" xfId="2566" xr:uid="{F2EF88DF-1A43-4A90-B944-2FDBD94EDEE5}"/>
    <cellStyle name="20% - Accent6 4 7 2" xfId="6697" xr:uid="{8DD34055-D97A-4C6E-BB73-C8BB734F9CEA}"/>
    <cellStyle name="20% - Accent6 4 8" xfId="3390" xr:uid="{DF2446AE-6662-46CD-A349-2E8203992884}"/>
    <cellStyle name="20% - Accent6 4 8 2" xfId="7549" xr:uid="{A4255D03-4343-4F21-B431-81D78208FFF2}"/>
    <cellStyle name="20% - Accent6 4 9" xfId="4220" xr:uid="{0B827744-5A25-4E86-8541-8079A615C77A}"/>
    <cellStyle name="20% - Accent6 5" xfId="101" xr:uid="{00000000-0005-0000-0000-000066010000}"/>
    <cellStyle name="20% - Accent6 5 10" xfId="8409" xr:uid="{5B77D5A1-399D-4B3A-ACB6-9A20AFFB04FB}"/>
    <cellStyle name="20% - Accent6 5 2" xfId="206" xr:uid="{00000000-0005-0000-0000-000067010000}"/>
    <cellStyle name="20% - Accent6 5 2 2" xfId="415" xr:uid="{00000000-0005-0000-0000-000068010000}"/>
    <cellStyle name="20% - Accent6 5 2 2 2" xfId="832" xr:uid="{00000000-0005-0000-0000-000069010000}"/>
    <cellStyle name="20% - Accent6 5 2 2 2 2" xfId="1658" xr:uid="{38216F76-2F78-4535-99B8-99347A5DF21E}"/>
    <cellStyle name="20% - Accent6 5 2 2 2 2 2" xfId="5790" xr:uid="{BCCFDC74-6C80-4D18-B011-948DC92E4910}"/>
    <cellStyle name="20% - Accent6 5 2 2 2 3" xfId="2486" xr:uid="{CAF77600-1BF5-4B91-AB51-437A57A8AF2B}"/>
    <cellStyle name="20% - Accent6 5 2 2 2 3 2" xfId="6617" xr:uid="{6F6ECFA3-7B1D-47AD-8C35-6AF8C18F68AF}"/>
    <cellStyle name="20% - Accent6 5 2 2 2 4" xfId="3310" xr:uid="{7893C233-A7AC-4BC5-8A96-7E2114F91A29}"/>
    <cellStyle name="20% - Accent6 5 2 2 2 4 2" xfId="7441" xr:uid="{56D5C136-FE4B-40BF-A893-EFB95827E624}"/>
    <cellStyle name="20% - Accent6 5 2 2 2 5" xfId="4134" xr:uid="{34AA7C59-26ED-426C-906C-CCC88C8974C2}"/>
    <cellStyle name="20% - Accent6 5 2 2 2 5 2" xfId="8293" xr:uid="{498B1F4F-5F7D-49E0-B63A-883B4EAF84AC}"/>
    <cellStyle name="20% - Accent6 5 2 2 2 6" xfId="4964" xr:uid="{AB90EA76-40C7-4204-9BE7-822B9B8DFBE2}"/>
    <cellStyle name="20% - Accent6 5 2 2 2 7" xfId="9140" xr:uid="{3C7860EE-7677-4A91-85A2-7E6EF9330B15}"/>
    <cellStyle name="20% - Accent6 5 2 2 3" xfId="1241" xr:uid="{790AFA5E-0DD5-4B2E-97E5-11B57C8302E1}"/>
    <cellStyle name="20% - Accent6 5 2 2 3 2" xfId="5373" xr:uid="{060CFA2C-1A87-4AC6-A6DB-E4630C166061}"/>
    <cellStyle name="20% - Accent6 5 2 2 4" xfId="2069" xr:uid="{2CD74D27-E0A2-45DD-85EB-1C277C9DD65E}"/>
    <cellStyle name="20% - Accent6 5 2 2 4 2" xfId="6200" xr:uid="{00DEBB92-0A5C-420D-8EC6-638FCA05378A}"/>
    <cellStyle name="20% - Accent6 5 2 2 5" xfId="2893" xr:uid="{E8E43546-8F2B-43BE-98D5-87CEC9D13091}"/>
    <cellStyle name="20% - Accent6 5 2 2 5 2" xfId="7024" xr:uid="{F08E94D3-5697-4F37-B235-0BC187883525}"/>
    <cellStyle name="20% - Accent6 5 2 2 6" xfId="3717" xr:uid="{F34334DC-F912-4B50-A332-118523CB53FE}"/>
    <cellStyle name="20% - Accent6 5 2 2 6 2" xfId="7876" xr:uid="{0B65C506-E801-480E-8154-20DA2232E813}"/>
    <cellStyle name="20% - Accent6 5 2 2 7" xfId="4547" xr:uid="{738D763F-A519-447B-9669-F192FD979723}"/>
    <cellStyle name="20% - Accent6 5 2 2 8" xfId="8723" xr:uid="{F9E79EC2-D767-4BE0-84EB-5A5D0E46B865}"/>
    <cellStyle name="20% - Accent6 5 2 3" xfId="624" xr:uid="{00000000-0005-0000-0000-00006A010000}"/>
    <cellStyle name="20% - Accent6 5 2 3 2" xfId="1450" xr:uid="{8EC0BAAE-97E9-4F0D-85C3-679E0F4F4696}"/>
    <cellStyle name="20% - Accent6 5 2 3 2 2" xfId="5582" xr:uid="{03F2624C-0D39-449B-B207-26E70A434D27}"/>
    <cellStyle name="20% - Accent6 5 2 3 3" xfId="2278" xr:uid="{4C88FA39-65D8-472B-97C0-9A568C43DBC3}"/>
    <cellStyle name="20% - Accent6 5 2 3 3 2" xfId="6409" xr:uid="{8431807E-B14E-4B0D-AF0D-64F0BA6DEB6F}"/>
    <cellStyle name="20% - Accent6 5 2 3 4" xfId="3102" xr:uid="{5B28538C-4BD9-4AF4-A8CA-F3D07EDCE9E7}"/>
    <cellStyle name="20% - Accent6 5 2 3 4 2" xfId="7233" xr:uid="{F2314B32-CBFE-49F4-BBD4-D2ED6BF3BFB0}"/>
    <cellStyle name="20% - Accent6 5 2 3 5" xfId="3926" xr:uid="{69303997-9286-425A-9574-50D14851276D}"/>
    <cellStyle name="20% - Accent6 5 2 3 5 2" xfId="8085" xr:uid="{7F739297-EA9B-43B2-8BEF-569841A219A2}"/>
    <cellStyle name="20% - Accent6 5 2 3 6" xfId="4756" xr:uid="{F47C4EF4-1872-41D4-85AF-FF004BF39D5C}"/>
    <cellStyle name="20% - Accent6 5 2 3 7" xfId="8932" xr:uid="{0BC30D4D-7B29-4C68-9DE7-596986B7ADA7}"/>
    <cellStyle name="20% - Accent6 5 2 4" xfId="1032" xr:uid="{B7F296AA-3DEB-4FC1-B7F1-96EFF974DF8C}"/>
    <cellStyle name="20% - Accent6 5 2 4 2" xfId="5164" xr:uid="{EA7016F1-F36B-449B-92E9-5F5769079F3C}"/>
    <cellStyle name="20% - Accent6 5 2 5" xfId="1860" xr:uid="{549002DC-E7C4-4D6C-8C4B-C8DC26CA6E72}"/>
    <cellStyle name="20% - Accent6 5 2 5 2" xfId="5991" xr:uid="{462C5B51-2E79-4C0E-9C26-B4B7181FACAA}"/>
    <cellStyle name="20% - Accent6 5 2 6" xfId="2684" xr:uid="{1F11E8DE-3842-4181-9726-C7279A63E749}"/>
    <cellStyle name="20% - Accent6 5 2 6 2" xfId="6815" xr:uid="{8FAD0282-A065-4A8C-B057-B740F9C299E6}"/>
    <cellStyle name="20% - Accent6 5 2 7" xfId="3508" xr:uid="{1607C182-2305-4439-9B58-8D0E31102D1F}"/>
    <cellStyle name="20% - Accent6 5 2 7 2" xfId="7667" xr:uid="{B40A9FD9-8DAB-434E-A259-D83F5030B09E}"/>
    <cellStyle name="20% - Accent6 5 2 8" xfId="4338" xr:uid="{5A631C56-8BA7-47A7-9DB2-5391EF8B4E6A}"/>
    <cellStyle name="20% - Accent6 5 2 9" xfId="8514" xr:uid="{6DA7A5E6-90F4-4C9F-8440-7758910AD333}"/>
    <cellStyle name="20% - Accent6 5 3" xfId="311" xr:uid="{00000000-0005-0000-0000-00006B010000}"/>
    <cellStyle name="20% - Accent6 5 3 2" xfId="728" xr:uid="{00000000-0005-0000-0000-00006C010000}"/>
    <cellStyle name="20% - Accent6 5 3 2 2" xfId="1554" xr:uid="{DBEA0037-0CD4-45A9-A469-51EBCD7AD48F}"/>
    <cellStyle name="20% - Accent6 5 3 2 2 2" xfId="5686" xr:uid="{B4AA849D-97BB-4549-992F-3DBDA227806C}"/>
    <cellStyle name="20% - Accent6 5 3 2 3" xfId="2382" xr:uid="{7298F373-AF27-4313-B0E1-9D9A815A9B08}"/>
    <cellStyle name="20% - Accent6 5 3 2 3 2" xfId="6513" xr:uid="{25324E29-F6E7-44DE-81DC-0101BC56A272}"/>
    <cellStyle name="20% - Accent6 5 3 2 4" xfId="3206" xr:uid="{1BDB6F0A-EFF3-42E4-91F5-5E5D7C9F34B2}"/>
    <cellStyle name="20% - Accent6 5 3 2 4 2" xfId="7337" xr:uid="{051DF79E-4D95-43CA-B3E0-F0C41CBEDA21}"/>
    <cellStyle name="20% - Accent6 5 3 2 5" xfId="4030" xr:uid="{EF3D6C7B-ED34-40F4-AF30-23C16E7EF9DE}"/>
    <cellStyle name="20% - Accent6 5 3 2 5 2" xfId="8189" xr:uid="{CA5E9EBB-B0E3-4BFA-A353-B6CD3734CEBE}"/>
    <cellStyle name="20% - Accent6 5 3 2 6" xfId="4860" xr:uid="{C21C6E38-2D33-4D5A-9A0D-6BAE2B300CF4}"/>
    <cellStyle name="20% - Accent6 5 3 2 7" xfId="9036" xr:uid="{45349C15-563F-4E5A-AB9E-98096D95E232}"/>
    <cellStyle name="20% - Accent6 5 3 3" xfId="1137" xr:uid="{266D5044-1382-4CB3-B0D3-3CD270E4388F}"/>
    <cellStyle name="20% - Accent6 5 3 3 2" xfId="5269" xr:uid="{24025D64-846B-4ADF-946A-253871E3ACF9}"/>
    <cellStyle name="20% - Accent6 5 3 4" xfId="1965" xr:uid="{5D6ED838-E92A-4D74-96B4-B31187CC9B8D}"/>
    <cellStyle name="20% - Accent6 5 3 4 2" xfId="6096" xr:uid="{D76041D2-B618-459F-9C69-68CFB97673EE}"/>
    <cellStyle name="20% - Accent6 5 3 5" xfId="2789" xr:uid="{CCD605BC-AC24-4F4B-B5DC-A02557CE5082}"/>
    <cellStyle name="20% - Accent6 5 3 5 2" xfId="6920" xr:uid="{A2170CDA-7DD7-447B-BA26-0772FB57833D}"/>
    <cellStyle name="20% - Accent6 5 3 6" xfId="3613" xr:uid="{45C86397-4DC5-4BA2-8EBD-C55D29C76470}"/>
    <cellStyle name="20% - Accent6 5 3 6 2" xfId="7772" xr:uid="{C466D8CB-5165-4CF3-AB43-67FC524155A9}"/>
    <cellStyle name="20% - Accent6 5 3 7" xfId="4443" xr:uid="{56C3F327-8A50-476B-AB14-6178D5064A57}"/>
    <cellStyle name="20% - Accent6 5 3 8" xfId="8619" xr:uid="{C3D12D67-A97A-4DDC-886B-DB05C6FFF061}"/>
    <cellStyle name="20% - Accent6 5 4" xfId="520" xr:uid="{00000000-0005-0000-0000-00006D010000}"/>
    <cellStyle name="20% - Accent6 5 4 2" xfId="1346" xr:uid="{3C5655C6-1737-425F-B7FC-0AC1940A0B73}"/>
    <cellStyle name="20% - Accent6 5 4 2 2" xfId="5478" xr:uid="{1B3E7EBE-7235-471E-A1FD-BB0FFA66AC34}"/>
    <cellStyle name="20% - Accent6 5 4 3" xfId="2174" xr:uid="{8F3981BF-6529-475C-84AC-336ECBFDB793}"/>
    <cellStyle name="20% - Accent6 5 4 3 2" xfId="6305" xr:uid="{2C4268ED-AC38-4456-B121-B6115F3B76CD}"/>
    <cellStyle name="20% - Accent6 5 4 4" xfId="2998" xr:uid="{177CD5FD-3A0B-4CEE-B05F-12BA99B8C1E4}"/>
    <cellStyle name="20% - Accent6 5 4 4 2" xfId="7129" xr:uid="{AD62804B-EEA8-4AA7-9D83-6B276A942EFE}"/>
    <cellStyle name="20% - Accent6 5 4 5" xfId="3822" xr:uid="{9D150074-7461-4227-97AA-E8597B8EAE08}"/>
    <cellStyle name="20% - Accent6 5 4 5 2" xfId="7981" xr:uid="{8FE77CDE-6928-4F71-8DF6-85F59D77B657}"/>
    <cellStyle name="20% - Accent6 5 4 6" xfId="4652" xr:uid="{0B555E5E-B5D7-487D-897E-BA4E89F98CB3}"/>
    <cellStyle name="20% - Accent6 5 4 7" xfId="8828" xr:uid="{5F9C77AF-5FEB-41EA-A6D3-2C8032F8B84D}"/>
    <cellStyle name="20% - Accent6 5 5" xfId="927" xr:uid="{B3903151-C163-40DE-99E9-4519C2B7569C}"/>
    <cellStyle name="20% - Accent6 5 5 2" xfId="5059" xr:uid="{859C817E-9268-4786-BE55-9563BF6E93D2}"/>
    <cellStyle name="20% - Accent6 5 6" xfId="1755" xr:uid="{2D06CCA4-4C1D-4074-A93D-CD743403E655}"/>
    <cellStyle name="20% - Accent6 5 6 2" xfId="5886" xr:uid="{0295BAF8-368F-470D-8BEB-1715C1C8C0FF}"/>
    <cellStyle name="20% - Accent6 5 7" xfId="2579" xr:uid="{8BA39787-8FE9-4304-AF37-60F32CA6B4DB}"/>
    <cellStyle name="20% - Accent6 5 7 2" xfId="6710" xr:uid="{836BE12D-48FA-407F-AF4A-49B023B923E2}"/>
    <cellStyle name="20% - Accent6 5 8" xfId="3403" xr:uid="{6E108ACF-C1A3-40A7-80BC-D95000DA88E9}"/>
    <cellStyle name="20% - Accent6 5 8 2" xfId="7562" xr:uid="{6DC4D10E-F2F3-4F4D-8A79-9627D22B6711}"/>
    <cellStyle name="20% - Accent6 5 9" xfId="4233" xr:uid="{DC4BB14C-AE1F-45E3-9594-32B7AC626C91}"/>
    <cellStyle name="20% - Accent6 6" xfId="141" xr:uid="{00000000-0005-0000-0000-00006E010000}"/>
    <cellStyle name="20% - Accent6 6 2" xfId="351" xr:uid="{00000000-0005-0000-0000-00006F010000}"/>
    <cellStyle name="20% - Accent6 6 2 2" xfId="768" xr:uid="{00000000-0005-0000-0000-000070010000}"/>
    <cellStyle name="20% - Accent6 6 2 2 2" xfId="1594" xr:uid="{5ABA50F1-0898-40FA-B4E7-852BC08EEC69}"/>
    <cellStyle name="20% - Accent6 6 2 2 2 2" xfId="5726" xr:uid="{2E100043-7C5D-46AF-B73D-C0DD25AA7A3B}"/>
    <cellStyle name="20% - Accent6 6 2 2 3" xfId="2422" xr:uid="{068A3F8E-6C42-4973-8EA7-7036F58B6BA4}"/>
    <cellStyle name="20% - Accent6 6 2 2 3 2" xfId="6553" xr:uid="{0B5252C3-B5D4-4706-AD1E-94E5CD8E2AD5}"/>
    <cellStyle name="20% - Accent6 6 2 2 4" xfId="3246" xr:uid="{7542A77F-8064-40CA-BA39-3EB4C146B7EC}"/>
    <cellStyle name="20% - Accent6 6 2 2 4 2" xfId="7377" xr:uid="{5D9665DD-8479-45C5-A401-EF713EBEBF9C}"/>
    <cellStyle name="20% - Accent6 6 2 2 5" xfId="4070" xr:uid="{256E712D-2F7C-4B5D-A04C-6C8C5816131A}"/>
    <cellStyle name="20% - Accent6 6 2 2 5 2" xfId="8229" xr:uid="{7353FBFD-7913-4FEA-9422-03ED1154C4C9}"/>
    <cellStyle name="20% - Accent6 6 2 2 6" xfId="4900" xr:uid="{065D558D-EA67-4F00-BC88-293CCD977B00}"/>
    <cellStyle name="20% - Accent6 6 2 2 7" xfId="9076" xr:uid="{CE815454-624E-4C5B-82B7-C48BAA688E0C}"/>
    <cellStyle name="20% - Accent6 6 2 3" xfId="1177" xr:uid="{86311FEA-3FD0-4957-A507-91F6E1780EF1}"/>
    <cellStyle name="20% - Accent6 6 2 3 2" xfId="5309" xr:uid="{2E0C0549-B8E1-481F-8BD5-8A6801FADF1D}"/>
    <cellStyle name="20% - Accent6 6 2 4" xfId="2005" xr:uid="{5BA385D1-1134-446E-8478-95272F7DFA2F}"/>
    <cellStyle name="20% - Accent6 6 2 4 2" xfId="6136" xr:uid="{CE8D7822-EA32-4135-8F8B-C14E75C1E896}"/>
    <cellStyle name="20% - Accent6 6 2 5" xfId="2829" xr:uid="{BDC57C55-ECF5-4D0F-BF1F-EA7A06B2A214}"/>
    <cellStyle name="20% - Accent6 6 2 5 2" xfId="6960" xr:uid="{9D7DB03C-6798-4F3D-84B8-2E36AEDCC702}"/>
    <cellStyle name="20% - Accent6 6 2 6" xfId="3653" xr:uid="{DFC6F66C-EB3C-4D96-9B89-9821EDC4A938}"/>
    <cellStyle name="20% - Accent6 6 2 6 2" xfId="7812" xr:uid="{9EDF6B5B-BB14-4F73-BD70-C3F6C3DA88B6}"/>
    <cellStyle name="20% - Accent6 6 2 7" xfId="4483" xr:uid="{EA10E6F5-C0C9-43D4-97A8-E73C28444BA6}"/>
    <cellStyle name="20% - Accent6 6 2 8" xfId="8659" xr:uid="{C888725A-E29C-43D3-88BA-6033EEA9B497}"/>
    <cellStyle name="20% - Accent6 6 3" xfId="560" xr:uid="{00000000-0005-0000-0000-000071010000}"/>
    <cellStyle name="20% - Accent6 6 3 2" xfId="1386" xr:uid="{52158611-7FB6-4045-8500-92379CCB6E04}"/>
    <cellStyle name="20% - Accent6 6 3 2 2" xfId="5518" xr:uid="{CA123B0A-EDB8-4F84-B561-FDCA35F8FFB2}"/>
    <cellStyle name="20% - Accent6 6 3 3" xfId="2214" xr:uid="{CB64A7DE-C50A-4600-AA85-FAF7834B0504}"/>
    <cellStyle name="20% - Accent6 6 3 3 2" xfId="6345" xr:uid="{F5112F24-EAD3-4CE6-9D27-2C95A2E2D859}"/>
    <cellStyle name="20% - Accent6 6 3 4" xfId="3038" xr:uid="{7064DAAB-8EA8-40C0-82C3-717CD43D0311}"/>
    <cellStyle name="20% - Accent6 6 3 4 2" xfId="7169" xr:uid="{293E7C03-E5C4-40A8-BA27-B447535E1B98}"/>
    <cellStyle name="20% - Accent6 6 3 5" xfId="3862" xr:uid="{B75D9777-4C5C-4CB1-A110-A6E14534EBF6}"/>
    <cellStyle name="20% - Accent6 6 3 5 2" xfId="8021" xr:uid="{76AF45EA-1AB0-4FE9-AC39-768CD103CA57}"/>
    <cellStyle name="20% - Accent6 6 3 6" xfId="4692" xr:uid="{CF0FED3D-870C-4D76-B40C-3B369F970583}"/>
    <cellStyle name="20% - Accent6 6 3 7" xfId="8868" xr:uid="{48989D9E-86C6-4C76-AC76-368368BA7C80}"/>
    <cellStyle name="20% - Accent6 6 4" xfId="967" xr:uid="{E641836C-D7AE-4C88-B1F8-805FA518FF5D}"/>
    <cellStyle name="20% - Accent6 6 4 2" xfId="5099" xr:uid="{34039D0C-9E00-49A9-8251-E28670CD5E33}"/>
    <cellStyle name="20% - Accent6 6 5" xfId="1795" xr:uid="{D66E26E3-B7EE-4A60-BE73-CA4C731BA1C7}"/>
    <cellStyle name="20% - Accent6 6 5 2" xfId="5926" xr:uid="{35439B1F-40E4-4771-92E3-CDE7168A84C8}"/>
    <cellStyle name="20% - Accent6 6 6" xfId="2619" xr:uid="{11151C60-660E-4E3B-A9BE-6ABB7B00DBAE}"/>
    <cellStyle name="20% - Accent6 6 6 2" xfId="6750" xr:uid="{67B91598-F471-400E-8355-5105C91D9DE2}"/>
    <cellStyle name="20% - Accent6 6 7" xfId="3443" xr:uid="{C6F4DEC9-B7C5-4FB8-A0DB-D4DED7C5FEEF}"/>
    <cellStyle name="20% - Accent6 6 7 2" xfId="7602" xr:uid="{61BB9D8D-82C8-4D30-B861-4854878C4512}"/>
    <cellStyle name="20% - Accent6 6 8" xfId="4273" xr:uid="{6DA090EB-521E-4D63-BA8E-F795DE121E85}"/>
    <cellStyle name="20% - Accent6 6 9" xfId="8449" xr:uid="{C23C75F6-4B8B-41BB-85C5-CAA03368A08B}"/>
    <cellStyle name="20% - Accent6 7" xfId="154" xr:uid="{00000000-0005-0000-0000-000072010000}"/>
    <cellStyle name="20% - Accent6 7 2" xfId="363" xr:uid="{00000000-0005-0000-0000-000073010000}"/>
    <cellStyle name="20% - Accent6 7 2 2" xfId="780" xr:uid="{00000000-0005-0000-0000-000074010000}"/>
    <cellStyle name="20% - Accent6 7 2 2 2" xfId="1606" xr:uid="{CC8B8720-23E0-4DA6-9248-46657847854E}"/>
    <cellStyle name="20% - Accent6 7 2 2 2 2" xfId="5738" xr:uid="{4DF9F532-41E6-45BC-84CF-D5C0CFE6AABE}"/>
    <cellStyle name="20% - Accent6 7 2 2 3" xfId="2434" xr:uid="{11D60C3C-FAA1-42EE-989C-09E0B7D3093F}"/>
    <cellStyle name="20% - Accent6 7 2 2 3 2" xfId="6565" xr:uid="{B561C367-A5E1-4935-81B3-4BB11DBFA6FF}"/>
    <cellStyle name="20% - Accent6 7 2 2 4" xfId="3258" xr:uid="{D9BAB6D2-7B4A-4CF1-B69B-0D66E9AA8B02}"/>
    <cellStyle name="20% - Accent6 7 2 2 4 2" xfId="7389" xr:uid="{2EA528F8-53A4-4672-BC60-DCE8FF588412}"/>
    <cellStyle name="20% - Accent6 7 2 2 5" xfId="4082" xr:uid="{C4C9B963-1299-4AFC-85ED-3D127BF383A2}"/>
    <cellStyle name="20% - Accent6 7 2 2 5 2" xfId="8241" xr:uid="{BB15741D-A802-4691-B32C-80B90FF3F46B}"/>
    <cellStyle name="20% - Accent6 7 2 2 6" xfId="4912" xr:uid="{CD8E07F9-6755-42CA-B1EE-6804B75687EB}"/>
    <cellStyle name="20% - Accent6 7 2 2 7" xfId="9088" xr:uid="{89F937BF-C2CD-48E1-A45B-7C95C44922B9}"/>
    <cellStyle name="20% - Accent6 7 2 3" xfId="1189" xr:uid="{88A29AFD-AF0C-4571-BB3A-63103AFCCEF1}"/>
    <cellStyle name="20% - Accent6 7 2 3 2" xfId="5321" xr:uid="{0C4586F3-069D-4C4E-BA8B-542139BE8355}"/>
    <cellStyle name="20% - Accent6 7 2 4" xfId="2017" xr:uid="{260F2930-1DFE-423A-8B43-C307AA582F9F}"/>
    <cellStyle name="20% - Accent6 7 2 4 2" xfId="6148" xr:uid="{CFF0F4B8-B729-4799-A8B6-60A8C30700E1}"/>
    <cellStyle name="20% - Accent6 7 2 5" xfId="2841" xr:uid="{D68C278F-CE52-4DE6-A0F4-C96D77EFF991}"/>
    <cellStyle name="20% - Accent6 7 2 5 2" xfId="6972" xr:uid="{687C0B2E-F4F9-43F2-B340-E6364BD5C659}"/>
    <cellStyle name="20% - Accent6 7 2 6" xfId="3665" xr:uid="{A1FB281C-9D27-42D7-8A17-20C9ABAA31C4}"/>
    <cellStyle name="20% - Accent6 7 2 6 2" xfId="7824" xr:uid="{1A3EF708-F5F0-4307-BDFE-E5696726A948}"/>
    <cellStyle name="20% - Accent6 7 2 7" xfId="4495" xr:uid="{01880026-9BB5-43A1-9E2B-1CE176A305C8}"/>
    <cellStyle name="20% - Accent6 7 2 8" xfId="8671" xr:uid="{B724F9A0-6FC1-4A14-8197-E1AB0AF5B0DC}"/>
    <cellStyle name="20% - Accent6 7 3" xfId="572" xr:uid="{00000000-0005-0000-0000-000075010000}"/>
    <cellStyle name="20% - Accent6 7 3 2" xfId="1398" xr:uid="{6EBF0224-C42B-4934-9AA2-0C78DCA5DCF4}"/>
    <cellStyle name="20% - Accent6 7 3 2 2" xfId="5530" xr:uid="{A3E451AE-1B71-441C-A934-A6CD9997CAE1}"/>
    <cellStyle name="20% - Accent6 7 3 3" xfId="2226" xr:uid="{04B0D612-F746-4B8C-8887-2F3A30B03A90}"/>
    <cellStyle name="20% - Accent6 7 3 3 2" xfId="6357" xr:uid="{C0FD8B8B-F40C-4DFD-9A79-70D16FB11014}"/>
    <cellStyle name="20% - Accent6 7 3 4" xfId="3050" xr:uid="{6C77E872-2831-4072-BEC8-806978A582A6}"/>
    <cellStyle name="20% - Accent6 7 3 4 2" xfId="7181" xr:uid="{99BAEACB-7D2E-4BB9-9933-B08C1C8DE731}"/>
    <cellStyle name="20% - Accent6 7 3 5" xfId="3874" xr:uid="{CF3189D0-30A8-4614-A833-70F114CC7E2B}"/>
    <cellStyle name="20% - Accent6 7 3 5 2" xfId="8033" xr:uid="{287D318D-2411-4554-A871-69621283F231}"/>
    <cellStyle name="20% - Accent6 7 3 6" xfId="4704" xr:uid="{7CC5BE2A-25DB-4254-972D-8588B9819554}"/>
    <cellStyle name="20% - Accent6 7 3 7" xfId="8880" xr:uid="{8F6E2B5C-77DD-454C-A92D-F986692D5322}"/>
    <cellStyle name="20% - Accent6 7 4" xfId="980" xr:uid="{90E8454C-D79C-4B23-98D0-B48FD68C49E9}"/>
    <cellStyle name="20% - Accent6 7 4 2" xfId="5112" xr:uid="{65FF14B0-8D52-456B-89BA-5B6D52BA1868}"/>
    <cellStyle name="20% - Accent6 7 5" xfId="1808" xr:uid="{1AB6DB37-4786-4BC2-95D2-8ED2EC61DB35}"/>
    <cellStyle name="20% - Accent6 7 5 2" xfId="5939" xr:uid="{ABCE013B-1EC7-4119-9DC4-5AE7B0EA90B9}"/>
    <cellStyle name="20% - Accent6 7 6" xfId="2632" xr:uid="{0584342C-8422-4B1C-B87F-2D6487BA3EE2}"/>
    <cellStyle name="20% - Accent6 7 6 2" xfId="6763" xr:uid="{8F4AF2F2-44B2-4252-8098-868D20DC12FB}"/>
    <cellStyle name="20% - Accent6 7 7" xfId="3456" xr:uid="{5E539B02-AA41-49F4-A66A-FFC1C3625EF6}"/>
    <cellStyle name="20% - Accent6 7 7 2" xfId="7615" xr:uid="{0556CF86-394F-4D9F-A50E-94564F3E9AC0}"/>
    <cellStyle name="20% - Accent6 7 8" xfId="4286" xr:uid="{086AEB74-3CD3-44C0-924F-C9B76AB6CBA9}"/>
    <cellStyle name="20% - Accent6 7 9" xfId="8462" xr:uid="{0E21860C-5740-45FC-8A12-809A09440624}"/>
    <cellStyle name="20% - Accent6 8" xfId="246" xr:uid="{00000000-0005-0000-0000-000076010000}"/>
    <cellStyle name="20% - Accent6 8 2" xfId="664" xr:uid="{00000000-0005-0000-0000-000077010000}"/>
    <cellStyle name="20% - Accent6 8 2 2" xfId="1490" xr:uid="{600105F4-E4CB-414B-8AFB-11662EBAAA66}"/>
    <cellStyle name="20% - Accent6 8 2 2 2" xfId="5622" xr:uid="{8ACAE99F-A727-45B7-9DA8-DD786C22C10B}"/>
    <cellStyle name="20% - Accent6 8 2 3" xfId="2318" xr:uid="{82625A0E-EF19-481C-B94C-BB6697375C5F}"/>
    <cellStyle name="20% - Accent6 8 2 3 2" xfId="6449" xr:uid="{E62C134C-688F-4F70-8AF7-BF407898DB7A}"/>
    <cellStyle name="20% - Accent6 8 2 4" xfId="3142" xr:uid="{50ED05DB-2162-49F4-926C-01B4812A3036}"/>
    <cellStyle name="20% - Accent6 8 2 4 2" xfId="7273" xr:uid="{8D127CC8-5709-4688-BBFD-C48F8B3637DC}"/>
    <cellStyle name="20% - Accent6 8 2 5" xfId="3966" xr:uid="{3610702A-C180-43AF-BB36-6D66748025A5}"/>
    <cellStyle name="20% - Accent6 8 2 5 2" xfId="8125" xr:uid="{1B874A56-7A73-4868-A51D-1177EF0089F0}"/>
    <cellStyle name="20% - Accent6 8 2 6" xfId="4796" xr:uid="{D9D63759-D19E-41AE-A3D0-18EDBB6A3A62}"/>
    <cellStyle name="20% - Accent6 8 2 7" xfId="8972" xr:uid="{FB85A865-C031-493B-9FA0-1C31621B8627}"/>
    <cellStyle name="20% - Accent6 8 3" xfId="1072" xr:uid="{0FA33ED9-A77A-4F8E-8122-018CE707B133}"/>
    <cellStyle name="20% - Accent6 8 3 2" xfId="5204" xr:uid="{574072FD-4CBF-4680-AE93-87051CA74945}"/>
    <cellStyle name="20% - Accent6 8 4" xfId="1900" xr:uid="{F21E2B31-8B68-4050-AE2F-7C16B73DFDE7}"/>
    <cellStyle name="20% - Accent6 8 4 2" xfId="6031" xr:uid="{7EA17FC7-C9E0-4E9B-9DAA-F6A1E8FE0F3E}"/>
    <cellStyle name="20% - Accent6 8 5" xfId="2724" xr:uid="{34232F26-E3DF-44E5-A7C2-2F32B8AFC360}"/>
    <cellStyle name="20% - Accent6 8 5 2" xfId="6855" xr:uid="{ACC1BB51-A8B0-46ED-8682-0E4B110648F4}"/>
    <cellStyle name="20% - Accent6 8 6" xfId="3548" xr:uid="{E6E580AB-F201-4D27-A659-46718DC8DC4B}"/>
    <cellStyle name="20% - Accent6 8 6 2" xfId="7707" xr:uid="{08530D73-1A8E-487B-B547-3C9D6857CC49}"/>
    <cellStyle name="20% - Accent6 8 7" xfId="4378" xr:uid="{2A12CD99-215C-44F5-B980-C43FA5F3B65A}"/>
    <cellStyle name="20% - Accent6 8 8" xfId="8554" xr:uid="{98295C82-52A3-4B05-B48E-EDD8705DE9E7}"/>
    <cellStyle name="20% - Accent6 9" xfId="259" xr:uid="{00000000-0005-0000-0000-000078010000}"/>
    <cellStyle name="20% - Accent6 9 2" xfId="676" xr:uid="{00000000-0005-0000-0000-000079010000}"/>
    <cellStyle name="20% - Accent6 9 2 2" xfId="1502" xr:uid="{445E69C5-DB71-4175-9207-EA840F41C281}"/>
    <cellStyle name="20% - Accent6 9 2 2 2" xfId="5634" xr:uid="{DF28A052-5871-4A81-A305-C06C4ADDE9F8}"/>
    <cellStyle name="20% - Accent6 9 2 3" xfId="2330" xr:uid="{042DBE68-BE40-44CE-96BF-4233F69AF7BD}"/>
    <cellStyle name="20% - Accent6 9 2 3 2" xfId="6461" xr:uid="{3B69A027-A876-4A63-8131-51E58821DD2A}"/>
    <cellStyle name="20% - Accent6 9 2 4" xfId="3154" xr:uid="{9C707853-1502-43FA-BAF2-ABC262A153E4}"/>
    <cellStyle name="20% - Accent6 9 2 4 2" xfId="7285" xr:uid="{DDB2F848-19A9-49ED-8DAD-89021E2661C1}"/>
    <cellStyle name="20% - Accent6 9 2 5" xfId="3978" xr:uid="{B06AAE63-9A91-4AC1-B2A6-C27031063806}"/>
    <cellStyle name="20% - Accent6 9 2 5 2" xfId="8137" xr:uid="{F409C20E-5875-4D10-BA11-D263CF680013}"/>
    <cellStyle name="20% - Accent6 9 2 6" xfId="4808" xr:uid="{EBA3C1B4-7199-447F-997D-09EECE0C6732}"/>
    <cellStyle name="20% - Accent6 9 2 7" xfId="8984" xr:uid="{08711A76-E2F5-4891-8192-95D297F35CA7}"/>
    <cellStyle name="20% - Accent6 9 3" xfId="1085" xr:uid="{384162E0-EAC1-4806-891C-3C5A782CC2A3}"/>
    <cellStyle name="20% - Accent6 9 3 2" xfId="5217" xr:uid="{725DE403-E2B5-4AD6-AAE7-3C8573AD2998}"/>
    <cellStyle name="20% - Accent6 9 4" xfId="1913" xr:uid="{F9FB75D2-0B59-4AE5-BC0D-6BBBB53610E1}"/>
    <cellStyle name="20% - Accent6 9 4 2" xfId="6044" xr:uid="{F75325A1-1FF0-4A12-9CA5-A5E1BD5A9A6E}"/>
    <cellStyle name="20% - Accent6 9 5" xfId="2737" xr:uid="{E617B7D4-F146-41B5-B558-B2FCC83386D6}"/>
    <cellStyle name="20% - Accent6 9 5 2" xfId="6868" xr:uid="{B3F03FC2-8720-42F6-AE8D-BC4BFB950C1B}"/>
    <cellStyle name="20% - Accent6 9 6" xfId="3561" xr:uid="{661ACEF1-2998-4A4C-9BBC-1CE51FACA5A4}"/>
    <cellStyle name="20% - Accent6 9 6 2" xfId="7720" xr:uid="{28C78D4D-E06A-4A14-AF55-E548AF7839E4}"/>
    <cellStyle name="20% - Accent6 9 7" xfId="4391" xr:uid="{2544214F-C949-45A8-8307-205E816B58F2}"/>
    <cellStyle name="20% - Accent6 9 8" xfId="8567" xr:uid="{8606944E-6807-4AF1-B080-4DD2EEF2CCB0}"/>
    <cellStyle name="40% - Accent1" xfId="24" builtinId="31" customBuiltin="1"/>
    <cellStyle name="40% - Accent1 10" xfId="446" xr:uid="{00000000-0005-0000-0000-00007B010000}"/>
    <cellStyle name="40% - Accent1 10 2" xfId="1272" xr:uid="{D8413C6F-923E-44B0-B6BB-38DF07AB68CE}"/>
    <cellStyle name="40% - Accent1 10 2 2" xfId="5404" xr:uid="{9D3E91E3-981D-4259-95F1-7C5507E61B5A}"/>
    <cellStyle name="40% - Accent1 10 3" xfId="2100" xr:uid="{54DFBAF0-F5C6-4B58-B213-5D3B02498257}"/>
    <cellStyle name="40% - Accent1 10 3 2" xfId="6231" xr:uid="{2CC5980B-E2C9-402E-8F3B-7EE844C191CA}"/>
    <cellStyle name="40% - Accent1 10 4" xfId="2924" xr:uid="{40B7512E-4DF1-4AE4-915D-AD9CC3A91C4A}"/>
    <cellStyle name="40% - Accent1 10 4 2" xfId="7055" xr:uid="{76F4499A-5CA7-46FF-8857-DCBAA6E16C9A}"/>
    <cellStyle name="40% - Accent1 10 5" xfId="3748" xr:uid="{A60096B0-40A5-4430-99DF-F25DEE7913F3}"/>
    <cellStyle name="40% - Accent1 10 5 2" xfId="7907" xr:uid="{3DE2D731-7A89-48BC-A454-69E2346DC1CE}"/>
    <cellStyle name="40% - Accent1 10 6" xfId="4578" xr:uid="{10FEDCCA-4CB8-46DA-B40E-20A09DE11760}"/>
    <cellStyle name="40% - Accent1 10 7" xfId="8754" xr:uid="{829B8F1F-79D4-4274-805C-D8E215F59569}"/>
    <cellStyle name="40% - Accent1 11" xfId="459" xr:uid="{00000000-0005-0000-0000-00007C010000}"/>
    <cellStyle name="40% - Accent1 11 2" xfId="1285" xr:uid="{A54ADB72-AD3E-463C-BA15-5B004ACDD0DC}"/>
    <cellStyle name="40% - Accent1 11 2 2" xfId="5417" xr:uid="{54AEF23B-5FEC-4CF6-A152-9D4D5176E6D6}"/>
    <cellStyle name="40% - Accent1 11 3" xfId="2113" xr:uid="{91450EE0-2E74-4653-8CD9-7BAA6C3D8F1A}"/>
    <cellStyle name="40% - Accent1 11 3 2" xfId="6244" xr:uid="{75770854-A654-473F-B915-DE3C3A0D9BAB}"/>
    <cellStyle name="40% - Accent1 11 4" xfId="2937" xr:uid="{AD508592-00BC-4C88-A63D-CAC4BDDE3E2E}"/>
    <cellStyle name="40% - Accent1 11 4 2" xfId="7068" xr:uid="{FB36571A-F82F-45D1-939B-A3CF1F8DE614}"/>
    <cellStyle name="40% - Accent1 11 5" xfId="3761" xr:uid="{37C0F0AA-FF3B-433A-8D55-72914EE7BFF6}"/>
    <cellStyle name="40% - Accent1 11 5 2" xfId="7920" xr:uid="{7C68E465-197C-4B89-B140-F7463FEB0A9E}"/>
    <cellStyle name="40% - Accent1 11 6" xfId="4591" xr:uid="{A58BB96B-BEA4-47C7-BC85-E2E5EC96EF6D}"/>
    <cellStyle name="40% - Accent1 11 7" xfId="8767" xr:uid="{BE70627C-C3B8-4C88-BA87-D5BF697DF6FC}"/>
    <cellStyle name="40% - Accent1 12" xfId="864" xr:uid="{86B62B34-E33D-4E5F-B5B4-66CD5AED9498}"/>
    <cellStyle name="40% - Accent1 12 2" xfId="4996" xr:uid="{E9C64E3A-5245-4927-B5E1-040091FF6F9A}"/>
    <cellStyle name="40% - Accent1 13" xfId="1693" xr:uid="{0CC3B599-F84A-4A77-8B0D-D942C607CE12}"/>
    <cellStyle name="40% - Accent1 13 2" xfId="5824" xr:uid="{2B949548-AC65-4642-A570-7F9E3F978431}"/>
    <cellStyle name="40% - Accent1 14" xfId="2517" xr:uid="{34DEDF8B-18A0-4850-8EE3-DEDB5255ADC8}"/>
    <cellStyle name="40% - Accent1 14 2" xfId="6648" xr:uid="{93344A30-FCE0-4D09-8A11-24C3324A2B15}"/>
    <cellStyle name="40% - Accent1 15" xfId="3341" xr:uid="{79C60823-A902-49F9-8FC9-ADC161D46FA3}"/>
    <cellStyle name="40% - Accent1 15 2" xfId="7500" xr:uid="{E3CFF7CD-AA5F-4628-B350-943557409219}"/>
    <cellStyle name="40% - Accent1 16" xfId="4170" xr:uid="{CAC9315B-4B3D-491A-9909-3C03BAF9A239}"/>
    <cellStyle name="40% - Accent1 17" xfId="8347" xr:uid="{418B401C-63CE-46BC-BB06-A26781B368F4}"/>
    <cellStyle name="40% - Accent1 2" xfId="53" xr:uid="{00000000-0005-0000-0000-00007D010000}"/>
    <cellStyle name="40% - Accent1 2 10" xfId="4185" xr:uid="{963F4C37-7174-4FDF-BA64-9CB6EE0F8E83}"/>
    <cellStyle name="40% - Accent1 2 11" xfId="8361" xr:uid="{D4EA5918-302D-41C1-A676-BA1E94AEF429}"/>
    <cellStyle name="40% - Accent1 2 2" xfId="106" xr:uid="{00000000-0005-0000-0000-00007E010000}"/>
    <cellStyle name="40% - Accent1 2 2 10" xfId="8414" xr:uid="{A31673C4-DB16-453C-BE9D-AC98E09529DA}"/>
    <cellStyle name="40% - Accent1 2 2 2" xfId="211" xr:uid="{00000000-0005-0000-0000-00007F010000}"/>
    <cellStyle name="40% - Accent1 2 2 2 2" xfId="420" xr:uid="{00000000-0005-0000-0000-000080010000}"/>
    <cellStyle name="40% - Accent1 2 2 2 2 2" xfId="837" xr:uid="{00000000-0005-0000-0000-000081010000}"/>
    <cellStyle name="40% - Accent1 2 2 2 2 2 2" xfId="1663" xr:uid="{F9597A28-B8D4-424A-A9AC-1F78DFAA9EC9}"/>
    <cellStyle name="40% - Accent1 2 2 2 2 2 2 2" xfId="5795" xr:uid="{1B9485C9-152B-44D4-81C9-8FF579264BD0}"/>
    <cellStyle name="40% - Accent1 2 2 2 2 2 3" xfId="2491" xr:uid="{74933E35-AE7E-4250-A648-1E50D96130DE}"/>
    <cellStyle name="40% - Accent1 2 2 2 2 2 3 2" xfId="6622" xr:uid="{32896206-4110-404A-9041-602D4347402B}"/>
    <cellStyle name="40% - Accent1 2 2 2 2 2 4" xfId="3315" xr:uid="{DBA9DBAC-9C6B-48A2-8B15-E7C1B908ACBB}"/>
    <cellStyle name="40% - Accent1 2 2 2 2 2 4 2" xfId="7446" xr:uid="{C4E03987-2680-4DFA-80EA-BD99C595FAC7}"/>
    <cellStyle name="40% - Accent1 2 2 2 2 2 5" xfId="4139" xr:uid="{93270DF4-4837-47A3-A213-4C55ED88A7DC}"/>
    <cellStyle name="40% - Accent1 2 2 2 2 2 5 2" xfId="8298" xr:uid="{80B9BE3A-34C8-4F7B-B67B-0F3653000C1C}"/>
    <cellStyle name="40% - Accent1 2 2 2 2 2 6" xfId="4969" xr:uid="{81A39201-A13D-4E2C-84C5-22A7F8B19066}"/>
    <cellStyle name="40% - Accent1 2 2 2 2 2 7" xfId="9145" xr:uid="{33D2EF1B-4194-46A1-AF6C-7B2F96BB78DA}"/>
    <cellStyle name="40% - Accent1 2 2 2 2 3" xfId="1246" xr:uid="{F419E2AE-65AC-448E-9BF6-0025FBC4598B}"/>
    <cellStyle name="40% - Accent1 2 2 2 2 3 2" xfId="5378" xr:uid="{3C04CA60-7E63-4338-83A6-260A13884AA6}"/>
    <cellStyle name="40% - Accent1 2 2 2 2 4" xfId="2074" xr:uid="{23D482DD-4580-44B9-8B71-650A2B1BC547}"/>
    <cellStyle name="40% - Accent1 2 2 2 2 4 2" xfId="6205" xr:uid="{845F9DE6-1AC9-49A4-BCA3-863B4E6C5890}"/>
    <cellStyle name="40% - Accent1 2 2 2 2 5" xfId="2898" xr:uid="{8D4A83B4-7496-46F5-BA41-57A65B1690A0}"/>
    <cellStyle name="40% - Accent1 2 2 2 2 5 2" xfId="7029" xr:uid="{18182BDB-645A-4B7F-B441-8F502E12F9D4}"/>
    <cellStyle name="40% - Accent1 2 2 2 2 6" xfId="3722" xr:uid="{30301B79-B5BD-4338-9480-2D9D0E48511F}"/>
    <cellStyle name="40% - Accent1 2 2 2 2 6 2" xfId="7881" xr:uid="{2592A29E-3AE3-4AC4-90F8-FD88874B790B}"/>
    <cellStyle name="40% - Accent1 2 2 2 2 7" xfId="4552" xr:uid="{0408BB78-2DD4-4D41-A114-DD5DE32E4163}"/>
    <cellStyle name="40% - Accent1 2 2 2 2 8" xfId="8728" xr:uid="{FB1F1780-6E5B-4F4F-AE76-0569E0861EC2}"/>
    <cellStyle name="40% - Accent1 2 2 2 3" xfId="629" xr:uid="{00000000-0005-0000-0000-000082010000}"/>
    <cellStyle name="40% - Accent1 2 2 2 3 2" xfId="1455" xr:uid="{494EB6A9-22DB-4F13-97D3-DF801ECC7042}"/>
    <cellStyle name="40% - Accent1 2 2 2 3 2 2" xfId="5587" xr:uid="{6B143FF3-4C72-49CF-B203-CDE56C535A3F}"/>
    <cellStyle name="40% - Accent1 2 2 2 3 3" xfId="2283" xr:uid="{634F36F8-0D4D-40A9-9AFE-4C918722C54D}"/>
    <cellStyle name="40% - Accent1 2 2 2 3 3 2" xfId="6414" xr:uid="{7C339780-6BEB-4FE1-A679-8DF25AFA30F8}"/>
    <cellStyle name="40% - Accent1 2 2 2 3 4" xfId="3107" xr:uid="{21CD1C91-1453-4E9C-B60D-A289A0FFCAF2}"/>
    <cellStyle name="40% - Accent1 2 2 2 3 4 2" xfId="7238" xr:uid="{EE1E0A04-E803-4DB7-89A2-A80A9BF452FD}"/>
    <cellStyle name="40% - Accent1 2 2 2 3 5" xfId="3931" xr:uid="{C7C5D104-97E2-4B6D-9C1C-9AAE3E3D391B}"/>
    <cellStyle name="40% - Accent1 2 2 2 3 5 2" xfId="8090" xr:uid="{F7EF297D-D25E-471E-A6AA-E97ABB7A2BCB}"/>
    <cellStyle name="40% - Accent1 2 2 2 3 6" xfId="4761" xr:uid="{F151B987-23FC-4A02-A8AA-C1E019F37E61}"/>
    <cellStyle name="40% - Accent1 2 2 2 3 7" xfId="8937" xr:uid="{FE00F991-B1FF-42C4-BD3F-5533EBE23A34}"/>
    <cellStyle name="40% - Accent1 2 2 2 4" xfId="1037" xr:uid="{BDD5AD26-A024-420C-8CA4-1FCCB4A75550}"/>
    <cellStyle name="40% - Accent1 2 2 2 4 2" xfId="5169" xr:uid="{A31E35A8-DE54-450D-8B89-D954BE3AEDFB}"/>
    <cellStyle name="40% - Accent1 2 2 2 5" xfId="1865" xr:uid="{2A10AC36-3407-4268-AF6B-FB27D6174BE0}"/>
    <cellStyle name="40% - Accent1 2 2 2 5 2" xfId="5996" xr:uid="{F0F866C1-02EE-4788-8592-75852C2A3E10}"/>
    <cellStyle name="40% - Accent1 2 2 2 6" xfId="2689" xr:uid="{26D51291-E889-46AD-9787-BDE81C65BD91}"/>
    <cellStyle name="40% - Accent1 2 2 2 6 2" xfId="6820" xr:uid="{A796B3F9-DDB1-4850-A1CD-DA21AC44F59B}"/>
    <cellStyle name="40% - Accent1 2 2 2 7" xfId="3513" xr:uid="{5E541AAB-A97D-4645-B48B-FDA2B55CBAD7}"/>
    <cellStyle name="40% - Accent1 2 2 2 7 2" xfId="7672" xr:uid="{4788A31C-3C5A-4ACC-ABA1-029309B5DD5C}"/>
    <cellStyle name="40% - Accent1 2 2 2 8" xfId="4343" xr:uid="{212E7C9D-7A37-4FE5-99CF-9434B0305C57}"/>
    <cellStyle name="40% - Accent1 2 2 2 9" xfId="8519" xr:uid="{8A37B0E2-D127-4610-A5A7-868CE007C16B}"/>
    <cellStyle name="40% - Accent1 2 2 3" xfId="316" xr:uid="{00000000-0005-0000-0000-000083010000}"/>
    <cellStyle name="40% - Accent1 2 2 3 2" xfId="733" xr:uid="{00000000-0005-0000-0000-000084010000}"/>
    <cellStyle name="40% - Accent1 2 2 3 2 2" xfId="1559" xr:uid="{0DCCAA5E-7B01-4A2B-BFDD-407DD6153E74}"/>
    <cellStyle name="40% - Accent1 2 2 3 2 2 2" xfId="5691" xr:uid="{638F1BD9-9B8E-4D25-BC25-8F25F90AAF75}"/>
    <cellStyle name="40% - Accent1 2 2 3 2 3" xfId="2387" xr:uid="{D8E20A15-3D7B-4A7E-9562-13AF74ED51A9}"/>
    <cellStyle name="40% - Accent1 2 2 3 2 3 2" xfId="6518" xr:uid="{29A3BAE4-CC44-41BE-9B83-C4BC5FB4AF6F}"/>
    <cellStyle name="40% - Accent1 2 2 3 2 4" xfId="3211" xr:uid="{68FA0FEB-3A9C-41C8-B9E2-3BB9E101B7E1}"/>
    <cellStyle name="40% - Accent1 2 2 3 2 4 2" xfId="7342" xr:uid="{1B47BAE0-FAE0-481C-B8B5-17AD807A4883}"/>
    <cellStyle name="40% - Accent1 2 2 3 2 5" xfId="4035" xr:uid="{56674B20-0422-4A24-BF50-9887D4489621}"/>
    <cellStyle name="40% - Accent1 2 2 3 2 5 2" xfId="8194" xr:uid="{23F39606-66C7-430C-93C9-36C7A9657860}"/>
    <cellStyle name="40% - Accent1 2 2 3 2 6" xfId="4865" xr:uid="{A26A4622-6A9C-4A82-9864-75AB70830D5C}"/>
    <cellStyle name="40% - Accent1 2 2 3 2 7" xfId="9041" xr:uid="{64E20259-3F65-4EE0-9688-7DF3904C1606}"/>
    <cellStyle name="40% - Accent1 2 2 3 3" xfId="1142" xr:uid="{B326B850-D786-42AC-B844-7A4F3266F238}"/>
    <cellStyle name="40% - Accent1 2 2 3 3 2" xfId="5274" xr:uid="{AE3A8211-FB89-4DDF-8C5E-F1B24BFF5CF7}"/>
    <cellStyle name="40% - Accent1 2 2 3 4" xfId="1970" xr:uid="{A73E92C0-D61A-45CC-8919-F813AA351BD8}"/>
    <cellStyle name="40% - Accent1 2 2 3 4 2" xfId="6101" xr:uid="{04599857-6B20-4168-AB74-C35969972C2C}"/>
    <cellStyle name="40% - Accent1 2 2 3 5" xfId="2794" xr:uid="{C2392DC7-65B6-4A77-8A35-CE571F010C59}"/>
    <cellStyle name="40% - Accent1 2 2 3 5 2" xfId="6925" xr:uid="{25FDDD07-3A51-4023-AD87-AEA9FD3994BE}"/>
    <cellStyle name="40% - Accent1 2 2 3 6" xfId="3618" xr:uid="{17544FE0-A73E-412A-A831-7108579E88CC}"/>
    <cellStyle name="40% - Accent1 2 2 3 6 2" xfId="7777" xr:uid="{C3DDA415-D03D-4BA4-818D-015437DBB8ED}"/>
    <cellStyle name="40% - Accent1 2 2 3 7" xfId="4448" xr:uid="{C7DF5876-940E-40E6-BDF5-96775D756933}"/>
    <cellStyle name="40% - Accent1 2 2 3 8" xfId="8624" xr:uid="{834D46B3-0C71-4BAD-835F-C965D1471A08}"/>
    <cellStyle name="40% - Accent1 2 2 4" xfId="525" xr:uid="{00000000-0005-0000-0000-000085010000}"/>
    <cellStyle name="40% - Accent1 2 2 4 2" xfId="1351" xr:uid="{58EB329A-A9A7-4030-BD01-A5C088083C62}"/>
    <cellStyle name="40% - Accent1 2 2 4 2 2" xfId="5483" xr:uid="{566B340D-16AB-4F0A-9E8F-555E05B4AD9F}"/>
    <cellStyle name="40% - Accent1 2 2 4 3" xfId="2179" xr:uid="{63FA2712-BCF9-423F-8DB4-6C41EC53C205}"/>
    <cellStyle name="40% - Accent1 2 2 4 3 2" xfId="6310" xr:uid="{EE484DC2-8828-4015-B7B8-C5C4FBDDA2C7}"/>
    <cellStyle name="40% - Accent1 2 2 4 4" xfId="3003" xr:uid="{F2ADA310-7C28-4AED-A6E3-80EE568F3B39}"/>
    <cellStyle name="40% - Accent1 2 2 4 4 2" xfId="7134" xr:uid="{1AF5CD9E-196E-421A-80E5-D811D57D928D}"/>
    <cellStyle name="40% - Accent1 2 2 4 5" xfId="3827" xr:uid="{70D51F98-304D-409A-8DB8-D57A61919328}"/>
    <cellStyle name="40% - Accent1 2 2 4 5 2" xfId="7986" xr:uid="{1AFEA500-2F5D-436C-89DB-546FE71DDEE6}"/>
    <cellStyle name="40% - Accent1 2 2 4 6" xfId="4657" xr:uid="{16A08E26-7343-438C-960C-1D9BB7D8B86D}"/>
    <cellStyle name="40% - Accent1 2 2 4 7" xfId="8833" xr:uid="{F32120FC-8A25-478E-AE4F-8561E420B3D9}"/>
    <cellStyle name="40% - Accent1 2 2 5" xfId="932" xr:uid="{C3FE3C06-CB22-4682-9D97-30D5BE2464DA}"/>
    <cellStyle name="40% - Accent1 2 2 5 2" xfId="5064" xr:uid="{BB741B43-E529-4792-9EC5-F001A473A234}"/>
    <cellStyle name="40% - Accent1 2 2 6" xfId="1760" xr:uid="{9CB706AC-1E83-459E-839D-97B46EA15679}"/>
    <cellStyle name="40% - Accent1 2 2 6 2" xfId="5891" xr:uid="{28FC65D6-7B51-4E74-9CD7-7D8B83EEBFCB}"/>
    <cellStyle name="40% - Accent1 2 2 7" xfId="2584" xr:uid="{F186C6A5-52E5-4636-968E-30D7FF86593E}"/>
    <cellStyle name="40% - Accent1 2 2 7 2" xfId="6715" xr:uid="{567C86F8-2AF1-42C1-B8B7-5CBDC4E98869}"/>
    <cellStyle name="40% - Accent1 2 2 8" xfId="3408" xr:uid="{E37FD2EC-1AEC-4D20-B878-769D77675CD1}"/>
    <cellStyle name="40% - Accent1 2 2 8 2" xfId="7567" xr:uid="{992DBB49-54D2-4A1D-8D23-D9CBE34ED690}"/>
    <cellStyle name="40% - Accent1 2 2 9" xfId="4238" xr:uid="{CDD4BE5A-9D85-407C-9196-CF4827A4863A}"/>
    <cellStyle name="40% - Accent1 2 3" xfId="159" xr:uid="{00000000-0005-0000-0000-000086010000}"/>
    <cellStyle name="40% - Accent1 2 3 2" xfId="368" xr:uid="{00000000-0005-0000-0000-000087010000}"/>
    <cellStyle name="40% - Accent1 2 3 2 2" xfId="785" xr:uid="{00000000-0005-0000-0000-000088010000}"/>
    <cellStyle name="40% - Accent1 2 3 2 2 2" xfId="1611" xr:uid="{FF05BAA0-7D99-4EBE-BD44-9996402C5F96}"/>
    <cellStyle name="40% - Accent1 2 3 2 2 2 2" xfId="5743" xr:uid="{03EE7B6C-F2E0-48FE-BCEA-1C4064131789}"/>
    <cellStyle name="40% - Accent1 2 3 2 2 3" xfId="2439" xr:uid="{8A0F66F3-409B-4ED9-9A57-663CDB63A238}"/>
    <cellStyle name="40% - Accent1 2 3 2 2 3 2" xfId="6570" xr:uid="{A5BA0E38-948E-4EDE-A9FC-E7F8C0474971}"/>
    <cellStyle name="40% - Accent1 2 3 2 2 4" xfId="3263" xr:uid="{66250526-17CB-4053-B15F-028EF0D23B96}"/>
    <cellStyle name="40% - Accent1 2 3 2 2 4 2" xfId="7394" xr:uid="{D1FF6324-0718-4C41-A724-DDB0660F3582}"/>
    <cellStyle name="40% - Accent1 2 3 2 2 5" xfId="4087" xr:uid="{95644C5E-60B6-4477-8E10-88A17F75B051}"/>
    <cellStyle name="40% - Accent1 2 3 2 2 5 2" xfId="8246" xr:uid="{00C96620-A53B-439E-BD93-25C518B897DE}"/>
    <cellStyle name="40% - Accent1 2 3 2 2 6" xfId="4917" xr:uid="{C227A0EA-FFA5-4726-9886-39F6BD060B07}"/>
    <cellStyle name="40% - Accent1 2 3 2 2 7" xfId="9093" xr:uid="{E6F36491-3A58-4291-8192-1EC3DC8FF160}"/>
    <cellStyle name="40% - Accent1 2 3 2 3" xfId="1194" xr:uid="{1629787C-0E0D-42BF-B281-01A979E1FB2D}"/>
    <cellStyle name="40% - Accent1 2 3 2 3 2" xfId="5326" xr:uid="{554C96C1-A7A5-4264-8F35-8E2BA1185121}"/>
    <cellStyle name="40% - Accent1 2 3 2 4" xfId="2022" xr:uid="{9827515C-9C3E-405E-98F5-EE93B808BDDA}"/>
    <cellStyle name="40% - Accent1 2 3 2 4 2" xfId="6153" xr:uid="{1029427A-1C6C-4F03-94DD-F3D0AC9156F1}"/>
    <cellStyle name="40% - Accent1 2 3 2 5" xfId="2846" xr:uid="{B9B38543-6CF2-4C3C-8FCE-5305DFF50545}"/>
    <cellStyle name="40% - Accent1 2 3 2 5 2" xfId="6977" xr:uid="{26A939FA-4753-4BF7-AE87-466134199505}"/>
    <cellStyle name="40% - Accent1 2 3 2 6" xfId="3670" xr:uid="{DCA8200D-DD9A-4197-A873-1DC0A63FA413}"/>
    <cellStyle name="40% - Accent1 2 3 2 6 2" xfId="7829" xr:uid="{6D879C92-0AD3-464C-A7D5-3BA56FFB90B8}"/>
    <cellStyle name="40% - Accent1 2 3 2 7" xfId="4500" xr:uid="{0186B192-9A1F-4111-84B2-A133D697FBF2}"/>
    <cellStyle name="40% - Accent1 2 3 2 8" xfId="8676" xr:uid="{442542E6-950F-42B2-9CF2-EDBD5C3EC56E}"/>
    <cellStyle name="40% - Accent1 2 3 3" xfId="577" xr:uid="{00000000-0005-0000-0000-000089010000}"/>
    <cellStyle name="40% - Accent1 2 3 3 2" xfId="1403" xr:uid="{7ECADD70-6C57-4BFA-A7A5-539D4FD7AAE6}"/>
    <cellStyle name="40% - Accent1 2 3 3 2 2" xfId="5535" xr:uid="{AB893DB0-2DC8-40CB-B6D1-1B4B44A94783}"/>
    <cellStyle name="40% - Accent1 2 3 3 3" xfId="2231" xr:uid="{801578A7-1100-4CDF-9A9C-DA8DF17E0A4D}"/>
    <cellStyle name="40% - Accent1 2 3 3 3 2" xfId="6362" xr:uid="{C6C10986-1F63-4780-8D8D-DBBC3F6D87B6}"/>
    <cellStyle name="40% - Accent1 2 3 3 4" xfId="3055" xr:uid="{53AA9093-E2C4-4ED0-8E35-9472BB6654DF}"/>
    <cellStyle name="40% - Accent1 2 3 3 4 2" xfId="7186" xr:uid="{C9A15890-9EEB-4E50-A067-DC7A81EC8DDB}"/>
    <cellStyle name="40% - Accent1 2 3 3 5" xfId="3879" xr:uid="{3257F8D0-4F91-4A88-B00F-4BDB60FBEFCD}"/>
    <cellStyle name="40% - Accent1 2 3 3 5 2" xfId="8038" xr:uid="{E00683E2-EC35-4364-B1DD-0C9DBE94DB46}"/>
    <cellStyle name="40% - Accent1 2 3 3 6" xfId="4709" xr:uid="{F9C47839-8B11-47CD-9C44-8D364AF77A3A}"/>
    <cellStyle name="40% - Accent1 2 3 3 7" xfId="8885" xr:uid="{003B85E3-7A8D-4849-BE5F-03D6C3EE2F0F}"/>
    <cellStyle name="40% - Accent1 2 3 4" xfId="985" xr:uid="{D52E8D9B-51E3-493D-A5E5-8B1FFEFAA50C}"/>
    <cellStyle name="40% - Accent1 2 3 4 2" xfId="5117" xr:uid="{89D0E5AF-1535-4930-BE47-FCE406DFD526}"/>
    <cellStyle name="40% - Accent1 2 3 5" xfId="1813" xr:uid="{9F0C228F-403F-4B24-89D0-185DF0E375D0}"/>
    <cellStyle name="40% - Accent1 2 3 5 2" xfId="5944" xr:uid="{723A7EE6-D42C-4BC1-BF56-5995222BC9AE}"/>
    <cellStyle name="40% - Accent1 2 3 6" xfId="2637" xr:uid="{EAC10FDA-EC08-4AE3-B566-BE0467E3F5C6}"/>
    <cellStyle name="40% - Accent1 2 3 6 2" xfId="6768" xr:uid="{4ACB9E65-119C-4B32-88C3-636D87174D14}"/>
    <cellStyle name="40% - Accent1 2 3 7" xfId="3461" xr:uid="{264FA8A6-6ABF-44BE-BBA5-16F6971A770C}"/>
    <cellStyle name="40% - Accent1 2 3 7 2" xfId="7620" xr:uid="{2EC18E0F-0C4D-4220-BE42-770A1F623D9F}"/>
    <cellStyle name="40% - Accent1 2 3 8" xfId="4291" xr:uid="{39AE258A-9E7C-47ED-8108-83CD89267916}"/>
    <cellStyle name="40% - Accent1 2 3 9" xfId="8467" xr:uid="{A5A13BF0-29FA-4A0B-9D47-617AFD066261}"/>
    <cellStyle name="40% - Accent1 2 4" xfId="264" xr:uid="{00000000-0005-0000-0000-00008A010000}"/>
    <cellStyle name="40% - Accent1 2 4 2" xfId="681" xr:uid="{00000000-0005-0000-0000-00008B010000}"/>
    <cellStyle name="40% - Accent1 2 4 2 2" xfId="1507" xr:uid="{ECBBE3AC-120E-4550-98E5-4D20BF1ECF6F}"/>
    <cellStyle name="40% - Accent1 2 4 2 2 2" xfId="5639" xr:uid="{5C95F8DC-955A-45CB-9399-9E4BAC9CE299}"/>
    <cellStyle name="40% - Accent1 2 4 2 3" xfId="2335" xr:uid="{CA5D181A-BAB3-424B-AFDF-E839F27C2807}"/>
    <cellStyle name="40% - Accent1 2 4 2 3 2" xfId="6466" xr:uid="{D3E3F0AD-C2B0-43A5-B785-BFEE6F6785D0}"/>
    <cellStyle name="40% - Accent1 2 4 2 4" xfId="3159" xr:uid="{F0671B6D-A025-4542-8542-504A4C48BFE2}"/>
    <cellStyle name="40% - Accent1 2 4 2 4 2" xfId="7290" xr:uid="{AF133940-9D89-4F77-99EB-9D8D33907292}"/>
    <cellStyle name="40% - Accent1 2 4 2 5" xfId="3983" xr:uid="{86B9F6F4-5E96-41D7-8F4F-A75B50E770F0}"/>
    <cellStyle name="40% - Accent1 2 4 2 5 2" xfId="8142" xr:uid="{8533BBB2-41B3-4739-8010-E8F649AF957D}"/>
    <cellStyle name="40% - Accent1 2 4 2 6" xfId="4813" xr:uid="{0336AF49-95F3-4434-B920-83944CD63D68}"/>
    <cellStyle name="40% - Accent1 2 4 2 7" xfId="8989" xr:uid="{DF574B42-2769-4312-8F93-7D76216C3615}"/>
    <cellStyle name="40% - Accent1 2 4 3" xfId="1090" xr:uid="{C8C86EDE-1B0D-4570-BF9F-530E45873473}"/>
    <cellStyle name="40% - Accent1 2 4 3 2" xfId="5222" xr:uid="{1FA4FAC7-9A7F-4BFE-8E2B-E60440008EFE}"/>
    <cellStyle name="40% - Accent1 2 4 4" xfId="1918" xr:uid="{A164747E-EE3E-44C3-95D5-A826693C2F30}"/>
    <cellStyle name="40% - Accent1 2 4 4 2" xfId="6049" xr:uid="{2B8BDA7C-80BD-4D4B-B086-F65AF521797A}"/>
    <cellStyle name="40% - Accent1 2 4 5" xfId="2742" xr:uid="{92B69C56-29B9-4040-9619-BC1A5E1C6563}"/>
    <cellStyle name="40% - Accent1 2 4 5 2" xfId="6873" xr:uid="{1DB01066-AC78-495D-9497-B77B0E91B756}"/>
    <cellStyle name="40% - Accent1 2 4 6" xfId="3566" xr:uid="{AFC899D1-3E8F-4EEE-AA4C-F7F9B67DCE02}"/>
    <cellStyle name="40% - Accent1 2 4 6 2" xfId="7725" xr:uid="{B026CC67-0B8A-4E93-98C9-98A7CA6F2FF7}"/>
    <cellStyle name="40% - Accent1 2 4 7" xfId="4396" xr:uid="{106682F9-3E95-47B6-A8B9-FB65F49440CE}"/>
    <cellStyle name="40% - Accent1 2 4 8" xfId="8572" xr:uid="{CB30D804-C912-47F5-A6C5-481CBEC8171C}"/>
    <cellStyle name="40% - Accent1 2 5" xfId="473" xr:uid="{00000000-0005-0000-0000-00008C010000}"/>
    <cellStyle name="40% - Accent1 2 5 2" xfId="1299" xr:uid="{671E7906-BBBC-42A8-8EC4-E7DC67034714}"/>
    <cellStyle name="40% - Accent1 2 5 2 2" xfId="5431" xr:uid="{CF0746FE-3B85-41D6-98AC-14B039DAE67C}"/>
    <cellStyle name="40% - Accent1 2 5 3" xfId="2127" xr:uid="{1F885675-A2E7-4C7F-8C45-FDC1477ECAE2}"/>
    <cellStyle name="40% - Accent1 2 5 3 2" xfId="6258" xr:uid="{B127175F-7CC8-4560-BD5E-BA734AD95877}"/>
    <cellStyle name="40% - Accent1 2 5 4" xfId="2951" xr:uid="{230904FB-986A-4AF6-A4D3-A8FC3734A7A3}"/>
    <cellStyle name="40% - Accent1 2 5 4 2" xfId="7082" xr:uid="{86A0008E-4187-4B3D-AE60-A938152BDE19}"/>
    <cellStyle name="40% - Accent1 2 5 5" xfId="3775" xr:uid="{69EBE695-71D3-4912-B8A3-E267149ACA76}"/>
    <cellStyle name="40% - Accent1 2 5 5 2" xfId="7934" xr:uid="{BD9B8811-47E5-4181-B077-5CC205DBCE3D}"/>
    <cellStyle name="40% - Accent1 2 5 6" xfId="4605" xr:uid="{3CBE5644-4DC2-4DA7-A0DE-5A948F978E23}"/>
    <cellStyle name="40% - Accent1 2 5 7" xfId="8781" xr:uid="{3C0E6E81-3D38-44C4-9257-9F717DA53B66}"/>
    <cellStyle name="40% - Accent1 2 6" xfId="879" xr:uid="{133DD3C1-3F9B-427D-A869-F005791C14B4}"/>
    <cellStyle name="40% - Accent1 2 6 2" xfId="5011" xr:uid="{8D717182-5328-4344-B45E-4857BEBE312C}"/>
    <cellStyle name="40% - Accent1 2 7" xfId="1707" xr:uid="{B997163F-DD6D-41AE-A0F6-8A3FCAB683E5}"/>
    <cellStyle name="40% - Accent1 2 7 2" xfId="5838" xr:uid="{BA82ED5F-A148-4CF0-9B5D-25FA0CC50C94}"/>
    <cellStyle name="40% - Accent1 2 8" xfId="2531" xr:uid="{13BE3876-8D80-4D41-BC86-954675E9DBB3}"/>
    <cellStyle name="40% - Accent1 2 8 2" xfId="6662" xr:uid="{E39A3413-C54E-4176-8488-A6DF8B9BE54D}"/>
    <cellStyle name="40% - Accent1 2 9" xfId="3355" xr:uid="{290DEBA0-5CB4-4407-A196-28E0E55D4C06}"/>
    <cellStyle name="40% - Accent1 2 9 2" xfId="7514" xr:uid="{0E005534-1729-4D54-A28E-D1C9C01B7C66}"/>
    <cellStyle name="40% - Accent1 3" xfId="66" xr:uid="{00000000-0005-0000-0000-00008D010000}"/>
    <cellStyle name="40% - Accent1 3 10" xfId="4198" xr:uid="{039E6154-FA14-440B-A4A3-7DA97F1CE268}"/>
    <cellStyle name="40% - Accent1 3 11" xfId="8374" xr:uid="{3348C2F0-D53C-4C58-8D80-08E20495353A}"/>
    <cellStyle name="40% - Accent1 3 2" xfId="119" xr:uid="{00000000-0005-0000-0000-00008E010000}"/>
    <cellStyle name="40% - Accent1 3 2 10" xfId="8427" xr:uid="{2E8C52FE-88D6-4357-B2C8-62E5E96C02ED}"/>
    <cellStyle name="40% - Accent1 3 2 2" xfId="224" xr:uid="{00000000-0005-0000-0000-00008F010000}"/>
    <cellStyle name="40% - Accent1 3 2 2 2" xfId="433" xr:uid="{00000000-0005-0000-0000-000090010000}"/>
    <cellStyle name="40% - Accent1 3 2 2 2 2" xfId="850" xr:uid="{00000000-0005-0000-0000-000091010000}"/>
    <cellStyle name="40% - Accent1 3 2 2 2 2 2" xfId="1676" xr:uid="{E3F9FF4C-0DCC-4935-B55F-B62742C0562C}"/>
    <cellStyle name="40% - Accent1 3 2 2 2 2 2 2" xfId="5808" xr:uid="{F9EDB391-A2E3-4DF5-BCEC-0648F7D9B161}"/>
    <cellStyle name="40% - Accent1 3 2 2 2 2 3" xfId="2504" xr:uid="{D2CEDA0F-1D4C-4599-AE35-7B36866446D9}"/>
    <cellStyle name="40% - Accent1 3 2 2 2 2 3 2" xfId="6635" xr:uid="{BF2B02DE-41B7-4DEE-8C62-BBF26E842F51}"/>
    <cellStyle name="40% - Accent1 3 2 2 2 2 4" xfId="3328" xr:uid="{C32A65AA-14B8-4625-B1DE-BD6169110512}"/>
    <cellStyle name="40% - Accent1 3 2 2 2 2 4 2" xfId="7459" xr:uid="{77180148-73FE-4484-9D18-9F8965567CD2}"/>
    <cellStyle name="40% - Accent1 3 2 2 2 2 5" xfId="4152" xr:uid="{7BBB41B6-2963-4F71-BA35-B96326F8A5E5}"/>
    <cellStyle name="40% - Accent1 3 2 2 2 2 5 2" xfId="8311" xr:uid="{FA7624EB-4318-437D-9F2E-2AA888FBC11E}"/>
    <cellStyle name="40% - Accent1 3 2 2 2 2 6" xfId="4982" xr:uid="{321F71A1-50DC-4A73-AB3B-F7EE79FC351D}"/>
    <cellStyle name="40% - Accent1 3 2 2 2 2 7" xfId="9158" xr:uid="{DF6CC0BE-82A5-4BE0-9283-FE3BDF403812}"/>
    <cellStyle name="40% - Accent1 3 2 2 2 3" xfId="1259" xr:uid="{C95D1692-99E9-4CD1-AE8D-DD05180729E8}"/>
    <cellStyle name="40% - Accent1 3 2 2 2 3 2" xfId="5391" xr:uid="{BC90AE9B-26D5-43F9-B3A1-231CB634E0F2}"/>
    <cellStyle name="40% - Accent1 3 2 2 2 4" xfId="2087" xr:uid="{A478A9F4-9F79-4DC6-8748-31586AE7A76B}"/>
    <cellStyle name="40% - Accent1 3 2 2 2 4 2" xfId="6218" xr:uid="{2C25BBBB-A20C-4F09-A522-5AAEA53B8926}"/>
    <cellStyle name="40% - Accent1 3 2 2 2 5" xfId="2911" xr:uid="{7BCC40EB-A089-488F-B5BA-F68167928D73}"/>
    <cellStyle name="40% - Accent1 3 2 2 2 5 2" xfId="7042" xr:uid="{FD14A735-D619-4841-99EC-C6794C2954F9}"/>
    <cellStyle name="40% - Accent1 3 2 2 2 6" xfId="3735" xr:uid="{F563BA05-A146-4D8D-BF3F-843E46F423FE}"/>
    <cellStyle name="40% - Accent1 3 2 2 2 6 2" xfId="7894" xr:uid="{6354E4F5-C686-49B0-9870-0E434BBDA26E}"/>
    <cellStyle name="40% - Accent1 3 2 2 2 7" xfId="4565" xr:uid="{DEDF2220-4037-49DE-BBE6-3FFD8A9AADB5}"/>
    <cellStyle name="40% - Accent1 3 2 2 2 8" xfId="8741" xr:uid="{B8DA5466-71A0-47A3-9E13-3457AB6C3309}"/>
    <cellStyle name="40% - Accent1 3 2 2 3" xfId="642" xr:uid="{00000000-0005-0000-0000-000092010000}"/>
    <cellStyle name="40% - Accent1 3 2 2 3 2" xfId="1468" xr:uid="{CED77ACF-1341-4522-8454-516ABE59023C}"/>
    <cellStyle name="40% - Accent1 3 2 2 3 2 2" xfId="5600" xr:uid="{FA4D5A26-1192-420D-B5F4-23246100D469}"/>
    <cellStyle name="40% - Accent1 3 2 2 3 3" xfId="2296" xr:uid="{71680E02-2F77-4A01-A4AD-FC1C4FD1A5B6}"/>
    <cellStyle name="40% - Accent1 3 2 2 3 3 2" xfId="6427" xr:uid="{C6D09B1B-CE87-49C8-8B7E-E0544C9A041C}"/>
    <cellStyle name="40% - Accent1 3 2 2 3 4" xfId="3120" xr:uid="{49E0BA80-BBF2-4525-8023-EF3E3826F384}"/>
    <cellStyle name="40% - Accent1 3 2 2 3 4 2" xfId="7251" xr:uid="{6F7598D4-96C2-4DA7-91CB-A7CB18E85884}"/>
    <cellStyle name="40% - Accent1 3 2 2 3 5" xfId="3944" xr:uid="{F03D97E4-B762-45E6-9368-04DC408CD545}"/>
    <cellStyle name="40% - Accent1 3 2 2 3 5 2" xfId="8103" xr:uid="{706B5702-CAD8-4CDC-A3E7-181F6BB9BFFC}"/>
    <cellStyle name="40% - Accent1 3 2 2 3 6" xfId="4774" xr:uid="{2DB0F42E-22F9-4BD9-BF5B-EBD8F5BB4E4B}"/>
    <cellStyle name="40% - Accent1 3 2 2 3 7" xfId="8950" xr:uid="{A2EE6C7B-B26F-4BC2-911F-D387698FC8DB}"/>
    <cellStyle name="40% - Accent1 3 2 2 4" xfId="1050" xr:uid="{9D517245-6A88-4160-9BC8-BA28FE49C7DA}"/>
    <cellStyle name="40% - Accent1 3 2 2 4 2" xfId="5182" xr:uid="{C60A1393-8684-4744-9B1A-97AE0694AF6C}"/>
    <cellStyle name="40% - Accent1 3 2 2 5" xfId="1878" xr:uid="{84AA6129-165E-460F-A4EA-4D7004FE81B8}"/>
    <cellStyle name="40% - Accent1 3 2 2 5 2" xfId="6009" xr:uid="{487E24B4-FBD0-4451-BAAF-8301EC712BA1}"/>
    <cellStyle name="40% - Accent1 3 2 2 6" xfId="2702" xr:uid="{D09645FA-B836-45CA-A20E-566D2AFF32C2}"/>
    <cellStyle name="40% - Accent1 3 2 2 6 2" xfId="6833" xr:uid="{D063C7BF-0644-4990-8130-7D7FB261E94F}"/>
    <cellStyle name="40% - Accent1 3 2 2 7" xfId="3526" xr:uid="{05754AC6-1524-4AF3-81FB-95B816668B4C}"/>
    <cellStyle name="40% - Accent1 3 2 2 7 2" xfId="7685" xr:uid="{65C32D64-F56F-4CCF-A435-83587F06DB2C}"/>
    <cellStyle name="40% - Accent1 3 2 2 8" xfId="4356" xr:uid="{B1BDB9DA-D6EB-448B-AFB7-BB45B14270AC}"/>
    <cellStyle name="40% - Accent1 3 2 2 9" xfId="8532" xr:uid="{B0864EF7-54B9-4742-BF20-5BBB9717CDB5}"/>
    <cellStyle name="40% - Accent1 3 2 3" xfId="329" xr:uid="{00000000-0005-0000-0000-000093010000}"/>
    <cellStyle name="40% - Accent1 3 2 3 2" xfId="746" xr:uid="{00000000-0005-0000-0000-000094010000}"/>
    <cellStyle name="40% - Accent1 3 2 3 2 2" xfId="1572" xr:uid="{372B5871-591F-49E3-B3D4-C2AD03EBB950}"/>
    <cellStyle name="40% - Accent1 3 2 3 2 2 2" xfId="5704" xr:uid="{73DE4551-8F02-4A9F-9948-9077CAAEA526}"/>
    <cellStyle name="40% - Accent1 3 2 3 2 3" xfId="2400" xr:uid="{BA0FA31E-35CA-4935-BAFC-AA1E9B9F7882}"/>
    <cellStyle name="40% - Accent1 3 2 3 2 3 2" xfId="6531" xr:uid="{27E855C9-0B96-4C84-A1B1-FA2F9A55362E}"/>
    <cellStyle name="40% - Accent1 3 2 3 2 4" xfId="3224" xr:uid="{78C9380D-A283-42C6-B114-605B12AB30F1}"/>
    <cellStyle name="40% - Accent1 3 2 3 2 4 2" xfId="7355" xr:uid="{52FC52FA-003F-4060-861F-8E6A6F778119}"/>
    <cellStyle name="40% - Accent1 3 2 3 2 5" xfId="4048" xr:uid="{A9A4E62B-7B11-4AA5-B36D-BAF216495784}"/>
    <cellStyle name="40% - Accent1 3 2 3 2 5 2" xfId="8207" xr:uid="{43056EAF-C381-4403-B28B-F5AC5B21697E}"/>
    <cellStyle name="40% - Accent1 3 2 3 2 6" xfId="4878" xr:uid="{AD0073B7-E4AB-4732-A0E9-2C419943CBAF}"/>
    <cellStyle name="40% - Accent1 3 2 3 2 7" xfId="9054" xr:uid="{00C4F3E0-E91D-4AE2-9CBE-401EE640C810}"/>
    <cellStyle name="40% - Accent1 3 2 3 3" xfId="1155" xr:uid="{E2D1DB81-6095-4CFC-8219-44A6CFF613D2}"/>
    <cellStyle name="40% - Accent1 3 2 3 3 2" xfId="5287" xr:uid="{8FCA8E2D-CE13-4F1B-B054-A4FFB2109547}"/>
    <cellStyle name="40% - Accent1 3 2 3 4" xfId="1983" xr:uid="{7345B61E-E3E0-4F9E-83B8-91F32AE9C667}"/>
    <cellStyle name="40% - Accent1 3 2 3 4 2" xfId="6114" xr:uid="{5E487D2B-6937-4FA1-9709-0C43DF759C47}"/>
    <cellStyle name="40% - Accent1 3 2 3 5" xfId="2807" xr:uid="{9D58F5C1-D747-4D7B-BEA2-3954CBBCCDD5}"/>
    <cellStyle name="40% - Accent1 3 2 3 5 2" xfId="6938" xr:uid="{8EC80AFA-4BA8-48AF-8EAD-E6FED122D996}"/>
    <cellStyle name="40% - Accent1 3 2 3 6" xfId="3631" xr:uid="{74852563-DA2C-43CA-AC31-F34473AAEFC4}"/>
    <cellStyle name="40% - Accent1 3 2 3 6 2" xfId="7790" xr:uid="{3FBEFDA3-7106-4DFC-B895-F1075542C8C3}"/>
    <cellStyle name="40% - Accent1 3 2 3 7" xfId="4461" xr:uid="{6D83C2BB-4B4E-4F9C-84AA-9BBF7319C230}"/>
    <cellStyle name="40% - Accent1 3 2 3 8" xfId="8637" xr:uid="{C25EFF5C-1A2C-49E0-AFCC-8E543A30C7FA}"/>
    <cellStyle name="40% - Accent1 3 2 4" xfId="538" xr:uid="{00000000-0005-0000-0000-000095010000}"/>
    <cellStyle name="40% - Accent1 3 2 4 2" xfId="1364" xr:uid="{EB02FFF4-9B6F-42D5-8C08-258F5293C08A}"/>
    <cellStyle name="40% - Accent1 3 2 4 2 2" xfId="5496" xr:uid="{56BAE737-C632-4211-A1D9-6344F5EA9931}"/>
    <cellStyle name="40% - Accent1 3 2 4 3" xfId="2192" xr:uid="{C7236976-0691-4F7D-9CBA-14B37AE382FD}"/>
    <cellStyle name="40% - Accent1 3 2 4 3 2" xfId="6323" xr:uid="{290B08D7-40AE-4517-86B7-99D010F6683B}"/>
    <cellStyle name="40% - Accent1 3 2 4 4" xfId="3016" xr:uid="{7F6D188E-EEC7-4E34-ABC9-42B242E8047E}"/>
    <cellStyle name="40% - Accent1 3 2 4 4 2" xfId="7147" xr:uid="{E9EFBF3B-81BF-496C-A2D9-819D0FFDE0D1}"/>
    <cellStyle name="40% - Accent1 3 2 4 5" xfId="3840" xr:uid="{2AA35D1C-A01B-4B09-ACB2-EE4CDCFE9E09}"/>
    <cellStyle name="40% - Accent1 3 2 4 5 2" xfId="7999" xr:uid="{943D6C83-146F-4A33-808A-7A38A3A96B27}"/>
    <cellStyle name="40% - Accent1 3 2 4 6" xfId="4670" xr:uid="{60706AB4-B143-4D8B-99CE-87C149AE1208}"/>
    <cellStyle name="40% - Accent1 3 2 4 7" xfId="8846" xr:uid="{4A329C6B-35D8-4579-80B8-427C113A9086}"/>
    <cellStyle name="40% - Accent1 3 2 5" xfId="945" xr:uid="{08C0EB0D-225D-451D-B8A2-9B01ED78810C}"/>
    <cellStyle name="40% - Accent1 3 2 5 2" xfId="5077" xr:uid="{270E4FE8-1B15-43E7-9B74-19B930EFC73B}"/>
    <cellStyle name="40% - Accent1 3 2 6" xfId="1773" xr:uid="{63FAE241-26DA-4B9C-824B-BEAA9238B998}"/>
    <cellStyle name="40% - Accent1 3 2 6 2" xfId="5904" xr:uid="{3B572EA3-E465-4051-9452-FB00AC3C0F30}"/>
    <cellStyle name="40% - Accent1 3 2 7" xfId="2597" xr:uid="{F538DBFF-B761-438E-93C4-A55D38666778}"/>
    <cellStyle name="40% - Accent1 3 2 7 2" xfId="6728" xr:uid="{79FE7BF6-A7E6-4D54-9C95-67FB007559C0}"/>
    <cellStyle name="40% - Accent1 3 2 8" xfId="3421" xr:uid="{9F83DB8D-8D20-4D4E-8658-C91DAA708F1C}"/>
    <cellStyle name="40% - Accent1 3 2 8 2" xfId="7580" xr:uid="{9D03406A-CDF8-4D72-832C-D9F09398D3A7}"/>
    <cellStyle name="40% - Accent1 3 2 9" xfId="4251" xr:uid="{EC537CCA-0C66-4325-BA15-5654A2E45E25}"/>
    <cellStyle name="40% - Accent1 3 3" xfId="172" xr:uid="{00000000-0005-0000-0000-000096010000}"/>
    <cellStyle name="40% - Accent1 3 3 2" xfId="381" xr:uid="{00000000-0005-0000-0000-000097010000}"/>
    <cellStyle name="40% - Accent1 3 3 2 2" xfId="798" xr:uid="{00000000-0005-0000-0000-000098010000}"/>
    <cellStyle name="40% - Accent1 3 3 2 2 2" xfId="1624" xr:uid="{D9C96BCF-E34C-42E9-8B4D-5F3BFB2CD9B8}"/>
    <cellStyle name="40% - Accent1 3 3 2 2 2 2" xfId="5756" xr:uid="{697BA82E-A6CA-4331-8945-5B7B369EF8B7}"/>
    <cellStyle name="40% - Accent1 3 3 2 2 3" xfId="2452" xr:uid="{90BE7E45-337B-4CB0-9312-72B01F2F13E0}"/>
    <cellStyle name="40% - Accent1 3 3 2 2 3 2" xfId="6583" xr:uid="{BA824725-7D5D-4CBF-B7A3-5BEF207F28EE}"/>
    <cellStyle name="40% - Accent1 3 3 2 2 4" xfId="3276" xr:uid="{B52AED9F-66CD-4BB3-82C6-A7C5DBE00882}"/>
    <cellStyle name="40% - Accent1 3 3 2 2 4 2" xfId="7407" xr:uid="{92C818DB-E84B-479B-8C79-1ECE55B65470}"/>
    <cellStyle name="40% - Accent1 3 3 2 2 5" xfId="4100" xr:uid="{2A72C29F-63CD-47D0-97EE-02B936A23652}"/>
    <cellStyle name="40% - Accent1 3 3 2 2 5 2" xfId="8259" xr:uid="{2A8CC5E4-A150-412A-806A-3C5B8794027A}"/>
    <cellStyle name="40% - Accent1 3 3 2 2 6" xfId="4930" xr:uid="{653F4612-3A9B-4A3F-A22E-58E833B3CDDB}"/>
    <cellStyle name="40% - Accent1 3 3 2 2 7" xfId="9106" xr:uid="{9177B7B0-CB5C-4435-9132-2F0C3F87997C}"/>
    <cellStyle name="40% - Accent1 3 3 2 3" xfId="1207" xr:uid="{7D20244D-311C-4C8B-9303-EA0478A861CE}"/>
    <cellStyle name="40% - Accent1 3 3 2 3 2" xfId="5339" xr:uid="{626A5333-74F0-4521-A82A-3EA81CF92894}"/>
    <cellStyle name="40% - Accent1 3 3 2 4" xfId="2035" xr:uid="{F146DF39-FF9E-4FFC-889D-8B6054CF25F8}"/>
    <cellStyle name="40% - Accent1 3 3 2 4 2" xfId="6166" xr:uid="{E9762589-5D53-4EEE-B4F7-2DAF1D56FFCA}"/>
    <cellStyle name="40% - Accent1 3 3 2 5" xfId="2859" xr:uid="{7B8DF942-1627-426F-9442-61A3A9B9FB99}"/>
    <cellStyle name="40% - Accent1 3 3 2 5 2" xfId="6990" xr:uid="{F0FFD605-CCE6-4B38-BE8C-ECC1EC373BCE}"/>
    <cellStyle name="40% - Accent1 3 3 2 6" xfId="3683" xr:uid="{DAF96176-C275-4A12-B4D1-D0C97768A40D}"/>
    <cellStyle name="40% - Accent1 3 3 2 6 2" xfId="7842" xr:uid="{223B7393-9E46-48F9-88E8-71D0F75C0C20}"/>
    <cellStyle name="40% - Accent1 3 3 2 7" xfId="4513" xr:uid="{2145819D-7FC2-4D18-9DED-9504D56BB253}"/>
    <cellStyle name="40% - Accent1 3 3 2 8" xfId="8689" xr:uid="{79F0AED0-7E19-4444-A747-3F81001588E0}"/>
    <cellStyle name="40% - Accent1 3 3 3" xfId="590" xr:uid="{00000000-0005-0000-0000-000099010000}"/>
    <cellStyle name="40% - Accent1 3 3 3 2" xfId="1416" xr:uid="{FA7DDF32-2CC5-4B26-A37F-744E632CCCA7}"/>
    <cellStyle name="40% - Accent1 3 3 3 2 2" xfId="5548" xr:uid="{06A60CF7-C177-4D94-8204-9EBAB7F740F9}"/>
    <cellStyle name="40% - Accent1 3 3 3 3" xfId="2244" xr:uid="{CEFA9AFC-6D6B-4F57-B76A-4ADE4984816C}"/>
    <cellStyle name="40% - Accent1 3 3 3 3 2" xfId="6375" xr:uid="{A730D6A4-8503-4903-9E63-7C7C935B11F8}"/>
    <cellStyle name="40% - Accent1 3 3 3 4" xfId="3068" xr:uid="{8BAA3D57-B3DB-4AA2-8611-AEBD8E0EDCD5}"/>
    <cellStyle name="40% - Accent1 3 3 3 4 2" xfId="7199" xr:uid="{A4DAD6E7-AAE7-4042-ABE5-42CEB3BC8223}"/>
    <cellStyle name="40% - Accent1 3 3 3 5" xfId="3892" xr:uid="{94F55E14-101C-44C8-BA8A-246EB9F3388B}"/>
    <cellStyle name="40% - Accent1 3 3 3 5 2" xfId="8051" xr:uid="{35E509FE-5760-4DEE-830B-AC11EBCDF354}"/>
    <cellStyle name="40% - Accent1 3 3 3 6" xfId="4722" xr:uid="{2710E3E9-6E47-45A5-B7DF-C5F912335B90}"/>
    <cellStyle name="40% - Accent1 3 3 3 7" xfId="8898" xr:uid="{3EF47833-A05E-448F-A739-93D35A1FD72C}"/>
    <cellStyle name="40% - Accent1 3 3 4" xfId="998" xr:uid="{98901798-A5C5-40EA-8E10-8AECF27CAB2E}"/>
    <cellStyle name="40% - Accent1 3 3 4 2" xfId="5130" xr:uid="{5BEC2DCA-6C4C-49BE-809E-2D8782D29C0C}"/>
    <cellStyle name="40% - Accent1 3 3 5" xfId="1826" xr:uid="{06D6B8AB-2E74-46F8-A678-29A57EC88D75}"/>
    <cellStyle name="40% - Accent1 3 3 5 2" xfId="5957" xr:uid="{D04D2E87-9E2C-4D6D-ABAE-9E77421F89EA}"/>
    <cellStyle name="40% - Accent1 3 3 6" xfId="2650" xr:uid="{A5C978D8-54B2-4F38-86D3-98340B8ED14D}"/>
    <cellStyle name="40% - Accent1 3 3 6 2" xfId="6781" xr:uid="{C0E0ED31-1B33-44D9-9FCA-640C44DE0B34}"/>
    <cellStyle name="40% - Accent1 3 3 7" xfId="3474" xr:uid="{415AC85C-7F9D-4D11-BB7B-175EEA12B5C8}"/>
    <cellStyle name="40% - Accent1 3 3 7 2" xfId="7633" xr:uid="{9AEBD554-EDE3-42DC-B804-456FF9861166}"/>
    <cellStyle name="40% - Accent1 3 3 8" xfId="4304" xr:uid="{3832DF0D-A7FA-4724-BDCD-8C9ADF8AB0AB}"/>
    <cellStyle name="40% - Accent1 3 3 9" xfId="8480" xr:uid="{18640802-2B7F-4FCE-9D10-285BFFA9564A}"/>
    <cellStyle name="40% - Accent1 3 4" xfId="277" xr:uid="{00000000-0005-0000-0000-00009A010000}"/>
    <cellStyle name="40% - Accent1 3 4 2" xfId="694" xr:uid="{00000000-0005-0000-0000-00009B010000}"/>
    <cellStyle name="40% - Accent1 3 4 2 2" xfId="1520" xr:uid="{BE262A35-EFD2-4DAE-AC5B-C8520FB834B6}"/>
    <cellStyle name="40% - Accent1 3 4 2 2 2" xfId="5652" xr:uid="{900D4131-4E17-4FFD-8DBF-353DA055BCDE}"/>
    <cellStyle name="40% - Accent1 3 4 2 3" xfId="2348" xr:uid="{8A8BCC46-D783-4043-A763-2FB9D0CF0DE2}"/>
    <cellStyle name="40% - Accent1 3 4 2 3 2" xfId="6479" xr:uid="{01E256B6-C519-4016-B08A-D3E78031EE6C}"/>
    <cellStyle name="40% - Accent1 3 4 2 4" xfId="3172" xr:uid="{9FD2BC0D-68B2-4246-B2E7-FE2D9EA0AD16}"/>
    <cellStyle name="40% - Accent1 3 4 2 4 2" xfId="7303" xr:uid="{4425C5D3-63E2-43A6-B1CA-9EDD78CDEE41}"/>
    <cellStyle name="40% - Accent1 3 4 2 5" xfId="3996" xr:uid="{CCC6932A-E878-43D5-941B-05DEE58912E6}"/>
    <cellStyle name="40% - Accent1 3 4 2 5 2" xfId="8155" xr:uid="{7B0CCFC5-5203-42BE-8E51-BA4D6F343EE2}"/>
    <cellStyle name="40% - Accent1 3 4 2 6" xfId="4826" xr:uid="{BA4019CF-2A77-473D-858B-0CB395D74EFF}"/>
    <cellStyle name="40% - Accent1 3 4 2 7" xfId="9002" xr:uid="{FDB6A2AF-CB99-48E7-91C4-EF94B4773DDE}"/>
    <cellStyle name="40% - Accent1 3 4 3" xfId="1103" xr:uid="{249000E2-81C9-4194-91B4-2DB0115B98F2}"/>
    <cellStyle name="40% - Accent1 3 4 3 2" xfId="5235" xr:uid="{A7FF7924-A902-4A75-9D46-212320EE01D2}"/>
    <cellStyle name="40% - Accent1 3 4 4" xfId="1931" xr:uid="{4D065DB8-0724-467D-9B01-C76E77F5784A}"/>
    <cellStyle name="40% - Accent1 3 4 4 2" xfId="6062" xr:uid="{F7A199A8-09B3-4CAD-A9C2-38B54C1E7855}"/>
    <cellStyle name="40% - Accent1 3 4 5" xfId="2755" xr:uid="{85AEC4BA-10C1-46C8-8D0B-6E2247AE97E8}"/>
    <cellStyle name="40% - Accent1 3 4 5 2" xfId="6886" xr:uid="{F1150EF9-F3C5-48BB-AD1D-D141AD726192}"/>
    <cellStyle name="40% - Accent1 3 4 6" xfId="3579" xr:uid="{BACD0103-5241-4E43-B4BF-21C122CFA18B}"/>
    <cellStyle name="40% - Accent1 3 4 6 2" xfId="7738" xr:uid="{3F4B58F8-DB18-4943-9933-08FFFC8A8DEE}"/>
    <cellStyle name="40% - Accent1 3 4 7" xfId="4409" xr:uid="{C9BAEEE3-856F-436A-92C8-E54CAC9E8722}"/>
    <cellStyle name="40% - Accent1 3 4 8" xfId="8585" xr:uid="{DE32754F-B2E6-40A6-A0EC-1C48206FB70E}"/>
    <cellStyle name="40% - Accent1 3 5" xfId="486" xr:uid="{00000000-0005-0000-0000-00009C010000}"/>
    <cellStyle name="40% - Accent1 3 5 2" xfId="1312" xr:uid="{EFE91B4D-8EEC-44DC-BC66-9F0A98BC1C88}"/>
    <cellStyle name="40% - Accent1 3 5 2 2" xfId="5444" xr:uid="{47D96E05-4872-4338-8E0D-E8759B14F5AA}"/>
    <cellStyle name="40% - Accent1 3 5 3" xfId="2140" xr:uid="{D2B25A66-3BF0-47EC-AC32-7E8D29A81124}"/>
    <cellStyle name="40% - Accent1 3 5 3 2" xfId="6271" xr:uid="{5D6223BE-ED13-49E4-925C-2F11E345232C}"/>
    <cellStyle name="40% - Accent1 3 5 4" xfId="2964" xr:uid="{D556E0ED-21AA-44E6-B2C8-E1C8ABAB7927}"/>
    <cellStyle name="40% - Accent1 3 5 4 2" xfId="7095" xr:uid="{3F25B529-F589-4300-BC4F-0C615BFE6B25}"/>
    <cellStyle name="40% - Accent1 3 5 5" xfId="3788" xr:uid="{CA1FC13F-F3F6-4090-9552-F3C90B3E2993}"/>
    <cellStyle name="40% - Accent1 3 5 5 2" xfId="7947" xr:uid="{874B9F99-2B51-4AF5-9D9A-B53CD4B7FE7D}"/>
    <cellStyle name="40% - Accent1 3 5 6" xfId="4618" xr:uid="{163AB097-71D9-47CA-B67A-E542A99E43F8}"/>
    <cellStyle name="40% - Accent1 3 5 7" xfId="8794" xr:uid="{FCB4783D-F0AC-4484-B65C-5C3EA159BB17}"/>
    <cellStyle name="40% - Accent1 3 6" xfId="892" xr:uid="{C2229AF8-5399-434B-81B4-A9EA95E34872}"/>
    <cellStyle name="40% - Accent1 3 6 2" xfId="5024" xr:uid="{25BCC7C4-F4A3-46D3-89FB-844898213373}"/>
    <cellStyle name="40% - Accent1 3 7" xfId="1720" xr:uid="{AAAD6DB3-46AD-4B82-BEB4-6E3DAC3A4615}"/>
    <cellStyle name="40% - Accent1 3 7 2" xfId="5851" xr:uid="{8F15DA76-29A2-4A83-AC35-2B1AB3573D80}"/>
    <cellStyle name="40% - Accent1 3 8" xfId="2544" xr:uid="{15C6904F-A8E3-4C58-B36A-78AF3B58F551}"/>
    <cellStyle name="40% - Accent1 3 8 2" xfId="6675" xr:uid="{91FC1070-B3F5-4F77-8476-76619A3C4883}"/>
    <cellStyle name="40% - Accent1 3 9" xfId="3368" xr:uid="{E17251B4-1B08-42E6-8F7C-01AEC508F23A}"/>
    <cellStyle name="40% - Accent1 3 9 2" xfId="7527" xr:uid="{05F0325B-EEF5-471B-97B4-F25476805A1A}"/>
    <cellStyle name="40% - Accent1 4" xfId="79" xr:uid="{00000000-0005-0000-0000-00009D010000}"/>
    <cellStyle name="40% - Accent1 4 10" xfId="8387" xr:uid="{7CEDA9BF-FFCE-4069-A8E3-102DFE2DE31C}"/>
    <cellStyle name="40% - Accent1 4 2" xfId="185" xr:uid="{00000000-0005-0000-0000-00009E010000}"/>
    <cellStyle name="40% - Accent1 4 2 2" xfId="394" xr:uid="{00000000-0005-0000-0000-00009F010000}"/>
    <cellStyle name="40% - Accent1 4 2 2 2" xfId="811" xr:uid="{00000000-0005-0000-0000-0000A0010000}"/>
    <cellStyle name="40% - Accent1 4 2 2 2 2" xfId="1637" xr:uid="{EB4B36E6-5DE0-481D-8330-F58C94C9B93D}"/>
    <cellStyle name="40% - Accent1 4 2 2 2 2 2" xfId="5769" xr:uid="{291F9F62-E625-4C73-978B-DF3230EF5763}"/>
    <cellStyle name="40% - Accent1 4 2 2 2 3" xfId="2465" xr:uid="{76AB30F5-A3E3-4D4B-BE6D-6F61F93E7CCB}"/>
    <cellStyle name="40% - Accent1 4 2 2 2 3 2" xfId="6596" xr:uid="{FC043E84-D1A6-46F3-B4F0-D6885C75EBC6}"/>
    <cellStyle name="40% - Accent1 4 2 2 2 4" xfId="3289" xr:uid="{CEF43DFB-4F64-4E5C-AD89-D5CF2A03F82A}"/>
    <cellStyle name="40% - Accent1 4 2 2 2 4 2" xfId="7420" xr:uid="{BB346E2C-BAA2-4D4C-A83E-D345DB1B2C17}"/>
    <cellStyle name="40% - Accent1 4 2 2 2 5" xfId="4113" xr:uid="{F87031D9-2E03-436F-8E54-00420CC7EBC6}"/>
    <cellStyle name="40% - Accent1 4 2 2 2 5 2" xfId="8272" xr:uid="{E672EFC6-C6EC-41A6-986A-3B6DD1728839}"/>
    <cellStyle name="40% - Accent1 4 2 2 2 6" xfId="4943" xr:uid="{ABB1A0A7-C39B-4471-989F-AC9B5D719D4F}"/>
    <cellStyle name="40% - Accent1 4 2 2 2 7" xfId="9119" xr:uid="{3BF9BE97-360A-4CF5-83B6-EC922C0966A1}"/>
    <cellStyle name="40% - Accent1 4 2 2 3" xfId="1220" xr:uid="{23D9EB43-15B6-4FB7-A333-9A78459A6760}"/>
    <cellStyle name="40% - Accent1 4 2 2 3 2" xfId="5352" xr:uid="{6A6DF68E-7D04-419C-80DE-0493EC474C1F}"/>
    <cellStyle name="40% - Accent1 4 2 2 4" xfId="2048" xr:uid="{D5ABBF81-5019-4057-A914-1DAEEED69EE3}"/>
    <cellStyle name="40% - Accent1 4 2 2 4 2" xfId="6179" xr:uid="{F50EE515-72E7-4C5C-8B8A-6579D02EB2E1}"/>
    <cellStyle name="40% - Accent1 4 2 2 5" xfId="2872" xr:uid="{CC9BBD56-BD05-4775-934F-A94F3C081346}"/>
    <cellStyle name="40% - Accent1 4 2 2 5 2" xfId="7003" xr:uid="{AC3FFD8E-5E2D-4DF5-AC9F-464A7CDCE2AA}"/>
    <cellStyle name="40% - Accent1 4 2 2 6" xfId="3696" xr:uid="{2FB74EF2-30DF-48B7-9A81-DDF4122D016C}"/>
    <cellStyle name="40% - Accent1 4 2 2 6 2" xfId="7855" xr:uid="{6A01DE0B-3EFB-46C0-9730-3042EEDE1C44}"/>
    <cellStyle name="40% - Accent1 4 2 2 7" xfId="4526" xr:uid="{042DF088-5BA8-42A3-BC5E-F8723130C5FF}"/>
    <cellStyle name="40% - Accent1 4 2 2 8" xfId="8702" xr:uid="{8E2F2E65-B1AC-4CEF-8D5E-3D3C2C57D38A}"/>
    <cellStyle name="40% - Accent1 4 2 3" xfId="603" xr:uid="{00000000-0005-0000-0000-0000A1010000}"/>
    <cellStyle name="40% - Accent1 4 2 3 2" xfId="1429" xr:uid="{A70874DC-A8EB-4B76-A5FA-8063814A0C89}"/>
    <cellStyle name="40% - Accent1 4 2 3 2 2" xfId="5561" xr:uid="{B05C6E60-5142-47C9-91C6-AF9AC568FE2A}"/>
    <cellStyle name="40% - Accent1 4 2 3 3" xfId="2257" xr:uid="{F5DE681F-86A6-48AD-9F54-DD6E6F43390F}"/>
    <cellStyle name="40% - Accent1 4 2 3 3 2" xfId="6388" xr:uid="{CB6A0421-B5DA-4818-BC3A-5263D43E2601}"/>
    <cellStyle name="40% - Accent1 4 2 3 4" xfId="3081" xr:uid="{25FCA206-68A2-4548-87AA-E49E0A99FAB2}"/>
    <cellStyle name="40% - Accent1 4 2 3 4 2" xfId="7212" xr:uid="{C5EB1813-159A-4650-9572-288219752695}"/>
    <cellStyle name="40% - Accent1 4 2 3 5" xfId="3905" xr:uid="{2350260E-A58A-4B8D-B016-5CFFCCCCE0B8}"/>
    <cellStyle name="40% - Accent1 4 2 3 5 2" xfId="8064" xr:uid="{5D711842-89A3-4A29-9BDD-FBE4C63B3DF3}"/>
    <cellStyle name="40% - Accent1 4 2 3 6" xfId="4735" xr:uid="{6C35D2E3-A22B-4623-AC4B-30C0269AE752}"/>
    <cellStyle name="40% - Accent1 4 2 3 7" xfId="8911" xr:uid="{B4DDE484-CFA7-4EC2-9E0D-849130088821}"/>
    <cellStyle name="40% - Accent1 4 2 4" xfId="1011" xr:uid="{1EFA62FE-F256-4BA0-AD5F-7AC4636EDEB9}"/>
    <cellStyle name="40% - Accent1 4 2 4 2" xfId="5143" xr:uid="{D7ED9105-4163-4B06-BA15-232783B24E51}"/>
    <cellStyle name="40% - Accent1 4 2 5" xfId="1839" xr:uid="{081C0CC6-BF26-4B24-9950-82AD824CD8CC}"/>
    <cellStyle name="40% - Accent1 4 2 5 2" xfId="5970" xr:uid="{29CD1E4E-D44D-4EFB-BFD0-EFBADA4DD5FD}"/>
    <cellStyle name="40% - Accent1 4 2 6" xfId="2663" xr:uid="{F8D9731D-3D32-4470-99F6-9A2F9053F2E9}"/>
    <cellStyle name="40% - Accent1 4 2 6 2" xfId="6794" xr:uid="{ED5027C4-C1E6-4051-86BB-970D86ED74A1}"/>
    <cellStyle name="40% - Accent1 4 2 7" xfId="3487" xr:uid="{D3FDE945-25AB-41E2-9A04-60D5224AF1F7}"/>
    <cellStyle name="40% - Accent1 4 2 7 2" xfId="7646" xr:uid="{0DBCB9D4-99AE-44EE-8765-D5C4374E7A9B}"/>
    <cellStyle name="40% - Accent1 4 2 8" xfId="4317" xr:uid="{959E6117-7A04-4E45-9577-F67DF98AE538}"/>
    <cellStyle name="40% - Accent1 4 2 9" xfId="8493" xr:uid="{414CF568-4E33-4409-B4CB-A577F5F4B5A7}"/>
    <cellStyle name="40% - Accent1 4 3" xfId="290" xr:uid="{00000000-0005-0000-0000-0000A2010000}"/>
    <cellStyle name="40% - Accent1 4 3 2" xfId="707" xr:uid="{00000000-0005-0000-0000-0000A3010000}"/>
    <cellStyle name="40% - Accent1 4 3 2 2" xfId="1533" xr:uid="{34CEB3B9-01F4-4E03-AA52-7CA134826696}"/>
    <cellStyle name="40% - Accent1 4 3 2 2 2" xfId="5665" xr:uid="{F44564DC-B9E7-45BF-AAB8-326F4F28403B}"/>
    <cellStyle name="40% - Accent1 4 3 2 3" xfId="2361" xr:uid="{AD926931-41ED-43C8-886A-FF8705A3615A}"/>
    <cellStyle name="40% - Accent1 4 3 2 3 2" xfId="6492" xr:uid="{596A0CCC-4CAC-46AE-89EF-2857F2151337}"/>
    <cellStyle name="40% - Accent1 4 3 2 4" xfId="3185" xr:uid="{943CAB91-70BD-41AA-9CD0-2C2E5AFA1DCB}"/>
    <cellStyle name="40% - Accent1 4 3 2 4 2" xfId="7316" xr:uid="{DA2D0766-AE74-4C43-B848-010A9D11EB76}"/>
    <cellStyle name="40% - Accent1 4 3 2 5" xfId="4009" xr:uid="{FD710A98-D159-4B77-8A07-B71ADFDFE3C7}"/>
    <cellStyle name="40% - Accent1 4 3 2 5 2" xfId="8168" xr:uid="{5CC72E0F-0AD9-4A16-81D1-4BAC02A5D076}"/>
    <cellStyle name="40% - Accent1 4 3 2 6" xfId="4839" xr:uid="{E82B1F3B-B1D0-448A-9703-9D0B1A095CDE}"/>
    <cellStyle name="40% - Accent1 4 3 2 7" xfId="9015" xr:uid="{BC4662FC-E544-4895-9791-EBF323239078}"/>
    <cellStyle name="40% - Accent1 4 3 3" xfId="1116" xr:uid="{B3F12F63-59EC-41F5-BEE1-77978DACCD5D}"/>
    <cellStyle name="40% - Accent1 4 3 3 2" xfId="5248" xr:uid="{C0E7C3F3-9363-4D8E-ADA6-0E9A89D24283}"/>
    <cellStyle name="40% - Accent1 4 3 4" xfId="1944" xr:uid="{46A4D8A3-7E99-42C6-9876-D8BF28CADC64}"/>
    <cellStyle name="40% - Accent1 4 3 4 2" xfId="6075" xr:uid="{E47051C3-52E0-413E-9F36-AFB208BDB773}"/>
    <cellStyle name="40% - Accent1 4 3 5" xfId="2768" xr:uid="{9418274B-F4E8-4F24-9C70-754C44FA8A2F}"/>
    <cellStyle name="40% - Accent1 4 3 5 2" xfId="6899" xr:uid="{5AE6C633-A62B-4041-BC94-60DCDF8E447C}"/>
    <cellStyle name="40% - Accent1 4 3 6" xfId="3592" xr:uid="{978AD05F-00D3-4F48-A024-50568634543C}"/>
    <cellStyle name="40% - Accent1 4 3 6 2" xfId="7751" xr:uid="{D55AB459-75B2-4AC2-84F7-C4E32487176D}"/>
    <cellStyle name="40% - Accent1 4 3 7" xfId="4422" xr:uid="{D58383BE-5DB7-429B-AE0D-118BBB4C0FED}"/>
    <cellStyle name="40% - Accent1 4 3 8" xfId="8598" xr:uid="{266B0F1A-9E7D-408A-95BC-77D9C1972327}"/>
    <cellStyle name="40% - Accent1 4 4" xfId="499" xr:uid="{00000000-0005-0000-0000-0000A4010000}"/>
    <cellStyle name="40% - Accent1 4 4 2" xfId="1325" xr:uid="{2A2684EB-02A0-4DEF-986E-B0977E7A0481}"/>
    <cellStyle name="40% - Accent1 4 4 2 2" xfId="5457" xr:uid="{01A3871B-2FB1-468B-82A1-A22DC403073D}"/>
    <cellStyle name="40% - Accent1 4 4 3" xfId="2153" xr:uid="{129AECCB-0A21-44B0-B245-793990FA0B6A}"/>
    <cellStyle name="40% - Accent1 4 4 3 2" xfId="6284" xr:uid="{58C9DDDC-ECD5-407A-A98A-EA75BF3D0612}"/>
    <cellStyle name="40% - Accent1 4 4 4" xfId="2977" xr:uid="{CA820EC0-B937-4DC8-83FD-6E5DE0C78557}"/>
    <cellStyle name="40% - Accent1 4 4 4 2" xfId="7108" xr:uid="{B4F572C6-F468-463E-BF5C-56FFAE7772F2}"/>
    <cellStyle name="40% - Accent1 4 4 5" xfId="3801" xr:uid="{CECBC0AF-1C19-44DB-91E5-49652712759C}"/>
    <cellStyle name="40% - Accent1 4 4 5 2" xfId="7960" xr:uid="{D2B355DF-561A-42C8-9B08-3AE1214FE30C}"/>
    <cellStyle name="40% - Accent1 4 4 6" xfId="4631" xr:uid="{6D2DA2F9-0FC6-47A0-9A39-F94874101129}"/>
    <cellStyle name="40% - Accent1 4 4 7" xfId="8807" xr:uid="{3D17727D-705C-464D-A927-BD195B8CB5DD}"/>
    <cellStyle name="40% - Accent1 4 5" xfId="905" xr:uid="{DCF9317A-7A21-4534-A486-B8B81483FFBB}"/>
    <cellStyle name="40% - Accent1 4 5 2" xfId="5037" xr:uid="{10A5FCAD-5783-4292-A450-0AA00CC0C910}"/>
    <cellStyle name="40% - Accent1 4 6" xfId="1733" xr:uid="{7A06244A-6FA1-4C06-9AB3-1179EF4E8ED7}"/>
    <cellStyle name="40% - Accent1 4 6 2" xfId="5864" xr:uid="{59CB4497-A2F7-41B9-832F-D79959B56376}"/>
    <cellStyle name="40% - Accent1 4 7" xfId="2557" xr:uid="{F9E3E1E3-1F31-4A5E-B5E9-BFCB261D5E86}"/>
    <cellStyle name="40% - Accent1 4 7 2" xfId="6688" xr:uid="{82116EE1-566E-4DF9-AA14-8D160ACD2BB5}"/>
    <cellStyle name="40% - Accent1 4 8" xfId="3381" xr:uid="{C817092A-D585-406B-AA4E-B6D44A7DC118}"/>
    <cellStyle name="40% - Accent1 4 8 2" xfId="7540" xr:uid="{8229A08B-4098-4D4C-9569-A5EDA5355FBC}"/>
    <cellStyle name="40% - Accent1 4 9" xfId="4211" xr:uid="{B1090F16-136D-491B-864A-BC7AF2AB2B20}"/>
    <cellStyle name="40% - Accent1 5" xfId="92" xr:uid="{00000000-0005-0000-0000-0000A5010000}"/>
    <cellStyle name="40% - Accent1 5 10" xfId="8400" xr:uid="{7C7C8B64-991C-48E5-88CF-A44F62B44ED9}"/>
    <cellStyle name="40% - Accent1 5 2" xfId="197" xr:uid="{00000000-0005-0000-0000-0000A6010000}"/>
    <cellStyle name="40% - Accent1 5 2 2" xfId="406" xr:uid="{00000000-0005-0000-0000-0000A7010000}"/>
    <cellStyle name="40% - Accent1 5 2 2 2" xfId="823" xr:uid="{00000000-0005-0000-0000-0000A8010000}"/>
    <cellStyle name="40% - Accent1 5 2 2 2 2" xfId="1649" xr:uid="{2F8D9259-CF0C-488B-9B99-F51E1E8AC7DF}"/>
    <cellStyle name="40% - Accent1 5 2 2 2 2 2" xfId="5781" xr:uid="{22D11E98-CD38-4FF9-923C-74B5BDA7F5E8}"/>
    <cellStyle name="40% - Accent1 5 2 2 2 3" xfId="2477" xr:uid="{C2978D38-953F-4399-8BCC-314A6D50B5F9}"/>
    <cellStyle name="40% - Accent1 5 2 2 2 3 2" xfId="6608" xr:uid="{57EA2491-6C10-4857-9CEC-5FFAA33EBB75}"/>
    <cellStyle name="40% - Accent1 5 2 2 2 4" xfId="3301" xr:uid="{932897E4-87F9-4EF9-BB22-29DCA3AE249F}"/>
    <cellStyle name="40% - Accent1 5 2 2 2 4 2" xfId="7432" xr:uid="{E47CC28E-C722-4515-82FB-87A7CD3AB7C7}"/>
    <cellStyle name="40% - Accent1 5 2 2 2 5" xfId="4125" xr:uid="{B0410821-3E87-4C0F-B43A-DE7247B8E773}"/>
    <cellStyle name="40% - Accent1 5 2 2 2 5 2" xfId="8284" xr:uid="{664CC892-5100-4314-A112-2C662F181275}"/>
    <cellStyle name="40% - Accent1 5 2 2 2 6" xfId="4955" xr:uid="{DFE64726-1C84-4324-85C5-364867EF267F}"/>
    <cellStyle name="40% - Accent1 5 2 2 2 7" xfId="9131" xr:uid="{A163F67C-F18C-4A20-8060-55E0786CA345}"/>
    <cellStyle name="40% - Accent1 5 2 2 3" xfId="1232" xr:uid="{DB1FA534-9CB3-4C44-A691-9FB4EE24CA06}"/>
    <cellStyle name="40% - Accent1 5 2 2 3 2" xfId="5364" xr:uid="{50E87FDD-A514-4C65-AAD6-B95FBEF4E1EB}"/>
    <cellStyle name="40% - Accent1 5 2 2 4" xfId="2060" xr:uid="{C631521E-8647-4F8D-ADF4-F000504194DD}"/>
    <cellStyle name="40% - Accent1 5 2 2 4 2" xfId="6191" xr:uid="{528CA0E5-2217-43E1-BACE-347C93441003}"/>
    <cellStyle name="40% - Accent1 5 2 2 5" xfId="2884" xr:uid="{2EECA704-E666-489C-9A02-C6E6AEC87B89}"/>
    <cellStyle name="40% - Accent1 5 2 2 5 2" xfId="7015" xr:uid="{968BC518-DE7A-4A06-B875-9A25658A8B68}"/>
    <cellStyle name="40% - Accent1 5 2 2 6" xfId="3708" xr:uid="{098D7218-CA83-4A5E-A713-F201218EBB69}"/>
    <cellStyle name="40% - Accent1 5 2 2 6 2" xfId="7867" xr:uid="{DB4C9C2E-35F6-42F5-A3F3-55FE830AD75C}"/>
    <cellStyle name="40% - Accent1 5 2 2 7" xfId="4538" xr:uid="{5ACEB731-3CB3-493A-9EC7-41CC0A9BE7A0}"/>
    <cellStyle name="40% - Accent1 5 2 2 8" xfId="8714" xr:uid="{959CC44B-C9DA-4064-9FD5-D41D11F62362}"/>
    <cellStyle name="40% - Accent1 5 2 3" xfId="615" xr:uid="{00000000-0005-0000-0000-0000A9010000}"/>
    <cellStyle name="40% - Accent1 5 2 3 2" xfId="1441" xr:uid="{00B338B1-BDAD-4050-B434-4B325775C5C2}"/>
    <cellStyle name="40% - Accent1 5 2 3 2 2" xfId="5573" xr:uid="{4A841386-B118-4360-9E0F-638201AC8991}"/>
    <cellStyle name="40% - Accent1 5 2 3 3" xfId="2269" xr:uid="{22B2714A-0F9E-42AD-AC4C-2DE94179F5A6}"/>
    <cellStyle name="40% - Accent1 5 2 3 3 2" xfId="6400" xr:uid="{D09E44A3-2327-4E09-9CFA-547F0F7E7D15}"/>
    <cellStyle name="40% - Accent1 5 2 3 4" xfId="3093" xr:uid="{C53DFB2F-E906-4627-9AC1-C6D6276916EB}"/>
    <cellStyle name="40% - Accent1 5 2 3 4 2" xfId="7224" xr:uid="{BD5084D5-704F-43CA-83B6-5E56579A0833}"/>
    <cellStyle name="40% - Accent1 5 2 3 5" xfId="3917" xr:uid="{E273A9C7-DE42-4462-9477-A70E781A83C3}"/>
    <cellStyle name="40% - Accent1 5 2 3 5 2" xfId="8076" xr:uid="{324F247D-8132-4C91-B9C8-F289C1CAAA69}"/>
    <cellStyle name="40% - Accent1 5 2 3 6" xfId="4747" xr:uid="{70ABFF52-BE7D-4481-A384-04272D00F76B}"/>
    <cellStyle name="40% - Accent1 5 2 3 7" xfId="8923" xr:uid="{EA4B6B49-683C-4EE0-95E8-B98452C6DAB6}"/>
    <cellStyle name="40% - Accent1 5 2 4" xfId="1023" xr:uid="{B9D4B2DB-59D1-4D1D-A2B0-80631F653FFF}"/>
    <cellStyle name="40% - Accent1 5 2 4 2" xfId="5155" xr:uid="{90ED53E1-E4F5-4F0D-B438-701588172DD3}"/>
    <cellStyle name="40% - Accent1 5 2 5" xfId="1851" xr:uid="{DAE054A7-FB65-40C9-BC16-B51FDD9A18E7}"/>
    <cellStyle name="40% - Accent1 5 2 5 2" xfId="5982" xr:uid="{7ECC92B9-3DF8-45CD-A0E2-8A90EDB9DDE4}"/>
    <cellStyle name="40% - Accent1 5 2 6" xfId="2675" xr:uid="{D73D8E0A-5A38-4DEF-A557-7E24BCB6E1E9}"/>
    <cellStyle name="40% - Accent1 5 2 6 2" xfId="6806" xr:uid="{1CA3751A-4405-4E2C-BC5F-16EDFA220902}"/>
    <cellStyle name="40% - Accent1 5 2 7" xfId="3499" xr:uid="{4514537F-92B1-4105-9CE1-C8226D187347}"/>
    <cellStyle name="40% - Accent1 5 2 7 2" xfId="7658" xr:uid="{A9C5B859-188A-4F9F-AC1E-DBDA704D6EA5}"/>
    <cellStyle name="40% - Accent1 5 2 8" xfId="4329" xr:uid="{E63D4442-DCFE-48D4-89ED-579A59B587E0}"/>
    <cellStyle name="40% - Accent1 5 2 9" xfId="8505" xr:uid="{DF6DC8ED-4710-4216-8372-8A73AF31A8D2}"/>
    <cellStyle name="40% - Accent1 5 3" xfId="302" xr:uid="{00000000-0005-0000-0000-0000AA010000}"/>
    <cellStyle name="40% - Accent1 5 3 2" xfId="719" xr:uid="{00000000-0005-0000-0000-0000AB010000}"/>
    <cellStyle name="40% - Accent1 5 3 2 2" xfId="1545" xr:uid="{54BC471B-9539-4FFE-9107-F8F0C30C062C}"/>
    <cellStyle name="40% - Accent1 5 3 2 2 2" xfId="5677" xr:uid="{BDF06E68-9A80-497C-8839-37A9D85A3066}"/>
    <cellStyle name="40% - Accent1 5 3 2 3" xfId="2373" xr:uid="{4F6099B8-A705-4311-8D92-86E28DE38586}"/>
    <cellStyle name="40% - Accent1 5 3 2 3 2" xfId="6504" xr:uid="{C81106AD-CD95-40E7-A60E-9A9AA23417F5}"/>
    <cellStyle name="40% - Accent1 5 3 2 4" xfId="3197" xr:uid="{4AFFCD34-0F2E-496B-A80F-E40ABFE9B485}"/>
    <cellStyle name="40% - Accent1 5 3 2 4 2" xfId="7328" xr:uid="{7207412A-2FD9-4C55-872D-6030757464F1}"/>
    <cellStyle name="40% - Accent1 5 3 2 5" xfId="4021" xr:uid="{B631B905-FD1A-42E6-9423-290AE31D17DE}"/>
    <cellStyle name="40% - Accent1 5 3 2 5 2" xfId="8180" xr:uid="{6BEDB0DF-39E2-4DCF-BE68-65DBD568E0B5}"/>
    <cellStyle name="40% - Accent1 5 3 2 6" xfId="4851" xr:uid="{4B356412-471F-4E24-A1E0-8EEB9C4E8C25}"/>
    <cellStyle name="40% - Accent1 5 3 2 7" xfId="9027" xr:uid="{3B36EDE7-07DC-4F33-864C-68C2D5615E7A}"/>
    <cellStyle name="40% - Accent1 5 3 3" xfId="1128" xr:uid="{DF1D8EE3-21E8-4566-A3DC-DF395E4D7C1F}"/>
    <cellStyle name="40% - Accent1 5 3 3 2" xfId="5260" xr:uid="{BD34FFC5-959D-4FEE-B9F5-97C7536CAFE3}"/>
    <cellStyle name="40% - Accent1 5 3 4" xfId="1956" xr:uid="{4FE24212-7858-4404-8BC5-3A1C3D11EE4D}"/>
    <cellStyle name="40% - Accent1 5 3 4 2" xfId="6087" xr:uid="{53465FFA-F667-46AB-9D8E-BA3E34125D13}"/>
    <cellStyle name="40% - Accent1 5 3 5" xfId="2780" xr:uid="{86AC5B18-FB51-437B-885A-64878089A690}"/>
    <cellStyle name="40% - Accent1 5 3 5 2" xfId="6911" xr:uid="{2A0693AD-6419-4632-BAB7-BBD9EA152261}"/>
    <cellStyle name="40% - Accent1 5 3 6" xfId="3604" xr:uid="{F05ED593-C275-4684-A41F-3170A53A0CEE}"/>
    <cellStyle name="40% - Accent1 5 3 6 2" xfId="7763" xr:uid="{F815E572-DCD4-4F74-9402-7DA7351544A6}"/>
    <cellStyle name="40% - Accent1 5 3 7" xfId="4434" xr:uid="{65F00A0B-CF10-463C-9F04-A86D5E028FCB}"/>
    <cellStyle name="40% - Accent1 5 3 8" xfId="8610" xr:uid="{19CE24CA-0AB0-470D-8F05-D1E3993D35F5}"/>
    <cellStyle name="40% - Accent1 5 4" xfId="511" xr:uid="{00000000-0005-0000-0000-0000AC010000}"/>
    <cellStyle name="40% - Accent1 5 4 2" xfId="1337" xr:uid="{9FDFE7D3-E407-4880-8174-C0F5222E0627}"/>
    <cellStyle name="40% - Accent1 5 4 2 2" xfId="5469" xr:uid="{01C70E86-EC81-4476-8420-C818967C2F72}"/>
    <cellStyle name="40% - Accent1 5 4 3" xfId="2165" xr:uid="{7FB6107D-F824-4A9E-A9C6-2A699AA22B10}"/>
    <cellStyle name="40% - Accent1 5 4 3 2" xfId="6296" xr:uid="{D0EBDDD1-AF1E-45B9-85DF-8307164CA579}"/>
    <cellStyle name="40% - Accent1 5 4 4" xfId="2989" xr:uid="{CE91A59B-FB0C-4D10-97EC-A6278505F6A5}"/>
    <cellStyle name="40% - Accent1 5 4 4 2" xfId="7120" xr:uid="{7F4AA6CB-785E-40F6-AC96-EB52E15DBC25}"/>
    <cellStyle name="40% - Accent1 5 4 5" xfId="3813" xr:uid="{16C006B3-7C14-49F9-BAE4-EE6F95D4869B}"/>
    <cellStyle name="40% - Accent1 5 4 5 2" xfId="7972" xr:uid="{B512581C-0F41-46F3-915B-278E5C54A97B}"/>
    <cellStyle name="40% - Accent1 5 4 6" xfId="4643" xr:uid="{8180F2D2-56BA-4895-A584-B0CC7BED69BF}"/>
    <cellStyle name="40% - Accent1 5 4 7" xfId="8819" xr:uid="{BED23986-2BF2-4871-AC65-E2F146929A76}"/>
    <cellStyle name="40% - Accent1 5 5" xfId="918" xr:uid="{F1B26BAF-A349-43B2-8FCA-A2DBFC760DC0}"/>
    <cellStyle name="40% - Accent1 5 5 2" xfId="5050" xr:uid="{ADC08D97-9B32-40E2-8430-C0F42D8B763B}"/>
    <cellStyle name="40% - Accent1 5 6" xfId="1746" xr:uid="{E8654365-17BB-4694-BFEC-4C2E191B76F2}"/>
    <cellStyle name="40% - Accent1 5 6 2" xfId="5877" xr:uid="{F9F23029-9566-4D7C-9388-DE92D778A2C3}"/>
    <cellStyle name="40% - Accent1 5 7" xfId="2570" xr:uid="{BA99DB81-D72B-4034-AF63-3948A192FE05}"/>
    <cellStyle name="40% - Accent1 5 7 2" xfId="6701" xr:uid="{8EBF9F48-DBE2-48EB-AF54-2D2AD4DDC64C}"/>
    <cellStyle name="40% - Accent1 5 8" xfId="3394" xr:uid="{1AD2E136-A33F-4FF9-A9D9-1F092029B690}"/>
    <cellStyle name="40% - Accent1 5 8 2" xfId="7553" xr:uid="{7CFDD1A3-396F-4D2F-B641-94CC94C2D9FA}"/>
    <cellStyle name="40% - Accent1 5 9" xfId="4224" xr:uid="{6DC3525A-2E3F-409F-8734-B6E94B257B93}"/>
    <cellStyle name="40% - Accent1 6" xfId="132" xr:uid="{00000000-0005-0000-0000-0000AD010000}"/>
    <cellStyle name="40% - Accent1 6 2" xfId="342" xr:uid="{00000000-0005-0000-0000-0000AE010000}"/>
    <cellStyle name="40% - Accent1 6 2 2" xfId="759" xr:uid="{00000000-0005-0000-0000-0000AF010000}"/>
    <cellStyle name="40% - Accent1 6 2 2 2" xfId="1585" xr:uid="{D5810ADE-180A-4118-9197-1EF5F01E4D5C}"/>
    <cellStyle name="40% - Accent1 6 2 2 2 2" xfId="5717" xr:uid="{AE785995-A780-4D99-81AD-77B68317288F}"/>
    <cellStyle name="40% - Accent1 6 2 2 3" xfId="2413" xr:uid="{A87A6C51-710F-4477-B5DD-B98A406833EB}"/>
    <cellStyle name="40% - Accent1 6 2 2 3 2" xfId="6544" xr:uid="{13EA1B09-83CB-4502-92A6-569F433A5C59}"/>
    <cellStyle name="40% - Accent1 6 2 2 4" xfId="3237" xr:uid="{A91D6F76-BC23-41CF-8496-06AF4624DBB6}"/>
    <cellStyle name="40% - Accent1 6 2 2 4 2" xfId="7368" xr:uid="{00BABCC4-D5BD-42BC-9636-9D39D9366591}"/>
    <cellStyle name="40% - Accent1 6 2 2 5" xfId="4061" xr:uid="{3FDEC125-2B4A-49E0-860A-D8FEF415E55B}"/>
    <cellStyle name="40% - Accent1 6 2 2 5 2" xfId="8220" xr:uid="{22BA3E8C-6EB8-4FD6-AE56-159E43E7FF4A}"/>
    <cellStyle name="40% - Accent1 6 2 2 6" xfId="4891" xr:uid="{7A6AAF58-7057-473F-BA6D-70912E9AB7C1}"/>
    <cellStyle name="40% - Accent1 6 2 2 7" xfId="9067" xr:uid="{BE98B639-7667-4975-9444-8C7BC4CB1285}"/>
    <cellStyle name="40% - Accent1 6 2 3" xfId="1168" xr:uid="{E4696FB0-BB57-4D5E-BC8E-811CD915AAB9}"/>
    <cellStyle name="40% - Accent1 6 2 3 2" xfId="5300" xr:uid="{275BDCE3-21C5-4A01-AD74-CF0338A2A658}"/>
    <cellStyle name="40% - Accent1 6 2 4" xfId="1996" xr:uid="{57351130-A6EF-419E-912D-0E9159E634E3}"/>
    <cellStyle name="40% - Accent1 6 2 4 2" xfId="6127" xr:uid="{6354AC48-E262-4913-8A8F-F5BF00BC4F30}"/>
    <cellStyle name="40% - Accent1 6 2 5" xfId="2820" xr:uid="{1F8B989C-2F0B-4C81-BE3D-1FA6B811690B}"/>
    <cellStyle name="40% - Accent1 6 2 5 2" xfId="6951" xr:uid="{DD2F343B-36C4-47AF-9D36-5526BBE11AF9}"/>
    <cellStyle name="40% - Accent1 6 2 6" xfId="3644" xr:uid="{081BCD7D-85DC-477E-93E8-A6A3CE33FAEE}"/>
    <cellStyle name="40% - Accent1 6 2 6 2" xfId="7803" xr:uid="{5DA2BEB2-CA30-48AC-B2C0-52B5A225DC13}"/>
    <cellStyle name="40% - Accent1 6 2 7" xfId="4474" xr:uid="{5E22A389-01E3-4FE8-9382-AB34257DC806}"/>
    <cellStyle name="40% - Accent1 6 2 8" xfId="8650" xr:uid="{84AAE0D9-10B3-4D54-A9DE-92561A54D8C3}"/>
    <cellStyle name="40% - Accent1 6 3" xfId="551" xr:uid="{00000000-0005-0000-0000-0000B0010000}"/>
    <cellStyle name="40% - Accent1 6 3 2" xfId="1377" xr:uid="{648B5BF1-1912-4C38-8CF6-640C8A529445}"/>
    <cellStyle name="40% - Accent1 6 3 2 2" xfId="5509" xr:uid="{BBC5F6C0-3970-46A2-B0AB-4E8EE0541E82}"/>
    <cellStyle name="40% - Accent1 6 3 3" xfId="2205" xr:uid="{EB4912A6-8880-435E-A3E1-883BD1C80BFB}"/>
    <cellStyle name="40% - Accent1 6 3 3 2" xfId="6336" xr:uid="{FED3BF13-6BA4-48E4-8E04-0D50F37CC358}"/>
    <cellStyle name="40% - Accent1 6 3 4" xfId="3029" xr:uid="{288524D3-BD4B-4753-8426-24FDDB476F16}"/>
    <cellStyle name="40% - Accent1 6 3 4 2" xfId="7160" xr:uid="{169EFDF0-273A-49F1-80D8-02F4335B1C04}"/>
    <cellStyle name="40% - Accent1 6 3 5" xfId="3853" xr:uid="{FD5A09D6-C2CA-4D95-8B3C-236142E0D2B3}"/>
    <cellStyle name="40% - Accent1 6 3 5 2" xfId="8012" xr:uid="{9E34D665-0143-418A-81FE-23BBE33D4274}"/>
    <cellStyle name="40% - Accent1 6 3 6" xfId="4683" xr:uid="{4EE1D9A0-CF92-4F16-A62D-2E8357FA4F2F}"/>
    <cellStyle name="40% - Accent1 6 3 7" xfId="8859" xr:uid="{9C53AB12-966A-4B66-A84B-D8A1DB730873}"/>
    <cellStyle name="40% - Accent1 6 4" xfId="958" xr:uid="{3FAC5A3D-B1F8-44C7-B564-7D10490BBDAC}"/>
    <cellStyle name="40% - Accent1 6 4 2" xfId="5090" xr:uid="{2D9DF0C3-0725-46E7-B612-A4A063FC24B9}"/>
    <cellStyle name="40% - Accent1 6 5" xfId="1786" xr:uid="{DE917090-90D4-4842-B914-DEC71279B807}"/>
    <cellStyle name="40% - Accent1 6 5 2" xfId="5917" xr:uid="{3D2F9550-C128-41C2-8092-ED0C4F1CB4B2}"/>
    <cellStyle name="40% - Accent1 6 6" xfId="2610" xr:uid="{785502F5-2419-4CF6-AADA-93C686646378}"/>
    <cellStyle name="40% - Accent1 6 6 2" xfId="6741" xr:uid="{0CA8DCD5-E1A8-4AE1-818E-B97D6095D6F3}"/>
    <cellStyle name="40% - Accent1 6 7" xfId="3434" xr:uid="{8AFD1381-7C2B-40F1-ACCA-B0E06DC25595}"/>
    <cellStyle name="40% - Accent1 6 7 2" xfId="7593" xr:uid="{59FBDADF-E4B6-4A6C-83EB-E6DFFB5623D3}"/>
    <cellStyle name="40% - Accent1 6 8" xfId="4264" xr:uid="{E137F985-41FA-4962-9130-3960F4CB6F98}"/>
    <cellStyle name="40% - Accent1 6 9" xfId="8440" xr:uid="{23ADB406-19EC-44FD-9A31-C1BEB484DA91}"/>
    <cellStyle name="40% - Accent1 7" xfId="145" xr:uid="{00000000-0005-0000-0000-0000B1010000}"/>
    <cellStyle name="40% - Accent1 7 2" xfId="354" xr:uid="{00000000-0005-0000-0000-0000B2010000}"/>
    <cellStyle name="40% - Accent1 7 2 2" xfId="771" xr:uid="{00000000-0005-0000-0000-0000B3010000}"/>
    <cellStyle name="40% - Accent1 7 2 2 2" xfId="1597" xr:uid="{90C4A333-F975-401E-BB48-CDEF524D678F}"/>
    <cellStyle name="40% - Accent1 7 2 2 2 2" xfId="5729" xr:uid="{4EDE5333-B2A1-4E32-A0CD-8B079A703D3C}"/>
    <cellStyle name="40% - Accent1 7 2 2 3" xfId="2425" xr:uid="{10797486-9940-49B6-B844-6903F09D9596}"/>
    <cellStyle name="40% - Accent1 7 2 2 3 2" xfId="6556" xr:uid="{96BA5D2D-D986-4B7B-B51F-50BD785C2F9F}"/>
    <cellStyle name="40% - Accent1 7 2 2 4" xfId="3249" xr:uid="{0AE3FB56-9640-43AF-81C7-0C04035B7278}"/>
    <cellStyle name="40% - Accent1 7 2 2 4 2" xfId="7380" xr:uid="{AD7CC7C4-E049-4A50-868B-10C195B2FBC8}"/>
    <cellStyle name="40% - Accent1 7 2 2 5" xfId="4073" xr:uid="{9BDA9DFE-2E51-4FB0-AE1F-A5F9BA882D7A}"/>
    <cellStyle name="40% - Accent1 7 2 2 5 2" xfId="8232" xr:uid="{CA599E41-C400-445C-8FAA-73BF7C0C57DD}"/>
    <cellStyle name="40% - Accent1 7 2 2 6" xfId="4903" xr:uid="{E30365BE-D0EA-42CF-9479-F57A75900DB4}"/>
    <cellStyle name="40% - Accent1 7 2 2 7" xfId="9079" xr:uid="{66EB0563-8286-4619-9FD1-EF0DA4C0CDCD}"/>
    <cellStyle name="40% - Accent1 7 2 3" xfId="1180" xr:uid="{41B33CA5-E2BA-4472-9023-43488929361D}"/>
    <cellStyle name="40% - Accent1 7 2 3 2" xfId="5312" xr:uid="{7342D848-3119-47EA-9064-52A8CB3EE37D}"/>
    <cellStyle name="40% - Accent1 7 2 4" xfId="2008" xr:uid="{D2D53361-2843-4493-AE99-BC91ADD80526}"/>
    <cellStyle name="40% - Accent1 7 2 4 2" xfId="6139" xr:uid="{827590DC-87D2-45D1-91BC-7D71D0F6610F}"/>
    <cellStyle name="40% - Accent1 7 2 5" xfId="2832" xr:uid="{E1783DCC-C569-42A1-92EC-2F80DEADDC6D}"/>
    <cellStyle name="40% - Accent1 7 2 5 2" xfId="6963" xr:uid="{4B402876-2769-432B-B42D-5C4BC59A5079}"/>
    <cellStyle name="40% - Accent1 7 2 6" xfId="3656" xr:uid="{814BA7B5-7D5B-456E-A624-C262044BA0E3}"/>
    <cellStyle name="40% - Accent1 7 2 6 2" xfId="7815" xr:uid="{0F4E9249-D545-4954-AAA1-5608C8F9B762}"/>
    <cellStyle name="40% - Accent1 7 2 7" xfId="4486" xr:uid="{8FEB78A7-6EA2-485E-A027-5092D4F87C6E}"/>
    <cellStyle name="40% - Accent1 7 2 8" xfId="8662" xr:uid="{B52C5DB6-6A81-4CEF-8FAE-A91B270D8786}"/>
    <cellStyle name="40% - Accent1 7 3" xfId="563" xr:uid="{00000000-0005-0000-0000-0000B4010000}"/>
    <cellStyle name="40% - Accent1 7 3 2" xfId="1389" xr:uid="{82C76390-CC07-44DA-8998-9BEF8461DB10}"/>
    <cellStyle name="40% - Accent1 7 3 2 2" xfId="5521" xr:uid="{91A9E1A4-4D18-4B82-A994-1FC2066DA6B8}"/>
    <cellStyle name="40% - Accent1 7 3 3" xfId="2217" xr:uid="{399654C3-E0E9-4E59-AE00-81ABCBE0FE27}"/>
    <cellStyle name="40% - Accent1 7 3 3 2" xfId="6348" xr:uid="{8607B932-744E-4BFA-A020-49D3A7A59291}"/>
    <cellStyle name="40% - Accent1 7 3 4" xfId="3041" xr:uid="{F6943EC6-10DD-406E-9A45-D208C45CC0A9}"/>
    <cellStyle name="40% - Accent1 7 3 4 2" xfId="7172" xr:uid="{D57023E9-08A4-422C-B2A3-6C91CBA008B3}"/>
    <cellStyle name="40% - Accent1 7 3 5" xfId="3865" xr:uid="{7F17C708-826D-4929-B3D3-F4B19B4C9FED}"/>
    <cellStyle name="40% - Accent1 7 3 5 2" xfId="8024" xr:uid="{D45328D1-B0C5-40D3-B578-4C33D73253DE}"/>
    <cellStyle name="40% - Accent1 7 3 6" xfId="4695" xr:uid="{633F4660-7E5C-454B-92E7-FEA74823832F}"/>
    <cellStyle name="40% - Accent1 7 3 7" xfId="8871" xr:uid="{DE887BDB-170B-4482-BA01-D4EBEA8F0A9F}"/>
    <cellStyle name="40% - Accent1 7 4" xfId="971" xr:uid="{8CAD1417-07AF-46B0-9D49-D511E6C092FA}"/>
    <cellStyle name="40% - Accent1 7 4 2" xfId="5103" xr:uid="{E0DC57A9-F3B8-4E60-AC54-C62C74C728A1}"/>
    <cellStyle name="40% - Accent1 7 5" xfId="1799" xr:uid="{3307715B-6B00-46A2-B59A-7B9B639FD3C8}"/>
    <cellStyle name="40% - Accent1 7 5 2" xfId="5930" xr:uid="{4C97B82D-C906-4CEC-B0CB-D701D0574F12}"/>
    <cellStyle name="40% - Accent1 7 6" xfId="2623" xr:uid="{150A7C02-34B8-438D-8173-F423E5CC2624}"/>
    <cellStyle name="40% - Accent1 7 6 2" xfId="6754" xr:uid="{E259282F-4B3A-48CE-8778-57E37C8093A9}"/>
    <cellStyle name="40% - Accent1 7 7" xfId="3447" xr:uid="{6F8F27C2-0545-4B19-9A37-3F59C7572587}"/>
    <cellStyle name="40% - Accent1 7 7 2" xfId="7606" xr:uid="{23EA0D8B-4627-4467-BFDF-7EDC149F1209}"/>
    <cellStyle name="40% - Accent1 7 8" xfId="4277" xr:uid="{599FA7F6-9675-48FA-83DD-F16B16A20F81}"/>
    <cellStyle name="40% - Accent1 7 9" xfId="8453" xr:uid="{B039FCDB-ADD1-48EF-A359-57D7AEB35DA5}"/>
    <cellStyle name="40% - Accent1 8" xfId="237" xr:uid="{00000000-0005-0000-0000-0000B5010000}"/>
    <cellStyle name="40% - Accent1 8 2" xfId="655" xr:uid="{00000000-0005-0000-0000-0000B6010000}"/>
    <cellStyle name="40% - Accent1 8 2 2" xfId="1481" xr:uid="{DD2DFA9C-5E11-415E-B546-7CB4ECABE64B}"/>
    <cellStyle name="40% - Accent1 8 2 2 2" xfId="5613" xr:uid="{F2B7A55C-EE40-4D6E-9F7A-BCC13188AB87}"/>
    <cellStyle name="40% - Accent1 8 2 3" xfId="2309" xr:uid="{F6FFEE71-9DAF-469F-98D7-EAD619A253B2}"/>
    <cellStyle name="40% - Accent1 8 2 3 2" xfId="6440" xr:uid="{7E9D3684-89C8-4461-AD48-1B4513E825F6}"/>
    <cellStyle name="40% - Accent1 8 2 4" xfId="3133" xr:uid="{DEFE36DD-AADD-4AA0-BD71-4E69A5E49256}"/>
    <cellStyle name="40% - Accent1 8 2 4 2" xfId="7264" xr:uid="{D7EFEA93-73D4-4898-97D8-749BCCB0B5D8}"/>
    <cellStyle name="40% - Accent1 8 2 5" xfId="3957" xr:uid="{E0A140A7-7727-4324-A7C1-42FE42DA6E7B}"/>
    <cellStyle name="40% - Accent1 8 2 5 2" xfId="8116" xr:uid="{A27A38FA-934D-4F47-8C05-D95F7C1376C2}"/>
    <cellStyle name="40% - Accent1 8 2 6" xfId="4787" xr:uid="{56A2216E-9D53-4FC7-8E94-2866C8BCEF2A}"/>
    <cellStyle name="40% - Accent1 8 2 7" xfId="8963" xr:uid="{B61901DA-3B13-467E-B65E-F5E7F5AC8459}"/>
    <cellStyle name="40% - Accent1 8 3" xfId="1063" xr:uid="{BC7711F5-59CA-4BA3-9DFD-7A09E2A31B1B}"/>
    <cellStyle name="40% - Accent1 8 3 2" xfId="5195" xr:uid="{62E47711-DB5B-48D7-AA2B-F3A8E5AC708F}"/>
    <cellStyle name="40% - Accent1 8 4" xfId="1891" xr:uid="{8B886767-C7E2-4A76-A8C1-9A821FBF4852}"/>
    <cellStyle name="40% - Accent1 8 4 2" xfId="6022" xr:uid="{4AA3BB9C-B4A9-4B60-BCD8-14DE18958010}"/>
    <cellStyle name="40% - Accent1 8 5" xfId="2715" xr:uid="{019448BB-751D-4EB9-9E94-8DCC35DC9268}"/>
    <cellStyle name="40% - Accent1 8 5 2" xfId="6846" xr:uid="{73330865-B809-437F-BBB9-5C734F6746D2}"/>
    <cellStyle name="40% - Accent1 8 6" xfId="3539" xr:uid="{A00BA840-940C-4767-960D-26F2D5CC21B5}"/>
    <cellStyle name="40% - Accent1 8 6 2" xfId="7698" xr:uid="{ECB412C0-19B2-4DCD-969D-14C2170D660F}"/>
    <cellStyle name="40% - Accent1 8 7" xfId="4369" xr:uid="{C376EC9D-BB62-4513-A3BB-8CBFBE10A255}"/>
    <cellStyle name="40% - Accent1 8 8" xfId="8545" xr:uid="{E4A9E7BE-DA45-4D06-8D46-40458AE14640}"/>
    <cellStyle name="40% - Accent1 9" xfId="250" xr:uid="{00000000-0005-0000-0000-0000B7010000}"/>
    <cellStyle name="40% - Accent1 9 2" xfId="667" xr:uid="{00000000-0005-0000-0000-0000B8010000}"/>
    <cellStyle name="40% - Accent1 9 2 2" xfId="1493" xr:uid="{DFD72AB2-6B1E-4339-BD4C-6D85F4451DB7}"/>
    <cellStyle name="40% - Accent1 9 2 2 2" xfId="5625" xr:uid="{7A5CB4C2-AB9D-4409-95B5-028C449D39E6}"/>
    <cellStyle name="40% - Accent1 9 2 3" xfId="2321" xr:uid="{A671F865-BB76-4569-864C-36BF2F181328}"/>
    <cellStyle name="40% - Accent1 9 2 3 2" xfId="6452" xr:uid="{1A47843A-35FE-4977-8E20-360793E73FFA}"/>
    <cellStyle name="40% - Accent1 9 2 4" xfId="3145" xr:uid="{1D4A23B6-5971-4BC3-B462-FE64091D4EA5}"/>
    <cellStyle name="40% - Accent1 9 2 4 2" xfId="7276" xr:uid="{37811B21-6C21-48A7-A490-6496FCCB36F9}"/>
    <cellStyle name="40% - Accent1 9 2 5" xfId="3969" xr:uid="{30400B9A-504C-441D-9F92-429ED8A69675}"/>
    <cellStyle name="40% - Accent1 9 2 5 2" xfId="8128" xr:uid="{C6A0DA63-1763-48DB-86ED-D63919A435E9}"/>
    <cellStyle name="40% - Accent1 9 2 6" xfId="4799" xr:uid="{9F56DA39-0F21-412C-95B2-B1CFABF1A3AC}"/>
    <cellStyle name="40% - Accent1 9 2 7" xfId="8975" xr:uid="{96114B5E-10A1-45F2-B120-287210DF90EE}"/>
    <cellStyle name="40% - Accent1 9 3" xfId="1076" xr:uid="{49293457-5397-4AAF-8A94-80643BC8B67A}"/>
    <cellStyle name="40% - Accent1 9 3 2" xfId="5208" xr:uid="{8C12B62D-654D-4C5F-9127-2D9739411A6C}"/>
    <cellStyle name="40% - Accent1 9 4" xfId="1904" xr:uid="{848B2CC3-4467-43DC-A233-841E9CFE1950}"/>
    <cellStyle name="40% - Accent1 9 4 2" xfId="6035" xr:uid="{78862980-9597-427D-9D4F-D28EA3EF1B05}"/>
    <cellStyle name="40% - Accent1 9 5" xfId="2728" xr:uid="{402B5362-FEEA-47CC-B6DF-9693662EAF5F}"/>
    <cellStyle name="40% - Accent1 9 5 2" xfId="6859" xr:uid="{6E85E4E2-9843-4536-AEA5-8DD9CC94B69E}"/>
    <cellStyle name="40% - Accent1 9 6" xfId="3552" xr:uid="{564EC941-839B-43A5-9296-A95A464681C5}"/>
    <cellStyle name="40% - Accent1 9 6 2" xfId="7711" xr:uid="{822BB301-CC59-4446-A553-A80F60529AB2}"/>
    <cellStyle name="40% - Accent1 9 7" xfId="4382" xr:uid="{E6089555-0838-4131-A15B-4003D2021FC0}"/>
    <cellStyle name="40% - Accent1 9 8" xfId="8558" xr:uid="{AE4316DB-4B48-4531-84AC-AD93D4D15A6E}"/>
    <cellStyle name="40% - Accent2" xfId="27" builtinId="35" customBuiltin="1"/>
    <cellStyle name="40% - Accent2 10" xfId="448" xr:uid="{00000000-0005-0000-0000-0000BA010000}"/>
    <cellStyle name="40% - Accent2 10 2" xfId="1274" xr:uid="{BA01A3FD-8149-44C4-88CF-F7CCD702BC75}"/>
    <cellStyle name="40% - Accent2 10 2 2" xfId="5406" xr:uid="{F39D3C39-177F-4F67-9390-641607652D6F}"/>
    <cellStyle name="40% - Accent2 10 3" xfId="2102" xr:uid="{8C0EC4E9-B607-4AF1-B054-4289EACF6D06}"/>
    <cellStyle name="40% - Accent2 10 3 2" xfId="6233" xr:uid="{A869095B-01A5-426F-A3D1-AC78038435FA}"/>
    <cellStyle name="40% - Accent2 10 4" xfId="2926" xr:uid="{42F0C528-454D-4E46-8114-3AD1738DAD8B}"/>
    <cellStyle name="40% - Accent2 10 4 2" xfId="7057" xr:uid="{96E5466B-4229-40AD-B73F-C86D0707C7BB}"/>
    <cellStyle name="40% - Accent2 10 5" xfId="3750" xr:uid="{656FE111-FBC4-4B73-8C1B-9F7FFB1273EB}"/>
    <cellStyle name="40% - Accent2 10 5 2" xfId="7909" xr:uid="{9DE2229F-AD6B-4C66-9497-C6B0BC29568B}"/>
    <cellStyle name="40% - Accent2 10 6" xfId="4580" xr:uid="{22C429CD-EA4C-4BF5-8F54-2D8A19AFF91C}"/>
    <cellStyle name="40% - Accent2 10 7" xfId="8756" xr:uid="{A92427EB-DE58-42E7-ACDB-93532277C7BE}"/>
    <cellStyle name="40% - Accent2 11" xfId="461" xr:uid="{00000000-0005-0000-0000-0000BB010000}"/>
    <cellStyle name="40% - Accent2 11 2" xfId="1287" xr:uid="{0A80B36C-56BE-4CB4-B087-DC1920BF8415}"/>
    <cellStyle name="40% - Accent2 11 2 2" xfId="5419" xr:uid="{29B2340F-697D-4B8A-9786-21E2E6E59E8D}"/>
    <cellStyle name="40% - Accent2 11 3" xfId="2115" xr:uid="{ED1489A5-339F-48B4-B9C2-24F1D9A5D44B}"/>
    <cellStyle name="40% - Accent2 11 3 2" xfId="6246" xr:uid="{DF1A6AB5-5C76-4A52-8514-133DAAE08B8B}"/>
    <cellStyle name="40% - Accent2 11 4" xfId="2939" xr:uid="{AF03E5FF-C5B4-4CE8-A405-29874F6244C4}"/>
    <cellStyle name="40% - Accent2 11 4 2" xfId="7070" xr:uid="{BEEF79D0-96CB-49EA-B2DF-A9ACB158C743}"/>
    <cellStyle name="40% - Accent2 11 5" xfId="3763" xr:uid="{CD5F370C-5051-430D-9AC4-AAF6F11107BE}"/>
    <cellStyle name="40% - Accent2 11 5 2" xfId="7922" xr:uid="{4DA9C4E7-485D-4195-96B5-1480999465EA}"/>
    <cellStyle name="40% - Accent2 11 6" xfId="4593" xr:uid="{9DFC43AB-BA19-4374-9AE6-CC0510733EEA}"/>
    <cellStyle name="40% - Accent2 11 7" xfId="8769" xr:uid="{8E05953A-229C-4AA2-AC56-B7C1DB621D5D}"/>
    <cellStyle name="40% - Accent2 12" xfId="866" xr:uid="{0CFCDEE5-9FAE-4DE4-9357-F298005D2AAD}"/>
    <cellStyle name="40% - Accent2 12 2" xfId="4998" xr:uid="{62C1CDA5-618D-43C1-BD5C-59ABE3B99526}"/>
    <cellStyle name="40% - Accent2 13" xfId="1695" xr:uid="{7DB2AF78-0324-456D-9576-462ACE3F293B}"/>
    <cellStyle name="40% - Accent2 13 2" xfId="5826" xr:uid="{6A79254C-BFF5-4FD7-80A6-2EEE38414B8C}"/>
    <cellStyle name="40% - Accent2 14" xfId="2519" xr:uid="{1BFFCB92-2BB8-4F0A-B098-821E0594E76A}"/>
    <cellStyle name="40% - Accent2 14 2" xfId="6650" xr:uid="{E31E5401-BF3D-4B9C-8AA7-C55183DAD150}"/>
    <cellStyle name="40% - Accent2 15" xfId="3343" xr:uid="{60CACF8E-A0BE-4A92-BC0D-406DC67FFE60}"/>
    <cellStyle name="40% - Accent2 15 2" xfId="7502" xr:uid="{C36D4832-9465-46C4-B4D0-D9F50ED902E4}"/>
    <cellStyle name="40% - Accent2 16" xfId="4172" xr:uid="{B9D44785-D91D-47B1-83F1-9E50A1FA9676}"/>
    <cellStyle name="40% - Accent2 17" xfId="8349" xr:uid="{C9254570-97A3-4633-B4A9-8C674BD3FB15}"/>
    <cellStyle name="40% - Accent2 2" xfId="55" xr:uid="{00000000-0005-0000-0000-0000BC010000}"/>
    <cellStyle name="40% - Accent2 2 10" xfId="4187" xr:uid="{C0F2EA73-30B4-4123-82B8-6069E1C0D432}"/>
    <cellStyle name="40% - Accent2 2 11" xfId="8363" xr:uid="{8793784B-087D-4589-ADB9-CA0149AEFE58}"/>
    <cellStyle name="40% - Accent2 2 2" xfId="108" xr:uid="{00000000-0005-0000-0000-0000BD010000}"/>
    <cellStyle name="40% - Accent2 2 2 10" xfId="8416" xr:uid="{1DEC18EC-F33D-423B-9FBB-3BBD4D92D3B1}"/>
    <cellStyle name="40% - Accent2 2 2 2" xfId="213" xr:uid="{00000000-0005-0000-0000-0000BE010000}"/>
    <cellStyle name="40% - Accent2 2 2 2 2" xfId="422" xr:uid="{00000000-0005-0000-0000-0000BF010000}"/>
    <cellStyle name="40% - Accent2 2 2 2 2 2" xfId="839" xr:uid="{00000000-0005-0000-0000-0000C0010000}"/>
    <cellStyle name="40% - Accent2 2 2 2 2 2 2" xfId="1665" xr:uid="{EEEEF9FD-9053-4262-9980-F20D1EE4CD92}"/>
    <cellStyle name="40% - Accent2 2 2 2 2 2 2 2" xfId="5797" xr:uid="{9AA17E8F-00A1-410B-8368-F4D3B9CA6D9E}"/>
    <cellStyle name="40% - Accent2 2 2 2 2 2 3" xfId="2493" xr:uid="{0DDBB594-8A82-4A90-83EB-6B625D07DD23}"/>
    <cellStyle name="40% - Accent2 2 2 2 2 2 3 2" xfId="6624" xr:uid="{E7A0916F-D689-4EE7-BEC0-FA126289287D}"/>
    <cellStyle name="40% - Accent2 2 2 2 2 2 4" xfId="3317" xr:uid="{FCD6140C-2B38-44C7-A427-5388D67E7EF8}"/>
    <cellStyle name="40% - Accent2 2 2 2 2 2 4 2" xfId="7448" xr:uid="{EA81AAC1-BA3C-478C-BF76-BB8935653AC6}"/>
    <cellStyle name="40% - Accent2 2 2 2 2 2 5" xfId="4141" xr:uid="{990B82BA-B465-461F-90B7-75AB0B958BDC}"/>
    <cellStyle name="40% - Accent2 2 2 2 2 2 5 2" xfId="8300" xr:uid="{22638EC3-0E8A-4215-83A4-37D86FB8CF16}"/>
    <cellStyle name="40% - Accent2 2 2 2 2 2 6" xfId="4971" xr:uid="{71E727C6-E80B-4786-BECF-5A72E968ACCF}"/>
    <cellStyle name="40% - Accent2 2 2 2 2 2 7" xfId="9147" xr:uid="{10B01630-72C8-47D9-8F1C-2FF7ED7FDAB1}"/>
    <cellStyle name="40% - Accent2 2 2 2 2 3" xfId="1248" xr:uid="{28F52742-F1B4-4043-808F-BB38D9CAD953}"/>
    <cellStyle name="40% - Accent2 2 2 2 2 3 2" xfId="5380" xr:uid="{0CB899F8-7573-4817-BBE3-048198AA6C64}"/>
    <cellStyle name="40% - Accent2 2 2 2 2 4" xfId="2076" xr:uid="{21DEA9E9-EC67-4CA2-8B27-77754581EC02}"/>
    <cellStyle name="40% - Accent2 2 2 2 2 4 2" xfId="6207" xr:uid="{D261D5D6-8BB1-4D7A-9541-22B86B47FA2D}"/>
    <cellStyle name="40% - Accent2 2 2 2 2 5" xfId="2900" xr:uid="{77061CB9-E5DD-44C8-9C93-5CC1777EA274}"/>
    <cellStyle name="40% - Accent2 2 2 2 2 5 2" xfId="7031" xr:uid="{304BAAC0-3255-4667-9978-DEA311B11B84}"/>
    <cellStyle name="40% - Accent2 2 2 2 2 6" xfId="3724" xr:uid="{C7108CF5-D706-4D07-8FBD-B462BF48F0CD}"/>
    <cellStyle name="40% - Accent2 2 2 2 2 6 2" xfId="7883" xr:uid="{AC199EFC-3BDF-4FB3-8BF7-5E30DC2C7DA4}"/>
    <cellStyle name="40% - Accent2 2 2 2 2 7" xfId="4554" xr:uid="{B1DB2E6F-FE09-4FE1-9789-577685A4911B}"/>
    <cellStyle name="40% - Accent2 2 2 2 2 8" xfId="8730" xr:uid="{41821FDD-739A-414B-B248-C4EABA4F1261}"/>
    <cellStyle name="40% - Accent2 2 2 2 3" xfId="631" xr:uid="{00000000-0005-0000-0000-0000C1010000}"/>
    <cellStyle name="40% - Accent2 2 2 2 3 2" xfId="1457" xr:uid="{4F18E786-7788-46FE-A412-591AF15028F9}"/>
    <cellStyle name="40% - Accent2 2 2 2 3 2 2" xfId="5589" xr:uid="{89067886-3ADA-46F8-A133-80E3CE02A848}"/>
    <cellStyle name="40% - Accent2 2 2 2 3 3" xfId="2285" xr:uid="{87F29D9A-EB7C-4FC0-83AB-E03FB5263156}"/>
    <cellStyle name="40% - Accent2 2 2 2 3 3 2" xfId="6416" xr:uid="{6E810B6B-DDE9-43DD-9878-07C6CFB425ED}"/>
    <cellStyle name="40% - Accent2 2 2 2 3 4" xfId="3109" xr:uid="{5884FC6E-0FEE-4D88-B1C5-F96B58807A39}"/>
    <cellStyle name="40% - Accent2 2 2 2 3 4 2" xfId="7240" xr:uid="{51A3961D-AA2C-4EE0-93E6-DF1E8B458699}"/>
    <cellStyle name="40% - Accent2 2 2 2 3 5" xfId="3933" xr:uid="{AF76F536-BC10-4A95-A63D-004F03E95D98}"/>
    <cellStyle name="40% - Accent2 2 2 2 3 5 2" xfId="8092" xr:uid="{3A7B49C2-ACAE-4A53-9D87-FE371DFDF80F}"/>
    <cellStyle name="40% - Accent2 2 2 2 3 6" xfId="4763" xr:uid="{7FDAC218-0A2D-4F6E-9056-6F0425A71E88}"/>
    <cellStyle name="40% - Accent2 2 2 2 3 7" xfId="8939" xr:uid="{5764425D-E2D1-470B-82E8-5B40D9561ECF}"/>
    <cellStyle name="40% - Accent2 2 2 2 4" xfId="1039" xr:uid="{B8F176AF-A778-4A06-BF00-DE2D1B42AA07}"/>
    <cellStyle name="40% - Accent2 2 2 2 4 2" xfId="5171" xr:uid="{7CB921D2-2C0C-4C83-AC6E-71681ECF3792}"/>
    <cellStyle name="40% - Accent2 2 2 2 5" xfId="1867" xr:uid="{779DF89D-3D43-4C3C-A75F-2CB833F56602}"/>
    <cellStyle name="40% - Accent2 2 2 2 5 2" xfId="5998" xr:uid="{B68CBD92-1B5C-4FBD-922B-ADD02E1E8974}"/>
    <cellStyle name="40% - Accent2 2 2 2 6" xfId="2691" xr:uid="{03FE546B-F5BA-4561-921A-1D096C447419}"/>
    <cellStyle name="40% - Accent2 2 2 2 6 2" xfId="6822" xr:uid="{76B70ACC-E2A4-4BF1-AD35-5DE362B844B6}"/>
    <cellStyle name="40% - Accent2 2 2 2 7" xfId="3515" xr:uid="{8B71B31B-AC5E-43CB-A860-5A997804A327}"/>
    <cellStyle name="40% - Accent2 2 2 2 7 2" xfId="7674" xr:uid="{19EDE60B-511A-4F6B-832A-6FC179FB1745}"/>
    <cellStyle name="40% - Accent2 2 2 2 8" xfId="4345" xr:uid="{6E218635-3229-47FA-8229-14F3BBC45A08}"/>
    <cellStyle name="40% - Accent2 2 2 2 9" xfId="8521" xr:uid="{7AB66EB9-DF91-4C3D-847D-E662D8AE30DB}"/>
    <cellStyle name="40% - Accent2 2 2 3" xfId="318" xr:uid="{00000000-0005-0000-0000-0000C2010000}"/>
    <cellStyle name="40% - Accent2 2 2 3 2" xfId="735" xr:uid="{00000000-0005-0000-0000-0000C3010000}"/>
    <cellStyle name="40% - Accent2 2 2 3 2 2" xfId="1561" xr:uid="{C47A3BC0-B3EA-43DA-B62C-C275D82135A3}"/>
    <cellStyle name="40% - Accent2 2 2 3 2 2 2" xfId="5693" xr:uid="{B266B7FA-96A3-4067-AD8E-5E3CB355A2A7}"/>
    <cellStyle name="40% - Accent2 2 2 3 2 3" xfId="2389" xr:uid="{4AE5CF4E-82D8-4302-8B37-4921F58935D1}"/>
    <cellStyle name="40% - Accent2 2 2 3 2 3 2" xfId="6520" xr:uid="{FD36543E-9B00-468E-9642-E431F5E85271}"/>
    <cellStyle name="40% - Accent2 2 2 3 2 4" xfId="3213" xr:uid="{06EC04CE-43A6-4549-84A2-3222A371B838}"/>
    <cellStyle name="40% - Accent2 2 2 3 2 4 2" xfId="7344" xr:uid="{43C515A1-7F6E-4DDC-887B-CAF985EFCD5C}"/>
    <cellStyle name="40% - Accent2 2 2 3 2 5" xfId="4037" xr:uid="{C86B9896-C137-479F-A917-4F2DC79B08AE}"/>
    <cellStyle name="40% - Accent2 2 2 3 2 5 2" xfId="8196" xr:uid="{362892C3-6DEB-4C90-B1B0-CEBF3924D8B2}"/>
    <cellStyle name="40% - Accent2 2 2 3 2 6" xfId="4867" xr:uid="{25BCB21A-F1A0-493B-936C-5F8173C6D1A5}"/>
    <cellStyle name="40% - Accent2 2 2 3 2 7" xfId="9043" xr:uid="{CFEAFAB9-4282-4CAC-B9A2-B6931D355057}"/>
    <cellStyle name="40% - Accent2 2 2 3 3" xfId="1144" xr:uid="{D94B5AC2-2DD7-43BD-A247-06EA5F7B3393}"/>
    <cellStyle name="40% - Accent2 2 2 3 3 2" xfId="5276" xr:uid="{E07A7E1C-6291-4ECD-9AC9-8032B0F8C626}"/>
    <cellStyle name="40% - Accent2 2 2 3 4" xfId="1972" xr:uid="{64920358-332C-4439-B60B-2D565E0560C2}"/>
    <cellStyle name="40% - Accent2 2 2 3 4 2" xfId="6103" xr:uid="{C2666766-9960-4CB8-98AE-AFE6C23FE2B1}"/>
    <cellStyle name="40% - Accent2 2 2 3 5" xfId="2796" xr:uid="{7001CC1F-DD02-4716-A461-4FFC6783D706}"/>
    <cellStyle name="40% - Accent2 2 2 3 5 2" xfId="6927" xr:uid="{092BC5DB-0110-4512-8D37-5C98883472B4}"/>
    <cellStyle name="40% - Accent2 2 2 3 6" xfId="3620" xr:uid="{ECB342D5-D91F-4AF0-A6D9-078B9C1C604C}"/>
    <cellStyle name="40% - Accent2 2 2 3 6 2" xfId="7779" xr:uid="{3B48ACA7-0D70-4F22-8E73-05FEC0A6F192}"/>
    <cellStyle name="40% - Accent2 2 2 3 7" xfId="4450" xr:uid="{21862081-F4FB-4D16-8931-496FED043526}"/>
    <cellStyle name="40% - Accent2 2 2 3 8" xfId="8626" xr:uid="{A233C79D-984C-4D14-87E5-E0922B4C7FCF}"/>
    <cellStyle name="40% - Accent2 2 2 4" xfId="527" xr:uid="{00000000-0005-0000-0000-0000C4010000}"/>
    <cellStyle name="40% - Accent2 2 2 4 2" xfId="1353" xr:uid="{5AD484A9-FC8D-4B4A-B0BA-7D42E16F682E}"/>
    <cellStyle name="40% - Accent2 2 2 4 2 2" xfId="5485" xr:uid="{F8D6A472-D539-482D-B4C8-0C314DC327E7}"/>
    <cellStyle name="40% - Accent2 2 2 4 3" xfId="2181" xr:uid="{E814C8C8-3A24-4513-807B-94E391CE144E}"/>
    <cellStyle name="40% - Accent2 2 2 4 3 2" xfId="6312" xr:uid="{9E4FDE3C-8396-432F-8799-1E5EE3494E56}"/>
    <cellStyle name="40% - Accent2 2 2 4 4" xfId="3005" xr:uid="{FF664352-6DDE-4718-AEEB-0E3C5985E5B3}"/>
    <cellStyle name="40% - Accent2 2 2 4 4 2" xfId="7136" xr:uid="{702A505B-01BB-4BAE-AAD2-261FE6C49A6C}"/>
    <cellStyle name="40% - Accent2 2 2 4 5" xfId="3829" xr:uid="{6068C6EF-07F3-4C4D-A73D-1253EECA2A18}"/>
    <cellStyle name="40% - Accent2 2 2 4 5 2" xfId="7988" xr:uid="{845745D8-6F27-4288-8BE1-A2E8F6E3D1D7}"/>
    <cellStyle name="40% - Accent2 2 2 4 6" xfId="4659" xr:uid="{CD756A12-2B05-4DE4-B0C9-FEFCB2E64306}"/>
    <cellStyle name="40% - Accent2 2 2 4 7" xfId="8835" xr:uid="{059FD195-A8EA-4BEB-AAC4-F5618DD3EE59}"/>
    <cellStyle name="40% - Accent2 2 2 5" xfId="934" xr:uid="{909C37DF-D45E-49A1-A5AF-852632A7216B}"/>
    <cellStyle name="40% - Accent2 2 2 5 2" xfId="5066" xr:uid="{1BD1F4F8-1826-4774-B42A-6D5C915A1428}"/>
    <cellStyle name="40% - Accent2 2 2 6" xfId="1762" xr:uid="{37B33E14-252D-4372-B57B-04B38F550A1A}"/>
    <cellStyle name="40% - Accent2 2 2 6 2" xfId="5893" xr:uid="{17AEE1EE-2013-41A0-BDC7-3815E80A659D}"/>
    <cellStyle name="40% - Accent2 2 2 7" xfId="2586" xr:uid="{B1D4BED4-1ACF-4F58-BF98-A6B1364305AB}"/>
    <cellStyle name="40% - Accent2 2 2 7 2" xfId="6717" xr:uid="{4CE32BE7-FD03-42D2-A32B-5AA6A5073762}"/>
    <cellStyle name="40% - Accent2 2 2 8" xfId="3410" xr:uid="{BC855BCA-788A-456A-9B7C-0436A229BD06}"/>
    <cellStyle name="40% - Accent2 2 2 8 2" xfId="7569" xr:uid="{FB6EB1EE-3C27-4046-ADA2-CF72AC959404}"/>
    <cellStyle name="40% - Accent2 2 2 9" xfId="4240" xr:uid="{4E8216E8-A3E1-4ED2-A6B9-D202BD879AB4}"/>
    <cellStyle name="40% - Accent2 2 3" xfId="161" xr:uid="{00000000-0005-0000-0000-0000C5010000}"/>
    <cellStyle name="40% - Accent2 2 3 2" xfId="370" xr:uid="{00000000-0005-0000-0000-0000C6010000}"/>
    <cellStyle name="40% - Accent2 2 3 2 2" xfId="787" xr:uid="{00000000-0005-0000-0000-0000C7010000}"/>
    <cellStyle name="40% - Accent2 2 3 2 2 2" xfId="1613" xr:uid="{87DF1E3B-1096-47C1-9F12-78E986E5DEE2}"/>
    <cellStyle name="40% - Accent2 2 3 2 2 2 2" xfId="5745" xr:uid="{F5F26018-1210-449F-8A3F-AEA7A80FF501}"/>
    <cellStyle name="40% - Accent2 2 3 2 2 3" xfId="2441" xr:uid="{51DD3B71-F040-43A0-9076-3E66B3DABC8D}"/>
    <cellStyle name="40% - Accent2 2 3 2 2 3 2" xfId="6572" xr:uid="{2BA489FB-5B2D-4711-B944-E57425F7A229}"/>
    <cellStyle name="40% - Accent2 2 3 2 2 4" xfId="3265" xr:uid="{DC00DCDA-F02D-4A9E-B1CA-AD71DB233336}"/>
    <cellStyle name="40% - Accent2 2 3 2 2 4 2" xfId="7396" xr:uid="{4F94A3ED-EABE-448C-872B-4F3687B9C4CA}"/>
    <cellStyle name="40% - Accent2 2 3 2 2 5" xfId="4089" xr:uid="{5C0B975F-F941-40A2-8A3F-9E3059E76A78}"/>
    <cellStyle name="40% - Accent2 2 3 2 2 5 2" xfId="8248" xr:uid="{72B74BD8-EFA4-4E68-AC31-2D1F37CFF38B}"/>
    <cellStyle name="40% - Accent2 2 3 2 2 6" xfId="4919" xr:uid="{B0EAECE4-23DF-48A8-B1B8-027DBD9EEF1A}"/>
    <cellStyle name="40% - Accent2 2 3 2 2 7" xfId="9095" xr:uid="{0C9F38E1-1F73-4388-A600-E4E416A1BD66}"/>
    <cellStyle name="40% - Accent2 2 3 2 3" xfId="1196" xr:uid="{F62B9BD0-453E-4AB7-ABB1-E3244EFE1C30}"/>
    <cellStyle name="40% - Accent2 2 3 2 3 2" xfId="5328" xr:uid="{2C0B6BD6-DF78-457A-A4A6-ACD8E77DF034}"/>
    <cellStyle name="40% - Accent2 2 3 2 4" xfId="2024" xr:uid="{10197E76-7C6B-4167-A6F6-991FDFF27B0D}"/>
    <cellStyle name="40% - Accent2 2 3 2 4 2" xfId="6155" xr:uid="{90842FA9-6CF7-4D13-9307-7C8B50E13A4B}"/>
    <cellStyle name="40% - Accent2 2 3 2 5" xfId="2848" xr:uid="{7E86012B-7BCE-4DC3-A82B-706CDE8CF876}"/>
    <cellStyle name="40% - Accent2 2 3 2 5 2" xfId="6979" xr:uid="{9A9BB888-7FCD-4C6A-837B-0F7FCF659E5D}"/>
    <cellStyle name="40% - Accent2 2 3 2 6" xfId="3672" xr:uid="{25DCEDB8-A44C-4356-AB7D-123930D901E2}"/>
    <cellStyle name="40% - Accent2 2 3 2 6 2" xfId="7831" xr:uid="{9A973C01-DE68-4111-BEAC-B97AA18323BE}"/>
    <cellStyle name="40% - Accent2 2 3 2 7" xfId="4502" xr:uid="{6EF16DD1-F643-4A59-A7E3-95A529CB5147}"/>
    <cellStyle name="40% - Accent2 2 3 2 8" xfId="8678" xr:uid="{E37E21D8-3F90-48BA-9F2F-224E361DE921}"/>
    <cellStyle name="40% - Accent2 2 3 3" xfId="579" xr:uid="{00000000-0005-0000-0000-0000C8010000}"/>
    <cellStyle name="40% - Accent2 2 3 3 2" xfId="1405" xr:uid="{B5B71A35-8B1A-4201-9811-0DC8F8BB4303}"/>
    <cellStyle name="40% - Accent2 2 3 3 2 2" xfId="5537" xr:uid="{6630D779-8EDD-4A0C-A92C-7901E715DB31}"/>
    <cellStyle name="40% - Accent2 2 3 3 3" xfId="2233" xr:uid="{0C51383A-AFE0-4340-AA3D-16FCC0D40648}"/>
    <cellStyle name="40% - Accent2 2 3 3 3 2" xfId="6364" xr:uid="{D635DF30-AD13-4D95-96B0-3C9972833FD7}"/>
    <cellStyle name="40% - Accent2 2 3 3 4" xfId="3057" xr:uid="{6591BC9E-D259-424C-B6DB-8C1ADF9550B9}"/>
    <cellStyle name="40% - Accent2 2 3 3 4 2" xfId="7188" xr:uid="{2C188FB3-2239-47B2-B4E3-FCFC36EFBCB9}"/>
    <cellStyle name="40% - Accent2 2 3 3 5" xfId="3881" xr:uid="{F43DE2FD-A6FD-4CC9-A22B-555F7179C127}"/>
    <cellStyle name="40% - Accent2 2 3 3 5 2" xfId="8040" xr:uid="{85342F0F-24DE-4F56-8215-95F5928A8306}"/>
    <cellStyle name="40% - Accent2 2 3 3 6" xfId="4711" xr:uid="{0CC2991E-11E8-476C-98A9-63F64CA43DDD}"/>
    <cellStyle name="40% - Accent2 2 3 3 7" xfId="8887" xr:uid="{522F6B85-006D-4C36-8691-20316492F23B}"/>
    <cellStyle name="40% - Accent2 2 3 4" xfId="987" xr:uid="{32B4EED4-859A-4AB6-813E-ED6C80FE2666}"/>
    <cellStyle name="40% - Accent2 2 3 4 2" xfId="5119" xr:uid="{3CA492B4-D441-4928-808D-FE8BCEDF30EE}"/>
    <cellStyle name="40% - Accent2 2 3 5" xfId="1815" xr:uid="{6BA75B81-9979-48A8-A7CC-E606E261F84F}"/>
    <cellStyle name="40% - Accent2 2 3 5 2" xfId="5946" xr:uid="{39240FC3-0494-426A-9853-BCA47B9E33A1}"/>
    <cellStyle name="40% - Accent2 2 3 6" xfId="2639" xr:uid="{E9606BFE-35EA-4C81-8AB1-8D84E2FF5758}"/>
    <cellStyle name="40% - Accent2 2 3 6 2" xfId="6770" xr:uid="{E53ED848-1A35-4025-9708-EACF8E06276C}"/>
    <cellStyle name="40% - Accent2 2 3 7" xfId="3463" xr:uid="{167314C9-F72C-43D9-A3F8-10EF2CBA31C6}"/>
    <cellStyle name="40% - Accent2 2 3 7 2" xfId="7622" xr:uid="{BB764A4B-84C8-4899-9591-E3FE0DF26EB9}"/>
    <cellStyle name="40% - Accent2 2 3 8" xfId="4293" xr:uid="{CA861ECC-458C-451D-84F4-1772D4E5B280}"/>
    <cellStyle name="40% - Accent2 2 3 9" xfId="8469" xr:uid="{BCF29DCE-2738-4E43-B340-FBCC4E81E46C}"/>
    <cellStyle name="40% - Accent2 2 4" xfId="266" xr:uid="{00000000-0005-0000-0000-0000C9010000}"/>
    <cellStyle name="40% - Accent2 2 4 2" xfId="683" xr:uid="{00000000-0005-0000-0000-0000CA010000}"/>
    <cellStyle name="40% - Accent2 2 4 2 2" xfId="1509" xr:uid="{D2B155C4-1143-45FC-A9C6-158BA45CAA6E}"/>
    <cellStyle name="40% - Accent2 2 4 2 2 2" xfId="5641" xr:uid="{A58875F9-CB71-4928-9DE7-7E94A23B6C30}"/>
    <cellStyle name="40% - Accent2 2 4 2 3" xfId="2337" xr:uid="{ACDF61F5-D4D7-4E55-BE69-2273E913DF8A}"/>
    <cellStyle name="40% - Accent2 2 4 2 3 2" xfId="6468" xr:uid="{ABE50AF8-24D1-4B13-AD7D-0993DAF70FCB}"/>
    <cellStyle name="40% - Accent2 2 4 2 4" xfId="3161" xr:uid="{DF7C516F-7468-4CBE-81A6-69A55AE97360}"/>
    <cellStyle name="40% - Accent2 2 4 2 4 2" xfId="7292" xr:uid="{2FF36D97-3154-4EC4-9EBD-DD6295609791}"/>
    <cellStyle name="40% - Accent2 2 4 2 5" xfId="3985" xr:uid="{CBB2848D-9331-48A6-B531-879A848C7406}"/>
    <cellStyle name="40% - Accent2 2 4 2 5 2" xfId="8144" xr:uid="{1442F97C-163C-4BC4-886B-677F8AD1C268}"/>
    <cellStyle name="40% - Accent2 2 4 2 6" xfId="4815" xr:uid="{061C87F7-9DE3-42BA-B120-18E634686183}"/>
    <cellStyle name="40% - Accent2 2 4 2 7" xfId="8991" xr:uid="{57C06D64-9D11-41BC-B695-BE8D612A12FC}"/>
    <cellStyle name="40% - Accent2 2 4 3" xfId="1092" xr:uid="{5D23059C-8206-4238-8421-84D59E258E75}"/>
    <cellStyle name="40% - Accent2 2 4 3 2" xfId="5224" xr:uid="{E471F8E8-C71C-43C9-B9EC-54D3A541D58A}"/>
    <cellStyle name="40% - Accent2 2 4 4" xfId="1920" xr:uid="{C147AFD1-3784-4DEE-B8F8-D6339AF8899F}"/>
    <cellStyle name="40% - Accent2 2 4 4 2" xfId="6051" xr:uid="{F74652F4-1249-4F9B-B627-BC8B74DCD2BE}"/>
    <cellStyle name="40% - Accent2 2 4 5" xfId="2744" xr:uid="{A61C0FE8-791F-4902-B3C8-7AD40FE909A3}"/>
    <cellStyle name="40% - Accent2 2 4 5 2" xfId="6875" xr:uid="{28B62AD1-F7A3-4B20-A555-9C660E5F5E54}"/>
    <cellStyle name="40% - Accent2 2 4 6" xfId="3568" xr:uid="{95700399-CB7A-4414-ACAB-0B48955A6ACD}"/>
    <cellStyle name="40% - Accent2 2 4 6 2" xfId="7727" xr:uid="{A547A496-F6DB-46B8-AC39-BD8EB8F810EE}"/>
    <cellStyle name="40% - Accent2 2 4 7" xfId="4398" xr:uid="{BF000D9B-09BD-45EC-AC18-BD793B3842E0}"/>
    <cellStyle name="40% - Accent2 2 4 8" xfId="8574" xr:uid="{C753CACD-A263-48E4-8DB1-231E7CF526FB}"/>
    <cellStyle name="40% - Accent2 2 5" xfId="475" xr:uid="{00000000-0005-0000-0000-0000CB010000}"/>
    <cellStyle name="40% - Accent2 2 5 2" xfId="1301" xr:uid="{6F71FE85-A92C-4C0C-BA57-A131F1042EE9}"/>
    <cellStyle name="40% - Accent2 2 5 2 2" xfId="5433" xr:uid="{5D4B58BE-1D99-4F8F-9509-12E5973DD528}"/>
    <cellStyle name="40% - Accent2 2 5 3" xfId="2129" xr:uid="{E28EBF34-8F43-4897-95D9-9678E970BF08}"/>
    <cellStyle name="40% - Accent2 2 5 3 2" xfId="6260" xr:uid="{A2566692-2E3E-488D-869E-11C644C345F4}"/>
    <cellStyle name="40% - Accent2 2 5 4" xfId="2953" xr:uid="{8FA50248-9FA8-49F4-8776-C408E13219F5}"/>
    <cellStyle name="40% - Accent2 2 5 4 2" xfId="7084" xr:uid="{7135BE6C-4A06-46FE-93BB-65CF1068BC4C}"/>
    <cellStyle name="40% - Accent2 2 5 5" xfId="3777" xr:uid="{7CC913FF-5898-409E-8568-A9ABFE0E30B0}"/>
    <cellStyle name="40% - Accent2 2 5 5 2" xfId="7936" xr:uid="{428EBDB6-3F3F-4AFE-AC8A-0FFC2D3504E5}"/>
    <cellStyle name="40% - Accent2 2 5 6" xfId="4607" xr:uid="{FD90698D-818D-45A2-A6E4-FD95C81F2B8C}"/>
    <cellStyle name="40% - Accent2 2 5 7" xfId="8783" xr:uid="{1572533F-CCCD-4DD8-B9E9-0BDFC739489B}"/>
    <cellStyle name="40% - Accent2 2 6" xfId="881" xr:uid="{A24FC5AF-2430-4B08-8424-FADFA018D39D}"/>
    <cellStyle name="40% - Accent2 2 6 2" xfId="5013" xr:uid="{670884CB-47E5-464D-A462-AD3F1A916FAA}"/>
    <cellStyle name="40% - Accent2 2 7" xfId="1709" xr:uid="{EB389031-D965-4AEE-AC2E-F1E96A5920EF}"/>
    <cellStyle name="40% - Accent2 2 7 2" xfId="5840" xr:uid="{C56B9237-CD3F-4792-ACA3-DDB6A4FBC2E5}"/>
    <cellStyle name="40% - Accent2 2 8" xfId="2533" xr:uid="{DAE095A3-DD7C-4AF6-BDE2-DD6635F5E1CB}"/>
    <cellStyle name="40% - Accent2 2 8 2" xfId="6664" xr:uid="{3D636C3E-C552-4088-B00E-E6A132A2EFBC}"/>
    <cellStyle name="40% - Accent2 2 9" xfId="3357" xr:uid="{C1501572-F6C2-4562-8F5A-9B50E58D561E}"/>
    <cellStyle name="40% - Accent2 2 9 2" xfId="7516" xr:uid="{09767856-5918-4A4B-8D34-9606DAA96414}"/>
    <cellStyle name="40% - Accent2 3" xfId="68" xr:uid="{00000000-0005-0000-0000-0000CC010000}"/>
    <cellStyle name="40% - Accent2 3 10" xfId="4200" xr:uid="{1C2913A1-D3A1-47FC-91E1-F904128BC890}"/>
    <cellStyle name="40% - Accent2 3 11" xfId="8376" xr:uid="{40FEC8CA-9C83-4FB3-95D1-56BCCA5BBB92}"/>
    <cellStyle name="40% - Accent2 3 2" xfId="121" xr:uid="{00000000-0005-0000-0000-0000CD010000}"/>
    <cellStyle name="40% - Accent2 3 2 10" xfId="8429" xr:uid="{5D548B59-2058-4BD0-8775-848EC0BE81FC}"/>
    <cellStyle name="40% - Accent2 3 2 2" xfId="226" xr:uid="{00000000-0005-0000-0000-0000CE010000}"/>
    <cellStyle name="40% - Accent2 3 2 2 2" xfId="435" xr:uid="{00000000-0005-0000-0000-0000CF010000}"/>
    <cellStyle name="40% - Accent2 3 2 2 2 2" xfId="852" xr:uid="{00000000-0005-0000-0000-0000D0010000}"/>
    <cellStyle name="40% - Accent2 3 2 2 2 2 2" xfId="1678" xr:uid="{2D9FD1BB-E607-49EE-BD5E-A5D43895C827}"/>
    <cellStyle name="40% - Accent2 3 2 2 2 2 2 2" xfId="5810" xr:uid="{044B281C-E8A6-4746-B894-18115F4F348F}"/>
    <cellStyle name="40% - Accent2 3 2 2 2 2 3" xfId="2506" xr:uid="{7952B577-E62D-4CDC-AEAE-143586B26582}"/>
    <cellStyle name="40% - Accent2 3 2 2 2 2 3 2" xfId="6637" xr:uid="{41F25995-8D16-4B19-A31A-5BCFE84EC630}"/>
    <cellStyle name="40% - Accent2 3 2 2 2 2 4" xfId="3330" xr:uid="{7A6DAB23-AD23-41BD-A24E-130DD3406146}"/>
    <cellStyle name="40% - Accent2 3 2 2 2 2 4 2" xfId="7461" xr:uid="{B7AB134A-4933-49CE-997B-9EADD1F7C749}"/>
    <cellStyle name="40% - Accent2 3 2 2 2 2 5" xfId="4154" xr:uid="{1BEC2B6C-52D3-4C28-85F8-39C0B2749687}"/>
    <cellStyle name="40% - Accent2 3 2 2 2 2 5 2" xfId="8313" xr:uid="{D5709771-CA55-4148-A18A-2EAF5607CDAA}"/>
    <cellStyle name="40% - Accent2 3 2 2 2 2 6" xfId="4984" xr:uid="{6C45C30F-C462-4919-874B-552B4A19872B}"/>
    <cellStyle name="40% - Accent2 3 2 2 2 2 7" xfId="9160" xr:uid="{E64CE712-22B0-489A-86BF-2A026D53C00C}"/>
    <cellStyle name="40% - Accent2 3 2 2 2 3" xfId="1261" xr:uid="{D20B4347-942C-4B7C-88EE-FAE1F485FDA5}"/>
    <cellStyle name="40% - Accent2 3 2 2 2 3 2" xfId="5393" xr:uid="{893A3898-A7FF-40EC-A1F9-7A07ADF21D8D}"/>
    <cellStyle name="40% - Accent2 3 2 2 2 4" xfId="2089" xr:uid="{8EB6E8D7-A810-4570-BF46-27676424A402}"/>
    <cellStyle name="40% - Accent2 3 2 2 2 4 2" xfId="6220" xr:uid="{EE4DBC31-0824-4068-9B57-80050F433E54}"/>
    <cellStyle name="40% - Accent2 3 2 2 2 5" xfId="2913" xr:uid="{671F8676-FAC7-422D-9EAF-537F530C51C3}"/>
    <cellStyle name="40% - Accent2 3 2 2 2 5 2" xfId="7044" xr:uid="{E3FB4471-1076-4E2C-83E6-F2F7BAF9C82C}"/>
    <cellStyle name="40% - Accent2 3 2 2 2 6" xfId="3737" xr:uid="{4815C493-4089-4A2C-B9F6-7710D9C8A27E}"/>
    <cellStyle name="40% - Accent2 3 2 2 2 6 2" xfId="7896" xr:uid="{A06FAFC5-98D5-483F-9F61-F02E6145C1F2}"/>
    <cellStyle name="40% - Accent2 3 2 2 2 7" xfId="4567" xr:uid="{C60C27C5-9690-42F7-962D-F3731E72E3AE}"/>
    <cellStyle name="40% - Accent2 3 2 2 2 8" xfId="8743" xr:uid="{9782D736-3603-4B8D-8090-B25B336F919C}"/>
    <cellStyle name="40% - Accent2 3 2 2 3" xfId="644" xr:uid="{00000000-0005-0000-0000-0000D1010000}"/>
    <cellStyle name="40% - Accent2 3 2 2 3 2" xfId="1470" xr:uid="{0AA184BC-EAA7-47C1-B355-941C916E3990}"/>
    <cellStyle name="40% - Accent2 3 2 2 3 2 2" xfId="5602" xr:uid="{3C97411D-D716-4E82-AEC5-A7652FCB832D}"/>
    <cellStyle name="40% - Accent2 3 2 2 3 3" xfId="2298" xr:uid="{D91246AD-CB69-47E8-9724-A88A8B0F3E4E}"/>
    <cellStyle name="40% - Accent2 3 2 2 3 3 2" xfId="6429" xr:uid="{A0686CA4-210F-42AF-AE93-3C82FDFB747C}"/>
    <cellStyle name="40% - Accent2 3 2 2 3 4" xfId="3122" xr:uid="{B22B677B-5379-40AC-AD48-EED1BE028855}"/>
    <cellStyle name="40% - Accent2 3 2 2 3 4 2" xfId="7253" xr:uid="{6929136E-E0C0-4104-892C-1C3EEA3BAC69}"/>
    <cellStyle name="40% - Accent2 3 2 2 3 5" xfId="3946" xr:uid="{01D735D8-3607-4977-AD12-3DD261AA95B1}"/>
    <cellStyle name="40% - Accent2 3 2 2 3 5 2" xfId="8105" xr:uid="{EACBCE89-2CEA-4E66-9DCE-40AF367E3831}"/>
    <cellStyle name="40% - Accent2 3 2 2 3 6" xfId="4776" xr:uid="{A41BDF14-F95C-40EC-82E6-4A5F57AB9EE0}"/>
    <cellStyle name="40% - Accent2 3 2 2 3 7" xfId="8952" xr:uid="{26C23FF5-F85A-481C-B88F-D50A391B9CD5}"/>
    <cellStyle name="40% - Accent2 3 2 2 4" xfId="1052" xr:uid="{CF9E9683-C1DA-4C09-A8B9-35FC9DF9887A}"/>
    <cellStyle name="40% - Accent2 3 2 2 4 2" xfId="5184" xr:uid="{FDF6A641-AB19-44BF-AF1D-0B2EC47F9D6A}"/>
    <cellStyle name="40% - Accent2 3 2 2 5" xfId="1880" xr:uid="{7132DF8F-1941-4D50-844F-A6445013ABBB}"/>
    <cellStyle name="40% - Accent2 3 2 2 5 2" xfId="6011" xr:uid="{D9F9CE52-BB33-4BAB-B571-1F6241A15756}"/>
    <cellStyle name="40% - Accent2 3 2 2 6" xfId="2704" xr:uid="{D24B032A-010E-40C4-8B59-3AAED738AF5B}"/>
    <cellStyle name="40% - Accent2 3 2 2 6 2" xfId="6835" xr:uid="{4E302BF4-9079-4331-9AF1-BB7AF98E300C}"/>
    <cellStyle name="40% - Accent2 3 2 2 7" xfId="3528" xr:uid="{81CE440D-6345-4DEA-BB8E-91F3B5ADEAA1}"/>
    <cellStyle name="40% - Accent2 3 2 2 7 2" xfId="7687" xr:uid="{37EB3E2D-72BF-4A44-A210-239790C80973}"/>
    <cellStyle name="40% - Accent2 3 2 2 8" xfId="4358" xr:uid="{7C5EDF29-49FA-4A91-9445-BAA3FCD3BF7C}"/>
    <cellStyle name="40% - Accent2 3 2 2 9" xfId="8534" xr:uid="{4C6B5A01-A091-470A-9B20-E9F36C367517}"/>
    <cellStyle name="40% - Accent2 3 2 3" xfId="331" xr:uid="{00000000-0005-0000-0000-0000D2010000}"/>
    <cellStyle name="40% - Accent2 3 2 3 2" xfId="748" xr:uid="{00000000-0005-0000-0000-0000D3010000}"/>
    <cellStyle name="40% - Accent2 3 2 3 2 2" xfId="1574" xr:uid="{AB4504B3-C87C-47E2-9EB9-915757AE8965}"/>
    <cellStyle name="40% - Accent2 3 2 3 2 2 2" xfId="5706" xr:uid="{67C1D3D0-7140-4363-838F-00F7F5CBA662}"/>
    <cellStyle name="40% - Accent2 3 2 3 2 3" xfId="2402" xr:uid="{88CBD8AA-2525-4B21-876F-C6B742BD8603}"/>
    <cellStyle name="40% - Accent2 3 2 3 2 3 2" xfId="6533" xr:uid="{7A0EBDBA-EB34-4F29-9404-6E8430FA0E50}"/>
    <cellStyle name="40% - Accent2 3 2 3 2 4" xfId="3226" xr:uid="{CC8E7642-3A8A-44E4-8CBF-E82AEC26F840}"/>
    <cellStyle name="40% - Accent2 3 2 3 2 4 2" xfId="7357" xr:uid="{DF0437A7-C49E-4115-8AD4-DBBDC5DA30FC}"/>
    <cellStyle name="40% - Accent2 3 2 3 2 5" xfId="4050" xr:uid="{DAAAD017-6D7A-4757-9E71-7B75471F5939}"/>
    <cellStyle name="40% - Accent2 3 2 3 2 5 2" xfId="8209" xr:uid="{820DA4D4-0A9D-4281-853A-B6ACB368FA3D}"/>
    <cellStyle name="40% - Accent2 3 2 3 2 6" xfId="4880" xr:uid="{7E5A28FC-F8EE-4603-8F3F-041EA9AA80CD}"/>
    <cellStyle name="40% - Accent2 3 2 3 2 7" xfId="9056" xr:uid="{62E271A7-34A1-4F59-998A-1E73A95D21F3}"/>
    <cellStyle name="40% - Accent2 3 2 3 3" xfId="1157" xr:uid="{9C6BA364-C0F3-4DB2-B91F-221976404481}"/>
    <cellStyle name="40% - Accent2 3 2 3 3 2" xfId="5289" xr:uid="{0EA237C7-3E4E-4A7F-9933-74474395C7A0}"/>
    <cellStyle name="40% - Accent2 3 2 3 4" xfId="1985" xr:uid="{8A1F577D-909A-4E2F-B159-841C15575930}"/>
    <cellStyle name="40% - Accent2 3 2 3 4 2" xfId="6116" xr:uid="{24CFDF36-1B51-429C-82F1-87FC6EC57B54}"/>
    <cellStyle name="40% - Accent2 3 2 3 5" xfId="2809" xr:uid="{136AD181-157C-4AD7-B734-91EBF02999AD}"/>
    <cellStyle name="40% - Accent2 3 2 3 5 2" xfId="6940" xr:uid="{1D17FDF2-071A-4BFB-AA44-D42695F3D526}"/>
    <cellStyle name="40% - Accent2 3 2 3 6" xfId="3633" xr:uid="{8F8CDFE4-F019-4EF8-AFA5-E9B72F796807}"/>
    <cellStyle name="40% - Accent2 3 2 3 6 2" xfId="7792" xr:uid="{48FD180A-2E26-4FCA-A43C-D35887B0EA63}"/>
    <cellStyle name="40% - Accent2 3 2 3 7" xfId="4463" xr:uid="{D8B8CCB8-F711-4F61-9FAE-A9550AF59F45}"/>
    <cellStyle name="40% - Accent2 3 2 3 8" xfId="8639" xr:uid="{9B472391-DDF0-4CE5-8045-A14B7406F8DE}"/>
    <cellStyle name="40% - Accent2 3 2 4" xfId="540" xr:uid="{00000000-0005-0000-0000-0000D4010000}"/>
    <cellStyle name="40% - Accent2 3 2 4 2" xfId="1366" xr:uid="{3D58D3EB-45A8-48F3-BC5B-BBC83F9A9861}"/>
    <cellStyle name="40% - Accent2 3 2 4 2 2" xfId="5498" xr:uid="{1B2BFC35-E777-448F-B828-2E88AD27BD73}"/>
    <cellStyle name="40% - Accent2 3 2 4 3" xfId="2194" xr:uid="{718F5873-A00C-4C22-9B72-86639530895F}"/>
    <cellStyle name="40% - Accent2 3 2 4 3 2" xfId="6325" xr:uid="{7CBD9FB4-C604-4753-8DC3-FAC55D8D6CA9}"/>
    <cellStyle name="40% - Accent2 3 2 4 4" xfId="3018" xr:uid="{F8248732-B93E-4D8C-8059-0C46E4604071}"/>
    <cellStyle name="40% - Accent2 3 2 4 4 2" xfId="7149" xr:uid="{36EB6A0B-604F-4A6F-8EC6-953F534D3453}"/>
    <cellStyle name="40% - Accent2 3 2 4 5" xfId="3842" xr:uid="{1B0A62AC-11C9-4955-A255-B89D24409215}"/>
    <cellStyle name="40% - Accent2 3 2 4 5 2" xfId="8001" xr:uid="{3C9870C8-B6F9-432D-A5B7-53DBF5A19A00}"/>
    <cellStyle name="40% - Accent2 3 2 4 6" xfId="4672" xr:uid="{46624A87-7184-46F8-9D48-9FA522B0BE1D}"/>
    <cellStyle name="40% - Accent2 3 2 4 7" xfId="8848" xr:uid="{6C762B36-FDAA-44E5-8F83-05927D18A807}"/>
    <cellStyle name="40% - Accent2 3 2 5" xfId="947" xr:uid="{3B8C6260-982C-48B9-998B-3A1C4134CF63}"/>
    <cellStyle name="40% - Accent2 3 2 5 2" xfId="5079" xr:uid="{7F83C9DC-F30A-4015-BE9E-AE0A89CC42B0}"/>
    <cellStyle name="40% - Accent2 3 2 6" xfId="1775" xr:uid="{6DDAEA96-14CF-4514-AAC2-6BA95D261A14}"/>
    <cellStyle name="40% - Accent2 3 2 6 2" xfId="5906" xr:uid="{FD9A3D36-B427-4793-871E-B963159B0DEF}"/>
    <cellStyle name="40% - Accent2 3 2 7" xfId="2599" xr:uid="{71B56D8A-CE84-423B-A5A7-506C4FAF1956}"/>
    <cellStyle name="40% - Accent2 3 2 7 2" xfId="6730" xr:uid="{D7A1FFBC-DF52-4985-B5DA-D1456EBA5FE4}"/>
    <cellStyle name="40% - Accent2 3 2 8" xfId="3423" xr:uid="{8A08E4FC-3E9B-40F1-9E7D-6A2E9EE07833}"/>
    <cellStyle name="40% - Accent2 3 2 8 2" xfId="7582" xr:uid="{214CF052-8A8B-4472-83E5-11E7B9B919D6}"/>
    <cellStyle name="40% - Accent2 3 2 9" xfId="4253" xr:uid="{7EE19FF2-F1BE-472B-AAA2-EB8A64498427}"/>
    <cellStyle name="40% - Accent2 3 3" xfId="174" xr:uid="{00000000-0005-0000-0000-0000D5010000}"/>
    <cellStyle name="40% - Accent2 3 3 2" xfId="383" xr:uid="{00000000-0005-0000-0000-0000D6010000}"/>
    <cellStyle name="40% - Accent2 3 3 2 2" xfId="800" xr:uid="{00000000-0005-0000-0000-0000D7010000}"/>
    <cellStyle name="40% - Accent2 3 3 2 2 2" xfId="1626" xr:uid="{3C8D5295-A667-4B6B-A8DB-D0F6BC1C61E5}"/>
    <cellStyle name="40% - Accent2 3 3 2 2 2 2" xfId="5758" xr:uid="{D2E8DF36-003A-482D-A007-F0622B6830E9}"/>
    <cellStyle name="40% - Accent2 3 3 2 2 3" xfId="2454" xr:uid="{AFF7D2F5-E942-441F-99E5-599AC95FB117}"/>
    <cellStyle name="40% - Accent2 3 3 2 2 3 2" xfId="6585" xr:uid="{120EF280-F732-47D1-88A6-5B5D3629FA2E}"/>
    <cellStyle name="40% - Accent2 3 3 2 2 4" xfId="3278" xr:uid="{8DB295B5-3E1C-48D7-A36C-97E755FD10F8}"/>
    <cellStyle name="40% - Accent2 3 3 2 2 4 2" xfId="7409" xr:uid="{ECA1BB1B-38D7-4A2F-AC12-9F3FDCDF32B0}"/>
    <cellStyle name="40% - Accent2 3 3 2 2 5" xfId="4102" xr:uid="{2EF69B05-1B2A-47CC-A33E-43F7B6B4DF51}"/>
    <cellStyle name="40% - Accent2 3 3 2 2 5 2" xfId="8261" xr:uid="{CE4046A2-66BA-48C5-A7D7-209109397139}"/>
    <cellStyle name="40% - Accent2 3 3 2 2 6" xfId="4932" xr:uid="{AFF42BFD-51D7-489F-B5B5-ECACF602D876}"/>
    <cellStyle name="40% - Accent2 3 3 2 2 7" xfId="9108" xr:uid="{7904F101-03A1-4939-8D0A-6D78689DEAE2}"/>
    <cellStyle name="40% - Accent2 3 3 2 3" xfId="1209" xr:uid="{2E6FF006-8BF0-4FAB-85D2-0D650B255CC0}"/>
    <cellStyle name="40% - Accent2 3 3 2 3 2" xfId="5341" xr:uid="{BD4031A4-E0FB-4D8A-A92E-E97D93E78C1F}"/>
    <cellStyle name="40% - Accent2 3 3 2 4" xfId="2037" xr:uid="{68C03AAE-78BC-4F29-AF30-44FA9B5F1CEF}"/>
    <cellStyle name="40% - Accent2 3 3 2 4 2" xfId="6168" xr:uid="{D6846533-18E4-4423-B1BF-50CD53B3A3E5}"/>
    <cellStyle name="40% - Accent2 3 3 2 5" xfId="2861" xr:uid="{93C9EE83-874E-4149-B1C8-67DE30C03911}"/>
    <cellStyle name="40% - Accent2 3 3 2 5 2" xfId="6992" xr:uid="{03F3121D-2CAC-45E2-BB40-5D86F2D0CF96}"/>
    <cellStyle name="40% - Accent2 3 3 2 6" xfId="3685" xr:uid="{C5F2270F-F781-4B4B-A03F-841C064362D0}"/>
    <cellStyle name="40% - Accent2 3 3 2 6 2" xfId="7844" xr:uid="{B571281E-A507-4B99-8FB0-FE9AC1A3AD37}"/>
    <cellStyle name="40% - Accent2 3 3 2 7" xfId="4515" xr:uid="{F4696E27-9E4F-4025-B6C1-7FA3591164C9}"/>
    <cellStyle name="40% - Accent2 3 3 2 8" xfId="8691" xr:uid="{5E0D4EF5-B5CC-44EC-8A90-460D6B3019F5}"/>
    <cellStyle name="40% - Accent2 3 3 3" xfId="592" xr:uid="{00000000-0005-0000-0000-0000D8010000}"/>
    <cellStyle name="40% - Accent2 3 3 3 2" xfId="1418" xr:uid="{002113C0-5936-402C-AACE-489D4FA7FF30}"/>
    <cellStyle name="40% - Accent2 3 3 3 2 2" xfId="5550" xr:uid="{3BB916A6-B4BB-4494-8B9F-C33EA1821D54}"/>
    <cellStyle name="40% - Accent2 3 3 3 3" xfId="2246" xr:uid="{38F14BCE-9D91-4776-9497-83FCB2F2F5EC}"/>
    <cellStyle name="40% - Accent2 3 3 3 3 2" xfId="6377" xr:uid="{26E1B958-F2FD-4824-AE99-5E423EF741BF}"/>
    <cellStyle name="40% - Accent2 3 3 3 4" xfId="3070" xr:uid="{293FBF24-4040-4ADB-96D4-72225BE400A3}"/>
    <cellStyle name="40% - Accent2 3 3 3 4 2" xfId="7201" xr:uid="{0A5EE209-36C3-4E40-BC33-AC628F28EBB5}"/>
    <cellStyle name="40% - Accent2 3 3 3 5" xfId="3894" xr:uid="{9D242F44-13E4-49E2-99C3-450B934B4625}"/>
    <cellStyle name="40% - Accent2 3 3 3 5 2" xfId="8053" xr:uid="{493674B7-8596-4AA6-8D17-4D0CAB7A8683}"/>
    <cellStyle name="40% - Accent2 3 3 3 6" xfId="4724" xr:uid="{05195248-CF9C-4770-B99C-FB15D4D15D2F}"/>
    <cellStyle name="40% - Accent2 3 3 3 7" xfId="8900" xr:uid="{DF1228C4-4F14-46FD-A9FA-6239753314EC}"/>
    <cellStyle name="40% - Accent2 3 3 4" xfId="1000" xr:uid="{110B7441-85AB-440F-8223-BFA6FC48BBF5}"/>
    <cellStyle name="40% - Accent2 3 3 4 2" xfId="5132" xr:uid="{134CE3BB-C828-4FD0-A76A-C5A058C76B1B}"/>
    <cellStyle name="40% - Accent2 3 3 5" xfId="1828" xr:uid="{02C2AB08-366E-48D9-8FB4-2D00968FFB86}"/>
    <cellStyle name="40% - Accent2 3 3 5 2" xfId="5959" xr:uid="{46F76BDC-8ACD-49ED-B646-9B9C9F43B3D6}"/>
    <cellStyle name="40% - Accent2 3 3 6" xfId="2652" xr:uid="{FA1A4E20-667D-41DE-BF79-C1F9E7F24290}"/>
    <cellStyle name="40% - Accent2 3 3 6 2" xfId="6783" xr:uid="{2E04E068-6EFF-4C00-81B0-01BC95B70A36}"/>
    <cellStyle name="40% - Accent2 3 3 7" xfId="3476" xr:uid="{0F0B8513-A511-4931-9265-85CD3022AF3F}"/>
    <cellStyle name="40% - Accent2 3 3 7 2" xfId="7635" xr:uid="{59BF4524-F859-422F-9A48-A9C0564E3345}"/>
    <cellStyle name="40% - Accent2 3 3 8" xfId="4306" xr:uid="{F95A53F8-FC30-4109-8C1C-68C06C6B8E0B}"/>
    <cellStyle name="40% - Accent2 3 3 9" xfId="8482" xr:uid="{5EB4CE2B-4826-4270-988F-FC5C1EABC04E}"/>
    <cellStyle name="40% - Accent2 3 4" xfId="279" xr:uid="{00000000-0005-0000-0000-0000D9010000}"/>
    <cellStyle name="40% - Accent2 3 4 2" xfId="696" xr:uid="{00000000-0005-0000-0000-0000DA010000}"/>
    <cellStyle name="40% - Accent2 3 4 2 2" xfId="1522" xr:uid="{FEE4DBCF-4816-4B7A-B787-F8C433B32585}"/>
    <cellStyle name="40% - Accent2 3 4 2 2 2" xfId="5654" xr:uid="{AFEABA02-22DC-4B19-B92D-EB515D525326}"/>
    <cellStyle name="40% - Accent2 3 4 2 3" xfId="2350" xr:uid="{445D0029-03DF-4716-A7C4-C20522D01738}"/>
    <cellStyle name="40% - Accent2 3 4 2 3 2" xfId="6481" xr:uid="{47C7E960-667E-41AD-8926-8D3D5CDC3443}"/>
    <cellStyle name="40% - Accent2 3 4 2 4" xfId="3174" xr:uid="{BB70F2E2-C44A-44D4-AE50-A741DE734EC7}"/>
    <cellStyle name="40% - Accent2 3 4 2 4 2" xfId="7305" xr:uid="{11D53C3D-374C-41B4-912A-BCF7EB3415CB}"/>
    <cellStyle name="40% - Accent2 3 4 2 5" xfId="3998" xr:uid="{B061DCE3-A18B-4481-A5C4-C8FF3B8D3BFF}"/>
    <cellStyle name="40% - Accent2 3 4 2 5 2" xfId="8157" xr:uid="{C1BE4852-3E09-42A1-9C77-05582BC6830A}"/>
    <cellStyle name="40% - Accent2 3 4 2 6" xfId="4828" xr:uid="{4F9B3856-B4CE-4027-898D-DCD51DFF3128}"/>
    <cellStyle name="40% - Accent2 3 4 2 7" xfId="9004" xr:uid="{E360C33A-66BC-4D90-8960-67A376840C45}"/>
    <cellStyle name="40% - Accent2 3 4 3" xfId="1105" xr:uid="{7916B8F1-EB7D-4063-B526-521FCDE85BCD}"/>
    <cellStyle name="40% - Accent2 3 4 3 2" xfId="5237" xr:uid="{8649EB49-CC5C-4229-90AD-C4A482357AD4}"/>
    <cellStyle name="40% - Accent2 3 4 4" xfId="1933" xr:uid="{39D28D05-36AA-43EA-9ED0-34E1FBB3A517}"/>
    <cellStyle name="40% - Accent2 3 4 4 2" xfId="6064" xr:uid="{49F9B191-8905-4E90-95A0-10B28A331305}"/>
    <cellStyle name="40% - Accent2 3 4 5" xfId="2757" xr:uid="{94998D9D-8609-4DFC-9562-D811F3ABA27E}"/>
    <cellStyle name="40% - Accent2 3 4 5 2" xfId="6888" xr:uid="{82951CD5-ECAF-47BD-852D-36B28D69BE95}"/>
    <cellStyle name="40% - Accent2 3 4 6" xfId="3581" xr:uid="{39858A3E-08AC-417F-B009-B8165B5AC047}"/>
    <cellStyle name="40% - Accent2 3 4 6 2" xfId="7740" xr:uid="{859B3ED2-882C-48BD-969C-05CFA0A7F211}"/>
    <cellStyle name="40% - Accent2 3 4 7" xfId="4411" xr:uid="{604C166D-EE34-40A0-88E5-FB684621617E}"/>
    <cellStyle name="40% - Accent2 3 4 8" xfId="8587" xr:uid="{1292C5B9-73A8-4683-A8ED-53CBC8462C76}"/>
    <cellStyle name="40% - Accent2 3 5" xfId="488" xr:uid="{00000000-0005-0000-0000-0000DB010000}"/>
    <cellStyle name="40% - Accent2 3 5 2" xfId="1314" xr:uid="{8E9F6DFD-E2A9-4D9B-8342-BE8C390DF409}"/>
    <cellStyle name="40% - Accent2 3 5 2 2" xfId="5446" xr:uid="{644CFDE7-50AD-44AC-9BE1-3C05A547DF6C}"/>
    <cellStyle name="40% - Accent2 3 5 3" xfId="2142" xr:uid="{5834621C-F0B6-4FE6-8B35-F8AD0C356477}"/>
    <cellStyle name="40% - Accent2 3 5 3 2" xfId="6273" xr:uid="{F264626B-405D-4889-A8C6-B782CD81F863}"/>
    <cellStyle name="40% - Accent2 3 5 4" xfId="2966" xr:uid="{9755F7ED-B8AF-44D0-9C06-23F461307A50}"/>
    <cellStyle name="40% - Accent2 3 5 4 2" xfId="7097" xr:uid="{16602629-3947-4B49-A684-0819E75532A7}"/>
    <cellStyle name="40% - Accent2 3 5 5" xfId="3790" xr:uid="{30C0AD6E-7A74-47AD-AB19-3013CE10C137}"/>
    <cellStyle name="40% - Accent2 3 5 5 2" xfId="7949" xr:uid="{AAFB504F-43B2-4AAD-AA72-9D1A97532611}"/>
    <cellStyle name="40% - Accent2 3 5 6" xfId="4620" xr:uid="{3F8841D0-2B98-4163-A199-37882D80AB80}"/>
    <cellStyle name="40% - Accent2 3 5 7" xfId="8796" xr:uid="{3EA4517F-8B62-4E66-8641-96DCCA95B81C}"/>
    <cellStyle name="40% - Accent2 3 6" xfId="894" xr:uid="{F4163F12-8632-4174-A171-9ACBA05C7988}"/>
    <cellStyle name="40% - Accent2 3 6 2" xfId="5026" xr:uid="{23D162EA-7A77-4939-AFAB-61A0F3B1CD66}"/>
    <cellStyle name="40% - Accent2 3 7" xfId="1722" xr:uid="{1DFF378E-51B0-46AD-B07F-9D7A01D6149E}"/>
    <cellStyle name="40% - Accent2 3 7 2" xfId="5853" xr:uid="{36F81C9E-63AC-4DEE-AE7B-73E660476B81}"/>
    <cellStyle name="40% - Accent2 3 8" xfId="2546" xr:uid="{E4779E47-F4B2-4E90-A25F-CA6EA0FB015B}"/>
    <cellStyle name="40% - Accent2 3 8 2" xfId="6677" xr:uid="{DD7261D0-1365-46E2-BC52-6043E63EEF25}"/>
    <cellStyle name="40% - Accent2 3 9" xfId="3370" xr:uid="{9838C4A5-D5F5-42A6-A67E-E672C19D5BAE}"/>
    <cellStyle name="40% - Accent2 3 9 2" xfId="7529" xr:uid="{9DD8978A-E398-433C-BF73-A1463F241B15}"/>
    <cellStyle name="40% - Accent2 4" xfId="81" xr:uid="{00000000-0005-0000-0000-0000DC010000}"/>
    <cellStyle name="40% - Accent2 4 10" xfId="8389" xr:uid="{08D7AF60-46CD-4168-AACE-4728AFC4F655}"/>
    <cellStyle name="40% - Accent2 4 2" xfId="187" xr:uid="{00000000-0005-0000-0000-0000DD010000}"/>
    <cellStyle name="40% - Accent2 4 2 2" xfId="396" xr:uid="{00000000-0005-0000-0000-0000DE010000}"/>
    <cellStyle name="40% - Accent2 4 2 2 2" xfId="813" xr:uid="{00000000-0005-0000-0000-0000DF010000}"/>
    <cellStyle name="40% - Accent2 4 2 2 2 2" xfId="1639" xr:uid="{2989CD11-38A3-4FC4-8CCA-269669E146D2}"/>
    <cellStyle name="40% - Accent2 4 2 2 2 2 2" xfId="5771" xr:uid="{F6CFE834-911E-4904-A833-AC972FD9C784}"/>
    <cellStyle name="40% - Accent2 4 2 2 2 3" xfId="2467" xr:uid="{D2A157F5-FF69-412A-84D5-A9B6464D48BF}"/>
    <cellStyle name="40% - Accent2 4 2 2 2 3 2" xfId="6598" xr:uid="{8250E26E-D4F0-4972-B752-49140349776D}"/>
    <cellStyle name="40% - Accent2 4 2 2 2 4" xfId="3291" xr:uid="{94C36295-8FDF-4BAF-8241-67CB68DF21E0}"/>
    <cellStyle name="40% - Accent2 4 2 2 2 4 2" xfId="7422" xr:uid="{C95A6F8E-1FF6-4697-AE01-CA22CD69586D}"/>
    <cellStyle name="40% - Accent2 4 2 2 2 5" xfId="4115" xr:uid="{00D50197-C74E-4328-B272-FB221A2EB004}"/>
    <cellStyle name="40% - Accent2 4 2 2 2 5 2" xfId="8274" xr:uid="{EB09EF4C-FAA8-4199-B097-6E801CB22768}"/>
    <cellStyle name="40% - Accent2 4 2 2 2 6" xfId="4945" xr:uid="{E15C9BD0-F230-46A3-B75F-8475E87AC9B7}"/>
    <cellStyle name="40% - Accent2 4 2 2 2 7" xfId="9121" xr:uid="{A73009F4-87D7-4219-8E15-085143550D38}"/>
    <cellStyle name="40% - Accent2 4 2 2 3" xfId="1222" xr:uid="{F24BB91A-7AD6-46F1-81BD-9F57F1924873}"/>
    <cellStyle name="40% - Accent2 4 2 2 3 2" xfId="5354" xr:uid="{EED2DA47-6B3B-4EDB-8F9E-24F1D37E4CC7}"/>
    <cellStyle name="40% - Accent2 4 2 2 4" xfId="2050" xr:uid="{35D7EBF9-9764-46B2-8DFB-8AC30CF2BDD4}"/>
    <cellStyle name="40% - Accent2 4 2 2 4 2" xfId="6181" xr:uid="{4D162289-91BB-443B-9B02-0C3863B3FE4E}"/>
    <cellStyle name="40% - Accent2 4 2 2 5" xfId="2874" xr:uid="{A4AA4849-F7A2-4C69-AEA9-7E649F1C4803}"/>
    <cellStyle name="40% - Accent2 4 2 2 5 2" xfId="7005" xr:uid="{1C2080BF-A694-46DE-AD3F-E2D1329D3D1A}"/>
    <cellStyle name="40% - Accent2 4 2 2 6" xfId="3698" xr:uid="{B5F7839F-2E1D-48C3-87B7-4A272ED6B0E6}"/>
    <cellStyle name="40% - Accent2 4 2 2 6 2" xfId="7857" xr:uid="{9EC65F59-398C-467B-B55E-96CC45F27DFF}"/>
    <cellStyle name="40% - Accent2 4 2 2 7" xfId="4528" xr:uid="{61E1B62C-E840-4832-BA75-017582049944}"/>
    <cellStyle name="40% - Accent2 4 2 2 8" xfId="8704" xr:uid="{98D30399-B565-429B-B35C-4676A48A890C}"/>
    <cellStyle name="40% - Accent2 4 2 3" xfId="605" xr:uid="{00000000-0005-0000-0000-0000E0010000}"/>
    <cellStyle name="40% - Accent2 4 2 3 2" xfId="1431" xr:uid="{60DBA274-CCC1-4CD4-99BB-017C627BE8C8}"/>
    <cellStyle name="40% - Accent2 4 2 3 2 2" xfId="5563" xr:uid="{6A904209-2DAD-44D8-8618-963982AED271}"/>
    <cellStyle name="40% - Accent2 4 2 3 3" xfId="2259" xr:uid="{61CDD337-2523-4BA2-A744-0CEF982B3FE2}"/>
    <cellStyle name="40% - Accent2 4 2 3 3 2" xfId="6390" xr:uid="{5080C55B-5A13-4B0F-9B90-288AE6228A95}"/>
    <cellStyle name="40% - Accent2 4 2 3 4" xfId="3083" xr:uid="{BE054EB8-4F28-421F-A008-09EE760EE6A4}"/>
    <cellStyle name="40% - Accent2 4 2 3 4 2" xfId="7214" xr:uid="{5029A187-B0E4-413F-B057-EF7E4020E00C}"/>
    <cellStyle name="40% - Accent2 4 2 3 5" xfId="3907" xr:uid="{F8A57C00-AF2E-4147-BC25-64BC976045AF}"/>
    <cellStyle name="40% - Accent2 4 2 3 5 2" xfId="8066" xr:uid="{06F28B4D-8FCC-4988-A029-63DABB0AC036}"/>
    <cellStyle name="40% - Accent2 4 2 3 6" xfId="4737" xr:uid="{955831F1-8B76-4A0A-A227-8CB7E0B47D01}"/>
    <cellStyle name="40% - Accent2 4 2 3 7" xfId="8913" xr:uid="{B25439A4-460C-47B6-BD4A-C6EC9F857ADD}"/>
    <cellStyle name="40% - Accent2 4 2 4" xfId="1013" xr:uid="{F1291CCC-3EF1-44A4-A712-1EFD353389D5}"/>
    <cellStyle name="40% - Accent2 4 2 4 2" xfId="5145" xr:uid="{D46E5E88-6407-4C84-AB91-DA5C7886F1D3}"/>
    <cellStyle name="40% - Accent2 4 2 5" xfId="1841" xr:uid="{6E602DDD-1D9A-431B-BED0-5D805758D3A0}"/>
    <cellStyle name="40% - Accent2 4 2 5 2" xfId="5972" xr:uid="{01305740-812C-46DB-8476-2484744AF9D3}"/>
    <cellStyle name="40% - Accent2 4 2 6" xfId="2665" xr:uid="{FC2C1B5A-C7DF-493B-976D-167141D3A6D2}"/>
    <cellStyle name="40% - Accent2 4 2 6 2" xfId="6796" xr:uid="{41BF7015-E048-460F-AA52-6AA4A704BDD9}"/>
    <cellStyle name="40% - Accent2 4 2 7" xfId="3489" xr:uid="{AF841BDD-8CB6-466F-9F54-D946488F0A9B}"/>
    <cellStyle name="40% - Accent2 4 2 7 2" xfId="7648" xr:uid="{D16803FF-65F4-44F5-858E-B9D6B13846F4}"/>
    <cellStyle name="40% - Accent2 4 2 8" xfId="4319" xr:uid="{34CCC956-BC87-4052-ACEC-2844E2042144}"/>
    <cellStyle name="40% - Accent2 4 2 9" xfId="8495" xr:uid="{6A546377-BFB8-433E-94C9-D1F5F70715E9}"/>
    <cellStyle name="40% - Accent2 4 3" xfId="292" xr:uid="{00000000-0005-0000-0000-0000E1010000}"/>
    <cellStyle name="40% - Accent2 4 3 2" xfId="709" xr:uid="{00000000-0005-0000-0000-0000E2010000}"/>
    <cellStyle name="40% - Accent2 4 3 2 2" xfId="1535" xr:uid="{B0834540-D9CD-4D41-95E5-B1655D20D3F4}"/>
    <cellStyle name="40% - Accent2 4 3 2 2 2" xfId="5667" xr:uid="{E70ED0B4-8C4B-46AD-8A9D-46DEA65437D2}"/>
    <cellStyle name="40% - Accent2 4 3 2 3" xfId="2363" xr:uid="{72976758-E6F3-4455-A7FF-769564BA765E}"/>
    <cellStyle name="40% - Accent2 4 3 2 3 2" xfId="6494" xr:uid="{F571A5F6-7959-4EC8-BED3-A91C2563126F}"/>
    <cellStyle name="40% - Accent2 4 3 2 4" xfId="3187" xr:uid="{8E2D19B7-2940-49F1-B9E5-B95F855B310D}"/>
    <cellStyle name="40% - Accent2 4 3 2 4 2" xfId="7318" xr:uid="{CD426AD6-4D79-487B-A5F7-EBFA28315159}"/>
    <cellStyle name="40% - Accent2 4 3 2 5" xfId="4011" xr:uid="{48C29E76-EDA8-45D3-8EE8-2C3E0B7B30F3}"/>
    <cellStyle name="40% - Accent2 4 3 2 5 2" xfId="8170" xr:uid="{BC6A5026-593B-4484-ABB1-8158E458EE44}"/>
    <cellStyle name="40% - Accent2 4 3 2 6" xfId="4841" xr:uid="{74BD0B08-4068-4ED0-8B6A-1AC29D04189C}"/>
    <cellStyle name="40% - Accent2 4 3 2 7" xfId="9017" xr:uid="{40C3457D-ECB5-440D-895B-6214D0A7FFAA}"/>
    <cellStyle name="40% - Accent2 4 3 3" xfId="1118" xr:uid="{0254A6B9-84EF-4453-8269-1339CA8BCF10}"/>
    <cellStyle name="40% - Accent2 4 3 3 2" xfId="5250" xr:uid="{C4D4E370-3D36-4775-9773-F24FA1BEF86D}"/>
    <cellStyle name="40% - Accent2 4 3 4" xfId="1946" xr:uid="{DE264F71-C4BA-4713-A079-A5233E55E0ED}"/>
    <cellStyle name="40% - Accent2 4 3 4 2" xfId="6077" xr:uid="{81AB7D46-DDC5-45D9-A007-279224F83D6D}"/>
    <cellStyle name="40% - Accent2 4 3 5" xfId="2770" xr:uid="{D2A9B97A-E2F9-4E69-B541-FFBD8EF8D430}"/>
    <cellStyle name="40% - Accent2 4 3 5 2" xfId="6901" xr:uid="{6DD0AFED-BF2D-4F64-8790-23B8D41A8C92}"/>
    <cellStyle name="40% - Accent2 4 3 6" xfId="3594" xr:uid="{9710F206-1CD0-4B8E-89AE-C3793A72C86C}"/>
    <cellStyle name="40% - Accent2 4 3 6 2" xfId="7753" xr:uid="{73B68D12-D974-43A8-B9C2-7BCA042087AC}"/>
    <cellStyle name="40% - Accent2 4 3 7" xfId="4424" xr:uid="{BA76CCF9-A879-41F1-95BA-D3ABF45165AA}"/>
    <cellStyle name="40% - Accent2 4 3 8" xfId="8600" xr:uid="{00209F6F-F134-48FD-BDF7-FC83B2628725}"/>
    <cellStyle name="40% - Accent2 4 4" xfId="501" xr:uid="{00000000-0005-0000-0000-0000E3010000}"/>
    <cellStyle name="40% - Accent2 4 4 2" xfId="1327" xr:uid="{6CEDAC7F-1262-4B06-9FEF-DF52380CF9AE}"/>
    <cellStyle name="40% - Accent2 4 4 2 2" xfId="5459" xr:uid="{C08CD74F-347E-44DD-BA07-DBF50A834AE5}"/>
    <cellStyle name="40% - Accent2 4 4 3" xfId="2155" xr:uid="{7BB4BC2B-56FB-41F6-9BB5-2ECE35DA1853}"/>
    <cellStyle name="40% - Accent2 4 4 3 2" xfId="6286" xr:uid="{B2842776-0AFC-4800-9D9A-BFFB7BDDE3B9}"/>
    <cellStyle name="40% - Accent2 4 4 4" xfId="2979" xr:uid="{F066D5F1-9D9B-4129-AE7B-C261DA2CBF05}"/>
    <cellStyle name="40% - Accent2 4 4 4 2" xfId="7110" xr:uid="{3248E5A2-EBDB-4818-934F-5559D3A7F288}"/>
    <cellStyle name="40% - Accent2 4 4 5" xfId="3803" xr:uid="{FB78E09F-857B-4A2E-851D-C5D5E66774A9}"/>
    <cellStyle name="40% - Accent2 4 4 5 2" xfId="7962" xr:uid="{0CB2B03B-8140-4A0E-AB15-59017EE76E53}"/>
    <cellStyle name="40% - Accent2 4 4 6" xfId="4633" xr:uid="{F2862CE9-D17D-49D7-B2CD-510FD5E78B91}"/>
    <cellStyle name="40% - Accent2 4 4 7" xfId="8809" xr:uid="{5798F5B2-F58D-45AD-A011-7140CFB355CD}"/>
    <cellStyle name="40% - Accent2 4 5" xfId="907" xr:uid="{2CD2E38A-66A0-45E2-B659-BB4FF22055BC}"/>
    <cellStyle name="40% - Accent2 4 5 2" xfId="5039" xr:uid="{45FB03F4-70CB-4818-99C8-0DCD1B7A8F1D}"/>
    <cellStyle name="40% - Accent2 4 6" xfId="1735" xr:uid="{441AAF42-C780-4ED0-B7B6-A9A39BCEDED2}"/>
    <cellStyle name="40% - Accent2 4 6 2" xfId="5866" xr:uid="{19CF3BEA-A149-4385-B82C-32C2DAC90FB4}"/>
    <cellStyle name="40% - Accent2 4 7" xfId="2559" xr:uid="{6BA1B65F-B68A-472C-82F4-5BF4227B78F4}"/>
    <cellStyle name="40% - Accent2 4 7 2" xfId="6690" xr:uid="{4A3CA595-F889-4984-8C4C-A4A2CED3460A}"/>
    <cellStyle name="40% - Accent2 4 8" xfId="3383" xr:uid="{BB8E5D73-D485-425C-8520-D1C5F1A828E1}"/>
    <cellStyle name="40% - Accent2 4 8 2" xfId="7542" xr:uid="{E51C0BFF-91DC-46F8-8A98-0B5E1BDB425C}"/>
    <cellStyle name="40% - Accent2 4 9" xfId="4213" xr:uid="{D1F33637-2703-4F1D-945C-EBAF9124177D}"/>
    <cellStyle name="40% - Accent2 5" xfId="94" xr:uid="{00000000-0005-0000-0000-0000E4010000}"/>
    <cellStyle name="40% - Accent2 5 10" xfId="8402" xr:uid="{3E296A8D-FD0C-4283-BB97-CDD95820E956}"/>
    <cellStyle name="40% - Accent2 5 2" xfId="199" xr:uid="{00000000-0005-0000-0000-0000E5010000}"/>
    <cellStyle name="40% - Accent2 5 2 2" xfId="408" xr:uid="{00000000-0005-0000-0000-0000E6010000}"/>
    <cellStyle name="40% - Accent2 5 2 2 2" xfId="825" xr:uid="{00000000-0005-0000-0000-0000E7010000}"/>
    <cellStyle name="40% - Accent2 5 2 2 2 2" xfId="1651" xr:uid="{36C5AC10-100B-478F-BFE6-E11688B0DBB0}"/>
    <cellStyle name="40% - Accent2 5 2 2 2 2 2" xfId="5783" xr:uid="{6F6B163B-BA36-454A-8DE2-EDA7FC91A6D7}"/>
    <cellStyle name="40% - Accent2 5 2 2 2 3" xfId="2479" xr:uid="{34E50911-72AC-46A0-9419-2353EEBD6E76}"/>
    <cellStyle name="40% - Accent2 5 2 2 2 3 2" xfId="6610" xr:uid="{0ECBE598-653B-4109-B8E4-785B01BB22EA}"/>
    <cellStyle name="40% - Accent2 5 2 2 2 4" xfId="3303" xr:uid="{1B703CEF-A5FD-4CE3-831D-D3618639595D}"/>
    <cellStyle name="40% - Accent2 5 2 2 2 4 2" xfId="7434" xr:uid="{3E58AD3D-57EE-4DF0-9892-F4A8F6665848}"/>
    <cellStyle name="40% - Accent2 5 2 2 2 5" xfId="4127" xr:uid="{C93DFDC2-66A3-436E-8724-28A347215958}"/>
    <cellStyle name="40% - Accent2 5 2 2 2 5 2" xfId="8286" xr:uid="{D54F3745-2E49-498A-BF01-D9F4F3812266}"/>
    <cellStyle name="40% - Accent2 5 2 2 2 6" xfId="4957" xr:uid="{370DCF08-D7B8-4127-AF70-68C96B06986E}"/>
    <cellStyle name="40% - Accent2 5 2 2 2 7" xfId="9133" xr:uid="{7F80E09A-9D1F-4643-A8E5-703F30B807F7}"/>
    <cellStyle name="40% - Accent2 5 2 2 3" xfId="1234" xr:uid="{EFD02573-B6CE-4D4E-95D7-B855EB870325}"/>
    <cellStyle name="40% - Accent2 5 2 2 3 2" xfId="5366" xr:uid="{B7E35BE1-5732-4205-BC27-CE84C6C52F95}"/>
    <cellStyle name="40% - Accent2 5 2 2 4" xfId="2062" xr:uid="{D8B395B9-7FC8-49D7-9DF4-76A69E005A19}"/>
    <cellStyle name="40% - Accent2 5 2 2 4 2" xfId="6193" xr:uid="{48647B12-ED26-4C8B-A66A-A6231DEB9A27}"/>
    <cellStyle name="40% - Accent2 5 2 2 5" xfId="2886" xr:uid="{FA03DDFA-6027-4287-8E75-D51B05FAA2D7}"/>
    <cellStyle name="40% - Accent2 5 2 2 5 2" xfId="7017" xr:uid="{F85762B3-C571-4541-A83B-2F154FF51EB1}"/>
    <cellStyle name="40% - Accent2 5 2 2 6" xfId="3710" xr:uid="{50CFA0CD-0BBE-4F0D-8933-07AE95099FAA}"/>
    <cellStyle name="40% - Accent2 5 2 2 6 2" xfId="7869" xr:uid="{059A9F80-C700-4BB7-ACE9-3941644D24E7}"/>
    <cellStyle name="40% - Accent2 5 2 2 7" xfId="4540" xr:uid="{B0A703E9-15F9-4825-B08E-7BE62D93C9D6}"/>
    <cellStyle name="40% - Accent2 5 2 2 8" xfId="8716" xr:uid="{C70C2D47-E4B8-4E47-8BB2-CB3A990E30A4}"/>
    <cellStyle name="40% - Accent2 5 2 3" xfId="617" xr:uid="{00000000-0005-0000-0000-0000E8010000}"/>
    <cellStyle name="40% - Accent2 5 2 3 2" xfId="1443" xr:uid="{72F892E8-53F9-438A-9ECF-2E986EB13022}"/>
    <cellStyle name="40% - Accent2 5 2 3 2 2" xfId="5575" xr:uid="{70CFA92E-6A4C-4A13-A02B-27A1E5A78C98}"/>
    <cellStyle name="40% - Accent2 5 2 3 3" xfId="2271" xr:uid="{EEE4F649-6429-400A-9C45-611C0B03BEF8}"/>
    <cellStyle name="40% - Accent2 5 2 3 3 2" xfId="6402" xr:uid="{3E589AC1-0161-4E49-BC24-96E845E83B2C}"/>
    <cellStyle name="40% - Accent2 5 2 3 4" xfId="3095" xr:uid="{17227C95-3DA8-4A5C-B3C6-96FC12DA407F}"/>
    <cellStyle name="40% - Accent2 5 2 3 4 2" xfId="7226" xr:uid="{1BBE934E-BBD0-4326-B963-AA419DFD1E85}"/>
    <cellStyle name="40% - Accent2 5 2 3 5" xfId="3919" xr:uid="{7D2D655F-F76A-481B-8A5E-9A327DBB6A67}"/>
    <cellStyle name="40% - Accent2 5 2 3 5 2" xfId="8078" xr:uid="{9831C8FA-8BE6-4606-91E5-4583E1CC94D8}"/>
    <cellStyle name="40% - Accent2 5 2 3 6" xfId="4749" xr:uid="{4463A59A-3890-4562-9894-8FE5B71A0D38}"/>
    <cellStyle name="40% - Accent2 5 2 3 7" xfId="8925" xr:uid="{A7F96DB7-53AB-4C36-860A-4C640651696F}"/>
    <cellStyle name="40% - Accent2 5 2 4" xfId="1025" xr:uid="{CE1C6081-09E3-4844-B39A-EA81E2AF24BB}"/>
    <cellStyle name="40% - Accent2 5 2 4 2" xfId="5157" xr:uid="{893A65B9-B546-46E2-B3D4-260952A4A336}"/>
    <cellStyle name="40% - Accent2 5 2 5" xfId="1853" xr:uid="{33521CE6-ED32-47F8-B0A6-52FC57D038C3}"/>
    <cellStyle name="40% - Accent2 5 2 5 2" xfId="5984" xr:uid="{359907C7-6206-433E-900C-44477D9B7A86}"/>
    <cellStyle name="40% - Accent2 5 2 6" xfId="2677" xr:uid="{0215D264-F1FE-4F38-861C-2074827B185D}"/>
    <cellStyle name="40% - Accent2 5 2 6 2" xfId="6808" xr:uid="{2521E81D-77E6-4FD0-8048-0B9C100B05E9}"/>
    <cellStyle name="40% - Accent2 5 2 7" xfId="3501" xr:uid="{F9E3B79E-69B2-4137-A67B-EEDFF90B06E8}"/>
    <cellStyle name="40% - Accent2 5 2 7 2" xfId="7660" xr:uid="{82E96B86-EB78-400B-9BAE-96CA24EAC96B}"/>
    <cellStyle name="40% - Accent2 5 2 8" xfId="4331" xr:uid="{E8B513C3-79FA-4EC7-9E8A-856E64A450EC}"/>
    <cellStyle name="40% - Accent2 5 2 9" xfId="8507" xr:uid="{808502ED-C678-450E-986D-508E3F0300AA}"/>
    <cellStyle name="40% - Accent2 5 3" xfId="304" xr:uid="{00000000-0005-0000-0000-0000E9010000}"/>
    <cellStyle name="40% - Accent2 5 3 2" xfId="721" xr:uid="{00000000-0005-0000-0000-0000EA010000}"/>
    <cellStyle name="40% - Accent2 5 3 2 2" xfId="1547" xr:uid="{8E78C5B5-8387-4E4A-8C55-41A4CD599CBE}"/>
    <cellStyle name="40% - Accent2 5 3 2 2 2" xfId="5679" xr:uid="{B0DED9BA-04B6-46B8-866C-CDD1B0C72B64}"/>
    <cellStyle name="40% - Accent2 5 3 2 3" xfId="2375" xr:uid="{085765D3-3CBE-469E-9F37-8DDF9498E765}"/>
    <cellStyle name="40% - Accent2 5 3 2 3 2" xfId="6506" xr:uid="{BE61A5A1-3BCB-40DE-8847-5C585D229056}"/>
    <cellStyle name="40% - Accent2 5 3 2 4" xfId="3199" xr:uid="{E10FCDC4-8823-476C-99A9-FFA84A152451}"/>
    <cellStyle name="40% - Accent2 5 3 2 4 2" xfId="7330" xr:uid="{29F27FF1-42A2-48F4-91D0-B11875050E59}"/>
    <cellStyle name="40% - Accent2 5 3 2 5" xfId="4023" xr:uid="{48593549-3ED9-45B0-BE03-F0A0C4972CBB}"/>
    <cellStyle name="40% - Accent2 5 3 2 5 2" xfId="8182" xr:uid="{51C09802-A777-4EBB-A0DD-DFFC92F5EB8C}"/>
    <cellStyle name="40% - Accent2 5 3 2 6" xfId="4853" xr:uid="{D6266A86-2F5B-4420-9487-DD6D967F8BD9}"/>
    <cellStyle name="40% - Accent2 5 3 2 7" xfId="9029" xr:uid="{4E8D4159-E564-488A-8773-42E7DAF1DD2D}"/>
    <cellStyle name="40% - Accent2 5 3 3" xfId="1130" xr:uid="{292A817B-E2C5-49A9-AAB2-EC3C79455CBC}"/>
    <cellStyle name="40% - Accent2 5 3 3 2" xfId="5262" xr:uid="{3E130696-F408-462D-9E1B-C9D5F74033AD}"/>
    <cellStyle name="40% - Accent2 5 3 4" xfId="1958" xr:uid="{29064B87-A2C7-4422-9D3E-DB6883C2675F}"/>
    <cellStyle name="40% - Accent2 5 3 4 2" xfId="6089" xr:uid="{A64F49F3-8B38-4CB5-BD5F-FDC8830F5402}"/>
    <cellStyle name="40% - Accent2 5 3 5" xfId="2782" xr:uid="{490BFF27-A78A-430A-97D4-3E0D61E5CCB0}"/>
    <cellStyle name="40% - Accent2 5 3 5 2" xfId="6913" xr:uid="{74A93FB3-6F50-4782-AEFA-B50CCD0F257A}"/>
    <cellStyle name="40% - Accent2 5 3 6" xfId="3606" xr:uid="{25113B2A-2436-4E2B-A15C-C78792ED1FA9}"/>
    <cellStyle name="40% - Accent2 5 3 6 2" xfId="7765" xr:uid="{AA96C4FC-CE79-4A87-A0F4-51EFD34A6F29}"/>
    <cellStyle name="40% - Accent2 5 3 7" xfId="4436" xr:uid="{F09C4905-3045-49F5-B91E-62FDC7783D2B}"/>
    <cellStyle name="40% - Accent2 5 3 8" xfId="8612" xr:uid="{2C65F588-3394-4D86-A730-CC064A0BEE9F}"/>
    <cellStyle name="40% - Accent2 5 4" xfId="513" xr:uid="{00000000-0005-0000-0000-0000EB010000}"/>
    <cellStyle name="40% - Accent2 5 4 2" xfId="1339" xr:uid="{A923C0CF-D1B1-47B2-8894-3A714413D161}"/>
    <cellStyle name="40% - Accent2 5 4 2 2" xfId="5471" xr:uid="{3E99725E-C3B0-4BF3-B5F8-D0CDD29AABFA}"/>
    <cellStyle name="40% - Accent2 5 4 3" xfId="2167" xr:uid="{887B99D9-14A8-48C4-BAB6-40B7BF143ED2}"/>
    <cellStyle name="40% - Accent2 5 4 3 2" xfId="6298" xr:uid="{3C404801-DC22-485C-A905-C4070FED8589}"/>
    <cellStyle name="40% - Accent2 5 4 4" xfId="2991" xr:uid="{7B93502C-D3FF-457F-85C5-5EB4CCB8908A}"/>
    <cellStyle name="40% - Accent2 5 4 4 2" xfId="7122" xr:uid="{59403458-12EE-4817-93AE-0D163D84380D}"/>
    <cellStyle name="40% - Accent2 5 4 5" xfId="3815" xr:uid="{E5F1238D-9A8E-4F27-B80C-EA841AFD78FA}"/>
    <cellStyle name="40% - Accent2 5 4 5 2" xfId="7974" xr:uid="{1DE4E458-523B-412D-8E77-49622EEA93C8}"/>
    <cellStyle name="40% - Accent2 5 4 6" xfId="4645" xr:uid="{B8FF9D5F-6E7B-4C12-BFE9-1D68FDFD1FAB}"/>
    <cellStyle name="40% - Accent2 5 4 7" xfId="8821" xr:uid="{060A6ABF-1A36-4675-8B14-F0DC7696A591}"/>
    <cellStyle name="40% - Accent2 5 5" xfId="920" xr:uid="{790431E9-1045-4BA8-8559-9AEA642F5CB7}"/>
    <cellStyle name="40% - Accent2 5 5 2" xfId="5052" xr:uid="{8271A490-E3F1-4D8E-8DB2-89C0B21A02F5}"/>
    <cellStyle name="40% - Accent2 5 6" xfId="1748" xr:uid="{C68798E9-8570-4A7B-AB07-1522DD8310BE}"/>
    <cellStyle name="40% - Accent2 5 6 2" xfId="5879" xr:uid="{E01B8245-D24A-45ED-A91B-A2016F9C55F6}"/>
    <cellStyle name="40% - Accent2 5 7" xfId="2572" xr:uid="{8E964413-4A3A-4B32-B7A5-5412E5167C6C}"/>
    <cellStyle name="40% - Accent2 5 7 2" xfId="6703" xr:uid="{DE8ABF38-6489-4CDA-ADC4-F515E029CE1E}"/>
    <cellStyle name="40% - Accent2 5 8" xfId="3396" xr:uid="{2770E15B-E325-43A6-8030-77273617A948}"/>
    <cellStyle name="40% - Accent2 5 8 2" xfId="7555" xr:uid="{3F6FD31F-12EA-4C57-9CB9-D8407DD9F798}"/>
    <cellStyle name="40% - Accent2 5 9" xfId="4226" xr:uid="{9CF27345-5C3A-4343-B692-F38A77DDFBB0}"/>
    <cellStyle name="40% - Accent2 6" xfId="134" xr:uid="{00000000-0005-0000-0000-0000EC010000}"/>
    <cellStyle name="40% - Accent2 6 2" xfId="344" xr:uid="{00000000-0005-0000-0000-0000ED010000}"/>
    <cellStyle name="40% - Accent2 6 2 2" xfId="761" xr:uid="{00000000-0005-0000-0000-0000EE010000}"/>
    <cellStyle name="40% - Accent2 6 2 2 2" xfId="1587" xr:uid="{DA8D2975-7E5B-488C-B8E6-791D2572F24D}"/>
    <cellStyle name="40% - Accent2 6 2 2 2 2" xfId="5719" xr:uid="{C5D5DEC7-DCEB-489B-AE6F-1F38C5295592}"/>
    <cellStyle name="40% - Accent2 6 2 2 3" xfId="2415" xr:uid="{B9C3AF31-FC9B-48AC-B5CC-EA5DE3B30965}"/>
    <cellStyle name="40% - Accent2 6 2 2 3 2" xfId="6546" xr:uid="{22118937-4505-440D-A75B-DD4B7C3413B1}"/>
    <cellStyle name="40% - Accent2 6 2 2 4" xfId="3239" xr:uid="{3B4061DF-C703-4D3A-BF53-C75F2F51A053}"/>
    <cellStyle name="40% - Accent2 6 2 2 4 2" xfId="7370" xr:uid="{65555220-DDD5-4539-998F-3E9369583455}"/>
    <cellStyle name="40% - Accent2 6 2 2 5" xfId="4063" xr:uid="{535C87F6-A209-44FF-B4E4-AD6D5E8853BF}"/>
    <cellStyle name="40% - Accent2 6 2 2 5 2" xfId="8222" xr:uid="{D4A43013-A5C1-40E9-9A7C-16F2DAA05F52}"/>
    <cellStyle name="40% - Accent2 6 2 2 6" xfId="4893" xr:uid="{3714D3C7-0334-4DD3-A9E7-57C02036C255}"/>
    <cellStyle name="40% - Accent2 6 2 2 7" xfId="9069" xr:uid="{7C1F4D62-DC79-472A-B350-4BCAB2DB7333}"/>
    <cellStyle name="40% - Accent2 6 2 3" xfId="1170" xr:uid="{E913587C-2909-4402-B100-2658F2D7982D}"/>
    <cellStyle name="40% - Accent2 6 2 3 2" xfId="5302" xr:uid="{ADA081A9-7DA5-409D-AC39-537FF3035E45}"/>
    <cellStyle name="40% - Accent2 6 2 4" xfId="1998" xr:uid="{6ABC1C7A-48F3-4EE5-ABF9-CB3517A90E2E}"/>
    <cellStyle name="40% - Accent2 6 2 4 2" xfId="6129" xr:uid="{5263F6D8-1183-4AD4-8C49-2E2F6406578B}"/>
    <cellStyle name="40% - Accent2 6 2 5" xfId="2822" xr:uid="{476481AB-2735-4E53-97B8-FC4115EEAE8A}"/>
    <cellStyle name="40% - Accent2 6 2 5 2" xfId="6953" xr:uid="{EF8C8DE3-F769-4A94-8B7B-C6A8216C0821}"/>
    <cellStyle name="40% - Accent2 6 2 6" xfId="3646" xr:uid="{BFFD0DED-AB88-45B1-97AB-A10C7C303BD9}"/>
    <cellStyle name="40% - Accent2 6 2 6 2" xfId="7805" xr:uid="{3BC08499-4646-49D4-89AA-564DC0822F8B}"/>
    <cellStyle name="40% - Accent2 6 2 7" xfId="4476" xr:uid="{F51FB9A9-07A1-4516-88CC-7600210D0A6C}"/>
    <cellStyle name="40% - Accent2 6 2 8" xfId="8652" xr:uid="{0A2CCF97-5061-4B92-985A-184682D46D89}"/>
    <cellStyle name="40% - Accent2 6 3" xfId="553" xr:uid="{00000000-0005-0000-0000-0000EF010000}"/>
    <cellStyle name="40% - Accent2 6 3 2" xfId="1379" xr:uid="{3C36A279-C641-4B7B-87A5-227BDB9BB529}"/>
    <cellStyle name="40% - Accent2 6 3 2 2" xfId="5511" xr:uid="{3ED95DEE-45C6-4919-B71D-2B3800EBCE0C}"/>
    <cellStyle name="40% - Accent2 6 3 3" xfId="2207" xr:uid="{CEDE3BC6-AC9E-4513-8BEA-4C8F59B5B569}"/>
    <cellStyle name="40% - Accent2 6 3 3 2" xfId="6338" xr:uid="{2411551B-EB14-4EE7-B99E-136623FD801C}"/>
    <cellStyle name="40% - Accent2 6 3 4" xfId="3031" xr:uid="{4469BF01-B92F-44B0-B335-E45FD7DC0157}"/>
    <cellStyle name="40% - Accent2 6 3 4 2" xfId="7162" xr:uid="{04BB9EB9-1627-4688-AFE0-BCC2F1B81B75}"/>
    <cellStyle name="40% - Accent2 6 3 5" xfId="3855" xr:uid="{08D44A8B-34E9-409B-BBA7-3D99F68542CB}"/>
    <cellStyle name="40% - Accent2 6 3 5 2" xfId="8014" xr:uid="{FDAE3251-5B4D-4B39-AE05-EEDD77B98D10}"/>
    <cellStyle name="40% - Accent2 6 3 6" xfId="4685" xr:uid="{6A46B159-1845-4E0E-8B3C-E5B794ED957F}"/>
    <cellStyle name="40% - Accent2 6 3 7" xfId="8861" xr:uid="{1FCE960E-2329-4357-B87D-FF4AEC644F35}"/>
    <cellStyle name="40% - Accent2 6 4" xfId="960" xr:uid="{0C700CBD-142B-444C-8D51-07B8B928C95E}"/>
    <cellStyle name="40% - Accent2 6 4 2" xfId="5092" xr:uid="{BD5BC582-B832-47F9-B6BA-26E8C6955348}"/>
    <cellStyle name="40% - Accent2 6 5" xfId="1788" xr:uid="{47106584-780B-4A42-81A0-4E51F9554D40}"/>
    <cellStyle name="40% - Accent2 6 5 2" xfId="5919" xr:uid="{2D67333A-C3C1-474F-AA0D-7EFDB7CA81EA}"/>
    <cellStyle name="40% - Accent2 6 6" xfId="2612" xr:uid="{FC19327B-454C-451D-9519-A59620C94F23}"/>
    <cellStyle name="40% - Accent2 6 6 2" xfId="6743" xr:uid="{BC11648E-69F9-4621-93A5-0D61D1A0BBB7}"/>
    <cellStyle name="40% - Accent2 6 7" xfId="3436" xr:uid="{E0EC844B-08E0-4D7A-B7E8-69F2039D7FFC}"/>
    <cellStyle name="40% - Accent2 6 7 2" xfId="7595" xr:uid="{8686F60C-BC58-418E-A129-0B248EAD53D7}"/>
    <cellStyle name="40% - Accent2 6 8" xfId="4266" xr:uid="{C5ED51B0-242C-4DE0-8BA2-466AE584B9AE}"/>
    <cellStyle name="40% - Accent2 6 9" xfId="8442" xr:uid="{79BDCC13-BF83-4DAD-8D67-76B0D675A271}"/>
    <cellStyle name="40% - Accent2 7" xfId="147" xr:uid="{00000000-0005-0000-0000-0000F0010000}"/>
    <cellStyle name="40% - Accent2 7 2" xfId="356" xr:uid="{00000000-0005-0000-0000-0000F1010000}"/>
    <cellStyle name="40% - Accent2 7 2 2" xfId="773" xr:uid="{00000000-0005-0000-0000-0000F2010000}"/>
    <cellStyle name="40% - Accent2 7 2 2 2" xfId="1599" xr:uid="{83509FF1-590A-4FCA-B039-E467DD7A90AA}"/>
    <cellStyle name="40% - Accent2 7 2 2 2 2" xfId="5731" xr:uid="{792E7F70-2808-4E79-B03B-3F375E8FBDB2}"/>
    <cellStyle name="40% - Accent2 7 2 2 3" xfId="2427" xr:uid="{876E2444-9AD3-49D8-8DBA-8E81264400C9}"/>
    <cellStyle name="40% - Accent2 7 2 2 3 2" xfId="6558" xr:uid="{84A07732-D3D0-4E12-A006-D56CA12ED3F1}"/>
    <cellStyle name="40% - Accent2 7 2 2 4" xfId="3251" xr:uid="{CC2D1001-D1DF-48A2-A1EF-39886DE8F4F0}"/>
    <cellStyle name="40% - Accent2 7 2 2 4 2" xfId="7382" xr:uid="{71F6ECD7-4A38-484C-A618-0E5E97A3287A}"/>
    <cellStyle name="40% - Accent2 7 2 2 5" xfId="4075" xr:uid="{D55938F1-366D-4AF7-B79A-CC204BD51335}"/>
    <cellStyle name="40% - Accent2 7 2 2 5 2" xfId="8234" xr:uid="{F8F26173-1C51-4FB6-BA60-8389B447DF39}"/>
    <cellStyle name="40% - Accent2 7 2 2 6" xfId="4905" xr:uid="{936C6C92-C7E7-4D4E-B3FC-5EEC50781FFE}"/>
    <cellStyle name="40% - Accent2 7 2 2 7" xfId="9081" xr:uid="{6AB8BDE1-0B3A-4B9C-BDFC-77B0F354DB9A}"/>
    <cellStyle name="40% - Accent2 7 2 3" xfId="1182" xr:uid="{763713D2-A3D1-4F50-A7DD-23FE4F4F8052}"/>
    <cellStyle name="40% - Accent2 7 2 3 2" xfId="5314" xr:uid="{77E0E638-06E4-48C6-9512-7344928EF295}"/>
    <cellStyle name="40% - Accent2 7 2 4" xfId="2010" xr:uid="{BE3E00A1-A252-4D6E-AF82-23F5039B8337}"/>
    <cellStyle name="40% - Accent2 7 2 4 2" xfId="6141" xr:uid="{EBC99B41-5027-4CA8-8B8A-B02B34EBF4F1}"/>
    <cellStyle name="40% - Accent2 7 2 5" xfId="2834" xr:uid="{FE7F9B17-FFD3-4C11-9324-559B4E00F0B0}"/>
    <cellStyle name="40% - Accent2 7 2 5 2" xfId="6965" xr:uid="{8C25EC11-FD38-490F-8839-26BD46B2B05D}"/>
    <cellStyle name="40% - Accent2 7 2 6" xfId="3658" xr:uid="{9989F806-7C46-4F56-A0C1-D18341ED2ED2}"/>
    <cellStyle name="40% - Accent2 7 2 6 2" xfId="7817" xr:uid="{0DC49C75-DB16-41EA-A567-47FB4160B134}"/>
    <cellStyle name="40% - Accent2 7 2 7" xfId="4488" xr:uid="{AA608A01-1979-4876-B77E-2A99E116AAE2}"/>
    <cellStyle name="40% - Accent2 7 2 8" xfId="8664" xr:uid="{7FF4388B-E6DF-4951-B24E-030F326D0826}"/>
    <cellStyle name="40% - Accent2 7 3" xfId="565" xr:uid="{00000000-0005-0000-0000-0000F3010000}"/>
    <cellStyle name="40% - Accent2 7 3 2" xfId="1391" xr:uid="{27C6E92B-6A74-428F-8790-AC74121A804C}"/>
    <cellStyle name="40% - Accent2 7 3 2 2" xfId="5523" xr:uid="{7DACF9EC-66A1-48E6-8685-81F906B4F27E}"/>
    <cellStyle name="40% - Accent2 7 3 3" xfId="2219" xr:uid="{ED51E8A2-1EA8-4025-ADFD-B9ADEBB9FF64}"/>
    <cellStyle name="40% - Accent2 7 3 3 2" xfId="6350" xr:uid="{7A703190-532D-4922-8F83-172889549E22}"/>
    <cellStyle name="40% - Accent2 7 3 4" xfId="3043" xr:uid="{67BA5666-5395-4523-8173-95AA1A2DA17F}"/>
    <cellStyle name="40% - Accent2 7 3 4 2" xfId="7174" xr:uid="{166B35E7-039C-49D1-B946-54D532A8D411}"/>
    <cellStyle name="40% - Accent2 7 3 5" xfId="3867" xr:uid="{146FD1DE-E581-4FDF-9DE1-056EB94CA1F7}"/>
    <cellStyle name="40% - Accent2 7 3 5 2" xfId="8026" xr:uid="{588832B6-ACE1-498F-A96C-CF1E44BBEB6E}"/>
    <cellStyle name="40% - Accent2 7 3 6" xfId="4697" xr:uid="{69C5621A-EC96-4ACF-8480-7B9D21B76070}"/>
    <cellStyle name="40% - Accent2 7 3 7" xfId="8873" xr:uid="{A4938B33-A7DB-4A7C-94F8-EDA741326EBF}"/>
    <cellStyle name="40% - Accent2 7 4" xfId="973" xr:uid="{5BE15724-BE34-4E44-8F42-823CA0F9FC9C}"/>
    <cellStyle name="40% - Accent2 7 4 2" xfId="5105" xr:uid="{974F9EC7-F6A6-4D8A-AD82-80FFE0264C88}"/>
    <cellStyle name="40% - Accent2 7 5" xfId="1801" xr:uid="{24E6F2DE-D517-4BD4-80AD-66362496B83C}"/>
    <cellStyle name="40% - Accent2 7 5 2" xfId="5932" xr:uid="{2FBDE3DA-6E32-4F98-8F18-40358A85A2C8}"/>
    <cellStyle name="40% - Accent2 7 6" xfId="2625" xr:uid="{40B96D49-9D88-4C3E-877E-6A7063A87AE0}"/>
    <cellStyle name="40% - Accent2 7 6 2" xfId="6756" xr:uid="{9019165D-0082-4664-9420-8BCCF9E0C0FD}"/>
    <cellStyle name="40% - Accent2 7 7" xfId="3449" xr:uid="{3F4D1820-906E-4963-9EA8-A56C068C859B}"/>
    <cellStyle name="40% - Accent2 7 7 2" xfId="7608" xr:uid="{4F78B176-BB41-47F4-BAEB-51CC1948832B}"/>
    <cellStyle name="40% - Accent2 7 8" xfId="4279" xr:uid="{8EA90D6A-83D3-44C2-97AB-95C023F36BA5}"/>
    <cellStyle name="40% - Accent2 7 9" xfId="8455" xr:uid="{35C83200-CFCB-48EC-9BF0-BF9633BA7777}"/>
    <cellStyle name="40% - Accent2 8" xfId="239" xr:uid="{00000000-0005-0000-0000-0000F4010000}"/>
    <cellStyle name="40% - Accent2 8 2" xfId="657" xr:uid="{00000000-0005-0000-0000-0000F5010000}"/>
    <cellStyle name="40% - Accent2 8 2 2" xfId="1483" xr:uid="{D533CE05-9B59-4F02-AA85-B27E61F9F4BC}"/>
    <cellStyle name="40% - Accent2 8 2 2 2" xfId="5615" xr:uid="{BEFF48FC-B7B0-4EAC-A872-750845B8D0EE}"/>
    <cellStyle name="40% - Accent2 8 2 3" xfId="2311" xr:uid="{C143A11B-3606-4C58-BB18-1D2EDAD36477}"/>
    <cellStyle name="40% - Accent2 8 2 3 2" xfId="6442" xr:uid="{DDCD21D7-656D-442A-A7F1-BE0D3ADB9F55}"/>
    <cellStyle name="40% - Accent2 8 2 4" xfId="3135" xr:uid="{9D73065C-64BD-4A1B-8643-09F43A208755}"/>
    <cellStyle name="40% - Accent2 8 2 4 2" xfId="7266" xr:uid="{85DED39D-9D92-443D-A942-6EF872F2CFF4}"/>
    <cellStyle name="40% - Accent2 8 2 5" xfId="3959" xr:uid="{CC662B9C-F244-462C-BBA9-CDF48B0A283A}"/>
    <cellStyle name="40% - Accent2 8 2 5 2" xfId="8118" xr:uid="{6B2846E4-B82D-4652-8BEC-586822D880F7}"/>
    <cellStyle name="40% - Accent2 8 2 6" xfId="4789" xr:uid="{3A310AF5-4D43-47A9-8A60-C91721B87D30}"/>
    <cellStyle name="40% - Accent2 8 2 7" xfId="8965" xr:uid="{931A2C07-38A0-462C-9549-40582470A02B}"/>
    <cellStyle name="40% - Accent2 8 3" xfId="1065" xr:uid="{CA543A4B-230F-48E0-BF51-72F7FC4F43CC}"/>
    <cellStyle name="40% - Accent2 8 3 2" xfId="5197" xr:uid="{AF7AF2A8-460C-4A3D-8D9B-CC4A8BBA61D2}"/>
    <cellStyle name="40% - Accent2 8 4" xfId="1893" xr:uid="{5FBDDE45-FEFB-4725-9630-7CCB14E2C7E8}"/>
    <cellStyle name="40% - Accent2 8 4 2" xfId="6024" xr:uid="{A4821059-170A-4D5F-BD47-F55EC2B9A507}"/>
    <cellStyle name="40% - Accent2 8 5" xfId="2717" xr:uid="{DD1D9773-D678-4801-8FF3-C4049EF28538}"/>
    <cellStyle name="40% - Accent2 8 5 2" xfId="6848" xr:uid="{12CECE50-D980-4A8F-8983-2ABBF77B7F12}"/>
    <cellStyle name="40% - Accent2 8 6" xfId="3541" xr:uid="{608F2B63-650A-426C-8AE4-07E7D78E3A3A}"/>
    <cellStyle name="40% - Accent2 8 6 2" xfId="7700" xr:uid="{BC283059-902F-4417-8F66-9A0A172AD0A3}"/>
    <cellStyle name="40% - Accent2 8 7" xfId="4371" xr:uid="{D060834F-79A7-42D8-9140-8C2892A344DC}"/>
    <cellStyle name="40% - Accent2 8 8" xfId="8547" xr:uid="{F605045D-052D-478E-8F89-C2C03E47441B}"/>
    <cellStyle name="40% - Accent2 9" xfId="252" xr:uid="{00000000-0005-0000-0000-0000F6010000}"/>
    <cellStyle name="40% - Accent2 9 2" xfId="669" xr:uid="{00000000-0005-0000-0000-0000F7010000}"/>
    <cellStyle name="40% - Accent2 9 2 2" xfId="1495" xr:uid="{792036F8-6FC0-46BD-8146-5EE805D6D7C4}"/>
    <cellStyle name="40% - Accent2 9 2 2 2" xfId="5627" xr:uid="{703C4732-077E-416C-9A29-D1C186F0A668}"/>
    <cellStyle name="40% - Accent2 9 2 3" xfId="2323" xr:uid="{EE0C171E-EBAD-4261-A174-B8A484459EB5}"/>
    <cellStyle name="40% - Accent2 9 2 3 2" xfId="6454" xr:uid="{144C50EF-47E5-40E5-99AA-1C601F8E759C}"/>
    <cellStyle name="40% - Accent2 9 2 4" xfId="3147" xr:uid="{CF61DE5A-B7C1-4B9F-80D4-D1A209E168A4}"/>
    <cellStyle name="40% - Accent2 9 2 4 2" xfId="7278" xr:uid="{9B104369-A0B2-4D1B-A043-CE3BA4B157A7}"/>
    <cellStyle name="40% - Accent2 9 2 5" xfId="3971" xr:uid="{1D0753EB-FB17-4979-AF93-47F3E33A0031}"/>
    <cellStyle name="40% - Accent2 9 2 5 2" xfId="8130" xr:uid="{1C13B227-C535-4CFD-8E1C-061F237D8F9A}"/>
    <cellStyle name="40% - Accent2 9 2 6" xfId="4801" xr:uid="{562A1AB0-7191-474D-A737-DC18C3EB3BB5}"/>
    <cellStyle name="40% - Accent2 9 2 7" xfId="8977" xr:uid="{B421C6A2-EA21-4ACB-971B-1FCABED7AAE4}"/>
    <cellStyle name="40% - Accent2 9 3" xfId="1078" xr:uid="{1E6C9AD8-E9BE-418D-8DA8-AF0395FBE60B}"/>
    <cellStyle name="40% - Accent2 9 3 2" xfId="5210" xr:uid="{D7BFE1EC-7FB2-44F7-85EC-417951843ABA}"/>
    <cellStyle name="40% - Accent2 9 4" xfId="1906" xr:uid="{432D7FBC-9159-4C70-B95D-CB1809369A79}"/>
    <cellStyle name="40% - Accent2 9 4 2" xfId="6037" xr:uid="{C1DCF18C-3D7C-4A18-BADF-7CA809A8B84A}"/>
    <cellStyle name="40% - Accent2 9 5" xfId="2730" xr:uid="{A65FC706-F1E1-4EA9-9109-34492FA56E95}"/>
    <cellStyle name="40% - Accent2 9 5 2" xfId="6861" xr:uid="{9B91D1B2-4582-4CA6-84A5-F98487C5A575}"/>
    <cellStyle name="40% - Accent2 9 6" xfId="3554" xr:uid="{414F1C09-381E-4EB8-8D22-B8CCF031336F}"/>
    <cellStyle name="40% - Accent2 9 6 2" xfId="7713" xr:uid="{516272A9-4AC8-477D-925F-2EA933ABD103}"/>
    <cellStyle name="40% - Accent2 9 7" xfId="4384" xr:uid="{F1D2EBB5-3CC9-4036-BA9B-8D3E07884B3F}"/>
    <cellStyle name="40% - Accent2 9 8" xfId="8560" xr:uid="{6DF8D236-24B9-4A7E-A3AF-63A81E0F34A4}"/>
    <cellStyle name="40% - Accent3" xfId="30" builtinId="39" customBuiltin="1"/>
    <cellStyle name="40% - Accent3 10" xfId="450" xr:uid="{00000000-0005-0000-0000-0000F9010000}"/>
    <cellStyle name="40% - Accent3 10 2" xfId="1276" xr:uid="{A1000BA1-83CA-4E77-ACA2-610E0A88B9D1}"/>
    <cellStyle name="40% - Accent3 10 2 2" xfId="5408" xr:uid="{D721C12E-A0E2-4B66-AFC2-038D3428EE94}"/>
    <cellStyle name="40% - Accent3 10 3" xfId="2104" xr:uid="{40C47E49-B40B-4A13-B8CE-A48493EA87BA}"/>
    <cellStyle name="40% - Accent3 10 3 2" xfId="6235" xr:uid="{4E050C56-AD37-45B8-9C46-A9AC9F60A5D4}"/>
    <cellStyle name="40% - Accent3 10 4" xfId="2928" xr:uid="{614E2BF6-44C3-4382-8D46-8083FFA719C6}"/>
    <cellStyle name="40% - Accent3 10 4 2" xfId="7059" xr:uid="{35B4E4A9-9AA2-470B-A114-46BAAFE882DA}"/>
    <cellStyle name="40% - Accent3 10 5" xfId="3752" xr:uid="{F4ECB9BF-E2F6-40D7-B067-F6F20AB9574D}"/>
    <cellStyle name="40% - Accent3 10 5 2" xfId="7911" xr:uid="{0C35F8AC-03A3-437F-AA59-E225D2AC493B}"/>
    <cellStyle name="40% - Accent3 10 6" xfId="4582" xr:uid="{C0318525-8090-4F27-A2D7-8FF99F4EDA0C}"/>
    <cellStyle name="40% - Accent3 10 7" xfId="8758" xr:uid="{E8C56747-0A63-49AF-B69C-826421F9351E}"/>
    <cellStyle name="40% - Accent3 11" xfId="463" xr:uid="{00000000-0005-0000-0000-0000FA010000}"/>
    <cellStyle name="40% - Accent3 11 2" xfId="1289" xr:uid="{CB6089D0-21CD-4759-AC31-62B2AF433884}"/>
    <cellStyle name="40% - Accent3 11 2 2" xfId="5421" xr:uid="{FF518938-EFAD-43F2-8794-401704F679B5}"/>
    <cellStyle name="40% - Accent3 11 3" xfId="2117" xr:uid="{E518C1F2-F8A4-4C81-B935-3C766E602871}"/>
    <cellStyle name="40% - Accent3 11 3 2" xfId="6248" xr:uid="{919DE4C6-6D22-4B08-945A-F55F9FF96B98}"/>
    <cellStyle name="40% - Accent3 11 4" xfId="2941" xr:uid="{DCA7B722-6287-43CE-AF30-4103A221A92E}"/>
    <cellStyle name="40% - Accent3 11 4 2" xfId="7072" xr:uid="{6FBEF103-09FC-4F38-8D20-04E8140C5282}"/>
    <cellStyle name="40% - Accent3 11 5" xfId="3765" xr:uid="{0BCF9982-9592-4963-AE3A-5D2E355C7D28}"/>
    <cellStyle name="40% - Accent3 11 5 2" xfId="7924" xr:uid="{93A679BD-D507-495F-8F01-C952D05032F9}"/>
    <cellStyle name="40% - Accent3 11 6" xfId="4595" xr:uid="{89FF9DF3-1BB4-49E0-A920-BABFD1202F10}"/>
    <cellStyle name="40% - Accent3 11 7" xfId="8771" xr:uid="{9A845762-8320-4298-9AB8-EA4C8B6353BE}"/>
    <cellStyle name="40% - Accent3 12" xfId="868" xr:uid="{E72AF34E-F818-4271-8988-EAE0B7881DB7}"/>
    <cellStyle name="40% - Accent3 12 2" xfId="5000" xr:uid="{0E48CDA5-E108-4047-8A25-EF9DB27A9C76}"/>
    <cellStyle name="40% - Accent3 13" xfId="1697" xr:uid="{F317DA92-39A0-444E-BB23-B3F22E79C876}"/>
    <cellStyle name="40% - Accent3 13 2" xfId="5828" xr:uid="{2477DAA5-8CFC-4265-9F14-3874F9F8CDD9}"/>
    <cellStyle name="40% - Accent3 14" xfId="2521" xr:uid="{38CA2311-610F-4709-8D2E-EA5853821B3B}"/>
    <cellStyle name="40% - Accent3 14 2" xfId="6652" xr:uid="{6B90029A-A13B-45C8-A37D-98CF52E076FF}"/>
    <cellStyle name="40% - Accent3 15" xfId="3345" xr:uid="{3295DBF1-2DF5-453A-AC13-33F230C46C1D}"/>
    <cellStyle name="40% - Accent3 15 2" xfId="7504" xr:uid="{2CA6C39B-EA4F-4A35-8B0E-55C27ED9D0B0}"/>
    <cellStyle name="40% - Accent3 16" xfId="4174" xr:uid="{DA4828C0-0FB3-40FC-9938-E2B0536497C1}"/>
    <cellStyle name="40% - Accent3 17" xfId="8351" xr:uid="{7FD7F484-9708-4247-AD70-23D2521ACC0E}"/>
    <cellStyle name="40% - Accent3 2" xfId="57" xr:uid="{00000000-0005-0000-0000-0000FB010000}"/>
    <cellStyle name="40% - Accent3 2 10" xfId="4189" xr:uid="{7A41D310-78E5-4A7A-BEB5-98241886973A}"/>
    <cellStyle name="40% - Accent3 2 11" xfId="8365" xr:uid="{8594B709-2DFF-4C09-A55D-5D7693A8D547}"/>
    <cellStyle name="40% - Accent3 2 2" xfId="110" xr:uid="{00000000-0005-0000-0000-0000FC010000}"/>
    <cellStyle name="40% - Accent3 2 2 10" xfId="8418" xr:uid="{9D83AF6B-6E5A-45B7-86F5-55FED78C85D4}"/>
    <cellStyle name="40% - Accent3 2 2 2" xfId="215" xr:uid="{00000000-0005-0000-0000-0000FD010000}"/>
    <cellStyle name="40% - Accent3 2 2 2 2" xfId="424" xr:uid="{00000000-0005-0000-0000-0000FE010000}"/>
    <cellStyle name="40% - Accent3 2 2 2 2 2" xfId="841" xr:uid="{00000000-0005-0000-0000-0000FF010000}"/>
    <cellStyle name="40% - Accent3 2 2 2 2 2 2" xfId="1667" xr:uid="{1C79F5BC-7461-4E9E-A31E-5E1B3FC1644E}"/>
    <cellStyle name="40% - Accent3 2 2 2 2 2 2 2" xfId="5799" xr:uid="{E8E8B552-8CB1-4554-972C-5262A399E65E}"/>
    <cellStyle name="40% - Accent3 2 2 2 2 2 3" xfId="2495" xr:uid="{9D70AFC6-4408-437C-B3EA-361E223CAF20}"/>
    <cellStyle name="40% - Accent3 2 2 2 2 2 3 2" xfId="6626" xr:uid="{D76B410A-FEAA-41EE-BC37-16D8D2673C66}"/>
    <cellStyle name="40% - Accent3 2 2 2 2 2 4" xfId="3319" xr:uid="{A6831698-6AE2-417C-A63B-117FD69CB0FA}"/>
    <cellStyle name="40% - Accent3 2 2 2 2 2 4 2" xfId="7450" xr:uid="{BCA44C38-9CD3-4DBE-B5C4-7E44B8EAC5AD}"/>
    <cellStyle name="40% - Accent3 2 2 2 2 2 5" xfId="4143" xr:uid="{3378E049-34B0-4369-94B3-0513B160514E}"/>
    <cellStyle name="40% - Accent3 2 2 2 2 2 5 2" xfId="8302" xr:uid="{31AE2B42-3F54-48F2-8BB8-8274459ED919}"/>
    <cellStyle name="40% - Accent3 2 2 2 2 2 6" xfId="4973" xr:uid="{C3B81920-32D1-410E-9F5E-E4BD0F21769E}"/>
    <cellStyle name="40% - Accent3 2 2 2 2 2 7" xfId="9149" xr:uid="{D2BDC116-490E-4BBA-B71D-CE6FE1910FEB}"/>
    <cellStyle name="40% - Accent3 2 2 2 2 3" xfId="1250" xr:uid="{2812C58B-9A40-4F2C-8EF4-062BBE466512}"/>
    <cellStyle name="40% - Accent3 2 2 2 2 3 2" xfId="5382" xr:uid="{AA85A92E-F385-4074-9A3F-C91844C0336A}"/>
    <cellStyle name="40% - Accent3 2 2 2 2 4" xfId="2078" xr:uid="{C65C95D7-F7F2-4FC0-91F7-3370A0DC6D81}"/>
    <cellStyle name="40% - Accent3 2 2 2 2 4 2" xfId="6209" xr:uid="{6263B0DB-33C8-469B-8C35-2C9D84C843D5}"/>
    <cellStyle name="40% - Accent3 2 2 2 2 5" xfId="2902" xr:uid="{5C4F3EEC-96CD-4403-B743-D07D522EC09A}"/>
    <cellStyle name="40% - Accent3 2 2 2 2 5 2" xfId="7033" xr:uid="{93447F97-B3BC-443E-A4E7-5B281057525E}"/>
    <cellStyle name="40% - Accent3 2 2 2 2 6" xfId="3726" xr:uid="{747DDC68-A6F2-4CC5-AF2F-0D4EC2E4B978}"/>
    <cellStyle name="40% - Accent3 2 2 2 2 6 2" xfId="7885" xr:uid="{844D0C8F-CDE8-426D-943D-E3E800FA31C7}"/>
    <cellStyle name="40% - Accent3 2 2 2 2 7" xfId="4556" xr:uid="{2A0FBCAC-A77E-42B5-AED5-0F3005935D74}"/>
    <cellStyle name="40% - Accent3 2 2 2 2 8" xfId="8732" xr:uid="{FFC185DF-8102-4952-BF5B-04B422A928B6}"/>
    <cellStyle name="40% - Accent3 2 2 2 3" xfId="633" xr:uid="{00000000-0005-0000-0000-000000020000}"/>
    <cellStyle name="40% - Accent3 2 2 2 3 2" xfId="1459" xr:uid="{9B46E8EB-3F64-4FD5-B466-3514CBF37BCB}"/>
    <cellStyle name="40% - Accent3 2 2 2 3 2 2" xfId="5591" xr:uid="{C3A4BDDF-1753-4D4E-8C44-828D3F3B2CC2}"/>
    <cellStyle name="40% - Accent3 2 2 2 3 3" xfId="2287" xr:uid="{E8B18FD9-6919-4C01-8DAB-D0190FCEFC61}"/>
    <cellStyle name="40% - Accent3 2 2 2 3 3 2" xfId="6418" xr:uid="{27468C34-D6CA-419B-8DE5-4E48DB317278}"/>
    <cellStyle name="40% - Accent3 2 2 2 3 4" xfId="3111" xr:uid="{EF9BF114-BCA4-41E8-9020-FE776EBF7128}"/>
    <cellStyle name="40% - Accent3 2 2 2 3 4 2" xfId="7242" xr:uid="{7111A2B7-C62B-49DD-8B91-00F246B9285B}"/>
    <cellStyle name="40% - Accent3 2 2 2 3 5" xfId="3935" xr:uid="{50691FA7-3AA4-4A35-AB7E-36FD168ED8F8}"/>
    <cellStyle name="40% - Accent3 2 2 2 3 5 2" xfId="8094" xr:uid="{FAE9E0C8-90FD-4B19-AA9A-9953FFF79722}"/>
    <cellStyle name="40% - Accent3 2 2 2 3 6" xfId="4765" xr:uid="{8903A348-5DE5-48F1-B897-C439730C102F}"/>
    <cellStyle name="40% - Accent3 2 2 2 3 7" xfId="8941" xr:uid="{A3F0A312-AB09-4F9F-BD9D-FB99CF6F00C1}"/>
    <cellStyle name="40% - Accent3 2 2 2 4" xfId="1041" xr:uid="{3C08A327-4DA4-4E12-BBCE-238AB1940518}"/>
    <cellStyle name="40% - Accent3 2 2 2 4 2" xfId="5173" xr:uid="{9D16B1AA-D263-48C3-B772-87F27CE97CF7}"/>
    <cellStyle name="40% - Accent3 2 2 2 5" xfId="1869" xr:uid="{29931DB5-3B77-4CB3-A23B-94E9D182AE2B}"/>
    <cellStyle name="40% - Accent3 2 2 2 5 2" xfId="6000" xr:uid="{B50629E7-CC4D-48C7-9353-50F333856C5C}"/>
    <cellStyle name="40% - Accent3 2 2 2 6" xfId="2693" xr:uid="{E42261BB-3AC1-4662-80D2-7B7086C2B160}"/>
    <cellStyle name="40% - Accent3 2 2 2 6 2" xfId="6824" xr:uid="{90D8FD21-2433-4A50-B060-856B340A6D1D}"/>
    <cellStyle name="40% - Accent3 2 2 2 7" xfId="3517" xr:uid="{2F6B4FF1-197B-4C3B-99C6-208918364AEB}"/>
    <cellStyle name="40% - Accent3 2 2 2 7 2" xfId="7676" xr:uid="{55D5452D-26BD-43CF-8E07-7C94D9E7E65F}"/>
    <cellStyle name="40% - Accent3 2 2 2 8" xfId="4347" xr:uid="{8AFBA230-0A7B-43AC-991C-70CB290A6E94}"/>
    <cellStyle name="40% - Accent3 2 2 2 9" xfId="8523" xr:uid="{DCD5DB4C-5B94-4A1E-B157-60F40899A71B}"/>
    <cellStyle name="40% - Accent3 2 2 3" xfId="320" xr:uid="{00000000-0005-0000-0000-000001020000}"/>
    <cellStyle name="40% - Accent3 2 2 3 2" xfId="737" xr:uid="{00000000-0005-0000-0000-000002020000}"/>
    <cellStyle name="40% - Accent3 2 2 3 2 2" xfId="1563" xr:uid="{1AF60F71-2996-47CF-9466-D201EC7FA5C3}"/>
    <cellStyle name="40% - Accent3 2 2 3 2 2 2" xfId="5695" xr:uid="{AFAF5996-900D-4161-9FAC-3759E2F7C129}"/>
    <cellStyle name="40% - Accent3 2 2 3 2 3" xfId="2391" xr:uid="{4067B305-C643-47EC-BFE2-8816927896A1}"/>
    <cellStyle name="40% - Accent3 2 2 3 2 3 2" xfId="6522" xr:uid="{FCC82CF5-5928-4AFB-BE7C-17A4330C79DE}"/>
    <cellStyle name="40% - Accent3 2 2 3 2 4" xfId="3215" xr:uid="{AB9BD17F-9A4E-4439-9E8B-C42AA1B87F43}"/>
    <cellStyle name="40% - Accent3 2 2 3 2 4 2" xfId="7346" xr:uid="{79F52F31-43F1-4EA1-BA6F-C823D13B264F}"/>
    <cellStyle name="40% - Accent3 2 2 3 2 5" xfId="4039" xr:uid="{6ED296A2-2DC5-4875-A71D-28CA389F6A6F}"/>
    <cellStyle name="40% - Accent3 2 2 3 2 5 2" xfId="8198" xr:uid="{E6F87A32-D26D-44A7-A443-90EA4486FBF7}"/>
    <cellStyle name="40% - Accent3 2 2 3 2 6" xfId="4869" xr:uid="{19822FE7-0853-4A06-9A5D-06B8FEF1C304}"/>
    <cellStyle name="40% - Accent3 2 2 3 2 7" xfId="9045" xr:uid="{39B6D5E9-E00D-40FC-BE61-1E2392898766}"/>
    <cellStyle name="40% - Accent3 2 2 3 3" xfId="1146" xr:uid="{E2A16242-36FB-48C3-99D6-A0A647823B89}"/>
    <cellStyle name="40% - Accent3 2 2 3 3 2" xfId="5278" xr:uid="{60D733A3-BA12-40AC-9637-4970FA077D49}"/>
    <cellStyle name="40% - Accent3 2 2 3 4" xfId="1974" xr:uid="{F43C90F4-F65C-4388-BC12-7DA9A8D9D027}"/>
    <cellStyle name="40% - Accent3 2 2 3 4 2" xfId="6105" xr:uid="{9FCCFFAB-FABB-4AD9-97F2-3E39DDE6948A}"/>
    <cellStyle name="40% - Accent3 2 2 3 5" xfId="2798" xr:uid="{E70D342B-FC16-4BDE-A6C6-ED265BD1B974}"/>
    <cellStyle name="40% - Accent3 2 2 3 5 2" xfId="6929" xr:uid="{285BD75F-362F-4961-9250-08574C1C32A1}"/>
    <cellStyle name="40% - Accent3 2 2 3 6" xfId="3622" xr:uid="{022F8538-F16D-4A8D-B016-42FC13DDCB18}"/>
    <cellStyle name="40% - Accent3 2 2 3 6 2" xfId="7781" xr:uid="{CD47A775-CB68-4718-A9EA-342A428FCD8A}"/>
    <cellStyle name="40% - Accent3 2 2 3 7" xfId="4452" xr:uid="{C566FA8B-86E9-4D93-A2D1-7BD94B285BF8}"/>
    <cellStyle name="40% - Accent3 2 2 3 8" xfId="8628" xr:uid="{272A76C8-A21B-457E-9CAC-A3781E2C5A85}"/>
    <cellStyle name="40% - Accent3 2 2 4" xfId="529" xr:uid="{00000000-0005-0000-0000-000003020000}"/>
    <cellStyle name="40% - Accent3 2 2 4 2" xfId="1355" xr:uid="{537E0A70-274F-49E0-AAF4-1560C60B3CDE}"/>
    <cellStyle name="40% - Accent3 2 2 4 2 2" xfId="5487" xr:uid="{B2935B6B-4B7E-4CDD-8143-395F39DF511D}"/>
    <cellStyle name="40% - Accent3 2 2 4 3" xfId="2183" xr:uid="{D2F9CDFA-F189-4C5F-97EA-D0D7EEE0E81C}"/>
    <cellStyle name="40% - Accent3 2 2 4 3 2" xfId="6314" xr:uid="{D8DBD1E4-98D8-4FFC-BD4F-200638723C00}"/>
    <cellStyle name="40% - Accent3 2 2 4 4" xfId="3007" xr:uid="{466973A0-3CB4-4037-83A6-1AF02910F832}"/>
    <cellStyle name="40% - Accent3 2 2 4 4 2" xfId="7138" xr:uid="{6E7051A2-EAF0-46B1-860C-F09F8F20874B}"/>
    <cellStyle name="40% - Accent3 2 2 4 5" xfId="3831" xr:uid="{5593A45D-83F7-476D-AE95-3D7152313880}"/>
    <cellStyle name="40% - Accent3 2 2 4 5 2" xfId="7990" xr:uid="{604B5DAB-CE03-4C85-B12D-F85C3B0EC8FB}"/>
    <cellStyle name="40% - Accent3 2 2 4 6" xfId="4661" xr:uid="{78E94DFB-C054-4B97-8784-504872D33E6E}"/>
    <cellStyle name="40% - Accent3 2 2 4 7" xfId="8837" xr:uid="{4F092B45-FECB-48F9-8E1A-9C745006FDA2}"/>
    <cellStyle name="40% - Accent3 2 2 5" xfId="936" xr:uid="{8CD24EAD-634E-4D94-A8D7-CC76842E044F}"/>
    <cellStyle name="40% - Accent3 2 2 5 2" xfId="5068" xr:uid="{1F2FBA58-0B07-4103-8DE9-DB3418915F40}"/>
    <cellStyle name="40% - Accent3 2 2 6" xfId="1764" xr:uid="{D50EC38F-C7C1-4943-B005-57F60FA6CB37}"/>
    <cellStyle name="40% - Accent3 2 2 6 2" xfId="5895" xr:uid="{4DE397E3-1CF4-47AF-B01A-B4EDBAFD8B59}"/>
    <cellStyle name="40% - Accent3 2 2 7" xfId="2588" xr:uid="{B6D90DFD-6BA0-4321-911A-672CD9086A85}"/>
    <cellStyle name="40% - Accent3 2 2 7 2" xfId="6719" xr:uid="{CDFFF21A-44A5-4FCB-B236-CBDC420794FD}"/>
    <cellStyle name="40% - Accent3 2 2 8" xfId="3412" xr:uid="{C5165D19-A037-4E7A-9A2F-E517CE303809}"/>
    <cellStyle name="40% - Accent3 2 2 8 2" xfId="7571" xr:uid="{1105DC01-AB2E-4FD5-937C-89F04FA639F8}"/>
    <cellStyle name="40% - Accent3 2 2 9" xfId="4242" xr:uid="{9A6F0A50-EB52-46CD-9528-3E19FC434935}"/>
    <cellStyle name="40% - Accent3 2 3" xfId="163" xr:uid="{00000000-0005-0000-0000-000004020000}"/>
    <cellStyle name="40% - Accent3 2 3 2" xfId="372" xr:uid="{00000000-0005-0000-0000-000005020000}"/>
    <cellStyle name="40% - Accent3 2 3 2 2" xfId="789" xr:uid="{00000000-0005-0000-0000-000006020000}"/>
    <cellStyle name="40% - Accent3 2 3 2 2 2" xfId="1615" xr:uid="{A85A3E0A-02DA-4E5F-B2E4-50CF3F8F89A1}"/>
    <cellStyle name="40% - Accent3 2 3 2 2 2 2" xfId="5747" xr:uid="{C8CA6859-30FC-4B13-B215-9579D5985B6E}"/>
    <cellStyle name="40% - Accent3 2 3 2 2 3" xfId="2443" xr:uid="{95459E2F-7CB1-4964-8049-8FFCC3978943}"/>
    <cellStyle name="40% - Accent3 2 3 2 2 3 2" xfId="6574" xr:uid="{FDDD15BA-DB14-4F72-B2AB-518131CFAE80}"/>
    <cellStyle name="40% - Accent3 2 3 2 2 4" xfId="3267" xr:uid="{66AFA508-86E8-4092-97B1-F709123B4FC5}"/>
    <cellStyle name="40% - Accent3 2 3 2 2 4 2" xfId="7398" xr:uid="{46CDB0E4-B1B8-482B-821D-8F789EB49891}"/>
    <cellStyle name="40% - Accent3 2 3 2 2 5" xfId="4091" xr:uid="{3A78F665-D79B-4A0E-8946-55C923DD4FA5}"/>
    <cellStyle name="40% - Accent3 2 3 2 2 5 2" xfId="8250" xr:uid="{4CD0CE4E-F65A-4108-9C4A-C3F161D7D0A8}"/>
    <cellStyle name="40% - Accent3 2 3 2 2 6" xfId="4921" xr:uid="{BEFAE77B-2605-4244-9E58-8F0F86298228}"/>
    <cellStyle name="40% - Accent3 2 3 2 2 7" xfId="9097" xr:uid="{C9557BB4-52BD-4690-AE8C-BE4082BAEEF7}"/>
    <cellStyle name="40% - Accent3 2 3 2 3" xfId="1198" xr:uid="{7A18D3AC-C618-4D71-AC97-6F24546EAEDD}"/>
    <cellStyle name="40% - Accent3 2 3 2 3 2" xfId="5330" xr:uid="{8D9A8DE6-6238-4E75-8323-F8547696AD14}"/>
    <cellStyle name="40% - Accent3 2 3 2 4" xfId="2026" xr:uid="{7C82A867-AB1A-4002-8664-01916E49A8D7}"/>
    <cellStyle name="40% - Accent3 2 3 2 4 2" xfId="6157" xr:uid="{47591170-E55D-483A-B45A-E6536790E7E4}"/>
    <cellStyle name="40% - Accent3 2 3 2 5" xfId="2850" xr:uid="{4F5316C2-825F-47C6-BCCF-20E2CCE190FD}"/>
    <cellStyle name="40% - Accent3 2 3 2 5 2" xfId="6981" xr:uid="{F97175F4-F393-4172-88D9-495A47B312A1}"/>
    <cellStyle name="40% - Accent3 2 3 2 6" xfId="3674" xr:uid="{E724E8F7-E59A-4286-BBE6-AC58894E2F09}"/>
    <cellStyle name="40% - Accent3 2 3 2 6 2" xfId="7833" xr:uid="{81A64DD1-3979-43C9-B439-5A8BB56FF8F5}"/>
    <cellStyle name="40% - Accent3 2 3 2 7" xfId="4504" xr:uid="{6DEAE5DA-1ECF-4911-A19D-44C18828EEDB}"/>
    <cellStyle name="40% - Accent3 2 3 2 8" xfId="8680" xr:uid="{ECB3C309-5A81-4870-9177-165258815799}"/>
    <cellStyle name="40% - Accent3 2 3 3" xfId="581" xr:uid="{00000000-0005-0000-0000-000007020000}"/>
    <cellStyle name="40% - Accent3 2 3 3 2" xfId="1407" xr:uid="{3F7A127D-F3D0-4C4F-821C-5A01F0B16BA6}"/>
    <cellStyle name="40% - Accent3 2 3 3 2 2" xfId="5539" xr:uid="{2DD30A81-E017-48E1-A6E6-408CFE8DB3BC}"/>
    <cellStyle name="40% - Accent3 2 3 3 3" xfId="2235" xr:uid="{E4E6C2E5-F02A-4002-A513-FE0C4B703A3B}"/>
    <cellStyle name="40% - Accent3 2 3 3 3 2" xfId="6366" xr:uid="{3366B34A-E962-499C-84B9-D8D79A4B2195}"/>
    <cellStyle name="40% - Accent3 2 3 3 4" xfId="3059" xr:uid="{6211AC08-DC2D-48F5-AC71-2E4543E6F5F7}"/>
    <cellStyle name="40% - Accent3 2 3 3 4 2" xfId="7190" xr:uid="{16D44392-541C-4B73-9521-C9CA020E1ED0}"/>
    <cellStyle name="40% - Accent3 2 3 3 5" xfId="3883" xr:uid="{B637D371-135A-44B2-B922-BC2CB656137A}"/>
    <cellStyle name="40% - Accent3 2 3 3 5 2" xfId="8042" xr:uid="{E92296ED-F75F-4F4F-8D60-9CD77561913D}"/>
    <cellStyle name="40% - Accent3 2 3 3 6" xfId="4713" xr:uid="{B8010C27-B8D9-4C80-8E8D-B309A20E931D}"/>
    <cellStyle name="40% - Accent3 2 3 3 7" xfId="8889" xr:uid="{B5465CF4-5997-443D-A2CA-2A19ACF010FC}"/>
    <cellStyle name="40% - Accent3 2 3 4" xfId="989" xr:uid="{C7148743-FDE8-43D7-817F-5E00F4A7D771}"/>
    <cellStyle name="40% - Accent3 2 3 4 2" xfId="5121" xr:uid="{217783BF-9E5A-4CF3-9B72-2AEB79198136}"/>
    <cellStyle name="40% - Accent3 2 3 5" xfId="1817" xr:uid="{0C04AE6A-E50B-4F11-ADC3-9868B56251D1}"/>
    <cellStyle name="40% - Accent3 2 3 5 2" xfId="5948" xr:uid="{C0B9B70C-5B7B-4E9E-95DA-EFF34C4974B0}"/>
    <cellStyle name="40% - Accent3 2 3 6" xfId="2641" xr:uid="{B6088565-FEA1-49AC-88B9-AF8082688528}"/>
    <cellStyle name="40% - Accent3 2 3 6 2" xfId="6772" xr:uid="{66A76675-8E3D-4DB4-B018-49E99B0D7F03}"/>
    <cellStyle name="40% - Accent3 2 3 7" xfId="3465" xr:uid="{76E9B5EE-538B-4E3A-9DFB-7CF9B6220962}"/>
    <cellStyle name="40% - Accent3 2 3 7 2" xfId="7624" xr:uid="{63F32331-C033-47CB-AFA5-2BE05CCC906D}"/>
    <cellStyle name="40% - Accent3 2 3 8" xfId="4295" xr:uid="{B41AE595-DA38-413F-829F-022124E657DB}"/>
    <cellStyle name="40% - Accent3 2 3 9" xfId="8471" xr:uid="{1B4D720D-A310-49FA-BAB7-8FC60FB89521}"/>
    <cellStyle name="40% - Accent3 2 4" xfId="268" xr:uid="{00000000-0005-0000-0000-000008020000}"/>
    <cellStyle name="40% - Accent3 2 4 2" xfId="685" xr:uid="{00000000-0005-0000-0000-000009020000}"/>
    <cellStyle name="40% - Accent3 2 4 2 2" xfId="1511" xr:uid="{C3DB2660-CF01-4C6B-AE9B-7036169D7559}"/>
    <cellStyle name="40% - Accent3 2 4 2 2 2" xfId="5643" xr:uid="{D6F4D05E-6CD0-4C14-9DCF-61380349A745}"/>
    <cellStyle name="40% - Accent3 2 4 2 3" xfId="2339" xr:uid="{9CE60DE3-F1FF-4F90-88E6-F32BFB3A4B21}"/>
    <cellStyle name="40% - Accent3 2 4 2 3 2" xfId="6470" xr:uid="{00617F4C-A788-478A-B6CD-5BEE44D88B6B}"/>
    <cellStyle name="40% - Accent3 2 4 2 4" xfId="3163" xr:uid="{EF6206C9-6D27-414A-BA14-7C8B4F58D355}"/>
    <cellStyle name="40% - Accent3 2 4 2 4 2" xfId="7294" xr:uid="{CB72A742-79CE-4D89-B23F-170640458357}"/>
    <cellStyle name="40% - Accent3 2 4 2 5" xfId="3987" xr:uid="{3BB3495A-E7DC-4AE3-B3B9-032C23E49842}"/>
    <cellStyle name="40% - Accent3 2 4 2 5 2" xfId="8146" xr:uid="{50845615-E2F7-4B75-AA8D-095D1190D74A}"/>
    <cellStyle name="40% - Accent3 2 4 2 6" xfId="4817" xr:uid="{70E57D41-001E-4CA2-9B47-0CEF28905E8A}"/>
    <cellStyle name="40% - Accent3 2 4 2 7" xfId="8993" xr:uid="{98F37565-EE16-4675-A0EB-2D529B22668E}"/>
    <cellStyle name="40% - Accent3 2 4 3" xfId="1094" xr:uid="{451184E6-2552-4B02-8162-2CC12F961198}"/>
    <cellStyle name="40% - Accent3 2 4 3 2" xfId="5226" xr:uid="{768B299F-07B1-4B7D-B81B-238D27A06991}"/>
    <cellStyle name="40% - Accent3 2 4 4" xfId="1922" xr:uid="{2CE177D8-CE4D-4CAF-B456-741FF289F6FC}"/>
    <cellStyle name="40% - Accent3 2 4 4 2" xfId="6053" xr:uid="{FA0A9FE0-3B49-4E55-BE35-778EA19AD80B}"/>
    <cellStyle name="40% - Accent3 2 4 5" xfId="2746" xr:uid="{1D6FDE5B-A38B-46A7-A545-90DB50728D6A}"/>
    <cellStyle name="40% - Accent3 2 4 5 2" xfId="6877" xr:uid="{36ED16FC-4FCC-4316-A9E8-F4C18271C432}"/>
    <cellStyle name="40% - Accent3 2 4 6" xfId="3570" xr:uid="{EFAF201E-58BD-4410-A729-645324CDC68A}"/>
    <cellStyle name="40% - Accent3 2 4 6 2" xfId="7729" xr:uid="{310CD83A-543C-4D6C-85B6-68FF53096851}"/>
    <cellStyle name="40% - Accent3 2 4 7" xfId="4400" xr:uid="{A60A0E76-ABBA-426C-A55D-EA0294CA90D9}"/>
    <cellStyle name="40% - Accent3 2 4 8" xfId="8576" xr:uid="{9BCCAA0E-9FE2-4D2B-82C2-29B6DE1885E0}"/>
    <cellStyle name="40% - Accent3 2 5" xfId="477" xr:uid="{00000000-0005-0000-0000-00000A020000}"/>
    <cellStyle name="40% - Accent3 2 5 2" xfId="1303" xr:uid="{A9C1DC30-1E38-42ED-A79F-B81663AE6B2A}"/>
    <cellStyle name="40% - Accent3 2 5 2 2" xfId="5435" xr:uid="{24FB94E3-D093-4D51-A19E-A454DEFB770B}"/>
    <cellStyle name="40% - Accent3 2 5 3" xfId="2131" xr:uid="{E8D41756-B04E-448F-9309-CF25FBA0CC3B}"/>
    <cellStyle name="40% - Accent3 2 5 3 2" xfId="6262" xr:uid="{56BAC1DC-C0E7-4D9C-A960-9903926C993A}"/>
    <cellStyle name="40% - Accent3 2 5 4" xfId="2955" xr:uid="{E89C3EC0-7C32-4FA2-9047-32CC141E0C77}"/>
    <cellStyle name="40% - Accent3 2 5 4 2" xfId="7086" xr:uid="{FF5A7ECA-5DDD-4506-87CB-9B9161537A88}"/>
    <cellStyle name="40% - Accent3 2 5 5" xfId="3779" xr:uid="{8B4200AC-7800-443D-B856-6C4DDAC5035D}"/>
    <cellStyle name="40% - Accent3 2 5 5 2" xfId="7938" xr:uid="{098D4B73-2DD8-4427-A61B-EE43A6E244E0}"/>
    <cellStyle name="40% - Accent3 2 5 6" xfId="4609" xr:uid="{FE783B74-E90B-4483-A25D-728D888D3CB4}"/>
    <cellStyle name="40% - Accent3 2 5 7" xfId="8785" xr:uid="{62176ADC-2A1C-40E4-AE66-0226D7CDB450}"/>
    <cellStyle name="40% - Accent3 2 6" xfId="883" xr:uid="{73F25F7C-BB74-49C7-A4A3-8EFAA63D8F93}"/>
    <cellStyle name="40% - Accent3 2 6 2" xfId="5015" xr:uid="{E5651EED-DC99-4854-8223-5244A52CB36F}"/>
    <cellStyle name="40% - Accent3 2 7" xfId="1711" xr:uid="{F5A4E0B7-9D8C-4634-AA80-6714F4964F61}"/>
    <cellStyle name="40% - Accent3 2 7 2" xfId="5842" xr:uid="{0901F989-7BC5-42CB-81B6-DF24AABE0085}"/>
    <cellStyle name="40% - Accent3 2 8" xfId="2535" xr:uid="{E7F2B853-DB55-4489-9D72-C62D32A73AA8}"/>
    <cellStyle name="40% - Accent3 2 8 2" xfId="6666" xr:uid="{7E93DBCD-EBE6-426E-BF4F-64E849CFB57B}"/>
    <cellStyle name="40% - Accent3 2 9" xfId="3359" xr:uid="{04A0A5DB-98AD-47ED-BE3A-031D33DAD6A7}"/>
    <cellStyle name="40% - Accent3 2 9 2" xfId="7518" xr:uid="{A280CF21-3916-43F1-A227-DCEA71010BD6}"/>
    <cellStyle name="40% - Accent3 3" xfId="70" xr:uid="{00000000-0005-0000-0000-00000B020000}"/>
    <cellStyle name="40% - Accent3 3 10" xfId="4202" xr:uid="{F6F641E0-68D0-49BA-8C03-4BEEF29C9CEC}"/>
    <cellStyle name="40% - Accent3 3 11" xfId="8378" xr:uid="{09E76E92-BE1B-4F75-8362-BBD3D4032255}"/>
    <cellStyle name="40% - Accent3 3 2" xfId="123" xr:uid="{00000000-0005-0000-0000-00000C020000}"/>
    <cellStyle name="40% - Accent3 3 2 10" xfId="8431" xr:uid="{B1A672D5-FEEC-4473-8B74-5248A374DE18}"/>
    <cellStyle name="40% - Accent3 3 2 2" xfId="228" xr:uid="{00000000-0005-0000-0000-00000D020000}"/>
    <cellStyle name="40% - Accent3 3 2 2 2" xfId="437" xr:uid="{00000000-0005-0000-0000-00000E020000}"/>
    <cellStyle name="40% - Accent3 3 2 2 2 2" xfId="854" xr:uid="{00000000-0005-0000-0000-00000F020000}"/>
    <cellStyle name="40% - Accent3 3 2 2 2 2 2" xfId="1680" xr:uid="{DA2C206B-6B6B-4DD4-AEA4-7F7436291CD2}"/>
    <cellStyle name="40% - Accent3 3 2 2 2 2 2 2" xfId="5812" xr:uid="{26E12647-0D29-4C1F-BBE2-D2EE23CE6123}"/>
    <cellStyle name="40% - Accent3 3 2 2 2 2 3" xfId="2508" xr:uid="{018AB9B9-F9AF-49E6-8280-5B369CCC012D}"/>
    <cellStyle name="40% - Accent3 3 2 2 2 2 3 2" xfId="6639" xr:uid="{2A98E6D6-ADA7-4D57-A9AC-1094B144B737}"/>
    <cellStyle name="40% - Accent3 3 2 2 2 2 4" xfId="3332" xr:uid="{5BF4887F-771C-4554-B11D-9921ED98ADFA}"/>
    <cellStyle name="40% - Accent3 3 2 2 2 2 4 2" xfId="7463" xr:uid="{CDE02786-DFC1-40BF-B392-F80F80F5B81C}"/>
    <cellStyle name="40% - Accent3 3 2 2 2 2 5" xfId="4156" xr:uid="{FE7210F4-2C48-466D-8E76-507E120E6C9B}"/>
    <cellStyle name="40% - Accent3 3 2 2 2 2 5 2" xfId="8315" xr:uid="{5E39D4C8-9E0C-46D9-938B-2917D777D920}"/>
    <cellStyle name="40% - Accent3 3 2 2 2 2 6" xfId="4986" xr:uid="{2B8D2194-A429-489F-A4A0-5D317E94F786}"/>
    <cellStyle name="40% - Accent3 3 2 2 2 2 7" xfId="9162" xr:uid="{368A77F2-7E56-4A98-8C70-1D62285662EA}"/>
    <cellStyle name="40% - Accent3 3 2 2 2 3" xfId="1263" xr:uid="{7EE6AA54-CDA6-4FE6-8537-D7EA6018923E}"/>
    <cellStyle name="40% - Accent3 3 2 2 2 3 2" xfId="5395" xr:uid="{834C314B-DF3B-41E4-888A-6B88FE0B0FE7}"/>
    <cellStyle name="40% - Accent3 3 2 2 2 4" xfId="2091" xr:uid="{10E8F75D-161D-4EC6-95D7-71E79DED8CC2}"/>
    <cellStyle name="40% - Accent3 3 2 2 2 4 2" xfId="6222" xr:uid="{A7E72E9C-E820-445F-888D-31106F6BAC78}"/>
    <cellStyle name="40% - Accent3 3 2 2 2 5" xfId="2915" xr:uid="{1D6C5AA6-1594-4756-8B9A-116A8E36C9F1}"/>
    <cellStyle name="40% - Accent3 3 2 2 2 5 2" xfId="7046" xr:uid="{C0032D9B-8312-4D06-A9A4-61522BF06144}"/>
    <cellStyle name="40% - Accent3 3 2 2 2 6" xfId="3739" xr:uid="{73954291-04D8-4E0C-BF4E-14DAAF3D9C3B}"/>
    <cellStyle name="40% - Accent3 3 2 2 2 6 2" xfId="7898" xr:uid="{D69E6268-AE5E-42E1-9658-F1E6986F0DFE}"/>
    <cellStyle name="40% - Accent3 3 2 2 2 7" xfId="4569" xr:uid="{616B449C-4938-41FC-883A-11305F5FB067}"/>
    <cellStyle name="40% - Accent3 3 2 2 2 8" xfId="8745" xr:uid="{4B56FE77-FF86-4820-89FE-DDF3A7BDD888}"/>
    <cellStyle name="40% - Accent3 3 2 2 3" xfId="646" xr:uid="{00000000-0005-0000-0000-000010020000}"/>
    <cellStyle name="40% - Accent3 3 2 2 3 2" xfId="1472" xr:uid="{5DDFC671-25CB-4262-8B51-EDF0799BD7A2}"/>
    <cellStyle name="40% - Accent3 3 2 2 3 2 2" xfId="5604" xr:uid="{9139C131-5EDA-41FA-8515-498170B952A8}"/>
    <cellStyle name="40% - Accent3 3 2 2 3 3" xfId="2300" xr:uid="{DFAF6AB6-1381-404C-9BA7-24BB2CDF7A42}"/>
    <cellStyle name="40% - Accent3 3 2 2 3 3 2" xfId="6431" xr:uid="{6B594813-E802-4E80-B672-4CDA1FE92695}"/>
    <cellStyle name="40% - Accent3 3 2 2 3 4" xfId="3124" xr:uid="{7EFA962C-3AC9-4610-9AD7-FDFF5FB2E84C}"/>
    <cellStyle name="40% - Accent3 3 2 2 3 4 2" xfId="7255" xr:uid="{7C968C26-3109-45FE-8B94-09B7F96E5835}"/>
    <cellStyle name="40% - Accent3 3 2 2 3 5" xfId="3948" xr:uid="{E8E36641-4472-4A73-8850-B39DF65E7420}"/>
    <cellStyle name="40% - Accent3 3 2 2 3 5 2" xfId="8107" xr:uid="{042CA6E9-4411-4BE5-98DF-901C3F9EFFB6}"/>
    <cellStyle name="40% - Accent3 3 2 2 3 6" xfId="4778" xr:uid="{B55C0025-13A6-4E28-B1B9-E78730598E77}"/>
    <cellStyle name="40% - Accent3 3 2 2 3 7" xfId="8954" xr:uid="{6D4462F5-3975-4263-AE0C-21E44305D421}"/>
    <cellStyle name="40% - Accent3 3 2 2 4" xfId="1054" xr:uid="{01D6F0F2-9E49-412A-A323-79F7B4360442}"/>
    <cellStyle name="40% - Accent3 3 2 2 4 2" xfId="5186" xr:uid="{51E88A0A-ED6F-42D9-A833-E82D6456FEA9}"/>
    <cellStyle name="40% - Accent3 3 2 2 5" xfId="1882" xr:uid="{67C11393-1B9F-4833-B6A0-13E6F6E96304}"/>
    <cellStyle name="40% - Accent3 3 2 2 5 2" xfId="6013" xr:uid="{0BEFC2C0-2E10-423A-81C0-6EEA0FE51DD0}"/>
    <cellStyle name="40% - Accent3 3 2 2 6" xfId="2706" xr:uid="{552BAA35-9E54-4D81-9EA2-78112F6C2D56}"/>
    <cellStyle name="40% - Accent3 3 2 2 6 2" xfId="6837" xr:uid="{A20E79EF-2C16-4186-A89A-E4BB06923194}"/>
    <cellStyle name="40% - Accent3 3 2 2 7" xfId="3530" xr:uid="{874F3DD2-4C01-472C-9F2A-FD8029C4AE12}"/>
    <cellStyle name="40% - Accent3 3 2 2 7 2" xfId="7689" xr:uid="{EB845041-7231-4902-87EC-31708883B509}"/>
    <cellStyle name="40% - Accent3 3 2 2 8" xfId="4360" xr:uid="{028D8B81-D6BA-459B-BE5C-7EBFA0DF2AAF}"/>
    <cellStyle name="40% - Accent3 3 2 2 9" xfId="8536" xr:uid="{6A579EE7-F75D-4B60-AF6E-7F76C1C843C5}"/>
    <cellStyle name="40% - Accent3 3 2 3" xfId="333" xr:uid="{00000000-0005-0000-0000-000011020000}"/>
    <cellStyle name="40% - Accent3 3 2 3 2" xfId="750" xr:uid="{00000000-0005-0000-0000-000012020000}"/>
    <cellStyle name="40% - Accent3 3 2 3 2 2" xfId="1576" xr:uid="{33F78C0F-94DF-4D81-B88C-8EE0BB806C32}"/>
    <cellStyle name="40% - Accent3 3 2 3 2 2 2" xfId="5708" xr:uid="{48BCC762-2BF0-4E96-B603-0BE4D48A6565}"/>
    <cellStyle name="40% - Accent3 3 2 3 2 3" xfId="2404" xr:uid="{B7A3C3F4-4690-4DAA-A63A-567780DA7530}"/>
    <cellStyle name="40% - Accent3 3 2 3 2 3 2" xfId="6535" xr:uid="{FBE303D9-7B53-423E-9C3C-2008411977BD}"/>
    <cellStyle name="40% - Accent3 3 2 3 2 4" xfId="3228" xr:uid="{CBDA1C03-4999-453D-9243-AE4FCB273661}"/>
    <cellStyle name="40% - Accent3 3 2 3 2 4 2" xfId="7359" xr:uid="{100266BA-EFA6-4F5D-8208-27597D820A6F}"/>
    <cellStyle name="40% - Accent3 3 2 3 2 5" xfId="4052" xr:uid="{077A9E30-1DE2-41D0-9A50-51A1A49DECC2}"/>
    <cellStyle name="40% - Accent3 3 2 3 2 5 2" xfId="8211" xr:uid="{542F3EFC-C1AC-4647-9F09-B0E1533CE9A8}"/>
    <cellStyle name="40% - Accent3 3 2 3 2 6" xfId="4882" xr:uid="{DF866009-0007-4407-9441-705EF70C474C}"/>
    <cellStyle name="40% - Accent3 3 2 3 2 7" xfId="9058" xr:uid="{BA70CC8F-903B-4407-803D-2F63369205A9}"/>
    <cellStyle name="40% - Accent3 3 2 3 3" xfId="1159" xr:uid="{8C166997-8AD4-40DF-AD68-941841C88A16}"/>
    <cellStyle name="40% - Accent3 3 2 3 3 2" xfId="5291" xr:uid="{952B2766-796D-4883-BE78-F333A9BB953F}"/>
    <cellStyle name="40% - Accent3 3 2 3 4" xfId="1987" xr:uid="{C6AE3D23-57CA-4EF9-86F4-BD5FBA33F551}"/>
    <cellStyle name="40% - Accent3 3 2 3 4 2" xfId="6118" xr:uid="{10BFFC44-F950-4C2B-8DF5-2859698C38A1}"/>
    <cellStyle name="40% - Accent3 3 2 3 5" xfId="2811" xr:uid="{5E85AFD4-B605-487A-AE97-C9EAC404241B}"/>
    <cellStyle name="40% - Accent3 3 2 3 5 2" xfId="6942" xr:uid="{BEF61F3A-A80E-47D3-9114-2C87220204AD}"/>
    <cellStyle name="40% - Accent3 3 2 3 6" xfId="3635" xr:uid="{3E5056C8-C26D-4299-8209-4F4B2820AC5B}"/>
    <cellStyle name="40% - Accent3 3 2 3 6 2" xfId="7794" xr:uid="{B3B38987-1E23-483C-BC22-326D8FD84B2A}"/>
    <cellStyle name="40% - Accent3 3 2 3 7" xfId="4465" xr:uid="{5D4BD448-ECB9-41A2-BAC4-6326FAF34CA4}"/>
    <cellStyle name="40% - Accent3 3 2 3 8" xfId="8641" xr:uid="{6B6DF12F-AB53-4F4E-87EC-1521FCBEA35B}"/>
    <cellStyle name="40% - Accent3 3 2 4" xfId="542" xr:uid="{00000000-0005-0000-0000-000013020000}"/>
    <cellStyle name="40% - Accent3 3 2 4 2" xfId="1368" xr:uid="{0F5F4A97-1CA4-41C8-ABAA-F8DDD17868CD}"/>
    <cellStyle name="40% - Accent3 3 2 4 2 2" xfId="5500" xr:uid="{9E8D7405-C944-4B61-9B7B-B867FC49EEAA}"/>
    <cellStyle name="40% - Accent3 3 2 4 3" xfId="2196" xr:uid="{FE0A0818-7B1B-4A35-BDF2-3FF11FF9849C}"/>
    <cellStyle name="40% - Accent3 3 2 4 3 2" xfId="6327" xr:uid="{D92AF6FE-29E7-4579-88F7-9D2C03B33B86}"/>
    <cellStyle name="40% - Accent3 3 2 4 4" xfId="3020" xr:uid="{1F623EFD-247B-4CD7-BE20-276C4961AC69}"/>
    <cellStyle name="40% - Accent3 3 2 4 4 2" xfId="7151" xr:uid="{38CC11A4-6DCF-4758-9EEA-D950A9AEACC1}"/>
    <cellStyle name="40% - Accent3 3 2 4 5" xfId="3844" xr:uid="{914C06ED-DF1D-4DF1-939D-B92011240431}"/>
    <cellStyle name="40% - Accent3 3 2 4 5 2" xfId="8003" xr:uid="{B0361098-8937-4D16-B1E1-2B8E9A222E5E}"/>
    <cellStyle name="40% - Accent3 3 2 4 6" xfId="4674" xr:uid="{EA978E11-C414-4B6A-A626-9403BD46D17D}"/>
    <cellStyle name="40% - Accent3 3 2 4 7" xfId="8850" xr:uid="{AF45B969-4AFD-4EB5-9460-5275F18BC5AC}"/>
    <cellStyle name="40% - Accent3 3 2 5" xfId="949" xr:uid="{59F9D1AA-620E-428C-B87B-BDB5CB3058D2}"/>
    <cellStyle name="40% - Accent3 3 2 5 2" xfId="5081" xr:uid="{E0BF7A8F-D636-4470-BC42-8FF6B9D162F2}"/>
    <cellStyle name="40% - Accent3 3 2 6" xfId="1777" xr:uid="{BD87C477-5B53-40FA-8886-70675C11189C}"/>
    <cellStyle name="40% - Accent3 3 2 6 2" xfId="5908" xr:uid="{C7CB4F45-64EA-4153-92FA-930E927380C3}"/>
    <cellStyle name="40% - Accent3 3 2 7" xfId="2601" xr:uid="{5CA079F2-E79B-4350-8E6E-60BB7E629D8D}"/>
    <cellStyle name="40% - Accent3 3 2 7 2" xfId="6732" xr:uid="{2F690984-901C-44F9-B7A2-A42D4CB9A193}"/>
    <cellStyle name="40% - Accent3 3 2 8" xfId="3425" xr:uid="{DD3E73D2-1609-4F26-8EA2-F475D43E1EEC}"/>
    <cellStyle name="40% - Accent3 3 2 8 2" xfId="7584" xr:uid="{C101E3E5-B584-43F7-B0F4-E5C41CEABEDB}"/>
    <cellStyle name="40% - Accent3 3 2 9" xfId="4255" xr:uid="{B7B4717E-6A51-49DE-A145-28C3EE62CE02}"/>
    <cellStyle name="40% - Accent3 3 3" xfId="176" xr:uid="{00000000-0005-0000-0000-000014020000}"/>
    <cellStyle name="40% - Accent3 3 3 2" xfId="385" xr:uid="{00000000-0005-0000-0000-000015020000}"/>
    <cellStyle name="40% - Accent3 3 3 2 2" xfId="802" xr:uid="{00000000-0005-0000-0000-000016020000}"/>
    <cellStyle name="40% - Accent3 3 3 2 2 2" xfId="1628" xr:uid="{ED2CB62E-88AD-4083-A964-2F36FA5717DD}"/>
    <cellStyle name="40% - Accent3 3 3 2 2 2 2" xfId="5760" xr:uid="{4EA004F2-F7C1-4F2A-9D14-C755C1614323}"/>
    <cellStyle name="40% - Accent3 3 3 2 2 3" xfId="2456" xr:uid="{C91D1AA3-A87B-4C11-8FC2-727801EB4568}"/>
    <cellStyle name="40% - Accent3 3 3 2 2 3 2" xfId="6587" xr:uid="{52BAC1C5-36F9-492E-B103-6C8E7CD7B037}"/>
    <cellStyle name="40% - Accent3 3 3 2 2 4" xfId="3280" xr:uid="{C7716CCF-8570-4F79-BF08-1B226043C718}"/>
    <cellStyle name="40% - Accent3 3 3 2 2 4 2" xfId="7411" xr:uid="{37B0DC12-CF0A-4C53-BC7C-8AAA760B5E92}"/>
    <cellStyle name="40% - Accent3 3 3 2 2 5" xfId="4104" xr:uid="{52952E1D-6C70-4F7C-B3AF-BA3E058E76DD}"/>
    <cellStyle name="40% - Accent3 3 3 2 2 5 2" xfId="8263" xr:uid="{F29E9182-61A2-4DC7-BE92-BB3295246C51}"/>
    <cellStyle name="40% - Accent3 3 3 2 2 6" xfId="4934" xr:uid="{B25ABAC0-C63C-43D7-9306-2D1FE13F15EE}"/>
    <cellStyle name="40% - Accent3 3 3 2 2 7" xfId="9110" xr:uid="{69D1A7E1-F26E-428B-A19D-2D3924903543}"/>
    <cellStyle name="40% - Accent3 3 3 2 3" xfId="1211" xr:uid="{590C3501-2DD4-4B7B-8A56-C91867939FA5}"/>
    <cellStyle name="40% - Accent3 3 3 2 3 2" xfId="5343" xr:uid="{98B87A0C-C2AE-45CD-BF03-10F725966BB4}"/>
    <cellStyle name="40% - Accent3 3 3 2 4" xfId="2039" xr:uid="{ED7F8B78-8348-49C4-A02F-7A552D0952DE}"/>
    <cellStyle name="40% - Accent3 3 3 2 4 2" xfId="6170" xr:uid="{CF0F7F89-FF9D-449B-ADCE-09E47F635DEC}"/>
    <cellStyle name="40% - Accent3 3 3 2 5" xfId="2863" xr:uid="{4B7BDD2F-025D-4295-9143-95E08835808C}"/>
    <cellStyle name="40% - Accent3 3 3 2 5 2" xfId="6994" xr:uid="{764AE186-9F77-4470-A5CD-F83F6BA53B1D}"/>
    <cellStyle name="40% - Accent3 3 3 2 6" xfId="3687" xr:uid="{0D1502EC-9446-4DDE-80E8-ECAC45A0DDD2}"/>
    <cellStyle name="40% - Accent3 3 3 2 6 2" xfId="7846" xr:uid="{198967EB-425A-419D-BA71-AF5C0603AC4F}"/>
    <cellStyle name="40% - Accent3 3 3 2 7" xfId="4517" xr:uid="{9EC76F20-503A-4D32-A0C0-41133B622D41}"/>
    <cellStyle name="40% - Accent3 3 3 2 8" xfId="8693" xr:uid="{FC92DB67-7A76-4BAE-86DA-6E79742CE290}"/>
    <cellStyle name="40% - Accent3 3 3 3" xfId="594" xr:uid="{00000000-0005-0000-0000-000017020000}"/>
    <cellStyle name="40% - Accent3 3 3 3 2" xfId="1420" xr:uid="{64116FA7-C9FA-4669-BFE3-BFCFA79B6FD2}"/>
    <cellStyle name="40% - Accent3 3 3 3 2 2" xfId="5552" xr:uid="{0F6C1FD8-56AC-4728-98B3-25F9B28DD05C}"/>
    <cellStyle name="40% - Accent3 3 3 3 3" xfId="2248" xr:uid="{8B172F5D-96B7-4EF7-AEC7-1CFBF8DC70FE}"/>
    <cellStyle name="40% - Accent3 3 3 3 3 2" xfId="6379" xr:uid="{9356CFBB-02B4-4E68-9F4A-C6A841B39342}"/>
    <cellStyle name="40% - Accent3 3 3 3 4" xfId="3072" xr:uid="{2C2066E2-0757-4F7A-A200-D233728E590B}"/>
    <cellStyle name="40% - Accent3 3 3 3 4 2" xfId="7203" xr:uid="{EC3B1941-73DD-4891-AC18-4B9B8C9D1E61}"/>
    <cellStyle name="40% - Accent3 3 3 3 5" xfId="3896" xr:uid="{8FF2237A-FD04-4FB9-AFF1-56A8E69ED66F}"/>
    <cellStyle name="40% - Accent3 3 3 3 5 2" xfId="8055" xr:uid="{BF122D19-DA8E-4F05-8579-CDF1175D6476}"/>
    <cellStyle name="40% - Accent3 3 3 3 6" xfId="4726" xr:uid="{7A3C12BB-2BB0-42AF-9EEB-CD0B4012C5F8}"/>
    <cellStyle name="40% - Accent3 3 3 3 7" xfId="8902" xr:uid="{0A1020BE-82BF-4CF7-A4A3-919B9894A6A5}"/>
    <cellStyle name="40% - Accent3 3 3 4" xfId="1002" xr:uid="{8CC3BE89-AE82-4D1C-9888-DA08415BF24A}"/>
    <cellStyle name="40% - Accent3 3 3 4 2" xfId="5134" xr:uid="{00DE84BD-AA5F-46FF-94B9-5CAE84269F45}"/>
    <cellStyle name="40% - Accent3 3 3 5" xfId="1830" xr:uid="{7A5CCCD4-746C-46C8-93B9-04081BC62636}"/>
    <cellStyle name="40% - Accent3 3 3 5 2" xfId="5961" xr:uid="{49AEEDC5-BC8A-4065-A987-2160E2DA1A45}"/>
    <cellStyle name="40% - Accent3 3 3 6" xfId="2654" xr:uid="{6A321187-8B83-4A62-B868-976DA1C9B8A2}"/>
    <cellStyle name="40% - Accent3 3 3 6 2" xfId="6785" xr:uid="{96096973-84BB-4A72-8536-252B5286912D}"/>
    <cellStyle name="40% - Accent3 3 3 7" xfId="3478" xr:uid="{9AC55D74-95C9-48BE-83BB-D042EC43AF52}"/>
    <cellStyle name="40% - Accent3 3 3 7 2" xfId="7637" xr:uid="{FAF875A6-F910-4E41-81E6-934AAF4104F4}"/>
    <cellStyle name="40% - Accent3 3 3 8" xfId="4308" xr:uid="{408D769E-C215-4ADF-B42C-06E73671E214}"/>
    <cellStyle name="40% - Accent3 3 3 9" xfId="8484" xr:uid="{2187223D-9DB5-4DE7-81A0-AC3FEFC23E86}"/>
    <cellStyle name="40% - Accent3 3 4" xfId="281" xr:uid="{00000000-0005-0000-0000-000018020000}"/>
    <cellStyle name="40% - Accent3 3 4 2" xfId="698" xr:uid="{00000000-0005-0000-0000-000019020000}"/>
    <cellStyle name="40% - Accent3 3 4 2 2" xfId="1524" xr:uid="{0A0569BA-E18B-4127-9C5A-217EB5EAB75E}"/>
    <cellStyle name="40% - Accent3 3 4 2 2 2" xfId="5656" xr:uid="{2F67265B-16A5-42DB-8CC6-C9E9525B1E52}"/>
    <cellStyle name="40% - Accent3 3 4 2 3" xfId="2352" xr:uid="{CB2BA310-D7BC-4F33-BFCA-D3B71129D678}"/>
    <cellStyle name="40% - Accent3 3 4 2 3 2" xfId="6483" xr:uid="{6D40F80D-5D37-4CBA-847B-115829EAADBE}"/>
    <cellStyle name="40% - Accent3 3 4 2 4" xfId="3176" xr:uid="{BD05080F-9FC3-48AA-97D7-870ED85A8694}"/>
    <cellStyle name="40% - Accent3 3 4 2 4 2" xfId="7307" xr:uid="{D415F62C-F27A-4966-96B6-5E3DC66657B6}"/>
    <cellStyle name="40% - Accent3 3 4 2 5" xfId="4000" xr:uid="{CFD7DB2C-F952-4C4E-89EA-1C29F7558D5D}"/>
    <cellStyle name="40% - Accent3 3 4 2 5 2" xfId="8159" xr:uid="{B5F10781-0726-4309-9E5F-D3333E8018D8}"/>
    <cellStyle name="40% - Accent3 3 4 2 6" xfId="4830" xr:uid="{BE5B62C1-ACB9-4E1F-8D18-91BDDD5C0E54}"/>
    <cellStyle name="40% - Accent3 3 4 2 7" xfId="9006" xr:uid="{2547E7BA-CF18-4A01-A204-443F3C90ED22}"/>
    <cellStyle name="40% - Accent3 3 4 3" xfId="1107" xr:uid="{7044AB31-5B08-4363-8225-5077CD241288}"/>
    <cellStyle name="40% - Accent3 3 4 3 2" xfId="5239" xr:uid="{5A0E9E72-5C63-41B3-B7DA-CF94F4FEA5C4}"/>
    <cellStyle name="40% - Accent3 3 4 4" xfId="1935" xr:uid="{10E219AE-15E7-4D69-8290-7C27016D7021}"/>
    <cellStyle name="40% - Accent3 3 4 4 2" xfId="6066" xr:uid="{F90D15D1-8C7D-4A2A-9908-7D6AD2C4397A}"/>
    <cellStyle name="40% - Accent3 3 4 5" xfId="2759" xr:uid="{F0C1C118-33EC-49CA-A5FD-B6F2A7428869}"/>
    <cellStyle name="40% - Accent3 3 4 5 2" xfId="6890" xr:uid="{E8F6CC35-1B19-4962-9978-EE667F0DB1C7}"/>
    <cellStyle name="40% - Accent3 3 4 6" xfId="3583" xr:uid="{69548636-F0DA-4AF3-8685-9DA08277EC39}"/>
    <cellStyle name="40% - Accent3 3 4 6 2" xfId="7742" xr:uid="{923B5B11-C256-4E1F-BA02-FE007D9934E3}"/>
    <cellStyle name="40% - Accent3 3 4 7" xfId="4413" xr:uid="{AF9A2C01-3062-4358-BC8B-BBB59FDAB489}"/>
    <cellStyle name="40% - Accent3 3 4 8" xfId="8589" xr:uid="{85FD5EEF-B4BF-4097-A075-3AEF8525A677}"/>
    <cellStyle name="40% - Accent3 3 5" xfId="490" xr:uid="{00000000-0005-0000-0000-00001A020000}"/>
    <cellStyle name="40% - Accent3 3 5 2" xfId="1316" xr:uid="{CE63C7EF-27B4-44AE-AFDF-F51B2E15E99C}"/>
    <cellStyle name="40% - Accent3 3 5 2 2" xfId="5448" xr:uid="{4BD84C4E-4A3B-4B99-8FE0-AAC954C1B7FA}"/>
    <cellStyle name="40% - Accent3 3 5 3" xfId="2144" xr:uid="{3EA9533B-1A15-48E0-8E3F-B5957472549A}"/>
    <cellStyle name="40% - Accent3 3 5 3 2" xfId="6275" xr:uid="{E2167809-7131-463C-B82B-E7F0C8B43BD3}"/>
    <cellStyle name="40% - Accent3 3 5 4" xfId="2968" xr:uid="{E30B90B3-A6C6-4A17-BA91-D337C6EF4DCA}"/>
    <cellStyle name="40% - Accent3 3 5 4 2" xfId="7099" xr:uid="{96104573-9C29-44B6-8D39-AC009D66F7A6}"/>
    <cellStyle name="40% - Accent3 3 5 5" xfId="3792" xr:uid="{30C83ACB-F3DD-47D2-80C4-318E1DFE4CCA}"/>
    <cellStyle name="40% - Accent3 3 5 5 2" xfId="7951" xr:uid="{C1486A68-C646-4FCD-9C0A-6DD9C2872302}"/>
    <cellStyle name="40% - Accent3 3 5 6" xfId="4622" xr:uid="{7551812A-AABA-4671-A9D5-437993677029}"/>
    <cellStyle name="40% - Accent3 3 5 7" xfId="8798" xr:uid="{E515EFD9-E106-4459-A2BD-37FAF37C600B}"/>
    <cellStyle name="40% - Accent3 3 6" xfId="896" xr:uid="{A992F03E-E72F-45CD-9A40-19085501DEEE}"/>
    <cellStyle name="40% - Accent3 3 6 2" xfId="5028" xr:uid="{6FCF18D0-E4CD-4076-9856-261F78418F2F}"/>
    <cellStyle name="40% - Accent3 3 7" xfId="1724" xr:uid="{8E8C0744-EA16-414F-97D6-549E3C9DB8DA}"/>
    <cellStyle name="40% - Accent3 3 7 2" xfId="5855" xr:uid="{D69EDB13-B725-4A38-B4AF-BB1525FA34AF}"/>
    <cellStyle name="40% - Accent3 3 8" xfId="2548" xr:uid="{AAAE297F-4484-4C5A-AFD2-20F97FF8CB41}"/>
    <cellStyle name="40% - Accent3 3 8 2" xfId="6679" xr:uid="{92D36FF0-27CC-4D8E-AEFE-47E280E1CA6A}"/>
    <cellStyle name="40% - Accent3 3 9" xfId="3372" xr:uid="{48FBEA4B-B206-4B3D-ACFE-9D97D7DF22EF}"/>
    <cellStyle name="40% - Accent3 3 9 2" xfId="7531" xr:uid="{84798380-41FC-4C13-BF2F-52CCB1A04BD9}"/>
    <cellStyle name="40% - Accent3 4" xfId="83" xr:uid="{00000000-0005-0000-0000-00001B020000}"/>
    <cellStyle name="40% - Accent3 4 10" xfId="8391" xr:uid="{D2682AE6-B333-4603-9670-232669653BCF}"/>
    <cellStyle name="40% - Accent3 4 2" xfId="189" xr:uid="{00000000-0005-0000-0000-00001C020000}"/>
    <cellStyle name="40% - Accent3 4 2 2" xfId="398" xr:uid="{00000000-0005-0000-0000-00001D020000}"/>
    <cellStyle name="40% - Accent3 4 2 2 2" xfId="815" xr:uid="{00000000-0005-0000-0000-00001E020000}"/>
    <cellStyle name="40% - Accent3 4 2 2 2 2" xfId="1641" xr:uid="{53FA9D11-C550-4B2F-8108-1A1BDA4AE7BE}"/>
    <cellStyle name="40% - Accent3 4 2 2 2 2 2" xfId="5773" xr:uid="{892A65BD-145D-43F7-85B8-5E2B1764F732}"/>
    <cellStyle name="40% - Accent3 4 2 2 2 3" xfId="2469" xr:uid="{A46960BA-5A04-4075-8DD9-DC4E422C0E56}"/>
    <cellStyle name="40% - Accent3 4 2 2 2 3 2" xfId="6600" xr:uid="{2327E1E6-74DB-487B-87ED-2982C493B50A}"/>
    <cellStyle name="40% - Accent3 4 2 2 2 4" xfId="3293" xr:uid="{5296F623-875F-47F7-B272-24CBC94E1D52}"/>
    <cellStyle name="40% - Accent3 4 2 2 2 4 2" xfId="7424" xr:uid="{2A97141F-D5F8-4464-88C0-7BC8D1C48FEB}"/>
    <cellStyle name="40% - Accent3 4 2 2 2 5" xfId="4117" xr:uid="{1F589EDA-6D88-4C26-96A1-DE6AF9EFA528}"/>
    <cellStyle name="40% - Accent3 4 2 2 2 5 2" xfId="8276" xr:uid="{4C3D86E1-3DE3-461C-92D9-B21A6AEDC0AF}"/>
    <cellStyle name="40% - Accent3 4 2 2 2 6" xfId="4947" xr:uid="{B4479E87-9F77-4934-923E-0EAC00B0B763}"/>
    <cellStyle name="40% - Accent3 4 2 2 2 7" xfId="9123" xr:uid="{6C5675C9-92EB-4EDF-A798-3F2BBE119CF0}"/>
    <cellStyle name="40% - Accent3 4 2 2 3" xfId="1224" xr:uid="{CDDE4DBF-F68C-41C6-AEF5-60959DA013C3}"/>
    <cellStyle name="40% - Accent3 4 2 2 3 2" xfId="5356" xr:uid="{A853C4A4-6168-4229-99A0-E974477B43F5}"/>
    <cellStyle name="40% - Accent3 4 2 2 4" xfId="2052" xr:uid="{A7490E75-41F3-440C-BECF-A23F007B71A6}"/>
    <cellStyle name="40% - Accent3 4 2 2 4 2" xfId="6183" xr:uid="{5F812179-09D8-46BB-A10B-49ED7E23247C}"/>
    <cellStyle name="40% - Accent3 4 2 2 5" xfId="2876" xr:uid="{7178B39C-80E3-4624-9293-70078BC20A3B}"/>
    <cellStyle name="40% - Accent3 4 2 2 5 2" xfId="7007" xr:uid="{30ADC9F3-BDCC-4C9C-BBBE-420165DF0CB7}"/>
    <cellStyle name="40% - Accent3 4 2 2 6" xfId="3700" xr:uid="{36C0B290-A4D3-49FB-9C73-EFC27C84EE7C}"/>
    <cellStyle name="40% - Accent3 4 2 2 6 2" xfId="7859" xr:uid="{AD3961C7-3295-400A-8582-25677FE0CEA0}"/>
    <cellStyle name="40% - Accent3 4 2 2 7" xfId="4530" xr:uid="{ED824E32-0F6A-42F6-B356-185EFE5CD9EF}"/>
    <cellStyle name="40% - Accent3 4 2 2 8" xfId="8706" xr:uid="{E6C58F39-14A4-4511-B38F-DA0BC312A816}"/>
    <cellStyle name="40% - Accent3 4 2 3" xfId="607" xr:uid="{00000000-0005-0000-0000-00001F020000}"/>
    <cellStyle name="40% - Accent3 4 2 3 2" xfId="1433" xr:uid="{3C89E324-D5D6-4F5D-BE0A-C07D7F5F9A57}"/>
    <cellStyle name="40% - Accent3 4 2 3 2 2" xfId="5565" xr:uid="{B309A053-E01C-4C57-ABA6-4AFBDDD546C9}"/>
    <cellStyle name="40% - Accent3 4 2 3 3" xfId="2261" xr:uid="{EB745824-B24D-4A23-A038-0524D3D81765}"/>
    <cellStyle name="40% - Accent3 4 2 3 3 2" xfId="6392" xr:uid="{3F93F004-787E-4C30-BD73-E1AB4A35971F}"/>
    <cellStyle name="40% - Accent3 4 2 3 4" xfId="3085" xr:uid="{8F2D2D02-32E1-420E-83CC-2A47CE961485}"/>
    <cellStyle name="40% - Accent3 4 2 3 4 2" xfId="7216" xr:uid="{84089E64-7057-4045-A6AE-4E4C8FA3489D}"/>
    <cellStyle name="40% - Accent3 4 2 3 5" xfId="3909" xr:uid="{3DAF4262-7BE4-4DA9-8900-7996D57DA058}"/>
    <cellStyle name="40% - Accent3 4 2 3 5 2" xfId="8068" xr:uid="{F8581F37-E815-4841-ACD9-5CC25AD9659A}"/>
    <cellStyle name="40% - Accent3 4 2 3 6" xfId="4739" xr:uid="{E1419E6B-DAE4-422E-823C-69C09C1A18AC}"/>
    <cellStyle name="40% - Accent3 4 2 3 7" xfId="8915" xr:uid="{9D0A5CA7-32EB-4C87-B70A-0DC762A7D489}"/>
    <cellStyle name="40% - Accent3 4 2 4" xfId="1015" xr:uid="{0FD09634-028C-4B6C-9E50-DEEF992F8731}"/>
    <cellStyle name="40% - Accent3 4 2 4 2" xfId="5147" xr:uid="{C304FEF6-455D-43A1-8A4E-9A358CA07B63}"/>
    <cellStyle name="40% - Accent3 4 2 5" xfId="1843" xr:uid="{0FB3F229-D08E-4F4D-AA4D-60A67131976A}"/>
    <cellStyle name="40% - Accent3 4 2 5 2" xfId="5974" xr:uid="{6CA839C4-0371-42FA-8D4B-34BCC6A48F99}"/>
    <cellStyle name="40% - Accent3 4 2 6" xfId="2667" xr:uid="{9142D374-CD16-42A9-B461-83749AEE9883}"/>
    <cellStyle name="40% - Accent3 4 2 6 2" xfId="6798" xr:uid="{1E0BF7A3-2541-4919-92CA-9A807B4C9C70}"/>
    <cellStyle name="40% - Accent3 4 2 7" xfId="3491" xr:uid="{403C340F-5A54-41AF-BFD0-7AF3F66B0CDB}"/>
    <cellStyle name="40% - Accent3 4 2 7 2" xfId="7650" xr:uid="{F98916CA-52F5-485C-9C54-A061C09823D4}"/>
    <cellStyle name="40% - Accent3 4 2 8" xfId="4321" xr:uid="{72CD8B5F-5984-488C-BD5E-B889855B2844}"/>
    <cellStyle name="40% - Accent3 4 2 9" xfId="8497" xr:uid="{40FF895C-8ADB-4406-B053-3947D3D2DEDC}"/>
    <cellStyle name="40% - Accent3 4 3" xfId="294" xr:uid="{00000000-0005-0000-0000-000020020000}"/>
    <cellStyle name="40% - Accent3 4 3 2" xfId="711" xr:uid="{00000000-0005-0000-0000-000021020000}"/>
    <cellStyle name="40% - Accent3 4 3 2 2" xfId="1537" xr:uid="{1C195B0D-49B9-4391-9B7E-76C3A5704D22}"/>
    <cellStyle name="40% - Accent3 4 3 2 2 2" xfId="5669" xr:uid="{B4FF0F0A-9CE3-41F1-94A3-1AD4697F3F13}"/>
    <cellStyle name="40% - Accent3 4 3 2 3" xfId="2365" xr:uid="{8730F77D-1C34-40A2-AC0E-D1FC31BB3890}"/>
    <cellStyle name="40% - Accent3 4 3 2 3 2" xfId="6496" xr:uid="{A602FAEE-8E9D-45AD-B442-587F1CB0C5C7}"/>
    <cellStyle name="40% - Accent3 4 3 2 4" xfId="3189" xr:uid="{5E9A41F4-2864-4B24-BA76-A0375907F03B}"/>
    <cellStyle name="40% - Accent3 4 3 2 4 2" xfId="7320" xr:uid="{41671E5F-7F1F-474F-8057-AFAB1C4BD36C}"/>
    <cellStyle name="40% - Accent3 4 3 2 5" xfId="4013" xr:uid="{748EF9BA-B9B6-4C7E-A8DE-F63211851E02}"/>
    <cellStyle name="40% - Accent3 4 3 2 5 2" xfId="8172" xr:uid="{E65E61CC-CED7-4847-AF14-A1C5F86394E2}"/>
    <cellStyle name="40% - Accent3 4 3 2 6" xfId="4843" xr:uid="{FFBD1C47-7E3F-4901-8BF6-3FB5D03E8EF4}"/>
    <cellStyle name="40% - Accent3 4 3 2 7" xfId="9019" xr:uid="{5215464B-1044-4F7B-A553-4218CEFDF8EC}"/>
    <cellStyle name="40% - Accent3 4 3 3" xfId="1120" xr:uid="{AE4D7BCD-965C-4AF6-8246-844C533C8F3E}"/>
    <cellStyle name="40% - Accent3 4 3 3 2" xfId="5252" xr:uid="{633B86DF-C66A-4DB2-97B2-0DC16C0852A8}"/>
    <cellStyle name="40% - Accent3 4 3 4" xfId="1948" xr:uid="{C4A85696-471D-4F7E-98A9-BC06BF6BEBD4}"/>
    <cellStyle name="40% - Accent3 4 3 4 2" xfId="6079" xr:uid="{71F78B51-3C45-4578-9496-69833DF3DEAC}"/>
    <cellStyle name="40% - Accent3 4 3 5" xfId="2772" xr:uid="{374ACC1B-958C-44AA-9B9B-A44DFA4018CE}"/>
    <cellStyle name="40% - Accent3 4 3 5 2" xfId="6903" xr:uid="{1E1AEED1-91B9-4945-BFFA-CD177952549A}"/>
    <cellStyle name="40% - Accent3 4 3 6" xfId="3596" xr:uid="{94632FB2-5F89-4FEF-A2C7-0F12A4E7B15B}"/>
    <cellStyle name="40% - Accent3 4 3 6 2" xfId="7755" xr:uid="{05447498-3E10-477C-868B-381807ECB641}"/>
    <cellStyle name="40% - Accent3 4 3 7" xfId="4426" xr:uid="{5314B25A-5334-49DD-9E38-404435908922}"/>
    <cellStyle name="40% - Accent3 4 3 8" xfId="8602" xr:uid="{B3AEA117-5F48-4BC2-84A5-C77AAFB448BD}"/>
    <cellStyle name="40% - Accent3 4 4" xfId="503" xr:uid="{00000000-0005-0000-0000-000022020000}"/>
    <cellStyle name="40% - Accent3 4 4 2" xfId="1329" xr:uid="{69DE7A01-781C-4542-9A81-9B46DA672C4E}"/>
    <cellStyle name="40% - Accent3 4 4 2 2" xfId="5461" xr:uid="{DBB23332-1AFD-47EE-B52E-9F198992769E}"/>
    <cellStyle name="40% - Accent3 4 4 3" xfId="2157" xr:uid="{6004E918-D30C-47F6-B05E-4A9D5380DFA1}"/>
    <cellStyle name="40% - Accent3 4 4 3 2" xfId="6288" xr:uid="{26F3FCF7-6EEA-4BD3-9F3D-5B695AA89230}"/>
    <cellStyle name="40% - Accent3 4 4 4" xfId="2981" xr:uid="{B1E3E2CB-06C9-46A2-BC86-3701AC3F0282}"/>
    <cellStyle name="40% - Accent3 4 4 4 2" xfId="7112" xr:uid="{3DFA4DEC-A943-446A-B81C-8311BF767174}"/>
    <cellStyle name="40% - Accent3 4 4 5" xfId="3805" xr:uid="{0E3CF1FF-90DF-40E2-8C5A-1F7160FAAF82}"/>
    <cellStyle name="40% - Accent3 4 4 5 2" xfId="7964" xr:uid="{EEA63DF2-088D-476E-96DF-8CFC66492FF1}"/>
    <cellStyle name="40% - Accent3 4 4 6" xfId="4635" xr:uid="{E3E2372A-943A-4496-95B7-C670F1911434}"/>
    <cellStyle name="40% - Accent3 4 4 7" xfId="8811" xr:uid="{A4A86BBB-F47C-4156-83FB-A184D716B04B}"/>
    <cellStyle name="40% - Accent3 4 5" xfId="909" xr:uid="{52ECBC43-E81E-4F95-91BD-4BEAA5211E8A}"/>
    <cellStyle name="40% - Accent3 4 5 2" xfId="5041" xr:uid="{76C2EBBB-48F1-4997-82E0-A924A4E9C2E1}"/>
    <cellStyle name="40% - Accent3 4 6" xfId="1737" xr:uid="{97DFC6AB-DD63-4B33-A64B-663F66B484D2}"/>
    <cellStyle name="40% - Accent3 4 6 2" xfId="5868" xr:uid="{A24B10A6-70D4-4322-BAC3-41849F3E14E1}"/>
    <cellStyle name="40% - Accent3 4 7" xfId="2561" xr:uid="{8F147EC0-EBD9-496B-A7E0-A66372F8A993}"/>
    <cellStyle name="40% - Accent3 4 7 2" xfId="6692" xr:uid="{9949F61C-8F87-4116-8D16-3C7DB12E4E91}"/>
    <cellStyle name="40% - Accent3 4 8" xfId="3385" xr:uid="{EF19A836-95D4-4CAE-802E-BFC41FA3CAD9}"/>
    <cellStyle name="40% - Accent3 4 8 2" xfId="7544" xr:uid="{E2C4CA34-B635-49C4-AC82-01CEFAFBAFFF}"/>
    <cellStyle name="40% - Accent3 4 9" xfId="4215" xr:uid="{78340F09-79B8-4155-8D7B-5DE1EAD0B672}"/>
    <cellStyle name="40% - Accent3 5" xfId="96" xr:uid="{00000000-0005-0000-0000-000023020000}"/>
    <cellStyle name="40% - Accent3 5 10" xfId="8404" xr:uid="{230981AE-931C-41BA-A135-619496DE0257}"/>
    <cellStyle name="40% - Accent3 5 2" xfId="201" xr:uid="{00000000-0005-0000-0000-000024020000}"/>
    <cellStyle name="40% - Accent3 5 2 2" xfId="410" xr:uid="{00000000-0005-0000-0000-000025020000}"/>
    <cellStyle name="40% - Accent3 5 2 2 2" xfId="827" xr:uid="{00000000-0005-0000-0000-000026020000}"/>
    <cellStyle name="40% - Accent3 5 2 2 2 2" xfId="1653" xr:uid="{1CAF3976-3B9A-4110-8E36-19ECD578CD1B}"/>
    <cellStyle name="40% - Accent3 5 2 2 2 2 2" xfId="5785" xr:uid="{105B643F-830F-44D2-94DB-F0AD69C56E18}"/>
    <cellStyle name="40% - Accent3 5 2 2 2 3" xfId="2481" xr:uid="{27C78B3D-FE5C-4765-9718-37198ACCB8A6}"/>
    <cellStyle name="40% - Accent3 5 2 2 2 3 2" xfId="6612" xr:uid="{FE5E662B-FEE0-4B68-81E0-CB35BDE64ADE}"/>
    <cellStyle name="40% - Accent3 5 2 2 2 4" xfId="3305" xr:uid="{C45124A9-04C6-453E-95F8-BE7CF8EB75ED}"/>
    <cellStyle name="40% - Accent3 5 2 2 2 4 2" xfId="7436" xr:uid="{1C542D6F-7A6E-4EA8-92A7-76555F46D59B}"/>
    <cellStyle name="40% - Accent3 5 2 2 2 5" xfId="4129" xr:uid="{A81FF9F2-4EE1-4271-9E68-1BAB313C1A8E}"/>
    <cellStyle name="40% - Accent3 5 2 2 2 5 2" xfId="8288" xr:uid="{D9C0815E-39E0-493A-B6AE-4F873C2FF3EF}"/>
    <cellStyle name="40% - Accent3 5 2 2 2 6" xfId="4959" xr:uid="{A510602D-2A35-4D34-9BE7-A4DDE319A781}"/>
    <cellStyle name="40% - Accent3 5 2 2 2 7" xfId="9135" xr:uid="{C02EEC2A-F47A-4C9D-BF59-34A28839962D}"/>
    <cellStyle name="40% - Accent3 5 2 2 3" xfId="1236" xr:uid="{E9BA6944-810E-44C3-9EB2-46D30DF9D0D9}"/>
    <cellStyle name="40% - Accent3 5 2 2 3 2" xfId="5368" xr:uid="{0083AAFD-7826-4576-B0BC-789B44FE62CE}"/>
    <cellStyle name="40% - Accent3 5 2 2 4" xfId="2064" xr:uid="{10110292-F20E-4AC1-82DD-B7CA95833969}"/>
    <cellStyle name="40% - Accent3 5 2 2 4 2" xfId="6195" xr:uid="{7FEC516E-61DC-43F7-B6F9-0A8179A2D2EE}"/>
    <cellStyle name="40% - Accent3 5 2 2 5" xfId="2888" xr:uid="{1575AE84-5D9D-454C-8AC2-624221B7A488}"/>
    <cellStyle name="40% - Accent3 5 2 2 5 2" xfId="7019" xr:uid="{E32BAD68-A55E-4346-8034-1E323E53E1CA}"/>
    <cellStyle name="40% - Accent3 5 2 2 6" xfId="3712" xr:uid="{72B0AECF-6FA2-4AA2-83FB-C6B13777D09E}"/>
    <cellStyle name="40% - Accent3 5 2 2 6 2" xfId="7871" xr:uid="{EBC0F937-4179-4D44-BF5B-039901383F62}"/>
    <cellStyle name="40% - Accent3 5 2 2 7" xfId="4542" xr:uid="{4E814876-8354-42DF-9567-528BBE0F9D54}"/>
    <cellStyle name="40% - Accent3 5 2 2 8" xfId="8718" xr:uid="{E6D1119E-1B64-455D-A215-C968FA6380C7}"/>
    <cellStyle name="40% - Accent3 5 2 3" xfId="619" xr:uid="{00000000-0005-0000-0000-000027020000}"/>
    <cellStyle name="40% - Accent3 5 2 3 2" xfId="1445" xr:uid="{DFD3BB5D-14D7-4A2D-ACB9-129CF4DEC651}"/>
    <cellStyle name="40% - Accent3 5 2 3 2 2" xfId="5577" xr:uid="{003B005A-8424-4B43-8268-155658761F29}"/>
    <cellStyle name="40% - Accent3 5 2 3 3" xfId="2273" xr:uid="{504C93D0-DCE6-4E65-AD18-3E31727B74FC}"/>
    <cellStyle name="40% - Accent3 5 2 3 3 2" xfId="6404" xr:uid="{01A21C45-6D30-4C15-884C-37495E7CC61B}"/>
    <cellStyle name="40% - Accent3 5 2 3 4" xfId="3097" xr:uid="{A526FA3A-FBE0-4033-9D1F-C99825D518D6}"/>
    <cellStyle name="40% - Accent3 5 2 3 4 2" xfId="7228" xr:uid="{4D8A0F55-D325-462F-ACB9-61FD06C9BE25}"/>
    <cellStyle name="40% - Accent3 5 2 3 5" xfId="3921" xr:uid="{09153148-4506-4B40-984E-9F4F2FFB1AF4}"/>
    <cellStyle name="40% - Accent3 5 2 3 5 2" xfId="8080" xr:uid="{48A9CE41-BD5A-47F7-9197-488E22D7E6BA}"/>
    <cellStyle name="40% - Accent3 5 2 3 6" xfId="4751" xr:uid="{BC2ABC45-78B9-47E1-933A-46EF0E313499}"/>
    <cellStyle name="40% - Accent3 5 2 3 7" xfId="8927" xr:uid="{E58ED41A-43AB-4944-BDA4-CBE660329B50}"/>
    <cellStyle name="40% - Accent3 5 2 4" xfId="1027" xr:uid="{65286C38-73A2-4B23-AC82-2C6FDB1AA37C}"/>
    <cellStyle name="40% - Accent3 5 2 4 2" xfId="5159" xr:uid="{DB30220E-0077-4868-97AF-F3067F690E81}"/>
    <cellStyle name="40% - Accent3 5 2 5" xfId="1855" xr:uid="{50D8D609-77F2-4BE8-8D16-878ED0A1E5D7}"/>
    <cellStyle name="40% - Accent3 5 2 5 2" xfId="5986" xr:uid="{95D56738-DA63-4B23-B053-7D04E5596D61}"/>
    <cellStyle name="40% - Accent3 5 2 6" xfId="2679" xr:uid="{8F8D2A7B-DAB5-4F86-9093-A4336A0B3F23}"/>
    <cellStyle name="40% - Accent3 5 2 6 2" xfId="6810" xr:uid="{39904ADE-FB32-4651-9E92-F79E347DAC29}"/>
    <cellStyle name="40% - Accent3 5 2 7" xfId="3503" xr:uid="{C7517B19-A462-4088-B255-0322EBE33DFE}"/>
    <cellStyle name="40% - Accent3 5 2 7 2" xfId="7662" xr:uid="{E3065CD2-12B5-49C6-BEDF-2937B7ACC197}"/>
    <cellStyle name="40% - Accent3 5 2 8" xfId="4333" xr:uid="{3119D064-49EF-4513-9FC4-88F473771B52}"/>
    <cellStyle name="40% - Accent3 5 2 9" xfId="8509" xr:uid="{1ACB2B8A-F520-4D9E-8336-CB126447EA4E}"/>
    <cellStyle name="40% - Accent3 5 3" xfId="306" xr:uid="{00000000-0005-0000-0000-000028020000}"/>
    <cellStyle name="40% - Accent3 5 3 2" xfId="723" xr:uid="{00000000-0005-0000-0000-000029020000}"/>
    <cellStyle name="40% - Accent3 5 3 2 2" xfId="1549" xr:uid="{3F2C91E9-F097-4BDB-8502-5D7D17E62F61}"/>
    <cellStyle name="40% - Accent3 5 3 2 2 2" xfId="5681" xr:uid="{64ED42AE-8800-491B-BBEC-62F7FAF1A467}"/>
    <cellStyle name="40% - Accent3 5 3 2 3" xfId="2377" xr:uid="{95AD9198-16D6-46CC-8686-853FD54449A3}"/>
    <cellStyle name="40% - Accent3 5 3 2 3 2" xfId="6508" xr:uid="{C2BCB4E2-CC11-4056-BE44-830D0CA394BF}"/>
    <cellStyle name="40% - Accent3 5 3 2 4" xfId="3201" xr:uid="{63FD253E-550F-4C90-AFF9-BBA1340F0ECF}"/>
    <cellStyle name="40% - Accent3 5 3 2 4 2" xfId="7332" xr:uid="{0587AFD3-1AE9-4437-84C6-5653626ED27A}"/>
    <cellStyle name="40% - Accent3 5 3 2 5" xfId="4025" xr:uid="{D364EA17-2C86-4EF7-A894-FD1E0DB667B3}"/>
    <cellStyle name="40% - Accent3 5 3 2 5 2" xfId="8184" xr:uid="{20318C79-6BDB-4B80-A9E9-1EF4C456D8FC}"/>
    <cellStyle name="40% - Accent3 5 3 2 6" xfId="4855" xr:uid="{A774E39E-24BA-4F4D-9DCA-9F53DEEC95F8}"/>
    <cellStyle name="40% - Accent3 5 3 2 7" xfId="9031" xr:uid="{72B3FAAE-67C6-4E66-B40C-B37D11059A05}"/>
    <cellStyle name="40% - Accent3 5 3 3" xfId="1132" xr:uid="{DBADCD64-7C19-4837-AB01-E7A94EC81A32}"/>
    <cellStyle name="40% - Accent3 5 3 3 2" xfId="5264" xr:uid="{5BCE3A7C-8DEF-425B-B8FF-A6C4831E035F}"/>
    <cellStyle name="40% - Accent3 5 3 4" xfId="1960" xr:uid="{23500C67-6A07-4E4B-BD03-BE4576F09B99}"/>
    <cellStyle name="40% - Accent3 5 3 4 2" xfId="6091" xr:uid="{9A1E0362-FB8B-4AC8-81E9-6DB324658965}"/>
    <cellStyle name="40% - Accent3 5 3 5" xfId="2784" xr:uid="{9958087B-BCED-464C-BFA2-70395FE5D97E}"/>
    <cellStyle name="40% - Accent3 5 3 5 2" xfId="6915" xr:uid="{5C0FEAAB-C9C2-47EE-B897-1DB9AC36AE00}"/>
    <cellStyle name="40% - Accent3 5 3 6" xfId="3608" xr:uid="{E23BA273-C7C6-482F-A773-07F4CBEF1380}"/>
    <cellStyle name="40% - Accent3 5 3 6 2" xfId="7767" xr:uid="{7A63E171-5757-4FC4-A0E8-D0E4EC44EA1C}"/>
    <cellStyle name="40% - Accent3 5 3 7" xfId="4438" xr:uid="{43A93784-17AE-4CFB-AF07-7A2919AE1D51}"/>
    <cellStyle name="40% - Accent3 5 3 8" xfId="8614" xr:uid="{817BD790-53F0-4E8F-8309-30951F417205}"/>
    <cellStyle name="40% - Accent3 5 4" xfId="515" xr:uid="{00000000-0005-0000-0000-00002A020000}"/>
    <cellStyle name="40% - Accent3 5 4 2" xfId="1341" xr:uid="{5E8D8635-B59B-40E3-8CEE-4714ABCA2D81}"/>
    <cellStyle name="40% - Accent3 5 4 2 2" xfId="5473" xr:uid="{DAC4A946-0738-472A-B8AD-039FADC5E8F1}"/>
    <cellStyle name="40% - Accent3 5 4 3" xfId="2169" xr:uid="{D980E7B3-7A9E-44B2-823B-D52715A730D6}"/>
    <cellStyle name="40% - Accent3 5 4 3 2" xfId="6300" xr:uid="{1D331DA9-C7B0-45CA-9C30-A030E00500B0}"/>
    <cellStyle name="40% - Accent3 5 4 4" xfId="2993" xr:uid="{8320C527-D9E3-4596-8C45-FD6C191DEAC4}"/>
    <cellStyle name="40% - Accent3 5 4 4 2" xfId="7124" xr:uid="{CDA429F7-69C0-4B33-AEE9-1956908A74E9}"/>
    <cellStyle name="40% - Accent3 5 4 5" xfId="3817" xr:uid="{8735E1DD-B701-4009-9B4F-5F68841703A8}"/>
    <cellStyle name="40% - Accent3 5 4 5 2" xfId="7976" xr:uid="{843FEAD3-18BA-4E85-B596-9EEF54BA01CB}"/>
    <cellStyle name="40% - Accent3 5 4 6" xfId="4647" xr:uid="{B8A6B151-0258-4DEC-BC0B-C044FEE9A51B}"/>
    <cellStyle name="40% - Accent3 5 4 7" xfId="8823" xr:uid="{07C1A443-A7A6-4E96-B364-0CB8219546EE}"/>
    <cellStyle name="40% - Accent3 5 5" xfId="922" xr:uid="{DF9748C8-B983-4CA0-A553-4576080533C7}"/>
    <cellStyle name="40% - Accent3 5 5 2" xfId="5054" xr:uid="{D4C35652-1803-45D2-B369-44E68DCA0E9A}"/>
    <cellStyle name="40% - Accent3 5 6" xfId="1750" xr:uid="{9E8AF656-9537-45E8-A147-73F34FAA5E56}"/>
    <cellStyle name="40% - Accent3 5 6 2" xfId="5881" xr:uid="{AFA54FAE-0566-49FA-8A38-1F2DC5A76096}"/>
    <cellStyle name="40% - Accent3 5 7" xfId="2574" xr:uid="{12F4DE24-DB38-4EFF-AC4D-3E2A578B1DF0}"/>
    <cellStyle name="40% - Accent3 5 7 2" xfId="6705" xr:uid="{75C92566-88C2-4CE9-91B7-4697080A2481}"/>
    <cellStyle name="40% - Accent3 5 8" xfId="3398" xr:uid="{DE62A48B-4FA5-4A4E-AF3B-BD45D5D701E4}"/>
    <cellStyle name="40% - Accent3 5 8 2" xfId="7557" xr:uid="{E5F8D4A2-3B8F-4161-AD19-C9AABB4B8B5F}"/>
    <cellStyle name="40% - Accent3 5 9" xfId="4228" xr:uid="{32BB3C41-33C2-4F93-8C51-59249669DF58}"/>
    <cellStyle name="40% - Accent3 6" xfId="136" xr:uid="{00000000-0005-0000-0000-00002B020000}"/>
    <cellStyle name="40% - Accent3 6 2" xfId="346" xr:uid="{00000000-0005-0000-0000-00002C020000}"/>
    <cellStyle name="40% - Accent3 6 2 2" xfId="763" xr:uid="{00000000-0005-0000-0000-00002D020000}"/>
    <cellStyle name="40% - Accent3 6 2 2 2" xfId="1589" xr:uid="{AE7A1248-FEFC-4D12-B049-E2026426E668}"/>
    <cellStyle name="40% - Accent3 6 2 2 2 2" xfId="5721" xr:uid="{ACABB0FE-1F02-4070-AE63-1955648E87AD}"/>
    <cellStyle name="40% - Accent3 6 2 2 3" xfId="2417" xr:uid="{85469FF3-159B-434B-A32B-C93D586846D4}"/>
    <cellStyle name="40% - Accent3 6 2 2 3 2" xfId="6548" xr:uid="{E8F2601A-5525-4E9A-982B-5F0789EC4C2E}"/>
    <cellStyle name="40% - Accent3 6 2 2 4" xfId="3241" xr:uid="{CCBC3035-2657-4FD0-91D6-5FDB63FBB11C}"/>
    <cellStyle name="40% - Accent3 6 2 2 4 2" xfId="7372" xr:uid="{60D20E76-E432-4566-BB7C-1E4767712EE5}"/>
    <cellStyle name="40% - Accent3 6 2 2 5" xfId="4065" xr:uid="{E95E71B3-411D-4ED1-BD59-BD0789381183}"/>
    <cellStyle name="40% - Accent3 6 2 2 5 2" xfId="8224" xr:uid="{E4D2C92D-FF4B-4824-A994-5309811E5833}"/>
    <cellStyle name="40% - Accent3 6 2 2 6" xfId="4895" xr:uid="{5C39BD9B-DD0C-4F8B-9766-78E12CA8B6BB}"/>
    <cellStyle name="40% - Accent3 6 2 2 7" xfId="9071" xr:uid="{A2ABB899-233D-412C-B2B3-1B57D479D004}"/>
    <cellStyle name="40% - Accent3 6 2 3" xfId="1172" xr:uid="{1498DBFC-FE68-4D6D-AFA0-C1D2AAC1FB06}"/>
    <cellStyle name="40% - Accent3 6 2 3 2" xfId="5304" xr:uid="{8D1E223D-C38F-4594-AC8C-B71F89429987}"/>
    <cellStyle name="40% - Accent3 6 2 4" xfId="2000" xr:uid="{583A2890-BBF8-42C9-B61C-5461BF3D148C}"/>
    <cellStyle name="40% - Accent3 6 2 4 2" xfId="6131" xr:uid="{E20160BE-5723-464A-B5CE-E1F4C99794AC}"/>
    <cellStyle name="40% - Accent3 6 2 5" xfId="2824" xr:uid="{A87FC47C-EF42-428A-8296-969840831EFC}"/>
    <cellStyle name="40% - Accent3 6 2 5 2" xfId="6955" xr:uid="{7FBF2A70-E127-4F95-B23B-CEB88A9C6B44}"/>
    <cellStyle name="40% - Accent3 6 2 6" xfId="3648" xr:uid="{6478525B-2807-43A7-81A4-8A0E1C42B736}"/>
    <cellStyle name="40% - Accent3 6 2 6 2" xfId="7807" xr:uid="{82F641CE-7BFD-4278-A433-AFB4EF9F25F0}"/>
    <cellStyle name="40% - Accent3 6 2 7" xfId="4478" xr:uid="{FC5D7FBA-A8EA-493F-A15C-C989222DF53D}"/>
    <cellStyle name="40% - Accent3 6 2 8" xfId="8654" xr:uid="{BF1891B6-B6AE-44E9-9963-E2CCC191DDBC}"/>
    <cellStyle name="40% - Accent3 6 3" xfId="555" xr:uid="{00000000-0005-0000-0000-00002E020000}"/>
    <cellStyle name="40% - Accent3 6 3 2" xfId="1381" xr:uid="{A4729AB3-B386-49A6-B900-254E09FA6774}"/>
    <cellStyle name="40% - Accent3 6 3 2 2" xfId="5513" xr:uid="{68460628-364B-47EA-86A5-79AE8F05DFFC}"/>
    <cellStyle name="40% - Accent3 6 3 3" xfId="2209" xr:uid="{FC99941E-1F82-4503-BE44-A8FC17BB8D6C}"/>
    <cellStyle name="40% - Accent3 6 3 3 2" xfId="6340" xr:uid="{7170D7F9-CAF1-4147-94F6-72DCD0A87647}"/>
    <cellStyle name="40% - Accent3 6 3 4" xfId="3033" xr:uid="{6A3C099A-1659-48DF-85D7-A5476C7DD398}"/>
    <cellStyle name="40% - Accent3 6 3 4 2" xfId="7164" xr:uid="{6694CA05-E866-454A-824B-FA9ED70C83E9}"/>
    <cellStyle name="40% - Accent3 6 3 5" xfId="3857" xr:uid="{AC0CFF85-E321-4115-BDB4-1E936D002DDD}"/>
    <cellStyle name="40% - Accent3 6 3 5 2" xfId="8016" xr:uid="{5E8A48C0-9A66-4FC6-8B1D-663228015C09}"/>
    <cellStyle name="40% - Accent3 6 3 6" xfId="4687" xr:uid="{9D935E71-A830-4FEF-9A0C-4A051ECEF99D}"/>
    <cellStyle name="40% - Accent3 6 3 7" xfId="8863" xr:uid="{7DFF0374-EA50-4CE6-9380-6930ABE95299}"/>
    <cellStyle name="40% - Accent3 6 4" xfId="962" xr:uid="{0499F185-A9A3-4E57-A1F6-02D96A3D9C49}"/>
    <cellStyle name="40% - Accent3 6 4 2" xfId="5094" xr:uid="{4DFB6A33-56EE-4D14-9BD9-1A1927CCAA62}"/>
    <cellStyle name="40% - Accent3 6 5" xfId="1790" xr:uid="{39805C1D-25AA-4179-B6B6-121D4A66CE20}"/>
    <cellStyle name="40% - Accent3 6 5 2" xfId="5921" xr:uid="{1338722B-F63A-439A-AAB8-6467E2514C98}"/>
    <cellStyle name="40% - Accent3 6 6" xfId="2614" xr:uid="{6856ED24-D675-4538-8E46-FAB59F828089}"/>
    <cellStyle name="40% - Accent3 6 6 2" xfId="6745" xr:uid="{79E0CF79-93B9-480E-9DB1-543A19EF66BC}"/>
    <cellStyle name="40% - Accent3 6 7" xfId="3438" xr:uid="{0CDB10EA-239C-4A85-A9A4-55213D6AC82B}"/>
    <cellStyle name="40% - Accent3 6 7 2" xfId="7597" xr:uid="{DF67E3DA-BCB5-4C7B-94F1-2025B41A939D}"/>
    <cellStyle name="40% - Accent3 6 8" xfId="4268" xr:uid="{428D3D6E-89EF-473A-9DAB-C37BED211B11}"/>
    <cellStyle name="40% - Accent3 6 9" xfId="8444" xr:uid="{B8F449C9-F9F0-4DF1-BBA2-8AF03B1C5D87}"/>
    <cellStyle name="40% - Accent3 7" xfId="149" xr:uid="{00000000-0005-0000-0000-00002F020000}"/>
    <cellStyle name="40% - Accent3 7 2" xfId="358" xr:uid="{00000000-0005-0000-0000-000030020000}"/>
    <cellStyle name="40% - Accent3 7 2 2" xfId="775" xr:uid="{00000000-0005-0000-0000-000031020000}"/>
    <cellStyle name="40% - Accent3 7 2 2 2" xfId="1601" xr:uid="{1D483442-4806-451E-AD5B-FB6D37C7F735}"/>
    <cellStyle name="40% - Accent3 7 2 2 2 2" xfId="5733" xr:uid="{0CCC409E-B7AA-40D5-AE21-1F48F4B0F25D}"/>
    <cellStyle name="40% - Accent3 7 2 2 3" xfId="2429" xr:uid="{56ECC7AB-A3EA-4E92-A0A0-D8AB904D05CC}"/>
    <cellStyle name="40% - Accent3 7 2 2 3 2" xfId="6560" xr:uid="{D28BB394-2D4B-4CF2-8C74-851AA0A0FE53}"/>
    <cellStyle name="40% - Accent3 7 2 2 4" xfId="3253" xr:uid="{FEEFE06B-B07E-4733-ABE1-F2B788AE9E30}"/>
    <cellStyle name="40% - Accent3 7 2 2 4 2" xfId="7384" xr:uid="{B7D329DA-79EC-4211-84D4-1034E29FA7A8}"/>
    <cellStyle name="40% - Accent3 7 2 2 5" xfId="4077" xr:uid="{D3CBEA09-79BA-431F-B564-E366382D74E1}"/>
    <cellStyle name="40% - Accent3 7 2 2 5 2" xfId="8236" xr:uid="{0E91531A-7441-4F0E-BD84-ED5E8F90F6C0}"/>
    <cellStyle name="40% - Accent3 7 2 2 6" xfId="4907" xr:uid="{B695A834-BCF7-46FA-B831-1050D0CEDC06}"/>
    <cellStyle name="40% - Accent3 7 2 2 7" xfId="9083" xr:uid="{2A2916C6-B3C9-4320-B783-062315B67AAB}"/>
    <cellStyle name="40% - Accent3 7 2 3" xfId="1184" xr:uid="{813D9740-41E4-4C50-A5A9-821B5F8C4608}"/>
    <cellStyle name="40% - Accent3 7 2 3 2" xfId="5316" xr:uid="{8CFCB733-727C-4267-A7E1-BFD7C7FFF592}"/>
    <cellStyle name="40% - Accent3 7 2 4" xfId="2012" xr:uid="{B269DF94-7D8A-4C8B-BF2E-7720F275F09F}"/>
    <cellStyle name="40% - Accent3 7 2 4 2" xfId="6143" xr:uid="{0D99BBB3-BF31-44EF-961B-2948196F891E}"/>
    <cellStyle name="40% - Accent3 7 2 5" xfId="2836" xr:uid="{2641FE40-6F17-4B2C-9C95-7CEB3CFD715C}"/>
    <cellStyle name="40% - Accent3 7 2 5 2" xfId="6967" xr:uid="{802F0FB8-1762-46A3-8DA3-9372CECE7AEA}"/>
    <cellStyle name="40% - Accent3 7 2 6" xfId="3660" xr:uid="{9507C64E-D9E5-439F-A994-1F2D200CBB42}"/>
    <cellStyle name="40% - Accent3 7 2 6 2" xfId="7819" xr:uid="{77E93B19-56AB-42AE-9CE7-00FED1E48BFC}"/>
    <cellStyle name="40% - Accent3 7 2 7" xfId="4490" xr:uid="{40EF468C-C38E-4E28-9AFE-8F211660A412}"/>
    <cellStyle name="40% - Accent3 7 2 8" xfId="8666" xr:uid="{E998B711-119D-4366-8D2B-3C8F9F6A1370}"/>
    <cellStyle name="40% - Accent3 7 3" xfId="567" xr:uid="{00000000-0005-0000-0000-000032020000}"/>
    <cellStyle name="40% - Accent3 7 3 2" xfId="1393" xr:uid="{6EA42C55-E497-4789-BB6E-E5308C998DB8}"/>
    <cellStyle name="40% - Accent3 7 3 2 2" xfId="5525" xr:uid="{C3B4F60C-0723-45E9-82FD-DD007A78134E}"/>
    <cellStyle name="40% - Accent3 7 3 3" xfId="2221" xr:uid="{AADC5F1C-E2D1-4125-963B-289EA487106E}"/>
    <cellStyle name="40% - Accent3 7 3 3 2" xfId="6352" xr:uid="{712CDB13-4E3A-4E02-9199-F62BC8179228}"/>
    <cellStyle name="40% - Accent3 7 3 4" xfId="3045" xr:uid="{F3B0F917-77BD-4CFB-BE33-3E80372EF8E6}"/>
    <cellStyle name="40% - Accent3 7 3 4 2" xfId="7176" xr:uid="{E3849D5E-81E1-4CC3-8B61-14E8116FFBAE}"/>
    <cellStyle name="40% - Accent3 7 3 5" xfId="3869" xr:uid="{E5A3EB9C-3436-484F-B527-F5C4AF4F66F2}"/>
    <cellStyle name="40% - Accent3 7 3 5 2" xfId="8028" xr:uid="{4C72C9CF-3DC2-4751-9C32-DAD5B61163D5}"/>
    <cellStyle name="40% - Accent3 7 3 6" xfId="4699" xr:uid="{021FABE8-5BA0-40EE-831B-723485A640B7}"/>
    <cellStyle name="40% - Accent3 7 3 7" xfId="8875" xr:uid="{5C342740-7281-4165-8CAF-217BD5D290E1}"/>
    <cellStyle name="40% - Accent3 7 4" xfId="975" xr:uid="{B09A5172-DE0A-4DA5-B772-D9B2123517C6}"/>
    <cellStyle name="40% - Accent3 7 4 2" xfId="5107" xr:uid="{0A2D320B-8E8D-48C2-B12E-BF07A0A5E687}"/>
    <cellStyle name="40% - Accent3 7 5" xfId="1803" xr:uid="{D67FB3CB-905E-400E-85B9-E1A2DCFD35D2}"/>
    <cellStyle name="40% - Accent3 7 5 2" xfId="5934" xr:uid="{9C26F1C2-66C5-4940-941D-EE94F07C5340}"/>
    <cellStyle name="40% - Accent3 7 6" xfId="2627" xr:uid="{15EE9928-01C7-4C61-BB3E-8578A03C75B0}"/>
    <cellStyle name="40% - Accent3 7 6 2" xfId="6758" xr:uid="{D6EC3A4F-D83C-4557-AA41-B088EE188A03}"/>
    <cellStyle name="40% - Accent3 7 7" xfId="3451" xr:uid="{C0078616-F6D5-4687-A4BC-260F617BBDD8}"/>
    <cellStyle name="40% - Accent3 7 7 2" xfId="7610" xr:uid="{066F8654-2580-4F19-AB05-F638819C8321}"/>
    <cellStyle name="40% - Accent3 7 8" xfId="4281" xr:uid="{CD7B2536-C5F4-4FE3-92B9-62F1842AE842}"/>
    <cellStyle name="40% - Accent3 7 9" xfId="8457" xr:uid="{7C86504E-8713-4F8D-9231-ABEF965D4DFA}"/>
    <cellStyle name="40% - Accent3 8" xfId="241" xr:uid="{00000000-0005-0000-0000-000033020000}"/>
    <cellStyle name="40% - Accent3 8 2" xfId="659" xr:uid="{00000000-0005-0000-0000-000034020000}"/>
    <cellStyle name="40% - Accent3 8 2 2" xfId="1485" xr:uid="{23FCCE18-C482-4C92-99FF-308FC7B9FFEC}"/>
    <cellStyle name="40% - Accent3 8 2 2 2" xfId="5617" xr:uid="{501E79F8-A21A-4A67-A36F-B03295748FE8}"/>
    <cellStyle name="40% - Accent3 8 2 3" xfId="2313" xr:uid="{F0C33FEC-8466-42B3-AB5F-E8917271622B}"/>
    <cellStyle name="40% - Accent3 8 2 3 2" xfId="6444" xr:uid="{FBF7F175-5CD1-4C65-8970-C132A1D2894C}"/>
    <cellStyle name="40% - Accent3 8 2 4" xfId="3137" xr:uid="{0D902D88-CE8F-4B63-A3F8-D1B673A96F06}"/>
    <cellStyle name="40% - Accent3 8 2 4 2" xfId="7268" xr:uid="{6C875330-7D15-46F3-AD10-AB085588DA6E}"/>
    <cellStyle name="40% - Accent3 8 2 5" xfId="3961" xr:uid="{3001CE03-E4ED-4504-B343-8D5DA18611F4}"/>
    <cellStyle name="40% - Accent3 8 2 5 2" xfId="8120" xr:uid="{BC560B93-D383-4EEB-8BC1-61EF12F45C01}"/>
    <cellStyle name="40% - Accent3 8 2 6" xfId="4791" xr:uid="{C3A09EEC-8A59-4D39-9F1C-2B558F48CFB6}"/>
    <cellStyle name="40% - Accent3 8 2 7" xfId="8967" xr:uid="{BAE7E68C-79C7-4F25-9421-647C38B8DE03}"/>
    <cellStyle name="40% - Accent3 8 3" xfId="1067" xr:uid="{CDA6C95F-24FA-460D-8E3C-83C6E02C7DFA}"/>
    <cellStyle name="40% - Accent3 8 3 2" xfId="5199" xr:uid="{B27A7DAC-61A3-41C2-9A5C-2671FF447517}"/>
    <cellStyle name="40% - Accent3 8 4" xfId="1895" xr:uid="{95A7F47C-B407-4493-90BB-93738707D374}"/>
    <cellStyle name="40% - Accent3 8 4 2" xfId="6026" xr:uid="{7C0F1086-7880-4A40-8E41-E5500A50FC4F}"/>
    <cellStyle name="40% - Accent3 8 5" xfId="2719" xr:uid="{B16CB7B3-CFA0-4C54-A7A2-974C155C39D8}"/>
    <cellStyle name="40% - Accent3 8 5 2" xfId="6850" xr:uid="{8450FCE0-18D6-4AA1-9573-7A82B46A3EF0}"/>
    <cellStyle name="40% - Accent3 8 6" xfId="3543" xr:uid="{94103674-D241-4F02-8CA0-C31D5B4F4A67}"/>
    <cellStyle name="40% - Accent3 8 6 2" xfId="7702" xr:uid="{3A306E02-F4D2-4C42-90FF-8988731873B5}"/>
    <cellStyle name="40% - Accent3 8 7" xfId="4373" xr:uid="{C0EE6987-5AEF-4043-8789-3DDF6DD76EED}"/>
    <cellStyle name="40% - Accent3 8 8" xfId="8549" xr:uid="{449F829F-B033-4147-8581-6BC306F13817}"/>
    <cellStyle name="40% - Accent3 9" xfId="254" xr:uid="{00000000-0005-0000-0000-000035020000}"/>
    <cellStyle name="40% - Accent3 9 2" xfId="671" xr:uid="{00000000-0005-0000-0000-000036020000}"/>
    <cellStyle name="40% - Accent3 9 2 2" xfId="1497" xr:uid="{D97F0152-A286-4010-9204-A37E8F71A96D}"/>
    <cellStyle name="40% - Accent3 9 2 2 2" xfId="5629" xr:uid="{7AF6CB6E-ADCC-4046-B3CA-3032754EAD89}"/>
    <cellStyle name="40% - Accent3 9 2 3" xfId="2325" xr:uid="{76177F6D-E60A-437F-A0D9-88E42AD13F2B}"/>
    <cellStyle name="40% - Accent3 9 2 3 2" xfId="6456" xr:uid="{FC7C3A05-4B53-4650-A86F-562F35102CFA}"/>
    <cellStyle name="40% - Accent3 9 2 4" xfId="3149" xr:uid="{E0871F9F-7FAD-4802-A797-59C33793D23F}"/>
    <cellStyle name="40% - Accent3 9 2 4 2" xfId="7280" xr:uid="{437C9895-38CA-4CAC-B7B3-2D8DBF73D74B}"/>
    <cellStyle name="40% - Accent3 9 2 5" xfId="3973" xr:uid="{1763B446-3947-424E-B76E-9E0CA19D1F18}"/>
    <cellStyle name="40% - Accent3 9 2 5 2" xfId="8132" xr:uid="{7072A355-5002-46A9-95AD-3C6F54166009}"/>
    <cellStyle name="40% - Accent3 9 2 6" xfId="4803" xr:uid="{FF1F6C1A-5850-4262-BF3A-653388E6718F}"/>
    <cellStyle name="40% - Accent3 9 2 7" xfId="8979" xr:uid="{A82CF50F-8006-46B0-B94A-6A10F3723DCA}"/>
    <cellStyle name="40% - Accent3 9 3" xfId="1080" xr:uid="{FAA6423A-170F-4208-B4FF-AAD9B74BC193}"/>
    <cellStyle name="40% - Accent3 9 3 2" xfId="5212" xr:uid="{1813B013-44D5-4C7B-8FB5-8748FEB15861}"/>
    <cellStyle name="40% - Accent3 9 4" xfId="1908" xr:uid="{ECB12E41-50D0-471F-8BF3-2F18640F7E23}"/>
    <cellStyle name="40% - Accent3 9 4 2" xfId="6039" xr:uid="{9866C0AC-BE7C-4351-BE28-4585C05CF1BD}"/>
    <cellStyle name="40% - Accent3 9 5" xfId="2732" xr:uid="{58C9B703-9F2F-4B9B-9DC1-EFCE6A199D5C}"/>
    <cellStyle name="40% - Accent3 9 5 2" xfId="6863" xr:uid="{22AFC1F3-2BB0-44D8-B3D4-300C492399E7}"/>
    <cellStyle name="40% - Accent3 9 6" xfId="3556" xr:uid="{0256E011-9D84-4071-8E42-08469ED70788}"/>
    <cellStyle name="40% - Accent3 9 6 2" xfId="7715" xr:uid="{850EB92C-B7A5-48B3-A8CF-A3378D642029}"/>
    <cellStyle name="40% - Accent3 9 7" xfId="4386" xr:uid="{009E2DDD-2939-40AB-ABF4-2F2023B34E3D}"/>
    <cellStyle name="40% - Accent3 9 8" xfId="8562" xr:uid="{B03D9156-81EB-412C-80BC-D9D971A782DB}"/>
    <cellStyle name="40% - Accent4" xfId="33" builtinId="43" customBuiltin="1"/>
    <cellStyle name="40% - Accent4 10" xfId="452" xr:uid="{00000000-0005-0000-0000-000038020000}"/>
    <cellStyle name="40% - Accent4 10 2" xfId="1278" xr:uid="{1EB7A8A0-0230-49FC-B8F1-823AA3A4014B}"/>
    <cellStyle name="40% - Accent4 10 2 2" xfId="5410" xr:uid="{11E0DA95-EBE3-4024-AF64-7469158C9957}"/>
    <cellStyle name="40% - Accent4 10 3" xfId="2106" xr:uid="{0910AFE8-EB79-430B-AA8D-F1668BCAE929}"/>
    <cellStyle name="40% - Accent4 10 3 2" xfId="6237" xr:uid="{049A9542-310E-43B2-83EC-8135924954A1}"/>
    <cellStyle name="40% - Accent4 10 4" xfId="2930" xr:uid="{B40B863B-5231-4CF0-98A6-B41323BB592E}"/>
    <cellStyle name="40% - Accent4 10 4 2" xfId="7061" xr:uid="{341D9B4D-D316-4BFD-BB91-DF7960C5CA87}"/>
    <cellStyle name="40% - Accent4 10 5" xfId="3754" xr:uid="{37FFFED7-A493-4829-8A40-7E95258A6CE9}"/>
    <cellStyle name="40% - Accent4 10 5 2" xfId="7913" xr:uid="{53CDA21B-248D-436A-93B0-18A1BB23B85F}"/>
    <cellStyle name="40% - Accent4 10 6" xfId="4584" xr:uid="{910A6322-53FE-424B-BFAD-CEB6A388DA32}"/>
    <cellStyle name="40% - Accent4 10 7" xfId="8760" xr:uid="{E1EDB47D-CB55-425E-A083-3DDF11F3AB3A}"/>
    <cellStyle name="40% - Accent4 11" xfId="465" xr:uid="{00000000-0005-0000-0000-000039020000}"/>
    <cellStyle name="40% - Accent4 11 2" xfId="1291" xr:uid="{E28BDF6D-4614-4D5E-8F0A-42B92CB0699E}"/>
    <cellStyle name="40% - Accent4 11 2 2" xfId="5423" xr:uid="{B7ECBC91-5DD3-495F-A32E-D7E1FF4B38A1}"/>
    <cellStyle name="40% - Accent4 11 3" xfId="2119" xr:uid="{9994B685-A6E0-4304-BDCD-6788306F4481}"/>
    <cellStyle name="40% - Accent4 11 3 2" xfId="6250" xr:uid="{D0EC85EF-F98F-4BBD-AF56-80BA0268C935}"/>
    <cellStyle name="40% - Accent4 11 4" xfId="2943" xr:uid="{EB168ACD-CBAC-47AE-BB3A-3940CA273147}"/>
    <cellStyle name="40% - Accent4 11 4 2" xfId="7074" xr:uid="{E393316E-3F2C-45F4-B7E7-F00FB41DE51C}"/>
    <cellStyle name="40% - Accent4 11 5" xfId="3767" xr:uid="{B6BD9C77-6A5A-42E2-A10D-05A95BDB867B}"/>
    <cellStyle name="40% - Accent4 11 5 2" xfId="7926" xr:uid="{25DA512F-7465-4269-94C1-F3EBB893A4BC}"/>
    <cellStyle name="40% - Accent4 11 6" xfId="4597" xr:uid="{40152551-5D33-4D86-BBD7-7739D93914D7}"/>
    <cellStyle name="40% - Accent4 11 7" xfId="8773" xr:uid="{1AF2EE05-EE33-4267-8238-88F27232E46C}"/>
    <cellStyle name="40% - Accent4 12" xfId="870" xr:uid="{B15D2594-3896-4844-AE24-3FDE3AB68111}"/>
    <cellStyle name="40% - Accent4 12 2" xfId="5002" xr:uid="{B8EF55AC-F88C-4C41-8752-EA3503BA10C4}"/>
    <cellStyle name="40% - Accent4 13" xfId="1699" xr:uid="{27AABE14-03A3-4A76-A2AC-9D78B205CAC3}"/>
    <cellStyle name="40% - Accent4 13 2" xfId="5830" xr:uid="{BB9136E4-0BF8-4D44-8A50-D6C20FCE3994}"/>
    <cellStyle name="40% - Accent4 14" xfId="2523" xr:uid="{975478A9-3CDF-4A53-87D4-CC25D32B42EC}"/>
    <cellStyle name="40% - Accent4 14 2" xfId="6654" xr:uid="{446ABE99-B1EB-47F2-9BA0-8D32269478EC}"/>
    <cellStyle name="40% - Accent4 15" xfId="3347" xr:uid="{A6DB400E-78B3-4401-935D-BC592D67DFF9}"/>
    <cellStyle name="40% - Accent4 15 2" xfId="7506" xr:uid="{C5A293EF-44F0-4B6E-B485-CB88916CF501}"/>
    <cellStyle name="40% - Accent4 16" xfId="4176" xr:uid="{5DD163E9-FA33-4CA4-A47C-3C852981A7CB}"/>
    <cellStyle name="40% - Accent4 17" xfId="8353" xr:uid="{6C78834A-7166-4025-B002-24FB5088B151}"/>
    <cellStyle name="40% - Accent4 2" xfId="59" xr:uid="{00000000-0005-0000-0000-00003A020000}"/>
    <cellStyle name="40% - Accent4 2 10" xfId="4191" xr:uid="{A36BA632-2393-4418-A923-BFC6A079715D}"/>
    <cellStyle name="40% - Accent4 2 11" xfId="8367" xr:uid="{FC2E329B-14A7-4923-91DF-578CDF261608}"/>
    <cellStyle name="40% - Accent4 2 2" xfId="112" xr:uid="{00000000-0005-0000-0000-00003B020000}"/>
    <cellStyle name="40% - Accent4 2 2 10" xfId="8420" xr:uid="{05B7B8B2-88D6-483C-A72F-ED05C82DECC7}"/>
    <cellStyle name="40% - Accent4 2 2 2" xfId="217" xr:uid="{00000000-0005-0000-0000-00003C020000}"/>
    <cellStyle name="40% - Accent4 2 2 2 2" xfId="426" xr:uid="{00000000-0005-0000-0000-00003D020000}"/>
    <cellStyle name="40% - Accent4 2 2 2 2 2" xfId="843" xr:uid="{00000000-0005-0000-0000-00003E020000}"/>
    <cellStyle name="40% - Accent4 2 2 2 2 2 2" xfId="1669" xr:uid="{1BF22157-8D3B-44B6-98A7-67C0621A51BA}"/>
    <cellStyle name="40% - Accent4 2 2 2 2 2 2 2" xfId="5801" xr:uid="{E922542E-8116-4984-BB17-78DE11019496}"/>
    <cellStyle name="40% - Accent4 2 2 2 2 2 3" xfId="2497" xr:uid="{014B8CBE-73EB-4CFD-8D18-62EDEB8A3509}"/>
    <cellStyle name="40% - Accent4 2 2 2 2 2 3 2" xfId="6628" xr:uid="{95ADF62D-2B3C-45BC-9F3B-D4A5296C07CD}"/>
    <cellStyle name="40% - Accent4 2 2 2 2 2 4" xfId="3321" xr:uid="{FB0E618F-64CC-4D7F-8B2E-50012418FBE9}"/>
    <cellStyle name="40% - Accent4 2 2 2 2 2 4 2" xfId="7452" xr:uid="{BE17392A-9BB0-4838-B926-E7DBF858DF53}"/>
    <cellStyle name="40% - Accent4 2 2 2 2 2 5" xfId="4145" xr:uid="{4CFFFA68-3D99-497F-82D7-425E357B45D7}"/>
    <cellStyle name="40% - Accent4 2 2 2 2 2 5 2" xfId="8304" xr:uid="{298E28CB-95D3-4D31-A59D-1F5599F3FE4F}"/>
    <cellStyle name="40% - Accent4 2 2 2 2 2 6" xfId="4975" xr:uid="{E5D8FEFC-F569-4F32-87A4-0D67AF952278}"/>
    <cellStyle name="40% - Accent4 2 2 2 2 2 7" xfId="9151" xr:uid="{2B39B773-FADC-40E8-A261-37636855F282}"/>
    <cellStyle name="40% - Accent4 2 2 2 2 3" xfId="1252" xr:uid="{57AEDE4C-E885-41DD-BE47-0A073D335502}"/>
    <cellStyle name="40% - Accent4 2 2 2 2 3 2" xfId="5384" xr:uid="{CD2811C7-8B8B-4C3B-9AA4-88654529ECD3}"/>
    <cellStyle name="40% - Accent4 2 2 2 2 4" xfId="2080" xr:uid="{1DCF0E8A-30EB-40CE-B8AD-4C6A56193A21}"/>
    <cellStyle name="40% - Accent4 2 2 2 2 4 2" xfId="6211" xr:uid="{FDAC402C-D8A7-4331-8868-3F6CBD0A1DD8}"/>
    <cellStyle name="40% - Accent4 2 2 2 2 5" xfId="2904" xr:uid="{A993293C-14CB-4AEB-941B-743FCDE0A38B}"/>
    <cellStyle name="40% - Accent4 2 2 2 2 5 2" xfId="7035" xr:uid="{A643BF5F-0C40-4E7F-8F90-2A8380CB7EDF}"/>
    <cellStyle name="40% - Accent4 2 2 2 2 6" xfId="3728" xr:uid="{6F875820-BFEB-42BA-9AB8-09A1F2301CB5}"/>
    <cellStyle name="40% - Accent4 2 2 2 2 6 2" xfId="7887" xr:uid="{A0F58E9C-3A4E-431F-A6A3-713E404E216A}"/>
    <cellStyle name="40% - Accent4 2 2 2 2 7" xfId="4558" xr:uid="{097FAFA9-68F4-4A03-8CFE-C1C446EAC56B}"/>
    <cellStyle name="40% - Accent4 2 2 2 2 8" xfId="8734" xr:uid="{97127900-F723-424A-8714-DD616CF7E5B2}"/>
    <cellStyle name="40% - Accent4 2 2 2 3" xfId="635" xr:uid="{00000000-0005-0000-0000-00003F020000}"/>
    <cellStyle name="40% - Accent4 2 2 2 3 2" xfId="1461" xr:uid="{008C2FEE-E158-4605-AD05-AF3AF269F2D0}"/>
    <cellStyle name="40% - Accent4 2 2 2 3 2 2" xfId="5593" xr:uid="{21D59DB6-98FA-434C-B687-32C0C7F586D1}"/>
    <cellStyle name="40% - Accent4 2 2 2 3 3" xfId="2289" xr:uid="{A179B41D-1AE8-4959-95E2-23F2EC90AB0B}"/>
    <cellStyle name="40% - Accent4 2 2 2 3 3 2" xfId="6420" xr:uid="{5226EBC8-2BD8-4FD1-B295-1CFC652EC1F3}"/>
    <cellStyle name="40% - Accent4 2 2 2 3 4" xfId="3113" xr:uid="{B5594B2E-60E9-4E1A-988C-CCE88CB90F26}"/>
    <cellStyle name="40% - Accent4 2 2 2 3 4 2" xfId="7244" xr:uid="{314CF363-1AEF-499C-9B1B-BA4EC7D8758E}"/>
    <cellStyle name="40% - Accent4 2 2 2 3 5" xfId="3937" xr:uid="{A5805615-1C0B-4244-A9AC-6644E94A4CAA}"/>
    <cellStyle name="40% - Accent4 2 2 2 3 5 2" xfId="8096" xr:uid="{69832A24-BCE3-462E-8D10-5B9E35003F3F}"/>
    <cellStyle name="40% - Accent4 2 2 2 3 6" xfId="4767" xr:uid="{E2792846-01A5-4CEA-BFB5-10ABAF12935D}"/>
    <cellStyle name="40% - Accent4 2 2 2 3 7" xfId="8943" xr:uid="{310B860A-BA24-4469-B1F2-59D60DA6C8AC}"/>
    <cellStyle name="40% - Accent4 2 2 2 4" xfId="1043" xr:uid="{90E2DDB2-1E65-44A3-AE21-07700426DAE2}"/>
    <cellStyle name="40% - Accent4 2 2 2 4 2" xfId="5175" xr:uid="{70388340-3C8E-4CDF-A471-5959DCBDAFBB}"/>
    <cellStyle name="40% - Accent4 2 2 2 5" xfId="1871" xr:uid="{EAFE5A7E-B8BA-4F61-8DEB-46948C71C1DC}"/>
    <cellStyle name="40% - Accent4 2 2 2 5 2" xfId="6002" xr:uid="{D57897E5-9B20-4007-A39C-5455732A667B}"/>
    <cellStyle name="40% - Accent4 2 2 2 6" xfId="2695" xr:uid="{4EDFB017-F9A8-4E9E-B1E2-D38AC9AA8B70}"/>
    <cellStyle name="40% - Accent4 2 2 2 6 2" xfId="6826" xr:uid="{7387D5EC-41FB-4E8D-8E26-5ECEF6F7D2D3}"/>
    <cellStyle name="40% - Accent4 2 2 2 7" xfId="3519" xr:uid="{8E29864C-C38E-449A-A17E-AD2A6A36C05D}"/>
    <cellStyle name="40% - Accent4 2 2 2 7 2" xfId="7678" xr:uid="{F8D8C85E-779A-416F-B01D-B3F3CCDA9F21}"/>
    <cellStyle name="40% - Accent4 2 2 2 8" xfId="4349" xr:uid="{06613412-0DD5-4AB7-B8CC-059CDFCF36FD}"/>
    <cellStyle name="40% - Accent4 2 2 2 9" xfId="8525" xr:uid="{F9134AD3-285F-4B17-B4E7-2DB800A49A77}"/>
    <cellStyle name="40% - Accent4 2 2 3" xfId="322" xr:uid="{00000000-0005-0000-0000-000040020000}"/>
    <cellStyle name="40% - Accent4 2 2 3 2" xfId="739" xr:uid="{00000000-0005-0000-0000-000041020000}"/>
    <cellStyle name="40% - Accent4 2 2 3 2 2" xfId="1565" xr:uid="{3BBC0C69-4CCA-4BB4-B366-C502C35F03BC}"/>
    <cellStyle name="40% - Accent4 2 2 3 2 2 2" xfId="5697" xr:uid="{009C0A90-78BE-4944-B39B-06E64AC61BF9}"/>
    <cellStyle name="40% - Accent4 2 2 3 2 3" xfId="2393" xr:uid="{7C716A46-8744-409D-A570-EA9344338459}"/>
    <cellStyle name="40% - Accent4 2 2 3 2 3 2" xfId="6524" xr:uid="{DF65C172-25BD-4847-8C8C-5AC110381F23}"/>
    <cellStyle name="40% - Accent4 2 2 3 2 4" xfId="3217" xr:uid="{AADFBB49-9AD2-4577-885C-13D09FB8C92A}"/>
    <cellStyle name="40% - Accent4 2 2 3 2 4 2" xfId="7348" xr:uid="{B0B7E8CF-8B53-4479-886B-245ABC5703AD}"/>
    <cellStyle name="40% - Accent4 2 2 3 2 5" xfId="4041" xr:uid="{6631209B-0FED-4A69-8501-3040B67BC34E}"/>
    <cellStyle name="40% - Accent4 2 2 3 2 5 2" xfId="8200" xr:uid="{A3D1755B-0150-46B7-AE27-9F8DDD118C3D}"/>
    <cellStyle name="40% - Accent4 2 2 3 2 6" xfId="4871" xr:uid="{7F3F82C6-F8F4-406B-A6EC-B0B23F3BE710}"/>
    <cellStyle name="40% - Accent4 2 2 3 2 7" xfId="9047" xr:uid="{13D0ECA1-D616-4685-AC87-B42A3E51D9D8}"/>
    <cellStyle name="40% - Accent4 2 2 3 3" xfId="1148" xr:uid="{9CBE3CD8-0BCC-4E98-A26C-9ECD3DF052FC}"/>
    <cellStyle name="40% - Accent4 2 2 3 3 2" xfId="5280" xr:uid="{D2CD5CD2-3F26-44F2-B79F-BAE4ABE1952F}"/>
    <cellStyle name="40% - Accent4 2 2 3 4" xfId="1976" xr:uid="{D7A78D23-8E90-40C3-A4CF-6BB32890DBE7}"/>
    <cellStyle name="40% - Accent4 2 2 3 4 2" xfId="6107" xr:uid="{27468493-2199-4627-8E06-DE64973A31AD}"/>
    <cellStyle name="40% - Accent4 2 2 3 5" xfId="2800" xr:uid="{82662E8C-456B-40DD-9B9B-B8C662D60910}"/>
    <cellStyle name="40% - Accent4 2 2 3 5 2" xfId="6931" xr:uid="{3ED3607F-D60A-4465-98E4-329578B408A4}"/>
    <cellStyle name="40% - Accent4 2 2 3 6" xfId="3624" xr:uid="{72BC4C43-816C-4911-8CD1-E462DCD91B7A}"/>
    <cellStyle name="40% - Accent4 2 2 3 6 2" xfId="7783" xr:uid="{6B7A08CF-3219-42D5-B46B-148B56967FA2}"/>
    <cellStyle name="40% - Accent4 2 2 3 7" xfId="4454" xr:uid="{9F8FFBB2-3030-4EDB-9F1E-60C2EF95187F}"/>
    <cellStyle name="40% - Accent4 2 2 3 8" xfId="8630" xr:uid="{FEE5413C-4637-457E-9D88-6A2F563FBB06}"/>
    <cellStyle name="40% - Accent4 2 2 4" xfId="531" xr:uid="{00000000-0005-0000-0000-000042020000}"/>
    <cellStyle name="40% - Accent4 2 2 4 2" xfId="1357" xr:uid="{4DA6F600-A639-472A-8093-C9AFCBA46869}"/>
    <cellStyle name="40% - Accent4 2 2 4 2 2" xfId="5489" xr:uid="{9B730220-863B-46CA-B42E-FE7C9B5288A1}"/>
    <cellStyle name="40% - Accent4 2 2 4 3" xfId="2185" xr:uid="{B4ADDC2E-9659-41AC-AEAE-27C9AFEF5EFD}"/>
    <cellStyle name="40% - Accent4 2 2 4 3 2" xfId="6316" xr:uid="{72331ED3-7C50-4EE7-8DB0-274A58CFC9EA}"/>
    <cellStyle name="40% - Accent4 2 2 4 4" xfId="3009" xr:uid="{A967B404-D362-4CAE-BC67-6B3A29572E71}"/>
    <cellStyle name="40% - Accent4 2 2 4 4 2" xfId="7140" xr:uid="{AF934869-87DA-4450-9FF7-4EF4D03935C2}"/>
    <cellStyle name="40% - Accent4 2 2 4 5" xfId="3833" xr:uid="{E237FB7D-A46C-476D-B8DF-29C151A62D15}"/>
    <cellStyle name="40% - Accent4 2 2 4 5 2" xfId="7992" xr:uid="{5D683894-3CC5-4C2B-B1D2-60F762887998}"/>
    <cellStyle name="40% - Accent4 2 2 4 6" xfId="4663" xr:uid="{822F87E7-658A-4369-A8BC-E4C4890EE8F4}"/>
    <cellStyle name="40% - Accent4 2 2 4 7" xfId="8839" xr:uid="{051F5A76-6850-4754-8FFF-B70E347AA5D3}"/>
    <cellStyle name="40% - Accent4 2 2 5" xfId="938" xr:uid="{1B1FFC45-CFB3-4C2B-95AA-EA619CF17C22}"/>
    <cellStyle name="40% - Accent4 2 2 5 2" xfId="5070" xr:uid="{273C31E4-6D79-4C19-8677-1B2E930A7945}"/>
    <cellStyle name="40% - Accent4 2 2 6" xfId="1766" xr:uid="{6896737D-4E74-407C-AE19-BFAFB9F41048}"/>
    <cellStyle name="40% - Accent4 2 2 6 2" xfId="5897" xr:uid="{EFC32D06-06AD-4431-A587-7716DEDF97B6}"/>
    <cellStyle name="40% - Accent4 2 2 7" xfId="2590" xr:uid="{A6B3D79B-ACA8-4875-9751-2BF4161A24DC}"/>
    <cellStyle name="40% - Accent4 2 2 7 2" xfId="6721" xr:uid="{5E05D06E-3656-4AB4-B63C-1AFC4A29229A}"/>
    <cellStyle name="40% - Accent4 2 2 8" xfId="3414" xr:uid="{5B0E6B38-912F-4994-A017-9701D4297F10}"/>
    <cellStyle name="40% - Accent4 2 2 8 2" xfId="7573" xr:uid="{408FBB4C-7FF4-47D1-BBB9-FAF944C8A3A6}"/>
    <cellStyle name="40% - Accent4 2 2 9" xfId="4244" xr:uid="{36E24F61-35F9-4F74-8D9E-3E289CA6E36C}"/>
    <cellStyle name="40% - Accent4 2 3" xfId="165" xr:uid="{00000000-0005-0000-0000-000043020000}"/>
    <cellStyle name="40% - Accent4 2 3 2" xfId="374" xr:uid="{00000000-0005-0000-0000-000044020000}"/>
    <cellStyle name="40% - Accent4 2 3 2 2" xfId="791" xr:uid="{00000000-0005-0000-0000-000045020000}"/>
    <cellStyle name="40% - Accent4 2 3 2 2 2" xfId="1617" xr:uid="{12911600-774E-4FAF-9AA9-88D96987F54B}"/>
    <cellStyle name="40% - Accent4 2 3 2 2 2 2" xfId="5749" xr:uid="{72C1C18D-DFB0-458A-A258-5ED496FCAF23}"/>
    <cellStyle name="40% - Accent4 2 3 2 2 3" xfId="2445" xr:uid="{3BDA6995-BC70-427D-BCB0-F973DFA62C01}"/>
    <cellStyle name="40% - Accent4 2 3 2 2 3 2" xfId="6576" xr:uid="{8C220D59-5F74-424D-8656-FFE7A67C0EA1}"/>
    <cellStyle name="40% - Accent4 2 3 2 2 4" xfId="3269" xr:uid="{58BDB4AB-EF8D-4B27-96AF-68229C19E03A}"/>
    <cellStyle name="40% - Accent4 2 3 2 2 4 2" xfId="7400" xr:uid="{FACEDE2A-C877-416F-AEDC-C0F9CFAAEC47}"/>
    <cellStyle name="40% - Accent4 2 3 2 2 5" xfId="4093" xr:uid="{A604F143-8D35-4620-82B2-892475A59024}"/>
    <cellStyle name="40% - Accent4 2 3 2 2 5 2" xfId="8252" xr:uid="{A9FDC5EA-74A5-416E-9C08-318AFB1FA75D}"/>
    <cellStyle name="40% - Accent4 2 3 2 2 6" xfId="4923" xr:uid="{49923BE5-3AB4-4F50-90FD-77630DE8CC08}"/>
    <cellStyle name="40% - Accent4 2 3 2 2 7" xfId="9099" xr:uid="{30AB0FE1-FA84-4AF7-831C-C11354F67EFF}"/>
    <cellStyle name="40% - Accent4 2 3 2 3" xfId="1200" xr:uid="{0780252F-9C21-4195-BD7D-C61A41211A10}"/>
    <cellStyle name="40% - Accent4 2 3 2 3 2" xfId="5332" xr:uid="{C13A0992-4312-4518-9CC0-59164F28DEAD}"/>
    <cellStyle name="40% - Accent4 2 3 2 4" xfId="2028" xr:uid="{254184CC-10B7-4FE3-8C60-0BAB89AAE231}"/>
    <cellStyle name="40% - Accent4 2 3 2 4 2" xfId="6159" xr:uid="{C6B86EAE-E027-4B19-853D-649D50214CFC}"/>
    <cellStyle name="40% - Accent4 2 3 2 5" xfId="2852" xr:uid="{BE3DD3B2-4845-43B3-BB96-E2B3C4BB762B}"/>
    <cellStyle name="40% - Accent4 2 3 2 5 2" xfId="6983" xr:uid="{D0EC9BA8-CBB7-45C0-A67B-E330C793FD38}"/>
    <cellStyle name="40% - Accent4 2 3 2 6" xfId="3676" xr:uid="{52B2EF8E-6F7C-41E4-BBC7-76AB78CE6A13}"/>
    <cellStyle name="40% - Accent4 2 3 2 6 2" xfId="7835" xr:uid="{03FBF94D-2D4E-41EC-A652-978CBE7C7FE0}"/>
    <cellStyle name="40% - Accent4 2 3 2 7" xfId="4506" xr:uid="{5FBB9845-E2C7-4F5B-9CA8-70BB188423D7}"/>
    <cellStyle name="40% - Accent4 2 3 2 8" xfId="8682" xr:uid="{ACD63CEB-DC80-4D0F-BFF6-3EFBA4F9C0CA}"/>
    <cellStyle name="40% - Accent4 2 3 3" xfId="583" xr:uid="{00000000-0005-0000-0000-000046020000}"/>
    <cellStyle name="40% - Accent4 2 3 3 2" xfId="1409" xr:uid="{2024F258-0DE8-43D3-97A8-A0F4BFF656A6}"/>
    <cellStyle name="40% - Accent4 2 3 3 2 2" xfId="5541" xr:uid="{27759601-49E1-4C5A-8DBE-8D5862012F19}"/>
    <cellStyle name="40% - Accent4 2 3 3 3" xfId="2237" xr:uid="{0CBB9E64-6AF3-429B-8893-CC02039C475A}"/>
    <cellStyle name="40% - Accent4 2 3 3 3 2" xfId="6368" xr:uid="{8E806387-C8A9-466E-B1C4-021BE815F9DA}"/>
    <cellStyle name="40% - Accent4 2 3 3 4" xfId="3061" xr:uid="{C34D9FEB-DE26-4E7C-90A9-63501183EE8A}"/>
    <cellStyle name="40% - Accent4 2 3 3 4 2" xfId="7192" xr:uid="{E861C361-F786-4BAE-9A1A-E87ABAD2C1A7}"/>
    <cellStyle name="40% - Accent4 2 3 3 5" xfId="3885" xr:uid="{067A5F80-B389-4C08-81E5-2136900D8B57}"/>
    <cellStyle name="40% - Accent4 2 3 3 5 2" xfId="8044" xr:uid="{0BF94922-F9F6-4507-987E-94174B22F4CE}"/>
    <cellStyle name="40% - Accent4 2 3 3 6" xfId="4715" xr:uid="{A3649C7D-B241-409B-893A-C0FA107673C5}"/>
    <cellStyle name="40% - Accent4 2 3 3 7" xfId="8891" xr:uid="{11C713BE-8255-466E-BB05-24F56B8EDC80}"/>
    <cellStyle name="40% - Accent4 2 3 4" xfId="991" xr:uid="{E8B212E8-5130-4429-ADDC-6AB71F74E001}"/>
    <cellStyle name="40% - Accent4 2 3 4 2" xfId="5123" xr:uid="{1D404A9F-8005-463C-BCBD-4F029D6E28A1}"/>
    <cellStyle name="40% - Accent4 2 3 5" xfId="1819" xr:uid="{0F2D0847-8561-48DF-8539-E3026FA39203}"/>
    <cellStyle name="40% - Accent4 2 3 5 2" xfId="5950" xr:uid="{FF532B84-2C16-45CC-8291-60D149298DA3}"/>
    <cellStyle name="40% - Accent4 2 3 6" xfId="2643" xr:uid="{779038CE-25E7-4443-992B-0C6FDEEBBC4A}"/>
    <cellStyle name="40% - Accent4 2 3 6 2" xfId="6774" xr:uid="{FD05C31A-7C2A-4C93-B4FC-63CA69588674}"/>
    <cellStyle name="40% - Accent4 2 3 7" xfId="3467" xr:uid="{97A7E287-474F-4266-BF7B-A1FBBC1C418A}"/>
    <cellStyle name="40% - Accent4 2 3 7 2" xfId="7626" xr:uid="{27C86FB1-AD3D-4E40-BC2E-508A20800B7D}"/>
    <cellStyle name="40% - Accent4 2 3 8" xfId="4297" xr:uid="{28A06208-7021-451B-AADD-F3154FC648BC}"/>
    <cellStyle name="40% - Accent4 2 3 9" xfId="8473" xr:uid="{1EA4DAD0-7E05-4D75-99AA-248CDD4F6A27}"/>
    <cellStyle name="40% - Accent4 2 4" xfId="270" xr:uid="{00000000-0005-0000-0000-000047020000}"/>
    <cellStyle name="40% - Accent4 2 4 2" xfId="687" xr:uid="{00000000-0005-0000-0000-000048020000}"/>
    <cellStyle name="40% - Accent4 2 4 2 2" xfId="1513" xr:uid="{2B84A6A0-FE1B-43B6-A3E3-B018C77536AB}"/>
    <cellStyle name="40% - Accent4 2 4 2 2 2" xfId="5645" xr:uid="{58B6E1C9-690A-4056-BC28-C2BB218C9A31}"/>
    <cellStyle name="40% - Accent4 2 4 2 3" xfId="2341" xr:uid="{B3E9A86B-46A1-4FC4-9550-A41AE7716E60}"/>
    <cellStyle name="40% - Accent4 2 4 2 3 2" xfId="6472" xr:uid="{9B03C391-141E-4721-8897-26A0544B66FC}"/>
    <cellStyle name="40% - Accent4 2 4 2 4" xfId="3165" xr:uid="{4D1659AB-9E86-4215-A97E-68833F85B23C}"/>
    <cellStyle name="40% - Accent4 2 4 2 4 2" xfId="7296" xr:uid="{37C905C4-6B66-4FDA-92FD-D1F1BECA36D1}"/>
    <cellStyle name="40% - Accent4 2 4 2 5" xfId="3989" xr:uid="{A46C9181-125F-48B8-8605-383C24B266BE}"/>
    <cellStyle name="40% - Accent4 2 4 2 5 2" xfId="8148" xr:uid="{EF840EEF-191D-4039-A008-F35A77EC3268}"/>
    <cellStyle name="40% - Accent4 2 4 2 6" xfId="4819" xr:uid="{1EB3507A-67D6-4E00-B429-4E9B002D93BB}"/>
    <cellStyle name="40% - Accent4 2 4 2 7" xfId="8995" xr:uid="{776BFD65-42B1-4430-8046-7A210C35D10A}"/>
    <cellStyle name="40% - Accent4 2 4 3" xfId="1096" xr:uid="{DA075917-5B6E-4F22-8094-BF0FFD0D5C5B}"/>
    <cellStyle name="40% - Accent4 2 4 3 2" xfId="5228" xr:uid="{E3698394-1BCF-4947-8CB8-98D83DFD7D97}"/>
    <cellStyle name="40% - Accent4 2 4 4" xfId="1924" xr:uid="{BC1305ED-ABEB-48AC-AE1E-2A6DD5D4CAEE}"/>
    <cellStyle name="40% - Accent4 2 4 4 2" xfId="6055" xr:uid="{6AAD6AB1-6365-4CBA-8820-20CA775092BE}"/>
    <cellStyle name="40% - Accent4 2 4 5" xfId="2748" xr:uid="{AD671FA8-E40A-4EE3-B809-3BCB303682FB}"/>
    <cellStyle name="40% - Accent4 2 4 5 2" xfId="6879" xr:uid="{5BA4030D-2C8E-461A-9A0D-D07BFDA4ECCD}"/>
    <cellStyle name="40% - Accent4 2 4 6" xfId="3572" xr:uid="{AA4700DF-6ACA-4F89-9469-741545BA0C5F}"/>
    <cellStyle name="40% - Accent4 2 4 6 2" xfId="7731" xr:uid="{DFC8F94E-F5DB-4ED8-87F9-B4E162A903DB}"/>
    <cellStyle name="40% - Accent4 2 4 7" xfId="4402" xr:uid="{73BACA03-9DF2-42C2-BE45-0E3D047297FD}"/>
    <cellStyle name="40% - Accent4 2 4 8" xfId="8578" xr:uid="{E1DB3DE5-5018-4091-B3FD-B8D2EE69F30B}"/>
    <cellStyle name="40% - Accent4 2 5" xfId="479" xr:uid="{00000000-0005-0000-0000-000049020000}"/>
    <cellStyle name="40% - Accent4 2 5 2" xfId="1305" xr:uid="{281003AA-47B5-4027-A141-C0585A8AD7DA}"/>
    <cellStyle name="40% - Accent4 2 5 2 2" xfId="5437" xr:uid="{CD8A87A7-C0E0-4B71-8D30-6520C5DB5AD5}"/>
    <cellStyle name="40% - Accent4 2 5 3" xfId="2133" xr:uid="{4FD7B327-DF15-432E-BF89-A20D9EDC3B46}"/>
    <cellStyle name="40% - Accent4 2 5 3 2" xfId="6264" xr:uid="{2BFA2671-CF8B-4496-BF02-A63FC86F9C28}"/>
    <cellStyle name="40% - Accent4 2 5 4" xfId="2957" xr:uid="{5E462E48-E361-49FC-83F5-57DDBAB20ACF}"/>
    <cellStyle name="40% - Accent4 2 5 4 2" xfId="7088" xr:uid="{FD593293-0063-40F3-B42C-B33F3FFC6C8C}"/>
    <cellStyle name="40% - Accent4 2 5 5" xfId="3781" xr:uid="{EF456B61-3FAF-4870-97AB-F0FE7B971583}"/>
    <cellStyle name="40% - Accent4 2 5 5 2" xfId="7940" xr:uid="{406A96BD-66F8-43DE-BD59-EBDC735D0739}"/>
    <cellStyle name="40% - Accent4 2 5 6" xfId="4611" xr:uid="{6E3D0420-FD35-4503-A3D1-A67FAE492A52}"/>
    <cellStyle name="40% - Accent4 2 5 7" xfId="8787" xr:uid="{2E68CB7C-A165-457D-BC0A-2F43FC9CCFAE}"/>
    <cellStyle name="40% - Accent4 2 6" xfId="885" xr:uid="{C2B9FFB9-0785-4A27-82BC-F349A239FD8A}"/>
    <cellStyle name="40% - Accent4 2 6 2" xfId="5017" xr:uid="{A1E11653-A29A-49C4-870E-6B10ED800FAB}"/>
    <cellStyle name="40% - Accent4 2 7" xfId="1713" xr:uid="{A779C282-11D5-4D3E-95F2-B3B8294D5942}"/>
    <cellStyle name="40% - Accent4 2 7 2" xfId="5844" xr:uid="{FFF03C68-95E7-4CE6-93F1-4FE48930F6C3}"/>
    <cellStyle name="40% - Accent4 2 8" xfId="2537" xr:uid="{D689241F-CE3B-4A40-840B-415A5DD764AF}"/>
    <cellStyle name="40% - Accent4 2 8 2" xfId="6668" xr:uid="{9817FAC4-F146-46B2-A422-3486F6071800}"/>
    <cellStyle name="40% - Accent4 2 9" xfId="3361" xr:uid="{95B83850-4A56-4787-85A1-495ED3D4E63C}"/>
    <cellStyle name="40% - Accent4 2 9 2" xfId="7520" xr:uid="{148DF91B-DEBE-49D3-8C1E-DC30EA4FC572}"/>
    <cellStyle name="40% - Accent4 3" xfId="72" xr:uid="{00000000-0005-0000-0000-00004A020000}"/>
    <cellStyle name="40% - Accent4 3 10" xfId="4204" xr:uid="{9D2E43AD-9994-455E-9801-D1794E790AF2}"/>
    <cellStyle name="40% - Accent4 3 11" xfId="8380" xr:uid="{C00D80D8-90AF-4F91-8044-192ED4467606}"/>
    <cellStyle name="40% - Accent4 3 2" xfId="125" xr:uid="{00000000-0005-0000-0000-00004B020000}"/>
    <cellStyle name="40% - Accent4 3 2 10" xfId="8433" xr:uid="{D819E518-1E1A-45F1-A91C-5198AA0D6BE9}"/>
    <cellStyle name="40% - Accent4 3 2 2" xfId="230" xr:uid="{00000000-0005-0000-0000-00004C020000}"/>
    <cellStyle name="40% - Accent4 3 2 2 2" xfId="439" xr:uid="{00000000-0005-0000-0000-00004D020000}"/>
    <cellStyle name="40% - Accent4 3 2 2 2 2" xfId="856" xr:uid="{00000000-0005-0000-0000-00004E020000}"/>
    <cellStyle name="40% - Accent4 3 2 2 2 2 2" xfId="1682" xr:uid="{9CCAD123-C72A-44C4-9797-4ECEE9363035}"/>
    <cellStyle name="40% - Accent4 3 2 2 2 2 2 2" xfId="5814" xr:uid="{B5CA6D7A-63A6-4219-8EBB-7965AB559767}"/>
    <cellStyle name="40% - Accent4 3 2 2 2 2 3" xfId="2510" xr:uid="{226A90C2-2D4C-4E5F-BD08-DC139DE95008}"/>
    <cellStyle name="40% - Accent4 3 2 2 2 2 3 2" xfId="6641" xr:uid="{A8238793-D9B6-4B8F-9582-73A64943C34E}"/>
    <cellStyle name="40% - Accent4 3 2 2 2 2 4" xfId="3334" xr:uid="{1B963CF7-B29A-4DDB-8CBF-F4AF4820AC50}"/>
    <cellStyle name="40% - Accent4 3 2 2 2 2 4 2" xfId="7465" xr:uid="{2AFF2E40-334D-4FE4-ADD1-1E92C64407F9}"/>
    <cellStyle name="40% - Accent4 3 2 2 2 2 5" xfId="4158" xr:uid="{FCF647C6-3710-45AC-85E1-74201F0CD280}"/>
    <cellStyle name="40% - Accent4 3 2 2 2 2 5 2" xfId="8317" xr:uid="{4F58FAC1-3013-4B47-BFAA-1F82F3A98E56}"/>
    <cellStyle name="40% - Accent4 3 2 2 2 2 6" xfId="4988" xr:uid="{18DD978E-CCF3-4306-9B9F-8A1AEF8D9CCE}"/>
    <cellStyle name="40% - Accent4 3 2 2 2 2 7" xfId="9164" xr:uid="{C92DD5BD-0B7E-4FE4-927D-5BC3DACEBCB2}"/>
    <cellStyle name="40% - Accent4 3 2 2 2 3" xfId="1265" xr:uid="{17AB946D-ABCD-4426-8A2D-C214CCBF6E48}"/>
    <cellStyle name="40% - Accent4 3 2 2 2 3 2" xfId="5397" xr:uid="{DA65086B-4240-4CB4-AD6F-F96116D983E1}"/>
    <cellStyle name="40% - Accent4 3 2 2 2 4" xfId="2093" xr:uid="{E6716AC5-0D8B-4E2B-B863-0BAF4CD7855A}"/>
    <cellStyle name="40% - Accent4 3 2 2 2 4 2" xfId="6224" xr:uid="{A7B68B2B-3045-4A83-968A-6988175A5832}"/>
    <cellStyle name="40% - Accent4 3 2 2 2 5" xfId="2917" xr:uid="{7CDFE4B9-047D-4029-80D8-FF7AE55C33F9}"/>
    <cellStyle name="40% - Accent4 3 2 2 2 5 2" xfId="7048" xr:uid="{C4747B6F-0872-46CB-9A80-28EC5F6460B3}"/>
    <cellStyle name="40% - Accent4 3 2 2 2 6" xfId="3741" xr:uid="{7D238E2D-A31B-4B02-8900-4EC6DBAAC7F4}"/>
    <cellStyle name="40% - Accent4 3 2 2 2 6 2" xfId="7900" xr:uid="{B611E47E-6081-49AD-9ECA-9CE30611CD7B}"/>
    <cellStyle name="40% - Accent4 3 2 2 2 7" xfId="4571" xr:uid="{FF32454C-872E-48DA-B53D-ADC3BFC2F476}"/>
    <cellStyle name="40% - Accent4 3 2 2 2 8" xfId="8747" xr:uid="{479F444E-F240-4DF1-AE59-FD901D020931}"/>
    <cellStyle name="40% - Accent4 3 2 2 3" xfId="648" xr:uid="{00000000-0005-0000-0000-00004F020000}"/>
    <cellStyle name="40% - Accent4 3 2 2 3 2" xfId="1474" xr:uid="{18B3C32C-DF24-427C-AEC2-FF2F4D561EE8}"/>
    <cellStyle name="40% - Accent4 3 2 2 3 2 2" xfId="5606" xr:uid="{E1085A6F-F544-4C66-98C3-3C45FD2AB7B2}"/>
    <cellStyle name="40% - Accent4 3 2 2 3 3" xfId="2302" xr:uid="{C8DE9609-ABE3-48BC-BCC6-16500415CB6F}"/>
    <cellStyle name="40% - Accent4 3 2 2 3 3 2" xfId="6433" xr:uid="{6E5A8A6B-51EB-4C96-97D8-FEAFED7A790F}"/>
    <cellStyle name="40% - Accent4 3 2 2 3 4" xfId="3126" xr:uid="{AA26ADB0-90B6-44C3-ABE1-4074DB9BC591}"/>
    <cellStyle name="40% - Accent4 3 2 2 3 4 2" xfId="7257" xr:uid="{9A922B71-D64A-4AD5-86E1-6B6E7A8D2F5A}"/>
    <cellStyle name="40% - Accent4 3 2 2 3 5" xfId="3950" xr:uid="{D146DFC5-36CF-43BC-8CD3-77EFA07DA98E}"/>
    <cellStyle name="40% - Accent4 3 2 2 3 5 2" xfId="8109" xr:uid="{43E97DC1-9E92-4AD5-B9B1-BF6464D62415}"/>
    <cellStyle name="40% - Accent4 3 2 2 3 6" xfId="4780" xr:uid="{2287AEFB-83A4-4287-989E-4A3B0A0E9213}"/>
    <cellStyle name="40% - Accent4 3 2 2 3 7" xfId="8956" xr:uid="{FD435C10-2A82-41D2-8855-8BD7E0DD5615}"/>
    <cellStyle name="40% - Accent4 3 2 2 4" xfId="1056" xr:uid="{F225DCD3-F6C2-461C-ACAD-4D6528DFDEA9}"/>
    <cellStyle name="40% - Accent4 3 2 2 4 2" xfId="5188" xr:uid="{87246276-2D0E-4029-949D-1ABF0AC31254}"/>
    <cellStyle name="40% - Accent4 3 2 2 5" xfId="1884" xr:uid="{6E732410-7D66-415D-AF2D-FE7DC0A926B0}"/>
    <cellStyle name="40% - Accent4 3 2 2 5 2" xfId="6015" xr:uid="{BAFDB8F1-419B-494E-B7E1-DC31BB776E9A}"/>
    <cellStyle name="40% - Accent4 3 2 2 6" xfId="2708" xr:uid="{6F4FAA57-A5DF-4C8D-ACF9-28C0B721D18C}"/>
    <cellStyle name="40% - Accent4 3 2 2 6 2" xfId="6839" xr:uid="{1797DF74-46F1-4565-86C7-79B4492D1FD2}"/>
    <cellStyle name="40% - Accent4 3 2 2 7" xfId="3532" xr:uid="{3D999C3C-F75D-4FF8-8145-D835572A512F}"/>
    <cellStyle name="40% - Accent4 3 2 2 7 2" xfId="7691" xr:uid="{D6DE1D52-2DE7-441A-A104-A83EB1B769D5}"/>
    <cellStyle name="40% - Accent4 3 2 2 8" xfId="4362" xr:uid="{C32DE974-2B06-4913-8AE5-8FD542C258A4}"/>
    <cellStyle name="40% - Accent4 3 2 2 9" xfId="8538" xr:uid="{64A45D2D-4AA5-43D8-9986-C9C4B0248C1A}"/>
    <cellStyle name="40% - Accent4 3 2 3" xfId="335" xr:uid="{00000000-0005-0000-0000-000050020000}"/>
    <cellStyle name="40% - Accent4 3 2 3 2" xfId="752" xr:uid="{00000000-0005-0000-0000-000051020000}"/>
    <cellStyle name="40% - Accent4 3 2 3 2 2" xfId="1578" xr:uid="{884FB93B-5A2F-4C99-8FE0-B240E096559D}"/>
    <cellStyle name="40% - Accent4 3 2 3 2 2 2" xfId="5710" xr:uid="{DBD07CA9-8566-4663-8875-F8EA7E577299}"/>
    <cellStyle name="40% - Accent4 3 2 3 2 3" xfId="2406" xr:uid="{FFE7F70F-4C9A-4E55-9C56-4EBF90E11E25}"/>
    <cellStyle name="40% - Accent4 3 2 3 2 3 2" xfId="6537" xr:uid="{EF91C091-71AF-4DEA-A952-7A112A7625A5}"/>
    <cellStyle name="40% - Accent4 3 2 3 2 4" xfId="3230" xr:uid="{20949F17-2538-4375-9CE3-74C120E014B8}"/>
    <cellStyle name="40% - Accent4 3 2 3 2 4 2" xfId="7361" xr:uid="{622E0C7A-8FF3-47D3-8C70-C73B49A864FB}"/>
    <cellStyle name="40% - Accent4 3 2 3 2 5" xfId="4054" xr:uid="{A5137A97-4FE0-4E97-A4A5-88140C5C449C}"/>
    <cellStyle name="40% - Accent4 3 2 3 2 5 2" xfId="8213" xr:uid="{C78BD554-D8B3-487E-919A-F8FBEED7B542}"/>
    <cellStyle name="40% - Accent4 3 2 3 2 6" xfId="4884" xr:uid="{90B8571D-478E-4223-B33F-AF866FF659A8}"/>
    <cellStyle name="40% - Accent4 3 2 3 2 7" xfId="9060" xr:uid="{ED4B979B-C732-4F2B-A499-EB57D854126C}"/>
    <cellStyle name="40% - Accent4 3 2 3 3" xfId="1161" xr:uid="{DABAF570-4AEB-48C4-BE60-FDC62A7A262D}"/>
    <cellStyle name="40% - Accent4 3 2 3 3 2" xfId="5293" xr:uid="{358E8A80-53BD-44E1-99B4-72FA8CE45E74}"/>
    <cellStyle name="40% - Accent4 3 2 3 4" xfId="1989" xr:uid="{5288DAE4-9BA1-4024-9E5B-33769A2F2DE5}"/>
    <cellStyle name="40% - Accent4 3 2 3 4 2" xfId="6120" xr:uid="{0CA8A4E5-63F6-45C5-88C9-C0DC0986148F}"/>
    <cellStyle name="40% - Accent4 3 2 3 5" xfId="2813" xr:uid="{005B5D26-ECDF-4A54-AA7E-A6B42ADCC0D3}"/>
    <cellStyle name="40% - Accent4 3 2 3 5 2" xfId="6944" xr:uid="{1C360ECD-1A14-4F43-A093-1DD5F264E239}"/>
    <cellStyle name="40% - Accent4 3 2 3 6" xfId="3637" xr:uid="{728EDD99-2E3D-43E3-8870-5110C94D69F1}"/>
    <cellStyle name="40% - Accent4 3 2 3 6 2" xfId="7796" xr:uid="{8DF862EE-85C5-4F12-AB24-F2186420F4DC}"/>
    <cellStyle name="40% - Accent4 3 2 3 7" xfId="4467" xr:uid="{75DE2FD1-3593-4AD2-B3E1-F69401E2723E}"/>
    <cellStyle name="40% - Accent4 3 2 3 8" xfId="8643" xr:uid="{FF5E739C-A4C6-42CD-901F-ACC3B8FF0277}"/>
    <cellStyle name="40% - Accent4 3 2 4" xfId="544" xr:uid="{00000000-0005-0000-0000-000052020000}"/>
    <cellStyle name="40% - Accent4 3 2 4 2" xfId="1370" xr:uid="{C7309C3B-99E7-4B89-863C-E46B247065FD}"/>
    <cellStyle name="40% - Accent4 3 2 4 2 2" xfId="5502" xr:uid="{E5D0F548-9B6D-4311-B8F0-DFC088C656BF}"/>
    <cellStyle name="40% - Accent4 3 2 4 3" xfId="2198" xr:uid="{3BD899B5-D016-48EB-8F21-9659019BC967}"/>
    <cellStyle name="40% - Accent4 3 2 4 3 2" xfId="6329" xr:uid="{76261B2E-375F-42D9-AE5D-0518E443F7D5}"/>
    <cellStyle name="40% - Accent4 3 2 4 4" xfId="3022" xr:uid="{D937AF3F-FFE5-421A-9858-FF5CD782F184}"/>
    <cellStyle name="40% - Accent4 3 2 4 4 2" xfId="7153" xr:uid="{CB87866F-EA3F-4D5B-9A21-5B69548577AB}"/>
    <cellStyle name="40% - Accent4 3 2 4 5" xfId="3846" xr:uid="{336FA7DD-6704-416C-9B39-69F97492240E}"/>
    <cellStyle name="40% - Accent4 3 2 4 5 2" xfId="8005" xr:uid="{EA4CEFAF-7BF7-444D-9146-DB20160BE0F8}"/>
    <cellStyle name="40% - Accent4 3 2 4 6" xfId="4676" xr:uid="{0D3CCAF8-DD76-47B3-A825-1AC3697DAE37}"/>
    <cellStyle name="40% - Accent4 3 2 4 7" xfId="8852" xr:uid="{7779DD1E-A89A-47D7-9072-B80351D772E9}"/>
    <cellStyle name="40% - Accent4 3 2 5" xfId="951" xr:uid="{45C225B7-901F-4782-A05D-94D931FC3BC7}"/>
    <cellStyle name="40% - Accent4 3 2 5 2" xfId="5083" xr:uid="{E761AD24-3F10-4EE7-BBA4-861FD6C5DF11}"/>
    <cellStyle name="40% - Accent4 3 2 6" xfId="1779" xr:uid="{56F21DCE-2614-4649-ADBC-6D7C060AFA8D}"/>
    <cellStyle name="40% - Accent4 3 2 6 2" xfId="5910" xr:uid="{7C1126EB-1B5B-4350-B0C7-D64C880ED5FB}"/>
    <cellStyle name="40% - Accent4 3 2 7" xfId="2603" xr:uid="{ED5E4B08-FA00-4F7A-AB08-E81DBF1B5DCF}"/>
    <cellStyle name="40% - Accent4 3 2 7 2" xfId="6734" xr:uid="{BCBF58F1-980D-491E-A8D3-B2E0000C8CA4}"/>
    <cellStyle name="40% - Accent4 3 2 8" xfId="3427" xr:uid="{5815081F-8D80-4B92-A93D-A6A66111875A}"/>
    <cellStyle name="40% - Accent4 3 2 8 2" xfId="7586" xr:uid="{4705BD0F-E90E-42D8-AF5C-50E341BC4E75}"/>
    <cellStyle name="40% - Accent4 3 2 9" xfId="4257" xr:uid="{2BFAAC8A-D0EC-4B98-80C5-66C38908F51B}"/>
    <cellStyle name="40% - Accent4 3 3" xfId="178" xr:uid="{00000000-0005-0000-0000-000053020000}"/>
    <cellStyle name="40% - Accent4 3 3 2" xfId="387" xr:uid="{00000000-0005-0000-0000-000054020000}"/>
    <cellStyle name="40% - Accent4 3 3 2 2" xfId="804" xr:uid="{00000000-0005-0000-0000-000055020000}"/>
    <cellStyle name="40% - Accent4 3 3 2 2 2" xfId="1630" xr:uid="{E8199C88-4068-4435-B0AF-77ECB43C0B61}"/>
    <cellStyle name="40% - Accent4 3 3 2 2 2 2" xfId="5762" xr:uid="{CFCF226C-EC9A-45AD-BD12-3072ED59A249}"/>
    <cellStyle name="40% - Accent4 3 3 2 2 3" xfId="2458" xr:uid="{9548AA29-8336-4358-8835-A3CB80ACA7BC}"/>
    <cellStyle name="40% - Accent4 3 3 2 2 3 2" xfId="6589" xr:uid="{52CB4244-A2BB-4D08-B334-34D6FAE75CD6}"/>
    <cellStyle name="40% - Accent4 3 3 2 2 4" xfId="3282" xr:uid="{41C651F9-54C2-4E7D-9EAC-BD320EE9A866}"/>
    <cellStyle name="40% - Accent4 3 3 2 2 4 2" xfId="7413" xr:uid="{AD454725-A09C-4E7C-B9FC-B56C00751D58}"/>
    <cellStyle name="40% - Accent4 3 3 2 2 5" xfId="4106" xr:uid="{B932568C-EA5F-4833-B826-4D853F93DA06}"/>
    <cellStyle name="40% - Accent4 3 3 2 2 5 2" xfId="8265" xr:uid="{C222D7E4-C0A6-4F67-BB02-C1888AFAC268}"/>
    <cellStyle name="40% - Accent4 3 3 2 2 6" xfId="4936" xr:uid="{5668077E-A01E-4B33-ADB8-E00FF99DA460}"/>
    <cellStyle name="40% - Accent4 3 3 2 2 7" xfId="9112" xr:uid="{54166449-632F-4C42-9847-7A2F1BB8B479}"/>
    <cellStyle name="40% - Accent4 3 3 2 3" xfId="1213" xr:uid="{95D962E2-8C75-44E8-801F-79BE765E3F41}"/>
    <cellStyle name="40% - Accent4 3 3 2 3 2" xfId="5345" xr:uid="{0AA9DE72-3E02-49AE-BB5F-B1187415A854}"/>
    <cellStyle name="40% - Accent4 3 3 2 4" xfId="2041" xr:uid="{B072C2B7-2375-4959-9136-65461576E068}"/>
    <cellStyle name="40% - Accent4 3 3 2 4 2" xfId="6172" xr:uid="{F10D3476-F067-4359-9328-7734BC9C0D2E}"/>
    <cellStyle name="40% - Accent4 3 3 2 5" xfId="2865" xr:uid="{0547A800-68A6-412B-9AA5-DDF268684E32}"/>
    <cellStyle name="40% - Accent4 3 3 2 5 2" xfId="6996" xr:uid="{CFB6B224-04FC-4E17-852A-E55EAA906462}"/>
    <cellStyle name="40% - Accent4 3 3 2 6" xfId="3689" xr:uid="{19FBB35F-2BF6-431A-BD5F-BAAD3CC9DFCF}"/>
    <cellStyle name="40% - Accent4 3 3 2 6 2" xfId="7848" xr:uid="{B78028B6-76A9-432E-9BD7-65EC55DA3F9B}"/>
    <cellStyle name="40% - Accent4 3 3 2 7" xfId="4519" xr:uid="{350770E7-0E86-4FDE-AA44-D62538055DA9}"/>
    <cellStyle name="40% - Accent4 3 3 2 8" xfId="8695" xr:uid="{63EAD31A-3FCC-4340-9E6D-25FA308FB3AE}"/>
    <cellStyle name="40% - Accent4 3 3 3" xfId="596" xr:uid="{00000000-0005-0000-0000-000056020000}"/>
    <cellStyle name="40% - Accent4 3 3 3 2" xfId="1422" xr:uid="{5EE55AAB-E801-4CCC-8B32-D6666E76CA74}"/>
    <cellStyle name="40% - Accent4 3 3 3 2 2" xfId="5554" xr:uid="{9BC9F1B6-1A9F-4D0E-93E1-650CA12D3373}"/>
    <cellStyle name="40% - Accent4 3 3 3 3" xfId="2250" xr:uid="{D69A916A-3126-4D2D-A41C-EA59B10ABD57}"/>
    <cellStyle name="40% - Accent4 3 3 3 3 2" xfId="6381" xr:uid="{42F260FA-789E-4743-974D-A51E82445E4F}"/>
    <cellStyle name="40% - Accent4 3 3 3 4" xfId="3074" xr:uid="{681EC37D-9390-4215-A473-3B5041631852}"/>
    <cellStyle name="40% - Accent4 3 3 3 4 2" xfId="7205" xr:uid="{4911497C-F511-4158-B61C-97C6E94EE774}"/>
    <cellStyle name="40% - Accent4 3 3 3 5" xfId="3898" xr:uid="{2B787062-7587-4F3E-8A75-59A5B597BC7C}"/>
    <cellStyle name="40% - Accent4 3 3 3 5 2" xfId="8057" xr:uid="{26917328-98F8-4600-AB18-3F8C5B40BE03}"/>
    <cellStyle name="40% - Accent4 3 3 3 6" xfId="4728" xr:uid="{A205EDA1-B604-4FE5-84B6-A31CB3A9F2CC}"/>
    <cellStyle name="40% - Accent4 3 3 3 7" xfId="8904" xr:uid="{D92253EF-C79E-4BA0-86D4-1721B5F08921}"/>
    <cellStyle name="40% - Accent4 3 3 4" xfId="1004" xr:uid="{6EC24B09-131A-45B2-8D4F-D5B4211690F5}"/>
    <cellStyle name="40% - Accent4 3 3 4 2" xfId="5136" xr:uid="{8B143680-35D9-48CD-8820-66A420838EE9}"/>
    <cellStyle name="40% - Accent4 3 3 5" xfId="1832" xr:uid="{DCC124D5-AAF8-4504-AAD9-C28CF1428764}"/>
    <cellStyle name="40% - Accent4 3 3 5 2" xfId="5963" xr:uid="{5620B1DD-EF8E-43F2-929C-80C56CFA1AC7}"/>
    <cellStyle name="40% - Accent4 3 3 6" xfId="2656" xr:uid="{321F3640-BCFA-4291-AA1D-5ED9FDDA0AE1}"/>
    <cellStyle name="40% - Accent4 3 3 6 2" xfId="6787" xr:uid="{B408C54C-FC0E-4D1A-8EF5-3D8975D2F0AE}"/>
    <cellStyle name="40% - Accent4 3 3 7" xfId="3480" xr:uid="{A241796D-FF1E-4053-958C-C550381F1AC1}"/>
    <cellStyle name="40% - Accent4 3 3 7 2" xfId="7639" xr:uid="{9C597A9F-BEDD-4B29-93CA-4B2DDF2B2D59}"/>
    <cellStyle name="40% - Accent4 3 3 8" xfId="4310" xr:uid="{73A4A1C3-B664-4D65-BDE8-55C4277B031C}"/>
    <cellStyle name="40% - Accent4 3 3 9" xfId="8486" xr:uid="{CAA7CF8E-879F-45BB-BEC0-5EC7E93498F6}"/>
    <cellStyle name="40% - Accent4 3 4" xfId="283" xr:uid="{00000000-0005-0000-0000-000057020000}"/>
    <cellStyle name="40% - Accent4 3 4 2" xfId="700" xr:uid="{00000000-0005-0000-0000-000058020000}"/>
    <cellStyle name="40% - Accent4 3 4 2 2" xfId="1526" xr:uid="{29E7CF3C-2C58-4657-BC11-7F28FDFEB79C}"/>
    <cellStyle name="40% - Accent4 3 4 2 2 2" xfId="5658" xr:uid="{F72E4CAB-E630-4620-AF1A-BE02FA474FF2}"/>
    <cellStyle name="40% - Accent4 3 4 2 3" xfId="2354" xr:uid="{70952186-433C-49E6-B4E8-54738C8EAA44}"/>
    <cellStyle name="40% - Accent4 3 4 2 3 2" xfId="6485" xr:uid="{4C552312-AE7D-48C7-A3BF-37D3AFAE9DB0}"/>
    <cellStyle name="40% - Accent4 3 4 2 4" xfId="3178" xr:uid="{17BE6272-1C0F-4294-AF9A-21A9D926E466}"/>
    <cellStyle name="40% - Accent4 3 4 2 4 2" xfId="7309" xr:uid="{7F7C0FA9-57CD-4C0F-9FF7-A362559011C7}"/>
    <cellStyle name="40% - Accent4 3 4 2 5" xfId="4002" xr:uid="{97C28C33-3C9C-48F2-BDED-CB39CBB98EF3}"/>
    <cellStyle name="40% - Accent4 3 4 2 5 2" xfId="8161" xr:uid="{F9F82E15-055F-439C-9510-2CB1B9F675BF}"/>
    <cellStyle name="40% - Accent4 3 4 2 6" xfId="4832" xr:uid="{143FE979-8046-4D67-8BBE-E663B01F4D14}"/>
    <cellStyle name="40% - Accent4 3 4 2 7" xfId="9008" xr:uid="{1FBC244F-8955-4B3A-92F0-6988CB820D67}"/>
    <cellStyle name="40% - Accent4 3 4 3" xfId="1109" xr:uid="{D1F63570-E50A-4158-9028-8698C396A45F}"/>
    <cellStyle name="40% - Accent4 3 4 3 2" xfId="5241" xr:uid="{89FB7F6B-2BFF-4BAE-AEF3-AA0B31C77ED2}"/>
    <cellStyle name="40% - Accent4 3 4 4" xfId="1937" xr:uid="{D3FCB2EF-4ADF-4745-BC60-A75CC3E2EB8A}"/>
    <cellStyle name="40% - Accent4 3 4 4 2" xfId="6068" xr:uid="{AF52097B-1A01-484D-8073-93FB64E9F981}"/>
    <cellStyle name="40% - Accent4 3 4 5" xfId="2761" xr:uid="{9426C406-815A-481E-8D43-EF720584F310}"/>
    <cellStyle name="40% - Accent4 3 4 5 2" xfId="6892" xr:uid="{63ADAE21-2D9D-4879-A366-3906B58244ED}"/>
    <cellStyle name="40% - Accent4 3 4 6" xfId="3585" xr:uid="{C5E7214A-63DB-48C7-809E-BC2B019DF98C}"/>
    <cellStyle name="40% - Accent4 3 4 6 2" xfId="7744" xr:uid="{C0767E9C-55C0-432C-8D34-FC26AB7F85F8}"/>
    <cellStyle name="40% - Accent4 3 4 7" xfId="4415" xr:uid="{C3A303E2-174B-4E73-B753-8F799F2DBD5A}"/>
    <cellStyle name="40% - Accent4 3 4 8" xfId="8591" xr:uid="{48DA1331-286F-4B2A-9DEA-241E04E82995}"/>
    <cellStyle name="40% - Accent4 3 5" xfId="492" xr:uid="{00000000-0005-0000-0000-000059020000}"/>
    <cellStyle name="40% - Accent4 3 5 2" xfId="1318" xr:uid="{1FDA25E3-63FA-45CC-8416-FADF749AB639}"/>
    <cellStyle name="40% - Accent4 3 5 2 2" xfId="5450" xr:uid="{9CBB7A73-1661-4963-9C4E-633F47A51826}"/>
    <cellStyle name="40% - Accent4 3 5 3" xfId="2146" xr:uid="{C594F40C-D2E3-4E67-80E0-18BF862A58E6}"/>
    <cellStyle name="40% - Accent4 3 5 3 2" xfId="6277" xr:uid="{AE5A1BA7-C0F2-4892-97FB-E8A10137668C}"/>
    <cellStyle name="40% - Accent4 3 5 4" xfId="2970" xr:uid="{FDB6F724-703A-4924-8218-4AE5A5F2F1D2}"/>
    <cellStyle name="40% - Accent4 3 5 4 2" xfId="7101" xr:uid="{332D9C32-1CCD-492D-8DCE-BBB8BDADAC4C}"/>
    <cellStyle name="40% - Accent4 3 5 5" xfId="3794" xr:uid="{4B90F4AC-722B-4A18-8FDF-38524AE25B56}"/>
    <cellStyle name="40% - Accent4 3 5 5 2" xfId="7953" xr:uid="{9AE6F2C0-203B-41A4-B7F4-640FD9F4E6A6}"/>
    <cellStyle name="40% - Accent4 3 5 6" xfId="4624" xr:uid="{4CDEE1A0-9C5E-4E97-9CDA-445025941BE8}"/>
    <cellStyle name="40% - Accent4 3 5 7" xfId="8800" xr:uid="{506D43A2-8C61-4B75-A095-E33C25E3BB4B}"/>
    <cellStyle name="40% - Accent4 3 6" xfId="898" xr:uid="{716B8E7A-E17A-4BB0-A015-B932048835AE}"/>
    <cellStyle name="40% - Accent4 3 6 2" xfId="5030" xr:uid="{B4B97959-3FAB-4619-8886-C556D715EB94}"/>
    <cellStyle name="40% - Accent4 3 7" xfId="1726" xr:uid="{DF860F3E-F4EB-4CDA-8F45-12846279B9E9}"/>
    <cellStyle name="40% - Accent4 3 7 2" xfId="5857" xr:uid="{DB512526-741D-42D7-B582-752B9AE569E9}"/>
    <cellStyle name="40% - Accent4 3 8" xfId="2550" xr:uid="{D0E72E2A-7FCE-4A36-AFA3-A7F06C3DB8FE}"/>
    <cellStyle name="40% - Accent4 3 8 2" xfId="6681" xr:uid="{3792696D-8972-4105-B5C0-562B902B66BA}"/>
    <cellStyle name="40% - Accent4 3 9" xfId="3374" xr:uid="{FD9411D7-CD93-4E7B-81E5-7BC3EE1F8616}"/>
    <cellStyle name="40% - Accent4 3 9 2" xfId="7533" xr:uid="{122A3D01-98B6-4A52-8E78-69DE8D2C14EE}"/>
    <cellStyle name="40% - Accent4 4" xfId="85" xr:uid="{00000000-0005-0000-0000-00005A020000}"/>
    <cellStyle name="40% - Accent4 4 10" xfId="8393" xr:uid="{DB16A5CE-CE69-4ED5-9E83-A5DE7480F8BC}"/>
    <cellStyle name="40% - Accent4 4 2" xfId="191" xr:uid="{00000000-0005-0000-0000-00005B020000}"/>
    <cellStyle name="40% - Accent4 4 2 2" xfId="400" xr:uid="{00000000-0005-0000-0000-00005C020000}"/>
    <cellStyle name="40% - Accent4 4 2 2 2" xfId="817" xr:uid="{00000000-0005-0000-0000-00005D020000}"/>
    <cellStyle name="40% - Accent4 4 2 2 2 2" xfId="1643" xr:uid="{90863A70-1497-4988-99D2-45A4649762BB}"/>
    <cellStyle name="40% - Accent4 4 2 2 2 2 2" xfId="5775" xr:uid="{5A6A65FF-FBA5-47B0-908E-7E7B9ACCEB0A}"/>
    <cellStyle name="40% - Accent4 4 2 2 2 3" xfId="2471" xr:uid="{CE0BD778-6F96-428C-AA0C-894D6C971C1B}"/>
    <cellStyle name="40% - Accent4 4 2 2 2 3 2" xfId="6602" xr:uid="{290C98BB-0B4A-461A-B4C1-977CDACFB587}"/>
    <cellStyle name="40% - Accent4 4 2 2 2 4" xfId="3295" xr:uid="{9F39E715-A688-4CB5-9BE8-410DDAE05020}"/>
    <cellStyle name="40% - Accent4 4 2 2 2 4 2" xfId="7426" xr:uid="{138836EB-40CD-4FD3-BE7C-2761640E7556}"/>
    <cellStyle name="40% - Accent4 4 2 2 2 5" xfId="4119" xr:uid="{ABCECB49-37AB-45AA-9BD8-6E3769310308}"/>
    <cellStyle name="40% - Accent4 4 2 2 2 5 2" xfId="8278" xr:uid="{A510FD98-525B-4580-95E5-8F891F7D1449}"/>
    <cellStyle name="40% - Accent4 4 2 2 2 6" xfId="4949" xr:uid="{AC8315AD-D6DA-469B-A7B0-CCA8DD069AF7}"/>
    <cellStyle name="40% - Accent4 4 2 2 2 7" xfId="9125" xr:uid="{8AF1A1E0-0A5F-4931-A9A7-3BAFE31F6B8D}"/>
    <cellStyle name="40% - Accent4 4 2 2 3" xfId="1226" xr:uid="{D7A4341C-C8F9-4739-BEB7-AF0942E0AA89}"/>
    <cellStyle name="40% - Accent4 4 2 2 3 2" xfId="5358" xr:uid="{837A3173-076A-4575-A09A-C0FFE8292C33}"/>
    <cellStyle name="40% - Accent4 4 2 2 4" xfId="2054" xr:uid="{06E5B4A8-6513-46E6-BFDD-48E0CA1ACA10}"/>
    <cellStyle name="40% - Accent4 4 2 2 4 2" xfId="6185" xr:uid="{44027017-3FD2-4596-A4D8-FC051BE495BD}"/>
    <cellStyle name="40% - Accent4 4 2 2 5" xfId="2878" xr:uid="{90E6AA88-8683-4124-A76B-355512D49807}"/>
    <cellStyle name="40% - Accent4 4 2 2 5 2" xfId="7009" xr:uid="{5C1E6F72-E5C8-4C40-A3B0-248BFA5367D1}"/>
    <cellStyle name="40% - Accent4 4 2 2 6" xfId="3702" xr:uid="{B8CF2DE2-9279-4179-93A3-6D6C6CAF2C16}"/>
    <cellStyle name="40% - Accent4 4 2 2 6 2" xfId="7861" xr:uid="{F54EA587-2C3B-4174-BEAB-684C1E9735C3}"/>
    <cellStyle name="40% - Accent4 4 2 2 7" xfId="4532" xr:uid="{039D55B9-8A44-4B79-B8F4-F170A817EC6C}"/>
    <cellStyle name="40% - Accent4 4 2 2 8" xfId="8708" xr:uid="{E27B23F1-38E5-4C5A-9872-9C0E4B094CA2}"/>
    <cellStyle name="40% - Accent4 4 2 3" xfId="609" xr:uid="{00000000-0005-0000-0000-00005E020000}"/>
    <cellStyle name="40% - Accent4 4 2 3 2" xfId="1435" xr:uid="{DEF0D41C-FD62-4FAB-AE1F-D43020F79C3F}"/>
    <cellStyle name="40% - Accent4 4 2 3 2 2" xfId="5567" xr:uid="{F3C3F8B0-E70F-46BF-BB44-41A566E533E2}"/>
    <cellStyle name="40% - Accent4 4 2 3 3" xfId="2263" xr:uid="{20968668-6FFA-4276-A026-F83A708E222B}"/>
    <cellStyle name="40% - Accent4 4 2 3 3 2" xfId="6394" xr:uid="{A4CA8EB4-6D2A-457F-8DCA-7C63380A5BF7}"/>
    <cellStyle name="40% - Accent4 4 2 3 4" xfId="3087" xr:uid="{9C5AA26D-3121-4320-834E-64F9F5480151}"/>
    <cellStyle name="40% - Accent4 4 2 3 4 2" xfId="7218" xr:uid="{65ADBE2E-FD8A-4F94-8201-799B084DC70C}"/>
    <cellStyle name="40% - Accent4 4 2 3 5" xfId="3911" xr:uid="{0FA41C3C-BA31-4508-8CB9-89CCF9057DF7}"/>
    <cellStyle name="40% - Accent4 4 2 3 5 2" xfId="8070" xr:uid="{8D93A6E7-9B63-4A87-8FB4-BBED6A4DA6D7}"/>
    <cellStyle name="40% - Accent4 4 2 3 6" xfId="4741" xr:uid="{14C9FDDB-D85D-4FA3-9A71-B00D46A95C6C}"/>
    <cellStyle name="40% - Accent4 4 2 3 7" xfId="8917" xr:uid="{A770163B-6243-4FEA-863E-37F9ABBE5257}"/>
    <cellStyle name="40% - Accent4 4 2 4" xfId="1017" xr:uid="{BF9556DA-6BA6-45E5-A796-95DBFA2AE93E}"/>
    <cellStyle name="40% - Accent4 4 2 4 2" xfId="5149" xr:uid="{E9C619F9-6F10-4AF0-824A-8FE1F54A39F8}"/>
    <cellStyle name="40% - Accent4 4 2 5" xfId="1845" xr:uid="{7596B236-B6F2-4E55-BCE0-59A88E8CA4AD}"/>
    <cellStyle name="40% - Accent4 4 2 5 2" xfId="5976" xr:uid="{02DD4A5B-6E6C-4460-A6BA-5B66E96378C4}"/>
    <cellStyle name="40% - Accent4 4 2 6" xfId="2669" xr:uid="{110EABBB-0EF0-49F4-B9B6-23482D07E33E}"/>
    <cellStyle name="40% - Accent4 4 2 6 2" xfId="6800" xr:uid="{F55AEA21-ED1F-47D8-BC86-7569ED7791D5}"/>
    <cellStyle name="40% - Accent4 4 2 7" xfId="3493" xr:uid="{407EDF7D-489E-4EC7-931C-BD794DD05556}"/>
    <cellStyle name="40% - Accent4 4 2 7 2" xfId="7652" xr:uid="{6BAB62A5-178D-42E8-9C60-7F34EB4CA723}"/>
    <cellStyle name="40% - Accent4 4 2 8" xfId="4323" xr:uid="{7F37F866-AA84-4C8B-BE31-2FE9285A2888}"/>
    <cellStyle name="40% - Accent4 4 2 9" xfId="8499" xr:uid="{5855C3B4-45D8-49D3-8D02-B54F01075958}"/>
    <cellStyle name="40% - Accent4 4 3" xfId="296" xr:uid="{00000000-0005-0000-0000-00005F020000}"/>
    <cellStyle name="40% - Accent4 4 3 2" xfId="713" xr:uid="{00000000-0005-0000-0000-000060020000}"/>
    <cellStyle name="40% - Accent4 4 3 2 2" xfId="1539" xr:uid="{EE50483A-0162-4392-8D33-D83A983D0967}"/>
    <cellStyle name="40% - Accent4 4 3 2 2 2" xfId="5671" xr:uid="{1482DE5B-9611-4B69-9657-3743A86C67A3}"/>
    <cellStyle name="40% - Accent4 4 3 2 3" xfId="2367" xr:uid="{B692B1B0-971D-403D-B583-2E3E74BDB26A}"/>
    <cellStyle name="40% - Accent4 4 3 2 3 2" xfId="6498" xr:uid="{E9BD2D96-054C-40FF-85FB-34F7040FCDAB}"/>
    <cellStyle name="40% - Accent4 4 3 2 4" xfId="3191" xr:uid="{D9588C7C-E1FE-42B4-9D50-96B8039D1E4E}"/>
    <cellStyle name="40% - Accent4 4 3 2 4 2" xfId="7322" xr:uid="{E6688FF8-DAE0-4D0F-BA66-96CA27F91887}"/>
    <cellStyle name="40% - Accent4 4 3 2 5" xfId="4015" xr:uid="{C14C7924-924D-4629-8032-03ADEB694417}"/>
    <cellStyle name="40% - Accent4 4 3 2 5 2" xfId="8174" xr:uid="{47BCFE90-FA81-48B3-AA47-DC42D583DB85}"/>
    <cellStyle name="40% - Accent4 4 3 2 6" xfId="4845" xr:uid="{E2CC46DE-B78C-4994-98D4-307E2412515C}"/>
    <cellStyle name="40% - Accent4 4 3 2 7" xfId="9021" xr:uid="{F20E839C-AABF-4F2A-8360-A19152B2328E}"/>
    <cellStyle name="40% - Accent4 4 3 3" xfId="1122" xr:uid="{E0191FBB-1743-44A7-B896-70414F631612}"/>
    <cellStyle name="40% - Accent4 4 3 3 2" xfId="5254" xr:uid="{D3353C6A-7E1D-48B8-A01A-4F8DC1EFD283}"/>
    <cellStyle name="40% - Accent4 4 3 4" xfId="1950" xr:uid="{1A56B046-072E-4CC0-9C32-E4318A6CBB2D}"/>
    <cellStyle name="40% - Accent4 4 3 4 2" xfId="6081" xr:uid="{08CD57B7-71CB-4D90-85CB-67A03D98602A}"/>
    <cellStyle name="40% - Accent4 4 3 5" xfId="2774" xr:uid="{A9AE41CB-955C-4114-8F51-BADA5A1621EF}"/>
    <cellStyle name="40% - Accent4 4 3 5 2" xfId="6905" xr:uid="{6232A98B-51BA-4FBC-84C3-3BA3DFFF4DFC}"/>
    <cellStyle name="40% - Accent4 4 3 6" xfId="3598" xr:uid="{F6D550D1-25C1-49D5-A2B7-D8B8770A1FE5}"/>
    <cellStyle name="40% - Accent4 4 3 6 2" xfId="7757" xr:uid="{3754FC1E-CD68-4D66-9B11-17E80DCBFC84}"/>
    <cellStyle name="40% - Accent4 4 3 7" xfId="4428" xr:uid="{E4B8C054-A686-4483-927E-A3C09ADFEAB0}"/>
    <cellStyle name="40% - Accent4 4 3 8" xfId="8604" xr:uid="{B272B4F0-D432-4F77-A0F1-ECD88C775A18}"/>
    <cellStyle name="40% - Accent4 4 4" xfId="505" xr:uid="{00000000-0005-0000-0000-000061020000}"/>
    <cellStyle name="40% - Accent4 4 4 2" xfId="1331" xr:uid="{7200092A-28E5-4C09-B9C3-3151B08ED2A2}"/>
    <cellStyle name="40% - Accent4 4 4 2 2" xfId="5463" xr:uid="{8119FD74-4D85-4B3F-B27D-7253F1C8D2C9}"/>
    <cellStyle name="40% - Accent4 4 4 3" xfId="2159" xr:uid="{396BCBCB-7B94-4D18-AA04-0C5D43837882}"/>
    <cellStyle name="40% - Accent4 4 4 3 2" xfId="6290" xr:uid="{12F553DF-C682-4119-959E-A06EF23C648F}"/>
    <cellStyle name="40% - Accent4 4 4 4" xfId="2983" xr:uid="{3F4EF700-1117-456E-B3AB-7078CCDD6B3E}"/>
    <cellStyle name="40% - Accent4 4 4 4 2" xfId="7114" xr:uid="{15DDF8DF-E386-42C0-A15A-3E9C140CED5E}"/>
    <cellStyle name="40% - Accent4 4 4 5" xfId="3807" xr:uid="{EC6CBC5D-F5D3-43D9-A7D0-75A3AE5736C3}"/>
    <cellStyle name="40% - Accent4 4 4 5 2" xfId="7966" xr:uid="{0A4E4F40-BF01-4FDB-B8DA-4A6E2FD433E7}"/>
    <cellStyle name="40% - Accent4 4 4 6" xfId="4637" xr:uid="{2DA9AB06-BF0B-4C90-80C5-A5EC2EEE2EE7}"/>
    <cellStyle name="40% - Accent4 4 4 7" xfId="8813" xr:uid="{1C36AD4E-CFFF-40AA-85BB-A953FAA99556}"/>
    <cellStyle name="40% - Accent4 4 5" xfId="911" xr:uid="{C0E3841E-8044-4C92-9F19-85C5743937E8}"/>
    <cellStyle name="40% - Accent4 4 5 2" xfId="5043" xr:uid="{C95288C3-8C6D-4B7D-BACA-C1A580B6C820}"/>
    <cellStyle name="40% - Accent4 4 6" xfId="1739" xr:uid="{1D2AD21A-CC53-4DA4-9E7E-308EB2687E81}"/>
    <cellStyle name="40% - Accent4 4 6 2" xfId="5870" xr:uid="{3538D1DD-D294-4556-B952-25059DCFC5D6}"/>
    <cellStyle name="40% - Accent4 4 7" xfId="2563" xr:uid="{8F8FBE75-008B-4E33-9076-427DB09C3FDB}"/>
    <cellStyle name="40% - Accent4 4 7 2" xfId="6694" xr:uid="{DD7FB086-D39A-4C21-80BA-8C4B1782B14B}"/>
    <cellStyle name="40% - Accent4 4 8" xfId="3387" xr:uid="{720D7197-D7BB-4467-8A26-D7E350F62697}"/>
    <cellStyle name="40% - Accent4 4 8 2" xfId="7546" xr:uid="{58E73C88-5F2C-4D6D-BFBD-EECE07A746FB}"/>
    <cellStyle name="40% - Accent4 4 9" xfId="4217" xr:uid="{0DF50F92-FEAB-443D-A2EA-2B97D8203B30}"/>
    <cellStyle name="40% - Accent4 5" xfId="98" xr:uid="{00000000-0005-0000-0000-000062020000}"/>
    <cellStyle name="40% - Accent4 5 10" xfId="8406" xr:uid="{E0F89B43-0F90-4E6A-99A2-2853942B63D3}"/>
    <cellStyle name="40% - Accent4 5 2" xfId="203" xr:uid="{00000000-0005-0000-0000-000063020000}"/>
    <cellStyle name="40% - Accent4 5 2 2" xfId="412" xr:uid="{00000000-0005-0000-0000-000064020000}"/>
    <cellStyle name="40% - Accent4 5 2 2 2" xfId="829" xr:uid="{00000000-0005-0000-0000-000065020000}"/>
    <cellStyle name="40% - Accent4 5 2 2 2 2" xfId="1655" xr:uid="{91195A42-6B51-40C3-9A41-551AAEE33F10}"/>
    <cellStyle name="40% - Accent4 5 2 2 2 2 2" xfId="5787" xr:uid="{18C2E7EB-1C27-4BB6-AF4B-7E849FC98F06}"/>
    <cellStyle name="40% - Accent4 5 2 2 2 3" xfId="2483" xr:uid="{383AEEDD-88A9-40FB-A9CE-7D6E69A9DB08}"/>
    <cellStyle name="40% - Accent4 5 2 2 2 3 2" xfId="6614" xr:uid="{2B7B023C-9865-46A6-9723-D753CDED257A}"/>
    <cellStyle name="40% - Accent4 5 2 2 2 4" xfId="3307" xr:uid="{D8AC706A-3E3B-459A-9538-601DB05E391C}"/>
    <cellStyle name="40% - Accent4 5 2 2 2 4 2" xfId="7438" xr:uid="{70ADC259-5C89-400B-B5E2-161816A00D2B}"/>
    <cellStyle name="40% - Accent4 5 2 2 2 5" xfId="4131" xr:uid="{DAE2B8B2-C656-47DC-BCFB-AE7017D3B44B}"/>
    <cellStyle name="40% - Accent4 5 2 2 2 5 2" xfId="8290" xr:uid="{501887FA-F3CC-40FC-9D3F-EAC6C776EE27}"/>
    <cellStyle name="40% - Accent4 5 2 2 2 6" xfId="4961" xr:uid="{6AC1E978-9700-4045-9F0C-0AB796C192BD}"/>
    <cellStyle name="40% - Accent4 5 2 2 2 7" xfId="9137" xr:uid="{73D1517E-382A-4A5E-967B-A2FE26529DE8}"/>
    <cellStyle name="40% - Accent4 5 2 2 3" xfId="1238" xr:uid="{47CCBA33-B234-46E2-B186-36249E1A0C27}"/>
    <cellStyle name="40% - Accent4 5 2 2 3 2" xfId="5370" xr:uid="{59C64DAC-7147-4DD3-B6A3-47B044EC5C92}"/>
    <cellStyle name="40% - Accent4 5 2 2 4" xfId="2066" xr:uid="{551F0868-92FA-4EA7-88D3-E0EAACD24B12}"/>
    <cellStyle name="40% - Accent4 5 2 2 4 2" xfId="6197" xr:uid="{E374262A-44CB-4D61-833B-21DD16BB7EC3}"/>
    <cellStyle name="40% - Accent4 5 2 2 5" xfId="2890" xr:uid="{F2C1DF63-7653-4256-AA6E-C66009EF97AE}"/>
    <cellStyle name="40% - Accent4 5 2 2 5 2" xfId="7021" xr:uid="{A3106773-2620-4C07-99D2-B98BF64C88A5}"/>
    <cellStyle name="40% - Accent4 5 2 2 6" xfId="3714" xr:uid="{6DCEBFB5-D6F6-450C-9110-AB18557E7BA8}"/>
    <cellStyle name="40% - Accent4 5 2 2 6 2" xfId="7873" xr:uid="{8875A70C-CF4D-400A-AAE6-1996BA079D70}"/>
    <cellStyle name="40% - Accent4 5 2 2 7" xfId="4544" xr:uid="{25695C87-1386-4D9B-A282-9A9458D2ED39}"/>
    <cellStyle name="40% - Accent4 5 2 2 8" xfId="8720" xr:uid="{8C7F6F9B-4174-4BBA-99C4-448A99C56C7E}"/>
    <cellStyle name="40% - Accent4 5 2 3" xfId="621" xr:uid="{00000000-0005-0000-0000-000066020000}"/>
    <cellStyle name="40% - Accent4 5 2 3 2" xfId="1447" xr:uid="{87EE054D-9A5C-41D1-87AB-05608EFF87A6}"/>
    <cellStyle name="40% - Accent4 5 2 3 2 2" xfId="5579" xr:uid="{1E46C0D9-0F43-4E4E-BAC2-794BE46D1866}"/>
    <cellStyle name="40% - Accent4 5 2 3 3" xfId="2275" xr:uid="{E320ECB2-04E6-40D5-8201-507081B2F2EC}"/>
    <cellStyle name="40% - Accent4 5 2 3 3 2" xfId="6406" xr:uid="{4CE05EED-B6DB-4AFA-9F47-E793730C40FC}"/>
    <cellStyle name="40% - Accent4 5 2 3 4" xfId="3099" xr:uid="{B068E327-5A8F-4EB0-87E2-97D683A34607}"/>
    <cellStyle name="40% - Accent4 5 2 3 4 2" xfId="7230" xr:uid="{EBEB067E-A09E-43B5-BA65-2A7942CDB4C9}"/>
    <cellStyle name="40% - Accent4 5 2 3 5" xfId="3923" xr:uid="{4B3FC7EB-B780-4F30-BF20-52ECF666421E}"/>
    <cellStyle name="40% - Accent4 5 2 3 5 2" xfId="8082" xr:uid="{F8C1985F-C68D-415C-BDC9-C30117D4FE9E}"/>
    <cellStyle name="40% - Accent4 5 2 3 6" xfId="4753" xr:uid="{766AF8FB-FEB4-4142-8A30-9A0F5DF66942}"/>
    <cellStyle name="40% - Accent4 5 2 3 7" xfId="8929" xr:uid="{EBF027E1-3523-4F77-923E-DB0D91F163C3}"/>
    <cellStyle name="40% - Accent4 5 2 4" xfId="1029" xr:uid="{55209C92-599F-4EA4-B28A-6E71D460EA7D}"/>
    <cellStyle name="40% - Accent4 5 2 4 2" xfId="5161" xr:uid="{42DAD4DA-D080-4A62-A380-58AF8A603F75}"/>
    <cellStyle name="40% - Accent4 5 2 5" xfId="1857" xr:uid="{95390AE2-85D2-42A6-B6EC-4036E513B703}"/>
    <cellStyle name="40% - Accent4 5 2 5 2" xfId="5988" xr:uid="{DB66DCAB-C8F5-4346-80CD-672F54E7386B}"/>
    <cellStyle name="40% - Accent4 5 2 6" xfId="2681" xr:uid="{3BEABE39-029D-4876-A0BF-DADD286D18D9}"/>
    <cellStyle name="40% - Accent4 5 2 6 2" xfId="6812" xr:uid="{3501240A-DD7B-42EB-9A31-10ACD402417F}"/>
    <cellStyle name="40% - Accent4 5 2 7" xfId="3505" xr:uid="{AA9C90E9-1CE9-49D1-868F-4A981123F5C5}"/>
    <cellStyle name="40% - Accent4 5 2 7 2" xfId="7664" xr:uid="{698E05A3-2FAA-44B3-81B8-B53865EFE71E}"/>
    <cellStyle name="40% - Accent4 5 2 8" xfId="4335" xr:uid="{5347D804-51A1-4B7C-8E06-31CC02CDA04E}"/>
    <cellStyle name="40% - Accent4 5 2 9" xfId="8511" xr:uid="{57EB4F10-5892-464F-9444-F1937A802E01}"/>
    <cellStyle name="40% - Accent4 5 3" xfId="308" xr:uid="{00000000-0005-0000-0000-000067020000}"/>
    <cellStyle name="40% - Accent4 5 3 2" xfId="725" xr:uid="{00000000-0005-0000-0000-000068020000}"/>
    <cellStyle name="40% - Accent4 5 3 2 2" xfId="1551" xr:uid="{150DC448-2FD4-4208-8B0D-879988234C0B}"/>
    <cellStyle name="40% - Accent4 5 3 2 2 2" xfId="5683" xr:uid="{2DC3B54B-D5AD-4A77-AC81-308618D60CC3}"/>
    <cellStyle name="40% - Accent4 5 3 2 3" xfId="2379" xr:uid="{A7FF455D-1810-448B-8ECC-4CE9C848C928}"/>
    <cellStyle name="40% - Accent4 5 3 2 3 2" xfId="6510" xr:uid="{EFAD9B54-EAF0-4A2D-9906-2C54596B5B12}"/>
    <cellStyle name="40% - Accent4 5 3 2 4" xfId="3203" xr:uid="{04D7BDAD-9377-4AC3-92FD-472E4589A47F}"/>
    <cellStyle name="40% - Accent4 5 3 2 4 2" xfId="7334" xr:uid="{37901619-901C-4789-9F2F-01134FBB8913}"/>
    <cellStyle name="40% - Accent4 5 3 2 5" xfId="4027" xr:uid="{1C171FE5-88E9-447B-B91A-DE6E1BCB2C93}"/>
    <cellStyle name="40% - Accent4 5 3 2 5 2" xfId="8186" xr:uid="{8907F35E-FE88-4565-A193-29C4FC81E316}"/>
    <cellStyle name="40% - Accent4 5 3 2 6" xfId="4857" xr:uid="{0B7F4665-3605-49E3-838C-BFEC184EB34C}"/>
    <cellStyle name="40% - Accent4 5 3 2 7" xfId="9033" xr:uid="{5DCE8720-FA8B-496A-811D-7C2E17F6F007}"/>
    <cellStyle name="40% - Accent4 5 3 3" xfId="1134" xr:uid="{48B07B4A-4F70-4968-B5FE-63573BBDAB70}"/>
    <cellStyle name="40% - Accent4 5 3 3 2" xfId="5266" xr:uid="{60DA016E-0CA4-4A53-859F-78B182BA960A}"/>
    <cellStyle name="40% - Accent4 5 3 4" xfId="1962" xr:uid="{8D6A8500-BE95-4C5E-A991-063C58B9F059}"/>
    <cellStyle name="40% - Accent4 5 3 4 2" xfId="6093" xr:uid="{AE7E9357-0B0D-45E0-A594-E8909FC348E3}"/>
    <cellStyle name="40% - Accent4 5 3 5" xfId="2786" xr:uid="{0058C3BD-F652-4737-8EE6-FC4620F7F434}"/>
    <cellStyle name="40% - Accent4 5 3 5 2" xfId="6917" xr:uid="{6EA60FB6-C80C-458A-AD11-E85070FBA571}"/>
    <cellStyle name="40% - Accent4 5 3 6" xfId="3610" xr:uid="{C2F898F6-3398-463C-959F-1DF8EEC7B18B}"/>
    <cellStyle name="40% - Accent4 5 3 6 2" xfId="7769" xr:uid="{AE4B8655-C93D-418B-8FBB-34613864AB75}"/>
    <cellStyle name="40% - Accent4 5 3 7" xfId="4440" xr:uid="{8004DF52-0C3C-43E4-AD51-CB3728E7AB4D}"/>
    <cellStyle name="40% - Accent4 5 3 8" xfId="8616" xr:uid="{F97A1280-6127-4A13-B701-256C42E0C92D}"/>
    <cellStyle name="40% - Accent4 5 4" xfId="517" xr:uid="{00000000-0005-0000-0000-000069020000}"/>
    <cellStyle name="40% - Accent4 5 4 2" xfId="1343" xr:uid="{B6266DCA-7C19-4E50-B7E7-38C55D02A837}"/>
    <cellStyle name="40% - Accent4 5 4 2 2" xfId="5475" xr:uid="{B60E5B31-4CBE-4264-B5BE-F5510BF82E08}"/>
    <cellStyle name="40% - Accent4 5 4 3" xfId="2171" xr:uid="{C739B88C-906A-4976-894F-8B3E50D5389F}"/>
    <cellStyle name="40% - Accent4 5 4 3 2" xfId="6302" xr:uid="{9426D2E5-DC88-4969-8C11-E1D2029F2F2D}"/>
    <cellStyle name="40% - Accent4 5 4 4" xfId="2995" xr:uid="{9F4DA740-56D6-4B59-9491-FF6CEF746243}"/>
    <cellStyle name="40% - Accent4 5 4 4 2" xfId="7126" xr:uid="{B5514D44-4A15-4C57-B3A3-D095C1E2450F}"/>
    <cellStyle name="40% - Accent4 5 4 5" xfId="3819" xr:uid="{1004D200-9369-49B6-95B1-EDCD67FAE13B}"/>
    <cellStyle name="40% - Accent4 5 4 5 2" xfId="7978" xr:uid="{27FBF86E-A088-4156-B7B2-DADAE7797BBE}"/>
    <cellStyle name="40% - Accent4 5 4 6" xfId="4649" xr:uid="{F543C154-D52C-4C8F-805F-62364506F33E}"/>
    <cellStyle name="40% - Accent4 5 4 7" xfId="8825" xr:uid="{D5818E39-44C9-497D-89FD-AA38ADC26422}"/>
    <cellStyle name="40% - Accent4 5 5" xfId="924" xr:uid="{C4823A86-6172-488B-B1D5-E46BEFF10602}"/>
    <cellStyle name="40% - Accent4 5 5 2" xfId="5056" xr:uid="{72A867D3-F973-4341-B309-D1909C796D9B}"/>
    <cellStyle name="40% - Accent4 5 6" xfId="1752" xr:uid="{2572319F-8A34-4D9D-A120-04F84DAD3E4E}"/>
    <cellStyle name="40% - Accent4 5 6 2" xfId="5883" xr:uid="{B316EAA8-30BC-49D4-94D8-D1CAC61BBBD8}"/>
    <cellStyle name="40% - Accent4 5 7" xfId="2576" xr:uid="{53BF49F6-7D78-4D99-B0BB-D6FA1A3E0C20}"/>
    <cellStyle name="40% - Accent4 5 7 2" xfId="6707" xr:uid="{A09157E6-8B77-4455-ADCB-EB2F1B6DEE2F}"/>
    <cellStyle name="40% - Accent4 5 8" xfId="3400" xr:uid="{8F9E1B7D-EB29-4327-B1E9-8BB7EDCCBBDA}"/>
    <cellStyle name="40% - Accent4 5 8 2" xfId="7559" xr:uid="{0009623E-0D52-4A71-8D2D-FA8D1E5183A9}"/>
    <cellStyle name="40% - Accent4 5 9" xfId="4230" xr:uid="{A1DAA6FB-868B-49E1-AC6F-28315F50F3C5}"/>
    <cellStyle name="40% - Accent4 6" xfId="138" xr:uid="{00000000-0005-0000-0000-00006A020000}"/>
    <cellStyle name="40% - Accent4 6 2" xfId="348" xr:uid="{00000000-0005-0000-0000-00006B020000}"/>
    <cellStyle name="40% - Accent4 6 2 2" xfId="765" xr:uid="{00000000-0005-0000-0000-00006C020000}"/>
    <cellStyle name="40% - Accent4 6 2 2 2" xfId="1591" xr:uid="{435668F9-EE35-47A6-8F35-65EF5401EB4B}"/>
    <cellStyle name="40% - Accent4 6 2 2 2 2" xfId="5723" xr:uid="{65B9C865-38F2-4513-94E6-0C9045D07858}"/>
    <cellStyle name="40% - Accent4 6 2 2 3" xfId="2419" xr:uid="{0EA2A1E2-A2C4-4D88-803C-F5F278A64D07}"/>
    <cellStyle name="40% - Accent4 6 2 2 3 2" xfId="6550" xr:uid="{DFDABF06-C18C-4C6C-B193-AE77C6D23646}"/>
    <cellStyle name="40% - Accent4 6 2 2 4" xfId="3243" xr:uid="{3EDFD86B-0B3E-4106-990F-389EA15CFE26}"/>
    <cellStyle name="40% - Accent4 6 2 2 4 2" xfId="7374" xr:uid="{198C27CC-4C5B-478E-B0CC-DFC42325638D}"/>
    <cellStyle name="40% - Accent4 6 2 2 5" xfId="4067" xr:uid="{970A3AB0-A5C6-4438-961D-2D92410F1410}"/>
    <cellStyle name="40% - Accent4 6 2 2 5 2" xfId="8226" xr:uid="{DF0A0586-A59D-4C9E-B80A-ECE75D6B6AC0}"/>
    <cellStyle name="40% - Accent4 6 2 2 6" xfId="4897" xr:uid="{543050AB-43A3-43D6-9C36-9CB0219F38F5}"/>
    <cellStyle name="40% - Accent4 6 2 2 7" xfId="9073" xr:uid="{49980DC2-4C5F-4923-B651-E2EF9A7FDF44}"/>
    <cellStyle name="40% - Accent4 6 2 3" xfId="1174" xr:uid="{C6645030-EA6E-47B3-BFC4-688FF105B65B}"/>
    <cellStyle name="40% - Accent4 6 2 3 2" xfId="5306" xr:uid="{045CBA0E-3B18-466E-A257-A7E3CA9BC7D7}"/>
    <cellStyle name="40% - Accent4 6 2 4" xfId="2002" xr:uid="{53D5D345-1DCC-4954-8591-E8709282A344}"/>
    <cellStyle name="40% - Accent4 6 2 4 2" xfId="6133" xr:uid="{DD57F391-CD51-4389-B8B4-AFDD0A7DDE21}"/>
    <cellStyle name="40% - Accent4 6 2 5" xfId="2826" xr:uid="{EF8EEB9F-35F8-49B6-B8B9-BC0B071441C2}"/>
    <cellStyle name="40% - Accent4 6 2 5 2" xfId="6957" xr:uid="{1E7D6191-6AB1-4726-9D99-1FDB9F576B1A}"/>
    <cellStyle name="40% - Accent4 6 2 6" xfId="3650" xr:uid="{790E90E3-6F19-4BA6-8AAD-20098FE9DE58}"/>
    <cellStyle name="40% - Accent4 6 2 6 2" xfId="7809" xr:uid="{EE32316D-AB92-4C33-81A5-13F275802B58}"/>
    <cellStyle name="40% - Accent4 6 2 7" xfId="4480" xr:uid="{F410306D-948E-4AF3-8024-A9CB6D031D41}"/>
    <cellStyle name="40% - Accent4 6 2 8" xfId="8656" xr:uid="{23B1BB62-64A6-4CB4-B261-F29A2D650A33}"/>
    <cellStyle name="40% - Accent4 6 3" xfId="557" xr:uid="{00000000-0005-0000-0000-00006D020000}"/>
    <cellStyle name="40% - Accent4 6 3 2" xfId="1383" xr:uid="{49B4648F-4A23-4BBF-B81B-59F1A20034DA}"/>
    <cellStyle name="40% - Accent4 6 3 2 2" xfId="5515" xr:uid="{DAA90880-301F-4615-ACF3-E96834A33841}"/>
    <cellStyle name="40% - Accent4 6 3 3" xfId="2211" xr:uid="{678046E1-6F10-412E-A9C0-FB908E4186EB}"/>
    <cellStyle name="40% - Accent4 6 3 3 2" xfId="6342" xr:uid="{CF0EE87C-9D0D-48CA-9437-2984BAE29376}"/>
    <cellStyle name="40% - Accent4 6 3 4" xfId="3035" xr:uid="{398346D1-6A15-43D5-A0C5-CFBAFA58CFA1}"/>
    <cellStyle name="40% - Accent4 6 3 4 2" xfId="7166" xr:uid="{72188530-1C28-4959-BEBC-A9ADCDAC8E36}"/>
    <cellStyle name="40% - Accent4 6 3 5" xfId="3859" xr:uid="{C280C15B-F8C3-4200-9FF9-DC6B9B5BA901}"/>
    <cellStyle name="40% - Accent4 6 3 5 2" xfId="8018" xr:uid="{E6A1C2F1-F872-4D21-BD95-D9DBE1EB8E95}"/>
    <cellStyle name="40% - Accent4 6 3 6" xfId="4689" xr:uid="{3D7E6EC8-81CA-474D-B602-CF888AA00577}"/>
    <cellStyle name="40% - Accent4 6 3 7" xfId="8865" xr:uid="{716A3619-9C83-43F5-956B-BE0A4AFA7DCD}"/>
    <cellStyle name="40% - Accent4 6 4" xfId="964" xr:uid="{5AA721A2-F1E5-41FF-BB9F-64ABDD67505F}"/>
    <cellStyle name="40% - Accent4 6 4 2" xfId="5096" xr:uid="{145E172B-20E8-45FC-BDA1-98A794EE4017}"/>
    <cellStyle name="40% - Accent4 6 5" xfId="1792" xr:uid="{8C0D11DE-E2D6-4F1E-80B4-444F3C3FCB53}"/>
    <cellStyle name="40% - Accent4 6 5 2" xfId="5923" xr:uid="{C015BBFB-CE4A-4314-9E56-0F12668BF354}"/>
    <cellStyle name="40% - Accent4 6 6" xfId="2616" xr:uid="{AB228C88-88C9-42F3-83E5-B6CEBAD37E14}"/>
    <cellStyle name="40% - Accent4 6 6 2" xfId="6747" xr:uid="{CFA4A932-E879-4BB3-9803-8E5B24DEDA1A}"/>
    <cellStyle name="40% - Accent4 6 7" xfId="3440" xr:uid="{937EBE61-4C2E-44C4-B949-FBD8CCA0F79E}"/>
    <cellStyle name="40% - Accent4 6 7 2" xfId="7599" xr:uid="{A842275E-3BB4-4B58-A212-BD80549B0E8E}"/>
    <cellStyle name="40% - Accent4 6 8" xfId="4270" xr:uid="{44C13686-2B27-4A04-8EB7-A294A0ECAFBF}"/>
    <cellStyle name="40% - Accent4 6 9" xfId="8446" xr:uid="{053004DC-2E34-4038-8BB5-EFB548219242}"/>
    <cellStyle name="40% - Accent4 7" xfId="151" xr:uid="{00000000-0005-0000-0000-00006E020000}"/>
    <cellStyle name="40% - Accent4 7 2" xfId="360" xr:uid="{00000000-0005-0000-0000-00006F020000}"/>
    <cellStyle name="40% - Accent4 7 2 2" xfId="777" xr:uid="{00000000-0005-0000-0000-000070020000}"/>
    <cellStyle name="40% - Accent4 7 2 2 2" xfId="1603" xr:uid="{C60F5BC8-4D4A-494A-8E72-D404BB253F78}"/>
    <cellStyle name="40% - Accent4 7 2 2 2 2" xfId="5735" xr:uid="{D4D1435E-7973-478C-BC97-FF4B031BE169}"/>
    <cellStyle name="40% - Accent4 7 2 2 3" xfId="2431" xr:uid="{C34F0698-9065-4286-B58C-5926B62283A9}"/>
    <cellStyle name="40% - Accent4 7 2 2 3 2" xfId="6562" xr:uid="{8C661167-29A6-4FD6-B5F8-EE37E6517129}"/>
    <cellStyle name="40% - Accent4 7 2 2 4" xfId="3255" xr:uid="{C7BAD7B5-8B2A-479E-863E-1D4BC979B53B}"/>
    <cellStyle name="40% - Accent4 7 2 2 4 2" xfId="7386" xr:uid="{6B36DF28-C86E-4DAC-9415-7A3979A4A24F}"/>
    <cellStyle name="40% - Accent4 7 2 2 5" xfId="4079" xr:uid="{6A07FB0C-2556-4270-B5A5-0362B7F06231}"/>
    <cellStyle name="40% - Accent4 7 2 2 5 2" xfId="8238" xr:uid="{19461F32-3B74-4F30-BA49-58573ED1B21D}"/>
    <cellStyle name="40% - Accent4 7 2 2 6" xfId="4909" xr:uid="{C0AF7A30-F1E8-4E7E-8A12-B9C1207C7ED5}"/>
    <cellStyle name="40% - Accent4 7 2 2 7" xfId="9085" xr:uid="{36E184E8-A84A-4EAA-A92B-4897F830DA28}"/>
    <cellStyle name="40% - Accent4 7 2 3" xfId="1186" xr:uid="{A6A72253-DCA4-47F7-9589-7F3ADE96ABB0}"/>
    <cellStyle name="40% - Accent4 7 2 3 2" xfId="5318" xr:uid="{5EE581F4-0613-4F89-9A54-64F2633C0106}"/>
    <cellStyle name="40% - Accent4 7 2 4" xfId="2014" xr:uid="{14781ABB-A3D8-40DC-B343-0CDFAAB4F0FE}"/>
    <cellStyle name="40% - Accent4 7 2 4 2" xfId="6145" xr:uid="{AB3F88D8-8D6E-4114-AAA1-6E0A6058723C}"/>
    <cellStyle name="40% - Accent4 7 2 5" xfId="2838" xr:uid="{59FC1AFC-FAAB-4B19-A61A-674633F4856E}"/>
    <cellStyle name="40% - Accent4 7 2 5 2" xfId="6969" xr:uid="{F8D51FC8-1F07-493D-B489-D13BCE896092}"/>
    <cellStyle name="40% - Accent4 7 2 6" xfId="3662" xr:uid="{2AAF0A30-5779-4651-91D4-2DA4192B282F}"/>
    <cellStyle name="40% - Accent4 7 2 6 2" xfId="7821" xr:uid="{E29A8043-6541-4C33-B209-5E101928D522}"/>
    <cellStyle name="40% - Accent4 7 2 7" xfId="4492" xr:uid="{51ABF094-5C4F-487F-AD23-27275B93E785}"/>
    <cellStyle name="40% - Accent4 7 2 8" xfId="8668" xr:uid="{7196DDE7-D60D-4CBD-8D8C-9AA688381ED1}"/>
    <cellStyle name="40% - Accent4 7 3" xfId="569" xr:uid="{00000000-0005-0000-0000-000071020000}"/>
    <cellStyle name="40% - Accent4 7 3 2" xfId="1395" xr:uid="{36084740-7814-4F28-9719-22AC7AD4109A}"/>
    <cellStyle name="40% - Accent4 7 3 2 2" xfId="5527" xr:uid="{27846841-1FE6-4D7E-9E56-AD8FF401D37B}"/>
    <cellStyle name="40% - Accent4 7 3 3" xfId="2223" xr:uid="{72CF6013-4DE4-4261-8107-44C0E4598B05}"/>
    <cellStyle name="40% - Accent4 7 3 3 2" xfId="6354" xr:uid="{239DF2F5-8618-4CF5-A465-3A7012221C36}"/>
    <cellStyle name="40% - Accent4 7 3 4" xfId="3047" xr:uid="{CA5BF0CB-328E-48B9-96E0-077A69F97BF6}"/>
    <cellStyle name="40% - Accent4 7 3 4 2" xfId="7178" xr:uid="{5B5988E0-0834-4E5F-8E53-A5317D47A7B4}"/>
    <cellStyle name="40% - Accent4 7 3 5" xfId="3871" xr:uid="{B21E961D-BDEA-458F-9A15-0F560D5E3BFF}"/>
    <cellStyle name="40% - Accent4 7 3 5 2" xfId="8030" xr:uid="{4B09C370-E02B-4749-8CB8-401172EEFD17}"/>
    <cellStyle name="40% - Accent4 7 3 6" xfId="4701" xr:uid="{2747BA03-7774-4605-BD9C-4C5B47A99B15}"/>
    <cellStyle name="40% - Accent4 7 3 7" xfId="8877" xr:uid="{AF78EFC0-1C24-42B8-AACB-47B3E1FFF75A}"/>
    <cellStyle name="40% - Accent4 7 4" xfId="977" xr:uid="{EAED9FC9-03E3-4067-8A4A-E5BDADD31EBB}"/>
    <cellStyle name="40% - Accent4 7 4 2" xfId="5109" xr:uid="{473E7310-9482-44CC-B6A8-78F0F38A2CFD}"/>
    <cellStyle name="40% - Accent4 7 5" xfId="1805" xr:uid="{0719E959-F775-4D66-B34F-DF04DCFDF683}"/>
    <cellStyle name="40% - Accent4 7 5 2" xfId="5936" xr:uid="{E67DAA70-7D91-4A0C-8967-403FA4713ABF}"/>
    <cellStyle name="40% - Accent4 7 6" xfId="2629" xr:uid="{8ECE6886-B3CC-49CF-ABFE-5604221C1F98}"/>
    <cellStyle name="40% - Accent4 7 6 2" xfId="6760" xr:uid="{3C8E5291-EC9D-459E-8938-0FCECB576343}"/>
    <cellStyle name="40% - Accent4 7 7" xfId="3453" xr:uid="{8F08C235-F856-45F9-99BB-BF2F236434C9}"/>
    <cellStyle name="40% - Accent4 7 7 2" xfId="7612" xr:uid="{F95E8AE4-89C2-49B0-9E6D-5954F5594810}"/>
    <cellStyle name="40% - Accent4 7 8" xfId="4283" xr:uid="{58CFEBE5-636C-4CB2-AB92-0F3D22414AAC}"/>
    <cellStyle name="40% - Accent4 7 9" xfId="8459" xr:uid="{2D52BD5B-4A38-49C6-AFAB-E52BAAE2EF4E}"/>
    <cellStyle name="40% - Accent4 8" xfId="243" xr:uid="{00000000-0005-0000-0000-000072020000}"/>
    <cellStyle name="40% - Accent4 8 2" xfId="661" xr:uid="{00000000-0005-0000-0000-000073020000}"/>
    <cellStyle name="40% - Accent4 8 2 2" xfId="1487" xr:uid="{4D1ED656-DE91-4CAA-A45A-C9E66F8FE518}"/>
    <cellStyle name="40% - Accent4 8 2 2 2" xfId="5619" xr:uid="{4521F794-46BA-4D04-8ED3-E9E3B748F030}"/>
    <cellStyle name="40% - Accent4 8 2 3" xfId="2315" xr:uid="{6483D1FB-B996-4493-AC5B-2DFD5409E05B}"/>
    <cellStyle name="40% - Accent4 8 2 3 2" xfId="6446" xr:uid="{977A859F-752D-4D2A-8AA9-22773F16F33E}"/>
    <cellStyle name="40% - Accent4 8 2 4" xfId="3139" xr:uid="{014D25EF-454C-42E1-AED0-F56C91DFC863}"/>
    <cellStyle name="40% - Accent4 8 2 4 2" xfId="7270" xr:uid="{B11BB0C8-4623-4485-BFD4-AC47119EC492}"/>
    <cellStyle name="40% - Accent4 8 2 5" xfId="3963" xr:uid="{3C872205-7C7E-42B7-B200-96BDF4DF3335}"/>
    <cellStyle name="40% - Accent4 8 2 5 2" xfId="8122" xr:uid="{84215D50-A9E9-45C0-864A-DB17B3E154D3}"/>
    <cellStyle name="40% - Accent4 8 2 6" xfId="4793" xr:uid="{1E4E67B4-C92E-43B2-AA72-D7C6982ECFB0}"/>
    <cellStyle name="40% - Accent4 8 2 7" xfId="8969" xr:uid="{64A6DA71-CCE1-4262-B29B-F680E7D7985C}"/>
    <cellStyle name="40% - Accent4 8 3" xfId="1069" xr:uid="{9C9129B0-613E-4BB8-8E14-739709CAB9CC}"/>
    <cellStyle name="40% - Accent4 8 3 2" xfId="5201" xr:uid="{9EC70A32-367E-4278-A780-2DF2365C4768}"/>
    <cellStyle name="40% - Accent4 8 4" xfId="1897" xr:uid="{6B1C063B-985F-4E4C-B10F-959A0797315E}"/>
    <cellStyle name="40% - Accent4 8 4 2" xfId="6028" xr:uid="{C14DB1EA-9D17-4F19-98D9-5073C8248249}"/>
    <cellStyle name="40% - Accent4 8 5" xfId="2721" xr:uid="{23FC280E-4312-4A42-9882-7ED083824554}"/>
    <cellStyle name="40% - Accent4 8 5 2" xfId="6852" xr:uid="{F676E728-133F-4209-A577-6041E1E8205D}"/>
    <cellStyle name="40% - Accent4 8 6" xfId="3545" xr:uid="{B5F13A1C-86F1-4F2D-B03E-36671923D376}"/>
    <cellStyle name="40% - Accent4 8 6 2" xfId="7704" xr:uid="{943FFAF1-7A1B-4FD0-927B-71A209130117}"/>
    <cellStyle name="40% - Accent4 8 7" xfId="4375" xr:uid="{C987CB71-EE0E-4FAE-8078-AF7FCB87291F}"/>
    <cellStyle name="40% - Accent4 8 8" xfId="8551" xr:uid="{A81E3A30-940A-42F3-AEFB-F9CBB340F7BC}"/>
    <cellStyle name="40% - Accent4 9" xfId="256" xr:uid="{00000000-0005-0000-0000-000074020000}"/>
    <cellStyle name="40% - Accent4 9 2" xfId="673" xr:uid="{00000000-0005-0000-0000-000075020000}"/>
    <cellStyle name="40% - Accent4 9 2 2" xfId="1499" xr:uid="{1A45D725-8963-43A3-A5D4-142682D7A9C4}"/>
    <cellStyle name="40% - Accent4 9 2 2 2" xfId="5631" xr:uid="{84BF407F-10BF-441F-86AE-91AD61B9787F}"/>
    <cellStyle name="40% - Accent4 9 2 3" xfId="2327" xr:uid="{BA23BFCD-5897-4C55-99E5-E2AD5304F056}"/>
    <cellStyle name="40% - Accent4 9 2 3 2" xfId="6458" xr:uid="{2A28BAC1-03D9-42B7-BAE9-ABA95A9D76EE}"/>
    <cellStyle name="40% - Accent4 9 2 4" xfId="3151" xr:uid="{D9623A47-31DD-4B7D-9CAB-1462BC1B6650}"/>
    <cellStyle name="40% - Accent4 9 2 4 2" xfId="7282" xr:uid="{DE898DAD-3FB9-486A-9DB5-C48085D897ED}"/>
    <cellStyle name="40% - Accent4 9 2 5" xfId="3975" xr:uid="{565DF142-A315-4C3D-AAC3-B371DC750F07}"/>
    <cellStyle name="40% - Accent4 9 2 5 2" xfId="8134" xr:uid="{018DCE42-5E3E-4B11-9543-A55F1661828F}"/>
    <cellStyle name="40% - Accent4 9 2 6" xfId="4805" xr:uid="{5C434FA9-4D32-4B3E-9A78-AC95783241DC}"/>
    <cellStyle name="40% - Accent4 9 2 7" xfId="8981" xr:uid="{AB228992-D1BF-4542-9895-D78E5EB42A3A}"/>
    <cellStyle name="40% - Accent4 9 3" xfId="1082" xr:uid="{466348FE-35EC-400A-8D3C-272C6D355F96}"/>
    <cellStyle name="40% - Accent4 9 3 2" xfId="5214" xr:uid="{3DA9484D-049C-4C35-B831-D3665955C7B4}"/>
    <cellStyle name="40% - Accent4 9 4" xfId="1910" xr:uid="{AEEF3552-24B7-4E57-B9AB-783EB75D63A2}"/>
    <cellStyle name="40% - Accent4 9 4 2" xfId="6041" xr:uid="{2B782CC5-43E8-4A30-8BA9-723A6FF251E3}"/>
    <cellStyle name="40% - Accent4 9 5" xfId="2734" xr:uid="{00D77EE1-3558-4F5E-BB26-F53E6458BEF8}"/>
    <cellStyle name="40% - Accent4 9 5 2" xfId="6865" xr:uid="{D1F66F8B-3D4A-4C0D-81EF-EE0CD7173571}"/>
    <cellStyle name="40% - Accent4 9 6" xfId="3558" xr:uid="{9CA19F00-6CE0-441F-B1BA-C61AA6BE1F15}"/>
    <cellStyle name="40% - Accent4 9 6 2" xfId="7717" xr:uid="{C9E318E4-6FB1-4B2B-9999-AD59DDDD4EB0}"/>
    <cellStyle name="40% - Accent4 9 7" xfId="4388" xr:uid="{AA98D5E4-0436-46FA-B5C6-3651300F8000}"/>
    <cellStyle name="40% - Accent4 9 8" xfId="8564" xr:uid="{3893A6DB-0E7A-4EEC-A572-C62E5F0A9E77}"/>
    <cellStyle name="40% - Accent5" xfId="36" builtinId="47" customBuiltin="1"/>
    <cellStyle name="40% - Accent5 10" xfId="454" xr:uid="{00000000-0005-0000-0000-000077020000}"/>
    <cellStyle name="40% - Accent5 10 2" xfId="1280" xr:uid="{A45E739F-CD22-42D6-8405-CA031EC90428}"/>
    <cellStyle name="40% - Accent5 10 2 2" xfId="5412" xr:uid="{9543F029-83B7-41AE-B20C-8B14C2317A66}"/>
    <cellStyle name="40% - Accent5 10 3" xfId="2108" xr:uid="{53478FD2-9B63-44F8-AD63-618B90D4ED0C}"/>
    <cellStyle name="40% - Accent5 10 3 2" xfId="6239" xr:uid="{0D7EC752-324A-4383-A00A-946E1809CBB4}"/>
    <cellStyle name="40% - Accent5 10 4" xfId="2932" xr:uid="{316049C0-50BC-470D-9211-E3D0E55E3C45}"/>
    <cellStyle name="40% - Accent5 10 4 2" xfId="7063" xr:uid="{F6F85F3E-F1F1-47FB-B999-3F4588716106}"/>
    <cellStyle name="40% - Accent5 10 5" xfId="3756" xr:uid="{4388CE7E-EDEE-4579-9BFF-F35A1638697D}"/>
    <cellStyle name="40% - Accent5 10 5 2" xfId="7915" xr:uid="{6701C879-4E33-47C7-995B-D72E317195D3}"/>
    <cellStyle name="40% - Accent5 10 6" xfId="4586" xr:uid="{FECABB90-8AC1-44C2-B811-A14790CDBD84}"/>
    <cellStyle name="40% - Accent5 10 7" xfId="8762" xr:uid="{2F7CB5FE-23D8-47B3-9D44-3B0C3C6506C7}"/>
    <cellStyle name="40% - Accent5 11" xfId="467" xr:uid="{00000000-0005-0000-0000-000078020000}"/>
    <cellStyle name="40% - Accent5 11 2" xfId="1293" xr:uid="{D2DF9057-5AAF-4245-9C6B-BB339A1416FE}"/>
    <cellStyle name="40% - Accent5 11 2 2" xfId="5425" xr:uid="{A9F2BE8C-F592-43AA-933C-7742EC025FAB}"/>
    <cellStyle name="40% - Accent5 11 3" xfId="2121" xr:uid="{F47F4A97-7ACF-4D8F-B0F7-9538ACFE6C76}"/>
    <cellStyle name="40% - Accent5 11 3 2" xfId="6252" xr:uid="{0EB3F023-7FB9-4132-B972-E00F2387A12C}"/>
    <cellStyle name="40% - Accent5 11 4" xfId="2945" xr:uid="{5ED46778-F128-4B1D-891E-7175490EDAF0}"/>
    <cellStyle name="40% - Accent5 11 4 2" xfId="7076" xr:uid="{84D87E2B-7B20-4F49-94B2-905D2C47AAA4}"/>
    <cellStyle name="40% - Accent5 11 5" xfId="3769" xr:uid="{7CE47AE9-0CDE-4526-A753-1672FD48A3D6}"/>
    <cellStyle name="40% - Accent5 11 5 2" xfId="7928" xr:uid="{AD01916D-12BF-45A5-AAA2-D3FD94EBCB80}"/>
    <cellStyle name="40% - Accent5 11 6" xfId="4599" xr:uid="{85B97602-5E2C-48EA-9196-102E76AB12E9}"/>
    <cellStyle name="40% - Accent5 11 7" xfId="8775" xr:uid="{D15C95D5-674A-4EC3-AD31-729565CA8F3F}"/>
    <cellStyle name="40% - Accent5 12" xfId="872" xr:uid="{62E717AE-7698-40CD-B90E-D897051B1AA9}"/>
    <cellStyle name="40% - Accent5 12 2" xfId="5004" xr:uid="{A268147A-EE9E-4B43-AF60-F231FAC9CA2B}"/>
    <cellStyle name="40% - Accent5 13" xfId="1701" xr:uid="{0D2BE159-7C09-4BF6-94AE-7E750411C86A}"/>
    <cellStyle name="40% - Accent5 13 2" xfId="5832" xr:uid="{0E1E74E6-460B-4305-BE6E-6E0802B26862}"/>
    <cellStyle name="40% - Accent5 14" xfId="2525" xr:uid="{E71D6581-A6B9-46FC-8561-1AC87B0FC70F}"/>
    <cellStyle name="40% - Accent5 14 2" xfId="6656" xr:uid="{A9F81F43-79CB-4D1B-8A08-2624675C5E93}"/>
    <cellStyle name="40% - Accent5 15" xfId="3349" xr:uid="{371C248D-ACBE-4AC6-869B-03F89823164C}"/>
    <cellStyle name="40% - Accent5 15 2" xfId="7508" xr:uid="{5E473673-7FEA-464C-AEF7-89B47C26A6DE}"/>
    <cellStyle name="40% - Accent5 16" xfId="4178" xr:uid="{76A9EE85-3D3E-4CA3-AD03-23A37FE6C271}"/>
    <cellStyle name="40% - Accent5 17" xfId="8355" xr:uid="{11D7BFFF-1582-4ADB-BC83-3320CF06FF1A}"/>
    <cellStyle name="40% - Accent5 2" xfId="61" xr:uid="{00000000-0005-0000-0000-000079020000}"/>
    <cellStyle name="40% - Accent5 2 10" xfId="4193" xr:uid="{F337DAC3-4D29-4B0D-B7D8-B685B9D17FF3}"/>
    <cellStyle name="40% - Accent5 2 11" xfId="8369" xr:uid="{20C51F8C-FCF8-486B-BA28-4E6E7B445E2B}"/>
    <cellStyle name="40% - Accent5 2 2" xfId="114" xr:uid="{00000000-0005-0000-0000-00007A020000}"/>
    <cellStyle name="40% - Accent5 2 2 10" xfId="8422" xr:uid="{95B0DDF8-AC1E-45E3-BD84-2E2B43E13ABF}"/>
    <cellStyle name="40% - Accent5 2 2 2" xfId="219" xr:uid="{00000000-0005-0000-0000-00007B020000}"/>
    <cellStyle name="40% - Accent5 2 2 2 2" xfId="428" xr:uid="{00000000-0005-0000-0000-00007C020000}"/>
    <cellStyle name="40% - Accent5 2 2 2 2 2" xfId="845" xr:uid="{00000000-0005-0000-0000-00007D020000}"/>
    <cellStyle name="40% - Accent5 2 2 2 2 2 2" xfId="1671" xr:uid="{551A3D74-3957-41CB-8F2A-705808CAD94F}"/>
    <cellStyle name="40% - Accent5 2 2 2 2 2 2 2" xfId="5803" xr:uid="{EABD0621-9CF1-4D48-9FA4-6D3AC8207A9F}"/>
    <cellStyle name="40% - Accent5 2 2 2 2 2 3" xfId="2499" xr:uid="{9994DAB7-9FC5-4A11-B0CB-AA5837551CC9}"/>
    <cellStyle name="40% - Accent5 2 2 2 2 2 3 2" xfId="6630" xr:uid="{B1CB3BFF-64DC-4E49-ACEF-86FF8C20FB85}"/>
    <cellStyle name="40% - Accent5 2 2 2 2 2 4" xfId="3323" xr:uid="{15C94CDC-AE5D-4D93-BA80-66BE4B70926A}"/>
    <cellStyle name="40% - Accent5 2 2 2 2 2 4 2" xfId="7454" xr:uid="{E22FE25F-9185-4BB3-828A-03FCA8DDF44E}"/>
    <cellStyle name="40% - Accent5 2 2 2 2 2 5" xfId="4147" xr:uid="{94E284FB-7531-4AF7-B375-58C45666741B}"/>
    <cellStyle name="40% - Accent5 2 2 2 2 2 5 2" xfId="8306" xr:uid="{13ABF58D-F2CD-42C8-AEB4-9319A82BF583}"/>
    <cellStyle name="40% - Accent5 2 2 2 2 2 6" xfId="4977" xr:uid="{F146F0B5-F690-4F29-B06C-220844D8F28C}"/>
    <cellStyle name="40% - Accent5 2 2 2 2 2 7" xfId="9153" xr:uid="{3842B3A9-DF27-4633-A3EE-1EE933484EE5}"/>
    <cellStyle name="40% - Accent5 2 2 2 2 3" xfId="1254" xr:uid="{5FD31DFA-A56D-4788-8670-A36E7978FD34}"/>
    <cellStyle name="40% - Accent5 2 2 2 2 3 2" xfId="5386" xr:uid="{AEEAAD43-5126-4081-8BB5-586D1DE8F431}"/>
    <cellStyle name="40% - Accent5 2 2 2 2 4" xfId="2082" xr:uid="{56983479-AE67-47D7-AF9F-31131A5F4285}"/>
    <cellStyle name="40% - Accent5 2 2 2 2 4 2" xfId="6213" xr:uid="{F66A60D0-C494-4353-AD64-4C71C58D8AB3}"/>
    <cellStyle name="40% - Accent5 2 2 2 2 5" xfId="2906" xr:uid="{4F7D3830-6F4A-4A68-9AD5-368A75136C78}"/>
    <cellStyle name="40% - Accent5 2 2 2 2 5 2" xfId="7037" xr:uid="{553811A9-C35E-4170-A16E-748378BA777A}"/>
    <cellStyle name="40% - Accent5 2 2 2 2 6" xfId="3730" xr:uid="{BBE07A8A-39F5-45F1-AA87-95D65475BD1A}"/>
    <cellStyle name="40% - Accent5 2 2 2 2 6 2" xfId="7889" xr:uid="{635FCB03-A2ED-4F2F-AD05-9A0DDD9FFFA5}"/>
    <cellStyle name="40% - Accent5 2 2 2 2 7" xfId="4560" xr:uid="{C44C4CD7-3337-497C-A1BB-CB7709B95EBC}"/>
    <cellStyle name="40% - Accent5 2 2 2 2 8" xfId="8736" xr:uid="{BEFCA419-2819-41C6-AAC2-C73C9626C062}"/>
    <cellStyle name="40% - Accent5 2 2 2 3" xfId="637" xr:uid="{00000000-0005-0000-0000-00007E020000}"/>
    <cellStyle name="40% - Accent5 2 2 2 3 2" xfId="1463" xr:uid="{077FDB28-C73D-4BDB-B432-555C1900A7AC}"/>
    <cellStyle name="40% - Accent5 2 2 2 3 2 2" xfId="5595" xr:uid="{946D3B83-52D4-4269-B7D0-50A61BA3578B}"/>
    <cellStyle name="40% - Accent5 2 2 2 3 3" xfId="2291" xr:uid="{ABAD6C5F-6F79-493D-8AC3-D60F7C991114}"/>
    <cellStyle name="40% - Accent5 2 2 2 3 3 2" xfId="6422" xr:uid="{46722488-5826-4CD6-A8A7-EDADD6127845}"/>
    <cellStyle name="40% - Accent5 2 2 2 3 4" xfId="3115" xr:uid="{6436A6EA-11AD-4973-93F9-9B806528BE00}"/>
    <cellStyle name="40% - Accent5 2 2 2 3 4 2" xfId="7246" xr:uid="{C6537AC8-1705-4380-A4FA-DFE9FB87E95F}"/>
    <cellStyle name="40% - Accent5 2 2 2 3 5" xfId="3939" xr:uid="{02BADAD4-7EC7-4264-8764-63749D859482}"/>
    <cellStyle name="40% - Accent5 2 2 2 3 5 2" xfId="8098" xr:uid="{83F76043-4240-447C-B2F2-80830787B50C}"/>
    <cellStyle name="40% - Accent5 2 2 2 3 6" xfId="4769" xr:uid="{95D39421-1654-4304-926F-47708EA0E375}"/>
    <cellStyle name="40% - Accent5 2 2 2 3 7" xfId="8945" xr:uid="{950CB4B4-827F-47FA-97DB-EA2461C0FF90}"/>
    <cellStyle name="40% - Accent5 2 2 2 4" xfId="1045" xr:uid="{C4DC1FB8-CFF5-418A-89B6-18E4B1A51EF7}"/>
    <cellStyle name="40% - Accent5 2 2 2 4 2" xfId="5177" xr:uid="{A311A208-4746-44F2-9FF1-2BB1A11F7344}"/>
    <cellStyle name="40% - Accent5 2 2 2 5" xfId="1873" xr:uid="{C0F7D4B1-1062-4EB8-8ED4-B0E40BAD42E4}"/>
    <cellStyle name="40% - Accent5 2 2 2 5 2" xfId="6004" xr:uid="{0A50A3D8-3AE2-4F69-9B2D-0D86C1356BEC}"/>
    <cellStyle name="40% - Accent5 2 2 2 6" xfId="2697" xr:uid="{78EE3F92-166C-4BA5-AB2C-80BB6EAA2D46}"/>
    <cellStyle name="40% - Accent5 2 2 2 6 2" xfId="6828" xr:uid="{70FC9EBE-9C83-4078-A860-ED203ED0877B}"/>
    <cellStyle name="40% - Accent5 2 2 2 7" xfId="3521" xr:uid="{41B5EC21-D0EC-4FC9-A6F4-5BA54CC792C7}"/>
    <cellStyle name="40% - Accent5 2 2 2 7 2" xfId="7680" xr:uid="{6A103195-29A9-45AB-AD6C-0E37880D9358}"/>
    <cellStyle name="40% - Accent5 2 2 2 8" xfId="4351" xr:uid="{56CAC99F-B043-4EDC-BB10-4941B23CCE7E}"/>
    <cellStyle name="40% - Accent5 2 2 2 9" xfId="8527" xr:uid="{E4EAEB68-A098-49E6-8943-4A0563BEA9EF}"/>
    <cellStyle name="40% - Accent5 2 2 3" xfId="324" xr:uid="{00000000-0005-0000-0000-00007F020000}"/>
    <cellStyle name="40% - Accent5 2 2 3 2" xfId="741" xr:uid="{00000000-0005-0000-0000-000080020000}"/>
    <cellStyle name="40% - Accent5 2 2 3 2 2" xfId="1567" xr:uid="{E1FD7140-F55E-4894-91D9-221EE4EFFAB0}"/>
    <cellStyle name="40% - Accent5 2 2 3 2 2 2" xfId="5699" xr:uid="{9FB286CF-7D2D-4689-9023-667E50E7ECA5}"/>
    <cellStyle name="40% - Accent5 2 2 3 2 3" xfId="2395" xr:uid="{454CE6DC-1C2D-4F47-B6D0-C6D0A6BF1647}"/>
    <cellStyle name="40% - Accent5 2 2 3 2 3 2" xfId="6526" xr:uid="{4A7D4A93-429F-48BE-A7AC-8FB29E0B0863}"/>
    <cellStyle name="40% - Accent5 2 2 3 2 4" xfId="3219" xr:uid="{3014A471-F868-43D4-9ADC-F25F90CEC7DD}"/>
    <cellStyle name="40% - Accent5 2 2 3 2 4 2" xfId="7350" xr:uid="{7385AE4C-B31C-474B-9786-A7E6E8793665}"/>
    <cellStyle name="40% - Accent5 2 2 3 2 5" xfId="4043" xr:uid="{4D6CEB93-2F93-48FF-964C-09A33F45A592}"/>
    <cellStyle name="40% - Accent5 2 2 3 2 5 2" xfId="8202" xr:uid="{E64260D4-CCFF-442B-8D78-622B14D25C9A}"/>
    <cellStyle name="40% - Accent5 2 2 3 2 6" xfId="4873" xr:uid="{890EBFBC-56A5-4A31-AF1F-6F71DCFE383E}"/>
    <cellStyle name="40% - Accent5 2 2 3 2 7" xfId="9049" xr:uid="{E35E2010-A3D2-43BF-953A-2290B51F7A86}"/>
    <cellStyle name="40% - Accent5 2 2 3 3" xfId="1150" xr:uid="{A6117198-DCC3-480D-AA5A-85CAB49EB9D5}"/>
    <cellStyle name="40% - Accent5 2 2 3 3 2" xfId="5282" xr:uid="{5BAAF8C6-044E-47D6-843A-772C1AA39248}"/>
    <cellStyle name="40% - Accent5 2 2 3 4" xfId="1978" xr:uid="{E46C4573-42EC-46F4-8680-8E64775523B0}"/>
    <cellStyle name="40% - Accent5 2 2 3 4 2" xfId="6109" xr:uid="{4C5EFA7B-5987-43A4-BDCF-BF6B415A7CAB}"/>
    <cellStyle name="40% - Accent5 2 2 3 5" xfId="2802" xr:uid="{07450579-1872-42F3-B6EF-E1AA299D5D5C}"/>
    <cellStyle name="40% - Accent5 2 2 3 5 2" xfId="6933" xr:uid="{44A5EF92-C2F7-43EE-A62C-A9C409E43A67}"/>
    <cellStyle name="40% - Accent5 2 2 3 6" xfId="3626" xr:uid="{4709FEB9-B17B-4F1D-95EC-AEF49E30EE0E}"/>
    <cellStyle name="40% - Accent5 2 2 3 6 2" xfId="7785" xr:uid="{17B1E918-7C76-4B32-88A6-2AFC9821E137}"/>
    <cellStyle name="40% - Accent5 2 2 3 7" xfId="4456" xr:uid="{52A6E2DE-2997-4C7C-B376-A9053AD91000}"/>
    <cellStyle name="40% - Accent5 2 2 3 8" xfId="8632" xr:uid="{CBE06309-B117-4840-82E6-15D9675215F4}"/>
    <cellStyle name="40% - Accent5 2 2 4" xfId="533" xr:uid="{00000000-0005-0000-0000-000081020000}"/>
    <cellStyle name="40% - Accent5 2 2 4 2" xfId="1359" xr:uid="{90341C9F-3C80-4E5A-896E-ACAE6DC6047C}"/>
    <cellStyle name="40% - Accent5 2 2 4 2 2" xfId="5491" xr:uid="{9D8E41E6-894D-467D-85E9-E46D9FC33616}"/>
    <cellStyle name="40% - Accent5 2 2 4 3" xfId="2187" xr:uid="{C94E7E3C-DC96-4387-AB69-7A11E9E657C8}"/>
    <cellStyle name="40% - Accent5 2 2 4 3 2" xfId="6318" xr:uid="{741941E5-A1C8-43CF-84B8-CDF25482DD08}"/>
    <cellStyle name="40% - Accent5 2 2 4 4" xfId="3011" xr:uid="{EC993527-FBE2-4CBB-966C-303ADEC9B049}"/>
    <cellStyle name="40% - Accent5 2 2 4 4 2" xfId="7142" xr:uid="{3A6EC700-5B3D-4536-AE96-12B5C84D2A64}"/>
    <cellStyle name="40% - Accent5 2 2 4 5" xfId="3835" xr:uid="{711798D0-384A-457D-9E35-0BF5C9767530}"/>
    <cellStyle name="40% - Accent5 2 2 4 5 2" xfId="7994" xr:uid="{CD6EBEFE-8992-4005-8B0C-F41330205D3E}"/>
    <cellStyle name="40% - Accent5 2 2 4 6" xfId="4665" xr:uid="{C3F7E642-EAD7-4507-96B5-F99D94BB41B3}"/>
    <cellStyle name="40% - Accent5 2 2 4 7" xfId="8841" xr:uid="{DFC0E2CB-125C-4A40-8047-6842018EBE5F}"/>
    <cellStyle name="40% - Accent5 2 2 5" xfId="940" xr:uid="{F623DBF8-934B-4E30-B407-44A25C351FFE}"/>
    <cellStyle name="40% - Accent5 2 2 5 2" xfId="5072" xr:uid="{17485E0F-5D19-4593-B6D2-75086BAC5A13}"/>
    <cellStyle name="40% - Accent5 2 2 6" xfId="1768" xr:uid="{553A9BDF-548D-4FF9-A1FA-31C5A30B7D49}"/>
    <cellStyle name="40% - Accent5 2 2 6 2" xfId="5899" xr:uid="{3EBCD276-B80A-4822-AA38-A6EB84900A14}"/>
    <cellStyle name="40% - Accent5 2 2 7" xfId="2592" xr:uid="{223E8716-1A58-4B76-8825-B36A95DD0305}"/>
    <cellStyle name="40% - Accent5 2 2 7 2" xfId="6723" xr:uid="{371A0342-A161-463A-87AE-ED142F216008}"/>
    <cellStyle name="40% - Accent5 2 2 8" xfId="3416" xr:uid="{9C355E81-ED56-462B-8B6A-FEEBC8917946}"/>
    <cellStyle name="40% - Accent5 2 2 8 2" xfId="7575" xr:uid="{B6A8E25F-3C2C-476C-A1F1-ABA56BFAD430}"/>
    <cellStyle name="40% - Accent5 2 2 9" xfId="4246" xr:uid="{E03BDD3E-1A2D-4EDC-98D7-C4175CE2B30B}"/>
    <cellStyle name="40% - Accent5 2 3" xfId="167" xr:uid="{00000000-0005-0000-0000-000082020000}"/>
    <cellStyle name="40% - Accent5 2 3 2" xfId="376" xr:uid="{00000000-0005-0000-0000-000083020000}"/>
    <cellStyle name="40% - Accent5 2 3 2 2" xfId="793" xr:uid="{00000000-0005-0000-0000-000084020000}"/>
    <cellStyle name="40% - Accent5 2 3 2 2 2" xfId="1619" xr:uid="{E53365F1-6073-4F84-98B9-6C98E8E77160}"/>
    <cellStyle name="40% - Accent5 2 3 2 2 2 2" xfId="5751" xr:uid="{C04CF856-64C2-419A-814A-E43000FDF4D0}"/>
    <cellStyle name="40% - Accent5 2 3 2 2 3" xfId="2447" xr:uid="{9F807714-EB40-4513-A3E7-7CEFFBA8F10B}"/>
    <cellStyle name="40% - Accent5 2 3 2 2 3 2" xfId="6578" xr:uid="{5A76E8E2-1051-4313-82E6-C52C3C75F9A9}"/>
    <cellStyle name="40% - Accent5 2 3 2 2 4" xfId="3271" xr:uid="{D08BE3C9-ECD0-4389-80C0-97FA0CC537E1}"/>
    <cellStyle name="40% - Accent5 2 3 2 2 4 2" xfId="7402" xr:uid="{6DE103C6-EFE2-48B1-B7D5-234D540F0502}"/>
    <cellStyle name="40% - Accent5 2 3 2 2 5" xfId="4095" xr:uid="{26A79F14-443B-4AE1-B42B-F29BECB32FA9}"/>
    <cellStyle name="40% - Accent5 2 3 2 2 5 2" xfId="8254" xr:uid="{69645E5B-2970-4D3E-9913-5E72AC528396}"/>
    <cellStyle name="40% - Accent5 2 3 2 2 6" xfId="4925" xr:uid="{F2A0F9E8-A0CE-4569-933C-E4B77DE246ED}"/>
    <cellStyle name="40% - Accent5 2 3 2 2 7" xfId="9101" xr:uid="{C842C198-6722-4644-B28A-BCCCEA1ED3F8}"/>
    <cellStyle name="40% - Accent5 2 3 2 3" xfId="1202" xr:uid="{93516837-6EF3-4BCE-B8CB-265124CA438C}"/>
    <cellStyle name="40% - Accent5 2 3 2 3 2" xfId="5334" xr:uid="{25429BFC-03DC-44A7-BC11-69A5EB753B79}"/>
    <cellStyle name="40% - Accent5 2 3 2 4" xfId="2030" xr:uid="{EA65650D-49A9-42B9-8ED3-AB004F8643A2}"/>
    <cellStyle name="40% - Accent5 2 3 2 4 2" xfId="6161" xr:uid="{9B1375EF-969C-4AAF-8393-0B26A8D12546}"/>
    <cellStyle name="40% - Accent5 2 3 2 5" xfId="2854" xr:uid="{797C13EB-1FC1-41ED-BE14-09EA9669C8E5}"/>
    <cellStyle name="40% - Accent5 2 3 2 5 2" xfId="6985" xr:uid="{C8A7508A-CF3C-4036-A4FC-8D1BB07E85E3}"/>
    <cellStyle name="40% - Accent5 2 3 2 6" xfId="3678" xr:uid="{679D4EDF-19B4-4CFF-8118-3237E884259E}"/>
    <cellStyle name="40% - Accent5 2 3 2 6 2" xfId="7837" xr:uid="{9781320A-3F28-49D7-BC8B-2C27CDC231C4}"/>
    <cellStyle name="40% - Accent5 2 3 2 7" xfId="4508" xr:uid="{3B3293A2-6A1A-404A-B08E-C9A492842EDA}"/>
    <cellStyle name="40% - Accent5 2 3 2 8" xfId="8684" xr:uid="{166B195F-9069-4FE5-BF89-7A8F5437C9C5}"/>
    <cellStyle name="40% - Accent5 2 3 3" xfId="585" xr:uid="{00000000-0005-0000-0000-000085020000}"/>
    <cellStyle name="40% - Accent5 2 3 3 2" xfId="1411" xr:uid="{A7C67862-BBAF-434F-A78C-8A4D8D40AAE5}"/>
    <cellStyle name="40% - Accent5 2 3 3 2 2" xfId="5543" xr:uid="{A7D6776A-DB08-43F8-9340-917D965CE472}"/>
    <cellStyle name="40% - Accent5 2 3 3 3" xfId="2239" xr:uid="{6DCA85EB-DD67-4E76-8A08-FF63CE6DCE0B}"/>
    <cellStyle name="40% - Accent5 2 3 3 3 2" xfId="6370" xr:uid="{E156420A-1CF2-4A0C-88F0-01B38F2D76D5}"/>
    <cellStyle name="40% - Accent5 2 3 3 4" xfId="3063" xr:uid="{4C584616-E7AA-4FF9-952C-D413E4574618}"/>
    <cellStyle name="40% - Accent5 2 3 3 4 2" xfId="7194" xr:uid="{53E0E340-BC00-4A59-897E-F4763F3E4E45}"/>
    <cellStyle name="40% - Accent5 2 3 3 5" xfId="3887" xr:uid="{FC9C23AE-64F0-4D10-9FF9-529B8CED7DA5}"/>
    <cellStyle name="40% - Accent5 2 3 3 5 2" xfId="8046" xr:uid="{0107BC2C-BE59-4CE9-BCE4-43709CA9EE49}"/>
    <cellStyle name="40% - Accent5 2 3 3 6" xfId="4717" xr:uid="{3E699681-45F1-48F6-B329-BB53AB8A5633}"/>
    <cellStyle name="40% - Accent5 2 3 3 7" xfId="8893" xr:uid="{5B943221-33FF-42D1-97CA-E7CD931DAF8E}"/>
    <cellStyle name="40% - Accent5 2 3 4" xfId="993" xr:uid="{EC43F830-5C57-4EE2-97FD-BB3FCECA791F}"/>
    <cellStyle name="40% - Accent5 2 3 4 2" xfId="5125" xr:uid="{98204AEF-72DB-4EB4-A703-5E8939CA090F}"/>
    <cellStyle name="40% - Accent5 2 3 5" xfId="1821" xr:uid="{ACD6C788-AA0A-4434-9C6B-5B3999AA39F2}"/>
    <cellStyle name="40% - Accent5 2 3 5 2" xfId="5952" xr:uid="{F540CC6E-07C7-4F2D-A583-15B014FC7514}"/>
    <cellStyle name="40% - Accent5 2 3 6" xfId="2645" xr:uid="{685E3466-9E68-466E-ADBD-4E654DE0FE8B}"/>
    <cellStyle name="40% - Accent5 2 3 6 2" xfId="6776" xr:uid="{BDBADDB4-E79A-483F-95D3-D5EB647361EC}"/>
    <cellStyle name="40% - Accent5 2 3 7" xfId="3469" xr:uid="{31995358-621C-4C83-89CE-7F54C46E97CE}"/>
    <cellStyle name="40% - Accent5 2 3 7 2" xfId="7628" xr:uid="{6D78EB6A-D145-4EDE-8555-F310B81D2FEC}"/>
    <cellStyle name="40% - Accent5 2 3 8" xfId="4299" xr:uid="{33AE1BB5-17C8-4DD6-B0C1-4B67C27BE9B4}"/>
    <cellStyle name="40% - Accent5 2 3 9" xfId="8475" xr:uid="{FF1BC40D-831B-4AF2-BD20-51088ADFBEE7}"/>
    <cellStyle name="40% - Accent5 2 4" xfId="272" xr:uid="{00000000-0005-0000-0000-000086020000}"/>
    <cellStyle name="40% - Accent5 2 4 2" xfId="689" xr:uid="{00000000-0005-0000-0000-000087020000}"/>
    <cellStyle name="40% - Accent5 2 4 2 2" xfId="1515" xr:uid="{D844C825-273F-41C1-A878-F552AAC67F17}"/>
    <cellStyle name="40% - Accent5 2 4 2 2 2" xfId="5647" xr:uid="{FBE2C579-C545-4C73-97C4-238284FD4D88}"/>
    <cellStyle name="40% - Accent5 2 4 2 3" xfId="2343" xr:uid="{27D5F621-8B78-4B6B-BA87-E03B7F7F3947}"/>
    <cellStyle name="40% - Accent5 2 4 2 3 2" xfId="6474" xr:uid="{58EF98E4-3D8D-4BE8-AC0B-00713AB7B646}"/>
    <cellStyle name="40% - Accent5 2 4 2 4" xfId="3167" xr:uid="{136AF9CF-8A8A-46EF-8EDA-1BC601F1B808}"/>
    <cellStyle name="40% - Accent5 2 4 2 4 2" xfId="7298" xr:uid="{72EC3652-6B1D-4AF3-B0ED-66EDB01C7D70}"/>
    <cellStyle name="40% - Accent5 2 4 2 5" xfId="3991" xr:uid="{2701BE61-95EA-48A0-A0E0-5A81FD8C0BEF}"/>
    <cellStyle name="40% - Accent5 2 4 2 5 2" xfId="8150" xr:uid="{83BCE5EC-CCD1-475D-92BE-BDABCB073E56}"/>
    <cellStyle name="40% - Accent5 2 4 2 6" xfId="4821" xr:uid="{B27B34DB-3004-4AB1-942E-83DAA23063FE}"/>
    <cellStyle name="40% - Accent5 2 4 2 7" xfId="8997" xr:uid="{618A0628-C44A-4266-BD7F-1E7975987E96}"/>
    <cellStyle name="40% - Accent5 2 4 3" xfId="1098" xr:uid="{29190406-9263-4DEB-BD89-EC65E6A6230E}"/>
    <cellStyle name="40% - Accent5 2 4 3 2" xfId="5230" xr:uid="{A92A4C86-098E-4074-8B8D-373568496E74}"/>
    <cellStyle name="40% - Accent5 2 4 4" xfId="1926" xr:uid="{100FF10F-9A12-4E87-88DB-BDCA1AD4C05B}"/>
    <cellStyle name="40% - Accent5 2 4 4 2" xfId="6057" xr:uid="{8E9F517D-5C04-497D-A47B-E9C4123B13F5}"/>
    <cellStyle name="40% - Accent5 2 4 5" xfId="2750" xr:uid="{1541FD1D-D939-4D58-8E1B-7335F6A9D32B}"/>
    <cellStyle name="40% - Accent5 2 4 5 2" xfId="6881" xr:uid="{9E3BFC61-0E92-4059-B88A-F5288F11321C}"/>
    <cellStyle name="40% - Accent5 2 4 6" xfId="3574" xr:uid="{E55A226F-113D-4D37-BAA2-36047A9CA9ED}"/>
    <cellStyle name="40% - Accent5 2 4 6 2" xfId="7733" xr:uid="{9E4F45C7-C9A8-405C-89EA-6AD829375073}"/>
    <cellStyle name="40% - Accent5 2 4 7" xfId="4404" xr:uid="{6C2AABB7-CC0E-498D-B2D5-7AFC10024A08}"/>
    <cellStyle name="40% - Accent5 2 4 8" xfId="8580" xr:uid="{2F0A1DD4-292D-4F89-B9A9-4A27286ED1D5}"/>
    <cellStyle name="40% - Accent5 2 5" xfId="481" xr:uid="{00000000-0005-0000-0000-000088020000}"/>
    <cellStyle name="40% - Accent5 2 5 2" xfId="1307" xr:uid="{6140822E-24CB-4FD8-9AFF-47E2FCF5A8F6}"/>
    <cellStyle name="40% - Accent5 2 5 2 2" xfId="5439" xr:uid="{6017D753-6845-4E44-A9E8-98294B2AB902}"/>
    <cellStyle name="40% - Accent5 2 5 3" xfId="2135" xr:uid="{762878F2-B70E-4F10-A89C-445A7814C0AA}"/>
    <cellStyle name="40% - Accent5 2 5 3 2" xfId="6266" xr:uid="{4299F9AE-93F7-491D-89B4-8B1016800478}"/>
    <cellStyle name="40% - Accent5 2 5 4" xfId="2959" xr:uid="{E601E762-3D73-41F7-887E-53E743D72FDE}"/>
    <cellStyle name="40% - Accent5 2 5 4 2" xfId="7090" xr:uid="{35D01467-D3BF-49FA-B1CD-A1AC6B874805}"/>
    <cellStyle name="40% - Accent5 2 5 5" xfId="3783" xr:uid="{17506D92-C856-4184-BE35-F24FE304CAA5}"/>
    <cellStyle name="40% - Accent5 2 5 5 2" xfId="7942" xr:uid="{74056B16-581D-4830-A11D-1C5249DC4B47}"/>
    <cellStyle name="40% - Accent5 2 5 6" xfId="4613" xr:uid="{37E2421B-513E-4D5F-A9DE-E9ADC587F4FD}"/>
    <cellStyle name="40% - Accent5 2 5 7" xfId="8789" xr:uid="{1467D052-8734-4433-90C2-37AEB2C853FA}"/>
    <cellStyle name="40% - Accent5 2 6" xfId="887" xr:uid="{274737E0-6B13-4699-ADE5-8E4B6B07D725}"/>
    <cellStyle name="40% - Accent5 2 6 2" xfId="5019" xr:uid="{45EC7835-FAE7-424A-9A32-B788AB509EE1}"/>
    <cellStyle name="40% - Accent5 2 7" xfId="1715" xr:uid="{F29F5C33-E838-4CFE-B93E-C19C642624AF}"/>
    <cellStyle name="40% - Accent5 2 7 2" xfId="5846" xr:uid="{2E408E15-C8BE-4583-BA17-4E9BDB9C23CF}"/>
    <cellStyle name="40% - Accent5 2 8" xfId="2539" xr:uid="{D83A72BE-DF15-4984-BCF0-693C1B9CC1BE}"/>
    <cellStyle name="40% - Accent5 2 8 2" xfId="6670" xr:uid="{98ED0DDD-CE20-4353-80AC-90580A4C5724}"/>
    <cellStyle name="40% - Accent5 2 9" xfId="3363" xr:uid="{0AD85889-D540-4BAE-B7A2-FDB5E713AB55}"/>
    <cellStyle name="40% - Accent5 2 9 2" xfId="7522" xr:uid="{808A1280-091D-44CF-BCFE-A265698022B3}"/>
    <cellStyle name="40% - Accent5 3" xfId="74" xr:uid="{00000000-0005-0000-0000-000089020000}"/>
    <cellStyle name="40% - Accent5 3 10" xfId="4206" xr:uid="{DDF3A8B0-6049-4D26-A8DF-98AF8341BD75}"/>
    <cellStyle name="40% - Accent5 3 11" xfId="8382" xr:uid="{EBD26501-A15A-48D2-A5A3-2E6FAB070953}"/>
    <cellStyle name="40% - Accent5 3 2" xfId="127" xr:uid="{00000000-0005-0000-0000-00008A020000}"/>
    <cellStyle name="40% - Accent5 3 2 10" xfId="8435" xr:uid="{A6F3B54C-295B-4AB0-B530-6A45D8391E27}"/>
    <cellStyle name="40% - Accent5 3 2 2" xfId="232" xr:uid="{00000000-0005-0000-0000-00008B020000}"/>
    <cellStyle name="40% - Accent5 3 2 2 2" xfId="441" xr:uid="{00000000-0005-0000-0000-00008C020000}"/>
    <cellStyle name="40% - Accent5 3 2 2 2 2" xfId="858" xr:uid="{00000000-0005-0000-0000-00008D020000}"/>
    <cellStyle name="40% - Accent5 3 2 2 2 2 2" xfId="1684" xr:uid="{0F1DFA09-D709-4059-8BA2-994A10714210}"/>
    <cellStyle name="40% - Accent5 3 2 2 2 2 2 2" xfId="5816" xr:uid="{62E506CB-9BBD-4754-B07D-7EBACD753687}"/>
    <cellStyle name="40% - Accent5 3 2 2 2 2 3" xfId="2512" xr:uid="{7E838AD1-AA44-4108-B632-2164E62E4373}"/>
    <cellStyle name="40% - Accent5 3 2 2 2 2 3 2" xfId="6643" xr:uid="{00450B71-2581-4099-973A-05975386B251}"/>
    <cellStyle name="40% - Accent5 3 2 2 2 2 4" xfId="3336" xr:uid="{188A6E1F-E083-4E2F-A575-EA273E5CAB15}"/>
    <cellStyle name="40% - Accent5 3 2 2 2 2 4 2" xfId="7467" xr:uid="{5BD0D462-71CE-4AD3-9469-C35EECED3E81}"/>
    <cellStyle name="40% - Accent5 3 2 2 2 2 5" xfId="4160" xr:uid="{D9FC04D7-2A9A-4041-B5D2-B16386616C74}"/>
    <cellStyle name="40% - Accent5 3 2 2 2 2 5 2" xfId="8319" xr:uid="{E0B815E8-977B-4B46-BB14-84FD89F21363}"/>
    <cellStyle name="40% - Accent5 3 2 2 2 2 6" xfId="4990" xr:uid="{BAB7C269-A074-4C61-8821-EAB1FCAAC5ED}"/>
    <cellStyle name="40% - Accent5 3 2 2 2 2 7" xfId="9166" xr:uid="{78E657BB-3DE1-4FBA-BD30-7F988FC6ABE3}"/>
    <cellStyle name="40% - Accent5 3 2 2 2 3" xfId="1267" xr:uid="{9FB7BBBE-2EAC-413B-A61C-137D4EF7F93C}"/>
    <cellStyle name="40% - Accent5 3 2 2 2 3 2" xfId="5399" xr:uid="{0248D72A-6BE6-40AB-A28E-4CA56CC1AC35}"/>
    <cellStyle name="40% - Accent5 3 2 2 2 4" xfId="2095" xr:uid="{B921C6F8-4C80-42F0-81DF-BBF1CBEC2D22}"/>
    <cellStyle name="40% - Accent5 3 2 2 2 4 2" xfId="6226" xr:uid="{99498410-E0A2-4EBD-9DA1-B3C86BA5839C}"/>
    <cellStyle name="40% - Accent5 3 2 2 2 5" xfId="2919" xr:uid="{2E886504-0196-42B7-9B83-0C0D0BDEDC1C}"/>
    <cellStyle name="40% - Accent5 3 2 2 2 5 2" xfId="7050" xr:uid="{8E7DD928-4BE1-4058-9518-78C956080AB4}"/>
    <cellStyle name="40% - Accent5 3 2 2 2 6" xfId="3743" xr:uid="{A4117B97-1290-477A-8B5B-3F928E3FD9FF}"/>
    <cellStyle name="40% - Accent5 3 2 2 2 6 2" xfId="7902" xr:uid="{EF327128-E14D-4BED-BEFC-80062AAAA396}"/>
    <cellStyle name="40% - Accent5 3 2 2 2 7" xfId="4573" xr:uid="{F89F9420-926F-4761-B455-D2CDEA63DFDD}"/>
    <cellStyle name="40% - Accent5 3 2 2 2 8" xfId="8749" xr:uid="{AB8D9552-6BD0-4FBC-B2B2-6F7FE154A4B9}"/>
    <cellStyle name="40% - Accent5 3 2 2 3" xfId="650" xr:uid="{00000000-0005-0000-0000-00008E020000}"/>
    <cellStyle name="40% - Accent5 3 2 2 3 2" xfId="1476" xr:uid="{EF6F2011-3B5D-4705-86E6-5085656DAFB9}"/>
    <cellStyle name="40% - Accent5 3 2 2 3 2 2" xfId="5608" xr:uid="{3BF23D1B-4863-45DB-9147-44A887D9C7AA}"/>
    <cellStyle name="40% - Accent5 3 2 2 3 3" xfId="2304" xr:uid="{16B8494A-0296-4DE5-8353-826814DA639B}"/>
    <cellStyle name="40% - Accent5 3 2 2 3 3 2" xfId="6435" xr:uid="{2A181DE8-5404-4905-98EE-A284FB9956A3}"/>
    <cellStyle name="40% - Accent5 3 2 2 3 4" xfId="3128" xr:uid="{1B2F08FA-FFB2-4DE7-B15E-F5F1DCC2BB9A}"/>
    <cellStyle name="40% - Accent5 3 2 2 3 4 2" xfId="7259" xr:uid="{23C72663-0E41-4458-95F9-683FEBF11E92}"/>
    <cellStyle name="40% - Accent5 3 2 2 3 5" xfId="3952" xr:uid="{0B01F5BA-0030-4798-8580-56FD32E3547D}"/>
    <cellStyle name="40% - Accent5 3 2 2 3 5 2" xfId="8111" xr:uid="{0B22E259-5DE4-40F7-9634-5FA74C117B33}"/>
    <cellStyle name="40% - Accent5 3 2 2 3 6" xfId="4782" xr:uid="{F8332A28-DA4E-4B3B-A1F0-356F65153480}"/>
    <cellStyle name="40% - Accent5 3 2 2 3 7" xfId="8958" xr:uid="{A8291CC8-EBA1-4D93-81CD-AEDA6FE8A16C}"/>
    <cellStyle name="40% - Accent5 3 2 2 4" xfId="1058" xr:uid="{8D90E53B-7318-4612-8DD0-5BF709799624}"/>
    <cellStyle name="40% - Accent5 3 2 2 4 2" xfId="5190" xr:uid="{DAF8C375-881F-4004-B0FB-C25626DD4805}"/>
    <cellStyle name="40% - Accent5 3 2 2 5" xfId="1886" xr:uid="{E22912B8-AE48-4791-A648-8AB1EFCD0BDB}"/>
    <cellStyle name="40% - Accent5 3 2 2 5 2" xfId="6017" xr:uid="{CFE891AF-F028-44A8-B572-B640A3937A81}"/>
    <cellStyle name="40% - Accent5 3 2 2 6" xfId="2710" xr:uid="{CE4DE5F3-221E-40AA-8D2D-DD5D9FABC5F4}"/>
    <cellStyle name="40% - Accent5 3 2 2 6 2" xfId="6841" xr:uid="{A89EBC84-916C-4913-B01B-A0487A025F66}"/>
    <cellStyle name="40% - Accent5 3 2 2 7" xfId="3534" xr:uid="{05664E17-914A-4551-8FB9-59A270190255}"/>
    <cellStyle name="40% - Accent5 3 2 2 7 2" xfId="7693" xr:uid="{9B0B0412-7285-494F-87E1-9AD5CE573683}"/>
    <cellStyle name="40% - Accent5 3 2 2 8" xfId="4364" xr:uid="{1F29EF50-86BC-4178-9CBF-493E0C62A80B}"/>
    <cellStyle name="40% - Accent5 3 2 2 9" xfId="8540" xr:uid="{BAC78A5E-98BB-4585-ADFF-299F48BCD466}"/>
    <cellStyle name="40% - Accent5 3 2 3" xfId="337" xr:uid="{00000000-0005-0000-0000-00008F020000}"/>
    <cellStyle name="40% - Accent5 3 2 3 2" xfId="754" xr:uid="{00000000-0005-0000-0000-000090020000}"/>
    <cellStyle name="40% - Accent5 3 2 3 2 2" xfId="1580" xr:uid="{B961A944-D749-4457-A5EA-10F061F65356}"/>
    <cellStyle name="40% - Accent5 3 2 3 2 2 2" xfId="5712" xr:uid="{C1F7D879-0E97-4502-B43B-8176422A316F}"/>
    <cellStyle name="40% - Accent5 3 2 3 2 3" xfId="2408" xr:uid="{C7BA943C-C7C1-4657-A745-4A987C5F28ED}"/>
    <cellStyle name="40% - Accent5 3 2 3 2 3 2" xfId="6539" xr:uid="{9099997F-A3DA-41CF-B7DF-2933000E9425}"/>
    <cellStyle name="40% - Accent5 3 2 3 2 4" xfId="3232" xr:uid="{71453ECB-8162-4719-AC79-92F2196EE13A}"/>
    <cellStyle name="40% - Accent5 3 2 3 2 4 2" xfId="7363" xr:uid="{D6E4CCB5-1A59-4A47-A685-039BA5965D77}"/>
    <cellStyle name="40% - Accent5 3 2 3 2 5" xfId="4056" xr:uid="{662BA1E7-A67C-4D3E-B8D6-BF4756486C3A}"/>
    <cellStyle name="40% - Accent5 3 2 3 2 5 2" xfId="8215" xr:uid="{445ADB79-FC33-4ED5-B2F2-8E8575F0CD9C}"/>
    <cellStyle name="40% - Accent5 3 2 3 2 6" xfId="4886" xr:uid="{49FF35E6-8B31-4FBD-BD5A-533EFB099A97}"/>
    <cellStyle name="40% - Accent5 3 2 3 2 7" xfId="9062" xr:uid="{B38A91A0-A9B7-489F-BF8C-B66E414AAD23}"/>
    <cellStyle name="40% - Accent5 3 2 3 3" xfId="1163" xr:uid="{41E65FF1-6791-44BC-BCE2-3081A52CB4D9}"/>
    <cellStyle name="40% - Accent5 3 2 3 3 2" xfId="5295" xr:uid="{39AC49F5-B3DC-4DAD-BA6F-21B7852D5D6F}"/>
    <cellStyle name="40% - Accent5 3 2 3 4" xfId="1991" xr:uid="{1140D901-4372-4C22-911A-F84576E93901}"/>
    <cellStyle name="40% - Accent5 3 2 3 4 2" xfId="6122" xr:uid="{B60F190B-6DA2-4C63-BB1B-80D998227540}"/>
    <cellStyle name="40% - Accent5 3 2 3 5" xfId="2815" xr:uid="{F81221C5-4CEF-4304-B2EF-9EFF5911F27D}"/>
    <cellStyle name="40% - Accent5 3 2 3 5 2" xfId="6946" xr:uid="{823DA0FC-459E-4E2F-98D1-4E68A6259B0C}"/>
    <cellStyle name="40% - Accent5 3 2 3 6" xfId="3639" xr:uid="{75A5B7E5-5303-427A-992B-AAA7F46D3FE6}"/>
    <cellStyle name="40% - Accent5 3 2 3 6 2" xfId="7798" xr:uid="{CEB16978-D3F4-4E56-9C4C-4125CECFCC95}"/>
    <cellStyle name="40% - Accent5 3 2 3 7" xfId="4469" xr:uid="{640BEDBC-D685-4B08-8A90-3E890606259A}"/>
    <cellStyle name="40% - Accent5 3 2 3 8" xfId="8645" xr:uid="{7462FEC3-E0C7-4365-A1AF-994AD8BCE7E5}"/>
    <cellStyle name="40% - Accent5 3 2 4" xfId="546" xr:uid="{00000000-0005-0000-0000-000091020000}"/>
    <cellStyle name="40% - Accent5 3 2 4 2" xfId="1372" xr:uid="{C0565FA9-25DB-4B71-A72F-8844CE24079C}"/>
    <cellStyle name="40% - Accent5 3 2 4 2 2" xfId="5504" xr:uid="{B2253B6C-B3A7-43A0-9873-DA5FCFAEF315}"/>
    <cellStyle name="40% - Accent5 3 2 4 3" xfId="2200" xr:uid="{2432E48F-45BD-472B-A66E-FA1A2DC88D7D}"/>
    <cellStyle name="40% - Accent5 3 2 4 3 2" xfId="6331" xr:uid="{807F28CB-CDCD-4D5F-AE82-126A235C0D8C}"/>
    <cellStyle name="40% - Accent5 3 2 4 4" xfId="3024" xr:uid="{EFEB0EEB-B0CB-4CCF-97A0-40F8EFCCDCC5}"/>
    <cellStyle name="40% - Accent5 3 2 4 4 2" xfId="7155" xr:uid="{179984B6-3019-4FFA-9B13-F88D23F79723}"/>
    <cellStyle name="40% - Accent5 3 2 4 5" xfId="3848" xr:uid="{9DA9AAE0-34D7-475B-B866-B02EACB254B9}"/>
    <cellStyle name="40% - Accent5 3 2 4 5 2" xfId="8007" xr:uid="{AC32A49A-AC3B-48F2-8827-289532841DA8}"/>
    <cellStyle name="40% - Accent5 3 2 4 6" xfId="4678" xr:uid="{EA8738E1-BDDE-429A-945D-3E0159CFCBC7}"/>
    <cellStyle name="40% - Accent5 3 2 4 7" xfId="8854" xr:uid="{08DDC269-CB85-496D-A31F-34A91E3A1597}"/>
    <cellStyle name="40% - Accent5 3 2 5" xfId="953" xr:uid="{6C8775C7-8F32-4EEC-9ED0-AC9F62F54D14}"/>
    <cellStyle name="40% - Accent5 3 2 5 2" xfId="5085" xr:uid="{7B5BFF5D-91B8-40DF-9D14-40B5A12FD38E}"/>
    <cellStyle name="40% - Accent5 3 2 6" xfId="1781" xr:uid="{A0CF764D-0989-4B55-A376-477AD24F32B6}"/>
    <cellStyle name="40% - Accent5 3 2 6 2" xfId="5912" xr:uid="{91580390-501B-4C8E-9D98-441BEBE50938}"/>
    <cellStyle name="40% - Accent5 3 2 7" xfId="2605" xr:uid="{7C3FCECB-98D7-4B36-832F-9AC8626AA465}"/>
    <cellStyle name="40% - Accent5 3 2 7 2" xfId="6736" xr:uid="{FF34BB43-2C93-410C-9DEF-8D0D0BCCA5B2}"/>
    <cellStyle name="40% - Accent5 3 2 8" xfId="3429" xr:uid="{10D9A9BB-844F-4BCE-923B-C5C7A852239E}"/>
    <cellStyle name="40% - Accent5 3 2 8 2" xfId="7588" xr:uid="{AF31FD4C-C013-40E5-BAA4-3A992F583EE6}"/>
    <cellStyle name="40% - Accent5 3 2 9" xfId="4259" xr:uid="{3B5ACF6A-7B73-4B8A-9829-844FC5F17393}"/>
    <cellStyle name="40% - Accent5 3 3" xfId="180" xr:uid="{00000000-0005-0000-0000-000092020000}"/>
    <cellStyle name="40% - Accent5 3 3 2" xfId="389" xr:uid="{00000000-0005-0000-0000-000093020000}"/>
    <cellStyle name="40% - Accent5 3 3 2 2" xfId="806" xr:uid="{00000000-0005-0000-0000-000094020000}"/>
    <cellStyle name="40% - Accent5 3 3 2 2 2" xfId="1632" xr:uid="{9F67A910-176F-438B-851A-6FB035076600}"/>
    <cellStyle name="40% - Accent5 3 3 2 2 2 2" xfId="5764" xr:uid="{AABD667B-7011-4E61-AF30-C5496773427B}"/>
    <cellStyle name="40% - Accent5 3 3 2 2 3" xfId="2460" xr:uid="{FCF3481D-EEC2-473E-8FD0-79796F275792}"/>
    <cellStyle name="40% - Accent5 3 3 2 2 3 2" xfId="6591" xr:uid="{C3495E2E-AEEB-4DAD-AEB9-2184019572A0}"/>
    <cellStyle name="40% - Accent5 3 3 2 2 4" xfId="3284" xr:uid="{5476FECE-C80B-4D77-BF5E-44B51A950B3F}"/>
    <cellStyle name="40% - Accent5 3 3 2 2 4 2" xfId="7415" xr:uid="{43AA65DD-D41C-4954-A906-7C5FA8D04DB6}"/>
    <cellStyle name="40% - Accent5 3 3 2 2 5" xfId="4108" xr:uid="{EC8F6010-BE95-4BD4-83C4-DD530D2DC747}"/>
    <cellStyle name="40% - Accent5 3 3 2 2 5 2" xfId="8267" xr:uid="{0635B56B-24C5-4FDE-BA83-7BFB664CA6B5}"/>
    <cellStyle name="40% - Accent5 3 3 2 2 6" xfId="4938" xr:uid="{641430F6-4453-4973-AE2A-DCDE4834E947}"/>
    <cellStyle name="40% - Accent5 3 3 2 2 7" xfId="9114" xr:uid="{A975BF02-90F9-48F2-8485-90A32AF8BF4C}"/>
    <cellStyle name="40% - Accent5 3 3 2 3" xfId="1215" xr:uid="{41AA5C0C-B1CE-453F-A622-B46DCF848EE0}"/>
    <cellStyle name="40% - Accent5 3 3 2 3 2" xfId="5347" xr:uid="{A301406D-9DBD-4A09-AD15-86CD96FEA689}"/>
    <cellStyle name="40% - Accent5 3 3 2 4" xfId="2043" xr:uid="{DF2E9900-01B0-4B16-95A9-AE2EAA11595D}"/>
    <cellStyle name="40% - Accent5 3 3 2 4 2" xfId="6174" xr:uid="{B400D091-2210-4819-BE4F-BFEDE6E2CFA0}"/>
    <cellStyle name="40% - Accent5 3 3 2 5" xfId="2867" xr:uid="{046B8190-2EAA-46E5-B91C-524F0A12DE96}"/>
    <cellStyle name="40% - Accent5 3 3 2 5 2" xfId="6998" xr:uid="{255A6657-051A-4031-B67A-AA6D7FDDE25E}"/>
    <cellStyle name="40% - Accent5 3 3 2 6" xfId="3691" xr:uid="{B43CD104-5F44-47E2-93A8-ED2026FC4156}"/>
    <cellStyle name="40% - Accent5 3 3 2 6 2" xfId="7850" xr:uid="{F834ACD2-01FA-41C4-A591-8D9791BE5423}"/>
    <cellStyle name="40% - Accent5 3 3 2 7" xfId="4521" xr:uid="{F8EA2BE3-03A2-4E8E-A737-C9C16FF47A59}"/>
    <cellStyle name="40% - Accent5 3 3 2 8" xfId="8697" xr:uid="{FE6A3E56-D5F9-46C5-BB69-EB4D5150FC5A}"/>
    <cellStyle name="40% - Accent5 3 3 3" xfId="598" xr:uid="{00000000-0005-0000-0000-000095020000}"/>
    <cellStyle name="40% - Accent5 3 3 3 2" xfId="1424" xr:uid="{89B1DD30-ABE8-422D-BBC9-547F0576623E}"/>
    <cellStyle name="40% - Accent5 3 3 3 2 2" xfId="5556" xr:uid="{34A1AFE9-EF9A-4881-84EA-4B8B95BA8821}"/>
    <cellStyle name="40% - Accent5 3 3 3 3" xfId="2252" xr:uid="{C53DF775-4124-4D93-9D1C-46AFBB9F26C7}"/>
    <cellStyle name="40% - Accent5 3 3 3 3 2" xfId="6383" xr:uid="{1F93FCB1-DDBD-4370-BFAE-23A56B00F69B}"/>
    <cellStyle name="40% - Accent5 3 3 3 4" xfId="3076" xr:uid="{078F50C5-73C0-43A7-9740-CAA3B2BB0169}"/>
    <cellStyle name="40% - Accent5 3 3 3 4 2" xfId="7207" xr:uid="{C342E9BB-82CB-45BC-A70B-6B1A094D1F03}"/>
    <cellStyle name="40% - Accent5 3 3 3 5" xfId="3900" xr:uid="{E016BD0D-3797-4AB4-BD6E-7786CD12F70C}"/>
    <cellStyle name="40% - Accent5 3 3 3 5 2" xfId="8059" xr:uid="{9D6A60A3-ADDC-47BF-8DEA-2ACEF2A0A29B}"/>
    <cellStyle name="40% - Accent5 3 3 3 6" xfId="4730" xr:uid="{1B3D40AB-5525-48AD-B847-76EA74FFBE5E}"/>
    <cellStyle name="40% - Accent5 3 3 3 7" xfId="8906" xr:uid="{D11ACD9A-32F7-4385-A4C4-05CAAAC47B06}"/>
    <cellStyle name="40% - Accent5 3 3 4" xfId="1006" xr:uid="{154E586C-26D2-4A7E-9968-88DD20FB48AB}"/>
    <cellStyle name="40% - Accent5 3 3 4 2" xfId="5138" xr:uid="{CB0D4C0A-D085-4582-820D-CDCB76BAE946}"/>
    <cellStyle name="40% - Accent5 3 3 5" xfId="1834" xr:uid="{A3351E41-48D1-4D7D-B80D-69D2CAA2A91E}"/>
    <cellStyle name="40% - Accent5 3 3 5 2" xfId="5965" xr:uid="{ED972822-2070-44DA-A197-FC915C3FE1E0}"/>
    <cellStyle name="40% - Accent5 3 3 6" xfId="2658" xr:uid="{AC440E5D-D0F1-4232-AEE6-EABFE72C9DDA}"/>
    <cellStyle name="40% - Accent5 3 3 6 2" xfId="6789" xr:uid="{9E36C0A5-4A8E-4F31-92C1-B940AD687458}"/>
    <cellStyle name="40% - Accent5 3 3 7" xfId="3482" xr:uid="{5EC6DD1C-DD11-4511-AB9B-F1DE29AEDC10}"/>
    <cellStyle name="40% - Accent5 3 3 7 2" xfId="7641" xr:uid="{886386C1-FCCD-4C0A-A735-B495A7D7AF92}"/>
    <cellStyle name="40% - Accent5 3 3 8" xfId="4312" xr:uid="{BAD9786D-7F3A-4213-9A98-F5A84A6DB471}"/>
    <cellStyle name="40% - Accent5 3 3 9" xfId="8488" xr:uid="{5251DE43-FE2E-4AE3-8E61-F6CEF7DDBFA5}"/>
    <cellStyle name="40% - Accent5 3 4" xfId="285" xr:uid="{00000000-0005-0000-0000-000096020000}"/>
    <cellStyle name="40% - Accent5 3 4 2" xfId="702" xr:uid="{00000000-0005-0000-0000-000097020000}"/>
    <cellStyle name="40% - Accent5 3 4 2 2" xfId="1528" xr:uid="{6113D87B-2AB5-46AE-B69C-B145E37E14D2}"/>
    <cellStyle name="40% - Accent5 3 4 2 2 2" xfId="5660" xr:uid="{9C63E5AC-C45A-4402-9189-6989EAC0C124}"/>
    <cellStyle name="40% - Accent5 3 4 2 3" xfId="2356" xr:uid="{374AF3C6-D225-453A-9F0A-43837D588065}"/>
    <cellStyle name="40% - Accent5 3 4 2 3 2" xfId="6487" xr:uid="{FCA9BD2B-48F0-4A24-B710-330039174958}"/>
    <cellStyle name="40% - Accent5 3 4 2 4" xfId="3180" xr:uid="{1D5E2A58-3D70-408C-9735-90693DB60A84}"/>
    <cellStyle name="40% - Accent5 3 4 2 4 2" xfId="7311" xr:uid="{89B88BC8-D8B1-461F-9002-063F38FC4065}"/>
    <cellStyle name="40% - Accent5 3 4 2 5" xfId="4004" xr:uid="{D69463EE-141A-422A-8402-C9E3CAA725B2}"/>
    <cellStyle name="40% - Accent5 3 4 2 5 2" xfId="8163" xr:uid="{77703030-FC87-4649-9F0C-534F71775ECA}"/>
    <cellStyle name="40% - Accent5 3 4 2 6" xfId="4834" xr:uid="{4ED628EE-6312-484C-B022-BA9CF0129163}"/>
    <cellStyle name="40% - Accent5 3 4 2 7" xfId="9010" xr:uid="{F46E90E8-5007-4E81-8A53-1E80D890DD32}"/>
    <cellStyle name="40% - Accent5 3 4 3" xfId="1111" xr:uid="{3E828A15-7D57-42A3-92BB-4241FA58DFA5}"/>
    <cellStyle name="40% - Accent5 3 4 3 2" xfId="5243" xr:uid="{F76AC4DC-3E34-45A2-A4B8-C267C8AA1AD7}"/>
    <cellStyle name="40% - Accent5 3 4 4" xfId="1939" xr:uid="{EDB2C4BA-5199-4F37-A93F-B024094AEE36}"/>
    <cellStyle name="40% - Accent5 3 4 4 2" xfId="6070" xr:uid="{967D0957-593C-4642-8927-F2B7D8496F71}"/>
    <cellStyle name="40% - Accent5 3 4 5" xfId="2763" xr:uid="{00ABCE61-29FB-4F43-8711-37AEFE3B999B}"/>
    <cellStyle name="40% - Accent5 3 4 5 2" xfId="6894" xr:uid="{749E9C51-3981-48D4-8173-FF2C95F54158}"/>
    <cellStyle name="40% - Accent5 3 4 6" xfId="3587" xr:uid="{8F40FADE-E215-420E-8F1A-19C37197B60E}"/>
    <cellStyle name="40% - Accent5 3 4 6 2" xfId="7746" xr:uid="{46C5520B-6B23-402F-94B2-265AA43C8E6F}"/>
    <cellStyle name="40% - Accent5 3 4 7" xfId="4417" xr:uid="{0AACA700-D070-4281-8585-1733F30CD61E}"/>
    <cellStyle name="40% - Accent5 3 4 8" xfId="8593" xr:uid="{1870DCC7-1AE2-4E83-931B-493B048D87A7}"/>
    <cellStyle name="40% - Accent5 3 5" xfId="494" xr:uid="{00000000-0005-0000-0000-000098020000}"/>
    <cellStyle name="40% - Accent5 3 5 2" xfId="1320" xr:uid="{825F335A-033A-43DD-9C19-EE8D380C8B42}"/>
    <cellStyle name="40% - Accent5 3 5 2 2" xfId="5452" xr:uid="{67863296-E046-499A-B1EE-AE13BEA6CBAD}"/>
    <cellStyle name="40% - Accent5 3 5 3" xfId="2148" xr:uid="{9438E2BB-357B-4A1A-9698-8298F0E71437}"/>
    <cellStyle name="40% - Accent5 3 5 3 2" xfId="6279" xr:uid="{ABA2509F-1BDE-4167-B62A-7F3BC1B91B8A}"/>
    <cellStyle name="40% - Accent5 3 5 4" xfId="2972" xr:uid="{2450D8B2-2FE6-48D7-83D9-8ADBC8E5C18F}"/>
    <cellStyle name="40% - Accent5 3 5 4 2" xfId="7103" xr:uid="{1EF828E7-82D1-42DC-A90A-5C902429EB62}"/>
    <cellStyle name="40% - Accent5 3 5 5" xfId="3796" xr:uid="{90893092-3387-4F6A-A4C6-7D9BA1ECD2A8}"/>
    <cellStyle name="40% - Accent5 3 5 5 2" xfId="7955" xr:uid="{49DAC674-0BD8-4895-91CB-498810BA3A5B}"/>
    <cellStyle name="40% - Accent5 3 5 6" xfId="4626" xr:uid="{032C00C4-616D-4612-B895-0670CCBBF624}"/>
    <cellStyle name="40% - Accent5 3 5 7" xfId="8802" xr:uid="{E46A639A-C848-41B5-888E-401C851D4585}"/>
    <cellStyle name="40% - Accent5 3 6" xfId="900" xr:uid="{98C3523A-2B82-4E40-90DF-2A4DDD7691DD}"/>
    <cellStyle name="40% - Accent5 3 6 2" xfId="5032" xr:uid="{4A3BC36B-2F77-4400-9C6D-C81028710131}"/>
    <cellStyle name="40% - Accent5 3 7" xfId="1728" xr:uid="{79D2C9EB-FB12-4595-AB7C-A88DFCC6059B}"/>
    <cellStyle name="40% - Accent5 3 7 2" xfId="5859" xr:uid="{88F65B88-5689-4764-80A6-4CD639569AF8}"/>
    <cellStyle name="40% - Accent5 3 8" xfId="2552" xr:uid="{35759646-3878-4422-9705-F5CE2C184C37}"/>
    <cellStyle name="40% - Accent5 3 8 2" xfId="6683" xr:uid="{9820DEB0-F187-4EA5-AA19-FFC7A2747485}"/>
    <cellStyle name="40% - Accent5 3 9" xfId="3376" xr:uid="{66288CEC-C80D-4F9E-8698-BBA260EA2DBE}"/>
    <cellStyle name="40% - Accent5 3 9 2" xfId="7535" xr:uid="{DC89849A-F59A-41F7-86C3-7E6AD7536319}"/>
    <cellStyle name="40% - Accent5 4" xfId="87" xr:uid="{00000000-0005-0000-0000-000099020000}"/>
    <cellStyle name="40% - Accent5 4 10" xfId="8395" xr:uid="{7E3D0711-B8DF-484E-92D8-19C0C851293A}"/>
    <cellStyle name="40% - Accent5 4 2" xfId="193" xr:uid="{00000000-0005-0000-0000-00009A020000}"/>
    <cellStyle name="40% - Accent5 4 2 2" xfId="402" xr:uid="{00000000-0005-0000-0000-00009B020000}"/>
    <cellStyle name="40% - Accent5 4 2 2 2" xfId="819" xr:uid="{00000000-0005-0000-0000-00009C020000}"/>
    <cellStyle name="40% - Accent5 4 2 2 2 2" xfId="1645" xr:uid="{391E2594-326C-45DB-85BE-026F30458D73}"/>
    <cellStyle name="40% - Accent5 4 2 2 2 2 2" xfId="5777" xr:uid="{94CBF54E-B913-4822-A911-32263B768D38}"/>
    <cellStyle name="40% - Accent5 4 2 2 2 3" xfId="2473" xr:uid="{CFE15411-EFCD-4B3F-8A6F-EA92C8A59297}"/>
    <cellStyle name="40% - Accent5 4 2 2 2 3 2" xfId="6604" xr:uid="{0BFBFAF8-DF89-46EC-A506-8160D1228E8C}"/>
    <cellStyle name="40% - Accent5 4 2 2 2 4" xfId="3297" xr:uid="{0CBCFC47-1064-4492-B2A2-8C359975EE31}"/>
    <cellStyle name="40% - Accent5 4 2 2 2 4 2" xfId="7428" xr:uid="{A39118DC-C5A0-48DB-AF64-CF4293CD01E5}"/>
    <cellStyle name="40% - Accent5 4 2 2 2 5" xfId="4121" xr:uid="{F3165892-5856-41AC-BAB3-767A958B51C0}"/>
    <cellStyle name="40% - Accent5 4 2 2 2 5 2" xfId="8280" xr:uid="{DCE6C9C0-93FA-4A3C-AF8D-888D7BE4D69A}"/>
    <cellStyle name="40% - Accent5 4 2 2 2 6" xfId="4951" xr:uid="{EBEC25F0-7128-45D9-9F7D-9E51CE8A8F61}"/>
    <cellStyle name="40% - Accent5 4 2 2 2 7" xfId="9127" xr:uid="{FC6ABA27-34F3-49E8-8A6E-A095BB7A39E7}"/>
    <cellStyle name="40% - Accent5 4 2 2 3" xfId="1228" xr:uid="{56D119DD-D433-402B-AFD0-D370AD1EBCAC}"/>
    <cellStyle name="40% - Accent5 4 2 2 3 2" xfId="5360" xr:uid="{5F973D7B-4894-4CF2-A0BB-575D871A049B}"/>
    <cellStyle name="40% - Accent5 4 2 2 4" xfId="2056" xr:uid="{F8464F7F-4405-4345-A9B4-B2E83A8894D7}"/>
    <cellStyle name="40% - Accent5 4 2 2 4 2" xfId="6187" xr:uid="{82FBBC9C-E9A4-4687-A402-84C1FB095CF6}"/>
    <cellStyle name="40% - Accent5 4 2 2 5" xfId="2880" xr:uid="{C680BF89-0436-43AD-B693-7D24C33ABA34}"/>
    <cellStyle name="40% - Accent5 4 2 2 5 2" xfId="7011" xr:uid="{E92BD233-AA92-4CAF-B8C2-C2B1510CD435}"/>
    <cellStyle name="40% - Accent5 4 2 2 6" xfId="3704" xr:uid="{46CCC42F-0404-46D4-8E63-703CCB89686C}"/>
    <cellStyle name="40% - Accent5 4 2 2 6 2" xfId="7863" xr:uid="{808A5BEE-205B-4848-8069-564282B61F5C}"/>
    <cellStyle name="40% - Accent5 4 2 2 7" xfId="4534" xr:uid="{B89CDC74-21F9-4B1E-A96B-BEF7403BCB75}"/>
    <cellStyle name="40% - Accent5 4 2 2 8" xfId="8710" xr:uid="{192A8431-713D-42C7-B5B1-540CA50F96ED}"/>
    <cellStyle name="40% - Accent5 4 2 3" xfId="611" xr:uid="{00000000-0005-0000-0000-00009D020000}"/>
    <cellStyle name="40% - Accent5 4 2 3 2" xfId="1437" xr:uid="{663E02DB-7C36-4BD2-8873-C64088C3F990}"/>
    <cellStyle name="40% - Accent5 4 2 3 2 2" xfId="5569" xr:uid="{37E1F969-AE7F-4E53-87D2-E7062BB25A53}"/>
    <cellStyle name="40% - Accent5 4 2 3 3" xfId="2265" xr:uid="{14588223-CFD8-46DF-A9FE-F290017491B4}"/>
    <cellStyle name="40% - Accent5 4 2 3 3 2" xfId="6396" xr:uid="{5649CD0D-8D62-49F6-AD42-182CE609058E}"/>
    <cellStyle name="40% - Accent5 4 2 3 4" xfId="3089" xr:uid="{DA43508F-7AFD-44EA-9F13-6AAF493E44B5}"/>
    <cellStyle name="40% - Accent5 4 2 3 4 2" xfId="7220" xr:uid="{54F0E85F-5373-40BB-BB97-7C2DC69764A2}"/>
    <cellStyle name="40% - Accent5 4 2 3 5" xfId="3913" xr:uid="{84B7E9A6-509D-40AD-AFB0-E5240504CB7A}"/>
    <cellStyle name="40% - Accent5 4 2 3 5 2" xfId="8072" xr:uid="{22C3648A-E38B-41FE-B1C0-EB5093F12B27}"/>
    <cellStyle name="40% - Accent5 4 2 3 6" xfId="4743" xr:uid="{1E595088-89AA-4E5D-9336-4649A1C71E74}"/>
    <cellStyle name="40% - Accent5 4 2 3 7" xfId="8919" xr:uid="{52BD166D-ED06-47FC-8F11-6EA33F78CA93}"/>
    <cellStyle name="40% - Accent5 4 2 4" xfId="1019" xr:uid="{F4F32696-B21E-4555-8AC0-E2506EC16ED0}"/>
    <cellStyle name="40% - Accent5 4 2 4 2" xfId="5151" xr:uid="{9D32248E-B352-48CC-8021-1DAAA2106CD7}"/>
    <cellStyle name="40% - Accent5 4 2 5" xfId="1847" xr:uid="{E284F057-6C71-4597-B2F2-598AFE72E852}"/>
    <cellStyle name="40% - Accent5 4 2 5 2" xfId="5978" xr:uid="{944A7C3E-C977-452C-8642-DD78C8C39E62}"/>
    <cellStyle name="40% - Accent5 4 2 6" xfId="2671" xr:uid="{9D9C1EE9-235B-46D2-9D09-117A71DC55EB}"/>
    <cellStyle name="40% - Accent5 4 2 6 2" xfId="6802" xr:uid="{CD755C63-5B8F-4042-A4BF-94EDA253AA81}"/>
    <cellStyle name="40% - Accent5 4 2 7" xfId="3495" xr:uid="{73CD7992-DE08-4647-994F-99D9D83BE000}"/>
    <cellStyle name="40% - Accent5 4 2 7 2" xfId="7654" xr:uid="{6ED39E84-4848-4666-AC1A-5012837CE8B8}"/>
    <cellStyle name="40% - Accent5 4 2 8" xfId="4325" xr:uid="{DF46EF8B-184F-4926-8A92-0045A64AA5FB}"/>
    <cellStyle name="40% - Accent5 4 2 9" xfId="8501" xr:uid="{65BBC1F9-678F-4EA4-9D65-C920456255CB}"/>
    <cellStyle name="40% - Accent5 4 3" xfId="298" xr:uid="{00000000-0005-0000-0000-00009E020000}"/>
    <cellStyle name="40% - Accent5 4 3 2" xfId="715" xr:uid="{00000000-0005-0000-0000-00009F020000}"/>
    <cellStyle name="40% - Accent5 4 3 2 2" xfId="1541" xr:uid="{576C0325-B2C3-439A-A48C-3A39C0061939}"/>
    <cellStyle name="40% - Accent5 4 3 2 2 2" xfId="5673" xr:uid="{54D09317-DC99-4036-92DD-D9084F9F6C5B}"/>
    <cellStyle name="40% - Accent5 4 3 2 3" xfId="2369" xr:uid="{79C27BF3-3C00-4BB0-BD13-42B11D43DBB8}"/>
    <cellStyle name="40% - Accent5 4 3 2 3 2" xfId="6500" xr:uid="{BAABD371-C1EC-4725-93E4-F18120F1E02C}"/>
    <cellStyle name="40% - Accent5 4 3 2 4" xfId="3193" xr:uid="{D555D325-E054-48FD-9808-5D0D39BDAC9C}"/>
    <cellStyle name="40% - Accent5 4 3 2 4 2" xfId="7324" xr:uid="{8B1D1754-2330-423D-B190-E136028B0412}"/>
    <cellStyle name="40% - Accent5 4 3 2 5" xfId="4017" xr:uid="{6AC22C0A-CDB3-42DB-8027-CD75811AF72E}"/>
    <cellStyle name="40% - Accent5 4 3 2 5 2" xfId="8176" xr:uid="{652FE44B-B693-4E4D-8AFE-2EFB76E06039}"/>
    <cellStyle name="40% - Accent5 4 3 2 6" xfId="4847" xr:uid="{A4558494-5366-4B4E-884C-1173B13C1630}"/>
    <cellStyle name="40% - Accent5 4 3 2 7" xfId="9023" xr:uid="{CECA0D86-81E1-4828-878D-C7262C4DA236}"/>
    <cellStyle name="40% - Accent5 4 3 3" xfId="1124" xr:uid="{202BB8D9-29FA-435E-95AE-5DBB6A593AEB}"/>
    <cellStyle name="40% - Accent5 4 3 3 2" xfId="5256" xr:uid="{B4B9527A-29AF-4C17-8271-A7E7AC37E233}"/>
    <cellStyle name="40% - Accent5 4 3 4" xfId="1952" xr:uid="{71FA3A6E-6C3A-4D16-B9A7-79D4075D57B7}"/>
    <cellStyle name="40% - Accent5 4 3 4 2" xfId="6083" xr:uid="{FE7CF454-CDAC-4037-B634-C8EBFF4A66EC}"/>
    <cellStyle name="40% - Accent5 4 3 5" xfId="2776" xr:uid="{3579943F-7488-47DF-9572-AE5BAEF03D92}"/>
    <cellStyle name="40% - Accent5 4 3 5 2" xfId="6907" xr:uid="{941751F7-A3B1-4211-86E2-FF75AF7D13FB}"/>
    <cellStyle name="40% - Accent5 4 3 6" xfId="3600" xr:uid="{D4AA762B-7C72-4F4A-948B-643D3AC469CE}"/>
    <cellStyle name="40% - Accent5 4 3 6 2" xfId="7759" xr:uid="{3A438F4D-8B5E-4146-A68F-118535BCCA96}"/>
    <cellStyle name="40% - Accent5 4 3 7" xfId="4430" xr:uid="{B05A3E34-3F6D-4C82-8990-F257DBD89629}"/>
    <cellStyle name="40% - Accent5 4 3 8" xfId="8606" xr:uid="{AF76F367-E9FD-4672-AFA1-2A57F3BF17DF}"/>
    <cellStyle name="40% - Accent5 4 4" xfId="507" xr:uid="{00000000-0005-0000-0000-0000A0020000}"/>
    <cellStyle name="40% - Accent5 4 4 2" xfId="1333" xr:uid="{A2551DDC-72BC-4B1E-8163-8E7DD98DFB83}"/>
    <cellStyle name="40% - Accent5 4 4 2 2" xfId="5465" xr:uid="{0457CFEF-5949-46AE-B982-7C4A0E7DAF3C}"/>
    <cellStyle name="40% - Accent5 4 4 3" xfId="2161" xr:uid="{1FF0C6F4-EF04-43BF-9936-DAC155751186}"/>
    <cellStyle name="40% - Accent5 4 4 3 2" xfId="6292" xr:uid="{F475307C-780F-4D06-9F12-759516319D08}"/>
    <cellStyle name="40% - Accent5 4 4 4" xfId="2985" xr:uid="{F70E3B22-10E2-495A-B585-D9123331F5E4}"/>
    <cellStyle name="40% - Accent5 4 4 4 2" xfId="7116" xr:uid="{6CD6BCB2-7D52-4C82-8371-394B161F9150}"/>
    <cellStyle name="40% - Accent5 4 4 5" xfId="3809" xr:uid="{EB717E48-2341-473F-ACB0-2A31BA757756}"/>
    <cellStyle name="40% - Accent5 4 4 5 2" xfId="7968" xr:uid="{3396CAC5-AC9A-4DFC-97CB-76A627B04E68}"/>
    <cellStyle name="40% - Accent5 4 4 6" xfId="4639" xr:uid="{E56E34E0-FDE9-4D14-9339-0D9B75E334B0}"/>
    <cellStyle name="40% - Accent5 4 4 7" xfId="8815" xr:uid="{502624C5-B571-4A8B-98E1-84C39F75C99D}"/>
    <cellStyle name="40% - Accent5 4 5" xfId="913" xr:uid="{5D5E0978-B603-432F-83BB-1244644963E1}"/>
    <cellStyle name="40% - Accent5 4 5 2" xfId="5045" xr:uid="{FC43CE36-67E9-48BC-8B61-F4861C1427E3}"/>
    <cellStyle name="40% - Accent5 4 6" xfId="1741" xr:uid="{02C348C3-4D59-45D8-8649-B407D15ED41E}"/>
    <cellStyle name="40% - Accent5 4 6 2" xfId="5872" xr:uid="{F22786EB-2FC8-4A28-9043-4CFA6EE8E424}"/>
    <cellStyle name="40% - Accent5 4 7" xfId="2565" xr:uid="{85528CE6-470C-4E0C-BCCC-B65FF9BD0BAC}"/>
    <cellStyle name="40% - Accent5 4 7 2" xfId="6696" xr:uid="{51C40BA3-6808-441D-A4B4-FDD416CF98C9}"/>
    <cellStyle name="40% - Accent5 4 8" xfId="3389" xr:uid="{2329DEB3-1A3F-40CD-A2D1-99F0644FF157}"/>
    <cellStyle name="40% - Accent5 4 8 2" xfId="7548" xr:uid="{28B83F2E-E8ED-4E21-8691-EBAADA283E4A}"/>
    <cellStyle name="40% - Accent5 4 9" xfId="4219" xr:uid="{41649432-D27D-4D46-944B-9DB977AC3F81}"/>
    <cellStyle name="40% - Accent5 5" xfId="100" xr:uid="{00000000-0005-0000-0000-0000A1020000}"/>
    <cellStyle name="40% - Accent5 5 10" xfId="8408" xr:uid="{DD0B4C91-0AAF-4934-8597-194520CF068A}"/>
    <cellStyle name="40% - Accent5 5 2" xfId="205" xr:uid="{00000000-0005-0000-0000-0000A2020000}"/>
    <cellStyle name="40% - Accent5 5 2 2" xfId="414" xr:uid="{00000000-0005-0000-0000-0000A3020000}"/>
    <cellStyle name="40% - Accent5 5 2 2 2" xfId="831" xr:uid="{00000000-0005-0000-0000-0000A4020000}"/>
    <cellStyle name="40% - Accent5 5 2 2 2 2" xfId="1657" xr:uid="{27CA1813-6535-43CE-9CCD-E9682DC73170}"/>
    <cellStyle name="40% - Accent5 5 2 2 2 2 2" xfId="5789" xr:uid="{66AC64EE-905F-4955-9DF2-E347B797C5B3}"/>
    <cellStyle name="40% - Accent5 5 2 2 2 3" xfId="2485" xr:uid="{A8B34B93-281B-4EED-ADAD-C16624E4DA8D}"/>
    <cellStyle name="40% - Accent5 5 2 2 2 3 2" xfId="6616" xr:uid="{62B1D8DD-A201-4C83-A0BB-C210F403A8A8}"/>
    <cellStyle name="40% - Accent5 5 2 2 2 4" xfId="3309" xr:uid="{F51B787E-4840-48F9-B1E4-60BA64A75503}"/>
    <cellStyle name="40% - Accent5 5 2 2 2 4 2" xfId="7440" xr:uid="{F907E9BE-1732-489D-89F0-04CD2651AA6F}"/>
    <cellStyle name="40% - Accent5 5 2 2 2 5" xfId="4133" xr:uid="{4D65CD38-CC2C-472D-B182-707F04ADF8E5}"/>
    <cellStyle name="40% - Accent5 5 2 2 2 5 2" xfId="8292" xr:uid="{E62BAB35-5854-4A8A-B412-ABE08936840D}"/>
    <cellStyle name="40% - Accent5 5 2 2 2 6" xfId="4963" xr:uid="{B11C21F3-4AD0-4EA4-8B5D-DBF75ED5170B}"/>
    <cellStyle name="40% - Accent5 5 2 2 2 7" xfId="9139" xr:uid="{7CE90D68-9EB5-4959-A178-C1F0A073026E}"/>
    <cellStyle name="40% - Accent5 5 2 2 3" xfId="1240" xr:uid="{1A7E0B20-ED94-4A29-81C1-F82AFDC91B21}"/>
    <cellStyle name="40% - Accent5 5 2 2 3 2" xfId="5372" xr:uid="{AB1E41CF-9FDB-47A8-A645-94237AE42D31}"/>
    <cellStyle name="40% - Accent5 5 2 2 4" xfId="2068" xr:uid="{2067B1F9-6216-4B8F-B53F-C3F310D21A40}"/>
    <cellStyle name="40% - Accent5 5 2 2 4 2" xfId="6199" xr:uid="{8E5A00D8-3B47-469C-9FF2-42B5D12DA220}"/>
    <cellStyle name="40% - Accent5 5 2 2 5" xfId="2892" xr:uid="{2CB155F3-E8AF-4A2B-8B71-60785A7A497C}"/>
    <cellStyle name="40% - Accent5 5 2 2 5 2" xfId="7023" xr:uid="{36C3F0A1-2180-41BC-8D74-82C0506B8730}"/>
    <cellStyle name="40% - Accent5 5 2 2 6" xfId="3716" xr:uid="{E3F21B82-FFB4-4C82-8868-CD0000B70037}"/>
    <cellStyle name="40% - Accent5 5 2 2 6 2" xfId="7875" xr:uid="{C6D84EB0-1A9A-4B67-B6CC-E8C9BAAEE7F4}"/>
    <cellStyle name="40% - Accent5 5 2 2 7" xfId="4546" xr:uid="{5EC7EF4D-87AE-492F-9950-3CE32F9F0219}"/>
    <cellStyle name="40% - Accent5 5 2 2 8" xfId="8722" xr:uid="{FEE6CAE9-64F3-4288-8FA0-E011532F7C17}"/>
    <cellStyle name="40% - Accent5 5 2 3" xfId="623" xr:uid="{00000000-0005-0000-0000-0000A5020000}"/>
    <cellStyle name="40% - Accent5 5 2 3 2" xfId="1449" xr:uid="{0CE767FB-5F5F-41AC-A60B-DAA3BE290DAD}"/>
    <cellStyle name="40% - Accent5 5 2 3 2 2" xfId="5581" xr:uid="{B1D20113-F932-494A-9944-3FF44405B9D8}"/>
    <cellStyle name="40% - Accent5 5 2 3 3" xfId="2277" xr:uid="{3B32BA78-0C4F-4498-8AD6-E13ADA938EAF}"/>
    <cellStyle name="40% - Accent5 5 2 3 3 2" xfId="6408" xr:uid="{EE6FF14E-721D-47B4-A991-15FE84DB255D}"/>
    <cellStyle name="40% - Accent5 5 2 3 4" xfId="3101" xr:uid="{69769B5C-BCBE-4CF7-990B-6BC863F6F252}"/>
    <cellStyle name="40% - Accent5 5 2 3 4 2" xfId="7232" xr:uid="{E576B057-645A-4615-A526-C15B015077A0}"/>
    <cellStyle name="40% - Accent5 5 2 3 5" xfId="3925" xr:uid="{7F235BA0-671F-4768-A415-43B5C7B48EC5}"/>
    <cellStyle name="40% - Accent5 5 2 3 5 2" xfId="8084" xr:uid="{31B7F494-3DFF-4AE5-9648-A04C950F0995}"/>
    <cellStyle name="40% - Accent5 5 2 3 6" xfId="4755" xr:uid="{A112E748-877F-40B4-846B-DD870BD9C77A}"/>
    <cellStyle name="40% - Accent5 5 2 3 7" xfId="8931" xr:uid="{1EA64755-F0B0-453C-91D6-73033DD84C51}"/>
    <cellStyle name="40% - Accent5 5 2 4" xfId="1031" xr:uid="{AADE3C86-270E-4931-A8EE-BCF26211D8C4}"/>
    <cellStyle name="40% - Accent5 5 2 4 2" xfId="5163" xr:uid="{1B4BE07A-95CC-4284-B19A-F64717E0BDB4}"/>
    <cellStyle name="40% - Accent5 5 2 5" xfId="1859" xr:uid="{93464E70-F05A-49C4-9997-0EB193D59CCE}"/>
    <cellStyle name="40% - Accent5 5 2 5 2" xfId="5990" xr:uid="{B9BBA283-4295-493F-9763-830368EA62B2}"/>
    <cellStyle name="40% - Accent5 5 2 6" xfId="2683" xr:uid="{7630F62A-923A-4180-A82F-B2E508C264B0}"/>
    <cellStyle name="40% - Accent5 5 2 6 2" xfId="6814" xr:uid="{89B39D60-B75E-4519-81BD-51DAE7870180}"/>
    <cellStyle name="40% - Accent5 5 2 7" xfId="3507" xr:uid="{EC59AB2E-64A3-4499-A352-1FE65CAE6270}"/>
    <cellStyle name="40% - Accent5 5 2 7 2" xfId="7666" xr:uid="{3E83813D-978F-4170-9268-1C783B7C7915}"/>
    <cellStyle name="40% - Accent5 5 2 8" xfId="4337" xr:uid="{C9B5BDCF-2E3D-4F4C-8C2A-CCAD920D0133}"/>
    <cellStyle name="40% - Accent5 5 2 9" xfId="8513" xr:uid="{416B3676-99D3-4D3B-AF80-E0B5644BF743}"/>
    <cellStyle name="40% - Accent5 5 3" xfId="310" xr:uid="{00000000-0005-0000-0000-0000A6020000}"/>
    <cellStyle name="40% - Accent5 5 3 2" xfId="727" xr:uid="{00000000-0005-0000-0000-0000A7020000}"/>
    <cellStyle name="40% - Accent5 5 3 2 2" xfId="1553" xr:uid="{B072CBD2-615C-4271-9645-2C2BC44D64CF}"/>
    <cellStyle name="40% - Accent5 5 3 2 2 2" xfId="5685" xr:uid="{643A4067-05E3-41BC-9383-16360CD6454C}"/>
    <cellStyle name="40% - Accent5 5 3 2 3" xfId="2381" xr:uid="{74C49E16-68F7-4BF4-BF79-9F0417B47A16}"/>
    <cellStyle name="40% - Accent5 5 3 2 3 2" xfId="6512" xr:uid="{0BF6DA08-97F2-4A8D-8140-D6D30048788C}"/>
    <cellStyle name="40% - Accent5 5 3 2 4" xfId="3205" xr:uid="{AE4BDAED-72AA-4E2E-9D87-0BD5CAD5BB29}"/>
    <cellStyle name="40% - Accent5 5 3 2 4 2" xfId="7336" xr:uid="{F9FFD3BB-2C1C-4DFD-B229-0593AC1009AB}"/>
    <cellStyle name="40% - Accent5 5 3 2 5" xfId="4029" xr:uid="{F0AA70F7-367C-423F-9671-4CF53FA919EE}"/>
    <cellStyle name="40% - Accent5 5 3 2 5 2" xfId="8188" xr:uid="{DFE01384-A797-4521-A221-1694BF8BB07F}"/>
    <cellStyle name="40% - Accent5 5 3 2 6" xfId="4859" xr:uid="{63544697-F39B-4144-9EDB-895604AC3E22}"/>
    <cellStyle name="40% - Accent5 5 3 2 7" xfId="9035" xr:uid="{A2D318A5-8BAC-4C08-B34D-6FDC777946A2}"/>
    <cellStyle name="40% - Accent5 5 3 3" xfId="1136" xr:uid="{F9048BCF-02AE-438A-A4B0-20196C5BA24B}"/>
    <cellStyle name="40% - Accent5 5 3 3 2" xfId="5268" xr:uid="{F4D63E07-BD39-46C1-829F-FDC9269E0EF1}"/>
    <cellStyle name="40% - Accent5 5 3 4" xfId="1964" xr:uid="{DC9781E6-B7A9-4E98-A54B-461A0EC2993A}"/>
    <cellStyle name="40% - Accent5 5 3 4 2" xfId="6095" xr:uid="{4CBC17EC-BB20-4183-93AA-89CE22D1DE95}"/>
    <cellStyle name="40% - Accent5 5 3 5" xfId="2788" xr:uid="{A8B8E98F-DBE4-47BA-81B2-B88E7D05F305}"/>
    <cellStyle name="40% - Accent5 5 3 5 2" xfId="6919" xr:uid="{D6CEA54D-2260-4E83-A0FD-E2FFC191CAF7}"/>
    <cellStyle name="40% - Accent5 5 3 6" xfId="3612" xr:uid="{629CBE30-F89D-4245-B161-B128B8461EDB}"/>
    <cellStyle name="40% - Accent5 5 3 6 2" xfId="7771" xr:uid="{2A3A58D0-6CB7-41E7-953F-DC9B9D06481B}"/>
    <cellStyle name="40% - Accent5 5 3 7" xfId="4442" xr:uid="{1706A9E6-306F-4608-A62D-45BBCDF115C6}"/>
    <cellStyle name="40% - Accent5 5 3 8" xfId="8618" xr:uid="{3A9912F1-BBC9-4102-9F29-AD221989051B}"/>
    <cellStyle name="40% - Accent5 5 4" xfId="519" xr:uid="{00000000-0005-0000-0000-0000A8020000}"/>
    <cellStyle name="40% - Accent5 5 4 2" xfId="1345" xr:uid="{30E48482-355A-4CD5-88D7-3B5F7CF165D9}"/>
    <cellStyle name="40% - Accent5 5 4 2 2" xfId="5477" xr:uid="{1DC6AD6A-CCCA-46EE-A27C-C5EA8EBBC0C3}"/>
    <cellStyle name="40% - Accent5 5 4 3" xfId="2173" xr:uid="{398006AC-6A83-4E52-9EBF-A2899015A494}"/>
    <cellStyle name="40% - Accent5 5 4 3 2" xfId="6304" xr:uid="{F8E5F834-0DA5-4F06-B006-CEB3A7FEC6F3}"/>
    <cellStyle name="40% - Accent5 5 4 4" xfId="2997" xr:uid="{189CA55F-E2A2-47F4-85BD-3B3F18E5A81D}"/>
    <cellStyle name="40% - Accent5 5 4 4 2" xfId="7128" xr:uid="{F4596CA5-1F59-41BA-A1F2-5415A4713C88}"/>
    <cellStyle name="40% - Accent5 5 4 5" xfId="3821" xr:uid="{664C866F-5698-4839-B56D-BADCFBEE9FFB}"/>
    <cellStyle name="40% - Accent5 5 4 5 2" xfId="7980" xr:uid="{33DC5F77-9999-43B6-9A6A-8B8901A23218}"/>
    <cellStyle name="40% - Accent5 5 4 6" xfId="4651" xr:uid="{C53A6408-5045-4E0E-A15C-5C4CC97144EF}"/>
    <cellStyle name="40% - Accent5 5 4 7" xfId="8827" xr:uid="{79E3C646-5009-4790-A0BD-066D08771484}"/>
    <cellStyle name="40% - Accent5 5 5" xfId="926" xr:uid="{EC3ACFDE-DE61-45BE-B0F0-022F7184524C}"/>
    <cellStyle name="40% - Accent5 5 5 2" xfId="5058" xr:uid="{B4BEE0DB-5A74-4FFE-8D29-AE0483573F02}"/>
    <cellStyle name="40% - Accent5 5 6" xfId="1754" xr:uid="{2B168355-547A-41A4-BEE4-DC400CB0858F}"/>
    <cellStyle name="40% - Accent5 5 6 2" xfId="5885" xr:uid="{1917C7BD-48D2-4B4F-9B5F-B0AC88657F29}"/>
    <cellStyle name="40% - Accent5 5 7" xfId="2578" xr:uid="{6AAB7C70-9D2D-4B97-ADF3-F904929BD26C}"/>
    <cellStyle name="40% - Accent5 5 7 2" xfId="6709" xr:uid="{8C481A58-19E7-41C3-9E2D-96DF447FFCF0}"/>
    <cellStyle name="40% - Accent5 5 8" xfId="3402" xr:uid="{D49AFCCC-95CD-4940-8BC7-FE7FD7E46D91}"/>
    <cellStyle name="40% - Accent5 5 8 2" xfId="7561" xr:uid="{6F8CD848-89D5-47EF-928D-4797FF11B905}"/>
    <cellStyle name="40% - Accent5 5 9" xfId="4232" xr:uid="{2521B5F5-422C-4B54-93C8-F92FED224488}"/>
    <cellStyle name="40% - Accent5 6" xfId="140" xr:uid="{00000000-0005-0000-0000-0000A9020000}"/>
    <cellStyle name="40% - Accent5 6 2" xfId="350" xr:uid="{00000000-0005-0000-0000-0000AA020000}"/>
    <cellStyle name="40% - Accent5 6 2 2" xfId="767" xr:uid="{00000000-0005-0000-0000-0000AB020000}"/>
    <cellStyle name="40% - Accent5 6 2 2 2" xfId="1593" xr:uid="{8EE094FC-F2FC-4B96-84EC-F006E702D4F3}"/>
    <cellStyle name="40% - Accent5 6 2 2 2 2" xfId="5725" xr:uid="{65BF8E40-D7E2-4064-96D5-5506A1A942E9}"/>
    <cellStyle name="40% - Accent5 6 2 2 3" xfId="2421" xr:uid="{88155D90-6271-4393-88C9-FC47682A7985}"/>
    <cellStyle name="40% - Accent5 6 2 2 3 2" xfId="6552" xr:uid="{249ADD64-8A73-474D-A3C1-27CC9E2FE9DC}"/>
    <cellStyle name="40% - Accent5 6 2 2 4" xfId="3245" xr:uid="{6AD39EB5-4FDD-4E83-862D-7855672A7F3E}"/>
    <cellStyle name="40% - Accent5 6 2 2 4 2" xfId="7376" xr:uid="{5EE75FA8-47FB-4AFC-BF5B-6C5B9E88F3F1}"/>
    <cellStyle name="40% - Accent5 6 2 2 5" xfId="4069" xr:uid="{6FFCD759-1D14-4CD3-941E-B82EE2BC1E7F}"/>
    <cellStyle name="40% - Accent5 6 2 2 5 2" xfId="8228" xr:uid="{42F3A0B6-99CA-42FE-838A-6FCC88DD7CBE}"/>
    <cellStyle name="40% - Accent5 6 2 2 6" xfId="4899" xr:uid="{E06A7B60-4501-4426-A4A8-E286546AE488}"/>
    <cellStyle name="40% - Accent5 6 2 2 7" xfId="9075" xr:uid="{3BECEC0F-9448-4D88-8FE1-390E666A403E}"/>
    <cellStyle name="40% - Accent5 6 2 3" xfId="1176" xr:uid="{B4E9889D-3EA3-46C3-8234-5AA73EA2FB49}"/>
    <cellStyle name="40% - Accent5 6 2 3 2" xfId="5308" xr:uid="{EA34228B-88FB-4420-AC1D-F2789061F625}"/>
    <cellStyle name="40% - Accent5 6 2 4" xfId="2004" xr:uid="{F57FFF2B-B34D-41FA-8BDF-5E787C9B8A32}"/>
    <cellStyle name="40% - Accent5 6 2 4 2" xfId="6135" xr:uid="{C6EC0026-E24C-4E53-8A28-6AF1F88786E5}"/>
    <cellStyle name="40% - Accent5 6 2 5" xfId="2828" xr:uid="{583A7262-A14D-42CF-AF93-40D344E8AC89}"/>
    <cellStyle name="40% - Accent5 6 2 5 2" xfId="6959" xr:uid="{FDEB94D2-493B-4C66-9F93-293CF4FF7F80}"/>
    <cellStyle name="40% - Accent5 6 2 6" xfId="3652" xr:uid="{4605B7E4-EC9E-4F73-B00F-9343FA4D5257}"/>
    <cellStyle name="40% - Accent5 6 2 6 2" xfId="7811" xr:uid="{96EEEA2F-9223-47CE-8F9C-136B46866708}"/>
    <cellStyle name="40% - Accent5 6 2 7" xfId="4482" xr:uid="{C52B85AD-B72A-4F10-89EF-97E888BD153C}"/>
    <cellStyle name="40% - Accent5 6 2 8" xfId="8658" xr:uid="{A89B8011-F323-428A-9E03-84AAACCB0CB3}"/>
    <cellStyle name="40% - Accent5 6 3" xfId="559" xr:uid="{00000000-0005-0000-0000-0000AC020000}"/>
    <cellStyle name="40% - Accent5 6 3 2" xfId="1385" xr:uid="{683BB3F6-82A2-4475-8616-5508E7719716}"/>
    <cellStyle name="40% - Accent5 6 3 2 2" xfId="5517" xr:uid="{763EB25E-6423-4FAE-A066-4DB0D2398134}"/>
    <cellStyle name="40% - Accent5 6 3 3" xfId="2213" xr:uid="{ACC5F0E4-0FD1-4F57-83CD-DA9C80D1B476}"/>
    <cellStyle name="40% - Accent5 6 3 3 2" xfId="6344" xr:uid="{766428B3-E1C3-4FCB-ABDC-F4B89F45EB47}"/>
    <cellStyle name="40% - Accent5 6 3 4" xfId="3037" xr:uid="{DE302A62-85F2-452E-B5CF-98ACE864821E}"/>
    <cellStyle name="40% - Accent5 6 3 4 2" xfId="7168" xr:uid="{44AA03C8-E8ED-44BE-AE9D-FC656B4D47F2}"/>
    <cellStyle name="40% - Accent5 6 3 5" xfId="3861" xr:uid="{E41A5FA6-3130-4B65-94C0-140D21D0FF40}"/>
    <cellStyle name="40% - Accent5 6 3 5 2" xfId="8020" xr:uid="{648D9A67-E6C5-47E4-8866-26F6C73D5463}"/>
    <cellStyle name="40% - Accent5 6 3 6" xfId="4691" xr:uid="{C4FFC1F6-B21D-4BD0-9DE8-0D4DF53EEE2D}"/>
    <cellStyle name="40% - Accent5 6 3 7" xfId="8867" xr:uid="{C0C0B982-538A-4061-B70D-A3C8B97E4519}"/>
    <cellStyle name="40% - Accent5 6 4" xfId="966" xr:uid="{CFE6C40C-3A89-49EE-B408-BCBC9B515E61}"/>
    <cellStyle name="40% - Accent5 6 4 2" xfId="5098" xr:uid="{CBEA7E9C-CA0D-461B-B631-E43683B01FDF}"/>
    <cellStyle name="40% - Accent5 6 5" xfId="1794" xr:uid="{78E1CBB3-5738-4A63-8C5D-27752D523DB2}"/>
    <cellStyle name="40% - Accent5 6 5 2" xfId="5925" xr:uid="{E359B3B5-C1EE-4BB3-BDB8-6FD3701A3761}"/>
    <cellStyle name="40% - Accent5 6 6" xfId="2618" xr:uid="{B7FAAD3B-B3C1-4CAA-9ADF-8E079F5DAEBB}"/>
    <cellStyle name="40% - Accent5 6 6 2" xfId="6749" xr:uid="{03CF2298-0111-4ECE-9CE9-8D327C5288EF}"/>
    <cellStyle name="40% - Accent5 6 7" xfId="3442" xr:uid="{B2F0DA57-09D8-4B7D-A227-5C9252AA0F89}"/>
    <cellStyle name="40% - Accent5 6 7 2" xfId="7601" xr:uid="{5A444C7D-E07F-464D-93A1-42278DDAF6E2}"/>
    <cellStyle name="40% - Accent5 6 8" xfId="4272" xr:uid="{BB35DE4D-4238-41FC-854D-D758DC65CAAE}"/>
    <cellStyle name="40% - Accent5 6 9" xfId="8448" xr:uid="{F338A57D-C0CB-40A4-B22D-528D98BF2A3C}"/>
    <cellStyle name="40% - Accent5 7" xfId="153" xr:uid="{00000000-0005-0000-0000-0000AD020000}"/>
    <cellStyle name="40% - Accent5 7 2" xfId="362" xr:uid="{00000000-0005-0000-0000-0000AE020000}"/>
    <cellStyle name="40% - Accent5 7 2 2" xfId="779" xr:uid="{00000000-0005-0000-0000-0000AF020000}"/>
    <cellStyle name="40% - Accent5 7 2 2 2" xfId="1605" xr:uid="{A4C359B5-C977-4A56-9192-0D5B239A088D}"/>
    <cellStyle name="40% - Accent5 7 2 2 2 2" xfId="5737" xr:uid="{AD098DE3-3D68-4661-BF50-C19E3825EBD3}"/>
    <cellStyle name="40% - Accent5 7 2 2 3" xfId="2433" xr:uid="{6E602EE3-8248-4BA2-9440-E13668403839}"/>
    <cellStyle name="40% - Accent5 7 2 2 3 2" xfId="6564" xr:uid="{57125A47-CBD0-48D5-84EE-729B1413DA22}"/>
    <cellStyle name="40% - Accent5 7 2 2 4" xfId="3257" xr:uid="{506BAD83-A909-42F1-8999-6DB4A2CEDB64}"/>
    <cellStyle name="40% - Accent5 7 2 2 4 2" xfId="7388" xr:uid="{145C5F91-E27A-4706-A702-23A76715F8DC}"/>
    <cellStyle name="40% - Accent5 7 2 2 5" xfId="4081" xr:uid="{556DA68B-0701-4D1F-8BBD-85DCCA1D94A2}"/>
    <cellStyle name="40% - Accent5 7 2 2 5 2" xfId="8240" xr:uid="{1B56CE7D-27FA-4829-921F-42DE89241887}"/>
    <cellStyle name="40% - Accent5 7 2 2 6" xfId="4911" xr:uid="{FBA54CCF-3D56-4A5A-B239-BBB309CB7C76}"/>
    <cellStyle name="40% - Accent5 7 2 2 7" xfId="9087" xr:uid="{CB17D015-9C2C-485E-999A-02C19E7964E0}"/>
    <cellStyle name="40% - Accent5 7 2 3" xfId="1188" xr:uid="{9D7E1F5A-2030-4FF6-9AA9-A09B43C4F8C8}"/>
    <cellStyle name="40% - Accent5 7 2 3 2" xfId="5320" xr:uid="{9BFFA9A6-AA79-4C29-8852-394AE3BE0018}"/>
    <cellStyle name="40% - Accent5 7 2 4" xfId="2016" xr:uid="{6C6976E2-5358-4D11-BD66-A922DAB1C597}"/>
    <cellStyle name="40% - Accent5 7 2 4 2" xfId="6147" xr:uid="{A6986FB0-648A-4FE6-A47A-073D4945B57E}"/>
    <cellStyle name="40% - Accent5 7 2 5" xfId="2840" xr:uid="{C9622619-BCC7-442D-BC5E-AC284F73B97B}"/>
    <cellStyle name="40% - Accent5 7 2 5 2" xfId="6971" xr:uid="{D6536BE4-D3DF-48DF-B5EE-F20A68904A6C}"/>
    <cellStyle name="40% - Accent5 7 2 6" xfId="3664" xr:uid="{02046646-3160-4CD0-A6D2-6ADDC8985385}"/>
    <cellStyle name="40% - Accent5 7 2 6 2" xfId="7823" xr:uid="{E56015AC-0927-4784-84E4-CBB0A8ADB6D6}"/>
    <cellStyle name="40% - Accent5 7 2 7" xfId="4494" xr:uid="{4CEBE4DE-445C-4ED9-B754-D927CB082781}"/>
    <cellStyle name="40% - Accent5 7 2 8" xfId="8670" xr:uid="{123BE39A-3F8B-4650-96EE-66307A7E2F75}"/>
    <cellStyle name="40% - Accent5 7 3" xfId="571" xr:uid="{00000000-0005-0000-0000-0000B0020000}"/>
    <cellStyle name="40% - Accent5 7 3 2" xfId="1397" xr:uid="{DE745ADA-EF9B-452D-8CDC-6B230B175BDD}"/>
    <cellStyle name="40% - Accent5 7 3 2 2" xfId="5529" xr:uid="{E3D98C01-D309-4BDE-8A8E-37FFAAB62C5E}"/>
    <cellStyle name="40% - Accent5 7 3 3" xfId="2225" xr:uid="{BA415FEB-00A5-43BB-9638-8AD9D24EC05C}"/>
    <cellStyle name="40% - Accent5 7 3 3 2" xfId="6356" xr:uid="{0E171C73-96AC-4D0B-8379-5A83AC91CD15}"/>
    <cellStyle name="40% - Accent5 7 3 4" xfId="3049" xr:uid="{5B38A87A-2C89-44CD-8804-FAF24379FB8F}"/>
    <cellStyle name="40% - Accent5 7 3 4 2" xfId="7180" xr:uid="{A210DDBC-47DC-4277-918F-69D736DC1375}"/>
    <cellStyle name="40% - Accent5 7 3 5" xfId="3873" xr:uid="{618916CA-7B32-4617-8FA4-F446AD4436D2}"/>
    <cellStyle name="40% - Accent5 7 3 5 2" xfId="8032" xr:uid="{BAD92BCC-4622-4459-855C-7E3772BD65BF}"/>
    <cellStyle name="40% - Accent5 7 3 6" xfId="4703" xr:uid="{32C9B5C3-0A67-4F14-9CFB-80B44F6A7D91}"/>
    <cellStyle name="40% - Accent5 7 3 7" xfId="8879" xr:uid="{2F18E89A-88FF-47F7-928E-6FB8A1A90918}"/>
    <cellStyle name="40% - Accent5 7 4" xfId="979" xr:uid="{DB84B2A1-3A8E-4DB9-87C9-AA3B61F0F036}"/>
    <cellStyle name="40% - Accent5 7 4 2" xfId="5111" xr:uid="{09CC7942-E9B5-47E7-8001-1F660AC958EB}"/>
    <cellStyle name="40% - Accent5 7 5" xfId="1807" xr:uid="{3FA9E8FA-A19B-4455-B1EF-E2CCB09914B8}"/>
    <cellStyle name="40% - Accent5 7 5 2" xfId="5938" xr:uid="{893213F4-1371-4C73-AA35-DF231D4E93DF}"/>
    <cellStyle name="40% - Accent5 7 6" xfId="2631" xr:uid="{4E200A00-02BB-4C8C-BE69-0F576D5A0760}"/>
    <cellStyle name="40% - Accent5 7 6 2" xfId="6762" xr:uid="{94E63346-91C7-4EFE-A3EB-C7618D3A8248}"/>
    <cellStyle name="40% - Accent5 7 7" xfId="3455" xr:uid="{EC046BEA-3A41-4707-83F4-95A0E8259D23}"/>
    <cellStyle name="40% - Accent5 7 7 2" xfId="7614" xr:uid="{592FCDF9-A496-450B-987B-B1B52046E23C}"/>
    <cellStyle name="40% - Accent5 7 8" xfId="4285" xr:uid="{F20279FB-C2AB-4215-93FF-AEBCCA3EA1E0}"/>
    <cellStyle name="40% - Accent5 7 9" xfId="8461" xr:uid="{D53084FC-7CD8-413B-B558-1683EE08BD16}"/>
    <cellStyle name="40% - Accent5 8" xfId="245" xr:uid="{00000000-0005-0000-0000-0000B1020000}"/>
    <cellStyle name="40% - Accent5 8 2" xfId="663" xr:uid="{00000000-0005-0000-0000-0000B2020000}"/>
    <cellStyle name="40% - Accent5 8 2 2" xfId="1489" xr:uid="{D605CC34-1CBD-4A39-A2E7-39615EC94DC8}"/>
    <cellStyle name="40% - Accent5 8 2 2 2" xfId="5621" xr:uid="{0F4B2930-01D4-412E-B59A-10B56207759F}"/>
    <cellStyle name="40% - Accent5 8 2 3" xfId="2317" xr:uid="{4BE88E44-7C63-4F13-BE74-B2F81E0F7582}"/>
    <cellStyle name="40% - Accent5 8 2 3 2" xfId="6448" xr:uid="{D075A4FF-2FA2-4101-917D-5AC590BBFA69}"/>
    <cellStyle name="40% - Accent5 8 2 4" xfId="3141" xr:uid="{51BC00AB-0FC2-4ABA-AC58-B7919E86800A}"/>
    <cellStyle name="40% - Accent5 8 2 4 2" xfId="7272" xr:uid="{BDF2FA3C-291B-487A-8F6F-3B2B6F2ADC92}"/>
    <cellStyle name="40% - Accent5 8 2 5" xfId="3965" xr:uid="{208E2C37-D2D6-4212-AEB6-9EF76EEEE9C2}"/>
    <cellStyle name="40% - Accent5 8 2 5 2" xfId="8124" xr:uid="{340BECAA-1CB1-4BB1-921C-3587F7197EC7}"/>
    <cellStyle name="40% - Accent5 8 2 6" xfId="4795" xr:uid="{D996A211-DCDD-43A2-97B7-4A73F03FDAA3}"/>
    <cellStyle name="40% - Accent5 8 2 7" xfId="8971" xr:uid="{DB22F7B2-EB1E-45B9-9E03-76FA8098A64D}"/>
    <cellStyle name="40% - Accent5 8 3" xfId="1071" xr:uid="{5911DBBB-8874-4B45-A2F6-1D3570E3A149}"/>
    <cellStyle name="40% - Accent5 8 3 2" xfId="5203" xr:uid="{7F2B5215-25D9-4A6B-9A9A-4D885C7DFEBF}"/>
    <cellStyle name="40% - Accent5 8 4" xfId="1899" xr:uid="{FA08F65C-EB9B-491E-85BC-A4E7405DC823}"/>
    <cellStyle name="40% - Accent5 8 4 2" xfId="6030" xr:uid="{2F2D61AB-6481-40FB-8F97-3C851B0AB3B6}"/>
    <cellStyle name="40% - Accent5 8 5" xfId="2723" xr:uid="{9467CA71-600A-4B72-9AE0-5CB9423DA1E1}"/>
    <cellStyle name="40% - Accent5 8 5 2" xfId="6854" xr:uid="{6D5A6AFB-1D80-4B35-8768-C52B5EFBEEB0}"/>
    <cellStyle name="40% - Accent5 8 6" xfId="3547" xr:uid="{4B7C8B75-3D2A-4C3F-BBDD-12CA7EEF2CD9}"/>
    <cellStyle name="40% - Accent5 8 6 2" xfId="7706" xr:uid="{522A5263-A946-46DA-BF3A-70A69FB77854}"/>
    <cellStyle name="40% - Accent5 8 7" xfId="4377" xr:uid="{357A04B0-74D4-4EC1-991E-EFF3C2F68C8E}"/>
    <cellStyle name="40% - Accent5 8 8" xfId="8553" xr:uid="{435DAD38-48A9-45D3-952D-612050CE8E6C}"/>
    <cellStyle name="40% - Accent5 9" xfId="258" xr:uid="{00000000-0005-0000-0000-0000B3020000}"/>
    <cellStyle name="40% - Accent5 9 2" xfId="675" xr:uid="{00000000-0005-0000-0000-0000B4020000}"/>
    <cellStyle name="40% - Accent5 9 2 2" xfId="1501" xr:uid="{78403F85-00D1-4C5C-BF44-5CEE8BDD6CEE}"/>
    <cellStyle name="40% - Accent5 9 2 2 2" xfId="5633" xr:uid="{B26987FD-1240-4A62-820D-D69ADB28FE22}"/>
    <cellStyle name="40% - Accent5 9 2 3" xfId="2329" xr:uid="{5FA2C2E0-A2BC-4F98-9C2A-8E50F2B9F63F}"/>
    <cellStyle name="40% - Accent5 9 2 3 2" xfId="6460" xr:uid="{086C5BE2-8980-4D63-AB67-825CA26DFCD7}"/>
    <cellStyle name="40% - Accent5 9 2 4" xfId="3153" xr:uid="{92CBA30A-EC77-4F52-AF4C-8E3399C046BB}"/>
    <cellStyle name="40% - Accent5 9 2 4 2" xfId="7284" xr:uid="{3DFB29B8-380D-42DA-8279-08CF0FE91B88}"/>
    <cellStyle name="40% - Accent5 9 2 5" xfId="3977" xr:uid="{FE6B3AAC-2B35-4205-A61A-8C41E533A118}"/>
    <cellStyle name="40% - Accent5 9 2 5 2" xfId="8136" xr:uid="{FD96D5FE-2EEC-44CE-B626-DF10F4F1BC08}"/>
    <cellStyle name="40% - Accent5 9 2 6" xfId="4807" xr:uid="{075939F6-8EDC-4FD2-8E67-F27AFC2B9BCB}"/>
    <cellStyle name="40% - Accent5 9 2 7" xfId="8983" xr:uid="{6AE28175-A353-4C9A-8A5B-90F5DA57AE64}"/>
    <cellStyle name="40% - Accent5 9 3" xfId="1084" xr:uid="{ADEB2555-6B23-41DF-8F85-5B5934A6D47E}"/>
    <cellStyle name="40% - Accent5 9 3 2" xfId="5216" xr:uid="{839AE3BB-6952-4531-9BC3-5ECD01BF7EAB}"/>
    <cellStyle name="40% - Accent5 9 4" xfId="1912" xr:uid="{87EBD9DF-7455-462C-B90A-9F7DB81CAC55}"/>
    <cellStyle name="40% - Accent5 9 4 2" xfId="6043" xr:uid="{7C77B4A1-4214-4AAA-A9A4-28AD097C4373}"/>
    <cellStyle name="40% - Accent5 9 5" xfId="2736" xr:uid="{AE60BECC-B3D9-481B-8184-A52828D0DD37}"/>
    <cellStyle name="40% - Accent5 9 5 2" xfId="6867" xr:uid="{11DE1600-8B4F-47CB-B4FF-01ED7C77698F}"/>
    <cellStyle name="40% - Accent5 9 6" xfId="3560" xr:uid="{945901EA-BB3D-47C7-8604-B8523AB6DE01}"/>
    <cellStyle name="40% - Accent5 9 6 2" xfId="7719" xr:uid="{CEE299F1-8857-408A-A122-31ED364D876F}"/>
    <cellStyle name="40% - Accent5 9 7" xfId="4390" xr:uid="{B83456E7-C41F-4B26-9488-7C76799E5001}"/>
    <cellStyle name="40% - Accent5 9 8" xfId="8566" xr:uid="{D719524A-0155-4254-A279-1E601B8EE804}"/>
    <cellStyle name="40% - Accent6" xfId="39" builtinId="51" customBuiltin="1"/>
    <cellStyle name="40% - Accent6 10" xfId="456" xr:uid="{00000000-0005-0000-0000-0000B6020000}"/>
    <cellStyle name="40% - Accent6 10 2" xfId="1282" xr:uid="{AF3BEE06-DEC9-40CD-8CFF-73F1E1751861}"/>
    <cellStyle name="40% - Accent6 10 2 2" xfId="5414" xr:uid="{1EDF77D7-9DE2-4916-9FB6-FB113BE5ECD6}"/>
    <cellStyle name="40% - Accent6 10 3" xfId="2110" xr:uid="{63848DC3-C6C9-4709-A5AD-DF260E6CC9E6}"/>
    <cellStyle name="40% - Accent6 10 3 2" xfId="6241" xr:uid="{730354F5-A766-4712-8253-E32DF85F8C24}"/>
    <cellStyle name="40% - Accent6 10 4" xfId="2934" xr:uid="{92526CC7-2430-4B17-81A6-DE0025FC4C52}"/>
    <cellStyle name="40% - Accent6 10 4 2" xfId="7065" xr:uid="{6F8E7C56-5FAD-4F99-A101-749CDCEEAD63}"/>
    <cellStyle name="40% - Accent6 10 5" xfId="3758" xr:uid="{E770A838-6E6E-4C05-BC43-582339E4FA6D}"/>
    <cellStyle name="40% - Accent6 10 5 2" xfId="7917" xr:uid="{4446169E-0EE8-4598-9B5D-D960A5F7C625}"/>
    <cellStyle name="40% - Accent6 10 6" xfId="4588" xr:uid="{0B0F69AB-CBD4-4A03-9F9F-6D566A2E85BF}"/>
    <cellStyle name="40% - Accent6 10 7" xfId="8764" xr:uid="{78B9C9D9-BBD4-4119-B32B-2DD174CAAD7E}"/>
    <cellStyle name="40% - Accent6 11" xfId="469" xr:uid="{00000000-0005-0000-0000-0000B7020000}"/>
    <cellStyle name="40% - Accent6 11 2" xfId="1295" xr:uid="{2E58FD17-3EB6-4C7A-83CF-A19B4C1E8654}"/>
    <cellStyle name="40% - Accent6 11 2 2" xfId="5427" xr:uid="{8A79BE18-4918-4734-B24C-2FD03550BF02}"/>
    <cellStyle name="40% - Accent6 11 3" xfId="2123" xr:uid="{979619C0-3FEA-4F59-BC46-5622BB92175A}"/>
    <cellStyle name="40% - Accent6 11 3 2" xfId="6254" xr:uid="{9728B190-3B48-462D-A841-B60A16167513}"/>
    <cellStyle name="40% - Accent6 11 4" xfId="2947" xr:uid="{FF3DD330-FC94-4420-A7AC-D243D36A2D27}"/>
    <cellStyle name="40% - Accent6 11 4 2" xfId="7078" xr:uid="{A242B797-0489-4BC8-B6C1-3BA0EC28BA71}"/>
    <cellStyle name="40% - Accent6 11 5" xfId="3771" xr:uid="{DEAC0202-521D-4FA8-866F-88BE3F972214}"/>
    <cellStyle name="40% - Accent6 11 5 2" xfId="7930" xr:uid="{C216EE2F-0AA3-4019-8E06-16FD46CFA7C8}"/>
    <cellStyle name="40% - Accent6 11 6" xfId="4601" xr:uid="{8CA23EF5-F47C-479B-9763-409A56A34AA4}"/>
    <cellStyle name="40% - Accent6 11 7" xfId="8777" xr:uid="{1197D928-FC71-41D2-B04B-E43D1C4C15CB}"/>
    <cellStyle name="40% - Accent6 12" xfId="874" xr:uid="{84FE2086-9A58-400F-83AD-60DD0513BB4F}"/>
    <cellStyle name="40% - Accent6 12 2" xfId="5006" xr:uid="{CF08CE57-EF02-4DFD-B5F4-A68C868958D0}"/>
    <cellStyle name="40% - Accent6 13" xfId="1703" xr:uid="{C87CBBF1-653F-4F29-9146-99274A614BCF}"/>
    <cellStyle name="40% - Accent6 13 2" xfId="5834" xr:uid="{22FB00A3-32F8-493B-96FB-5A9506C63C1E}"/>
    <cellStyle name="40% - Accent6 14" xfId="2527" xr:uid="{7970B7CE-20CB-4FC0-94D7-DDDA29149DC4}"/>
    <cellStyle name="40% - Accent6 14 2" xfId="6658" xr:uid="{364A1F5A-B5BE-4EA6-9C78-BCFB0568DCCB}"/>
    <cellStyle name="40% - Accent6 15" xfId="3351" xr:uid="{250009FB-9276-4B46-8534-124FB4838CBB}"/>
    <cellStyle name="40% - Accent6 15 2" xfId="7510" xr:uid="{B19D0B76-3D65-4499-87F5-5D65404821F3}"/>
    <cellStyle name="40% - Accent6 16" xfId="4180" xr:uid="{B24EB9AA-1BF2-4A14-9448-312127BAA65C}"/>
    <cellStyle name="40% - Accent6 17" xfId="8357" xr:uid="{49DA99F4-5695-4DA6-A8AB-04D854CE632B}"/>
    <cellStyle name="40% - Accent6 2" xfId="63" xr:uid="{00000000-0005-0000-0000-0000B8020000}"/>
    <cellStyle name="40% - Accent6 2 10" xfId="4195" xr:uid="{87FA6745-FB46-41EA-B10E-2CE610ABC55B}"/>
    <cellStyle name="40% - Accent6 2 11" xfId="8371" xr:uid="{1E96EBAF-4694-430B-94A5-3638C25A64BD}"/>
    <cellStyle name="40% - Accent6 2 2" xfId="116" xr:uid="{00000000-0005-0000-0000-0000B9020000}"/>
    <cellStyle name="40% - Accent6 2 2 10" xfId="8424" xr:uid="{803B022B-4C9A-44C5-A5AC-742334479A77}"/>
    <cellStyle name="40% - Accent6 2 2 2" xfId="221" xr:uid="{00000000-0005-0000-0000-0000BA020000}"/>
    <cellStyle name="40% - Accent6 2 2 2 2" xfId="430" xr:uid="{00000000-0005-0000-0000-0000BB020000}"/>
    <cellStyle name="40% - Accent6 2 2 2 2 2" xfId="847" xr:uid="{00000000-0005-0000-0000-0000BC020000}"/>
    <cellStyle name="40% - Accent6 2 2 2 2 2 2" xfId="1673" xr:uid="{15C3E7CB-717A-4724-BE9D-14429EEBCFC0}"/>
    <cellStyle name="40% - Accent6 2 2 2 2 2 2 2" xfId="5805" xr:uid="{524DB540-3017-4043-BB51-09CD0CD43DF5}"/>
    <cellStyle name="40% - Accent6 2 2 2 2 2 3" xfId="2501" xr:uid="{59700259-F36D-4F7A-AEE0-B75A09A5CFA8}"/>
    <cellStyle name="40% - Accent6 2 2 2 2 2 3 2" xfId="6632" xr:uid="{551C5FBD-1BE6-48F2-84A9-59EB133E267B}"/>
    <cellStyle name="40% - Accent6 2 2 2 2 2 4" xfId="3325" xr:uid="{EEF203A7-9B70-4C2C-96A9-730FACAF865C}"/>
    <cellStyle name="40% - Accent6 2 2 2 2 2 4 2" xfId="7456" xr:uid="{A31FD9CC-6B15-45E1-AB03-33D1393D7C09}"/>
    <cellStyle name="40% - Accent6 2 2 2 2 2 5" xfId="4149" xr:uid="{C7BA3507-FC20-483E-BD4E-165CA30933D3}"/>
    <cellStyle name="40% - Accent6 2 2 2 2 2 5 2" xfId="8308" xr:uid="{3B704A3D-B1F4-4D79-A9BE-505BA18AF707}"/>
    <cellStyle name="40% - Accent6 2 2 2 2 2 6" xfId="4979" xr:uid="{F19A861A-EF99-41E8-8BBA-0BA06E3BA9C1}"/>
    <cellStyle name="40% - Accent6 2 2 2 2 2 7" xfId="9155" xr:uid="{D8D66D95-AD9E-4BE6-957B-2E0150AAF850}"/>
    <cellStyle name="40% - Accent6 2 2 2 2 3" xfId="1256" xr:uid="{D8F44E0A-4645-465A-BFD9-CF5E677A4169}"/>
    <cellStyle name="40% - Accent6 2 2 2 2 3 2" xfId="5388" xr:uid="{CF858F2B-4832-4ED4-B78E-7BFBD8F720BD}"/>
    <cellStyle name="40% - Accent6 2 2 2 2 4" xfId="2084" xr:uid="{92B30F0F-BD9E-4FF5-A8DF-3E4CF5FE854B}"/>
    <cellStyle name="40% - Accent6 2 2 2 2 4 2" xfId="6215" xr:uid="{E4DA1765-A484-4E94-8EAF-B3E42C7A22F7}"/>
    <cellStyle name="40% - Accent6 2 2 2 2 5" xfId="2908" xr:uid="{740EE043-13D9-47B3-93A6-ED3D8EEF436F}"/>
    <cellStyle name="40% - Accent6 2 2 2 2 5 2" xfId="7039" xr:uid="{AD365C1B-C32C-4986-81E6-93FB7FF2A9AF}"/>
    <cellStyle name="40% - Accent6 2 2 2 2 6" xfId="3732" xr:uid="{749A2A32-52FE-49EA-86B5-D374C240B629}"/>
    <cellStyle name="40% - Accent6 2 2 2 2 6 2" xfId="7891" xr:uid="{1F6DF1BA-B96B-417B-B114-0F51088E6094}"/>
    <cellStyle name="40% - Accent6 2 2 2 2 7" xfId="4562" xr:uid="{C7C95977-051F-4557-BEEF-F4C724DD504C}"/>
    <cellStyle name="40% - Accent6 2 2 2 2 8" xfId="8738" xr:uid="{C6D85D1D-0970-4FBD-A278-DB664DE6FEAB}"/>
    <cellStyle name="40% - Accent6 2 2 2 3" xfId="639" xr:uid="{00000000-0005-0000-0000-0000BD020000}"/>
    <cellStyle name="40% - Accent6 2 2 2 3 2" xfId="1465" xr:uid="{56828A63-505C-4E02-8B93-A59284944F8C}"/>
    <cellStyle name="40% - Accent6 2 2 2 3 2 2" xfId="5597" xr:uid="{EA9E1D01-B9DE-40E0-AE33-2834A8E8823E}"/>
    <cellStyle name="40% - Accent6 2 2 2 3 3" xfId="2293" xr:uid="{854420C4-6C80-4CA5-B7E4-9A76DB4E3020}"/>
    <cellStyle name="40% - Accent6 2 2 2 3 3 2" xfId="6424" xr:uid="{53DDAB9C-55FB-400D-8F1F-B556F0937D9E}"/>
    <cellStyle name="40% - Accent6 2 2 2 3 4" xfId="3117" xr:uid="{23ED6B64-D128-4022-9420-B0E957F660C5}"/>
    <cellStyle name="40% - Accent6 2 2 2 3 4 2" xfId="7248" xr:uid="{1DBFF237-9564-45E1-8208-7010C7FE09C4}"/>
    <cellStyle name="40% - Accent6 2 2 2 3 5" xfId="3941" xr:uid="{D81334F1-3B70-49DB-B280-BAA6344BD0D4}"/>
    <cellStyle name="40% - Accent6 2 2 2 3 5 2" xfId="8100" xr:uid="{D9E41DB5-EB2C-4845-A964-76836B5578BA}"/>
    <cellStyle name="40% - Accent6 2 2 2 3 6" xfId="4771" xr:uid="{4E08AD82-E019-46D7-A60E-61C7A415BE85}"/>
    <cellStyle name="40% - Accent6 2 2 2 3 7" xfId="8947" xr:uid="{58CAD9AA-16AA-4607-A3A5-5832D10B867A}"/>
    <cellStyle name="40% - Accent6 2 2 2 4" xfId="1047" xr:uid="{FB01B390-0D5B-4B05-BC98-2D90A79A15E1}"/>
    <cellStyle name="40% - Accent6 2 2 2 4 2" xfId="5179" xr:uid="{E1C06B48-AE53-4475-83E4-8F24A5455D25}"/>
    <cellStyle name="40% - Accent6 2 2 2 5" xfId="1875" xr:uid="{FCAC20BA-3EEB-45A1-80F6-6A4E148D9DB7}"/>
    <cellStyle name="40% - Accent6 2 2 2 5 2" xfId="6006" xr:uid="{74C10280-9681-457E-9C77-0EA0DF7D51AF}"/>
    <cellStyle name="40% - Accent6 2 2 2 6" xfId="2699" xr:uid="{FBBDA423-EBB5-4D4F-8C5E-FC02646A8281}"/>
    <cellStyle name="40% - Accent6 2 2 2 6 2" xfId="6830" xr:uid="{40D4CB52-297D-4258-8275-800A5E82A3EC}"/>
    <cellStyle name="40% - Accent6 2 2 2 7" xfId="3523" xr:uid="{9F6FD9F3-F780-419A-8A29-23F2CFEB5ECD}"/>
    <cellStyle name="40% - Accent6 2 2 2 7 2" xfId="7682" xr:uid="{D85C984F-D545-419A-800A-99F51524648D}"/>
    <cellStyle name="40% - Accent6 2 2 2 8" xfId="4353" xr:uid="{9BAD8CEF-512C-4165-8642-084F26CD5D3F}"/>
    <cellStyle name="40% - Accent6 2 2 2 9" xfId="8529" xr:uid="{52A9606F-C24D-466E-81AC-848ED2E663E7}"/>
    <cellStyle name="40% - Accent6 2 2 3" xfId="326" xr:uid="{00000000-0005-0000-0000-0000BE020000}"/>
    <cellStyle name="40% - Accent6 2 2 3 2" xfId="743" xr:uid="{00000000-0005-0000-0000-0000BF020000}"/>
    <cellStyle name="40% - Accent6 2 2 3 2 2" xfId="1569" xr:uid="{2AC38FEF-681E-435A-BB23-8D425E6BEC90}"/>
    <cellStyle name="40% - Accent6 2 2 3 2 2 2" xfId="5701" xr:uid="{D5C836A6-2857-45E9-BE95-F62E439A8A27}"/>
    <cellStyle name="40% - Accent6 2 2 3 2 3" xfId="2397" xr:uid="{05AD96B7-8C9E-48D3-B000-6BBD158E2D40}"/>
    <cellStyle name="40% - Accent6 2 2 3 2 3 2" xfId="6528" xr:uid="{BA47279D-9835-4D9E-AE82-21244F05133E}"/>
    <cellStyle name="40% - Accent6 2 2 3 2 4" xfId="3221" xr:uid="{87013AAB-52CA-4553-9E7F-FBA61BE46F7D}"/>
    <cellStyle name="40% - Accent6 2 2 3 2 4 2" xfId="7352" xr:uid="{DE37520F-E9C0-40BD-874B-B428E35332CA}"/>
    <cellStyle name="40% - Accent6 2 2 3 2 5" xfId="4045" xr:uid="{6F119938-2CCA-478F-A7A3-ECA242552921}"/>
    <cellStyle name="40% - Accent6 2 2 3 2 5 2" xfId="8204" xr:uid="{13D292E2-355B-4DFF-85D4-DF549E8B2639}"/>
    <cellStyle name="40% - Accent6 2 2 3 2 6" xfId="4875" xr:uid="{01FED35A-8D3B-4386-A927-6D0DE9CA9249}"/>
    <cellStyle name="40% - Accent6 2 2 3 2 7" xfId="9051" xr:uid="{796D24D9-7DC4-43A5-970F-6BB5D389DF9F}"/>
    <cellStyle name="40% - Accent6 2 2 3 3" xfId="1152" xr:uid="{3BD92E68-D1BF-4446-A5EC-CDFE9C6FB1BD}"/>
    <cellStyle name="40% - Accent6 2 2 3 3 2" xfId="5284" xr:uid="{F190D381-500B-42D1-930D-FA1516DCE025}"/>
    <cellStyle name="40% - Accent6 2 2 3 4" xfId="1980" xr:uid="{D0C731C7-F8AC-4D3F-A41A-409B2D0D7340}"/>
    <cellStyle name="40% - Accent6 2 2 3 4 2" xfId="6111" xr:uid="{F7B4E44C-2509-4773-8A18-FAF38D872DFF}"/>
    <cellStyle name="40% - Accent6 2 2 3 5" xfId="2804" xr:uid="{057AE042-6F4D-4779-82A9-6901C8A850DB}"/>
    <cellStyle name="40% - Accent6 2 2 3 5 2" xfId="6935" xr:uid="{FEE59B1A-130A-447F-9EAF-F769C4E9D75E}"/>
    <cellStyle name="40% - Accent6 2 2 3 6" xfId="3628" xr:uid="{84B6C67A-487D-4964-9D70-A3276D1C17B7}"/>
    <cellStyle name="40% - Accent6 2 2 3 6 2" xfId="7787" xr:uid="{5112162E-F907-48A6-9D8D-A5D14EFCF17C}"/>
    <cellStyle name="40% - Accent6 2 2 3 7" xfId="4458" xr:uid="{90A4CFD8-B924-46AC-943B-A9F20A00CF1A}"/>
    <cellStyle name="40% - Accent6 2 2 3 8" xfId="8634" xr:uid="{54B3DA6E-D8C2-4DA5-8114-A9E5F37E0FB1}"/>
    <cellStyle name="40% - Accent6 2 2 4" xfId="535" xr:uid="{00000000-0005-0000-0000-0000C0020000}"/>
    <cellStyle name="40% - Accent6 2 2 4 2" xfId="1361" xr:uid="{C1C93FE1-37FE-4601-9C57-87330DC10CA8}"/>
    <cellStyle name="40% - Accent6 2 2 4 2 2" xfId="5493" xr:uid="{2983EC74-03DF-4643-8061-BAC4C955D5AB}"/>
    <cellStyle name="40% - Accent6 2 2 4 3" xfId="2189" xr:uid="{42646D80-5CF6-4CB8-A208-EFD866289035}"/>
    <cellStyle name="40% - Accent6 2 2 4 3 2" xfId="6320" xr:uid="{317E94AB-6370-4E59-AE5D-952AC98F9E8D}"/>
    <cellStyle name="40% - Accent6 2 2 4 4" xfId="3013" xr:uid="{C7F9426E-FDD0-47F6-B00A-1FC927B47183}"/>
    <cellStyle name="40% - Accent6 2 2 4 4 2" xfId="7144" xr:uid="{1D915666-09D1-44A4-8C65-DE570D3DA40D}"/>
    <cellStyle name="40% - Accent6 2 2 4 5" xfId="3837" xr:uid="{AE3BAD97-EAC9-4B30-B3D9-0EE1018EEE60}"/>
    <cellStyle name="40% - Accent6 2 2 4 5 2" xfId="7996" xr:uid="{4355CB73-04CE-40F0-BDF2-8BB3A0E21672}"/>
    <cellStyle name="40% - Accent6 2 2 4 6" xfId="4667" xr:uid="{80FD95CC-4AAC-42F9-89E6-E67B8E752BA0}"/>
    <cellStyle name="40% - Accent6 2 2 4 7" xfId="8843" xr:uid="{877D22C5-5E1F-4ECF-85B1-4BCA0062DDFC}"/>
    <cellStyle name="40% - Accent6 2 2 5" xfId="942" xr:uid="{8E38FF9A-786C-4306-B27C-1CADE47B4928}"/>
    <cellStyle name="40% - Accent6 2 2 5 2" xfId="5074" xr:uid="{04E1E35B-3851-499C-A7D6-A34C8EF9BC5B}"/>
    <cellStyle name="40% - Accent6 2 2 6" xfId="1770" xr:uid="{755E1A78-2F03-4D8E-85CF-B98DC1EACE54}"/>
    <cellStyle name="40% - Accent6 2 2 6 2" xfId="5901" xr:uid="{906C54D8-32BC-4AD2-A63C-B8EA47FF65EF}"/>
    <cellStyle name="40% - Accent6 2 2 7" xfId="2594" xr:uid="{FAC850D0-5175-4C43-B3E5-1F63B4249D72}"/>
    <cellStyle name="40% - Accent6 2 2 7 2" xfId="6725" xr:uid="{5B8133B5-FC18-47DA-A775-EDCC5D4F996E}"/>
    <cellStyle name="40% - Accent6 2 2 8" xfId="3418" xr:uid="{7071B036-7E97-462B-A5DF-BA3F1387F7BE}"/>
    <cellStyle name="40% - Accent6 2 2 8 2" xfId="7577" xr:uid="{D8C802DC-5565-4364-82D8-57AEC00CE89D}"/>
    <cellStyle name="40% - Accent6 2 2 9" xfId="4248" xr:uid="{D9FAA83E-8FC6-46A4-A39D-542294639AB9}"/>
    <cellStyle name="40% - Accent6 2 3" xfId="169" xr:uid="{00000000-0005-0000-0000-0000C1020000}"/>
    <cellStyle name="40% - Accent6 2 3 2" xfId="378" xr:uid="{00000000-0005-0000-0000-0000C2020000}"/>
    <cellStyle name="40% - Accent6 2 3 2 2" xfId="795" xr:uid="{00000000-0005-0000-0000-0000C3020000}"/>
    <cellStyle name="40% - Accent6 2 3 2 2 2" xfId="1621" xr:uid="{CFBACFF4-D1BC-43E3-AA94-BDC68E1B7601}"/>
    <cellStyle name="40% - Accent6 2 3 2 2 2 2" xfId="5753" xr:uid="{3E5C0A82-4D95-4F74-9BE3-3038B2831F0C}"/>
    <cellStyle name="40% - Accent6 2 3 2 2 3" xfId="2449" xr:uid="{DC43E162-1403-4E64-B173-E3F1FAC5CA8C}"/>
    <cellStyle name="40% - Accent6 2 3 2 2 3 2" xfId="6580" xr:uid="{638C8789-01FF-47B7-BFCA-10E712279179}"/>
    <cellStyle name="40% - Accent6 2 3 2 2 4" xfId="3273" xr:uid="{BCD1AD01-B0F4-40E9-B5FB-87DE01B51E12}"/>
    <cellStyle name="40% - Accent6 2 3 2 2 4 2" xfId="7404" xr:uid="{F552FA2E-7243-4020-BD6B-F52A4C0E0EC7}"/>
    <cellStyle name="40% - Accent6 2 3 2 2 5" xfId="4097" xr:uid="{EEBADDE8-2F6A-4CB7-AC73-FE26735F7C4F}"/>
    <cellStyle name="40% - Accent6 2 3 2 2 5 2" xfId="8256" xr:uid="{5B775ED5-E03A-430A-AC06-69A167F2015D}"/>
    <cellStyle name="40% - Accent6 2 3 2 2 6" xfId="4927" xr:uid="{1C9CA5AC-3A23-4059-827E-A7EF2E463263}"/>
    <cellStyle name="40% - Accent6 2 3 2 2 7" xfId="9103" xr:uid="{93DAF810-6E63-43F0-833A-EB00630F7EB7}"/>
    <cellStyle name="40% - Accent6 2 3 2 3" xfId="1204" xr:uid="{F9BD11C3-1C5D-44CF-90A2-523D3E2A0767}"/>
    <cellStyle name="40% - Accent6 2 3 2 3 2" xfId="5336" xr:uid="{5B5A003E-A4C4-4CBF-855F-7AA48C187088}"/>
    <cellStyle name="40% - Accent6 2 3 2 4" xfId="2032" xr:uid="{46A51FEA-B956-4BC2-A1AA-B642024AC173}"/>
    <cellStyle name="40% - Accent6 2 3 2 4 2" xfId="6163" xr:uid="{2DF0E9B1-E6AB-4919-9E84-83AA4C77D9CA}"/>
    <cellStyle name="40% - Accent6 2 3 2 5" xfId="2856" xr:uid="{82B8C06B-014C-487E-B7FF-92E384DB7312}"/>
    <cellStyle name="40% - Accent6 2 3 2 5 2" xfId="6987" xr:uid="{90996844-3655-4B3D-B46B-E2E8339A3FEE}"/>
    <cellStyle name="40% - Accent6 2 3 2 6" xfId="3680" xr:uid="{4E4F3688-17D2-4340-B7F3-E9AE25623C46}"/>
    <cellStyle name="40% - Accent6 2 3 2 6 2" xfId="7839" xr:uid="{C75FE11A-04E9-41C9-BB78-AFD7C1D8E57C}"/>
    <cellStyle name="40% - Accent6 2 3 2 7" xfId="4510" xr:uid="{73AC782F-2737-4FBA-AE03-4FA1185B72FB}"/>
    <cellStyle name="40% - Accent6 2 3 2 8" xfId="8686" xr:uid="{F917460B-3637-448E-BB68-02FC2140A654}"/>
    <cellStyle name="40% - Accent6 2 3 3" xfId="587" xr:uid="{00000000-0005-0000-0000-0000C4020000}"/>
    <cellStyle name="40% - Accent6 2 3 3 2" xfId="1413" xr:uid="{5FAE06AE-97BA-4186-87E9-5F679F8A30BD}"/>
    <cellStyle name="40% - Accent6 2 3 3 2 2" xfId="5545" xr:uid="{3EADBAE6-867D-4645-9905-692E8F144953}"/>
    <cellStyle name="40% - Accent6 2 3 3 3" xfId="2241" xr:uid="{630BFE4C-4E44-48F4-BAB5-0B19FBE9AA94}"/>
    <cellStyle name="40% - Accent6 2 3 3 3 2" xfId="6372" xr:uid="{92374A67-7FBB-4D1D-BDD4-3611D02BD2C2}"/>
    <cellStyle name="40% - Accent6 2 3 3 4" xfId="3065" xr:uid="{2359D18E-59CB-4AEF-AAA2-EC8C43F4AA8F}"/>
    <cellStyle name="40% - Accent6 2 3 3 4 2" xfId="7196" xr:uid="{AAF1965E-9582-4AA0-9EA2-FD7F519E153C}"/>
    <cellStyle name="40% - Accent6 2 3 3 5" xfId="3889" xr:uid="{277E20D2-1D87-4F57-96D1-F6C1D8B658A0}"/>
    <cellStyle name="40% - Accent6 2 3 3 5 2" xfId="8048" xr:uid="{94762818-B21F-4740-8A10-FF502A60C379}"/>
    <cellStyle name="40% - Accent6 2 3 3 6" xfId="4719" xr:uid="{040E8597-E680-4BF9-A85D-281FDC7C4228}"/>
    <cellStyle name="40% - Accent6 2 3 3 7" xfId="8895" xr:uid="{C64261A1-A3A7-4428-906A-F865BEDBA261}"/>
    <cellStyle name="40% - Accent6 2 3 4" xfId="995" xr:uid="{10C07CE4-DC59-49C2-BA8D-D1EA2E1E16E3}"/>
    <cellStyle name="40% - Accent6 2 3 4 2" xfId="5127" xr:uid="{7B0A65A5-CE8F-4835-833E-D8E5F3C7F7A4}"/>
    <cellStyle name="40% - Accent6 2 3 5" xfId="1823" xr:uid="{98964C2F-B9AA-4D9C-B781-AF0CFFD40295}"/>
    <cellStyle name="40% - Accent6 2 3 5 2" xfId="5954" xr:uid="{017724C9-F219-4C9A-8CF5-A282722308BB}"/>
    <cellStyle name="40% - Accent6 2 3 6" xfId="2647" xr:uid="{D3BBB985-DBD9-45ED-A82A-EEAF064B9846}"/>
    <cellStyle name="40% - Accent6 2 3 6 2" xfId="6778" xr:uid="{AD47B721-A0A8-46EE-842C-E5D9A2619B64}"/>
    <cellStyle name="40% - Accent6 2 3 7" xfId="3471" xr:uid="{3FCD3073-53CB-4C41-9C0A-556535CA55C5}"/>
    <cellStyle name="40% - Accent6 2 3 7 2" xfId="7630" xr:uid="{1CCC8CC0-C5FE-416F-AAD3-8FE727D9FB5B}"/>
    <cellStyle name="40% - Accent6 2 3 8" xfId="4301" xr:uid="{DCED6E42-69DB-4E09-B9D1-25CD9E1EA9F3}"/>
    <cellStyle name="40% - Accent6 2 3 9" xfId="8477" xr:uid="{E4757D63-AC8A-4C5A-8E7D-B006120FB418}"/>
    <cellStyle name="40% - Accent6 2 4" xfId="274" xr:uid="{00000000-0005-0000-0000-0000C5020000}"/>
    <cellStyle name="40% - Accent6 2 4 2" xfId="691" xr:uid="{00000000-0005-0000-0000-0000C6020000}"/>
    <cellStyle name="40% - Accent6 2 4 2 2" xfId="1517" xr:uid="{B32DC355-6ECF-4680-AD7E-C1E8F452F50D}"/>
    <cellStyle name="40% - Accent6 2 4 2 2 2" xfId="5649" xr:uid="{BDE4C049-F662-4E7E-844A-EE1CA688B575}"/>
    <cellStyle name="40% - Accent6 2 4 2 3" xfId="2345" xr:uid="{CB6C73CC-373C-4F66-BCF7-729F7424DC67}"/>
    <cellStyle name="40% - Accent6 2 4 2 3 2" xfId="6476" xr:uid="{728303B5-5316-471C-8B41-8A676395A9DA}"/>
    <cellStyle name="40% - Accent6 2 4 2 4" xfId="3169" xr:uid="{D2A858CE-556F-46CE-81EE-75D894A29E7D}"/>
    <cellStyle name="40% - Accent6 2 4 2 4 2" xfId="7300" xr:uid="{F55A7F75-16D2-4B4F-9A0C-236ACD250117}"/>
    <cellStyle name="40% - Accent6 2 4 2 5" xfId="3993" xr:uid="{82591081-6184-48A7-B138-72872DAEEAD3}"/>
    <cellStyle name="40% - Accent6 2 4 2 5 2" xfId="8152" xr:uid="{B9E9D6EE-78DA-4AF5-A51D-DBFE129043AA}"/>
    <cellStyle name="40% - Accent6 2 4 2 6" xfId="4823" xr:uid="{93017091-6050-4F53-946D-697703B3FB3C}"/>
    <cellStyle name="40% - Accent6 2 4 2 7" xfId="8999" xr:uid="{B47D9639-8B39-4533-91BA-A189CD905BCB}"/>
    <cellStyle name="40% - Accent6 2 4 3" xfId="1100" xr:uid="{21FFE15C-B5A8-4A0B-8E8B-58041E0482CC}"/>
    <cellStyle name="40% - Accent6 2 4 3 2" xfId="5232" xr:uid="{4F10751E-ADCB-4EB9-9C5C-A0422E7E42F0}"/>
    <cellStyle name="40% - Accent6 2 4 4" xfId="1928" xr:uid="{E85F7130-AE72-430B-9B89-9B25305383D5}"/>
    <cellStyle name="40% - Accent6 2 4 4 2" xfId="6059" xr:uid="{30C0798D-41FC-44FB-BC84-1E7E3F58EA4F}"/>
    <cellStyle name="40% - Accent6 2 4 5" xfId="2752" xr:uid="{45963FC7-0630-41F8-A524-81FF09D53177}"/>
    <cellStyle name="40% - Accent6 2 4 5 2" xfId="6883" xr:uid="{D039F7F0-D812-4CAA-9E6A-FA218126BCF1}"/>
    <cellStyle name="40% - Accent6 2 4 6" xfId="3576" xr:uid="{8BE09D12-D583-453F-83B3-775DD19D54B7}"/>
    <cellStyle name="40% - Accent6 2 4 6 2" xfId="7735" xr:uid="{81C6E3F0-AC7A-459E-AD96-A6DBE34FF027}"/>
    <cellStyle name="40% - Accent6 2 4 7" xfId="4406" xr:uid="{FD309E69-3011-4B7B-A442-874C41C10C2E}"/>
    <cellStyle name="40% - Accent6 2 4 8" xfId="8582" xr:uid="{18412104-4EDA-4D20-9614-725F94F590F0}"/>
    <cellStyle name="40% - Accent6 2 5" xfId="483" xr:uid="{00000000-0005-0000-0000-0000C7020000}"/>
    <cellStyle name="40% - Accent6 2 5 2" xfId="1309" xr:uid="{2099AA47-F079-4E40-AB19-7D41E3D60F42}"/>
    <cellStyle name="40% - Accent6 2 5 2 2" xfId="5441" xr:uid="{6BC4E8B1-7924-431B-93FF-88AF663BE4A0}"/>
    <cellStyle name="40% - Accent6 2 5 3" xfId="2137" xr:uid="{F6397AE2-0776-4812-A3AA-08D368E0AED8}"/>
    <cellStyle name="40% - Accent6 2 5 3 2" xfId="6268" xr:uid="{22B35747-661D-47AC-9E44-A9A0F51E3648}"/>
    <cellStyle name="40% - Accent6 2 5 4" xfId="2961" xr:uid="{A88DAAFB-3B59-48A9-B96F-1AFEF2A480FB}"/>
    <cellStyle name="40% - Accent6 2 5 4 2" xfId="7092" xr:uid="{92A63E75-3115-4D74-B558-B8EE72AA2D2B}"/>
    <cellStyle name="40% - Accent6 2 5 5" xfId="3785" xr:uid="{00029BAE-1A9A-48A6-A391-12D6F43931BE}"/>
    <cellStyle name="40% - Accent6 2 5 5 2" xfId="7944" xr:uid="{BFD338A3-586A-4475-848A-23387EA84577}"/>
    <cellStyle name="40% - Accent6 2 5 6" xfId="4615" xr:uid="{A0E2B93E-8FC2-4CBF-AC90-1996A6073794}"/>
    <cellStyle name="40% - Accent6 2 5 7" xfId="8791" xr:uid="{69055147-0811-433B-B88E-0FA1E48C6F85}"/>
    <cellStyle name="40% - Accent6 2 6" xfId="889" xr:uid="{49917513-8B92-4D48-B73F-8B17970DF74E}"/>
    <cellStyle name="40% - Accent6 2 6 2" xfId="5021" xr:uid="{940ADDC1-58CD-4165-94D4-4FF378F30DA6}"/>
    <cellStyle name="40% - Accent6 2 7" xfId="1717" xr:uid="{5D7FCE0B-CEC8-4A3C-8255-7DA2181D2182}"/>
    <cellStyle name="40% - Accent6 2 7 2" xfId="5848" xr:uid="{53A5EE3F-24A7-4F50-A9D2-3C0A0AC1CA8C}"/>
    <cellStyle name="40% - Accent6 2 8" xfId="2541" xr:uid="{2EAA456F-180C-4E53-9A21-68F6F2006CE9}"/>
    <cellStyle name="40% - Accent6 2 8 2" xfId="6672" xr:uid="{D23E6929-1234-41C1-8B2C-3D391EB25D05}"/>
    <cellStyle name="40% - Accent6 2 9" xfId="3365" xr:uid="{D977408E-D92E-42B4-A6F4-B4D46337770A}"/>
    <cellStyle name="40% - Accent6 2 9 2" xfId="7524" xr:uid="{3F0F7530-8137-4AA0-9311-D30F7FF6F4D8}"/>
    <cellStyle name="40% - Accent6 3" xfId="76" xr:uid="{00000000-0005-0000-0000-0000C8020000}"/>
    <cellStyle name="40% - Accent6 3 10" xfId="4208" xr:uid="{D8D9E511-92BC-4F02-8A47-603C2623B684}"/>
    <cellStyle name="40% - Accent6 3 11" xfId="8384" xr:uid="{2D20D7FD-ADDA-4D95-A08F-5A2EA1217312}"/>
    <cellStyle name="40% - Accent6 3 2" xfId="129" xr:uid="{00000000-0005-0000-0000-0000C9020000}"/>
    <cellStyle name="40% - Accent6 3 2 10" xfId="8437" xr:uid="{0CA83B20-081B-4590-9692-822FFDADCDBD}"/>
    <cellStyle name="40% - Accent6 3 2 2" xfId="234" xr:uid="{00000000-0005-0000-0000-0000CA020000}"/>
    <cellStyle name="40% - Accent6 3 2 2 2" xfId="443" xr:uid="{00000000-0005-0000-0000-0000CB020000}"/>
    <cellStyle name="40% - Accent6 3 2 2 2 2" xfId="860" xr:uid="{00000000-0005-0000-0000-0000CC020000}"/>
    <cellStyle name="40% - Accent6 3 2 2 2 2 2" xfId="1686" xr:uid="{8C55A2C1-F18A-4A92-BD6B-BD661BEB474F}"/>
    <cellStyle name="40% - Accent6 3 2 2 2 2 2 2" xfId="5818" xr:uid="{CD33C821-33F2-4AC8-A5E7-CD85E539902F}"/>
    <cellStyle name="40% - Accent6 3 2 2 2 2 3" xfId="2514" xr:uid="{53242BAB-3F11-4D9E-A01C-BB23D4F50C36}"/>
    <cellStyle name="40% - Accent6 3 2 2 2 2 3 2" xfId="6645" xr:uid="{9C6860F8-8F5C-4CF7-8A00-635C510B546D}"/>
    <cellStyle name="40% - Accent6 3 2 2 2 2 4" xfId="3338" xr:uid="{22F6B873-9D6B-4100-BF39-CAC8F54EE5A2}"/>
    <cellStyle name="40% - Accent6 3 2 2 2 2 4 2" xfId="7469" xr:uid="{1E5EF0D2-BD89-4936-B3D6-80EF19962374}"/>
    <cellStyle name="40% - Accent6 3 2 2 2 2 5" xfId="4162" xr:uid="{C58B008F-CD1A-41F8-B50B-9183268EC2EC}"/>
    <cellStyle name="40% - Accent6 3 2 2 2 2 5 2" xfId="8321" xr:uid="{699E8A64-0EBE-4E70-9EEB-017CEA5A078D}"/>
    <cellStyle name="40% - Accent6 3 2 2 2 2 6" xfId="4992" xr:uid="{F9D10003-D663-4A6D-939B-4660C8907109}"/>
    <cellStyle name="40% - Accent6 3 2 2 2 2 7" xfId="9168" xr:uid="{E3AEBCB3-BA9C-4097-8B25-16B8F2DF6019}"/>
    <cellStyle name="40% - Accent6 3 2 2 2 3" xfId="1269" xr:uid="{03B5FA8E-C9B8-4D34-903A-67BDA71988E2}"/>
    <cellStyle name="40% - Accent6 3 2 2 2 3 2" xfId="5401" xr:uid="{B76AD3FB-3CE8-4D1F-921D-7361B4561E12}"/>
    <cellStyle name="40% - Accent6 3 2 2 2 4" xfId="2097" xr:uid="{5168F84F-5180-429B-92E3-E27D9C79E0AD}"/>
    <cellStyle name="40% - Accent6 3 2 2 2 4 2" xfId="6228" xr:uid="{34313799-EC2D-404F-A37B-A62402B8A269}"/>
    <cellStyle name="40% - Accent6 3 2 2 2 5" xfId="2921" xr:uid="{10EF1134-9D79-4ECE-AC06-7A06F3A14B5D}"/>
    <cellStyle name="40% - Accent6 3 2 2 2 5 2" xfId="7052" xr:uid="{C7DF911D-2489-422B-AC81-7867CA95DDDA}"/>
    <cellStyle name="40% - Accent6 3 2 2 2 6" xfId="3745" xr:uid="{B36AAB13-D8EA-4FA1-8779-75F1192624A1}"/>
    <cellStyle name="40% - Accent6 3 2 2 2 6 2" xfId="7904" xr:uid="{334F142B-B105-4DDD-AD20-1A5A9E2DE187}"/>
    <cellStyle name="40% - Accent6 3 2 2 2 7" xfId="4575" xr:uid="{54B91CB2-AFF1-4F79-8797-C1531BF52D50}"/>
    <cellStyle name="40% - Accent6 3 2 2 2 8" xfId="8751" xr:uid="{0F2D9039-46B1-4D2D-906E-12ED7542CC2B}"/>
    <cellStyle name="40% - Accent6 3 2 2 3" xfId="652" xr:uid="{00000000-0005-0000-0000-0000CD020000}"/>
    <cellStyle name="40% - Accent6 3 2 2 3 2" xfId="1478" xr:uid="{3DB87CB9-4F1F-4C74-90C1-20A84676DAFD}"/>
    <cellStyle name="40% - Accent6 3 2 2 3 2 2" xfId="5610" xr:uid="{0CD2AA3D-014F-4A39-9F2F-B07686556D4E}"/>
    <cellStyle name="40% - Accent6 3 2 2 3 3" xfId="2306" xr:uid="{95F70240-7497-411E-B3DE-3DE94CDA2D35}"/>
    <cellStyle name="40% - Accent6 3 2 2 3 3 2" xfId="6437" xr:uid="{A503DF44-46EC-4022-B2FD-CE2F4CC0EEE7}"/>
    <cellStyle name="40% - Accent6 3 2 2 3 4" xfId="3130" xr:uid="{1207CF4D-506F-4D3D-9F8C-15D9C66ED5D2}"/>
    <cellStyle name="40% - Accent6 3 2 2 3 4 2" xfId="7261" xr:uid="{7E995235-3EF5-4AFB-BAEC-AB0643167891}"/>
    <cellStyle name="40% - Accent6 3 2 2 3 5" xfId="3954" xr:uid="{E0EF5C27-7383-4223-878E-49CAE1AAE0B7}"/>
    <cellStyle name="40% - Accent6 3 2 2 3 5 2" xfId="8113" xr:uid="{D9D2CD71-A3BF-42BF-BA5F-17D09564947A}"/>
    <cellStyle name="40% - Accent6 3 2 2 3 6" xfId="4784" xr:uid="{EBE5A892-3176-4DEE-A4CE-A0F237E209D4}"/>
    <cellStyle name="40% - Accent6 3 2 2 3 7" xfId="8960" xr:uid="{25649A86-ACFA-418E-BB91-B08E2CE6CEC2}"/>
    <cellStyle name="40% - Accent6 3 2 2 4" xfId="1060" xr:uid="{BEF2EAEE-3842-49C6-8FAE-448EC631A7D0}"/>
    <cellStyle name="40% - Accent6 3 2 2 4 2" xfId="5192" xr:uid="{AD40DDB6-7210-4647-9F37-0163401ED3E9}"/>
    <cellStyle name="40% - Accent6 3 2 2 5" xfId="1888" xr:uid="{3D6BEA66-0FDC-4709-9CDB-AA37E1D94256}"/>
    <cellStyle name="40% - Accent6 3 2 2 5 2" xfId="6019" xr:uid="{A6CA29A2-70BF-4BA9-80C2-B3B65189ED9B}"/>
    <cellStyle name="40% - Accent6 3 2 2 6" xfId="2712" xr:uid="{A2F91DA3-986B-4A06-946E-258EC14CCF05}"/>
    <cellStyle name="40% - Accent6 3 2 2 6 2" xfId="6843" xr:uid="{BAAF3F26-0D93-44E2-A067-F567B281542B}"/>
    <cellStyle name="40% - Accent6 3 2 2 7" xfId="3536" xr:uid="{D0C7D337-8B6C-4E65-A96B-7C7F0BAB7CFB}"/>
    <cellStyle name="40% - Accent6 3 2 2 7 2" xfId="7695" xr:uid="{6FBB1DE5-5943-4F8C-B723-9A5E76ACF895}"/>
    <cellStyle name="40% - Accent6 3 2 2 8" xfId="4366" xr:uid="{6BB74DA5-2FD6-471A-8985-77CFB9DB57B2}"/>
    <cellStyle name="40% - Accent6 3 2 2 9" xfId="8542" xr:uid="{B7D2C84B-2D8B-4293-ACC4-0732EE44EE3B}"/>
    <cellStyle name="40% - Accent6 3 2 3" xfId="339" xr:uid="{00000000-0005-0000-0000-0000CE020000}"/>
    <cellStyle name="40% - Accent6 3 2 3 2" xfId="756" xr:uid="{00000000-0005-0000-0000-0000CF020000}"/>
    <cellStyle name="40% - Accent6 3 2 3 2 2" xfId="1582" xr:uid="{24221B2D-A919-4B71-8C57-65593747EAFD}"/>
    <cellStyle name="40% - Accent6 3 2 3 2 2 2" xfId="5714" xr:uid="{1FA5ADD4-4848-487E-BF0B-2383986AD886}"/>
    <cellStyle name="40% - Accent6 3 2 3 2 3" xfId="2410" xr:uid="{46243416-2BAA-44E9-81F0-4E3F70F5CB49}"/>
    <cellStyle name="40% - Accent6 3 2 3 2 3 2" xfId="6541" xr:uid="{AF5DC4CE-85B4-45CB-B581-BC0BEC8D5BFE}"/>
    <cellStyle name="40% - Accent6 3 2 3 2 4" xfId="3234" xr:uid="{44833BE1-2613-42BE-A35D-9B6364998764}"/>
    <cellStyle name="40% - Accent6 3 2 3 2 4 2" xfId="7365" xr:uid="{EA8FAB83-E5DF-4464-8898-0D7A1D9F1EEF}"/>
    <cellStyle name="40% - Accent6 3 2 3 2 5" xfId="4058" xr:uid="{AB4F1C5F-0E87-4F42-AB3F-9F01012E77F9}"/>
    <cellStyle name="40% - Accent6 3 2 3 2 5 2" xfId="8217" xr:uid="{55852BFF-566A-42D0-B248-25B223181B18}"/>
    <cellStyle name="40% - Accent6 3 2 3 2 6" xfId="4888" xr:uid="{2422F178-6159-41D1-AE6E-D8FE2E09056D}"/>
    <cellStyle name="40% - Accent6 3 2 3 2 7" xfId="9064" xr:uid="{160A6BAB-D077-4DB4-B0F7-B68F38E49EFF}"/>
    <cellStyle name="40% - Accent6 3 2 3 3" xfId="1165" xr:uid="{FEEF7DF9-69A4-4CBB-8A3E-010A97E0F4C7}"/>
    <cellStyle name="40% - Accent6 3 2 3 3 2" xfId="5297" xr:uid="{EDA69F56-649F-471C-AB1F-16B5D934A00D}"/>
    <cellStyle name="40% - Accent6 3 2 3 4" xfId="1993" xr:uid="{F0C5E825-ED11-4A19-9C2F-220DB3617B3E}"/>
    <cellStyle name="40% - Accent6 3 2 3 4 2" xfId="6124" xr:uid="{6EC1A518-3B4D-4131-BFA5-3B87B90C4A5D}"/>
    <cellStyle name="40% - Accent6 3 2 3 5" xfId="2817" xr:uid="{957C6F01-37AE-4312-A397-53D484F51EFD}"/>
    <cellStyle name="40% - Accent6 3 2 3 5 2" xfId="6948" xr:uid="{23EDA128-F5B4-4028-94EA-06FBF9812AE4}"/>
    <cellStyle name="40% - Accent6 3 2 3 6" xfId="3641" xr:uid="{F5CC3501-F886-4E69-BF67-410F289D344B}"/>
    <cellStyle name="40% - Accent6 3 2 3 6 2" xfId="7800" xr:uid="{FD4D2399-35A4-4DEA-90A6-1AF2EF552279}"/>
    <cellStyle name="40% - Accent6 3 2 3 7" xfId="4471" xr:uid="{C8833AA5-9B82-4D75-B83D-377E0748B432}"/>
    <cellStyle name="40% - Accent6 3 2 3 8" xfId="8647" xr:uid="{4BF6E6A8-3413-41C9-BA5E-4E46FFB6A47A}"/>
    <cellStyle name="40% - Accent6 3 2 4" xfId="548" xr:uid="{00000000-0005-0000-0000-0000D0020000}"/>
    <cellStyle name="40% - Accent6 3 2 4 2" xfId="1374" xr:uid="{B5126C58-C56B-4547-BDD8-AC91005CA30E}"/>
    <cellStyle name="40% - Accent6 3 2 4 2 2" xfId="5506" xr:uid="{ACD2E0AB-A159-41E6-8FD2-E69971E26347}"/>
    <cellStyle name="40% - Accent6 3 2 4 3" xfId="2202" xr:uid="{E1DD2726-83CA-42FA-B60F-B200C782E13D}"/>
    <cellStyle name="40% - Accent6 3 2 4 3 2" xfId="6333" xr:uid="{4FB88A79-D186-4394-9B74-AC7615480254}"/>
    <cellStyle name="40% - Accent6 3 2 4 4" xfId="3026" xr:uid="{594877E1-7B2B-47A1-877E-95ABB9BE707A}"/>
    <cellStyle name="40% - Accent6 3 2 4 4 2" xfId="7157" xr:uid="{CC8BADFB-F638-478B-BF1F-88EFC8D52F8B}"/>
    <cellStyle name="40% - Accent6 3 2 4 5" xfId="3850" xr:uid="{C62C912E-B2D3-4E73-8E90-37E61E85B5F4}"/>
    <cellStyle name="40% - Accent6 3 2 4 5 2" xfId="8009" xr:uid="{D5F77801-FE7F-43A5-89EB-1E76B194ECDA}"/>
    <cellStyle name="40% - Accent6 3 2 4 6" xfId="4680" xr:uid="{DF006F71-9A8A-41F1-BF53-12CF6DFF7236}"/>
    <cellStyle name="40% - Accent6 3 2 4 7" xfId="8856" xr:uid="{0B2E5947-6080-4CF4-ACCB-7985A5C0668B}"/>
    <cellStyle name="40% - Accent6 3 2 5" xfId="955" xr:uid="{DE73F295-47AA-4245-BAA0-88DC56DAF72B}"/>
    <cellStyle name="40% - Accent6 3 2 5 2" xfId="5087" xr:uid="{F1D551F5-0A73-4877-8A55-9EA0AC696833}"/>
    <cellStyle name="40% - Accent6 3 2 6" xfId="1783" xr:uid="{662B4498-E12E-4F11-9943-4316F648C568}"/>
    <cellStyle name="40% - Accent6 3 2 6 2" xfId="5914" xr:uid="{5B0BF16B-D7A3-476A-93C0-2C7382B2253A}"/>
    <cellStyle name="40% - Accent6 3 2 7" xfId="2607" xr:uid="{C1F146B6-FFEB-4784-8A51-562E54BFC5A4}"/>
    <cellStyle name="40% - Accent6 3 2 7 2" xfId="6738" xr:uid="{AA6AB62C-592A-48D5-BD3D-CF42DE0129EB}"/>
    <cellStyle name="40% - Accent6 3 2 8" xfId="3431" xr:uid="{2A3CB990-97F9-4F6F-A8DA-6D96B1E59E7D}"/>
    <cellStyle name="40% - Accent6 3 2 8 2" xfId="7590" xr:uid="{7A51E66F-1AC9-4015-9315-463E1B64C0F9}"/>
    <cellStyle name="40% - Accent6 3 2 9" xfId="4261" xr:uid="{46D2355F-E49E-4424-891D-1A8801297FAB}"/>
    <cellStyle name="40% - Accent6 3 3" xfId="182" xr:uid="{00000000-0005-0000-0000-0000D1020000}"/>
    <cellStyle name="40% - Accent6 3 3 2" xfId="391" xr:uid="{00000000-0005-0000-0000-0000D2020000}"/>
    <cellStyle name="40% - Accent6 3 3 2 2" xfId="808" xr:uid="{00000000-0005-0000-0000-0000D3020000}"/>
    <cellStyle name="40% - Accent6 3 3 2 2 2" xfId="1634" xr:uid="{B1B0E290-FB47-486C-9318-E577A8EE7783}"/>
    <cellStyle name="40% - Accent6 3 3 2 2 2 2" xfId="5766" xr:uid="{7158E9A3-C6EE-4C65-9337-E598B39A4BBC}"/>
    <cellStyle name="40% - Accent6 3 3 2 2 3" xfId="2462" xr:uid="{28EB05BF-ACBC-43BE-948D-69265F70481A}"/>
    <cellStyle name="40% - Accent6 3 3 2 2 3 2" xfId="6593" xr:uid="{572D9C35-AABE-4DBE-8E8B-82765C17DEFB}"/>
    <cellStyle name="40% - Accent6 3 3 2 2 4" xfId="3286" xr:uid="{338A4F5D-2831-47CD-8F1D-4B04B1702CC2}"/>
    <cellStyle name="40% - Accent6 3 3 2 2 4 2" xfId="7417" xr:uid="{AD340300-DB4E-4CCD-A5D0-CBE262150740}"/>
    <cellStyle name="40% - Accent6 3 3 2 2 5" xfId="4110" xr:uid="{E430AFEA-0AAE-46B8-BAA2-286DB2C989DD}"/>
    <cellStyle name="40% - Accent6 3 3 2 2 5 2" xfId="8269" xr:uid="{48E70C80-BE8D-45AA-AA97-5168A2F54D85}"/>
    <cellStyle name="40% - Accent6 3 3 2 2 6" xfId="4940" xr:uid="{B431E0E2-4D2A-4C35-B140-45C977E2B419}"/>
    <cellStyle name="40% - Accent6 3 3 2 2 7" xfId="9116" xr:uid="{80EDFB92-8113-4FC5-B33C-2C7B7F6CA99A}"/>
    <cellStyle name="40% - Accent6 3 3 2 3" xfId="1217" xr:uid="{FF771765-DA2C-4605-98C7-FA2A12798627}"/>
    <cellStyle name="40% - Accent6 3 3 2 3 2" xfId="5349" xr:uid="{C1CEA47C-2BC3-4965-B410-F4866EF72A33}"/>
    <cellStyle name="40% - Accent6 3 3 2 4" xfId="2045" xr:uid="{F9891F07-2CAA-4B61-BADE-40F099892BB8}"/>
    <cellStyle name="40% - Accent6 3 3 2 4 2" xfId="6176" xr:uid="{1ACD6A65-90EA-47C9-B5BF-54C348C85C3A}"/>
    <cellStyle name="40% - Accent6 3 3 2 5" xfId="2869" xr:uid="{42F89939-49D3-45FC-B06C-21784EDC77DA}"/>
    <cellStyle name="40% - Accent6 3 3 2 5 2" xfId="7000" xr:uid="{A3724800-B077-43A8-B94C-39F8462E567F}"/>
    <cellStyle name="40% - Accent6 3 3 2 6" xfId="3693" xr:uid="{C352E079-33C6-4938-B681-3BD6EF4FC41B}"/>
    <cellStyle name="40% - Accent6 3 3 2 6 2" xfId="7852" xr:uid="{828DE907-4CDC-41AD-99A3-7B71496E60D5}"/>
    <cellStyle name="40% - Accent6 3 3 2 7" xfId="4523" xr:uid="{3D8F7384-EC4B-4789-9DCB-346E79B8A7C9}"/>
    <cellStyle name="40% - Accent6 3 3 2 8" xfId="8699" xr:uid="{6AB00984-2171-4482-9C56-60563D433FB3}"/>
    <cellStyle name="40% - Accent6 3 3 3" xfId="600" xr:uid="{00000000-0005-0000-0000-0000D4020000}"/>
    <cellStyle name="40% - Accent6 3 3 3 2" xfId="1426" xr:uid="{0A8D9314-1E6E-49CC-BA6A-960DABE1E767}"/>
    <cellStyle name="40% - Accent6 3 3 3 2 2" xfId="5558" xr:uid="{513988BB-21B7-4ADF-987B-8039816A5065}"/>
    <cellStyle name="40% - Accent6 3 3 3 3" xfId="2254" xr:uid="{077F7D86-FB28-4C0E-9958-03E5338A8E5D}"/>
    <cellStyle name="40% - Accent6 3 3 3 3 2" xfId="6385" xr:uid="{0E52EF31-8E30-4EA0-A7BF-74F0527C620D}"/>
    <cellStyle name="40% - Accent6 3 3 3 4" xfId="3078" xr:uid="{A0008734-D9B3-437B-8B2F-BE8BF57BB6D6}"/>
    <cellStyle name="40% - Accent6 3 3 3 4 2" xfId="7209" xr:uid="{DE2E96E1-A364-4381-A3AC-0E0D31084F58}"/>
    <cellStyle name="40% - Accent6 3 3 3 5" xfId="3902" xr:uid="{AA2FEF65-CE6F-46E7-8B4C-7617776F8545}"/>
    <cellStyle name="40% - Accent6 3 3 3 5 2" xfId="8061" xr:uid="{FD196BD2-A360-49F0-A993-BC403635EC14}"/>
    <cellStyle name="40% - Accent6 3 3 3 6" xfId="4732" xr:uid="{D0F20DBF-B818-41F2-AD89-C5A435E5FA5A}"/>
    <cellStyle name="40% - Accent6 3 3 3 7" xfId="8908" xr:uid="{94CC5273-A45A-4844-862F-6F324A3C2AEC}"/>
    <cellStyle name="40% - Accent6 3 3 4" xfId="1008" xr:uid="{9F8C7FAD-3157-4868-9E2F-3F47B95BC318}"/>
    <cellStyle name="40% - Accent6 3 3 4 2" xfId="5140" xr:uid="{7A8447E8-E1AC-4281-A488-497EE72510D9}"/>
    <cellStyle name="40% - Accent6 3 3 5" xfId="1836" xr:uid="{1480D58E-61A7-4658-86FD-BD85E61A5FD7}"/>
    <cellStyle name="40% - Accent6 3 3 5 2" xfId="5967" xr:uid="{DD0DFC34-E2BC-49D8-9D07-85ECE8FDF479}"/>
    <cellStyle name="40% - Accent6 3 3 6" xfId="2660" xr:uid="{3BBC7B84-3B5B-4970-A068-B16FAB399354}"/>
    <cellStyle name="40% - Accent6 3 3 6 2" xfId="6791" xr:uid="{25D5A990-F4DD-4433-B384-576FEF0B3A7C}"/>
    <cellStyle name="40% - Accent6 3 3 7" xfId="3484" xr:uid="{7B8A6204-728B-44E0-B2A8-CED63CE56C00}"/>
    <cellStyle name="40% - Accent6 3 3 7 2" xfId="7643" xr:uid="{40569EFF-07A8-4441-98BF-4254E62CD94F}"/>
    <cellStyle name="40% - Accent6 3 3 8" xfId="4314" xr:uid="{F0FD40A0-6AFD-4BE9-BD41-DC204A3EF306}"/>
    <cellStyle name="40% - Accent6 3 3 9" xfId="8490" xr:uid="{42CD975A-2877-45DE-B533-CEF263E47929}"/>
    <cellStyle name="40% - Accent6 3 4" xfId="287" xr:uid="{00000000-0005-0000-0000-0000D5020000}"/>
    <cellStyle name="40% - Accent6 3 4 2" xfId="704" xr:uid="{00000000-0005-0000-0000-0000D6020000}"/>
    <cellStyle name="40% - Accent6 3 4 2 2" xfId="1530" xr:uid="{335B3F71-ABCB-4F24-9D90-2685AF71296E}"/>
    <cellStyle name="40% - Accent6 3 4 2 2 2" xfId="5662" xr:uid="{092F54EA-4BE7-4025-BBF8-C0E0FF4FB697}"/>
    <cellStyle name="40% - Accent6 3 4 2 3" xfId="2358" xr:uid="{BDF4B28A-3D5B-42F6-9220-D54A209CB993}"/>
    <cellStyle name="40% - Accent6 3 4 2 3 2" xfId="6489" xr:uid="{767120F3-760D-4FF4-8AD9-DAEC8B53C5F8}"/>
    <cellStyle name="40% - Accent6 3 4 2 4" xfId="3182" xr:uid="{C36064D1-A864-4F8B-8B1F-CA895950930B}"/>
    <cellStyle name="40% - Accent6 3 4 2 4 2" xfId="7313" xr:uid="{BABD0E60-8601-41A9-9428-4AA7A16A9859}"/>
    <cellStyle name="40% - Accent6 3 4 2 5" xfId="4006" xr:uid="{51724277-95DE-4783-B929-5F06359B18F2}"/>
    <cellStyle name="40% - Accent6 3 4 2 5 2" xfId="8165" xr:uid="{6F409D39-8EC9-453D-B659-855EBA049E6B}"/>
    <cellStyle name="40% - Accent6 3 4 2 6" xfId="4836" xr:uid="{2ED59C21-0FA9-41AB-BD48-0B4E6BD99577}"/>
    <cellStyle name="40% - Accent6 3 4 2 7" xfId="9012" xr:uid="{574130CE-BEB8-4820-86C7-CF02080598E5}"/>
    <cellStyle name="40% - Accent6 3 4 3" xfId="1113" xr:uid="{36FBAE8D-DEC4-43C1-8EDE-DF617FA348CA}"/>
    <cellStyle name="40% - Accent6 3 4 3 2" xfId="5245" xr:uid="{08B6EA19-EC86-49E4-BF12-B3DE180DF5F7}"/>
    <cellStyle name="40% - Accent6 3 4 4" xfId="1941" xr:uid="{39F591DD-90E0-44B1-8C96-C3EBB0C1A95D}"/>
    <cellStyle name="40% - Accent6 3 4 4 2" xfId="6072" xr:uid="{EC25E835-D41B-4A47-9501-29BF62482341}"/>
    <cellStyle name="40% - Accent6 3 4 5" xfId="2765" xr:uid="{FDEEDA64-CC63-48CB-901F-BDED228C7809}"/>
    <cellStyle name="40% - Accent6 3 4 5 2" xfId="6896" xr:uid="{566D8E6B-775D-4890-A041-A80B4E9EC254}"/>
    <cellStyle name="40% - Accent6 3 4 6" xfId="3589" xr:uid="{27F81BB7-75EB-42BC-A419-6CE20D9E37AB}"/>
    <cellStyle name="40% - Accent6 3 4 6 2" xfId="7748" xr:uid="{B54AD4B7-210A-47A7-9BBF-11F07B07AB3C}"/>
    <cellStyle name="40% - Accent6 3 4 7" xfId="4419" xr:uid="{379A101F-7C47-4B2B-8F7B-368F19398B6C}"/>
    <cellStyle name="40% - Accent6 3 4 8" xfId="8595" xr:uid="{939BEF4D-A5A5-4F39-942E-67160BE740B4}"/>
    <cellStyle name="40% - Accent6 3 5" xfId="496" xr:uid="{00000000-0005-0000-0000-0000D7020000}"/>
    <cellStyle name="40% - Accent6 3 5 2" xfId="1322" xr:uid="{C0AEB886-3F3E-4FE1-BCE5-41E24748F445}"/>
    <cellStyle name="40% - Accent6 3 5 2 2" xfId="5454" xr:uid="{E8D71A35-BB99-484C-B99D-09E0F52DA973}"/>
    <cellStyle name="40% - Accent6 3 5 3" xfId="2150" xr:uid="{F2C6BBA5-F6B1-4109-87ED-8F80D48FFED5}"/>
    <cellStyle name="40% - Accent6 3 5 3 2" xfId="6281" xr:uid="{94C78E4E-6CE5-489D-A72D-8A88C8A171D1}"/>
    <cellStyle name="40% - Accent6 3 5 4" xfId="2974" xr:uid="{3B2CEDD6-4BC8-4076-8D9F-4F49C32FBE24}"/>
    <cellStyle name="40% - Accent6 3 5 4 2" xfId="7105" xr:uid="{CF0CB761-D419-4A8A-88E8-BA0B5AD6737E}"/>
    <cellStyle name="40% - Accent6 3 5 5" xfId="3798" xr:uid="{FAE949F2-2D14-4396-95C8-C09DC5063E19}"/>
    <cellStyle name="40% - Accent6 3 5 5 2" xfId="7957" xr:uid="{9048D296-AAC4-4ECB-A2EB-27E0443C3B9C}"/>
    <cellStyle name="40% - Accent6 3 5 6" xfId="4628" xr:uid="{E89BD25C-A5A3-429C-B7DE-21DE7BD0B2FB}"/>
    <cellStyle name="40% - Accent6 3 5 7" xfId="8804" xr:uid="{FC617D55-10FB-424E-B1B6-891B43B72F9C}"/>
    <cellStyle name="40% - Accent6 3 6" xfId="902" xr:uid="{6CB338F2-54BF-4BFA-8417-887251837741}"/>
    <cellStyle name="40% - Accent6 3 6 2" xfId="5034" xr:uid="{A61154D0-60EA-4743-A469-49A98002ADE3}"/>
    <cellStyle name="40% - Accent6 3 7" xfId="1730" xr:uid="{C3B8BC24-5B8A-43BC-8224-F371486B692F}"/>
    <cellStyle name="40% - Accent6 3 7 2" xfId="5861" xr:uid="{684E4657-70FD-4133-B4C2-2A32E8F82991}"/>
    <cellStyle name="40% - Accent6 3 8" xfId="2554" xr:uid="{0A69DD40-18C6-4AC7-934E-7C633E1B8C6C}"/>
    <cellStyle name="40% - Accent6 3 8 2" xfId="6685" xr:uid="{916CD348-3235-42BF-86F4-3DB797650C87}"/>
    <cellStyle name="40% - Accent6 3 9" xfId="3378" xr:uid="{B640161B-32BD-4CCC-9C71-278422C88967}"/>
    <cellStyle name="40% - Accent6 3 9 2" xfId="7537" xr:uid="{87354C89-49A3-4A1C-A006-67C1446C4DCB}"/>
    <cellStyle name="40% - Accent6 4" xfId="89" xr:uid="{00000000-0005-0000-0000-0000D8020000}"/>
    <cellStyle name="40% - Accent6 4 10" xfId="8397" xr:uid="{BA949E92-7336-4F0E-9BA7-572B9F681668}"/>
    <cellStyle name="40% - Accent6 4 2" xfId="195" xr:uid="{00000000-0005-0000-0000-0000D9020000}"/>
    <cellStyle name="40% - Accent6 4 2 2" xfId="404" xr:uid="{00000000-0005-0000-0000-0000DA020000}"/>
    <cellStyle name="40% - Accent6 4 2 2 2" xfId="821" xr:uid="{00000000-0005-0000-0000-0000DB020000}"/>
    <cellStyle name="40% - Accent6 4 2 2 2 2" xfId="1647" xr:uid="{591CC040-5133-42CF-A159-9F19A6183831}"/>
    <cellStyle name="40% - Accent6 4 2 2 2 2 2" xfId="5779" xr:uid="{1D711C09-18E6-42F9-8C0D-9DCB94586E3E}"/>
    <cellStyle name="40% - Accent6 4 2 2 2 3" xfId="2475" xr:uid="{1356730D-FA21-4FE7-B811-80A48CE7204E}"/>
    <cellStyle name="40% - Accent6 4 2 2 2 3 2" xfId="6606" xr:uid="{5BA3F110-32B7-4C0B-B7D2-2DBD68CDD52B}"/>
    <cellStyle name="40% - Accent6 4 2 2 2 4" xfId="3299" xr:uid="{DE595B5F-6FF5-43B5-AA5E-DA5A4A8ED223}"/>
    <cellStyle name="40% - Accent6 4 2 2 2 4 2" xfId="7430" xr:uid="{00B75945-3442-4A4E-8CEE-E298E363E4F4}"/>
    <cellStyle name="40% - Accent6 4 2 2 2 5" xfId="4123" xr:uid="{69EE3299-4496-46A5-B9FC-7812F75FBDFB}"/>
    <cellStyle name="40% - Accent6 4 2 2 2 5 2" xfId="8282" xr:uid="{604A1E37-17F5-4776-977B-8DC8523B86EA}"/>
    <cellStyle name="40% - Accent6 4 2 2 2 6" xfId="4953" xr:uid="{676C039F-ED18-464A-A031-6A3D57800E4D}"/>
    <cellStyle name="40% - Accent6 4 2 2 2 7" xfId="9129" xr:uid="{B7DD89B5-B14C-4065-A8B4-87D865EDD179}"/>
    <cellStyle name="40% - Accent6 4 2 2 3" xfId="1230" xr:uid="{E5C0C5F1-7711-4FC5-8117-9C7F78ECE4FA}"/>
    <cellStyle name="40% - Accent6 4 2 2 3 2" xfId="5362" xr:uid="{63D00FE4-1986-4C99-9A1E-58F534C4AC43}"/>
    <cellStyle name="40% - Accent6 4 2 2 4" xfId="2058" xr:uid="{A6FB552D-163C-41A0-BB4E-F83992C635EC}"/>
    <cellStyle name="40% - Accent6 4 2 2 4 2" xfId="6189" xr:uid="{88AD07AB-1EAF-4433-AA11-AA315BE89193}"/>
    <cellStyle name="40% - Accent6 4 2 2 5" xfId="2882" xr:uid="{EDAA50E4-78D1-468B-A557-A3C1B8D00A72}"/>
    <cellStyle name="40% - Accent6 4 2 2 5 2" xfId="7013" xr:uid="{5BDB98E4-D109-475F-89E3-DFEAD3EA75C7}"/>
    <cellStyle name="40% - Accent6 4 2 2 6" xfId="3706" xr:uid="{E6296161-E4F0-4312-B93C-80981E27DD52}"/>
    <cellStyle name="40% - Accent6 4 2 2 6 2" xfId="7865" xr:uid="{EB51185A-0686-4A57-9E1E-3FDAE23A61BD}"/>
    <cellStyle name="40% - Accent6 4 2 2 7" xfId="4536" xr:uid="{95AD4F0F-7282-4684-902B-4B21C5E37BEE}"/>
    <cellStyle name="40% - Accent6 4 2 2 8" xfId="8712" xr:uid="{6AF8D0D9-AFBF-46E6-B60D-6F5CDDBB268E}"/>
    <cellStyle name="40% - Accent6 4 2 3" xfId="613" xr:uid="{00000000-0005-0000-0000-0000DC020000}"/>
    <cellStyle name="40% - Accent6 4 2 3 2" xfId="1439" xr:uid="{E746B0A4-DE63-464A-834E-5A8FBFF7A67E}"/>
    <cellStyle name="40% - Accent6 4 2 3 2 2" xfId="5571" xr:uid="{FC207408-816B-4EB6-A9AF-B4BC63A0D8FA}"/>
    <cellStyle name="40% - Accent6 4 2 3 3" xfId="2267" xr:uid="{7F206C60-DB15-484A-95B6-C060F89EDBE1}"/>
    <cellStyle name="40% - Accent6 4 2 3 3 2" xfId="6398" xr:uid="{0F96996B-7F34-4449-BF18-621D626DE211}"/>
    <cellStyle name="40% - Accent6 4 2 3 4" xfId="3091" xr:uid="{23E93079-079D-4E30-9C29-1C311850BBBA}"/>
    <cellStyle name="40% - Accent6 4 2 3 4 2" xfId="7222" xr:uid="{9C53D958-9486-4AF5-8AAE-EF7DE47A931A}"/>
    <cellStyle name="40% - Accent6 4 2 3 5" xfId="3915" xr:uid="{9CA64D33-570E-4E37-B8A2-54A0C0EFD0F5}"/>
    <cellStyle name="40% - Accent6 4 2 3 5 2" xfId="8074" xr:uid="{21D00B1E-F506-4ABD-8D00-6ACB036BE2D8}"/>
    <cellStyle name="40% - Accent6 4 2 3 6" xfId="4745" xr:uid="{156DF4CF-5659-47B7-957A-057AF6548049}"/>
    <cellStyle name="40% - Accent6 4 2 3 7" xfId="8921" xr:uid="{DFDB123F-47D7-4A58-BD0A-D0FFB62F4C1B}"/>
    <cellStyle name="40% - Accent6 4 2 4" xfId="1021" xr:uid="{7C1BFA72-E07C-4CF2-97D9-18EDCA517552}"/>
    <cellStyle name="40% - Accent6 4 2 4 2" xfId="5153" xr:uid="{9FA6BA63-714E-45D4-A267-1EE3627B0D65}"/>
    <cellStyle name="40% - Accent6 4 2 5" xfId="1849" xr:uid="{65E8027D-36CF-4EC2-A77C-C14AE4303523}"/>
    <cellStyle name="40% - Accent6 4 2 5 2" xfId="5980" xr:uid="{D37C9BC1-352D-4B87-B00F-62E1BE4BC3D8}"/>
    <cellStyle name="40% - Accent6 4 2 6" xfId="2673" xr:uid="{168849E0-E00B-4ABA-A3E8-5A30DBFB2B8F}"/>
    <cellStyle name="40% - Accent6 4 2 6 2" xfId="6804" xr:uid="{E02EE6B4-6008-4160-9D4A-7C3AE9FAA101}"/>
    <cellStyle name="40% - Accent6 4 2 7" xfId="3497" xr:uid="{C8BABD20-FC6C-4A8C-BB5D-0A55A5890786}"/>
    <cellStyle name="40% - Accent6 4 2 7 2" xfId="7656" xr:uid="{3820BED5-7619-4B9E-BC6E-45919E2F21BE}"/>
    <cellStyle name="40% - Accent6 4 2 8" xfId="4327" xr:uid="{974F440A-2131-4B67-9347-BEE0F5403F74}"/>
    <cellStyle name="40% - Accent6 4 2 9" xfId="8503" xr:uid="{08FA70FC-87F8-4820-8CF3-E7595DBDF496}"/>
    <cellStyle name="40% - Accent6 4 3" xfId="300" xr:uid="{00000000-0005-0000-0000-0000DD020000}"/>
    <cellStyle name="40% - Accent6 4 3 2" xfId="717" xr:uid="{00000000-0005-0000-0000-0000DE020000}"/>
    <cellStyle name="40% - Accent6 4 3 2 2" xfId="1543" xr:uid="{B4A2BDC0-6AC5-40DE-A649-BE303E01299F}"/>
    <cellStyle name="40% - Accent6 4 3 2 2 2" xfId="5675" xr:uid="{613277B2-5BA2-4414-9CF7-89305FC5F816}"/>
    <cellStyle name="40% - Accent6 4 3 2 3" xfId="2371" xr:uid="{D130CF4E-B4DF-4EF4-BF05-F99B2D85233F}"/>
    <cellStyle name="40% - Accent6 4 3 2 3 2" xfId="6502" xr:uid="{19B5392B-E159-49D2-A4C5-2B54F744B142}"/>
    <cellStyle name="40% - Accent6 4 3 2 4" xfId="3195" xr:uid="{2E5CBB33-5468-4E3D-B7DA-3D5675AF98F4}"/>
    <cellStyle name="40% - Accent6 4 3 2 4 2" xfId="7326" xr:uid="{E8CA48AA-6A32-43C1-AC86-C2D428899BEF}"/>
    <cellStyle name="40% - Accent6 4 3 2 5" xfId="4019" xr:uid="{64431A76-486C-46C6-99C6-8BA1AB868BA2}"/>
    <cellStyle name="40% - Accent6 4 3 2 5 2" xfId="8178" xr:uid="{B8D44C73-E4AE-4934-982F-5746AFED7CF1}"/>
    <cellStyle name="40% - Accent6 4 3 2 6" xfId="4849" xr:uid="{707FBBC4-14A4-44D9-B68C-DC5ED1D89171}"/>
    <cellStyle name="40% - Accent6 4 3 2 7" xfId="9025" xr:uid="{55C9ED03-DE96-47B3-AB12-BC1D727427DB}"/>
    <cellStyle name="40% - Accent6 4 3 3" xfId="1126" xr:uid="{19B7D324-09C3-4753-8B07-71A139462847}"/>
    <cellStyle name="40% - Accent6 4 3 3 2" xfId="5258" xr:uid="{F45165CF-A8F8-431C-BFDF-610A719F866D}"/>
    <cellStyle name="40% - Accent6 4 3 4" xfId="1954" xr:uid="{D0CF8E7D-6559-4FC9-862F-040F9E0E911C}"/>
    <cellStyle name="40% - Accent6 4 3 4 2" xfId="6085" xr:uid="{8956EB3F-DBCB-4F46-8A33-DCB6A7FE1258}"/>
    <cellStyle name="40% - Accent6 4 3 5" xfId="2778" xr:uid="{5FEDCCB0-D2E5-4524-A265-E4E2BB8D77CC}"/>
    <cellStyle name="40% - Accent6 4 3 5 2" xfId="6909" xr:uid="{F1F21F67-C0BD-451C-BDD8-3D399CAA9EE5}"/>
    <cellStyle name="40% - Accent6 4 3 6" xfId="3602" xr:uid="{2D670DB9-FF50-4A1B-B9C2-83D07549A369}"/>
    <cellStyle name="40% - Accent6 4 3 6 2" xfId="7761" xr:uid="{3D9CB8C0-43A5-4FA6-B6E0-DC8CD3B5511A}"/>
    <cellStyle name="40% - Accent6 4 3 7" xfId="4432" xr:uid="{ECDF20DB-D622-4B60-8E3A-6B43DB764450}"/>
    <cellStyle name="40% - Accent6 4 3 8" xfId="8608" xr:uid="{82F3F11E-2910-4D27-AD60-9C5E2DAC51D7}"/>
    <cellStyle name="40% - Accent6 4 4" xfId="509" xr:uid="{00000000-0005-0000-0000-0000DF020000}"/>
    <cellStyle name="40% - Accent6 4 4 2" xfId="1335" xr:uid="{46E6EF46-036B-4567-B1FF-4DC882F2AE7E}"/>
    <cellStyle name="40% - Accent6 4 4 2 2" xfId="5467" xr:uid="{EF887C3A-5282-4F8C-8D70-98B1C5525DB8}"/>
    <cellStyle name="40% - Accent6 4 4 3" xfId="2163" xr:uid="{A8C6984C-485F-4581-8C08-8FB3A16921CC}"/>
    <cellStyle name="40% - Accent6 4 4 3 2" xfId="6294" xr:uid="{F8965EEC-B0C5-4252-A04E-F7FBD90DBB7E}"/>
    <cellStyle name="40% - Accent6 4 4 4" xfId="2987" xr:uid="{ABBACD66-4C06-4082-8075-DEA3C7FD3F61}"/>
    <cellStyle name="40% - Accent6 4 4 4 2" xfId="7118" xr:uid="{9BE65786-0D12-4FCD-9139-12853570D8DD}"/>
    <cellStyle name="40% - Accent6 4 4 5" xfId="3811" xr:uid="{02B60C60-A8D1-4A39-8631-A345D55B2A93}"/>
    <cellStyle name="40% - Accent6 4 4 5 2" xfId="7970" xr:uid="{11CE92C2-9A1D-4D4D-8237-8FB7E8B42191}"/>
    <cellStyle name="40% - Accent6 4 4 6" xfId="4641" xr:uid="{AA435C5B-2ACD-4984-8F91-09A838015ABB}"/>
    <cellStyle name="40% - Accent6 4 4 7" xfId="8817" xr:uid="{A73A7232-DE4B-4A49-8C86-DC68D8CBF273}"/>
    <cellStyle name="40% - Accent6 4 5" xfId="915" xr:uid="{7F8119B1-628F-4880-A091-F1BE36516069}"/>
    <cellStyle name="40% - Accent6 4 5 2" xfId="5047" xr:uid="{A20D9467-1EC6-4EF2-933D-B57457D325ED}"/>
    <cellStyle name="40% - Accent6 4 6" xfId="1743" xr:uid="{F55FF252-640C-4A55-91DB-5BEB80457D65}"/>
    <cellStyle name="40% - Accent6 4 6 2" xfId="5874" xr:uid="{936CC7B8-AF6C-40C8-A2C7-69FEE791BC9C}"/>
    <cellStyle name="40% - Accent6 4 7" xfId="2567" xr:uid="{4D53A446-56E3-47F5-9265-70F02DAB7276}"/>
    <cellStyle name="40% - Accent6 4 7 2" xfId="6698" xr:uid="{3086E357-3BE5-479C-8B79-8E3882AD2082}"/>
    <cellStyle name="40% - Accent6 4 8" xfId="3391" xr:uid="{83F5E328-09AB-4F6B-9138-A4BE469B1C11}"/>
    <cellStyle name="40% - Accent6 4 8 2" xfId="7550" xr:uid="{EFA9C288-C9BA-47D9-81A9-09B3C9A98252}"/>
    <cellStyle name="40% - Accent6 4 9" xfId="4221" xr:uid="{A35EDAD7-C414-4D70-8486-4EA2E25B6A52}"/>
    <cellStyle name="40% - Accent6 5" xfId="102" xr:uid="{00000000-0005-0000-0000-0000E0020000}"/>
    <cellStyle name="40% - Accent6 5 10" xfId="8410" xr:uid="{DE8DADA0-C19A-4CCA-AFE2-C94C418B073D}"/>
    <cellStyle name="40% - Accent6 5 2" xfId="207" xr:uid="{00000000-0005-0000-0000-0000E1020000}"/>
    <cellStyle name="40% - Accent6 5 2 2" xfId="416" xr:uid="{00000000-0005-0000-0000-0000E2020000}"/>
    <cellStyle name="40% - Accent6 5 2 2 2" xfId="833" xr:uid="{00000000-0005-0000-0000-0000E3020000}"/>
    <cellStyle name="40% - Accent6 5 2 2 2 2" xfId="1659" xr:uid="{5B8FED65-F532-49EF-9EC8-1AD857842DF5}"/>
    <cellStyle name="40% - Accent6 5 2 2 2 2 2" xfId="5791" xr:uid="{E3A31E56-27FB-4D0F-8AF5-247D44CFB9C7}"/>
    <cellStyle name="40% - Accent6 5 2 2 2 3" xfId="2487" xr:uid="{76CA465E-B120-4E1D-8C25-5D7761CAC4D0}"/>
    <cellStyle name="40% - Accent6 5 2 2 2 3 2" xfId="6618" xr:uid="{AF161936-1ED4-4542-93F3-49C036EF97CA}"/>
    <cellStyle name="40% - Accent6 5 2 2 2 4" xfId="3311" xr:uid="{F3B4B8F0-058E-4F2A-980C-BA78024CAA78}"/>
    <cellStyle name="40% - Accent6 5 2 2 2 4 2" xfId="7442" xr:uid="{DD13A8AF-3C2B-4DE2-B863-8AF9C40EA9FF}"/>
    <cellStyle name="40% - Accent6 5 2 2 2 5" xfId="4135" xr:uid="{AD1155FD-457F-45B0-A0A0-960119384F8C}"/>
    <cellStyle name="40% - Accent6 5 2 2 2 5 2" xfId="8294" xr:uid="{D5E6DDA9-EFE4-484C-A00E-F8360389A13F}"/>
    <cellStyle name="40% - Accent6 5 2 2 2 6" xfId="4965" xr:uid="{EABA3C71-3899-4E75-A12F-1D1013BF45E8}"/>
    <cellStyle name="40% - Accent6 5 2 2 2 7" xfId="9141" xr:uid="{33A2F035-C263-4230-A7E5-346C5D5F8E91}"/>
    <cellStyle name="40% - Accent6 5 2 2 3" xfId="1242" xr:uid="{9B4B6F2D-A826-4E53-B32E-A886F04AB340}"/>
    <cellStyle name="40% - Accent6 5 2 2 3 2" xfId="5374" xr:uid="{87888A82-159D-4DFD-B29B-423A01F748EB}"/>
    <cellStyle name="40% - Accent6 5 2 2 4" xfId="2070" xr:uid="{D9340B26-120E-409F-8B52-40D8245C3321}"/>
    <cellStyle name="40% - Accent6 5 2 2 4 2" xfId="6201" xr:uid="{193F2DD0-52A1-420C-8247-FAD446E12237}"/>
    <cellStyle name="40% - Accent6 5 2 2 5" xfId="2894" xr:uid="{8AF18F6C-DA7C-4C74-98E5-7629857161A9}"/>
    <cellStyle name="40% - Accent6 5 2 2 5 2" xfId="7025" xr:uid="{8C065D3B-304A-4F06-A01D-3606C9ADA49D}"/>
    <cellStyle name="40% - Accent6 5 2 2 6" xfId="3718" xr:uid="{EA1CAD1C-E2E8-42EB-8858-1BA0B0F3C298}"/>
    <cellStyle name="40% - Accent6 5 2 2 6 2" xfId="7877" xr:uid="{22E27685-9C21-4A25-96E8-030EE5E3515E}"/>
    <cellStyle name="40% - Accent6 5 2 2 7" xfId="4548" xr:uid="{18A3B625-D469-411F-9AE2-47B8C26D9A7D}"/>
    <cellStyle name="40% - Accent6 5 2 2 8" xfId="8724" xr:uid="{E4A5C583-17F0-4724-B1C6-542B6C3735E4}"/>
    <cellStyle name="40% - Accent6 5 2 3" xfId="625" xr:uid="{00000000-0005-0000-0000-0000E4020000}"/>
    <cellStyle name="40% - Accent6 5 2 3 2" xfId="1451" xr:uid="{7E1CACF9-EB52-43CE-9724-AA6FEA900B1D}"/>
    <cellStyle name="40% - Accent6 5 2 3 2 2" xfId="5583" xr:uid="{E1CADA00-B54A-4C6F-954B-3FBA9A0CA4BD}"/>
    <cellStyle name="40% - Accent6 5 2 3 3" xfId="2279" xr:uid="{C7C8739D-A2AA-4005-B755-113BCEA05841}"/>
    <cellStyle name="40% - Accent6 5 2 3 3 2" xfId="6410" xr:uid="{5FEDEB26-21B1-46D7-AE29-E8B96DF30B6E}"/>
    <cellStyle name="40% - Accent6 5 2 3 4" xfId="3103" xr:uid="{6AE46982-6357-4827-AC0A-81E30E2183FB}"/>
    <cellStyle name="40% - Accent6 5 2 3 4 2" xfId="7234" xr:uid="{21C5A96E-11BB-4635-A119-9E475CB19573}"/>
    <cellStyle name="40% - Accent6 5 2 3 5" xfId="3927" xr:uid="{5EC9F10E-A03B-4FC0-B7A3-D012C9EC3AC4}"/>
    <cellStyle name="40% - Accent6 5 2 3 5 2" xfId="8086" xr:uid="{7D9EF01C-C4D6-4473-981A-692DB75B8355}"/>
    <cellStyle name="40% - Accent6 5 2 3 6" xfId="4757" xr:uid="{8B697F91-6C64-45D1-AEC8-2C86FDDE61D9}"/>
    <cellStyle name="40% - Accent6 5 2 3 7" xfId="8933" xr:uid="{ED413221-0E18-4E18-8B05-E7DB2C7C3F36}"/>
    <cellStyle name="40% - Accent6 5 2 4" xfId="1033" xr:uid="{2827231E-C5EC-41F4-8EC1-EDC7404FBC40}"/>
    <cellStyle name="40% - Accent6 5 2 4 2" xfId="5165" xr:uid="{CD491D05-85D7-4945-97A8-F1DF294B2E26}"/>
    <cellStyle name="40% - Accent6 5 2 5" xfId="1861" xr:uid="{17B6CF7F-E008-4C40-AAAC-7030F90C0B0B}"/>
    <cellStyle name="40% - Accent6 5 2 5 2" xfId="5992" xr:uid="{E18B8F15-0E57-4660-AC2D-375507C00FAE}"/>
    <cellStyle name="40% - Accent6 5 2 6" xfId="2685" xr:uid="{F6DB8DAE-5E8D-41E0-8BD6-D5E91B8620D2}"/>
    <cellStyle name="40% - Accent6 5 2 6 2" xfId="6816" xr:uid="{5C3EBA34-E2B9-40FE-82D0-D3F288D9E4F0}"/>
    <cellStyle name="40% - Accent6 5 2 7" xfId="3509" xr:uid="{17552D05-2E2D-48B6-B4B3-5C52D50FC94A}"/>
    <cellStyle name="40% - Accent6 5 2 7 2" xfId="7668" xr:uid="{31801B1E-21B8-413C-B049-DE1A22BFE681}"/>
    <cellStyle name="40% - Accent6 5 2 8" xfId="4339" xr:uid="{22D9DBC5-4307-4471-B2FE-150C137CDE59}"/>
    <cellStyle name="40% - Accent6 5 2 9" xfId="8515" xr:uid="{5CB2B517-1329-427B-9583-7415541C8D29}"/>
    <cellStyle name="40% - Accent6 5 3" xfId="312" xr:uid="{00000000-0005-0000-0000-0000E5020000}"/>
    <cellStyle name="40% - Accent6 5 3 2" xfId="729" xr:uid="{00000000-0005-0000-0000-0000E6020000}"/>
    <cellStyle name="40% - Accent6 5 3 2 2" xfId="1555" xr:uid="{542BC945-6132-4600-B934-D2BE74975555}"/>
    <cellStyle name="40% - Accent6 5 3 2 2 2" xfId="5687" xr:uid="{8C5F37A5-7AA1-470B-8603-B1F8F3276BF9}"/>
    <cellStyle name="40% - Accent6 5 3 2 3" xfId="2383" xr:uid="{4606EC7E-3968-41E8-8A65-F9441AEB0326}"/>
    <cellStyle name="40% - Accent6 5 3 2 3 2" xfId="6514" xr:uid="{BE69894C-5C6B-405D-A1D6-2C91C4732B61}"/>
    <cellStyle name="40% - Accent6 5 3 2 4" xfId="3207" xr:uid="{F98194EE-3F77-410A-8664-8D33DCF2E20D}"/>
    <cellStyle name="40% - Accent6 5 3 2 4 2" xfId="7338" xr:uid="{B29B312F-CF7C-41D9-9E9C-8D18FF1E2DA0}"/>
    <cellStyle name="40% - Accent6 5 3 2 5" xfId="4031" xr:uid="{5947A907-9C75-4A23-B246-9AD43A4C5EB1}"/>
    <cellStyle name="40% - Accent6 5 3 2 5 2" xfId="8190" xr:uid="{A0BC2A33-1183-47BD-B499-978F5B225D45}"/>
    <cellStyle name="40% - Accent6 5 3 2 6" xfId="4861" xr:uid="{D3D41CE1-57D8-4480-ABB9-844FCBB2AC0F}"/>
    <cellStyle name="40% - Accent6 5 3 2 7" xfId="9037" xr:uid="{3006C488-49F0-4DA8-8DF1-38105C402B6B}"/>
    <cellStyle name="40% - Accent6 5 3 3" xfId="1138" xr:uid="{E07700DE-461D-4C85-A6A0-918E3AE37E8C}"/>
    <cellStyle name="40% - Accent6 5 3 3 2" xfId="5270" xr:uid="{644B3047-C4CA-49E6-B8BB-6BE14526662B}"/>
    <cellStyle name="40% - Accent6 5 3 4" xfId="1966" xr:uid="{3C360516-B3EF-4359-ADE9-24AFA05BF128}"/>
    <cellStyle name="40% - Accent6 5 3 4 2" xfId="6097" xr:uid="{CF1B1FD7-2DEF-49F3-BFCA-2F702ED5E75C}"/>
    <cellStyle name="40% - Accent6 5 3 5" xfId="2790" xr:uid="{417A3D32-25D5-486D-84C3-2839CD2A301F}"/>
    <cellStyle name="40% - Accent6 5 3 5 2" xfId="6921" xr:uid="{A2289C13-07E6-4848-A22C-B88E0C06AF4C}"/>
    <cellStyle name="40% - Accent6 5 3 6" xfId="3614" xr:uid="{D8DE4859-0B9E-4B41-A4CA-5E500174C8A6}"/>
    <cellStyle name="40% - Accent6 5 3 6 2" xfId="7773" xr:uid="{2A56826C-787A-4DBE-911B-9296F7190F26}"/>
    <cellStyle name="40% - Accent6 5 3 7" xfId="4444" xr:uid="{CC034F09-DC06-4DCF-9DF3-513C15540033}"/>
    <cellStyle name="40% - Accent6 5 3 8" xfId="8620" xr:uid="{EDA3BFE8-DB35-4DBE-B812-CB7ED00A10CB}"/>
    <cellStyle name="40% - Accent6 5 4" xfId="521" xr:uid="{00000000-0005-0000-0000-0000E7020000}"/>
    <cellStyle name="40% - Accent6 5 4 2" xfId="1347" xr:uid="{A17B55CF-925F-404E-84B4-8CEE363FDE0B}"/>
    <cellStyle name="40% - Accent6 5 4 2 2" xfId="5479" xr:uid="{E7BED301-C494-4704-8669-63A0D1636099}"/>
    <cellStyle name="40% - Accent6 5 4 3" xfId="2175" xr:uid="{D420064C-E8CF-4A70-B309-560950041FCA}"/>
    <cellStyle name="40% - Accent6 5 4 3 2" xfId="6306" xr:uid="{001706AE-C7D4-4124-A4BF-696CE3814A73}"/>
    <cellStyle name="40% - Accent6 5 4 4" xfId="2999" xr:uid="{2ECB82F6-76B9-4420-BD8F-494A10948405}"/>
    <cellStyle name="40% - Accent6 5 4 4 2" xfId="7130" xr:uid="{216D34F8-C1F0-4A00-8C9D-F11DF220887D}"/>
    <cellStyle name="40% - Accent6 5 4 5" xfId="3823" xr:uid="{08FEEA55-70A2-4400-8182-C24E97C9E330}"/>
    <cellStyle name="40% - Accent6 5 4 5 2" xfId="7982" xr:uid="{193E16EE-52EB-4F2E-A3F9-480A332AA83F}"/>
    <cellStyle name="40% - Accent6 5 4 6" xfId="4653" xr:uid="{C477B255-E3A0-4BA3-8ACC-B7CBE88C634D}"/>
    <cellStyle name="40% - Accent6 5 4 7" xfId="8829" xr:uid="{28AC2872-A5C3-4B5D-BE4F-FEE72A994515}"/>
    <cellStyle name="40% - Accent6 5 5" xfId="928" xr:uid="{90A9DD56-5DA2-412A-BE6B-067A635E0E5E}"/>
    <cellStyle name="40% - Accent6 5 5 2" xfId="5060" xr:uid="{5676299F-6465-4DDA-BD4E-AB35603AA1A8}"/>
    <cellStyle name="40% - Accent6 5 6" xfId="1756" xr:uid="{6A8C7FC8-43DF-4D41-BE51-3C9C3047AC1F}"/>
    <cellStyle name="40% - Accent6 5 6 2" xfId="5887" xr:uid="{CCA0BC17-1E4E-4860-A271-31B631FA12A3}"/>
    <cellStyle name="40% - Accent6 5 7" xfId="2580" xr:uid="{066F6EF7-99F3-458A-B867-191A9B93E008}"/>
    <cellStyle name="40% - Accent6 5 7 2" xfId="6711" xr:uid="{A52F5D4D-4E40-45BF-908A-B7CC14FCD473}"/>
    <cellStyle name="40% - Accent6 5 8" xfId="3404" xr:uid="{27E3BB4A-34FF-4394-9EEE-0C8291F9C075}"/>
    <cellStyle name="40% - Accent6 5 8 2" xfId="7563" xr:uid="{0E0FEE5A-8D36-45E8-AB8E-E2DEC6385DD7}"/>
    <cellStyle name="40% - Accent6 5 9" xfId="4234" xr:uid="{A5E691A8-2E22-4D60-8C2F-2F16891FF0E4}"/>
    <cellStyle name="40% - Accent6 6" xfId="142" xr:uid="{00000000-0005-0000-0000-0000E8020000}"/>
    <cellStyle name="40% - Accent6 6 2" xfId="352" xr:uid="{00000000-0005-0000-0000-0000E9020000}"/>
    <cellStyle name="40% - Accent6 6 2 2" xfId="769" xr:uid="{00000000-0005-0000-0000-0000EA020000}"/>
    <cellStyle name="40% - Accent6 6 2 2 2" xfId="1595" xr:uid="{4D164DAE-182A-4993-891A-D291F6BA1045}"/>
    <cellStyle name="40% - Accent6 6 2 2 2 2" xfId="5727" xr:uid="{5C8068B9-07F2-41E4-A383-1671DDBE32BE}"/>
    <cellStyle name="40% - Accent6 6 2 2 3" xfId="2423" xr:uid="{B7039CFC-196F-41FF-9F50-4DA0046B82EB}"/>
    <cellStyle name="40% - Accent6 6 2 2 3 2" xfId="6554" xr:uid="{06179DD9-10B9-4306-8C64-24F7764C3B2B}"/>
    <cellStyle name="40% - Accent6 6 2 2 4" xfId="3247" xr:uid="{BA25AB1F-F4DF-47AA-B53D-C2B2C25EAE24}"/>
    <cellStyle name="40% - Accent6 6 2 2 4 2" xfId="7378" xr:uid="{B5DC3FE4-7E7C-4348-9E9B-97BEE4668327}"/>
    <cellStyle name="40% - Accent6 6 2 2 5" xfId="4071" xr:uid="{8CA41FE1-2471-4CDF-9CB4-D05611FC91B0}"/>
    <cellStyle name="40% - Accent6 6 2 2 5 2" xfId="8230" xr:uid="{B12AED74-AE2D-4826-89FA-432A00FDE4A8}"/>
    <cellStyle name="40% - Accent6 6 2 2 6" xfId="4901" xr:uid="{EDB5DF11-19AF-49A9-8162-DBE5D4F811B2}"/>
    <cellStyle name="40% - Accent6 6 2 2 7" xfId="9077" xr:uid="{927681EF-AF8C-4A63-9226-96487EEDAA2B}"/>
    <cellStyle name="40% - Accent6 6 2 3" xfId="1178" xr:uid="{CB8037D5-8AB4-4A7F-B32D-5BF15328697F}"/>
    <cellStyle name="40% - Accent6 6 2 3 2" xfId="5310" xr:uid="{12A30C2A-C28E-4560-930C-878B0F49D7C5}"/>
    <cellStyle name="40% - Accent6 6 2 4" xfId="2006" xr:uid="{75846A29-6ABB-49E0-A952-28D3CB58894C}"/>
    <cellStyle name="40% - Accent6 6 2 4 2" xfId="6137" xr:uid="{F7E40174-1E7D-4BFD-9D3C-5B9E2A26679F}"/>
    <cellStyle name="40% - Accent6 6 2 5" xfId="2830" xr:uid="{C88B8EBF-4A96-4D87-8BBD-A4A7397A42F8}"/>
    <cellStyle name="40% - Accent6 6 2 5 2" xfId="6961" xr:uid="{53322116-15F3-4D40-A6F8-F4436858B1A3}"/>
    <cellStyle name="40% - Accent6 6 2 6" xfId="3654" xr:uid="{F3229AF9-5319-464F-AA16-FF0445C6F9D2}"/>
    <cellStyle name="40% - Accent6 6 2 6 2" xfId="7813" xr:uid="{F5CB538E-7001-4FD0-952D-33996239043B}"/>
    <cellStyle name="40% - Accent6 6 2 7" xfId="4484" xr:uid="{AE75C343-1C71-4061-9C51-0A74002DFFC7}"/>
    <cellStyle name="40% - Accent6 6 2 8" xfId="8660" xr:uid="{346B96DE-5662-4676-A64A-6A0710644F2D}"/>
    <cellStyle name="40% - Accent6 6 3" xfId="561" xr:uid="{00000000-0005-0000-0000-0000EB020000}"/>
    <cellStyle name="40% - Accent6 6 3 2" xfId="1387" xr:uid="{68D26775-A98A-4E59-883A-6BC871E8C008}"/>
    <cellStyle name="40% - Accent6 6 3 2 2" xfId="5519" xr:uid="{6E94C0AF-618F-413B-8175-9CC73B2DE50A}"/>
    <cellStyle name="40% - Accent6 6 3 3" xfId="2215" xr:uid="{DBB124F3-CF8A-4FC9-B7CA-C783BCD7A87C}"/>
    <cellStyle name="40% - Accent6 6 3 3 2" xfId="6346" xr:uid="{B798196A-CB2A-4286-A3D5-6E9448E6F2E3}"/>
    <cellStyle name="40% - Accent6 6 3 4" xfId="3039" xr:uid="{3E1BE5F3-2CCA-4F78-A1BB-58ADB8059A50}"/>
    <cellStyle name="40% - Accent6 6 3 4 2" xfId="7170" xr:uid="{5003A7AB-BCF1-4AFB-8CDE-AB2C4730FE68}"/>
    <cellStyle name="40% - Accent6 6 3 5" xfId="3863" xr:uid="{B574DB3F-EAF2-4F33-93C4-FC5107B1F106}"/>
    <cellStyle name="40% - Accent6 6 3 5 2" xfId="8022" xr:uid="{40DBDEDC-E26F-4AED-9833-DAC2571F41B4}"/>
    <cellStyle name="40% - Accent6 6 3 6" xfId="4693" xr:uid="{9E5F6179-BE62-4F7F-87AF-6012B0D5FA4A}"/>
    <cellStyle name="40% - Accent6 6 3 7" xfId="8869" xr:uid="{E5EEC947-0EB1-48C0-A1D5-92F4D3C03AD2}"/>
    <cellStyle name="40% - Accent6 6 4" xfId="968" xr:uid="{74F75D1D-B401-4690-A6B9-EB54A92BA387}"/>
    <cellStyle name="40% - Accent6 6 4 2" xfId="5100" xr:uid="{D2314802-C46F-42DF-86D9-FE732C2A2133}"/>
    <cellStyle name="40% - Accent6 6 5" xfId="1796" xr:uid="{2C3BCB04-560E-4839-9D34-340E375E7437}"/>
    <cellStyle name="40% - Accent6 6 5 2" xfId="5927" xr:uid="{0CEFFCE1-20ED-487D-B65D-DFAEA0A33404}"/>
    <cellStyle name="40% - Accent6 6 6" xfId="2620" xr:uid="{728C2A36-D33A-46EA-975C-78512A7E96F6}"/>
    <cellStyle name="40% - Accent6 6 6 2" xfId="6751" xr:uid="{8B4D527F-B9E5-43EB-8C82-EB0089588CB1}"/>
    <cellStyle name="40% - Accent6 6 7" xfId="3444" xr:uid="{9001B95E-8BEA-442E-9A83-F1F7002DDC7A}"/>
    <cellStyle name="40% - Accent6 6 7 2" xfId="7603" xr:uid="{7B19B5C6-E9DF-4E0A-B604-7A0C8EBEFA61}"/>
    <cellStyle name="40% - Accent6 6 8" xfId="4274" xr:uid="{21282A54-BF81-4259-AFCB-EEF97958E268}"/>
    <cellStyle name="40% - Accent6 6 9" xfId="8450" xr:uid="{1E836E35-5A38-4686-A8A4-4F718279AD5D}"/>
    <cellStyle name="40% - Accent6 7" xfId="155" xr:uid="{00000000-0005-0000-0000-0000EC020000}"/>
    <cellStyle name="40% - Accent6 7 2" xfId="364" xr:uid="{00000000-0005-0000-0000-0000ED020000}"/>
    <cellStyle name="40% - Accent6 7 2 2" xfId="781" xr:uid="{00000000-0005-0000-0000-0000EE020000}"/>
    <cellStyle name="40% - Accent6 7 2 2 2" xfId="1607" xr:uid="{C8EA46E1-B894-4565-BE05-07D214A29BE9}"/>
    <cellStyle name="40% - Accent6 7 2 2 2 2" xfId="5739" xr:uid="{D10D9A83-E666-4C27-8EB7-17B16182D458}"/>
    <cellStyle name="40% - Accent6 7 2 2 3" xfId="2435" xr:uid="{08EBE6AA-9AB2-4C49-BECE-8C0D02723400}"/>
    <cellStyle name="40% - Accent6 7 2 2 3 2" xfId="6566" xr:uid="{4F34FDE7-27E2-492B-A79A-A95BDE76AE70}"/>
    <cellStyle name="40% - Accent6 7 2 2 4" xfId="3259" xr:uid="{7B215DB6-A0A7-41BC-A14D-F133A918AF68}"/>
    <cellStyle name="40% - Accent6 7 2 2 4 2" xfId="7390" xr:uid="{57E6C2C2-4FDB-494F-A430-B1EFAD3E2309}"/>
    <cellStyle name="40% - Accent6 7 2 2 5" xfId="4083" xr:uid="{AFC263BB-0E52-4FCF-8E04-B79F37A11C15}"/>
    <cellStyle name="40% - Accent6 7 2 2 5 2" xfId="8242" xr:uid="{6167CB73-0402-44D7-B24E-07F2C3B786F9}"/>
    <cellStyle name="40% - Accent6 7 2 2 6" xfId="4913" xr:uid="{EF795434-22EF-45AC-AE38-BAFA6BC266C1}"/>
    <cellStyle name="40% - Accent6 7 2 2 7" xfId="9089" xr:uid="{FB178E43-51F6-47DE-912C-899770A3FFDE}"/>
    <cellStyle name="40% - Accent6 7 2 3" xfId="1190" xr:uid="{9A80E1FF-B22A-46E1-B666-2E9EE91E2192}"/>
    <cellStyle name="40% - Accent6 7 2 3 2" xfId="5322" xr:uid="{FC069589-6C1E-4EBE-9EB9-D7DC79FCB0F6}"/>
    <cellStyle name="40% - Accent6 7 2 4" xfId="2018" xr:uid="{7A99758E-7ACF-4468-B8DD-C5D6421108F6}"/>
    <cellStyle name="40% - Accent6 7 2 4 2" xfId="6149" xr:uid="{EDAF1886-FF0E-4A19-8DAA-C1DB9D0FE400}"/>
    <cellStyle name="40% - Accent6 7 2 5" xfId="2842" xr:uid="{9B349AD3-3133-4382-9389-077EB37B7338}"/>
    <cellStyle name="40% - Accent6 7 2 5 2" xfId="6973" xr:uid="{42F5DDF8-6416-4AF1-86BD-F339F27444B5}"/>
    <cellStyle name="40% - Accent6 7 2 6" xfId="3666" xr:uid="{D28F0AF9-86E9-4DB6-9910-00770BABE9F0}"/>
    <cellStyle name="40% - Accent6 7 2 6 2" xfId="7825" xr:uid="{A59143DF-C884-43EC-A2E7-9F6B4A240B08}"/>
    <cellStyle name="40% - Accent6 7 2 7" xfId="4496" xr:uid="{521B2F48-6B37-40F4-A7E5-5DDB47484A73}"/>
    <cellStyle name="40% - Accent6 7 2 8" xfId="8672" xr:uid="{8037C790-8BBC-4632-A6DD-F4D5FA252B5A}"/>
    <cellStyle name="40% - Accent6 7 3" xfId="573" xr:uid="{00000000-0005-0000-0000-0000EF020000}"/>
    <cellStyle name="40% - Accent6 7 3 2" xfId="1399" xr:uid="{BF27BDF0-E16C-417F-B6FE-F67E2FF3E4E3}"/>
    <cellStyle name="40% - Accent6 7 3 2 2" xfId="5531" xr:uid="{A8C80882-EAAE-4C35-AA80-D932466E2398}"/>
    <cellStyle name="40% - Accent6 7 3 3" xfId="2227" xr:uid="{AE83CCB0-10EB-458B-901C-FACCEEF051E4}"/>
    <cellStyle name="40% - Accent6 7 3 3 2" xfId="6358" xr:uid="{0A726FF6-3107-416E-ADB0-D250DF07997E}"/>
    <cellStyle name="40% - Accent6 7 3 4" xfId="3051" xr:uid="{273259ED-DD0E-43DA-81D7-1A1BEDC09DE8}"/>
    <cellStyle name="40% - Accent6 7 3 4 2" xfId="7182" xr:uid="{0D8B18BC-C151-4D36-ACC2-481FCF8A7DE7}"/>
    <cellStyle name="40% - Accent6 7 3 5" xfId="3875" xr:uid="{90F4D037-237A-4B73-9EA9-18BCCBA5A530}"/>
    <cellStyle name="40% - Accent6 7 3 5 2" xfId="8034" xr:uid="{9C4DE095-9987-4D65-A215-CDA7098841ED}"/>
    <cellStyle name="40% - Accent6 7 3 6" xfId="4705" xr:uid="{2E74FDD0-BC65-4262-B780-03463417C468}"/>
    <cellStyle name="40% - Accent6 7 3 7" xfId="8881" xr:uid="{AD844754-59D2-4BB4-B78F-D1853277C020}"/>
    <cellStyle name="40% - Accent6 7 4" xfId="981" xr:uid="{58BD153A-2E84-479F-9DCE-99F397870592}"/>
    <cellStyle name="40% - Accent6 7 4 2" xfId="5113" xr:uid="{16317709-42F3-4829-AFE1-0715E23F150D}"/>
    <cellStyle name="40% - Accent6 7 5" xfId="1809" xr:uid="{7CFCBC03-A6EC-43AD-91D3-EC9F7A9D5FF6}"/>
    <cellStyle name="40% - Accent6 7 5 2" xfId="5940" xr:uid="{6FC84C71-BF15-45A6-9C96-C573697ACB65}"/>
    <cellStyle name="40% - Accent6 7 6" xfId="2633" xr:uid="{21C1E848-F787-410F-B458-734AF01FDD26}"/>
    <cellStyle name="40% - Accent6 7 6 2" xfId="6764" xr:uid="{B53F453C-5356-48B6-9F87-3BB272E85C94}"/>
    <cellStyle name="40% - Accent6 7 7" xfId="3457" xr:uid="{23C62EC0-A19F-4F29-9CB7-36D25E768FA9}"/>
    <cellStyle name="40% - Accent6 7 7 2" xfId="7616" xr:uid="{CB585BA0-3B6F-4F04-BBAC-B7BE929696F8}"/>
    <cellStyle name="40% - Accent6 7 8" xfId="4287" xr:uid="{3B7A3281-B26A-4037-912A-09F36D12CDFA}"/>
    <cellStyle name="40% - Accent6 7 9" xfId="8463" xr:uid="{E6D35548-990E-47CB-BB60-71EDABF8D503}"/>
    <cellStyle name="40% - Accent6 8" xfId="247" xr:uid="{00000000-0005-0000-0000-0000F0020000}"/>
    <cellStyle name="40% - Accent6 8 2" xfId="665" xr:uid="{00000000-0005-0000-0000-0000F1020000}"/>
    <cellStyle name="40% - Accent6 8 2 2" xfId="1491" xr:uid="{C4D6AE5E-FD69-4FD8-9649-D03611080C5D}"/>
    <cellStyle name="40% - Accent6 8 2 2 2" xfId="5623" xr:uid="{E2C5CF1B-73AD-48B1-AC81-BC0D81E62F1D}"/>
    <cellStyle name="40% - Accent6 8 2 3" xfId="2319" xr:uid="{D6858718-94C8-427A-A1D4-086321B12DB5}"/>
    <cellStyle name="40% - Accent6 8 2 3 2" xfId="6450" xr:uid="{47849F27-8B77-4B0B-877E-47D404636D83}"/>
    <cellStyle name="40% - Accent6 8 2 4" xfId="3143" xr:uid="{E4C1A9B2-083C-4EB6-9B15-3FC2E562D4AC}"/>
    <cellStyle name="40% - Accent6 8 2 4 2" xfId="7274" xr:uid="{3DEEB257-2E8B-4C9C-8C3A-8BBDD4835022}"/>
    <cellStyle name="40% - Accent6 8 2 5" xfId="3967" xr:uid="{10E28938-4C9B-40D8-8850-7A8A76881006}"/>
    <cellStyle name="40% - Accent6 8 2 5 2" xfId="8126" xr:uid="{55E45C24-8B65-492F-A996-FD6CB55BB893}"/>
    <cellStyle name="40% - Accent6 8 2 6" xfId="4797" xr:uid="{916DD460-3DEB-43F8-A170-6D9F7C366469}"/>
    <cellStyle name="40% - Accent6 8 2 7" xfId="8973" xr:uid="{A54CEE1A-D8FD-4869-9818-7AAB563EC7FC}"/>
    <cellStyle name="40% - Accent6 8 3" xfId="1073" xr:uid="{E00AE3EE-9F02-48F7-AE6A-1906C4D1F838}"/>
    <cellStyle name="40% - Accent6 8 3 2" xfId="5205" xr:uid="{F847DFF3-F400-486D-938F-933FBE6E7133}"/>
    <cellStyle name="40% - Accent6 8 4" xfId="1901" xr:uid="{F82B5097-DF5D-4F7B-8D77-F08EC4DC60BF}"/>
    <cellStyle name="40% - Accent6 8 4 2" xfId="6032" xr:uid="{833A818F-6711-479D-AD41-C18475901239}"/>
    <cellStyle name="40% - Accent6 8 5" xfId="2725" xr:uid="{C3AC791A-137C-4484-930D-CB4BF755AD6C}"/>
    <cellStyle name="40% - Accent6 8 5 2" xfId="6856" xr:uid="{EF4B9D78-CC42-4828-BDD3-3C235A432A68}"/>
    <cellStyle name="40% - Accent6 8 6" xfId="3549" xr:uid="{C18EC319-4CC6-4AB6-BC84-EDD2C21D3CB8}"/>
    <cellStyle name="40% - Accent6 8 6 2" xfId="7708" xr:uid="{3D0342D1-5232-4C6B-94F3-6DDDDF19FE45}"/>
    <cellStyle name="40% - Accent6 8 7" xfId="4379" xr:uid="{AAA8576F-789F-4A29-A055-2167369EF6C6}"/>
    <cellStyle name="40% - Accent6 8 8" xfId="8555" xr:uid="{EDC05B08-3A77-4C1B-813A-23D0A573B10F}"/>
    <cellStyle name="40% - Accent6 9" xfId="260" xr:uid="{00000000-0005-0000-0000-0000F2020000}"/>
    <cellStyle name="40% - Accent6 9 2" xfId="677" xr:uid="{00000000-0005-0000-0000-0000F3020000}"/>
    <cellStyle name="40% - Accent6 9 2 2" xfId="1503" xr:uid="{DE976426-D2D8-4C68-B2FE-588832B66805}"/>
    <cellStyle name="40% - Accent6 9 2 2 2" xfId="5635" xr:uid="{34E16D75-921F-4379-9F9A-5C3683FF9639}"/>
    <cellStyle name="40% - Accent6 9 2 3" xfId="2331" xr:uid="{AF52E752-8720-4181-85F3-7D9F0383D356}"/>
    <cellStyle name="40% - Accent6 9 2 3 2" xfId="6462" xr:uid="{260E1512-A7FA-42E7-BEEF-E460EE053A7D}"/>
    <cellStyle name="40% - Accent6 9 2 4" xfId="3155" xr:uid="{4F9F5A81-008A-48F5-B50A-68E082B42B3E}"/>
    <cellStyle name="40% - Accent6 9 2 4 2" xfId="7286" xr:uid="{2D008E04-02F4-4E2E-95D0-3AC519D156FB}"/>
    <cellStyle name="40% - Accent6 9 2 5" xfId="3979" xr:uid="{B4AE5DA7-C0D5-417A-A95F-0BB54E5E1852}"/>
    <cellStyle name="40% - Accent6 9 2 5 2" xfId="8138" xr:uid="{618CC54F-1F9D-4200-84B4-DC10D99A10F3}"/>
    <cellStyle name="40% - Accent6 9 2 6" xfId="4809" xr:uid="{E5279C6D-8776-4D66-9D69-170E4F912688}"/>
    <cellStyle name="40% - Accent6 9 2 7" xfId="8985" xr:uid="{151C002B-565A-44FE-872C-82FA694279B1}"/>
    <cellStyle name="40% - Accent6 9 3" xfId="1086" xr:uid="{D3E577FD-0EEE-479F-84CC-4A2B4FA4F695}"/>
    <cellStyle name="40% - Accent6 9 3 2" xfId="5218" xr:uid="{7C0C70F6-FF55-46F9-A383-C7A0A2A0B2A9}"/>
    <cellStyle name="40% - Accent6 9 4" xfId="1914" xr:uid="{DE40396D-4C2B-40FB-9687-AEEB599C3103}"/>
    <cellStyle name="40% - Accent6 9 4 2" xfId="6045" xr:uid="{502A9D4E-C6F5-4B0C-A865-333525EEB986}"/>
    <cellStyle name="40% - Accent6 9 5" xfId="2738" xr:uid="{F5AB1F50-4033-49CB-956D-3E0DAA8758C5}"/>
    <cellStyle name="40% - Accent6 9 5 2" xfId="6869" xr:uid="{D5288BB9-BBA4-4E26-875E-B93549878924}"/>
    <cellStyle name="40% - Accent6 9 6" xfId="3562" xr:uid="{1BC5D635-B5BF-4C45-B55A-A9B7A6374733}"/>
    <cellStyle name="40% - Accent6 9 6 2" xfId="7721" xr:uid="{B83BA272-9A35-47B1-96C7-FDE823ADD6E6}"/>
    <cellStyle name="40% - Accent6 9 7" xfId="4392" xr:uid="{9E9F87AE-0356-4F29-92E8-AB2322BB45FD}"/>
    <cellStyle name="40% - Accent6 9 8" xfId="8568" xr:uid="{5D9FA54E-E31E-4641-B10E-23E5222ED363}"/>
    <cellStyle name="60% - Accent1 2" xfId="43" xr:uid="{00000000-0005-0000-0000-00001C030000}"/>
    <cellStyle name="60% - Accent2 2" xfId="44" xr:uid="{00000000-0005-0000-0000-00001D030000}"/>
    <cellStyle name="60% - Accent3 2" xfId="45" xr:uid="{00000000-0005-0000-0000-00001E030000}"/>
    <cellStyle name="60% - Accent4 2" xfId="46" xr:uid="{00000000-0005-0000-0000-00001F030000}"/>
    <cellStyle name="60% - Accent5 2" xfId="47" xr:uid="{00000000-0005-0000-0000-000020030000}"/>
    <cellStyle name="60% - Accent6 2" xfId="48" xr:uid="{00000000-0005-0000-0000-000021030000}"/>
    <cellStyle name="Accent1" xfId="22" builtinId="29" customBuiltin="1"/>
    <cellStyle name="Accent2" xfId="25" builtinId="33" customBuiltin="1"/>
    <cellStyle name="Accent3" xfId="28" builtinId="37" customBuiltin="1"/>
    <cellStyle name="Accent4" xfId="31" builtinId="41" customBuiltin="1"/>
    <cellStyle name="Accent5" xfId="34" builtinId="45" customBuiltin="1"/>
    <cellStyle name="Accent6" xfId="37" builtinId="49" customBuiltin="1"/>
    <cellStyle name="Bad" xfId="13" builtinId="27" customBuiltin="1"/>
    <cellStyle name="Calculation" xfId="16" builtinId="22" customBuiltin="1"/>
    <cellStyle name="Check Cell" xfId="18" builtinId="23" customBuiltin="1"/>
    <cellStyle name="Comma" xfId="1" builtinId="3"/>
    <cellStyle name="Comma 2" xfId="861" xr:uid="{ECED23C2-B97D-4B06-AFB8-FAA9A603272B}"/>
    <cellStyle name="Comma 2 2" xfId="4993" xr:uid="{1A43B23F-4FF3-4957-8695-6701111C528D}"/>
    <cellStyle name="Comma 3" xfId="4167" xr:uid="{3680D0EC-9F09-4418-8220-FD06FF4E6D9F}"/>
    <cellStyle name="Comma_ASSESSMENT MARK TESTING 2#" xfId="2" xr:uid="{00000000-0005-0000-0000-000001000000}"/>
    <cellStyle name="Currency" xfId="3" builtinId="4"/>
    <cellStyle name="Currency 10" xfId="1691" xr:uid="{E5885195-FF12-4FE2-8BE5-7A0DB23C9CE8}"/>
    <cellStyle name="Currency 10 2" xfId="5822" xr:uid="{887E51A7-F824-451D-9506-0F689E0EED7E}"/>
    <cellStyle name="Currency 11" xfId="2515" xr:uid="{B80642BF-6345-49A7-AA79-56E133C96530}"/>
    <cellStyle name="Currency 11 2" xfId="6646" xr:uid="{953E08A9-8C31-4F87-B577-4AFA5AA8DDFE}"/>
    <cellStyle name="Currency 12" xfId="3339" xr:uid="{6BF02194-6BA5-4A6C-A8BE-1D100927C6FD}"/>
    <cellStyle name="Currency 12 2" xfId="7471" xr:uid="{E3C7DDD4-8CDE-4564-8BC1-B3CC0154D3A3}"/>
    <cellStyle name="Currency 13" xfId="7475" xr:uid="{680BE6EF-7968-4FBC-BE9D-85383473177D}"/>
    <cellStyle name="Currency 14" xfId="7478" xr:uid="{4C497182-163C-4EFF-9FDF-FF4E0119B686}"/>
    <cellStyle name="Currency 15" xfId="7481" xr:uid="{5D58A061-B687-42B0-8F60-488216023E62}"/>
    <cellStyle name="Currency 16" xfId="7484" xr:uid="{0E80EC74-981C-4B0C-8659-84E4387B2430}"/>
    <cellStyle name="Currency 17" xfId="7487" xr:uid="{20992213-737D-47A1-9491-C74B0FCC593B}"/>
    <cellStyle name="Currency 18" xfId="7490" xr:uid="{CD82B4D3-81AB-4051-B481-7EA8445F31C2}"/>
    <cellStyle name="Currency 19" xfId="7494" xr:uid="{D886BD10-8E99-41BF-99D1-E36A5F28207D}"/>
    <cellStyle name="Currency 2" xfId="90" xr:uid="{00000000-0005-0000-0000-000004030000}"/>
    <cellStyle name="Currency 2 2" xfId="916" xr:uid="{463B1CB0-65DE-4C5E-8108-6197891A502D}"/>
    <cellStyle name="Currency 2 2 2" xfId="5048" xr:uid="{2C0E5C28-7E11-4AE9-A70E-3CC386B9A152}"/>
    <cellStyle name="Currency 2 3" xfId="1744" xr:uid="{2705002D-DDBB-46D3-B747-26904F3E48A1}"/>
    <cellStyle name="Currency 2 3 2" xfId="5875" xr:uid="{E87E0A2B-B49F-4F38-AA0D-8787F0893DE2}"/>
    <cellStyle name="Currency 2 4" xfId="2568" xr:uid="{27896A27-47E9-4F23-BDC1-7B08F14018A1}"/>
    <cellStyle name="Currency 2 4 2" xfId="6699" xr:uid="{42E7ADA8-2ACA-44DB-A790-DB8D2D07F8D1}"/>
    <cellStyle name="Currency 2 5" xfId="3392" xr:uid="{A8F40B3B-FD31-4884-BD47-42C4AFCA8DE1}"/>
    <cellStyle name="Currency 2 5 2" xfId="7551" xr:uid="{5B0E3BF5-08DB-4854-8CE0-C03686DFAE16}"/>
    <cellStyle name="Currency 2 6" xfId="4222" xr:uid="{9EE156BE-F381-469A-B998-F1904FF68E00}"/>
    <cellStyle name="Currency 2 7" xfId="8398" xr:uid="{E9752E45-56F6-440C-BFAA-8ACBEDA833DE}"/>
    <cellStyle name="Currency 20" xfId="7497" xr:uid="{635E0F86-8770-4B1F-B445-80FFE05FD80C}"/>
    <cellStyle name="Currency 21" xfId="4168" xr:uid="{D81E5736-7759-4B1D-B9F8-1F9464C95ED6}"/>
    <cellStyle name="Currency 22" xfId="8325" xr:uid="{B9ED2862-9D93-4313-8B47-985608C07150}"/>
    <cellStyle name="Currency 23" xfId="8330" xr:uid="{5E9F7E3D-36D9-4823-98A5-A328A4912B82}"/>
    <cellStyle name="Currency 24" xfId="8334" xr:uid="{0CE79BA7-E34F-4268-8A4D-6EBD4FA6A24E}"/>
    <cellStyle name="Currency 25" xfId="8338" xr:uid="{2452D4A2-4CE6-48DB-B814-2EBF0E02055B}"/>
    <cellStyle name="Currency 26" xfId="8342" xr:uid="{30C89438-32E7-4270-B96B-69D0C841CDEF}"/>
    <cellStyle name="Currency 27" xfId="8345" xr:uid="{000A0A5F-BEF3-4DBD-86F3-01C87B44804F}"/>
    <cellStyle name="Currency 28" xfId="9171" xr:uid="{0F1B56A1-AFE2-4C31-881E-FAF81E066F74}"/>
    <cellStyle name="Currency 3" xfId="143" xr:uid="{00000000-0005-0000-0000-000005030000}"/>
    <cellStyle name="Currency 3 2" xfId="969" xr:uid="{C43EC7D6-D6A6-4898-AB4C-DCB2BABC875C}"/>
    <cellStyle name="Currency 3 2 2" xfId="5101" xr:uid="{00FDA9E2-DA38-4B3A-80BC-45408DB8751C}"/>
    <cellStyle name="Currency 3 3" xfId="1797" xr:uid="{78D0787C-04CB-4AE1-8C4D-877EE1240EC6}"/>
    <cellStyle name="Currency 3 3 2" xfId="5928" xr:uid="{0F66EA39-042F-4A9B-8D1E-FA4388A96F88}"/>
    <cellStyle name="Currency 3 4" xfId="2621" xr:uid="{E3A85B22-D1BE-48B1-B1A9-344DC08E758F}"/>
    <cellStyle name="Currency 3 4 2" xfId="6752" xr:uid="{92D150FD-0307-47B5-A958-5B33BB051748}"/>
    <cellStyle name="Currency 3 5" xfId="3445" xr:uid="{699E61F3-C3F1-40C6-83F6-1B7028411EBA}"/>
    <cellStyle name="Currency 3 5 2" xfId="7604" xr:uid="{59F35957-199C-41E7-B21C-FB70D3D4E638}"/>
    <cellStyle name="Currency 3 6" xfId="4275" xr:uid="{B96598CF-FC31-4389-9AEF-5963634BF663}"/>
    <cellStyle name="Currency 3 7" xfId="8451" xr:uid="{A4FF4711-C902-4B05-BE9E-F346C7347465}"/>
    <cellStyle name="Currency 4" xfId="248" xr:uid="{00000000-0005-0000-0000-000006030000}"/>
    <cellStyle name="Currency 4 2" xfId="1074" xr:uid="{A8E1C656-8799-41F3-9359-F87971E9D7BF}"/>
    <cellStyle name="Currency 4 2 2" xfId="5206" xr:uid="{F922A376-E905-4D5A-83FD-2FEF192A5593}"/>
    <cellStyle name="Currency 4 3" xfId="1902" xr:uid="{2536398C-600F-4740-BBE8-21115838BFC3}"/>
    <cellStyle name="Currency 4 3 2" xfId="6033" xr:uid="{B93028D4-148E-4020-B6A3-CF165C6C16C5}"/>
    <cellStyle name="Currency 4 4" xfId="2726" xr:uid="{2B67189B-DF09-4016-B547-6B6D7CB5EDFB}"/>
    <cellStyle name="Currency 4 4 2" xfId="6857" xr:uid="{7592ABA1-83D3-47C0-8B49-DF1FD1BE017B}"/>
    <cellStyle name="Currency 4 5" xfId="3550" xr:uid="{FF49F6DC-17BE-4CA5-A791-3CB0BD857708}"/>
    <cellStyle name="Currency 4 5 2" xfId="7709" xr:uid="{CCDFC321-D770-4FC8-921E-23F98032262F}"/>
    <cellStyle name="Currency 4 6" xfId="4380" xr:uid="{A1C9FD93-576A-4325-8B3C-57719E6EB3CF}"/>
    <cellStyle name="Currency 4 7" xfId="8556" xr:uid="{31656FB9-5813-43EF-8A71-42AB0AF25F4A}"/>
    <cellStyle name="Currency 5" xfId="457" xr:uid="{00000000-0005-0000-0000-000007030000}"/>
    <cellStyle name="Currency 5 2" xfId="1283" xr:uid="{82F7E9C7-8F50-47CA-B4EF-068E0EDC953C}"/>
    <cellStyle name="Currency 5 2 2" xfId="5415" xr:uid="{E11741C4-E4D4-4028-A8E0-174B6433A25F}"/>
    <cellStyle name="Currency 5 3" xfId="2111" xr:uid="{733FED36-9581-419E-98A9-843379B0C463}"/>
    <cellStyle name="Currency 5 3 2" xfId="6242" xr:uid="{0A5D0DBD-54D9-4D7B-A544-3824C90175C2}"/>
    <cellStyle name="Currency 5 4" xfId="2935" xr:uid="{337B0087-DADD-4E80-8F05-77E3F502FD09}"/>
    <cellStyle name="Currency 5 4 2" xfId="7066" xr:uid="{E354C56C-4654-4E54-81C4-8B47AE322F31}"/>
    <cellStyle name="Currency 5 5" xfId="3759" xr:uid="{802D0E17-D138-44FC-AD0A-72406F2062A4}"/>
    <cellStyle name="Currency 5 5 2" xfId="7918" xr:uid="{F8DE861F-ACDC-4AB3-B311-D91D9B0FB8E2}"/>
    <cellStyle name="Currency 5 6" xfId="4589" xr:uid="{3E8F9470-A341-43A1-AFF2-4E27C153FC7B}"/>
    <cellStyle name="Currency 5 7" xfId="8765" xr:uid="{796CC0B4-6347-4739-BAA9-FC3318565D96}"/>
    <cellStyle name="Currency 6" xfId="40" xr:uid="{00000000-0005-0000-0000-000022030000}"/>
    <cellStyle name="Currency 6 2" xfId="875" xr:uid="{BF1BF254-01EC-4E2B-8FF0-B515E4C3A7C7}"/>
    <cellStyle name="Currency 6 2 2" xfId="5007" xr:uid="{2D444C75-18B5-4A80-AA06-FA73DDEB4BC9}"/>
    <cellStyle name="Currency 6 3" xfId="8322" xr:uid="{84F63677-704D-4412-8BA7-543F16BA1977}"/>
    <cellStyle name="Currency 6 4" xfId="4181" xr:uid="{5A867D1A-AB05-4777-97D3-31D1FD9BB9CD}"/>
    <cellStyle name="Currency 6 5" xfId="9169" xr:uid="{4729E36B-1227-42FD-9AB7-9A302801CDCF}"/>
    <cellStyle name="Currency 7" xfId="862" xr:uid="{2E7DC1A3-0F00-46FA-B967-3A7F9BA40EEA}"/>
    <cellStyle name="Currency 7 2" xfId="4994" xr:uid="{018D6F99-197B-4790-8883-186D5EFA27BF}"/>
    <cellStyle name="Currency 8" xfId="1687" xr:uid="{C2117AC9-E996-4D4E-8815-4C61A8C1D69E}"/>
    <cellStyle name="Currency 8 2" xfId="5819" xr:uid="{E97333F8-6AE3-48C4-80BC-15209BCFD382}"/>
    <cellStyle name="Currency 9" xfId="1689" xr:uid="{87300C85-6346-4EA7-BCD5-9FB389BBE089}"/>
    <cellStyle name="Currency 9 2" xfId="5820" xr:uid="{A6DF2660-973F-46F0-A928-C3102E391CE0}"/>
    <cellStyle name="Explanatory Text" xfId="20" builtinId="53" customBuiltin="1"/>
    <cellStyle name="Followed Hyperlink" xfId="1688" builtinId="9"/>
    <cellStyle name="Good" xfId="12" builtinId="26" customBuiltin="1"/>
    <cellStyle name="Heading 1" xfId="8" builtinId="16" customBuiltin="1"/>
    <cellStyle name="Heading 2" xfId="9" builtinId="17" customBuiltin="1"/>
    <cellStyle name="Heading 2 2" xfId="7498" xr:uid="{878D861F-8279-4E8B-BAC8-026327AF90FD}"/>
    <cellStyle name="Heading 3" xfId="10" builtinId="18" customBuiltin="1"/>
    <cellStyle name="Heading 4" xfId="11" builtinId="19" customBuiltin="1"/>
    <cellStyle name="Hyperlink" xfId="7" builtinId="8"/>
    <cellStyle name="Hyperlink 2" xfId="8326" xr:uid="{598D5321-0F06-4CD4-B02C-CA69590AE452}"/>
    <cellStyle name="Input" xfId="14" builtinId="20" customBuiltin="1"/>
    <cellStyle name="Linked Cell" xfId="17" builtinId="24" customBuiltin="1"/>
    <cellStyle name="Neutral" xfId="8323" builtinId="28"/>
    <cellStyle name="Neutral 2" xfId="42" xr:uid="{00000000-0005-0000-0000-000027030000}"/>
    <cellStyle name="Normal" xfId="0" builtinId="0" customBuiltin="1"/>
    <cellStyle name="Normal 10" xfId="7492" xr:uid="{B651337B-399D-4477-A04F-401D11FB5EAD}"/>
    <cellStyle name="Normal 11" xfId="8324" xr:uid="{3721887E-B349-4268-B44B-F9FEF5D06379}"/>
    <cellStyle name="Normal 12" xfId="8329" xr:uid="{2A389B62-AB9B-487A-8A58-688085028D45}"/>
    <cellStyle name="Normal 13" xfId="8333" xr:uid="{E8C0E306-7AF0-4E43-AB2E-EA457EDCAC63}"/>
    <cellStyle name="Normal 14" xfId="8337" xr:uid="{2858BE9D-9708-4B1C-A517-9CED4FE81F15}"/>
    <cellStyle name="Normal 15" xfId="8341" xr:uid="{82D18946-B091-4B12-80A4-04E8A31E931A}"/>
    <cellStyle name="Normal 16" xfId="9170" xr:uid="{F27FB50E-8F8F-486A-BF27-14A61F43B35A}"/>
    <cellStyle name="Normal 2" xfId="49" xr:uid="{00000000-0005-0000-0000-000012030000}"/>
    <cellStyle name="Normal 3" xfId="4163" xr:uid="{AF569274-02C7-433A-B2B1-5D51E4588690}"/>
    <cellStyle name="Normal 3 2" xfId="4165" xr:uid="{D276F0F3-94D3-4563-8C7F-9F78A3C8F920}"/>
    <cellStyle name="Normal 3 2 2" xfId="7495" xr:uid="{5E03521C-30DE-44A5-8E72-B792A2A16F83}"/>
    <cellStyle name="Normal 3 3" xfId="7470" xr:uid="{0F59D1FC-CBB7-4551-97FD-0C9E1FA0F33E}"/>
    <cellStyle name="Normal 4" xfId="7474" xr:uid="{B9BDA78C-4099-4C38-8440-214F802F15E9}"/>
    <cellStyle name="Normal 5" xfId="7477" xr:uid="{2BB09494-C7B5-4E9A-87C0-FFD6C9ED452E}"/>
    <cellStyle name="Normal 6" xfId="7480" xr:uid="{5E6A5D6B-D73F-4576-93FD-661748332DA1}"/>
    <cellStyle name="Normal 7" xfId="7483" xr:uid="{6925096F-1FD8-4935-A231-FF39B5F9E8FC}"/>
    <cellStyle name="Normal 8" xfId="7486" xr:uid="{FAF7AD86-BDED-41E3-8A64-BCBDC36B4DAA}"/>
    <cellStyle name="Normal 9" xfId="7489" xr:uid="{D79AA5B5-7D9E-454B-81BC-554728EAE05B}"/>
    <cellStyle name="Normal 9 2" xfId="8328" xr:uid="{74E95846-B247-492B-8BC3-F963259A63A7}"/>
    <cellStyle name="Normal 9 3" xfId="8332" xr:uid="{16594E4F-691D-40D9-A2D3-104F17C722F7}"/>
    <cellStyle name="Normal 9 4" xfId="8336" xr:uid="{F6DA7838-A0D3-4B10-9592-11B52EF5CCF6}"/>
    <cellStyle name="Normal 9 5" xfId="8340" xr:uid="{DCD2D6F4-A28B-4C51-96B0-5F7DE2CA55F5}"/>
    <cellStyle name="Normal 9 6" xfId="8344" xr:uid="{41CFDEAA-0D6C-4763-B3EC-17DC959BFAE6}"/>
    <cellStyle name="Normal_Priority Direct Assessment Test" xfId="4" xr:uid="{00000000-0005-0000-0000-000005000000}"/>
    <cellStyle name="Normal_Priority Direct New Assessment" xfId="5" xr:uid="{00000000-0005-0000-0000-000006000000}"/>
    <cellStyle name="Note 2" xfId="50" xr:uid="{00000000-0005-0000-0000-000013030000}"/>
    <cellStyle name="Note 2 10" xfId="4182" xr:uid="{B4C0EFE7-0A32-462B-B108-8D09D26AD87C}"/>
    <cellStyle name="Note 2 11" xfId="8358" xr:uid="{9144AFC0-60E8-4DA3-B9D9-95E538F179C2}"/>
    <cellStyle name="Note 2 2" xfId="103" xr:uid="{00000000-0005-0000-0000-000014030000}"/>
    <cellStyle name="Note 2 2 10" xfId="8411" xr:uid="{98E6E30B-FEC5-4664-BA1E-F2CD627C4E17}"/>
    <cellStyle name="Note 2 2 2" xfId="208" xr:uid="{00000000-0005-0000-0000-000015030000}"/>
    <cellStyle name="Note 2 2 2 2" xfId="417" xr:uid="{00000000-0005-0000-0000-000016030000}"/>
    <cellStyle name="Note 2 2 2 2 2" xfId="834" xr:uid="{00000000-0005-0000-0000-000017030000}"/>
    <cellStyle name="Note 2 2 2 2 2 2" xfId="1660" xr:uid="{7A9B7DBA-D004-44EF-99EA-307DC00C3CE7}"/>
    <cellStyle name="Note 2 2 2 2 2 2 2" xfId="5792" xr:uid="{AC53D63F-A0C1-4C21-A084-73B815719772}"/>
    <cellStyle name="Note 2 2 2 2 2 3" xfId="2488" xr:uid="{745387CD-65AA-4AD7-9769-9448EC60EE8A}"/>
    <cellStyle name="Note 2 2 2 2 2 3 2" xfId="6619" xr:uid="{CCDBD1CF-6472-48AC-AE28-88EC32CF64F6}"/>
    <cellStyle name="Note 2 2 2 2 2 4" xfId="3312" xr:uid="{046A85B6-BA39-44A7-A8CE-D6441A2AED26}"/>
    <cellStyle name="Note 2 2 2 2 2 4 2" xfId="7443" xr:uid="{364723FB-DB88-495F-8913-D986FFCFFC2A}"/>
    <cellStyle name="Note 2 2 2 2 2 5" xfId="4136" xr:uid="{3D97E3FB-777A-443D-8472-DA7985E8C773}"/>
    <cellStyle name="Note 2 2 2 2 2 5 2" xfId="8295" xr:uid="{59C77974-4000-466A-9C98-E47C97F7DE6A}"/>
    <cellStyle name="Note 2 2 2 2 2 6" xfId="4966" xr:uid="{6EFEF780-63FC-4A39-8F2D-A899F0B62BEE}"/>
    <cellStyle name="Note 2 2 2 2 2 7" xfId="9142" xr:uid="{E9AAA9A5-2DDD-4846-A58A-004B9D76FF71}"/>
    <cellStyle name="Note 2 2 2 2 3" xfId="1243" xr:uid="{F1E02E7B-A672-44DD-BD10-4B27EAA194F9}"/>
    <cellStyle name="Note 2 2 2 2 3 2" xfId="5375" xr:uid="{9C2F6E38-7C4F-4B88-A206-9983F331A84E}"/>
    <cellStyle name="Note 2 2 2 2 4" xfId="2071" xr:uid="{59999651-3E0E-416C-9376-94DD45686C3D}"/>
    <cellStyle name="Note 2 2 2 2 4 2" xfId="6202" xr:uid="{5A6E772A-34EF-4A05-AD23-F32D9E28C337}"/>
    <cellStyle name="Note 2 2 2 2 5" xfId="2895" xr:uid="{4C3EDD61-B1E7-419B-8548-E66D5BB27752}"/>
    <cellStyle name="Note 2 2 2 2 5 2" xfId="7026" xr:uid="{7584668A-5A69-4715-9D96-95C5A8C9C589}"/>
    <cellStyle name="Note 2 2 2 2 6" xfId="3719" xr:uid="{E054390F-61B1-4F14-ABFE-395FD70F41A4}"/>
    <cellStyle name="Note 2 2 2 2 6 2" xfId="7878" xr:uid="{C8E7E55D-E165-43C5-BD73-20A575863BE6}"/>
    <cellStyle name="Note 2 2 2 2 7" xfId="4549" xr:uid="{4C0C2FA2-D5AB-487A-9494-20641F243C01}"/>
    <cellStyle name="Note 2 2 2 2 8" xfId="8725" xr:uid="{12583612-55FC-44EA-92AF-65DE11ECB8D9}"/>
    <cellStyle name="Note 2 2 2 3" xfId="626" xr:uid="{00000000-0005-0000-0000-000018030000}"/>
    <cellStyle name="Note 2 2 2 3 2" xfId="1452" xr:uid="{B1DE930D-047C-4420-A3AF-88066393C35E}"/>
    <cellStyle name="Note 2 2 2 3 2 2" xfId="5584" xr:uid="{6FF90495-E111-420E-AC7D-B044D76649D4}"/>
    <cellStyle name="Note 2 2 2 3 3" xfId="2280" xr:uid="{9FB1AAE4-570D-4604-B1F2-9482E22552BF}"/>
    <cellStyle name="Note 2 2 2 3 3 2" xfId="6411" xr:uid="{04C0928F-9EBD-48E9-8C88-BF5C671A994D}"/>
    <cellStyle name="Note 2 2 2 3 4" xfId="3104" xr:uid="{35B5B14C-E7F3-43F9-B854-7D4ACB7676A0}"/>
    <cellStyle name="Note 2 2 2 3 4 2" xfId="7235" xr:uid="{205D11B4-0F4B-420B-867E-B69947B89BA9}"/>
    <cellStyle name="Note 2 2 2 3 5" xfId="3928" xr:uid="{635270D8-1CCE-4173-865A-1A20AC3E76C3}"/>
    <cellStyle name="Note 2 2 2 3 5 2" xfId="8087" xr:uid="{3D2D1C83-71C5-4A8E-B9D9-D8A09AEF3BF8}"/>
    <cellStyle name="Note 2 2 2 3 6" xfId="4758" xr:uid="{4786737F-4337-4510-9B63-DFA08A90CD53}"/>
    <cellStyle name="Note 2 2 2 3 7" xfId="8934" xr:uid="{570CD104-384D-4F9E-A667-BE76430B0C53}"/>
    <cellStyle name="Note 2 2 2 4" xfId="1034" xr:uid="{25E5B49A-3AF7-4D6F-8960-1C36D4CA03AC}"/>
    <cellStyle name="Note 2 2 2 4 2" xfId="5166" xr:uid="{5B167A34-5402-4268-994C-453633126D75}"/>
    <cellStyle name="Note 2 2 2 5" xfId="1862" xr:uid="{3762BF44-67D9-4E6D-B823-83DB8952A174}"/>
    <cellStyle name="Note 2 2 2 5 2" xfId="5993" xr:uid="{2D54030F-8844-477F-95CE-29B36F752B2A}"/>
    <cellStyle name="Note 2 2 2 6" xfId="2686" xr:uid="{AD455CA9-0FFA-49EC-A9B9-EF143A0627C0}"/>
    <cellStyle name="Note 2 2 2 6 2" xfId="6817" xr:uid="{6B0386CF-ADC9-42EB-8FB6-8FE70883C1F7}"/>
    <cellStyle name="Note 2 2 2 7" xfId="3510" xr:uid="{5898EFA2-A7A2-4B09-89FC-FD3AB99AEE4F}"/>
    <cellStyle name="Note 2 2 2 7 2" xfId="7669" xr:uid="{029E5A4C-DE88-444F-82DA-BCF944A07229}"/>
    <cellStyle name="Note 2 2 2 8" xfId="4340" xr:uid="{9A90FD86-EB2B-4A82-8D8B-0C791C73F4B8}"/>
    <cellStyle name="Note 2 2 2 9" xfId="8516" xr:uid="{C3B56CFE-49FB-4C8C-AB95-297E4D2F5DAB}"/>
    <cellStyle name="Note 2 2 3" xfId="313" xr:uid="{00000000-0005-0000-0000-000019030000}"/>
    <cellStyle name="Note 2 2 3 2" xfId="730" xr:uid="{00000000-0005-0000-0000-00001A030000}"/>
    <cellStyle name="Note 2 2 3 2 2" xfId="1556" xr:uid="{55CDDCED-FA99-49E3-862C-1BA97060BD85}"/>
    <cellStyle name="Note 2 2 3 2 2 2" xfId="5688" xr:uid="{C6ED57C7-BC4A-48D5-968A-549B75AA3CA8}"/>
    <cellStyle name="Note 2 2 3 2 3" xfId="2384" xr:uid="{88ECF192-F721-41CD-85E3-7A137A7F175A}"/>
    <cellStyle name="Note 2 2 3 2 3 2" xfId="6515" xr:uid="{1C42CB1F-9287-4487-A15A-FA0F9E967653}"/>
    <cellStyle name="Note 2 2 3 2 4" xfId="3208" xr:uid="{FA40852E-4AFC-4620-A502-EE05B7DE0730}"/>
    <cellStyle name="Note 2 2 3 2 4 2" xfId="7339" xr:uid="{A2AAEEBD-17F4-45C7-9A1C-EE5EDFD25832}"/>
    <cellStyle name="Note 2 2 3 2 5" xfId="4032" xr:uid="{D498B335-01E2-411C-B765-8A9A967DB8AF}"/>
    <cellStyle name="Note 2 2 3 2 5 2" xfId="8191" xr:uid="{920EB2A8-4B9C-419A-AC7D-E080292AB498}"/>
    <cellStyle name="Note 2 2 3 2 6" xfId="4862" xr:uid="{7FFA3E4C-22F0-4774-BC88-1E7189CB79E7}"/>
    <cellStyle name="Note 2 2 3 2 7" xfId="9038" xr:uid="{97A2B0C7-712E-4BA0-BFA1-3A969E55EF0B}"/>
    <cellStyle name="Note 2 2 3 3" xfId="1139" xr:uid="{DBF50566-2244-4123-A1BC-BAAC7B803DFE}"/>
    <cellStyle name="Note 2 2 3 3 2" xfId="5271" xr:uid="{FE464132-39DA-44F4-A8CB-68E5C05BC5AD}"/>
    <cellStyle name="Note 2 2 3 4" xfId="1967" xr:uid="{9828692E-0ED2-40A1-A6E5-B4E892FAB801}"/>
    <cellStyle name="Note 2 2 3 4 2" xfId="6098" xr:uid="{ED5AD17D-C14C-4F91-8FB8-FA243AFB22F4}"/>
    <cellStyle name="Note 2 2 3 5" xfId="2791" xr:uid="{2D823624-563D-4075-AC00-AF4EA304C187}"/>
    <cellStyle name="Note 2 2 3 5 2" xfId="6922" xr:uid="{BA92E32C-F914-45D1-A0BA-6A34921B085A}"/>
    <cellStyle name="Note 2 2 3 6" xfId="3615" xr:uid="{3E98E7FC-CE28-47B4-96CB-4B1A04847AB6}"/>
    <cellStyle name="Note 2 2 3 6 2" xfId="7774" xr:uid="{FF2626C0-3C19-46B9-8994-6852D743E4A3}"/>
    <cellStyle name="Note 2 2 3 7" xfId="4445" xr:uid="{2165BD9B-EF06-48F3-AE1C-3B0015D735FD}"/>
    <cellStyle name="Note 2 2 3 8" xfId="8621" xr:uid="{A4B18B15-0458-496F-9EEA-670C8B2EC058}"/>
    <cellStyle name="Note 2 2 4" xfId="522" xr:uid="{00000000-0005-0000-0000-00001B030000}"/>
    <cellStyle name="Note 2 2 4 2" xfId="1348" xr:uid="{F0C6E425-FE13-47E3-A0E1-5DF713C5707F}"/>
    <cellStyle name="Note 2 2 4 2 2" xfId="5480" xr:uid="{D83D8A8A-2EAA-421C-B235-CBC5FF63EB2D}"/>
    <cellStyle name="Note 2 2 4 3" xfId="2176" xr:uid="{D0A72974-A22F-44F4-91E2-5C9979DD8DF9}"/>
    <cellStyle name="Note 2 2 4 3 2" xfId="6307" xr:uid="{C4EFDAC2-EC78-495C-A143-CE6B81842439}"/>
    <cellStyle name="Note 2 2 4 4" xfId="3000" xr:uid="{CF7C1D50-BCE1-4F36-AC4A-8A9745FCF049}"/>
    <cellStyle name="Note 2 2 4 4 2" xfId="7131" xr:uid="{37D0649E-553E-42FF-9495-A198F6FCAC88}"/>
    <cellStyle name="Note 2 2 4 5" xfId="3824" xr:uid="{781FE9C2-3FE2-40B1-AA6A-6C398AE5D22D}"/>
    <cellStyle name="Note 2 2 4 5 2" xfId="7983" xr:uid="{A92E327B-53B0-4BFE-9DF8-1C1911425DCE}"/>
    <cellStyle name="Note 2 2 4 6" xfId="4654" xr:uid="{465CE6DE-5CFD-46A9-A8EB-44AB37DC345D}"/>
    <cellStyle name="Note 2 2 4 7" xfId="8830" xr:uid="{5D02E58B-E091-433B-B068-660D548DAEF2}"/>
    <cellStyle name="Note 2 2 5" xfId="929" xr:uid="{33DBC19B-AA97-4A83-9075-AF5D9F1173C9}"/>
    <cellStyle name="Note 2 2 5 2" xfId="5061" xr:uid="{E387ED74-D6B5-4CFC-A69D-28C1469506AE}"/>
    <cellStyle name="Note 2 2 6" xfId="1757" xr:uid="{9A0D296A-B5C4-4CCD-8087-8292B90220E7}"/>
    <cellStyle name="Note 2 2 6 2" xfId="5888" xr:uid="{B3C0EEC1-4605-46DE-BE7F-8688B6B25E6C}"/>
    <cellStyle name="Note 2 2 7" xfId="2581" xr:uid="{A9B35A0C-5571-434E-A74A-9B044A96BCE9}"/>
    <cellStyle name="Note 2 2 7 2" xfId="6712" xr:uid="{39FDF06F-49EF-47D3-8435-42FD4CE0F6CB}"/>
    <cellStyle name="Note 2 2 8" xfId="3405" xr:uid="{77990CB8-AD3C-4C27-8F2A-242FFC413BD1}"/>
    <cellStyle name="Note 2 2 8 2" xfId="7564" xr:uid="{F23B4154-B0C6-433E-BBF1-E3E4AADEC9B4}"/>
    <cellStyle name="Note 2 2 9" xfId="4235" xr:uid="{7483BD83-20C3-4D8C-98B1-E9A407A727C3}"/>
    <cellStyle name="Note 2 3" xfId="156" xr:uid="{00000000-0005-0000-0000-00001C030000}"/>
    <cellStyle name="Note 2 3 2" xfId="365" xr:uid="{00000000-0005-0000-0000-00001D030000}"/>
    <cellStyle name="Note 2 3 2 2" xfId="782" xr:uid="{00000000-0005-0000-0000-00001E030000}"/>
    <cellStyle name="Note 2 3 2 2 2" xfId="1608" xr:uid="{45170440-9F00-4453-B944-94FB955EC51C}"/>
    <cellStyle name="Note 2 3 2 2 2 2" xfId="5740" xr:uid="{7950BAEE-DE31-4DE7-8275-399EA90707A3}"/>
    <cellStyle name="Note 2 3 2 2 3" xfId="2436" xr:uid="{F07BAB65-30ED-464C-890F-7F8F07BBF4F6}"/>
    <cellStyle name="Note 2 3 2 2 3 2" xfId="6567" xr:uid="{A2DB49D9-5138-4B5B-8D87-0ABC654BB3A6}"/>
    <cellStyle name="Note 2 3 2 2 4" xfId="3260" xr:uid="{6F50CC37-60D8-4150-BA44-46B7E7BCCD7A}"/>
    <cellStyle name="Note 2 3 2 2 4 2" xfId="7391" xr:uid="{F48161E0-96D3-44B9-9721-1BC68D842AA7}"/>
    <cellStyle name="Note 2 3 2 2 5" xfId="4084" xr:uid="{10D20DB3-AF0B-4595-A2B5-1C83C2214006}"/>
    <cellStyle name="Note 2 3 2 2 5 2" xfId="8243" xr:uid="{8C1D93AC-93A5-42F9-BD71-0E585D708894}"/>
    <cellStyle name="Note 2 3 2 2 6" xfId="4914" xr:uid="{F72106BB-45A0-40C7-BD71-28C2C8A993B7}"/>
    <cellStyle name="Note 2 3 2 2 7" xfId="9090" xr:uid="{69777F98-ECD8-4BE7-B7DB-C5BEE534E6FE}"/>
    <cellStyle name="Note 2 3 2 3" xfId="1191" xr:uid="{6D4B223D-FE63-42EB-932A-809960D054FA}"/>
    <cellStyle name="Note 2 3 2 3 2" xfId="5323" xr:uid="{5BD20901-469E-4A6B-9BEF-018A79E9619F}"/>
    <cellStyle name="Note 2 3 2 4" xfId="2019" xr:uid="{96219BA4-1F7C-4142-885D-519B1CABF22F}"/>
    <cellStyle name="Note 2 3 2 4 2" xfId="6150" xr:uid="{59109BAD-3DE5-4C6C-914B-EA610789B0F6}"/>
    <cellStyle name="Note 2 3 2 5" xfId="2843" xr:uid="{A52A686C-D0A3-46D6-A193-5618E89EE942}"/>
    <cellStyle name="Note 2 3 2 5 2" xfId="6974" xr:uid="{8668A807-3DCE-40A2-97F7-B83A4812D4C4}"/>
    <cellStyle name="Note 2 3 2 6" xfId="3667" xr:uid="{7459F957-61B2-4142-B78D-65C3DA690D55}"/>
    <cellStyle name="Note 2 3 2 6 2" xfId="7826" xr:uid="{910DFE95-3615-4998-BBBF-E579CA0A74C0}"/>
    <cellStyle name="Note 2 3 2 7" xfId="4497" xr:uid="{B57FD52D-ADB7-46FB-A5FF-6FE41B78CA47}"/>
    <cellStyle name="Note 2 3 2 8" xfId="8673" xr:uid="{6956244D-50E0-4C6F-81C2-9DA064931060}"/>
    <cellStyle name="Note 2 3 3" xfId="574" xr:uid="{00000000-0005-0000-0000-00001F030000}"/>
    <cellStyle name="Note 2 3 3 2" xfId="1400" xr:uid="{C6113ABC-0AC5-4DDE-BF4A-35B20A04AA47}"/>
    <cellStyle name="Note 2 3 3 2 2" xfId="5532" xr:uid="{3B2E4F73-5F56-4529-9419-590581CFD8E2}"/>
    <cellStyle name="Note 2 3 3 3" xfId="2228" xr:uid="{BB72F748-88A0-4F1D-9871-EE3ABA665C20}"/>
    <cellStyle name="Note 2 3 3 3 2" xfId="6359" xr:uid="{111CBF7C-4724-42A8-85E9-92B64446FF8C}"/>
    <cellStyle name="Note 2 3 3 4" xfId="3052" xr:uid="{C15CF9D7-5737-4E2B-9197-233FD3215022}"/>
    <cellStyle name="Note 2 3 3 4 2" xfId="7183" xr:uid="{4EB8D3A2-CC21-4C6B-A11C-F5828A3DCC4A}"/>
    <cellStyle name="Note 2 3 3 5" xfId="3876" xr:uid="{59E50D7F-1F5F-4BD8-9C56-C1575BF6CA1E}"/>
    <cellStyle name="Note 2 3 3 5 2" xfId="8035" xr:uid="{9FB5EE7D-B5BF-463D-B78D-8ADAF79B97CC}"/>
    <cellStyle name="Note 2 3 3 6" xfId="4706" xr:uid="{435BF6DD-E64E-4CD6-A376-8EBE00F0EEC3}"/>
    <cellStyle name="Note 2 3 3 7" xfId="8882" xr:uid="{1FCB2615-D978-43CF-9F6D-B0B2783FACEF}"/>
    <cellStyle name="Note 2 3 4" xfId="982" xr:uid="{4F1AC1FC-E993-4432-9012-F124F8209CE5}"/>
    <cellStyle name="Note 2 3 4 2" xfId="5114" xr:uid="{9A92C7E3-B5F6-408C-8092-267EDA57BFC8}"/>
    <cellStyle name="Note 2 3 5" xfId="1810" xr:uid="{E968827E-700E-43D2-93C9-FE841636011B}"/>
    <cellStyle name="Note 2 3 5 2" xfId="5941" xr:uid="{E554A8BF-88F1-46C4-AF56-60DE504176DA}"/>
    <cellStyle name="Note 2 3 6" xfId="2634" xr:uid="{1C54F091-2369-4326-AAEB-1BC54994F340}"/>
    <cellStyle name="Note 2 3 6 2" xfId="6765" xr:uid="{E23CD2D4-5FE0-4ABB-A960-0B08F6F55561}"/>
    <cellStyle name="Note 2 3 7" xfId="3458" xr:uid="{48614DBA-A4B4-49C6-95FB-277F4550A171}"/>
    <cellStyle name="Note 2 3 7 2" xfId="7617" xr:uid="{CE64BF73-34A3-4347-97CA-BA4DC7C9C311}"/>
    <cellStyle name="Note 2 3 8" xfId="4288" xr:uid="{A8227D4C-3400-4256-9887-09222955D31F}"/>
    <cellStyle name="Note 2 3 9" xfId="8464" xr:uid="{1ABD08F2-6DBE-4973-88DA-FFF1F45169EB}"/>
    <cellStyle name="Note 2 4" xfId="261" xr:uid="{00000000-0005-0000-0000-000020030000}"/>
    <cellStyle name="Note 2 4 2" xfId="678" xr:uid="{00000000-0005-0000-0000-000021030000}"/>
    <cellStyle name="Note 2 4 2 2" xfId="1504" xr:uid="{5B2EBE4E-CDBB-4B63-92AE-B95DFE596DFA}"/>
    <cellStyle name="Note 2 4 2 2 2" xfId="5636" xr:uid="{7CE7976B-17F1-47D6-8C62-CBC3608A2BEE}"/>
    <cellStyle name="Note 2 4 2 3" xfId="2332" xr:uid="{1B5CAF3D-297C-4B22-872B-1953867C7F09}"/>
    <cellStyle name="Note 2 4 2 3 2" xfId="6463" xr:uid="{88D5F15C-9352-43E3-9C7F-B37BE4E4699A}"/>
    <cellStyle name="Note 2 4 2 4" xfId="3156" xr:uid="{4EF8E24C-4060-4BF5-9192-7147C2C91C7C}"/>
    <cellStyle name="Note 2 4 2 4 2" xfId="7287" xr:uid="{BB4B907C-11B7-4442-BF07-658D6AFC6841}"/>
    <cellStyle name="Note 2 4 2 5" xfId="3980" xr:uid="{1F6D150C-6587-4B6C-B50E-0727EC54BC29}"/>
    <cellStyle name="Note 2 4 2 5 2" xfId="8139" xr:uid="{C3F4951C-08D9-4DAB-9F33-86222225776E}"/>
    <cellStyle name="Note 2 4 2 6" xfId="4810" xr:uid="{493C276B-720A-474C-98AA-BCAC13B4ADBA}"/>
    <cellStyle name="Note 2 4 2 7" xfId="8986" xr:uid="{5D24FE80-D5A4-41C5-BF7D-F83AAEED3358}"/>
    <cellStyle name="Note 2 4 3" xfId="1087" xr:uid="{CA47A4DF-E9A0-494F-9A02-97082C665C31}"/>
    <cellStyle name="Note 2 4 3 2" xfId="5219" xr:uid="{7D9E00A4-9E56-4D2E-8AEA-AF6E7CCB422F}"/>
    <cellStyle name="Note 2 4 4" xfId="1915" xr:uid="{711B0EA4-6290-4984-BAF1-D369E8BCF544}"/>
    <cellStyle name="Note 2 4 4 2" xfId="6046" xr:uid="{E183826F-65CA-4F5F-B83D-0B2E80D61382}"/>
    <cellStyle name="Note 2 4 5" xfId="2739" xr:uid="{A9509940-FD8D-47C0-879E-ADAD9485B3D5}"/>
    <cellStyle name="Note 2 4 5 2" xfId="6870" xr:uid="{1E4C1D26-1603-4B57-B3B7-E4785D0AD200}"/>
    <cellStyle name="Note 2 4 6" xfId="3563" xr:uid="{61095BC8-CCCE-42B5-B04B-33570A138387}"/>
    <cellStyle name="Note 2 4 6 2" xfId="7722" xr:uid="{12E26882-8D37-4BD5-A896-3A212B1CA67E}"/>
    <cellStyle name="Note 2 4 7" xfId="4393" xr:uid="{52EC1B22-D650-44D0-87FE-8B1383EFDC1E}"/>
    <cellStyle name="Note 2 4 8" xfId="8569" xr:uid="{7102EDD3-634F-4946-AC32-A4840DBD4DC4}"/>
    <cellStyle name="Note 2 5" xfId="470" xr:uid="{00000000-0005-0000-0000-000022030000}"/>
    <cellStyle name="Note 2 5 2" xfId="1296" xr:uid="{3925A865-AE8D-47D1-8083-27C5EBA943C1}"/>
    <cellStyle name="Note 2 5 2 2" xfId="5428" xr:uid="{F6391282-4AED-411A-844A-0DCB557AC06D}"/>
    <cellStyle name="Note 2 5 3" xfId="2124" xr:uid="{1C7192EC-0415-4237-9983-F6235E09C98F}"/>
    <cellStyle name="Note 2 5 3 2" xfId="6255" xr:uid="{C816606E-4932-4454-A2D8-33F3592B6BA5}"/>
    <cellStyle name="Note 2 5 4" xfId="2948" xr:uid="{D6940821-D385-4FE4-8A41-A399469628A0}"/>
    <cellStyle name="Note 2 5 4 2" xfId="7079" xr:uid="{8D91CEB0-C998-47F3-8E87-CBCEE5392034}"/>
    <cellStyle name="Note 2 5 5" xfId="3772" xr:uid="{0BE673D2-4E45-4C9D-9D02-037CEFAE99D4}"/>
    <cellStyle name="Note 2 5 5 2" xfId="7931" xr:uid="{95928256-216D-42FC-914C-018FFA9402E7}"/>
    <cellStyle name="Note 2 5 6" xfId="4602" xr:uid="{0CBA8E75-77F7-4F23-AF6D-5DD36C151322}"/>
    <cellStyle name="Note 2 5 7" xfId="8778" xr:uid="{0A65B4E2-B11D-43B7-812C-9EFB683AF03E}"/>
    <cellStyle name="Note 2 6" xfId="876" xr:uid="{75B5F54D-EAF0-476E-A607-AB07CA8E947E}"/>
    <cellStyle name="Note 2 6 2" xfId="5008" xr:uid="{31E03B98-3D98-4F0F-8F8E-C53069FF0F5C}"/>
    <cellStyle name="Note 2 7" xfId="1704" xr:uid="{D263DC71-EC3B-4691-B95B-0779043ED68E}"/>
    <cellStyle name="Note 2 7 2" xfId="5835" xr:uid="{EE81E796-D389-4C52-ADAF-28CA0FED0560}"/>
    <cellStyle name="Note 2 8" xfId="2528" xr:uid="{5797BE42-A8E8-4B27-8C5D-C9E2E5B71BC8}"/>
    <cellStyle name="Note 2 8 2" xfId="6659" xr:uid="{1CCB1F09-6A23-4E27-9B7F-D941CB6D9815}"/>
    <cellStyle name="Note 2 9" xfId="3352" xr:uid="{532D4EC9-1F38-4450-8DC7-58CAB0DA1813}"/>
    <cellStyle name="Note 2 9 2" xfId="7511" xr:uid="{CC8E4C2B-6A52-4DB7-B095-57D6824AFA88}"/>
    <cellStyle name="Note 3" xfId="51" xr:uid="{00000000-0005-0000-0000-000023030000}"/>
    <cellStyle name="Note 3 10" xfId="4183" xr:uid="{01F46586-F83A-4D7C-80D6-BD6D15B3D316}"/>
    <cellStyle name="Note 3 11" xfId="8359" xr:uid="{511F6474-6140-4F9A-BF53-0E74C4E16500}"/>
    <cellStyle name="Note 3 2" xfId="104" xr:uid="{00000000-0005-0000-0000-000024030000}"/>
    <cellStyle name="Note 3 2 10" xfId="8412" xr:uid="{00E88EC8-8205-431A-938F-D5020F88F1B8}"/>
    <cellStyle name="Note 3 2 2" xfId="209" xr:uid="{00000000-0005-0000-0000-000025030000}"/>
    <cellStyle name="Note 3 2 2 2" xfId="418" xr:uid="{00000000-0005-0000-0000-000026030000}"/>
    <cellStyle name="Note 3 2 2 2 2" xfId="835" xr:uid="{00000000-0005-0000-0000-000027030000}"/>
    <cellStyle name="Note 3 2 2 2 2 2" xfId="1661" xr:uid="{1AF17DA9-01AB-4FB5-85DE-42055BBE7698}"/>
    <cellStyle name="Note 3 2 2 2 2 2 2" xfId="5793" xr:uid="{D1375241-3208-4BD0-8C8F-2605BC59B884}"/>
    <cellStyle name="Note 3 2 2 2 2 3" xfId="2489" xr:uid="{F6237337-5AEE-40A0-BF2C-0FE0E417A766}"/>
    <cellStyle name="Note 3 2 2 2 2 3 2" xfId="6620" xr:uid="{C893482A-E500-4A58-81A8-AF1A6467E485}"/>
    <cellStyle name="Note 3 2 2 2 2 4" xfId="3313" xr:uid="{F402CE80-4885-4791-8BD7-7AC871A95787}"/>
    <cellStyle name="Note 3 2 2 2 2 4 2" xfId="7444" xr:uid="{270912B4-BBC0-4216-88CC-825BFBE18239}"/>
    <cellStyle name="Note 3 2 2 2 2 5" xfId="4137" xr:uid="{85906F12-4842-4731-A1D4-5429507B7C41}"/>
    <cellStyle name="Note 3 2 2 2 2 5 2" xfId="8296" xr:uid="{95A6A036-BC88-4675-99BD-4FA9683EEADE}"/>
    <cellStyle name="Note 3 2 2 2 2 6" xfId="4967" xr:uid="{4CD45E17-B672-4D8D-9271-AA60AA8F860A}"/>
    <cellStyle name="Note 3 2 2 2 2 7" xfId="9143" xr:uid="{9838CC91-84F1-4933-A200-4F1AB545B5F8}"/>
    <cellStyle name="Note 3 2 2 2 3" xfId="1244" xr:uid="{9B0DE05A-32A1-461F-B58C-E89A1732CA6A}"/>
    <cellStyle name="Note 3 2 2 2 3 2" xfId="5376" xr:uid="{3DDF3CF4-852F-4B33-A90D-9EC2AE7ADF18}"/>
    <cellStyle name="Note 3 2 2 2 4" xfId="2072" xr:uid="{5A0AE6BD-0D9B-49C0-BDE5-7ED85796AC8B}"/>
    <cellStyle name="Note 3 2 2 2 4 2" xfId="6203" xr:uid="{0BDC4F2D-2C1D-47E6-9744-694C04DBB512}"/>
    <cellStyle name="Note 3 2 2 2 5" xfId="2896" xr:uid="{4EAB1FD2-C77B-4A41-A949-A9CE8A5F008C}"/>
    <cellStyle name="Note 3 2 2 2 5 2" xfId="7027" xr:uid="{E21F2EC7-81F6-48DE-9955-B1DC36F86206}"/>
    <cellStyle name="Note 3 2 2 2 6" xfId="3720" xr:uid="{B611AEF7-5420-4142-AB10-13D8EA8303AD}"/>
    <cellStyle name="Note 3 2 2 2 6 2" xfId="7879" xr:uid="{6072B454-00D1-4D23-B1DF-F457477B353E}"/>
    <cellStyle name="Note 3 2 2 2 7" xfId="4550" xr:uid="{E16BDED5-CEE3-444E-8DB8-5EF8A6E5905A}"/>
    <cellStyle name="Note 3 2 2 2 8" xfId="8726" xr:uid="{03615EAB-E431-46DE-990D-B7C4007494B2}"/>
    <cellStyle name="Note 3 2 2 3" xfId="627" xr:uid="{00000000-0005-0000-0000-000028030000}"/>
    <cellStyle name="Note 3 2 2 3 2" xfId="1453" xr:uid="{604B7018-6C5A-44A4-8FD0-2AAE4030021C}"/>
    <cellStyle name="Note 3 2 2 3 2 2" xfId="5585" xr:uid="{E40E5F43-865A-477B-9BCF-0631F89D3D5C}"/>
    <cellStyle name="Note 3 2 2 3 3" xfId="2281" xr:uid="{80DCF4AC-6E50-431A-B8B1-6D0C5742F5B9}"/>
    <cellStyle name="Note 3 2 2 3 3 2" xfId="6412" xr:uid="{7413DEF2-6C07-46D5-B395-92B2AD535396}"/>
    <cellStyle name="Note 3 2 2 3 4" xfId="3105" xr:uid="{C05E664E-57A8-4920-B5CB-75781F7F2625}"/>
    <cellStyle name="Note 3 2 2 3 4 2" xfId="7236" xr:uid="{C18348DA-9E78-4FBE-AFA0-DE8AA30F0CF1}"/>
    <cellStyle name="Note 3 2 2 3 5" xfId="3929" xr:uid="{5266B144-ADBC-44EF-A45F-3DA14976BB47}"/>
    <cellStyle name="Note 3 2 2 3 5 2" xfId="8088" xr:uid="{AFBE3B24-10E0-4C3F-8EB5-295D4E3C2EB7}"/>
    <cellStyle name="Note 3 2 2 3 6" xfId="4759" xr:uid="{02773F34-3CC7-4E22-BBFA-15F9102FC4D5}"/>
    <cellStyle name="Note 3 2 2 3 7" xfId="8935" xr:uid="{6AF87CCE-FCE8-4107-8850-FBE4EC06836A}"/>
    <cellStyle name="Note 3 2 2 4" xfId="1035" xr:uid="{5D86580C-9C9F-449F-AC5B-4D0A0900906F}"/>
    <cellStyle name="Note 3 2 2 4 2" xfId="5167" xr:uid="{D348645E-294D-4727-852B-ACDA8CCE49F9}"/>
    <cellStyle name="Note 3 2 2 5" xfId="1863" xr:uid="{54C11C98-E55C-4BA7-88A0-19700D625234}"/>
    <cellStyle name="Note 3 2 2 5 2" xfId="5994" xr:uid="{291E543E-4230-486D-8841-5370AD560AA2}"/>
    <cellStyle name="Note 3 2 2 6" xfId="2687" xr:uid="{7BCA514B-0DD0-42AE-85FE-83E6CF3B3858}"/>
    <cellStyle name="Note 3 2 2 6 2" xfId="6818" xr:uid="{2AA36592-CCA1-42CD-B04D-2D92017EF43C}"/>
    <cellStyle name="Note 3 2 2 7" xfId="3511" xr:uid="{C2C7B433-4A6C-4077-B1F9-ADEC37AEE370}"/>
    <cellStyle name="Note 3 2 2 7 2" xfId="7670" xr:uid="{5E7EF058-F8BF-4356-B74A-AF4343FCECB9}"/>
    <cellStyle name="Note 3 2 2 8" xfId="4341" xr:uid="{4CE795EC-D8CE-462B-B280-6A58EB23ADA3}"/>
    <cellStyle name="Note 3 2 2 9" xfId="8517" xr:uid="{05702C61-B28F-4468-B304-C81869C72E4E}"/>
    <cellStyle name="Note 3 2 3" xfId="314" xr:uid="{00000000-0005-0000-0000-000029030000}"/>
    <cellStyle name="Note 3 2 3 2" xfId="731" xr:uid="{00000000-0005-0000-0000-00002A030000}"/>
    <cellStyle name="Note 3 2 3 2 2" xfId="1557" xr:uid="{48829DF4-8F65-4DAB-A9D5-FF8720473987}"/>
    <cellStyle name="Note 3 2 3 2 2 2" xfId="5689" xr:uid="{30CC974A-DF0D-4510-9C23-503E3EA5125E}"/>
    <cellStyle name="Note 3 2 3 2 3" xfId="2385" xr:uid="{0D71CADF-513E-4793-B062-B1F0A8D37B3D}"/>
    <cellStyle name="Note 3 2 3 2 3 2" xfId="6516" xr:uid="{349293D4-A684-4E9C-992B-32EEC54C97E4}"/>
    <cellStyle name="Note 3 2 3 2 4" xfId="3209" xr:uid="{4C84951E-7135-48D0-B271-5A355396127F}"/>
    <cellStyle name="Note 3 2 3 2 4 2" xfId="7340" xr:uid="{6994A83A-0770-45F7-9AC5-A778697EE53A}"/>
    <cellStyle name="Note 3 2 3 2 5" xfId="4033" xr:uid="{7EDDD383-9367-47A0-9D8C-66DD7AB84585}"/>
    <cellStyle name="Note 3 2 3 2 5 2" xfId="8192" xr:uid="{D30C17BF-9DC7-4EA9-BB5E-6A7A5E727E8E}"/>
    <cellStyle name="Note 3 2 3 2 6" xfId="4863" xr:uid="{F47902D4-FFF3-490F-9A3F-D2E9D301AC2D}"/>
    <cellStyle name="Note 3 2 3 2 7" xfId="9039" xr:uid="{81CBF71B-0C57-4969-87D4-ACB2E4ED96CE}"/>
    <cellStyle name="Note 3 2 3 3" xfId="1140" xr:uid="{DED9B22A-CDE6-434E-A2B4-03D153941C15}"/>
    <cellStyle name="Note 3 2 3 3 2" xfId="5272" xr:uid="{FF06EDD3-2244-470E-A6DA-1E1F29F452B8}"/>
    <cellStyle name="Note 3 2 3 4" xfId="1968" xr:uid="{2417F529-964C-4D7B-B4A2-005707C90895}"/>
    <cellStyle name="Note 3 2 3 4 2" xfId="6099" xr:uid="{D1BDCABD-82AA-4059-9953-9149B839C3E0}"/>
    <cellStyle name="Note 3 2 3 5" xfId="2792" xr:uid="{76EDF4A1-0BED-4C95-90DE-23DE34AED69D}"/>
    <cellStyle name="Note 3 2 3 5 2" xfId="6923" xr:uid="{589C9F8A-7EB6-476B-AB44-80D4DE685444}"/>
    <cellStyle name="Note 3 2 3 6" xfId="3616" xr:uid="{86C49800-4BC8-456E-8AE0-CDC493C97333}"/>
    <cellStyle name="Note 3 2 3 6 2" xfId="7775" xr:uid="{DDE78FE8-9125-47EE-A821-DDE760E25267}"/>
    <cellStyle name="Note 3 2 3 7" xfId="4446" xr:uid="{701099B1-C98A-4F10-8F4B-CF480E0EC356}"/>
    <cellStyle name="Note 3 2 3 8" xfId="8622" xr:uid="{0BB97F59-4503-4700-826A-9E123512FBCB}"/>
    <cellStyle name="Note 3 2 4" xfId="523" xr:uid="{00000000-0005-0000-0000-00002B030000}"/>
    <cellStyle name="Note 3 2 4 2" xfId="1349" xr:uid="{EEEB270F-26B1-4AB9-ACFE-2DA4C650005C}"/>
    <cellStyle name="Note 3 2 4 2 2" xfId="5481" xr:uid="{41B102CF-B88D-4B2D-87D5-76A9E648C1EC}"/>
    <cellStyle name="Note 3 2 4 3" xfId="2177" xr:uid="{A7AB6DE5-2D63-467A-99F0-3E280EECEC0B}"/>
    <cellStyle name="Note 3 2 4 3 2" xfId="6308" xr:uid="{A55439DD-BDC5-4A93-A0EF-1BAE9D657065}"/>
    <cellStyle name="Note 3 2 4 4" xfId="3001" xr:uid="{97230944-42FB-42B5-8C5A-6ED0DD2D71F7}"/>
    <cellStyle name="Note 3 2 4 4 2" xfId="7132" xr:uid="{830094E0-7659-45E9-9F1F-E377B3AA4754}"/>
    <cellStyle name="Note 3 2 4 5" xfId="3825" xr:uid="{4BBE0D6F-1F28-4052-A604-0F4FFDEA93AC}"/>
    <cellStyle name="Note 3 2 4 5 2" xfId="7984" xr:uid="{B9544331-86AE-4E93-85D5-102971670E31}"/>
    <cellStyle name="Note 3 2 4 6" xfId="4655" xr:uid="{BE891D19-F4A8-4AA8-80F6-B534D3D38B31}"/>
    <cellStyle name="Note 3 2 4 7" xfId="8831" xr:uid="{0E0FA2EB-22FD-4765-8E65-8784D59E4440}"/>
    <cellStyle name="Note 3 2 5" xfId="930" xr:uid="{9F4EE6B8-89C5-48F6-8A03-9E4D73611B80}"/>
    <cellStyle name="Note 3 2 5 2" xfId="5062" xr:uid="{EAD1A0B2-8210-41EE-B99C-81EBDB023212}"/>
    <cellStyle name="Note 3 2 6" xfId="1758" xr:uid="{5258A9F5-8029-4935-9298-DF1BBD093B84}"/>
    <cellStyle name="Note 3 2 6 2" xfId="5889" xr:uid="{6E70FFC5-FEC4-4011-88D3-0BD99C4C80DE}"/>
    <cellStyle name="Note 3 2 7" xfId="2582" xr:uid="{5C2E0BA7-B824-4EDD-A2CC-B69F05D9C449}"/>
    <cellStyle name="Note 3 2 7 2" xfId="6713" xr:uid="{51FB1BE9-6FA3-4EB6-A5B7-C381272E9C9D}"/>
    <cellStyle name="Note 3 2 8" xfId="3406" xr:uid="{29506948-DD77-4C1E-A505-E68A93F446E0}"/>
    <cellStyle name="Note 3 2 8 2" xfId="7565" xr:uid="{45CE1CA1-5130-4176-8D29-229C4AC9567D}"/>
    <cellStyle name="Note 3 2 9" xfId="4236" xr:uid="{B1BA497B-5BFA-4591-BCD5-D1ACD1CBB899}"/>
    <cellStyle name="Note 3 3" xfId="157" xr:uid="{00000000-0005-0000-0000-00002C030000}"/>
    <cellStyle name="Note 3 3 2" xfId="366" xr:uid="{00000000-0005-0000-0000-00002D030000}"/>
    <cellStyle name="Note 3 3 2 2" xfId="783" xr:uid="{00000000-0005-0000-0000-00002E030000}"/>
    <cellStyle name="Note 3 3 2 2 2" xfId="1609" xr:uid="{45E33324-0159-43FC-906F-EB2F9103E3EC}"/>
    <cellStyle name="Note 3 3 2 2 2 2" xfId="5741" xr:uid="{932520FF-CC26-4689-AA86-43C0B68CE25C}"/>
    <cellStyle name="Note 3 3 2 2 3" xfId="2437" xr:uid="{85EDD2FE-33B5-4F48-B9E5-B0E1F7394630}"/>
    <cellStyle name="Note 3 3 2 2 3 2" xfId="6568" xr:uid="{F27D32DF-9EFB-4D6A-8EA7-D693D7DCBF7B}"/>
    <cellStyle name="Note 3 3 2 2 4" xfId="3261" xr:uid="{BFB23FB2-6C8D-49AA-B97A-91167056AC4F}"/>
    <cellStyle name="Note 3 3 2 2 4 2" xfId="7392" xr:uid="{A0810403-143D-4D96-91EC-1A099EF7D298}"/>
    <cellStyle name="Note 3 3 2 2 5" xfId="4085" xr:uid="{2D3BDCBE-885B-46BF-A5BA-FA3E4B130137}"/>
    <cellStyle name="Note 3 3 2 2 5 2" xfId="8244" xr:uid="{9490447A-CA53-4A07-B920-1E1D196BD704}"/>
    <cellStyle name="Note 3 3 2 2 6" xfId="4915" xr:uid="{C9FCD754-7D1F-482F-843D-2C5F130C3BED}"/>
    <cellStyle name="Note 3 3 2 2 7" xfId="9091" xr:uid="{CF1D02E5-1E13-4789-AD7E-6F800C56DD37}"/>
    <cellStyle name="Note 3 3 2 3" xfId="1192" xr:uid="{0903CD76-8B66-46BB-B542-16C31E44A967}"/>
    <cellStyle name="Note 3 3 2 3 2" xfId="5324" xr:uid="{7EB06EDE-3056-4BBA-9DC3-CB469C65062A}"/>
    <cellStyle name="Note 3 3 2 4" xfId="2020" xr:uid="{3EF8BB0E-3D07-4E0F-8F4A-BE996C25B778}"/>
    <cellStyle name="Note 3 3 2 4 2" xfId="6151" xr:uid="{5BB13D30-959C-4F5B-BF1C-A88AC7D4A869}"/>
    <cellStyle name="Note 3 3 2 5" xfId="2844" xr:uid="{97802BCF-DBC5-4EBA-B8B9-CD2FD582B6F0}"/>
    <cellStyle name="Note 3 3 2 5 2" xfId="6975" xr:uid="{3A8E2C38-A4AB-4DAD-8415-460EB84587EC}"/>
    <cellStyle name="Note 3 3 2 6" xfId="3668" xr:uid="{62778A51-F62A-4956-B2A2-F7DE3E50172C}"/>
    <cellStyle name="Note 3 3 2 6 2" xfId="7827" xr:uid="{BBDDE701-0893-44C1-851F-30EAAA327C5C}"/>
    <cellStyle name="Note 3 3 2 7" xfId="4498" xr:uid="{FD46334E-C457-48F7-9F6A-1B5D56122EBF}"/>
    <cellStyle name="Note 3 3 2 8" xfId="8674" xr:uid="{E43CDDF9-D238-4D7D-AEEB-AB8CE864F60E}"/>
    <cellStyle name="Note 3 3 3" xfId="575" xr:uid="{00000000-0005-0000-0000-00002F030000}"/>
    <cellStyle name="Note 3 3 3 2" xfId="1401" xr:uid="{A6638509-61E0-46CA-B79A-CE27C51DB546}"/>
    <cellStyle name="Note 3 3 3 2 2" xfId="5533" xr:uid="{F71519EB-9F26-4543-9384-096C90AF829F}"/>
    <cellStyle name="Note 3 3 3 3" xfId="2229" xr:uid="{6F48BFE2-F36B-4CF0-9940-BA92CAB467E0}"/>
    <cellStyle name="Note 3 3 3 3 2" xfId="6360" xr:uid="{0199AE10-450B-4571-85FA-E52FFC759501}"/>
    <cellStyle name="Note 3 3 3 4" xfId="3053" xr:uid="{4C6E2EC8-0C71-4F87-8FB2-4E3BD038D2A1}"/>
    <cellStyle name="Note 3 3 3 4 2" xfId="7184" xr:uid="{F982C4E1-87E3-4E82-84D3-DDEDF7E68C39}"/>
    <cellStyle name="Note 3 3 3 5" xfId="3877" xr:uid="{045BDED9-04A9-4DBD-B206-420B1C012682}"/>
    <cellStyle name="Note 3 3 3 5 2" xfId="8036" xr:uid="{934E3C3F-DC6D-4878-BDB2-A738EEE64BD0}"/>
    <cellStyle name="Note 3 3 3 6" xfId="4707" xr:uid="{F7B6875E-B18E-4804-ACEB-20D8A5C4BA4A}"/>
    <cellStyle name="Note 3 3 3 7" xfId="8883" xr:uid="{E38F0570-693C-4F3E-BB71-248D7171BE11}"/>
    <cellStyle name="Note 3 3 4" xfId="983" xr:uid="{1E931E18-4FF0-49CB-A52D-37319BC93BB5}"/>
    <cellStyle name="Note 3 3 4 2" xfId="5115" xr:uid="{29723E49-E29E-4282-8556-EBC1B6DEF9A2}"/>
    <cellStyle name="Note 3 3 5" xfId="1811" xr:uid="{84408FEE-881D-4BAB-B205-872AFDFC0162}"/>
    <cellStyle name="Note 3 3 5 2" xfId="5942" xr:uid="{39C92851-C326-48A0-A65D-BCE212B434F4}"/>
    <cellStyle name="Note 3 3 6" xfId="2635" xr:uid="{346FFD57-5268-4800-AEA6-1FB254C47C7F}"/>
    <cellStyle name="Note 3 3 6 2" xfId="6766" xr:uid="{A941A9E7-5DDC-4467-BF52-15647F3D7C4B}"/>
    <cellStyle name="Note 3 3 7" xfId="3459" xr:uid="{EAFCE451-4764-41FA-A57D-30437B20102A}"/>
    <cellStyle name="Note 3 3 7 2" xfId="7618" xr:uid="{79474FCE-811E-49E8-BADA-51053DACA480}"/>
    <cellStyle name="Note 3 3 8" xfId="4289" xr:uid="{F3AC0326-37F3-4277-8F79-BF2D8F6A7C3F}"/>
    <cellStyle name="Note 3 3 9" xfId="8465" xr:uid="{7E1AF6D8-6690-48A5-919C-2FD8ED732D9E}"/>
    <cellStyle name="Note 3 4" xfId="262" xr:uid="{00000000-0005-0000-0000-000030030000}"/>
    <cellStyle name="Note 3 4 2" xfId="679" xr:uid="{00000000-0005-0000-0000-000031030000}"/>
    <cellStyle name="Note 3 4 2 2" xfId="1505" xr:uid="{8464C8B9-CA83-4A82-BF0C-0079F8D22FA9}"/>
    <cellStyle name="Note 3 4 2 2 2" xfId="5637" xr:uid="{044228CF-2BCC-4232-8D62-B574EBFAC8D3}"/>
    <cellStyle name="Note 3 4 2 3" xfId="2333" xr:uid="{918A47DE-1C98-4842-968D-E21D14426276}"/>
    <cellStyle name="Note 3 4 2 3 2" xfId="6464" xr:uid="{CF381578-6CA9-4875-9318-93D5C19F9054}"/>
    <cellStyle name="Note 3 4 2 4" xfId="3157" xr:uid="{85630188-1AF3-434B-B143-BCA07AE3AFB9}"/>
    <cellStyle name="Note 3 4 2 4 2" xfId="7288" xr:uid="{24E88DCC-420A-40D2-9995-6343D0CD5CFF}"/>
    <cellStyle name="Note 3 4 2 5" xfId="3981" xr:uid="{E7EED55F-76F9-4D0C-9C7C-79BCE929FC2D}"/>
    <cellStyle name="Note 3 4 2 5 2" xfId="8140" xr:uid="{1B4476EE-0C85-4615-AC16-762D281F776C}"/>
    <cellStyle name="Note 3 4 2 6" xfId="4811" xr:uid="{01645256-A136-492F-9D1A-71EC3348B8FC}"/>
    <cellStyle name="Note 3 4 2 7" xfId="8987" xr:uid="{D46251C5-B92D-48FB-9337-33F3C4A90A6F}"/>
    <cellStyle name="Note 3 4 3" xfId="1088" xr:uid="{9008F033-AF27-42E1-A443-850304ABCACC}"/>
    <cellStyle name="Note 3 4 3 2" xfId="5220" xr:uid="{100E02FD-8FDD-4A4E-913A-DA37E85F89D1}"/>
    <cellStyle name="Note 3 4 4" xfId="1916" xr:uid="{C60F37AB-D9CE-4484-9DA9-E640F5CA74DF}"/>
    <cellStyle name="Note 3 4 4 2" xfId="6047" xr:uid="{68A3FD48-3831-4315-BCEB-897AF0333276}"/>
    <cellStyle name="Note 3 4 5" xfId="2740" xr:uid="{E5D2C176-E24F-4547-8C91-839F4F901F27}"/>
    <cellStyle name="Note 3 4 5 2" xfId="6871" xr:uid="{087D4D9C-9D36-4C29-9450-FE8C449B3289}"/>
    <cellStyle name="Note 3 4 6" xfId="3564" xr:uid="{021FEFE9-7D37-4F6D-8592-7B1F257F896E}"/>
    <cellStyle name="Note 3 4 6 2" xfId="7723" xr:uid="{5FE0D8A1-A98C-451A-8825-C270587AECCE}"/>
    <cellStyle name="Note 3 4 7" xfId="4394" xr:uid="{6C839D88-4259-4511-973F-44D01470D629}"/>
    <cellStyle name="Note 3 4 8" xfId="8570" xr:uid="{E367B587-6E8A-435A-B067-6634EAD9BFD9}"/>
    <cellStyle name="Note 3 5" xfId="471" xr:uid="{00000000-0005-0000-0000-000032030000}"/>
    <cellStyle name="Note 3 5 2" xfId="1297" xr:uid="{9C6658AA-BBAB-4E1A-9CD8-CA7BBA13884C}"/>
    <cellStyle name="Note 3 5 2 2" xfId="5429" xr:uid="{9D338FA1-021D-4FE1-9A3A-D91FDCABFC79}"/>
    <cellStyle name="Note 3 5 3" xfId="2125" xr:uid="{14D03699-2300-4383-AD9E-05A3739683E3}"/>
    <cellStyle name="Note 3 5 3 2" xfId="6256" xr:uid="{73F6513C-6B4B-4FE3-B660-7F5653EA6DE9}"/>
    <cellStyle name="Note 3 5 4" xfId="2949" xr:uid="{38790288-2C2F-46C2-8AFB-FE69200A2F3D}"/>
    <cellStyle name="Note 3 5 4 2" xfId="7080" xr:uid="{9A9362B7-7690-4D32-9AA5-DFE57A1D3319}"/>
    <cellStyle name="Note 3 5 5" xfId="3773" xr:uid="{18234EBC-47B4-4E5A-AE95-3F43CFBB6D2B}"/>
    <cellStyle name="Note 3 5 5 2" xfId="7932" xr:uid="{B8FDB99D-2668-4B1A-9808-94A2351C6472}"/>
    <cellStyle name="Note 3 5 6" xfId="4603" xr:uid="{C82DFDC6-CEF4-47E6-ADD0-8113090C1114}"/>
    <cellStyle name="Note 3 5 7" xfId="8779" xr:uid="{9777F4FB-0EF3-4339-8CC0-B27D5D827786}"/>
    <cellStyle name="Note 3 6" xfId="877" xr:uid="{890F79FF-40CF-45D9-830F-1A700AFF3FAE}"/>
    <cellStyle name="Note 3 6 2" xfId="5009" xr:uid="{68DFC9A4-4DDD-4F6A-B7DC-2E2E00BDEF96}"/>
    <cellStyle name="Note 3 7" xfId="1705" xr:uid="{CB5D2349-F6FD-49B1-9070-9E716DA37967}"/>
    <cellStyle name="Note 3 7 2" xfId="5836" xr:uid="{8A183435-2019-4918-B356-C9B13B0BD94F}"/>
    <cellStyle name="Note 3 8" xfId="2529" xr:uid="{48DA1661-4354-4A91-9E9A-5C5A32626BC1}"/>
    <cellStyle name="Note 3 8 2" xfId="6660" xr:uid="{12E9353F-E2F3-4D7F-A71C-028118D01BC2}"/>
    <cellStyle name="Note 3 9" xfId="3353" xr:uid="{D36C42AD-8157-4CAC-9502-F86137F2363C}"/>
    <cellStyle name="Note 3 9 2" xfId="7512" xr:uid="{01E81033-8D21-4CFB-A42F-3A35FEDCC393}"/>
    <cellStyle name="Note 4" xfId="64" xr:uid="{00000000-0005-0000-0000-000033030000}"/>
    <cellStyle name="Note 4 10" xfId="4196" xr:uid="{113D4B2F-B693-43A8-A714-1438F0BE53F3}"/>
    <cellStyle name="Note 4 11" xfId="8372" xr:uid="{87EB938F-574D-4350-9A41-9D32D7ACB46A}"/>
    <cellStyle name="Note 4 2" xfId="117" xr:uid="{00000000-0005-0000-0000-000034030000}"/>
    <cellStyle name="Note 4 2 10" xfId="8425" xr:uid="{B37EE52D-77A1-4FBB-BD9C-16F6DB875B0F}"/>
    <cellStyle name="Note 4 2 2" xfId="222" xr:uid="{00000000-0005-0000-0000-000035030000}"/>
    <cellStyle name="Note 4 2 2 2" xfId="431" xr:uid="{00000000-0005-0000-0000-000036030000}"/>
    <cellStyle name="Note 4 2 2 2 2" xfId="848" xr:uid="{00000000-0005-0000-0000-000037030000}"/>
    <cellStyle name="Note 4 2 2 2 2 2" xfId="1674" xr:uid="{674390B6-5B11-4915-8BA3-34BBACC98F81}"/>
    <cellStyle name="Note 4 2 2 2 2 2 2" xfId="5806" xr:uid="{717BF4EA-3AF9-4CB0-A4B4-90CC5872AE14}"/>
    <cellStyle name="Note 4 2 2 2 2 3" xfId="2502" xr:uid="{94A74169-3C2C-4454-A0AE-91DD5EAC0BF6}"/>
    <cellStyle name="Note 4 2 2 2 2 3 2" xfId="6633" xr:uid="{3B68B652-43F2-4254-AFC1-9E0FB045CDE8}"/>
    <cellStyle name="Note 4 2 2 2 2 4" xfId="3326" xr:uid="{B3FBA828-1EF0-4807-84B4-2CBAFB531C11}"/>
    <cellStyle name="Note 4 2 2 2 2 4 2" xfId="7457" xr:uid="{9DD53544-9D7C-4090-B262-ECC86D9E0EC2}"/>
    <cellStyle name="Note 4 2 2 2 2 5" xfId="4150" xr:uid="{22EBEF49-34E7-46F1-8281-25C9C4A22D5C}"/>
    <cellStyle name="Note 4 2 2 2 2 5 2" xfId="8309" xr:uid="{7BCA5CC6-08FB-47BC-B3AF-DF9877ACF063}"/>
    <cellStyle name="Note 4 2 2 2 2 6" xfId="4980" xr:uid="{2F31117A-BE3F-4B8C-B838-CED6FF45D131}"/>
    <cellStyle name="Note 4 2 2 2 2 7" xfId="9156" xr:uid="{953EA8EF-F618-4F35-8BDA-9213FD521F4D}"/>
    <cellStyle name="Note 4 2 2 2 3" xfId="1257" xr:uid="{C89DC7C9-3E26-410F-BE17-1E019CDB726E}"/>
    <cellStyle name="Note 4 2 2 2 3 2" xfId="5389" xr:uid="{5B0E5FDF-B4F3-4556-A20F-30250B3CF727}"/>
    <cellStyle name="Note 4 2 2 2 4" xfId="2085" xr:uid="{8174BFB5-5EB2-43BE-85D7-9A92D31201C7}"/>
    <cellStyle name="Note 4 2 2 2 4 2" xfId="6216" xr:uid="{98077928-CA30-417E-A094-5275500BE5B2}"/>
    <cellStyle name="Note 4 2 2 2 5" xfId="2909" xr:uid="{6F53CDE0-CC54-459B-ACF7-ABD5F4210414}"/>
    <cellStyle name="Note 4 2 2 2 5 2" xfId="7040" xr:uid="{724E022A-B0FA-4D78-9D9F-DB24EA96FA1B}"/>
    <cellStyle name="Note 4 2 2 2 6" xfId="3733" xr:uid="{75301732-DC9F-4AE6-A050-6D4A296D0460}"/>
    <cellStyle name="Note 4 2 2 2 6 2" xfId="7892" xr:uid="{0BF116AB-A6FE-4322-A95B-BE21F53B2E79}"/>
    <cellStyle name="Note 4 2 2 2 7" xfId="4563" xr:uid="{17841202-A7AB-410B-84EC-3F2416477402}"/>
    <cellStyle name="Note 4 2 2 2 8" xfId="8739" xr:uid="{20FE8EA5-2B6A-4AF5-BFCB-6BC78292769F}"/>
    <cellStyle name="Note 4 2 2 3" xfId="640" xr:uid="{00000000-0005-0000-0000-000038030000}"/>
    <cellStyle name="Note 4 2 2 3 2" xfId="1466" xr:uid="{D28FA1C1-C41D-4017-B42D-975C4C85BC84}"/>
    <cellStyle name="Note 4 2 2 3 2 2" xfId="5598" xr:uid="{3FB3B2D1-C1EA-4A1B-8059-E8B60AC11084}"/>
    <cellStyle name="Note 4 2 2 3 3" xfId="2294" xr:uid="{AE12CEC4-A439-4C82-9FDC-4AC1DAF0BC45}"/>
    <cellStyle name="Note 4 2 2 3 3 2" xfId="6425" xr:uid="{5B999776-7E54-42A9-9B92-6D9D34BB638C}"/>
    <cellStyle name="Note 4 2 2 3 4" xfId="3118" xr:uid="{165B3AAF-5507-4586-91E8-FB98F2419234}"/>
    <cellStyle name="Note 4 2 2 3 4 2" xfId="7249" xr:uid="{9E0B8052-FAF4-4B87-AD2F-9BA9F3FD6FF8}"/>
    <cellStyle name="Note 4 2 2 3 5" xfId="3942" xr:uid="{4D2AC110-3B51-4EDD-9F44-35444CC408CB}"/>
    <cellStyle name="Note 4 2 2 3 5 2" xfId="8101" xr:uid="{5A32222C-A12D-4DA4-8C6A-665D1C385D67}"/>
    <cellStyle name="Note 4 2 2 3 6" xfId="4772" xr:uid="{74CFDC08-F8B6-427A-82E5-995A20B9C42B}"/>
    <cellStyle name="Note 4 2 2 3 7" xfId="8948" xr:uid="{E9F72434-8306-473C-968B-EE31ADB001F9}"/>
    <cellStyle name="Note 4 2 2 4" xfId="1048" xr:uid="{CF5AAD7D-941F-44AD-9015-FEE591419F96}"/>
    <cellStyle name="Note 4 2 2 4 2" xfId="5180" xr:uid="{AA01365F-E21F-46FA-92DD-3184ACC8F9BA}"/>
    <cellStyle name="Note 4 2 2 5" xfId="1876" xr:uid="{7872D9B9-9822-4B2A-8BE2-6A3933B327F0}"/>
    <cellStyle name="Note 4 2 2 5 2" xfId="6007" xr:uid="{87BCBDEB-EC0A-464F-8127-4C14346F0B97}"/>
    <cellStyle name="Note 4 2 2 6" xfId="2700" xr:uid="{82F9D4B1-3054-4701-AB39-BE3CFD9A71BF}"/>
    <cellStyle name="Note 4 2 2 6 2" xfId="6831" xr:uid="{0511653D-8BB9-41BE-A85E-5553946347F9}"/>
    <cellStyle name="Note 4 2 2 7" xfId="3524" xr:uid="{0DB18542-1299-4FDC-82AD-03B681C29871}"/>
    <cellStyle name="Note 4 2 2 7 2" xfId="7683" xr:uid="{701C8F69-E7BE-4AB2-B7E0-778C5FDAEA23}"/>
    <cellStyle name="Note 4 2 2 8" xfId="4354" xr:uid="{3AEC8259-5BF8-4426-B3E5-2BCFE8DD320E}"/>
    <cellStyle name="Note 4 2 2 9" xfId="8530" xr:uid="{9F1E9BCD-3D62-42C6-A66B-208A81CD91CB}"/>
    <cellStyle name="Note 4 2 3" xfId="327" xr:uid="{00000000-0005-0000-0000-000039030000}"/>
    <cellStyle name="Note 4 2 3 2" xfId="744" xr:uid="{00000000-0005-0000-0000-00003A030000}"/>
    <cellStyle name="Note 4 2 3 2 2" xfId="1570" xr:uid="{DA03FC2C-D32C-46BD-8A3C-95C3CE34058D}"/>
    <cellStyle name="Note 4 2 3 2 2 2" xfId="5702" xr:uid="{124285B2-AA37-4857-A7DF-807EBE602CEB}"/>
    <cellStyle name="Note 4 2 3 2 3" xfId="2398" xr:uid="{553F5B46-C808-49FA-890B-F84E3AA99AD1}"/>
    <cellStyle name="Note 4 2 3 2 3 2" xfId="6529" xr:uid="{D68B8BE8-1AEB-4BA0-BAD2-EA1375BE0628}"/>
    <cellStyle name="Note 4 2 3 2 4" xfId="3222" xr:uid="{AA3D25C9-AD0E-4354-9A7E-2835DAB4C732}"/>
    <cellStyle name="Note 4 2 3 2 4 2" xfId="7353" xr:uid="{ED8994C5-0A5C-4A7D-B4EC-3E85737BC3AB}"/>
    <cellStyle name="Note 4 2 3 2 5" xfId="4046" xr:uid="{EC6498B2-411D-487C-A457-541FAB11D7F0}"/>
    <cellStyle name="Note 4 2 3 2 5 2" xfId="8205" xr:uid="{9C32F126-8182-47D3-8C72-460ADC930CE6}"/>
    <cellStyle name="Note 4 2 3 2 6" xfId="4876" xr:uid="{8C88C07C-EB1C-4392-A1BE-B29393AB8F92}"/>
    <cellStyle name="Note 4 2 3 2 7" xfId="9052" xr:uid="{F60915AB-0853-4534-91FD-EC862AEDCD89}"/>
    <cellStyle name="Note 4 2 3 3" xfId="1153" xr:uid="{4A5D22E6-F428-4D74-87C9-F6361D21CCA8}"/>
    <cellStyle name="Note 4 2 3 3 2" xfId="5285" xr:uid="{871CF1A1-16B7-469F-805E-B6B044995641}"/>
    <cellStyle name="Note 4 2 3 4" xfId="1981" xr:uid="{9BACDD61-3E1C-49A8-957B-57810C2F4AA8}"/>
    <cellStyle name="Note 4 2 3 4 2" xfId="6112" xr:uid="{DE3DF14B-2922-47F6-8A78-7E1164014A00}"/>
    <cellStyle name="Note 4 2 3 5" xfId="2805" xr:uid="{D7FEE654-AA97-4362-9EC7-8B0D8C612D08}"/>
    <cellStyle name="Note 4 2 3 5 2" xfId="6936" xr:uid="{89A3780C-FD70-40D2-ACAC-10219355B3CE}"/>
    <cellStyle name="Note 4 2 3 6" xfId="3629" xr:uid="{A67DB67A-9C49-4FD5-8379-0D313892F951}"/>
    <cellStyle name="Note 4 2 3 6 2" xfId="7788" xr:uid="{4FCD2163-D68F-4F5E-8183-57BD2BB44EDF}"/>
    <cellStyle name="Note 4 2 3 7" xfId="4459" xr:uid="{D53E190B-E4C8-4CAD-BAE7-71F9312768C4}"/>
    <cellStyle name="Note 4 2 3 8" xfId="8635" xr:uid="{99443BE0-7DC9-4367-B5DE-E93841FBBBF7}"/>
    <cellStyle name="Note 4 2 4" xfId="536" xr:uid="{00000000-0005-0000-0000-00003B030000}"/>
    <cellStyle name="Note 4 2 4 2" xfId="1362" xr:uid="{B5929441-A643-4051-9C02-1FB14074F48F}"/>
    <cellStyle name="Note 4 2 4 2 2" xfId="5494" xr:uid="{BD14D27E-2A60-448F-84D8-18F07F52E72D}"/>
    <cellStyle name="Note 4 2 4 3" xfId="2190" xr:uid="{2A99E6B2-5A6F-4405-A2C1-C52FE2CF0307}"/>
    <cellStyle name="Note 4 2 4 3 2" xfId="6321" xr:uid="{684A4BB7-11B7-456A-A8E3-F8B85EF023CA}"/>
    <cellStyle name="Note 4 2 4 4" xfId="3014" xr:uid="{8DE42EE6-E240-438C-9129-B1E175FF7127}"/>
    <cellStyle name="Note 4 2 4 4 2" xfId="7145" xr:uid="{E173D379-7401-48B6-BD2D-E6AD695E59E1}"/>
    <cellStyle name="Note 4 2 4 5" xfId="3838" xr:uid="{DCB112B8-ADD9-4BBC-8482-820A2C0960DD}"/>
    <cellStyle name="Note 4 2 4 5 2" xfId="7997" xr:uid="{C794D2A6-859E-4D95-A9D2-CC43893DF5DB}"/>
    <cellStyle name="Note 4 2 4 6" xfId="4668" xr:uid="{9BF44D2A-0D54-451F-B94E-D648CDF86C55}"/>
    <cellStyle name="Note 4 2 4 7" xfId="8844" xr:uid="{E5712080-CAF2-42C6-8945-40360D47008D}"/>
    <cellStyle name="Note 4 2 5" xfId="943" xr:uid="{1A7CCCFA-3872-4706-A28E-591116DE46AA}"/>
    <cellStyle name="Note 4 2 5 2" xfId="5075" xr:uid="{F662E1A9-03B0-415E-8EE7-F418B69F1B6D}"/>
    <cellStyle name="Note 4 2 6" xfId="1771" xr:uid="{ED9ED50E-08C6-4734-A7AF-1A252E04AB3F}"/>
    <cellStyle name="Note 4 2 6 2" xfId="5902" xr:uid="{375EB100-2D4C-4121-8514-2FC5C14AF766}"/>
    <cellStyle name="Note 4 2 7" xfId="2595" xr:uid="{59BE6AB0-502A-40A2-B592-8DC59DEE8FCC}"/>
    <cellStyle name="Note 4 2 7 2" xfId="6726" xr:uid="{67562A21-657A-45B7-837E-C77AD8D0D901}"/>
    <cellStyle name="Note 4 2 8" xfId="3419" xr:uid="{13F1ADD3-41CA-4D17-B590-3DBBC63AA951}"/>
    <cellStyle name="Note 4 2 8 2" xfId="7578" xr:uid="{09807744-3C5A-4C4B-9FBA-CC6DF80821F8}"/>
    <cellStyle name="Note 4 2 9" xfId="4249" xr:uid="{FCA29A43-A190-443B-86F8-30FF30ADA44A}"/>
    <cellStyle name="Note 4 3" xfId="170" xr:uid="{00000000-0005-0000-0000-00003C030000}"/>
    <cellStyle name="Note 4 3 2" xfId="379" xr:uid="{00000000-0005-0000-0000-00003D030000}"/>
    <cellStyle name="Note 4 3 2 2" xfId="796" xr:uid="{00000000-0005-0000-0000-00003E030000}"/>
    <cellStyle name="Note 4 3 2 2 2" xfId="1622" xr:uid="{0942DE3D-C691-4CBB-B196-890C21372C51}"/>
    <cellStyle name="Note 4 3 2 2 2 2" xfId="5754" xr:uid="{CAE7033D-DA7E-4014-9503-BF78D678DE3E}"/>
    <cellStyle name="Note 4 3 2 2 3" xfId="2450" xr:uid="{43D2E517-2D1D-4F9E-86EE-C077DEE0FB7F}"/>
    <cellStyle name="Note 4 3 2 2 3 2" xfId="6581" xr:uid="{77ACC807-291D-4990-B0D2-0646DC7460E1}"/>
    <cellStyle name="Note 4 3 2 2 4" xfId="3274" xr:uid="{69448A75-2EA1-49B9-9C6C-7AC6EB8150F6}"/>
    <cellStyle name="Note 4 3 2 2 4 2" xfId="7405" xr:uid="{4CDE81E5-A96B-4456-A1E1-7C834D8A81F4}"/>
    <cellStyle name="Note 4 3 2 2 5" xfId="4098" xr:uid="{0179D5F6-B176-4E1B-874B-D9F7AD7ABF4F}"/>
    <cellStyle name="Note 4 3 2 2 5 2" xfId="8257" xr:uid="{08195829-1065-47A0-831B-22C106D012AF}"/>
    <cellStyle name="Note 4 3 2 2 6" xfId="4928" xr:uid="{FD1697AA-C8A7-40D1-A28E-E1A83B002A2E}"/>
    <cellStyle name="Note 4 3 2 2 7" xfId="9104" xr:uid="{9E4C045F-A5C9-458F-8DCD-E33ADC412580}"/>
    <cellStyle name="Note 4 3 2 3" xfId="1205" xr:uid="{F608E3E2-6571-4DA4-BA33-641031E0A5B8}"/>
    <cellStyle name="Note 4 3 2 3 2" xfId="5337" xr:uid="{8FD543FA-2C69-4713-B21A-1F01A1AF892E}"/>
    <cellStyle name="Note 4 3 2 4" xfId="2033" xr:uid="{4A8456E0-AF6D-4362-B52E-67A412B3F05D}"/>
    <cellStyle name="Note 4 3 2 4 2" xfId="6164" xr:uid="{9B9862EC-50BD-4296-AFE3-2A16BBFE6C71}"/>
    <cellStyle name="Note 4 3 2 5" xfId="2857" xr:uid="{CEE07FFB-5415-4804-9242-9952C1DB6584}"/>
    <cellStyle name="Note 4 3 2 5 2" xfId="6988" xr:uid="{BE211751-034E-454A-8DF6-C0C21AF7A1B0}"/>
    <cellStyle name="Note 4 3 2 6" xfId="3681" xr:uid="{BB576399-A965-4276-BFD2-EB7F03042FEE}"/>
    <cellStyle name="Note 4 3 2 6 2" xfId="7840" xr:uid="{1AE869A8-640E-4E36-85EA-9285FE934BAE}"/>
    <cellStyle name="Note 4 3 2 7" xfId="4511" xr:uid="{92D5205C-FF49-4A0E-8964-9A12D58AB298}"/>
    <cellStyle name="Note 4 3 2 8" xfId="8687" xr:uid="{11CCA6C7-425A-49C2-ADE8-5DF34B86D65E}"/>
    <cellStyle name="Note 4 3 3" xfId="588" xr:uid="{00000000-0005-0000-0000-00003F030000}"/>
    <cellStyle name="Note 4 3 3 2" xfId="1414" xr:uid="{22A17B29-26BA-44CC-B05A-4476F4131C5D}"/>
    <cellStyle name="Note 4 3 3 2 2" xfId="5546" xr:uid="{D1731356-377D-4985-A228-3B8298A32866}"/>
    <cellStyle name="Note 4 3 3 3" xfId="2242" xr:uid="{55DFB6D3-04EE-4FA8-AD29-07FDC90B3885}"/>
    <cellStyle name="Note 4 3 3 3 2" xfId="6373" xr:uid="{8DCE9ABE-8A2E-42F9-8B76-89A00B515722}"/>
    <cellStyle name="Note 4 3 3 4" xfId="3066" xr:uid="{4112DAB6-CE7F-4D16-9A29-4C2633C11E77}"/>
    <cellStyle name="Note 4 3 3 4 2" xfId="7197" xr:uid="{48940A98-BFDF-4B87-BC65-008593B47E9C}"/>
    <cellStyle name="Note 4 3 3 5" xfId="3890" xr:uid="{7AD8E56A-F95B-4C23-92C3-F2A5A3A168DD}"/>
    <cellStyle name="Note 4 3 3 5 2" xfId="8049" xr:uid="{B907D6BF-2D79-46E6-A6FB-10B44A282080}"/>
    <cellStyle name="Note 4 3 3 6" xfId="4720" xr:uid="{83346622-DE00-46A9-A043-5AE1A751AA9D}"/>
    <cellStyle name="Note 4 3 3 7" xfId="8896" xr:uid="{0ADB619B-C4B9-4FD8-A77C-F62735B097DE}"/>
    <cellStyle name="Note 4 3 4" xfId="996" xr:uid="{F14A74BA-5CF5-49E9-B97C-577E3A9E853B}"/>
    <cellStyle name="Note 4 3 4 2" xfId="5128" xr:uid="{DBC964D0-7719-44E5-8B3F-FA0579C02B79}"/>
    <cellStyle name="Note 4 3 5" xfId="1824" xr:uid="{1B40EDF4-495C-47C8-8441-364CD56864AC}"/>
    <cellStyle name="Note 4 3 5 2" xfId="5955" xr:uid="{004CEEA7-0D89-4A7C-B22C-E6C84129E927}"/>
    <cellStyle name="Note 4 3 6" xfId="2648" xr:uid="{5FAD6D95-6FE4-46E4-9655-CDA7E7AFD65C}"/>
    <cellStyle name="Note 4 3 6 2" xfId="6779" xr:uid="{804F1AE9-395C-48EB-A17A-214B970D8BCC}"/>
    <cellStyle name="Note 4 3 7" xfId="3472" xr:uid="{B5638B85-90FC-43C0-A8F6-6B115D646EDB}"/>
    <cellStyle name="Note 4 3 7 2" xfId="7631" xr:uid="{9EB5F881-F88F-411E-A1B8-F3F346707C6E}"/>
    <cellStyle name="Note 4 3 8" xfId="4302" xr:uid="{D4B98AAE-C617-4B9E-BC2B-8B63C0978153}"/>
    <cellStyle name="Note 4 3 9" xfId="8478" xr:uid="{4C34EB77-89F0-48E3-8C56-4E2BC2AD7994}"/>
    <cellStyle name="Note 4 4" xfId="275" xr:uid="{00000000-0005-0000-0000-000040030000}"/>
    <cellStyle name="Note 4 4 2" xfId="692" xr:uid="{00000000-0005-0000-0000-000041030000}"/>
    <cellStyle name="Note 4 4 2 2" xfId="1518" xr:uid="{EBDD566A-BD1B-4DCE-A2E2-2D01773153E7}"/>
    <cellStyle name="Note 4 4 2 2 2" xfId="5650" xr:uid="{65805A55-3A01-4790-83C4-03D5C6AEEC4C}"/>
    <cellStyle name="Note 4 4 2 3" xfId="2346" xr:uid="{855555B5-4FA7-4B24-9D3D-39DD4FB84196}"/>
    <cellStyle name="Note 4 4 2 3 2" xfId="6477" xr:uid="{2ACF3197-5ED8-4513-BEE9-D1CF91510E4C}"/>
    <cellStyle name="Note 4 4 2 4" xfId="3170" xr:uid="{F30668D4-8C94-4472-8F73-D9CF460031C9}"/>
    <cellStyle name="Note 4 4 2 4 2" xfId="7301" xr:uid="{B67B559B-8F37-4F82-AB45-A758DA900F17}"/>
    <cellStyle name="Note 4 4 2 5" xfId="3994" xr:uid="{C7356EEB-82C8-4995-AF4D-13BB94BD8625}"/>
    <cellStyle name="Note 4 4 2 5 2" xfId="8153" xr:uid="{604561FE-42E0-458E-85ED-B313C0C9E554}"/>
    <cellStyle name="Note 4 4 2 6" xfId="4824" xr:uid="{0AE9B8D9-A179-43CC-81C4-CC0AA05E867B}"/>
    <cellStyle name="Note 4 4 2 7" xfId="9000" xr:uid="{714E6F1E-665C-41B0-B86A-06A78E6CE711}"/>
    <cellStyle name="Note 4 4 3" xfId="1101" xr:uid="{2F96E970-FC7F-4F03-A065-04C327C119CC}"/>
    <cellStyle name="Note 4 4 3 2" xfId="5233" xr:uid="{AD47E7B0-E86B-47B4-8D8B-089B9385480F}"/>
    <cellStyle name="Note 4 4 4" xfId="1929" xr:uid="{5EBE3BAF-7C8C-4FAF-A150-C07791B985EE}"/>
    <cellStyle name="Note 4 4 4 2" xfId="6060" xr:uid="{AF218AC3-27A3-43F6-B1CE-B76DFA077E70}"/>
    <cellStyle name="Note 4 4 5" xfId="2753" xr:uid="{695AED6A-2092-4AE5-B5AE-11A8E7B24FC3}"/>
    <cellStyle name="Note 4 4 5 2" xfId="6884" xr:uid="{E3002F6E-1E87-467B-809B-22AFC8040CBC}"/>
    <cellStyle name="Note 4 4 6" xfId="3577" xr:uid="{635543F1-1579-4FBC-833F-10F4F8529D2F}"/>
    <cellStyle name="Note 4 4 6 2" xfId="7736" xr:uid="{6381C090-AAEF-43AC-9C3F-1A64FE8CE897}"/>
    <cellStyle name="Note 4 4 7" xfId="4407" xr:uid="{B7D3F6C2-3763-44E7-963E-A200A5AF9DF2}"/>
    <cellStyle name="Note 4 4 8" xfId="8583" xr:uid="{BEDD211E-922C-433E-A036-8CD05F41A532}"/>
    <cellStyle name="Note 4 5" xfId="484" xr:uid="{00000000-0005-0000-0000-000042030000}"/>
    <cellStyle name="Note 4 5 2" xfId="1310" xr:uid="{0066AAFC-78EE-4EED-BEC7-DA997FD1EBC3}"/>
    <cellStyle name="Note 4 5 2 2" xfId="5442" xr:uid="{E5266A7B-F820-4119-8083-FF450CF0C62A}"/>
    <cellStyle name="Note 4 5 3" xfId="2138" xr:uid="{C7E84710-D072-4D61-942D-B1AAC15C6D71}"/>
    <cellStyle name="Note 4 5 3 2" xfId="6269" xr:uid="{D4611BE7-3465-44AA-8ECC-450E834B5E65}"/>
    <cellStyle name="Note 4 5 4" xfId="2962" xr:uid="{253D15D3-0E0A-438A-9C3A-3D698ADE210B}"/>
    <cellStyle name="Note 4 5 4 2" xfId="7093" xr:uid="{30B42F13-DB37-4802-B225-7E5521956124}"/>
    <cellStyle name="Note 4 5 5" xfId="3786" xr:uid="{7D53F933-9635-4668-8F6C-36634A56E048}"/>
    <cellStyle name="Note 4 5 5 2" xfId="7945" xr:uid="{D7F4C8BA-06EF-4C66-99F7-5E62555B2CC4}"/>
    <cellStyle name="Note 4 5 6" xfId="4616" xr:uid="{6B5A102C-1BBE-482F-AA66-F6DC8897FE2A}"/>
    <cellStyle name="Note 4 5 7" xfId="8792" xr:uid="{737A3E43-7FFB-4089-87AC-6FFDD94418D0}"/>
    <cellStyle name="Note 4 6" xfId="890" xr:uid="{3C46D09B-AD22-446E-B290-8F27F09E7C6B}"/>
    <cellStyle name="Note 4 6 2" xfId="5022" xr:uid="{60835D26-E2C9-487B-BED0-A2163C3157C0}"/>
    <cellStyle name="Note 4 7" xfId="1718" xr:uid="{79101682-5CFD-4529-9D3A-F83E3E73176E}"/>
    <cellStyle name="Note 4 7 2" xfId="5849" xr:uid="{CC60BFF6-870C-46CD-9B3C-88DD8CCB97E8}"/>
    <cellStyle name="Note 4 8" xfId="2542" xr:uid="{D8098A46-DCFD-4902-9555-83A4DBBD47ED}"/>
    <cellStyle name="Note 4 8 2" xfId="6673" xr:uid="{E9996631-B8E2-48D6-8BB1-3DA2000AB6BA}"/>
    <cellStyle name="Note 4 9" xfId="3366" xr:uid="{FD44683E-369A-4DB0-9B16-65DE88067AA2}"/>
    <cellStyle name="Note 4 9 2" xfId="7525" xr:uid="{14CE0836-E996-4A7E-A72F-10D7C4181AD9}"/>
    <cellStyle name="Note 5" xfId="77" xr:uid="{00000000-0005-0000-0000-000043030000}"/>
    <cellStyle name="Note 5 10" xfId="8385" xr:uid="{DCF1C591-1DD2-44E3-B5C8-FFC20D242DBD}"/>
    <cellStyle name="Note 5 2" xfId="183" xr:uid="{00000000-0005-0000-0000-000044030000}"/>
    <cellStyle name="Note 5 2 2" xfId="392" xr:uid="{00000000-0005-0000-0000-000045030000}"/>
    <cellStyle name="Note 5 2 2 2" xfId="809" xr:uid="{00000000-0005-0000-0000-000046030000}"/>
    <cellStyle name="Note 5 2 2 2 2" xfId="1635" xr:uid="{F8E15F15-B822-4791-BFFF-DA98EC0497D4}"/>
    <cellStyle name="Note 5 2 2 2 2 2" xfId="5767" xr:uid="{4F72BE3C-7985-4AF4-9F06-F345DD125A64}"/>
    <cellStyle name="Note 5 2 2 2 3" xfId="2463" xr:uid="{7C9EBC5B-E6FF-487C-9577-4C39A833B72F}"/>
    <cellStyle name="Note 5 2 2 2 3 2" xfId="6594" xr:uid="{EBBD763E-4409-414A-8873-1FB203197BD0}"/>
    <cellStyle name="Note 5 2 2 2 4" xfId="3287" xr:uid="{BE938229-C7C2-4D1D-A1B3-B886FA38D186}"/>
    <cellStyle name="Note 5 2 2 2 4 2" xfId="7418" xr:uid="{18A1AC5E-AFB3-471B-9414-49D2F14168BB}"/>
    <cellStyle name="Note 5 2 2 2 5" xfId="4111" xr:uid="{2581C5E1-0798-4229-9C02-602A8C01C738}"/>
    <cellStyle name="Note 5 2 2 2 5 2" xfId="8270" xr:uid="{8CEADC13-7BF3-404E-B415-B5D8EF4DD553}"/>
    <cellStyle name="Note 5 2 2 2 6" xfId="4941" xr:uid="{8832FB93-488D-4CD4-A712-B5D346BA75B6}"/>
    <cellStyle name="Note 5 2 2 2 7" xfId="9117" xr:uid="{5CB48D9F-8392-48F6-B667-159D2A5AE10C}"/>
    <cellStyle name="Note 5 2 2 3" xfId="1218" xr:uid="{596AD1B7-86F2-4395-A7D9-DBBA38018350}"/>
    <cellStyle name="Note 5 2 2 3 2" xfId="5350" xr:uid="{14D822D6-E33F-44E5-9212-6EE07E123ED4}"/>
    <cellStyle name="Note 5 2 2 4" xfId="2046" xr:uid="{364F43C2-1378-4945-84D8-EC57B721B5B7}"/>
    <cellStyle name="Note 5 2 2 4 2" xfId="6177" xr:uid="{91FD80F7-B0C9-4014-8D0A-F466FBC4C6C2}"/>
    <cellStyle name="Note 5 2 2 5" xfId="2870" xr:uid="{67D302E4-8EDC-4551-B385-0A2883A2D357}"/>
    <cellStyle name="Note 5 2 2 5 2" xfId="7001" xr:uid="{74A9EB5C-A788-4776-8A31-EAE174419887}"/>
    <cellStyle name="Note 5 2 2 6" xfId="3694" xr:uid="{5DFB84D3-86E6-435D-8A76-09E26B03B1F4}"/>
    <cellStyle name="Note 5 2 2 6 2" xfId="7853" xr:uid="{A6BDAC3D-AEBE-475F-8B43-D6E7184ADC8F}"/>
    <cellStyle name="Note 5 2 2 7" xfId="4524" xr:uid="{01EF9BF0-BC30-4EBD-B631-59D0C5EB07BB}"/>
    <cellStyle name="Note 5 2 2 8" xfId="8700" xr:uid="{0FCFA1A3-5814-4C42-B0A4-DD5C86566E31}"/>
    <cellStyle name="Note 5 2 3" xfId="601" xr:uid="{00000000-0005-0000-0000-000047030000}"/>
    <cellStyle name="Note 5 2 3 2" xfId="1427" xr:uid="{61DAD628-6BAF-4468-A530-D2C71C1D967A}"/>
    <cellStyle name="Note 5 2 3 2 2" xfId="5559" xr:uid="{0C044645-726E-4114-A7F5-AC668FA502F8}"/>
    <cellStyle name="Note 5 2 3 3" xfId="2255" xr:uid="{2B53AC06-0A20-4A11-9C86-669F104604AF}"/>
    <cellStyle name="Note 5 2 3 3 2" xfId="6386" xr:uid="{876A2DF5-1898-447F-A37B-17D66CF36024}"/>
    <cellStyle name="Note 5 2 3 4" xfId="3079" xr:uid="{A04385D1-004F-4ECC-9E8C-CF15A3FACA78}"/>
    <cellStyle name="Note 5 2 3 4 2" xfId="7210" xr:uid="{5EBE128E-1E53-42E7-817E-73EBF80955B7}"/>
    <cellStyle name="Note 5 2 3 5" xfId="3903" xr:uid="{8F33CCBC-36E0-492A-9A1E-FE260E290C44}"/>
    <cellStyle name="Note 5 2 3 5 2" xfId="8062" xr:uid="{E983047E-90C1-433F-BAEA-18C42AF61808}"/>
    <cellStyle name="Note 5 2 3 6" xfId="4733" xr:uid="{9B7B2E5D-B221-4051-8CD8-7D44B0A81814}"/>
    <cellStyle name="Note 5 2 3 7" xfId="8909" xr:uid="{63DA4ECA-9E38-4B0A-81E6-C8D19EF2993E}"/>
    <cellStyle name="Note 5 2 4" xfId="1009" xr:uid="{7351FBA1-FA1E-4695-80D2-A46D4C4A110A}"/>
    <cellStyle name="Note 5 2 4 2" xfId="5141" xr:uid="{0200BEB3-C7C7-4EB1-9C48-4097653D1C02}"/>
    <cellStyle name="Note 5 2 5" xfId="1837" xr:uid="{7E8A1B96-B9CB-410D-B6E8-85B7E9B1C42E}"/>
    <cellStyle name="Note 5 2 5 2" xfId="5968" xr:uid="{AB52CFA0-D27A-4459-B3EE-37BE0D9A263D}"/>
    <cellStyle name="Note 5 2 6" xfId="2661" xr:uid="{AC3E0314-0FDF-4BFC-9C04-63C860A97157}"/>
    <cellStyle name="Note 5 2 6 2" xfId="6792" xr:uid="{27013993-F21A-4826-8E9B-54FE3158C83B}"/>
    <cellStyle name="Note 5 2 7" xfId="3485" xr:uid="{BD15240C-994B-423D-BFC8-0AAD8EA55472}"/>
    <cellStyle name="Note 5 2 7 2" xfId="7644" xr:uid="{5452A660-7061-4DBD-BDA5-5DBDF65CE181}"/>
    <cellStyle name="Note 5 2 8" xfId="4315" xr:uid="{16C7CB92-0095-4049-9476-AB847F99D526}"/>
    <cellStyle name="Note 5 2 9" xfId="8491" xr:uid="{0D4222B3-4706-46D4-9199-F13B7871FA50}"/>
    <cellStyle name="Note 5 3" xfId="288" xr:uid="{00000000-0005-0000-0000-000048030000}"/>
    <cellStyle name="Note 5 3 2" xfId="705" xr:uid="{00000000-0005-0000-0000-000049030000}"/>
    <cellStyle name="Note 5 3 2 2" xfId="1531" xr:uid="{D57B9509-502C-437C-B4EA-8666968DECAC}"/>
    <cellStyle name="Note 5 3 2 2 2" xfId="5663" xr:uid="{6BD127C8-2A43-4E61-BA85-DFE76E491278}"/>
    <cellStyle name="Note 5 3 2 3" xfId="2359" xr:uid="{3E3520EB-9ACF-4367-B87F-BFBF7F9D63BB}"/>
    <cellStyle name="Note 5 3 2 3 2" xfId="6490" xr:uid="{A2196C5E-DE15-4170-864E-5613030F88D5}"/>
    <cellStyle name="Note 5 3 2 4" xfId="3183" xr:uid="{2D156F1C-AF43-4E1D-8089-B6DC351BB676}"/>
    <cellStyle name="Note 5 3 2 4 2" xfId="7314" xr:uid="{EABE0777-AD44-4D23-AE08-AD3819AC34D3}"/>
    <cellStyle name="Note 5 3 2 5" xfId="4007" xr:uid="{861549DC-4520-4342-BA29-A1360AF0E88B}"/>
    <cellStyle name="Note 5 3 2 5 2" xfId="8166" xr:uid="{0CF308CA-CA7B-4814-A0E0-63BC6CB1CB06}"/>
    <cellStyle name="Note 5 3 2 6" xfId="4837" xr:uid="{8E0C832E-DA5C-41D5-A2C0-FFFAE8CDE916}"/>
    <cellStyle name="Note 5 3 2 7" xfId="9013" xr:uid="{7892415A-8C9B-459E-9847-3604351A8FB1}"/>
    <cellStyle name="Note 5 3 3" xfId="1114" xr:uid="{79BED39F-67AB-400B-9075-DFF9497756D4}"/>
    <cellStyle name="Note 5 3 3 2" xfId="5246" xr:uid="{DEA14186-FFBA-4268-9646-82A82BC889EE}"/>
    <cellStyle name="Note 5 3 4" xfId="1942" xr:uid="{1BEBF15F-5DD7-4FAE-9098-358DCF8AA6DF}"/>
    <cellStyle name="Note 5 3 4 2" xfId="6073" xr:uid="{3AEA75D3-17B5-4B1B-A995-A21926CF69B8}"/>
    <cellStyle name="Note 5 3 5" xfId="2766" xr:uid="{85E033F1-99D4-4446-943E-8872C5B8E18A}"/>
    <cellStyle name="Note 5 3 5 2" xfId="6897" xr:uid="{B38C1DB7-4E05-40D9-B7A7-06C690B9E953}"/>
    <cellStyle name="Note 5 3 6" xfId="3590" xr:uid="{C04E6597-E81C-4BE6-B017-97FAF0009757}"/>
    <cellStyle name="Note 5 3 6 2" xfId="7749" xr:uid="{46B74AF0-0331-4C0D-B810-BFF001032131}"/>
    <cellStyle name="Note 5 3 7" xfId="4420" xr:uid="{5A85A6A3-CF34-45F4-B3DE-C4CAF7A6CAA8}"/>
    <cellStyle name="Note 5 3 8" xfId="8596" xr:uid="{59BDE21B-AF71-498B-AEF4-39D932917133}"/>
    <cellStyle name="Note 5 4" xfId="497" xr:uid="{00000000-0005-0000-0000-00004A030000}"/>
    <cellStyle name="Note 5 4 2" xfId="1323" xr:uid="{E5A2D2C0-7FCE-4942-88CD-27F58D5FDAC0}"/>
    <cellStyle name="Note 5 4 2 2" xfId="5455" xr:uid="{D5F7D065-E674-4609-BA4D-908B287EA74F}"/>
    <cellStyle name="Note 5 4 3" xfId="2151" xr:uid="{ECAC653C-A8F1-4EBE-ADC1-4CBA28EC037E}"/>
    <cellStyle name="Note 5 4 3 2" xfId="6282" xr:uid="{02D1F36E-ADD4-4A12-ABBA-29C5B8CC4F30}"/>
    <cellStyle name="Note 5 4 4" xfId="2975" xr:uid="{79C17B2E-0C50-4650-972A-3CAFCEF013F0}"/>
    <cellStyle name="Note 5 4 4 2" xfId="7106" xr:uid="{3F89EE0F-FEA3-404B-9315-9DC37F65F594}"/>
    <cellStyle name="Note 5 4 5" xfId="3799" xr:uid="{30B6ED1C-E3E4-4B14-9543-DA6E5E7D9AA9}"/>
    <cellStyle name="Note 5 4 5 2" xfId="7958" xr:uid="{51A496C4-5491-4885-BD14-8E7D13CC9F04}"/>
    <cellStyle name="Note 5 4 6" xfId="4629" xr:uid="{46C0F6BD-C9A9-497A-87D6-8D07BC3D9CF8}"/>
    <cellStyle name="Note 5 4 7" xfId="8805" xr:uid="{86236D38-0D09-4D4D-A9C3-075E914D7B62}"/>
    <cellStyle name="Note 5 5" xfId="903" xr:uid="{09CACF40-22E7-4EA6-AA3A-CA68C374C56E}"/>
    <cellStyle name="Note 5 5 2" xfId="5035" xr:uid="{E8504381-2F1B-4BD0-B9E5-6023D0FFDC88}"/>
    <cellStyle name="Note 5 6" xfId="1731" xr:uid="{B947C698-05AD-4FE0-8AD1-4100F5364678}"/>
    <cellStyle name="Note 5 6 2" xfId="5862" xr:uid="{00C8C769-C309-4233-B66A-446BB3C43A0B}"/>
    <cellStyle name="Note 5 7" xfId="2555" xr:uid="{7454CAA0-7AD1-453C-8EAA-7B5CC1B1031C}"/>
    <cellStyle name="Note 5 7 2" xfId="6686" xr:uid="{A24AEC18-5ADC-4859-A5B8-94CDFD683EA8}"/>
    <cellStyle name="Note 5 8" xfId="3379" xr:uid="{F0542509-344B-4D52-AE51-D8DF87F11F9B}"/>
    <cellStyle name="Note 5 8 2" xfId="7538" xr:uid="{C869736A-8E53-4A62-BF0F-5C8D234A6B2D}"/>
    <cellStyle name="Note 5 9" xfId="4209" xr:uid="{AE00A419-E8E2-4E22-8851-D9FF8F7201F9}"/>
    <cellStyle name="Note 6" xfId="130" xr:uid="{00000000-0005-0000-0000-00004B030000}"/>
    <cellStyle name="Note 6 2" xfId="340" xr:uid="{00000000-0005-0000-0000-00004C030000}"/>
    <cellStyle name="Note 6 2 2" xfId="757" xr:uid="{00000000-0005-0000-0000-00004D030000}"/>
    <cellStyle name="Note 6 2 2 2" xfId="1583" xr:uid="{6FCC9D1B-2E3C-4ADA-B41C-4A36DE4510AE}"/>
    <cellStyle name="Note 6 2 2 2 2" xfId="5715" xr:uid="{082DBA27-F084-453D-B3E0-24F59F43D6DE}"/>
    <cellStyle name="Note 6 2 2 3" xfId="2411" xr:uid="{87A5E119-D436-4688-B4AD-176646805FBE}"/>
    <cellStyle name="Note 6 2 2 3 2" xfId="6542" xr:uid="{E1E79E73-FC4A-44FC-A3B9-AEF616A4ABE7}"/>
    <cellStyle name="Note 6 2 2 4" xfId="3235" xr:uid="{D84836C8-012A-4711-AC52-553A79C1CE97}"/>
    <cellStyle name="Note 6 2 2 4 2" xfId="7366" xr:uid="{9A5FC070-F8A0-4F91-BAFE-7BACE3315C81}"/>
    <cellStyle name="Note 6 2 2 5" xfId="4059" xr:uid="{F7C50784-A969-4878-BD27-A97230362D49}"/>
    <cellStyle name="Note 6 2 2 5 2" xfId="8218" xr:uid="{FA1BDB17-7B1D-493A-96B0-CC13D57E5889}"/>
    <cellStyle name="Note 6 2 2 6" xfId="4889" xr:uid="{C4E505C6-42ED-4354-9667-F84808BBCE29}"/>
    <cellStyle name="Note 6 2 2 7" xfId="9065" xr:uid="{77AA89E1-49E8-4954-B1E9-EDF6AD38FD85}"/>
    <cellStyle name="Note 6 2 3" xfId="1166" xr:uid="{7294751E-E8F1-45D4-902B-FEB3BDAD79D9}"/>
    <cellStyle name="Note 6 2 3 2" xfId="5298" xr:uid="{2A2AEDD8-0307-4C74-83BA-A0580EB58B49}"/>
    <cellStyle name="Note 6 2 4" xfId="1994" xr:uid="{EA140E80-C7AE-471B-B8AB-0219BFC7699D}"/>
    <cellStyle name="Note 6 2 4 2" xfId="6125" xr:uid="{18D95B7D-F5DF-4772-9049-B904DB7A83F1}"/>
    <cellStyle name="Note 6 2 5" xfId="2818" xr:uid="{9D8E861E-BEB9-4E81-90D1-CB20985F4817}"/>
    <cellStyle name="Note 6 2 5 2" xfId="6949" xr:uid="{02A16F15-AD08-4999-BACE-C66CEFB277EB}"/>
    <cellStyle name="Note 6 2 6" xfId="3642" xr:uid="{EA872585-6CC7-4002-BF6E-7920A2A60F37}"/>
    <cellStyle name="Note 6 2 6 2" xfId="7801" xr:uid="{BE7F167D-F873-4B5A-A237-4997ACE1C0F2}"/>
    <cellStyle name="Note 6 2 7" xfId="4472" xr:uid="{20E9A527-A8E4-48F2-9281-FDE401A0F869}"/>
    <cellStyle name="Note 6 2 8" xfId="8648" xr:uid="{398816CC-2782-429F-9841-DA6CE55EA35B}"/>
    <cellStyle name="Note 6 3" xfId="549" xr:uid="{00000000-0005-0000-0000-00004E030000}"/>
    <cellStyle name="Note 6 3 2" xfId="1375" xr:uid="{0A70B96A-961A-4469-8242-0B6E38A758CB}"/>
    <cellStyle name="Note 6 3 2 2" xfId="5507" xr:uid="{532C6D00-6E30-490D-8302-59A16DD85BD0}"/>
    <cellStyle name="Note 6 3 3" xfId="2203" xr:uid="{FFE18A29-C10B-4FF3-A99A-84AA5A37E6BA}"/>
    <cellStyle name="Note 6 3 3 2" xfId="6334" xr:uid="{0DF4BB20-0683-49F2-8156-AD94EE39323D}"/>
    <cellStyle name="Note 6 3 4" xfId="3027" xr:uid="{C133B24F-B5D7-4ECC-9135-47C64B9DC931}"/>
    <cellStyle name="Note 6 3 4 2" xfId="7158" xr:uid="{F1202900-F7A0-4B43-8FC4-9268AF9BE4C6}"/>
    <cellStyle name="Note 6 3 5" xfId="3851" xr:uid="{901504B5-E52F-4EEC-AEFA-84DA717F0F0F}"/>
    <cellStyle name="Note 6 3 5 2" xfId="8010" xr:uid="{4FA71FCF-EB7C-471F-815A-289EAB635BC4}"/>
    <cellStyle name="Note 6 3 6" xfId="4681" xr:uid="{549BA7DC-9AF2-40A4-AD64-3F59A02FA14B}"/>
    <cellStyle name="Note 6 3 7" xfId="8857" xr:uid="{0D1DB79E-316B-4744-8008-E88527C16E7F}"/>
    <cellStyle name="Note 6 4" xfId="956" xr:uid="{DB631621-C7FD-4DC4-828A-83459D3D5A71}"/>
    <cellStyle name="Note 6 4 2" xfId="5088" xr:uid="{24943E59-31F7-48A0-9D06-1AC2F7C88727}"/>
    <cellStyle name="Note 6 5" xfId="1784" xr:uid="{6750F7FA-1B2B-4186-9CD9-60C4093C77B3}"/>
    <cellStyle name="Note 6 5 2" xfId="5915" xr:uid="{3280DF73-4564-418A-A5DF-253E8421DE85}"/>
    <cellStyle name="Note 6 6" xfId="2608" xr:uid="{4B19B28C-7055-4611-89BA-D21614F228A7}"/>
    <cellStyle name="Note 6 6 2" xfId="6739" xr:uid="{FCFD003B-E280-4E79-BF4D-9FE18A67BBCA}"/>
    <cellStyle name="Note 6 7" xfId="3432" xr:uid="{6EEDCB30-E279-4E0C-A7E4-3CF3BB90EA5B}"/>
    <cellStyle name="Note 6 7 2" xfId="7591" xr:uid="{4C2D89F7-F846-4F7E-8413-F0B77F8CA28B}"/>
    <cellStyle name="Note 6 8" xfId="4262" xr:uid="{CE64F24B-138E-4F97-9151-4CB73002F8D2}"/>
    <cellStyle name="Note 6 9" xfId="8438" xr:uid="{EF933969-5786-4B26-82C3-C8A62E5170C6}"/>
    <cellStyle name="Note 7" xfId="235" xr:uid="{00000000-0005-0000-0000-00004F030000}"/>
    <cellStyle name="Note 7 2" xfId="653" xr:uid="{00000000-0005-0000-0000-000050030000}"/>
    <cellStyle name="Note 7 2 2" xfId="1479" xr:uid="{57CA554F-CA3D-4E8C-ABF5-40595AA21A59}"/>
    <cellStyle name="Note 7 2 2 2" xfId="5611" xr:uid="{9D376263-519E-4DB7-96FD-89E8DA99CD96}"/>
    <cellStyle name="Note 7 2 3" xfId="2307" xr:uid="{07DBFEC1-4970-45BE-91B8-01575F7C1DF1}"/>
    <cellStyle name="Note 7 2 3 2" xfId="6438" xr:uid="{2E071292-1E87-4EA7-B6B6-48C3479FA258}"/>
    <cellStyle name="Note 7 2 4" xfId="3131" xr:uid="{852F086A-06EB-4186-94B0-214443248964}"/>
    <cellStyle name="Note 7 2 4 2" xfId="7262" xr:uid="{983DE3E2-FCFB-4504-88C4-65288CEFB103}"/>
    <cellStyle name="Note 7 2 5" xfId="3955" xr:uid="{3FC79D22-DE62-4441-B072-9DC89BC37A0A}"/>
    <cellStyle name="Note 7 2 5 2" xfId="8114" xr:uid="{DC89B079-6EBE-4AAD-A755-48323CB4852A}"/>
    <cellStyle name="Note 7 2 6" xfId="4785" xr:uid="{9042CAF5-A159-4BEF-8E7C-E0C3D3C19E6A}"/>
    <cellStyle name="Note 7 2 7" xfId="8961" xr:uid="{CD33AE85-90D9-484D-9737-B6A99D2285A9}"/>
    <cellStyle name="Note 7 3" xfId="1061" xr:uid="{CF3A1ECE-ABC2-4AF8-840B-02ED84C24B70}"/>
    <cellStyle name="Note 7 3 2" xfId="5193" xr:uid="{912BBA1D-4D14-429E-8A58-12908BBE4021}"/>
    <cellStyle name="Note 7 4" xfId="1889" xr:uid="{F2E2E18A-0498-4E8B-80BD-B5F9CE9EFCA5}"/>
    <cellStyle name="Note 7 4 2" xfId="6020" xr:uid="{4CBFE058-EC92-4947-BD35-D3C6CC92B229}"/>
    <cellStyle name="Note 7 5" xfId="2713" xr:uid="{2DA0ED3B-6F3D-4F6B-A870-5A0EB20D49CB}"/>
    <cellStyle name="Note 7 5 2" xfId="6844" xr:uid="{38EAD4F3-D169-4275-BEBE-F840BA041DB2}"/>
    <cellStyle name="Note 7 6" xfId="3537" xr:uid="{47CA36A7-EC0C-47DC-A4D8-C267F1C72C8C}"/>
    <cellStyle name="Note 7 6 2" xfId="7696" xr:uid="{E50910B0-30C5-4BBB-8839-561BF2AADE15}"/>
    <cellStyle name="Note 7 7" xfId="4367" xr:uid="{A94974D9-53EF-49C3-84EF-7D2CF81A0276}"/>
    <cellStyle name="Note 7 8" xfId="8543" xr:uid="{A1899985-CA0F-4D6D-8AD0-1977D628A9FA}"/>
    <cellStyle name="Note 8" xfId="444" xr:uid="{00000000-0005-0000-0000-000051030000}"/>
    <cellStyle name="Note 8 2" xfId="1270" xr:uid="{C697502C-B113-4511-B733-12A806557827}"/>
    <cellStyle name="Note 8 2 2" xfId="5402" xr:uid="{27F3A2F4-C295-403F-8D77-499E9F4C45E9}"/>
    <cellStyle name="Note 8 3" xfId="2098" xr:uid="{5DFA3DDC-968B-4C46-B188-D605A8413CC2}"/>
    <cellStyle name="Note 8 3 2" xfId="6229" xr:uid="{75D7215D-1DA5-47B5-B6A8-5045B99C6970}"/>
    <cellStyle name="Note 8 4" xfId="2922" xr:uid="{B4C781C8-363B-4DCF-8FDE-7C6AC024ED5F}"/>
    <cellStyle name="Note 8 4 2" xfId="7053" xr:uid="{FF842EE8-4D8A-4398-860E-6982B1BC12F4}"/>
    <cellStyle name="Note 8 5" xfId="3746" xr:uid="{D87C228A-7E51-4F1B-8670-36ED2DFCA0F5}"/>
    <cellStyle name="Note 8 5 2" xfId="7905" xr:uid="{41BD6D8A-DA94-41D6-A0F7-6A35860E4532}"/>
    <cellStyle name="Note 8 6" xfId="4576" xr:uid="{F81A41A7-822A-43E1-8D3D-8507D4B075A3}"/>
    <cellStyle name="Note 8 7" xfId="8752" xr:uid="{7FDA23C9-5035-464A-9D25-4BF15A4AE172}"/>
    <cellStyle name="Note 9" xfId="4164" xr:uid="{292CA1BE-ED68-471D-A744-DA96BE8DE098}"/>
    <cellStyle name="Note 9 2" xfId="4166" xr:uid="{6AACEAFD-FAA8-4E1B-8E71-67576DB9DF97}"/>
    <cellStyle name="Note 9 2 2" xfId="7496" xr:uid="{852003D1-13A7-4B8F-B043-902B71CBC258}"/>
    <cellStyle name="Note 9 3" xfId="7473" xr:uid="{E07FA73E-7566-4700-AA36-665B01F0865B}"/>
    <cellStyle name="Output" xfId="15" builtinId="21" customBuiltin="1"/>
    <cellStyle name="Percent" xfId="6" builtinId="5"/>
    <cellStyle name="Percent 10" xfId="8327" xr:uid="{497F8048-28E7-42C6-8A65-1A443B4ACF4F}"/>
    <cellStyle name="Percent 11" xfId="8331" xr:uid="{76684F8F-F69B-4B11-9232-EC2D265D92F0}"/>
    <cellStyle name="Percent 12" xfId="8335" xr:uid="{7EDFF057-DCF9-42C4-8725-3FDADBCF073C}"/>
    <cellStyle name="Percent 13" xfId="8339" xr:uid="{A47B5F7F-454A-4C8D-8D0C-7F3AA802A299}"/>
    <cellStyle name="Percent 14" xfId="8343" xr:uid="{AA3C27DC-E8C9-4DF4-AB2E-E3B526EE822C}"/>
    <cellStyle name="Percent 15" xfId="9172" xr:uid="{EC3E2FDF-A163-46DB-B908-F478605DC622}"/>
    <cellStyle name="Percent 2" xfId="7472" xr:uid="{2875BF3F-E468-463E-8574-07916E65F6D9}"/>
    <cellStyle name="Percent 3" xfId="7476" xr:uid="{EFD3C012-C457-4CA2-9145-01F0D556F284}"/>
    <cellStyle name="Percent 4" xfId="7479" xr:uid="{694B3946-22BE-427B-BEAC-2D1737CA29F0}"/>
    <cellStyle name="Percent 5" xfId="7482" xr:uid="{E16081F1-028C-47DE-A12F-C91A91364BAA}"/>
    <cellStyle name="Percent 6" xfId="7485" xr:uid="{46446189-DBFC-48D5-BB8E-20C1F557C44B}"/>
    <cellStyle name="Percent 7" xfId="7488" xr:uid="{96BFA5EC-433D-47E2-964D-3E99FEBAB593}"/>
    <cellStyle name="Percent 8" xfId="7491" xr:uid="{4DC3F9D1-42E9-448A-8E75-9CCCDA0AA634}"/>
    <cellStyle name="Percent 9" xfId="7493" xr:uid="{04089BE1-DA93-4635-A460-5FC6547B0180}"/>
    <cellStyle name="Title 2" xfId="41" xr:uid="{00000000-0005-0000-0000-000068030000}"/>
    <cellStyle name="Total" xfId="21" builtinId="25" customBuiltin="1"/>
    <cellStyle name="Warning Text" xfId="19" builtinId="11" customBuiltin="1"/>
  </cellStyles>
  <dxfs count="53">
    <dxf>
      <font>
        <b/>
        <i val="0"/>
        <color theme="1"/>
      </font>
      <fill>
        <patternFill>
          <bgColor rgb="FF00B050"/>
        </patternFill>
      </fill>
    </dxf>
    <dxf>
      <font>
        <b/>
        <i val="0"/>
        <color theme="1"/>
      </font>
      <numFmt numFmtId="12" formatCode="&quot;$&quot;#,##0.00;[Red]\-&quot;$&quot;#,##0.00"/>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ont>
        <color theme="4" tint="0.59996337778862885"/>
      </font>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i val="0"/>
      </font>
      <fill>
        <patternFill>
          <bgColor rgb="FFFF0000"/>
        </patternFill>
      </fill>
    </dxf>
    <dxf>
      <fill>
        <patternFill>
          <bgColor theme="9" tint="0.7999816888943144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font>
      <fill>
        <patternFill>
          <bgColor rgb="FFFF0000"/>
        </patternFill>
      </fill>
    </dxf>
    <dxf>
      <fill>
        <patternFill>
          <bgColor theme="9" tint="0.79998168889431442"/>
        </patternFill>
      </fill>
    </dxf>
    <dxf>
      <fill>
        <patternFill>
          <bgColor rgb="FFFF0000"/>
        </patternFill>
      </fill>
    </dxf>
    <dxf>
      <fill>
        <patternFill>
          <bgColor theme="6"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dxf>
    <dxf>
      <font>
        <color auto="1"/>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s>
  <tableStyles count="0" defaultTableStyle="TableStyleMedium9" defaultPivotStyle="PivotStyleLight16"/>
  <colors>
    <mruColors>
      <color rgb="FF00FF00"/>
      <color rgb="FF07587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onnections" Target="connections.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2" Type="http://schemas.openxmlformats.org/officeDocument/2006/relationships/image" Target="../media/image4.png"/><Relationship Id="rId1" Type="http://schemas.openxmlformats.org/officeDocument/2006/relationships/image" Target="../media/image3.jpe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5.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6.xml.rels><?xml version="1.0" encoding="UTF-8" standalone="yes"?>
<Relationships xmlns="http://schemas.openxmlformats.org/package/2006/relationships"><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65</xdr:col>
      <xdr:colOff>0</xdr:colOff>
      <xdr:row>7</xdr:row>
      <xdr:rowOff>9525</xdr:rowOff>
    </xdr:from>
    <xdr:to>
      <xdr:col>67</xdr:col>
      <xdr:colOff>19050</xdr:colOff>
      <xdr:row>8</xdr:row>
      <xdr:rowOff>187325</xdr:rowOff>
    </xdr:to>
    <xdr:sp macro="" textlink="">
      <xdr:nvSpPr>
        <xdr:cNvPr id="14337" name="CommandButton1" hidden="1">
          <a:extLst>
            <a:ext uri="{63B3BB69-23CF-44E3-9099-C40C66FF867C}">
              <a14:compatExt xmlns:a14="http://schemas.microsoft.com/office/drawing/2010/main"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619125</xdr:colOff>
      <xdr:row>3</xdr:row>
      <xdr:rowOff>180975</xdr:rowOff>
    </xdr:from>
    <xdr:to>
      <xdr:col>39</xdr:col>
      <xdr:colOff>315136</xdr:colOff>
      <xdr:row>15</xdr:row>
      <xdr:rowOff>38440</xdr:rowOff>
    </xdr:to>
    <xdr:pic>
      <xdr:nvPicPr>
        <xdr:cNvPr id="2" name="Picture 1">
          <a:extLst>
            <a:ext uri="{FF2B5EF4-FFF2-40B4-BE49-F238E27FC236}">
              <a16:creationId xmlns:a16="http://schemas.microsoft.com/office/drawing/2014/main" id="{553BA45E-F102-B07C-3463-1BAA52553124}"/>
            </a:ext>
          </a:extLst>
        </xdr:cNvPr>
        <xdr:cNvPicPr>
          <a:picLocks noChangeAspect="1"/>
        </xdr:cNvPicPr>
      </xdr:nvPicPr>
      <xdr:blipFill>
        <a:blip xmlns:r="http://schemas.openxmlformats.org/officeDocument/2006/relationships" r:embed="rId1"/>
        <a:stretch>
          <a:fillRect/>
        </a:stretch>
      </xdr:blipFill>
      <xdr:spPr>
        <a:xfrm>
          <a:off x="15687675" y="628650"/>
          <a:ext cx="5811061" cy="2438740"/>
        </a:xfrm>
        <a:prstGeom prst="rect">
          <a:avLst/>
        </a:prstGeom>
      </xdr:spPr>
    </xdr:pic>
    <xdr:clientData/>
  </xdr:twoCellAnchor>
  <xdr:twoCellAnchor editAs="oneCell">
    <xdr:from>
      <xdr:col>30</xdr:col>
      <xdr:colOff>638175</xdr:colOff>
      <xdr:row>15</xdr:row>
      <xdr:rowOff>190500</xdr:rowOff>
    </xdr:from>
    <xdr:to>
      <xdr:col>42</xdr:col>
      <xdr:colOff>182020</xdr:colOff>
      <xdr:row>24</xdr:row>
      <xdr:rowOff>190796</xdr:rowOff>
    </xdr:to>
    <xdr:pic>
      <xdr:nvPicPr>
        <xdr:cNvPr id="3" name="Picture 2">
          <a:extLst>
            <a:ext uri="{FF2B5EF4-FFF2-40B4-BE49-F238E27FC236}">
              <a16:creationId xmlns:a16="http://schemas.microsoft.com/office/drawing/2014/main" id="{E91EB559-4112-FBBF-951D-0862BB8B83EC}"/>
            </a:ext>
          </a:extLst>
        </xdr:cNvPr>
        <xdr:cNvPicPr>
          <a:picLocks noChangeAspect="1"/>
        </xdr:cNvPicPr>
      </xdr:nvPicPr>
      <xdr:blipFill>
        <a:blip xmlns:r="http://schemas.openxmlformats.org/officeDocument/2006/relationships" r:embed="rId2"/>
        <a:stretch>
          <a:fillRect/>
        </a:stretch>
      </xdr:blipFill>
      <xdr:spPr>
        <a:xfrm>
          <a:off x="15706725" y="3219450"/>
          <a:ext cx="7487695" cy="21243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65</xdr:col>
      <xdr:colOff>0</xdr:colOff>
      <xdr:row>7</xdr:row>
      <xdr:rowOff>9525</xdr:rowOff>
    </xdr:from>
    <xdr:to>
      <xdr:col>67</xdr:col>
      <xdr:colOff>19050</xdr:colOff>
      <xdr:row>8</xdr:row>
      <xdr:rowOff>187325</xdr:rowOff>
    </xdr:to>
    <xdr:sp macro="" textlink="">
      <xdr:nvSpPr>
        <xdr:cNvPr id="1440" name="CommandButton1" hidden="1">
          <a:extLst>
            <a:ext uri="{63B3BB69-23CF-44E3-9099-C40C66FF867C}">
              <a14:compatExt xmlns:a14="http://schemas.microsoft.com/office/drawing/2010/main" spid="_x0000_s1440"/>
            </a:ext>
            <a:ext uri="{FF2B5EF4-FFF2-40B4-BE49-F238E27FC236}">
              <a16:creationId xmlns:a16="http://schemas.microsoft.com/office/drawing/2014/main" id="{00000000-0008-0000-0100-0000A005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701674</xdr:colOff>
      <xdr:row>18</xdr:row>
      <xdr:rowOff>73608</xdr:rowOff>
    </xdr:from>
    <xdr:to>
      <xdr:col>19</xdr:col>
      <xdr:colOff>583825</xdr:colOff>
      <xdr:row>62</xdr:row>
      <xdr:rowOff>127000</xdr:rowOff>
    </xdr:to>
    <xdr:pic>
      <xdr:nvPicPr>
        <xdr:cNvPr id="8" name="Picture 1">
          <a:extLst>
            <a:ext uri="{FF2B5EF4-FFF2-40B4-BE49-F238E27FC236}">
              <a16:creationId xmlns:a16="http://schemas.microsoft.com/office/drawing/2014/main" id="{4B03A0C7-E558-47E4-B012-BC88BE45F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33424" y="3045408"/>
          <a:ext cx="3381001" cy="7317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145</xdr:row>
      <xdr:rowOff>0</xdr:rowOff>
    </xdr:from>
    <xdr:to>
      <xdr:col>24</xdr:col>
      <xdr:colOff>602357</xdr:colOff>
      <xdr:row>147</xdr:row>
      <xdr:rowOff>76150</xdr:rowOff>
    </xdr:to>
    <xdr:pic>
      <xdr:nvPicPr>
        <xdr:cNvPr id="2" name="Picture 1">
          <a:extLst>
            <a:ext uri="{FF2B5EF4-FFF2-40B4-BE49-F238E27FC236}">
              <a16:creationId xmlns:a16="http://schemas.microsoft.com/office/drawing/2014/main" id="{0EDCBEDD-A4D2-48D6-A9E6-F10BAC19F703}"/>
            </a:ext>
          </a:extLst>
        </xdr:cNvPr>
        <xdr:cNvPicPr>
          <a:picLocks noChangeAspect="1"/>
        </xdr:cNvPicPr>
      </xdr:nvPicPr>
      <xdr:blipFill>
        <a:blip xmlns:r="http://schemas.openxmlformats.org/officeDocument/2006/relationships" r:embed="rId2"/>
        <a:stretch>
          <a:fillRect/>
        </a:stretch>
      </xdr:blipFill>
      <xdr:spPr>
        <a:xfrm>
          <a:off x="12715875" y="10839450"/>
          <a:ext cx="7142857" cy="400000"/>
        </a:xfrm>
        <a:prstGeom prst="rect">
          <a:avLst/>
        </a:prstGeom>
      </xdr:spPr>
    </xdr:pic>
    <xdr:clientData/>
  </xdr:twoCellAnchor>
  <xdr:twoCellAnchor editAs="oneCell">
    <xdr:from>
      <xdr:col>10</xdr:col>
      <xdr:colOff>263525</xdr:colOff>
      <xdr:row>300</xdr:row>
      <xdr:rowOff>9524</xdr:rowOff>
    </xdr:from>
    <xdr:to>
      <xdr:col>13</xdr:col>
      <xdr:colOff>607524</xdr:colOff>
      <xdr:row>314</xdr:row>
      <xdr:rowOff>2503</xdr:rowOff>
    </xdr:to>
    <xdr:pic>
      <xdr:nvPicPr>
        <xdr:cNvPr id="12" name="Picture 11">
          <a:extLst>
            <a:ext uri="{FF2B5EF4-FFF2-40B4-BE49-F238E27FC236}">
              <a16:creationId xmlns:a16="http://schemas.microsoft.com/office/drawing/2014/main" id="{96532FE8-2847-4626-A25A-B33D701AFCA3}"/>
            </a:ext>
          </a:extLst>
        </xdr:cNvPr>
        <xdr:cNvPicPr>
          <a:picLocks noChangeAspect="1"/>
        </xdr:cNvPicPr>
      </xdr:nvPicPr>
      <xdr:blipFill>
        <a:blip xmlns:r="http://schemas.openxmlformats.org/officeDocument/2006/relationships" r:embed="rId3"/>
        <a:stretch>
          <a:fillRect/>
        </a:stretch>
      </xdr:blipFill>
      <xdr:spPr>
        <a:xfrm>
          <a:off x="9702800" y="48577499"/>
          <a:ext cx="2582374" cy="2253579"/>
        </a:xfrm>
        <a:prstGeom prst="rect">
          <a:avLst/>
        </a:prstGeom>
      </xdr:spPr>
    </xdr:pic>
    <xdr:clientData/>
  </xdr:twoCellAnchor>
  <xdr:twoCellAnchor editAs="oneCell">
    <xdr:from>
      <xdr:col>10</xdr:col>
      <xdr:colOff>77388</xdr:colOff>
      <xdr:row>319</xdr:row>
      <xdr:rowOff>88900</xdr:rowOff>
    </xdr:from>
    <xdr:to>
      <xdr:col>14</xdr:col>
      <xdr:colOff>505841</xdr:colOff>
      <xdr:row>337</xdr:row>
      <xdr:rowOff>136524</xdr:rowOff>
    </xdr:to>
    <xdr:pic>
      <xdr:nvPicPr>
        <xdr:cNvPr id="6" name="Picture 5">
          <a:extLst>
            <a:ext uri="{FF2B5EF4-FFF2-40B4-BE49-F238E27FC236}">
              <a16:creationId xmlns:a16="http://schemas.microsoft.com/office/drawing/2014/main" id="{1CB987B5-411B-9B5C-706A-47A29944BFF9}"/>
            </a:ext>
          </a:extLst>
        </xdr:cNvPr>
        <xdr:cNvPicPr>
          <a:picLocks noChangeAspect="1"/>
        </xdr:cNvPicPr>
      </xdr:nvPicPr>
      <xdr:blipFill>
        <a:blip xmlns:r="http://schemas.openxmlformats.org/officeDocument/2006/relationships" r:embed="rId4"/>
        <a:stretch>
          <a:fillRect/>
        </a:stretch>
      </xdr:blipFill>
      <xdr:spPr>
        <a:xfrm>
          <a:off x="9516663" y="51733450"/>
          <a:ext cx="3273253" cy="2962274"/>
        </a:xfrm>
        <a:prstGeom prst="rect">
          <a:avLst/>
        </a:prstGeom>
      </xdr:spPr>
    </xdr:pic>
    <xdr:clientData/>
  </xdr:twoCellAnchor>
  <xdr:twoCellAnchor editAs="oneCell">
    <xdr:from>
      <xdr:col>3</xdr:col>
      <xdr:colOff>828675</xdr:colOff>
      <xdr:row>301</xdr:row>
      <xdr:rowOff>19050</xdr:rowOff>
    </xdr:from>
    <xdr:to>
      <xdr:col>8</xdr:col>
      <xdr:colOff>278379</xdr:colOff>
      <xdr:row>314</xdr:row>
      <xdr:rowOff>19050</xdr:rowOff>
    </xdr:to>
    <xdr:pic>
      <xdr:nvPicPr>
        <xdr:cNvPr id="3" name="Picture 2">
          <a:extLst>
            <a:ext uri="{FF2B5EF4-FFF2-40B4-BE49-F238E27FC236}">
              <a16:creationId xmlns:a16="http://schemas.microsoft.com/office/drawing/2014/main" id="{544455E1-6B60-4FE2-9853-25E6A82EDFA3}"/>
            </a:ext>
          </a:extLst>
        </xdr:cNvPr>
        <xdr:cNvPicPr>
          <a:picLocks noChangeAspect="1"/>
        </xdr:cNvPicPr>
      </xdr:nvPicPr>
      <xdr:blipFill>
        <a:blip xmlns:r="http://schemas.openxmlformats.org/officeDocument/2006/relationships" r:embed="rId5"/>
        <a:stretch>
          <a:fillRect/>
        </a:stretch>
      </xdr:blipFill>
      <xdr:spPr>
        <a:xfrm>
          <a:off x="4905375" y="48748950"/>
          <a:ext cx="3475604" cy="2105025"/>
        </a:xfrm>
        <a:prstGeom prst="rect">
          <a:avLst/>
        </a:prstGeom>
      </xdr:spPr>
    </xdr:pic>
    <xdr:clientData/>
  </xdr:twoCellAnchor>
  <xdr:twoCellAnchor editAs="oneCell">
    <xdr:from>
      <xdr:col>10</xdr:col>
      <xdr:colOff>29764</xdr:colOff>
      <xdr:row>318</xdr:row>
      <xdr:rowOff>146050</xdr:rowOff>
    </xdr:from>
    <xdr:to>
      <xdr:col>15</xdr:col>
      <xdr:colOff>342901</xdr:colOff>
      <xdr:row>338</xdr:row>
      <xdr:rowOff>66576</xdr:rowOff>
    </xdr:to>
    <xdr:pic>
      <xdr:nvPicPr>
        <xdr:cNvPr id="4" name="Picture 3">
          <a:extLst>
            <a:ext uri="{FF2B5EF4-FFF2-40B4-BE49-F238E27FC236}">
              <a16:creationId xmlns:a16="http://schemas.microsoft.com/office/drawing/2014/main" id="{96F6BAE4-05FD-40C0-B039-58F44FF1885A}"/>
            </a:ext>
          </a:extLst>
        </xdr:cNvPr>
        <xdr:cNvPicPr>
          <a:picLocks noChangeAspect="1"/>
        </xdr:cNvPicPr>
      </xdr:nvPicPr>
      <xdr:blipFill>
        <a:blip xmlns:r="http://schemas.openxmlformats.org/officeDocument/2006/relationships" r:embed="rId6"/>
        <a:stretch>
          <a:fillRect/>
        </a:stretch>
      </xdr:blipFill>
      <xdr:spPr>
        <a:xfrm>
          <a:off x="9469039" y="51628675"/>
          <a:ext cx="3770712" cy="3155851"/>
        </a:xfrm>
        <a:prstGeom prst="rect">
          <a:avLst/>
        </a:prstGeom>
      </xdr:spPr>
    </xdr:pic>
    <xdr:clientData/>
  </xdr:twoCellAnchor>
  <xdr:twoCellAnchor editAs="oneCell">
    <xdr:from>
      <xdr:col>2</xdr:col>
      <xdr:colOff>742950</xdr:colOff>
      <xdr:row>319</xdr:row>
      <xdr:rowOff>0</xdr:rowOff>
    </xdr:from>
    <xdr:to>
      <xdr:col>6</xdr:col>
      <xdr:colOff>449920</xdr:colOff>
      <xdr:row>356</xdr:row>
      <xdr:rowOff>66675</xdr:rowOff>
    </xdr:to>
    <xdr:pic>
      <xdr:nvPicPr>
        <xdr:cNvPr id="13" name="Picture 12">
          <a:extLst>
            <a:ext uri="{FF2B5EF4-FFF2-40B4-BE49-F238E27FC236}">
              <a16:creationId xmlns:a16="http://schemas.microsoft.com/office/drawing/2014/main" id="{880CD28D-1751-4A23-B87D-601FED0D77D0}"/>
            </a:ext>
          </a:extLst>
        </xdr:cNvPr>
        <xdr:cNvPicPr>
          <a:picLocks noChangeAspect="1"/>
        </xdr:cNvPicPr>
      </xdr:nvPicPr>
      <xdr:blipFill>
        <a:blip xmlns:r="http://schemas.openxmlformats.org/officeDocument/2006/relationships" r:embed="rId7"/>
        <a:stretch>
          <a:fillRect/>
        </a:stretch>
      </xdr:blipFill>
      <xdr:spPr>
        <a:xfrm>
          <a:off x="4067175" y="51644550"/>
          <a:ext cx="2923245" cy="6061075"/>
        </a:xfrm>
        <a:prstGeom prst="rect">
          <a:avLst/>
        </a:prstGeom>
      </xdr:spPr>
    </xdr:pic>
    <xdr:clientData/>
  </xdr:twoCellAnchor>
  <xdr:twoCellAnchor editAs="oneCell">
    <xdr:from>
      <xdr:col>10</xdr:col>
      <xdr:colOff>209550</xdr:colOff>
      <xdr:row>300</xdr:row>
      <xdr:rowOff>47625</xdr:rowOff>
    </xdr:from>
    <xdr:to>
      <xdr:col>16</xdr:col>
      <xdr:colOff>335258</xdr:colOff>
      <xdr:row>311</xdr:row>
      <xdr:rowOff>82550</xdr:rowOff>
    </xdr:to>
    <xdr:pic>
      <xdr:nvPicPr>
        <xdr:cNvPr id="15" name="Picture 14">
          <a:extLst>
            <a:ext uri="{FF2B5EF4-FFF2-40B4-BE49-F238E27FC236}">
              <a16:creationId xmlns:a16="http://schemas.microsoft.com/office/drawing/2014/main" id="{BE7611F7-C50F-4338-96B0-CDC40409452A}"/>
            </a:ext>
          </a:extLst>
        </xdr:cNvPr>
        <xdr:cNvPicPr>
          <a:picLocks noChangeAspect="1"/>
        </xdr:cNvPicPr>
      </xdr:nvPicPr>
      <xdr:blipFill>
        <a:blip xmlns:r="http://schemas.openxmlformats.org/officeDocument/2006/relationships" r:embed="rId8"/>
        <a:stretch>
          <a:fillRect/>
        </a:stretch>
      </xdr:blipFill>
      <xdr:spPr>
        <a:xfrm>
          <a:off x="9648825" y="48615600"/>
          <a:ext cx="4196058" cy="1812925"/>
        </a:xfrm>
        <a:prstGeom prst="rect">
          <a:avLst/>
        </a:prstGeom>
      </xdr:spPr>
    </xdr:pic>
    <xdr:clientData/>
  </xdr:twoCellAnchor>
  <xdr:twoCellAnchor editAs="oneCell">
    <xdr:from>
      <xdr:col>3</xdr:col>
      <xdr:colOff>809626</xdr:colOff>
      <xdr:row>299</xdr:row>
      <xdr:rowOff>104776</xdr:rowOff>
    </xdr:from>
    <xdr:to>
      <xdr:col>8</xdr:col>
      <xdr:colOff>628651</xdr:colOff>
      <xdr:row>314</xdr:row>
      <xdr:rowOff>45434</xdr:rowOff>
    </xdr:to>
    <xdr:pic>
      <xdr:nvPicPr>
        <xdr:cNvPr id="7" name="Picture 6">
          <a:extLst>
            <a:ext uri="{FF2B5EF4-FFF2-40B4-BE49-F238E27FC236}">
              <a16:creationId xmlns:a16="http://schemas.microsoft.com/office/drawing/2014/main" id="{5B7176F9-E09F-4E35-AB5A-62225252BB49}"/>
            </a:ext>
          </a:extLst>
        </xdr:cNvPr>
        <xdr:cNvPicPr>
          <a:picLocks noChangeAspect="1"/>
        </xdr:cNvPicPr>
      </xdr:nvPicPr>
      <xdr:blipFill>
        <a:blip xmlns:r="http://schemas.openxmlformats.org/officeDocument/2006/relationships" r:embed="rId9"/>
        <a:stretch>
          <a:fillRect/>
        </a:stretch>
      </xdr:blipFill>
      <xdr:spPr>
        <a:xfrm>
          <a:off x="4886326" y="48510826"/>
          <a:ext cx="3848100" cy="2372708"/>
        </a:xfrm>
        <a:prstGeom prst="rect">
          <a:avLst/>
        </a:prstGeom>
        <a:ln>
          <a:solidFill>
            <a:schemeClr val="tx2">
              <a:lumMod val="60000"/>
              <a:lumOff val="40000"/>
            </a:schemeClr>
          </a:solidFill>
        </a:ln>
      </xdr:spPr>
    </xdr:pic>
    <xdr:clientData/>
  </xdr:twoCellAnchor>
  <xdr:twoCellAnchor editAs="oneCell">
    <xdr:from>
      <xdr:col>10</xdr:col>
      <xdr:colOff>9525</xdr:colOff>
      <xdr:row>299</xdr:row>
      <xdr:rowOff>142876</xdr:rowOff>
    </xdr:from>
    <xdr:to>
      <xdr:col>16</xdr:col>
      <xdr:colOff>482600</xdr:colOff>
      <xdr:row>314</xdr:row>
      <xdr:rowOff>74641</xdr:rowOff>
    </xdr:to>
    <xdr:pic>
      <xdr:nvPicPr>
        <xdr:cNvPr id="10" name="Picture 9">
          <a:extLst>
            <a:ext uri="{FF2B5EF4-FFF2-40B4-BE49-F238E27FC236}">
              <a16:creationId xmlns:a16="http://schemas.microsoft.com/office/drawing/2014/main" id="{F5DAC811-BDAB-4C3C-906D-2A125C59A1BB}"/>
            </a:ext>
          </a:extLst>
        </xdr:cNvPr>
        <xdr:cNvPicPr>
          <a:picLocks noChangeAspect="1"/>
        </xdr:cNvPicPr>
      </xdr:nvPicPr>
      <xdr:blipFill>
        <a:blip xmlns:r="http://schemas.openxmlformats.org/officeDocument/2006/relationships" r:embed="rId10"/>
        <a:stretch>
          <a:fillRect/>
        </a:stretch>
      </xdr:blipFill>
      <xdr:spPr>
        <a:xfrm>
          <a:off x="9448800" y="48548926"/>
          <a:ext cx="4543425" cy="2360640"/>
        </a:xfrm>
        <a:prstGeom prst="rect">
          <a:avLst/>
        </a:prstGeom>
        <a:ln>
          <a:solidFill>
            <a:schemeClr val="tx2">
              <a:lumMod val="60000"/>
              <a:lumOff val="40000"/>
            </a:schemeClr>
          </a:solidFill>
        </a:ln>
      </xdr:spPr>
    </xdr:pic>
    <xdr:clientData/>
  </xdr:twoCellAnchor>
  <xdr:twoCellAnchor editAs="oneCell">
    <xdr:from>
      <xdr:col>10</xdr:col>
      <xdr:colOff>20239</xdr:colOff>
      <xdr:row>319</xdr:row>
      <xdr:rowOff>12700</xdr:rowOff>
    </xdr:from>
    <xdr:to>
      <xdr:col>16</xdr:col>
      <xdr:colOff>133073</xdr:colOff>
      <xdr:row>338</xdr:row>
      <xdr:rowOff>44450</xdr:rowOff>
    </xdr:to>
    <xdr:pic>
      <xdr:nvPicPr>
        <xdr:cNvPr id="14" name="Picture 13">
          <a:extLst>
            <a:ext uri="{FF2B5EF4-FFF2-40B4-BE49-F238E27FC236}">
              <a16:creationId xmlns:a16="http://schemas.microsoft.com/office/drawing/2014/main" id="{2E30C2CB-96CB-4AF1-99AC-827F7331E8B2}"/>
            </a:ext>
          </a:extLst>
        </xdr:cNvPr>
        <xdr:cNvPicPr>
          <a:picLocks noChangeAspect="1"/>
        </xdr:cNvPicPr>
      </xdr:nvPicPr>
      <xdr:blipFill>
        <a:blip xmlns:r="http://schemas.openxmlformats.org/officeDocument/2006/relationships" r:embed="rId11"/>
        <a:stretch>
          <a:fillRect/>
        </a:stretch>
      </xdr:blipFill>
      <xdr:spPr>
        <a:xfrm>
          <a:off x="9459514" y="51657250"/>
          <a:ext cx="4180009" cy="3105150"/>
        </a:xfrm>
        <a:prstGeom prst="rect">
          <a:avLst/>
        </a:prstGeom>
        <a:ln>
          <a:solidFill>
            <a:schemeClr val="tx2">
              <a:lumMod val="60000"/>
              <a:lumOff val="40000"/>
            </a:schemeClr>
          </a:solidFill>
        </a:ln>
      </xdr:spPr>
    </xdr:pic>
    <xdr:clientData/>
  </xdr:twoCellAnchor>
  <xdr:twoCellAnchor editAs="oneCell">
    <xdr:from>
      <xdr:col>2</xdr:col>
      <xdr:colOff>723900</xdr:colOff>
      <xdr:row>319</xdr:row>
      <xdr:rowOff>19050</xdr:rowOff>
    </xdr:from>
    <xdr:to>
      <xdr:col>8</xdr:col>
      <xdr:colOff>292100</xdr:colOff>
      <xdr:row>356</xdr:row>
      <xdr:rowOff>50075</xdr:rowOff>
    </xdr:to>
    <xdr:pic>
      <xdr:nvPicPr>
        <xdr:cNvPr id="16" name="Picture 15">
          <a:extLst>
            <a:ext uri="{FF2B5EF4-FFF2-40B4-BE49-F238E27FC236}">
              <a16:creationId xmlns:a16="http://schemas.microsoft.com/office/drawing/2014/main" id="{0C5FDA4C-40DF-4B06-9760-8C57AFBD3621}"/>
            </a:ext>
          </a:extLst>
        </xdr:cNvPr>
        <xdr:cNvPicPr>
          <a:picLocks noChangeAspect="1"/>
        </xdr:cNvPicPr>
      </xdr:nvPicPr>
      <xdr:blipFill>
        <a:blip xmlns:r="http://schemas.openxmlformats.org/officeDocument/2006/relationships" r:embed="rId12"/>
        <a:stretch>
          <a:fillRect/>
        </a:stretch>
      </xdr:blipFill>
      <xdr:spPr>
        <a:xfrm>
          <a:off x="4048125" y="51663600"/>
          <a:ext cx="4352925" cy="6019075"/>
        </a:xfrm>
        <a:prstGeom prst="rect">
          <a:avLst/>
        </a:prstGeom>
        <a:ln>
          <a:solidFill>
            <a:schemeClr val="tx2">
              <a:lumMod val="60000"/>
              <a:lumOff val="40000"/>
            </a:schemeClr>
          </a:solidFill>
        </a:ln>
      </xdr:spPr>
    </xdr:pic>
    <xdr:clientData/>
  </xdr:twoCellAnchor>
  <xdr:twoCellAnchor editAs="oneCell">
    <xdr:from>
      <xdr:col>3</xdr:col>
      <xdr:colOff>295275</xdr:colOff>
      <xdr:row>300</xdr:row>
      <xdr:rowOff>95250</xdr:rowOff>
    </xdr:from>
    <xdr:to>
      <xdr:col>9</xdr:col>
      <xdr:colOff>504601</xdr:colOff>
      <xdr:row>313</xdr:row>
      <xdr:rowOff>132593</xdr:rowOff>
    </xdr:to>
    <xdr:pic>
      <xdr:nvPicPr>
        <xdr:cNvPr id="5" name="Picture 4">
          <a:extLst>
            <a:ext uri="{FF2B5EF4-FFF2-40B4-BE49-F238E27FC236}">
              <a16:creationId xmlns:a16="http://schemas.microsoft.com/office/drawing/2014/main" id="{4716A0F9-45E0-459E-AAA4-21EF0D173DA7}"/>
            </a:ext>
          </a:extLst>
        </xdr:cNvPr>
        <xdr:cNvPicPr>
          <a:picLocks noChangeAspect="1"/>
        </xdr:cNvPicPr>
      </xdr:nvPicPr>
      <xdr:blipFill>
        <a:blip xmlns:r="http://schemas.openxmlformats.org/officeDocument/2006/relationships" r:embed="rId13"/>
        <a:stretch>
          <a:fillRect/>
        </a:stretch>
      </xdr:blipFill>
      <xdr:spPr>
        <a:xfrm>
          <a:off x="4371975" y="48663225"/>
          <a:ext cx="4905151" cy="21423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353277</xdr:colOff>
      <xdr:row>22</xdr:row>
      <xdr:rowOff>95249</xdr:rowOff>
    </xdr:from>
    <xdr:to>
      <xdr:col>4</xdr:col>
      <xdr:colOff>164522</xdr:colOff>
      <xdr:row>64</xdr:row>
      <xdr:rowOff>21008</xdr:rowOff>
    </xdr:to>
    <xdr:pic>
      <xdr:nvPicPr>
        <xdr:cNvPr id="3" name="Picture 2">
          <a:extLst>
            <a:ext uri="{FF2B5EF4-FFF2-40B4-BE49-F238E27FC236}">
              <a16:creationId xmlns:a16="http://schemas.microsoft.com/office/drawing/2014/main" id="{03846350-149A-43C8-D9BF-979C42F21F43}"/>
            </a:ext>
          </a:extLst>
        </xdr:cNvPr>
        <xdr:cNvPicPr>
          <a:picLocks noChangeAspect="1"/>
        </xdr:cNvPicPr>
      </xdr:nvPicPr>
      <xdr:blipFill>
        <a:blip xmlns:r="http://schemas.openxmlformats.org/officeDocument/2006/relationships" r:embed="rId1"/>
        <a:stretch>
          <a:fillRect/>
        </a:stretch>
      </xdr:blipFill>
      <xdr:spPr>
        <a:xfrm>
          <a:off x="656345" y="3056658"/>
          <a:ext cx="4400563" cy="54675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10233</xdr:colOff>
      <xdr:row>0</xdr:row>
      <xdr:rowOff>248661</xdr:rowOff>
    </xdr:from>
    <xdr:to>
      <xdr:col>14</xdr:col>
      <xdr:colOff>560566</xdr:colOff>
      <xdr:row>18</xdr:row>
      <xdr:rowOff>118037</xdr:rowOff>
    </xdr:to>
    <xdr:pic>
      <xdr:nvPicPr>
        <xdr:cNvPr id="7" name="Picture 6">
          <a:extLst>
            <a:ext uri="{FF2B5EF4-FFF2-40B4-BE49-F238E27FC236}">
              <a16:creationId xmlns:a16="http://schemas.microsoft.com/office/drawing/2014/main" id="{0AB09EC3-038B-4286-96F4-D619CCC3AE01}"/>
            </a:ext>
          </a:extLst>
        </xdr:cNvPr>
        <xdr:cNvPicPr>
          <a:picLocks noChangeAspect="1"/>
        </xdr:cNvPicPr>
      </xdr:nvPicPr>
      <xdr:blipFill>
        <a:blip xmlns:r="http://schemas.openxmlformats.org/officeDocument/2006/relationships" r:embed="rId1"/>
        <a:stretch>
          <a:fillRect/>
        </a:stretch>
      </xdr:blipFill>
      <xdr:spPr>
        <a:xfrm>
          <a:off x="7693733" y="248661"/>
          <a:ext cx="6011333" cy="3502987"/>
        </a:xfrm>
        <a:prstGeom prst="rect">
          <a:avLst/>
        </a:prstGeom>
      </xdr:spPr>
    </xdr:pic>
    <xdr:clientData/>
  </xdr:twoCellAnchor>
  <xdr:twoCellAnchor editAs="oneCell">
    <xdr:from>
      <xdr:col>3</xdr:col>
      <xdr:colOff>6352</xdr:colOff>
      <xdr:row>20</xdr:row>
      <xdr:rowOff>84119</xdr:rowOff>
    </xdr:from>
    <xdr:to>
      <xdr:col>14</xdr:col>
      <xdr:colOff>553510</xdr:colOff>
      <xdr:row>23</xdr:row>
      <xdr:rowOff>110645</xdr:rowOff>
    </xdr:to>
    <xdr:pic>
      <xdr:nvPicPr>
        <xdr:cNvPr id="8" name="Picture 7">
          <a:extLst>
            <a:ext uri="{FF2B5EF4-FFF2-40B4-BE49-F238E27FC236}">
              <a16:creationId xmlns:a16="http://schemas.microsoft.com/office/drawing/2014/main" id="{BFC81F30-D2D6-4807-A09F-F7FEDD75120A}"/>
            </a:ext>
          </a:extLst>
        </xdr:cNvPr>
        <xdr:cNvPicPr>
          <a:picLocks noChangeAspect="1"/>
        </xdr:cNvPicPr>
      </xdr:nvPicPr>
      <xdr:blipFill>
        <a:blip xmlns:r="http://schemas.openxmlformats.org/officeDocument/2006/relationships" r:embed="rId2"/>
        <a:stretch>
          <a:fillRect/>
        </a:stretch>
      </xdr:blipFill>
      <xdr:spPr>
        <a:xfrm>
          <a:off x="7365296" y="4232786"/>
          <a:ext cx="6008158" cy="59485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7</xdr:col>
      <xdr:colOff>45384</xdr:colOff>
      <xdr:row>8</xdr:row>
      <xdr:rowOff>9525</xdr:rowOff>
    </xdr:from>
    <xdr:ext cx="6671060" cy="2629420"/>
    <xdr:pic>
      <xdr:nvPicPr>
        <xdr:cNvPr id="2" name="Picture 1">
          <a:extLst>
            <a:ext uri="{FF2B5EF4-FFF2-40B4-BE49-F238E27FC236}">
              <a16:creationId xmlns:a16="http://schemas.microsoft.com/office/drawing/2014/main" id="{7E640800-7110-4D97-8538-58408983BD54}"/>
            </a:ext>
          </a:extLst>
        </xdr:cNvPr>
        <xdr:cNvPicPr>
          <a:picLocks noChangeAspect="1"/>
        </xdr:cNvPicPr>
      </xdr:nvPicPr>
      <xdr:blipFill>
        <a:blip xmlns:r="http://schemas.openxmlformats.org/officeDocument/2006/relationships" r:embed="rId1"/>
        <a:stretch>
          <a:fillRect/>
        </a:stretch>
      </xdr:blipFill>
      <xdr:spPr>
        <a:xfrm>
          <a:off x="4312584" y="1304925"/>
          <a:ext cx="6671060" cy="262942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THawkins\AppData\Local\Microsoft\Olk\Attachments\ooa-e70b7688-edb5-4141-9659-a6cd73a278c4\20d010b38af5c9fef07572d58393e0db4ba62f0fe7559ab89314fd76e9f56a62\cc28a2e71432219f614450b8ab08c79229fa80e0786c002e6c7d426ee04.xlsx" TargetMode="External"/><Relationship Id="rId2" Type="http://schemas.microsoft.com/office/2019/04/relationships/externalLinkLongPath" Target="file:///C:\Users\THawkins\AppData\Local\Microsoft\Olk\Attachments\ooa-e70b7688-edb5-4141-9659-a6cd73a278c4\20d010b38af5c9fef07572d58393e0db4ba62f0fe7559ab89314fd76e9f56a62\cc28a2e71432219f614450b8ab08c79229fa80e0786c002e6c7d426ee04.xlsx?38CB6F30" TargetMode="External"/><Relationship Id="rId1" Type="http://schemas.openxmlformats.org/officeDocument/2006/relationships/externalLinkPath" Target="file:///\\38CB6F30\cc28a2e71432219f614450b8ab08c79229fa80e0786c002e6c7d426ee0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I:\Snr%20Manager%20Credit\Loan%20Worksheets\Loan%20Worksheet%2014%20October%202025.xlsx" TargetMode="External"/><Relationship Id="rId1" Type="http://schemas.openxmlformats.org/officeDocument/2006/relationships/externalLinkPath" Target="file:///C:\Users\ktowerton\MOVE%20Bank\Credit%20-%20Management%20-%20Management\Loan%20Worksheets\Loan%20Worksheet%2014%20October%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Broker"/>
      <sheetName val="Tables_Brokers"/>
      <sheetName val="DropINTable"/>
      <sheetName val="Worksheet"/>
      <sheetName val="Tables"/>
      <sheetName val="Schedule of Changes"/>
      <sheetName val="Living Expenses"/>
      <sheetName val="Funds to Complete"/>
      <sheetName val="Fees"/>
      <sheetName val="ARS223"/>
      <sheetName val="Postcodes"/>
      <sheetName val="Geographic Classification"/>
      <sheetName val="HEM"/>
      <sheetName val="Self-Employed"/>
      <sheetName val="Construction"/>
      <sheetName val="Bridging"/>
      <sheetName val="Per_child_accounting"/>
      <sheetName val="Quantile Regressions"/>
    </sheetNames>
    <sheetDataSet>
      <sheetData sheetId="0" refreshError="1"/>
      <sheetData sheetId="1">
        <row r="63">
          <cell r="A63" t="str">
            <v>HL S/Fwd Plus 80-90</v>
          </cell>
          <cell r="B63" t="str">
            <v>L52</v>
          </cell>
          <cell r="C63">
            <v>6.6900000000000001E-2</v>
          </cell>
          <cell r="D63">
            <v>9.69E-2</v>
          </cell>
          <cell r="E63">
            <v>9.69E-2</v>
          </cell>
        </row>
        <row r="64">
          <cell r="A64" t="str">
            <v>HL S/Fwd Plus</v>
          </cell>
          <cell r="B64" t="str">
            <v>L52</v>
          </cell>
          <cell r="C64">
            <v>6.0900000000000003E-2</v>
          </cell>
          <cell r="D64">
            <v>9.0900000000000009E-2</v>
          </cell>
          <cell r="E64">
            <v>9.0900000000000009E-2</v>
          </cell>
        </row>
        <row r="65">
          <cell r="A65" t="str">
            <v>HL Std Var</v>
          </cell>
          <cell r="B65" t="str">
            <v>L20</v>
          </cell>
          <cell r="C65">
            <v>7.9000000000000001E-2</v>
          </cell>
          <cell r="D65">
            <v>0.109</v>
          </cell>
          <cell r="E65">
            <v>0.109</v>
          </cell>
        </row>
        <row r="66">
          <cell r="A66" t="str">
            <v>HL Package</v>
          </cell>
          <cell r="B66" t="str">
            <v>L21</v>
          </cell>
          <cell r="C66">
            <v>7.1500000000000008E-2</v>
          </cell>
          <cell r="D66">
            <v>0.10150000000000001</v>
          </cell>
          <cell r="E66">
            <v>0.10150000000000001</v>
          </cell>
        </row>
        <row r="67">
          <cell r="A67" t="str">
            <v>HL Fixed Pack 1Y</v>
          </cell>
          <cell r="B67" t="str">
            <v>L45_1</v>
          </cell>
          <cell r="C67">
            <v>6.2399999999999997E-2</v>
          </cell>
          <cell r="D67">
            <v>0.10150000000000001</v>
          </cell>
          <cell r="E67">
            <v>0.10150000000000001</v>
          </cell>
        </row>
        <row r="68">
          <cell r="A68" t="str">
            <v>HL Fixed Pack 2Y</v>
          </cell>
          <cell r="B68" t="str">
            <v>L45_2</v>
          </cell>
          <cell r="C68">
            <v>6.2399999999999997E-2</v>
          </cell>
          <cell r="D68">
            <v>0.10150000000000001</v>
          </cell>
          <cell r="E68">
            <v>0.10150000000000001</v>
          </cell>
        </row>
        <row r="69">
          <cell r="A69" t="str">
            <v>HL Fixed Pack 3Y</v>
          </cell>
          <cell r="B69" t="str">
            <v>L45_3</v>
          </cell>
          <cell r="C69">
            <v>5.9900000000000002E-2</v>
          </cell>
          <cell r="D69">
            <v>0.10150000000000001</v>
          </cell>
          <cell r="E69">
            <v>0.10150000000000001</v>
          </cell>
        </row>
        <row r="70">
          <cell r="A70" t="str">
            <v>HL Fixed Pack 5Y</v>
          </cell>
          <cell r="B70" t="str">
            <v>L45_5</v>
          </cell>
          <cell r="C70">
            <v>6.6400000000000001E-2</v>
          </cell>
          <cell r="D70">
            <v>0.10150000000000001</v>
          </cell>
          <cell r="E70">
            <v>0.10150000000000001</v>
          </cell>
        </row>
        <row r="71">
          <cell r="A71" t="str">
            <v>Inv S/Fwd Plus 80-90</v>
          </cell>
          <cell r="B71" t="str">
            <v>L18_90</v>
          </cell>
          <cell r="C71">
            <v>7.0900000000000005E-2</v>
          </cell>
          <cell r="D71">
            <v>0.1009</v>
          </cell>
          <cell r="E71">
            <v>0.1009</v>
          </cell>
        </row>
        <row r="72">
          <cell r="A72" t="str">
            <v>Inv S/Fwd Plus IO 80-90</v>
          </cell>
          <cell r="B72" t="str">
            <v>L18_IO_90</v>
          </cell>
          <cell r="C72">
            <v>7.2900000000000006E-2</v>
          </cell>
          <cell r="D72">
            <v>0.1074</v>
          </cell>
          <cell r="E72">
            <v>0.1074</v>
          </cell>
        </row>
        <row r="73">
          <cell r="A73" t="str">
            <v>Inv S/Fwd Plus</v>
          </cell>
          <cell r="B73" t="str">
            <v>L18</v>
          </cell>
          <cell r="C73">
            <v>6.54E-2</v>
          </cell>
          <cell r="D73">
            <v>9.5399999999999999E-2</v>
          </cell>
          <cell r="E73">
            <v>9.5399999999999999E-2</v>
          </cell>
        </row>
        <row r="74">
          <cell r="A74" t="str">
            <v>Inv S/Fwd Plus IO</v>
          </cell>
          <cell r="B74" t="str">
            <v>L18_IO</v>
          </cell>
          <cell r="C74">
            <v>6.7400000000000002E-2</v>
          </cell>
          <cell r="D74">
            <v>0.1074</v>
          </cell>
          <cell r="E74">
            <v>0.1074</v>
          </cell>
        </row>
        <row r="75">
          <cell r="A75" t="str">
            <v>Inv Std Var</v>
          </cell>
          <cell r="B75" t="str">
            <v>L15</v>
          </cell>
          <cell r="C75">
            <v>8.4900000000000003E-2</v>
          </cell>
          <cell r="D75">
            <v>0.1149</v>
          </cell>
          <cell r="E75">
            <v>0.1149</v>
          </cell>
        </row>
        <row r="76">
          <cell r="A76" t="str">
            <v>Inv Std Var IO</v>
          </cell>
          <cell r="B76" t="str">
            <v>L15_IO</v>
          </cell>
          <cell r="C76">
            <v>8.6900000000000005E-2</v>
          </cell>
          <cell r="D76">
            <v>0.1149</v>
          </cell>
          <cell r="E76">
            <v>0.1149</v>
          </cell>
        </row>
        <row r="77">
          <cell r="A77" t="str">
            <v>Inv Package</v>
          </cell>
          <cell r="B77" t="str">
            <v>L16</v>
          </cell>
          <cell r="C77">
            <v>7.7399999999999997E-2</v>
          </cell>
          <cell r="D77">
            <v>0.1074</v>
          </cell>
          <cell r="E77">
            <v>0.1074</v>
          </cell>
        </row>
        <row r="78">
          <cell r="A78" t="str">
            <v>Inv Package IO</v>
          </cell>
          <cell r="B78" t="str">
            <v>L16_IO</v>
          </cell>
          <cell r="C78">
            <v>7.9399999999999998E-2</v>
          </cell>
          <cell r="D78">
            <v>0.1074</v>
          </cell>
          <cell r="E78">
            <v>0.1074</v>
          </cell>
        </row>
        <row r="79">
          <cell r="A79" t="str">
            <v>INV Fixed Pack 1Y</v>
          </cell>
          <cell r="B79" t="str">
            <v>L46_1</v>
          </cell>
          <cell r="C79">
            <v>6.2399999999999997E-2</v>
          </cell>
          <cell r="D79">
            <v>0.1074</v>
          </cell>
          <cell r="E79">
            <v>0.1074</v>
          </cell>
        </row>
        <row r="80">
          <cell r="A80" t="str">
            <v>INV Fix Pack 1Y IO</v>
          </cell>
          <cell r="B80" t="str">
            <v>L46_1IO</v>
          </cell>
          <cell r="C80">
            <v>6.4399999999999999E-2</v>
          </cell>
          <cell r="D80">
            <v>0.1074</v>
          </cell>
          <cell r="E80">
            <v>0.1074</v>
          </cell>
        </row>
        <row r="81">
          <cell r="A81" t="str">
            <v>INV Fixed Pack 2Y</v>
          </cell>
          <cell r="B81" t="str">
            <v>L46_2</v>
          </cell>
          <cell r="C81">
            <v>6.4399999999999999E-2</v>
          </cell>
          <cell r="D81">
            <v>0.1074</v>
          </cell>
          <cell r="E81">
            <v>0.1074</v>
          </cell>
        </row>
        <row r="82">
          <cell r="A82" t="str">
            <v>INV Fix Pack 2Y IO</v>
          </cell>
          <cell r="B82" t="str">
            <v>L46_2IO</v>
          </cell>
          <cell r="C82">
            <v>6.6400000000000001E-2</v>
          </cell>
          <cell r="D82">
            <v>0.1074</v>
          </cell>
          <cell r="E82">
            <v>0.1074</v>
          </cell>
        </row>
        <row r="83">
          <cell r="A83" t="str">
            <v>INV Fixed Pack 3Y</v>
          </cell>
          <cell r="B83" t="str">
            <v>L46_3</v>
          </cell>
          <cell r="C83">
            <v>6.1899999999999997E-2</v>
          </cell>
          <cell r="D83">
            <v>0.1074</v>
          </cell>
          <cell r="E83">
            <v>0.1074</v>
          </cell>
        </row>
        <row r="84">
          <cell r="A84" t="str">
            <v>INV Fix Pack 3Y IO</v>
          </cell>
          <cell r="B84" t="str">
            <v>L46_3IO</v>
          </cell>
          <cell r="C84">
            <v>6.3899999999999998E-2</v>
          </cell>
          <cell r="D84">
            <v>0.1074</v>
          </cell>
          <cell r="E84">
            <v>0.1074</v>
          </cell>
        </row>
        <row r="85">
          <cell r="A85" t="str">
            <v>INV Fixed Pack 5Y</v>
          </cell>
          <cell r="B85" t="str">
            <v>L46_5</v>
          </cell>
          <cell r="C85">
            <v>6.8400000000000002E-2</v>
          </cell>
          <cell r="D85">
            <v>0.1074</v>
          </cell>
          <cell r="E85">
            <v>0.1074</v>
          </cell>
        </row>
        <row r="86">
          <cell r="A86" t="str">
            <v>INV Fix Pack 5Y IO</v>
          </cell>
          <cell r="B86" t="str">
            <v>L46_5IO</v>
          </cell>
          <cell r="C86">
            <v>7.0400000000000004E-2</v>
          </cell>
          <cell r="D86">
            <v>0.1074</v>
          </cell>
          <cell r="E86">
            <v>0.1074</v>
          </cell>
        </row>
      </sheetData>
      <sheetData sheetId="2" refreshError="1"/>
      <sheetData sheetId="3" refreshError="1"/>
      <sheetData sheetId="4">
        <row r="22">
          <cell r="A22" t="str">
            <v>BOARD</v>
          </cell>
          <cell r="B22" t="str">
            <v>BOARD</v>
          </cell>
        </row>
        <row r="23">
          <cell r="A23" t="str">
            <v>LA</v>
          </cell>
          <cell r="B23" t="str">
            <v>Loan Assessor</v>
          </cell>
        </row>
        <row r="24">
          <cell r="A24" t="str">
            <v>SLA</v>
          </cell>
          <cell r="B24" t="str">
            <v>Senior Loan Assessor</v>
          </cell>
        </row>
        <row r="25">
          <cell r="A25" t="str">
            <v>CTL</v>
          </cell>
          <cell r="B25" t="str">
            <v>Credit Team Leader</v>
          </cell>
        </row>
        <row r="26">
          <cell r="A26" t="str">
            <v>SMC</v>
          </cell>
          <cell r="B26" t="str">
            <v>SMC</v>
          </cell>
        </row>
        <row r="27">
          <cell r="A27" t="str">
            <v>COO</v>
          </cell>
          <cell r="B27" t="str">
            <v>COO</v>
          </cell>
        </row>
        <row r="28">
          <cell r="A28" t="str">
            <v>CEO</v>
          </cell>
          <cell r="B28" t="str">
            <v>CEO</v>
          </cell>
        </row>
        <row r="33">
          <cell r="A33" t="str">
            <v>Delegations</v>
          </cell>
          <cell r="C33" t="str">
            <v>LA</v>
          </cell>
          <cell r="D33" t="str">
            <v>SLA</v>
          </cell>
          <cell r="E33" t="str">
            <v>CTL</v>
          </cell>
          <cell r="F33" t="str">
            <v>CTL</v>
          </cell>
          <cell r="G33" t="str">
            <v>COO</v>
          </cell>
          <cell r="H33" t="str">
            <v>CEO</v>
          </cell>
          <cell r="I33" t="str">
            <v>Term</v>
          </cell>
          <cell r="K33" t="str">
            <v>Without LMI</v>
          </cell>
          <cell r="L33" t="str">
            <v>LMI</v>
          </cell>
          <cell r="M33" t="str">
            <v>Class</v>
          </cell>
        </row>
        <row r="34">
          <cell r="A34" t="str">
            <v>PL - Unsec</v>
          </cell>
          <cell r="B34" t="str">
            <v>L11</v>
          </cell>
          <cell r="C34">
            <v>20000</v>
          </cell>
          <cell r="D34">
            <v>30150</v>
          </cell>
          <cell r="E34">
            <v>40000</v>
          </cell>
          <cell r="F34">
            <v>50000</v>
          </cell>
          <cell r="G34">
            <v>50000</v>
          </cell>
          <cell r="H34">
            <v>100000</v>
          </cell>
          <cell r="I34">
            <v>84</v>
          </cell>
          <cell r="K34" t="str">
            <v>0%</v>
          </cell>
          <cell r="M34" t="str">
            <v>PL</v>
          </cell>
        </row>
        <row r="35">
          <cell r="A35" t="str">
            <v>PL - Sec</v>
          </cell>
          <cell r="B35" t="str">
            <v>L11</v>
          </cell>
          <cell r="C35">
            <v>30000</v>
          </cell>
          <cell r="D35">
            <v>40000</v>
          </cell>
          <cell r="E35">
            <v>50000</v>
          </cell>
          <cell r="F35">
            <v>85000</v>
          </cell>
          <cell r="G35">
            <v>150000</v>
          </cell>
          <cell r="H35">
            <v>250000</v>
          </cell>
          <cell r="I35">
            <v>84</v>
          </cell>
          <cell r="K35" t="str">
            <v>Varies</v>
          </cell>
          <cell r="M35" t="str">
            <v>PL</v>
          </cell>
        </row>
        <row r="36">
          <cell r="A36" t="str">
            <v>Car AnyAge</v>
          </cell>
          <cell r="B36" t="str">
            <v>L12</v>
          </cell>
          <cell r="C36">
            <v>60000</v>
          </cell>
          <cell r="D36">
            <v>100000</v>
          </cell>
          <cell r="E36">
            <v>150000</v>
          </cell>
          <cell r="F36">
            <v>200000</v>
          </cell>
          <cell r="G36">
            <v>250000</v>
          </cell>
          <cell r="H36">
            <v>300000</v>
          </cell>
          <cell r="I36">
            <v>84</v>
          </cell>
          <cell r="K36" t="str">
            <v>Varies</v>
          </cell>
          <cell r="M36" t="str">
            <v>PL</v>
          </cell>
        </row>
        <row r="37">
          <cell r="A37" t="str">
            <v>Car &lt;3yo</v>
          </cell>
          <cell r="B37" t="str">
            <v>L23</v>
          </cell>
          <cell r="C37">
            <v>60000</v>
          </cell>
          <cell r="D37">
            <v>100000</v>
          </cell>
          <cell r="E37">
            <v>150000</v>
          </cell>
          <cell r="F37">
            <v>200000</v>
          </cell>
          <cell r="G37">
            <v>250000</v>
          </cell>
          <cell r="H37">
            <v>300000</v>
          </cell>
          <cell r="I37">
            <v>84</v>
          </cell>
          <cell r="K37" t="str">
            <v>Varies</v>
          </cell>
          <cell r="M37" t="str">
            <v>PL</v>
          </cell>
        </row>
        <row r="38">
          <cell r="A38" t="str">
            <v>Car &lt;3yo Green</v>
          </cell>
          <cell r="B38" t="str">
            <v>L24</v>
          </cell>
          <cell r="C38">
            <v>60000</v>
          </cell>
          <cell r="D38">
            <v>100000</v>
          </cell>
          <cell r="E38">
            <v>150000</v>
          </cell>
          <cell r="F38">
            <v>200000</v>
          </cell>
          <cell r="G38">
            <v>250000</v>
          </cell>
          <cell r="H38">
            <v>300000</v>
          </cell>
          <cell r="I38">
            <v>84</v>
          </cell>
          <cell r="K38" t="str">
            <v>Varies</v>
          </cell>
          <cell r="M38" t="str">
            <v>PL</v>
          </cell>
        </row>
        <row r="39">
          <cell r="A39" t="str">
            <v>Credit Card</v>
          </cell>
          <cell r="B39" t="str">
            <v>S7</v>
          </cell>
          <cell r="C39">
            <v>25000</v>
          </cell>
          <cell r="D39">
            <v>25000</v>
          </cell>
          <cell r="E39">
            <v>25000</v>
          </cell>
          <cell r="F39">
            <v>25000</v>
          </cell>
          <cell r="G39">
            <v>35000</v>
          </cell>
          <cell r="H39">
            <v>50000</v>
          </cell>
          <cell r="I39">
            <v>36</v>
          </cell>
          <cell r="K39" t="str">
            <v>0%</v>
          </cell>
          <cell r="M39" t="str">
            <v>PL</v>
          </cell>
        </row>
        <row r="40">
          <cell r="A40" t="str">
            <v>FlexiCredit</v>
          </cell>
          <cell r="B40" t="str">
            <v>S22</v>
          </cell>
          <cell r="C40">
            <v>25000</v>
          </cell>
          <cell r="D40">
            <v>25000</v>
          </cell>
          <cell r="E40">
            <v>25000</v>
          </cell>
          <cell r="F40">
            <v>25000</v>
          </cell>
          <cell r="G40">
            <v>35000</v>
          </cell>
          <cell r="H40">
            <v>50000</v>
          </cell>
          <cell r="I40">
            <v>36</v>
          </cell>
          <cell r="K40" t="str">
            <v>0%</v>
          </cell>
          <cell r="M40" t="str">
            <v>PL</v>
          </cell>
        </row>
        <row r="41">
          <cell r="A41" t="str">
            <v>HL Everyday 80 (Sal Cred)</v>
          </cell>
          <cell r="B41" t="str">
            <v>L1_80_SC</v>
          </cell>
          <cell r="C41">
            <v>750000</v>
          </cell>
          <cell r="D41">
            <v>1350000</v>
          </cell>
          <cell r="E41">
            <v>1500000</v>
          </cell>
          <cell r="F41">
            <v>2000000</v>
          </cell>
          <cell r="G41">
            <v>2500000</v>
          </cell>
          <cell r="H41">
            <v>3000000</v>
          </cell>
          <cell r="I41">
            <v>360</v>
          </cell>
          <cell r="K41">
            <v>0.8</v>
          </cell>
          <cell r="M41" t="str">
            <v>HL</v>
          </cell>
        </row>
        <row r="42">
          <cell r="A42" t="str">
            <v>HL Everyday 90 (Sal Cred)</v>
          </cell>
          <cell r="B42" t="str">
            <v>L1_90_SC</v>
          </cell>
          <cell r="C42">
            <v>750000</v>
          </cell>
          <cell r="D42">
            <v>1350000</v>
          </cell>
          <cell r="E42">
            <v>1500000</v>
          </cell>
          <cell r="F42">
            <v>2000000</v>
          </cell>
          <cell r="G42">
            <v>2500000</v>
          </cell>
          <cell r="H42">
            <v>3000000</v>
          </cell>
          <cell r="I42">
            <v>360</v>
          </cell>
          <cell r="K42">
            <v>0.8</v>
          </cell>
          <cell r="L42">
            <v>0.9</v>
          </cell>
          <cell r="M42" t="str">
            <v>HL</v>
          </cell>
        </row>
        <row r="43">
          <cell r="A43" t="str">
            <v>HL Everyday 95 (Sal Cred)</v>
          </cell>
          <cell r="B43" t="str">
            <v>L1_95_SC</v>
          </cell>
          <cell r="C43">
            <v>750000</v>
          </cell>
          <cell r="D43">
            <v>1350000</v>
          </cell>
          <cell r="E43">
            <v>1500000</v>
          </cell>
          <cell r="F43">
            <v>2000000</v>
          </cell>
          <cell r="G43">
            <v>2500000</v>
          </cell>
          <cell r="H43">
            <v>3000000</v>
          </cell>
          <cell r="I43">
            <v>360</v>
          </cell>
          <cell r="K43">
            <v>0.8</v>
          </cell>
          <cell r="L43">
            <v>0.95</v>
          </cell>
          <cell r="M43" t="str">
            <v>HL</v>
          </cell>
        </row>
        <row r="44">
          <cell r="A44" t="str">
            <v>HL Everyday 80 IO (Sal Cred)</v>
          </cell>
          <cell r="B44" t="str">
            <v>L1_80_IO_SC</v>
          </cell>
          <cell r="C44">
            <v>750000</v>
          </cell>
          <cell r="D44">
            <v>1350000</v>
          </cell>
          <cell r="E44">
            <v>1500000</v>
          </cell>
          <cell r="F44">
            <v>2000000</v>
          </cell>
          <cell r="G44">
            <v>2500000</v>
          </cell>
          <cell r="H44">
            <v>3000000</v>
          </cell>
          <cell r="I44">
            <v>360</v>
          </cell>
          <cell r="K44">
            <v>0.8</v>
          </cell>
          <cell r="M44" t="str">
            <v>HL</v>
          </cell>
        </row>
        <row r="45">
          <cell r="A45" t="str">
            <v>HL Everyday 90 IO (Sal Cred)</v>
          </cell>
          <cell r="B45" t="str">
            <v>L1_90_IO_SC</v>
          </cell>
          <cell r="C45">
            <v>750000</v>
          </cell>
          <cell r="D45">
            <v>1350000</v>
          </cell>
          <cell r="E45">
            <v>1500000</v>
          </cell>
          <cell r="F45">
            <v>2000000</v>
          </cell>
          <cell r="G45">
            <v>2500000</v>
          </cell>
          <cell r="H45">
            <v>3000000</v>
          </cell>
          <cell r="I45">
            <v>360</v>
          </cell>
          <cell r="K45">
            <v>0.8</v>
          </cell>
          <cell r="L45">
            <v>0.9</v>
          </cell>
          <cell r="M45" t="str">
            <v>HL</v>
          </cell>
        </row>
        <row r="46">
          <cell r="A46" t="str">
            <v>HL Everyday 95 IO (Sal Cred)</v>
          </cell>
          <cell r="B46" t="str">
            <v>L1_95_IO_SC</v>
          </cell>
          <cell r="C46">
            <v>750000</v>
          </cell>
          <cell r="D46">
            <v>1350000</v>
          </cell>
          <cell r="E46">
            <v>1500000</v>
          </cell>
          <cell r="F46">
            <v>2000000</v>
          </cell>
          <cell r="G46">
            <v>2500000</v>
          </cell>
          <cell r="H46">
            <v>3000000</v>
          </cell>
          <cell r="I46">
            <v>360</v>
          </cell>
          <cell r="K46">
            <v>0.8</v>
          </cell>
          <cell r="L46">
            <v>0.95</v>
          </cell>
          <cell r="M46" t="str">
            <v>HL</v>
          </cell>
        </row>
        <row r="47">
          <cell r="A47" t="str">
            <v>HL Everyday Fixed 1 Year (Sal Cred)</v>
          </cell>
          <cell r="B47" t="str">
            <v>L1_F1_SC</v>
          </cell>
          <cell r="C47">
            <v>750000</v>
          </cell>
          <cell r="D47">
            <v>1350000</v>
          </cell>
          <cell r="E47">
            <v>1500000</v>
          </cell>
          <cell r="F47">
            <v>2000000</v>
          </cell>
          <cell r="G47">
            <v>2500000</v>
          </cell>
          <cell r="H47">
            <v>3000000</v>
          </cell>
          <cell r="I47">
            <v>360</v>
          </cell>
          <cell r="K47">
            <v>0.8</v>
          </cell>
          <cell r="L47">
            <v>0.95</v>
          </cell>
          <cell r="M47" t="str">
            <v>HL</v>
          </cell>
        </row>
        <row r="48">
          <cell r="A48" t="str">
            <v>HL Everyday Fixed 1 Year IO (Sal Cred)</v>
          </cell>
          <cell r="B48" t="str">
            <v>L1_F1_IO_SC</v>
          </cell>
          <cell r="C48">
            <v>750000</v>
          </cell>
          <cell r="D48">
            <v>1350000</v>
          </cell>
          <cell r="E48">
            <v>1500000</v>
          </cell>
          <cell r="F48">
            <v>2000000</v>
          </cell>
          <cell r="G48">
            <v>2500000</v>
          </cell>
          <cell r="H48">
            <v>3000000</v>
          </cell>
          <cell r="I48">
            <v>360</v>
          </cell>
          <cell r="K48">
            <v>0.8</v>
          </cell>
          <cell r="L48">
            <v>0.9</v>
          </cell>
          <cell r="M48" t="str">
            <v>HL</v>
          </cell>
        </row>
        <row r="49">
          <cell r="A49" t="str">
            <v>HL Everyday Fixed 2 Year (Sal Cred)</v>
          </cell>
          <cell r="B49" t="str">
            <v>L1_F2_SC</v>
          </cell>
          <cell r="C49">
            <v>750000</v>
          </cell>
          <cell r="D49">
            <v>1350000</v>
          </cell>
          <cell r="E49">
            <v>1500000</v>
          </cell>
          <cell r="F49">
            <v>2000000</v>
          </cell>
          <cell r="G49">
            <v>2500000</v>
          </cell>
          <cell r="H49">
            <v>3000000</v>
          </cell>
          <cell r="I49">
            <v>360</v>
          </cell>
          <cell r="K49">
            <v>0.8</v>
          </cell>
          <cell r="L49">
            <v>0.95</v>
          </cell>
          <cell r="M49" t="str">
            <v>HL</v>
          </cell>
        </row>
        <row r="50">
          <cell r="A50" t="str">
            <v>HL Everyday Fixed 3 Year (Sal Cred)</v>
          </cell>
          <cell r="B50" t="str">
            <v>L1_F3_SC</v>
          </cell>
          <cell r="C50">
            <v>750000</v>
          </cell>
          <cell r="D50">
            <v>1350000</v>
          </cell>
          <cell r="E50">
            <v>1500000</v>
          </cell>
          <cell r="F50">
            <v>2000000</v>
          </cell>
          <cell r="G50">
            <v>2500000</v>
          </cell>
          <cell r="H50">
            <v>3000000</v>
          </cell>
          <cell r="I50">
            <v>360</v>
          </cell>
          <cell r="K50">
            <v>0.8</v>
          </cell>
          <cell r="L50">
            <v>0.95</v>
          </cell>
          <cell r="M50" t="str">
            <v>HL</v>
          </cell>
        </row>
        <row r="51">
          <cell r="A51" t="str">
            <v>HL Everyday Fixed 5 Year (Sal Cred)</v>
          </cell>
          <cell r="B51" t="str">
            <v>L1_F5_SC</v>
          </cell>
          <cell r="C51">
            <v>750000</v>
          </cell>
          <cell r="D51">
            <v>1350000</v>
          </cell>
          <cell r="E51">
            <v>1500000</v>
          </cell>
          <cell r="F51">
            <v>2000000</v>
          </cell>
          <cell r="G51">
            <v>2500000</v>
          </cell>
          <cell r="H51">
            <v>3000000</v>
          </cell>
          <cell r="I51">
            <v>360</v>
          </cell>
          <cell r="K51">
            <v>0.8</v>
          </cell>
          <cell r="L51">
            <v>0.95</v>
          </cell>
          <cell r="M51" t="str">
            <v>HL</v>
          </cell>
        </row>
        <row r="52">
          <cell r="A52" t="str">
            <v>HL Everyday Roll Rate (Sal Cred)</v>
          </cell>
          <cell r="B52" t="str">
            <v>L1_Roll_SC</v>
          </cell>
          <cell r="C52">
            <v>750000</v>
          </cell>
          <cell r="D52">
            <v>1350000</v>
          </cell>
          <cell r="E52">
            <v>1500000</v>
          </cell>
          <cell r="F52">
            <v>2000000</v>
          </cell>
          <cell r="G52">
            <v>2500000</v>
          </cell>
          <cell r="H52">
            <v>3000000</v>
          </cell>
          <cell r="I52">
            <v>360</v>
          </cell>
          <cell r="K52">
            <v>0.8</v>
          </cell>
          <cell r="L52">
            <v>0.95</v>
          </cell>
          <cell r="M52" t="str">
            <v>HL</v>
          </cell>
        </row>
        <row r="53">
          <cell r="A53" t="str">
            <v>INV Everyday 80 (Sal Cred)</v>
          </cell>
          <cell r="B53" t="str">
            <v>L1_INV80_SC</v>
          </cell>
          <cell r="C53">
            <v>750000</v>
          </cell>
          <cell r="D53">
            <v>1350000</v>
          </cell>
          <cell r="E53">
            <v>1500000</v>
          </cell>
          <cell r="F53">
            <v>2000000</v>
          </cell>
          <cell r="G53">
            <v>2500000</v>
          </cell>
          <cell r="H53">
            <v>3000000</v>
          </cell>
          <cell r="I53">
            <v>360</v>
          </cell>
          <cell r="K53">
            <v>0.8</v>
          </cell>
          <cell r="M53" t="str">
            <v>HL</v>
          </cell>
        </row>
        <row r="54">
          <cell r="A54" t="str">
            <v>INV Everyday 90 (Sal Cred)</v>
          </cell>
          <cell r="B54" t="str">
            <v>L1_INV90_SC</v>
          </cell>
          <cell r="C54">
            <v>750000</v>
          </cell>
          <cell r="D54">
            <v>1350000</v>
          </cell>
          <cell r="E54">
            <v>1500000</v>
          </cell>
          <cell r="F54">
            <v>2000000</v>
          </cell>
          <cell r="G54">
            <v>2500000</v>
          </cell>
          <cell r="H54">
            <v>3000000</v>
          </cell>
          <cell r="I54">
            <v>360</v>
          </cell>
          <cell r="K54">
            <v>0.8</v>
          </cell>
          <cell r="L54">
            <v>0.9</v>
          </cell>
          <cell r="M54" t="str">
            <v>HL</v>
          </cell>
        </row>
        <row r="55">
          <cell r="A55" t="str">
            <v>INV Everyday 80 IO (Sal Cred)</v>
          </cell>
          <cell r="B55" t="str">
            <v>L1_INV80_IO_SC</v>
          </cell>
          <cell r="C55">
            <v>750000</v>
          </cell>
          <cell r="D55">
            <v>1350000</v>
          </cell>
          <cell r="E55">
            <v>1500000</v>
          </cell>
          <cell r="F55">
            <v>2000000</v>
          </cell>
          <cell r="G55">
            <v>2500000</v>
          </cell>
          <cell r="H55">
            <v>3000000</v>
          </cell>
          <cell r="I55">
            <v>360</v>
          </cell>
          <cell r="K55">
            <v>0.8</v>
          </cell>
          <cell r="M55" t="str">
            <v>HL</v>
          </cell>
        </row>
        <row r="56">
          <cell r="A56" t="str">
            <v>INV Everyday 90 IO (Sal Cred)</v>
          </cell>
          <cell r="B56" t="str">
            <v>L1_INV90_IO_SC</v>
          </cell>
          <cell r="C56">
            <v>750000</v>
          </cell>
          <cell r="D56">
            <v>1350000</v>
          </cell>
          <cell r="E56">
            <v>1500000</v>
          </cell>
          <cell r="F56">
            <v>2000000</v>
          </cell>
          <cell r="G56">
            <v>2500000</v>
          </cell>
          <cell r="H56">
            <v>3000000</v>
          </cell>
          <cell r="I56">
            <v>360</v>
          </cell>
          <cell r="K56">
            <v>0.8</v>
          </cell>
          <cell r="L56">
            <v>0.9</v>
          </cell>
          <cell r="M56" t="str">
            <v>HL</v>
          </cell>
        </row>
        <row r="57">
          <cell r="A57" t="str">
            <v>INV Everyday Fixed 1 Year (Sal Cred)</v>
          </cell>
          <cell r="B57" t="str">
            <v>L1_INVF1_SC</v>
          </cell>
          <cell r="C57">
            <v>750000</v>
          </cell>
          <cell r="D57">
            <v>1350000</v>
          </cell>
          <cell r="E57">
            <v>1500000</v>
          </cell>
          <cell r="F57">
            <v>2000000</v>
          </cell>
          <cell r="G57">
            <v>2500000</v>
          </cell>
          <cell r="H57">
            <v>3000000</v>
          </cell>
          <cell r="I57">
            <v>360</v>
          </cell>
          <cell r="K57">
            <v>0.8</v>
          </cell>
          <cell r="L57">
            <v>0.9</v>
          </cell>
          <cell r="M57" t="str">
            <v>HL</v>
          </cell>
        </row>
        <row r="58">
          <cell r="A58" t="str">
            <v>INV Everyday Fixed 2 Year (Sal Cred)</v>
          </cell>
          <cell r="B58" t="str">
            <v>L1_INVF2_SC</v>
          </cell>
          <cell r="C58">
            <v>750000</v>
          </cell>
          <cell r="D58">
            <v>1350000</v>
          </cell>
          <cell r="E58">
            <v>1500000</v>
          </cell>
          <cell r="F58">
            <v>2000000</v>
          </cell>
          <cell r="G58">
            <v>2500000</v>
          </cell>
          <cell r="H58">
            <v>3000000</v>
          </cell>
          <cell r="I58">
            <v>360</v>
          </cell>
          <cell r="K58">
            <v>0.8</v>
          </cell>
          <cell r="L58">
            <v>0.9</v>
          </cell>
          <cell r="M58" t="str">
            <v>HL</v>
          </cell>
        </row>
        <row r="59">
          <cell r="A59" t="str">
            <v>INV Everyday Fixed 3 Year (Sal Cred)</v>
          </cell>
          <cell r="B59" t="str">
            <v>L1_INVF3_SC</v>
          </cell>
          <cell r="C59">
            <v>750000</v>
          </cell>
          <cell r="D59">
            <v>1350000</v>
          </cell>
          <cell r="E59">
            <v>1500000</v>
          </cell>
          <cell r="F59">
            <v>2000000</v>
          </cell>
          <cell r="G59">
            <v>2500000</v>
          </cell>
          <cell r="H59">
            <v>3000000</v>
          </cell>
          <cell r="I59">
            <v>360</v>
          </cell>
          <cell r="K59">
            <v>0.8</v>
          </cell>
          <cell r="L59">
            <v>0.9</v>
          </cell>
          <cell r="M59" t="str">
            <v>HL</v>
          </cell>
        </row>
        <row r="60">
          <cell r="A60" t="str">
            <v>INV Everyday Fixed 5 Year (Sal Cred)</v>
          </cell>
          <cell r="B60" t="str">
            <v>L1_INVF5_SC</v>
          </cell>
          <cell r="C60">
            <v>750000</v>
          </cell>
          <cell r="D60">
            <v>1350000</v>
          </cell>
          <cell r="E60">
            <v>1500000</v>
          </cell>
          <cell r="F60">
            <v>2000000</v>
          </cell>
          <cell r="G60">
            <v>2500000</v>
          </cell>
          <cell r="H60">
            <v>3000000</v>
          </cell>
          <cell r="I60">
            <v>360</v>
          </cell>
          <cell r="K60">
            <v>0.8</v>
          </cell>
          <cell r="L60">
            <v>0.9</v>
          </cell>
          <cell r="M60" t="str">
            <v>HL</v>
          </cell>
        </row>
        <row r="61">
          <cell r="A61" t="str">
            <v>INV Everyday Fixed 1 Year IO (Sal Cred)</v>
          </cell>
          <cell r="B61" t="str">
            <v>L1_INVF1_IO_SC</v>
          </cell>
          <cell r="C61">
            <v>750000</v>
          </cell>
          <cell r="D61">
            <v>1350000</v>
          </cell>
          <cell r="E61">
            <v>1500000</v>
          </cell>
          <cell r="F61">
            <v>2000000</v>
          </cell>
          <cell r="G61">
            <v>2500000</v>
          </cell>
          <cell r="H61">
            <v>3000000</v>
          </cell>
          <cell r="I61">
            <v>360</v>
          </cell>
          <cell r="K61">
            <v>0.8</v>
          </cell>
          <cell r="L61">
            <v>0.9</v>
          </cell>
          <cell r="M61" t="str">
            <v>HL</v>
          </cell>
        </row>
        <row r="62">
          <cell r="A62" t="str">
            <v>INV Everyday Fixed 2 Year IO (Sal Cred)</v>
          </cell>
          <cell r="B62" t="str">
            <v>L1_INVF2_IO_SC</v>
          </cell>
          <cell r="C62">
            <v>750000</v>
          </cell>
          <cell r="D62">
            <v>1350000</v>
          </cell>
          <cell r="E62">
            <v>1500000</v>
          </cell>
          <cell r="F62">
            <v>2000000</v>
          </cell>
          <cell r="G62">
            <v>2500000</v>
          </cell>
          <cell r="H62">
            <v>3000000</v>
          </cell>
          <cell r="I62">
            <v>360</v>
          </cell>
          <cell r="K62">
            <v>0.8</v>
          </cell>
          <cell r="L62">
            <v>0.9</v>
          </cell>
          <cell r="M62" t="str">
            <v>HL</v>
          </cell>
        </row>
        <row r="63">
          <cell r="A63" t="str">
            <v>INV Everyday Fixed 3 Year IO (Sal Cred)</v>
          </cell>
          <cell r="B63" t="str">
            <v>L1_INVF3_IO_SC</v>
          </cell>
          <cell r="C63">
            <v>750000</v>
          </cell>
          <cell r="D63">
            <v>1350000</v>
          </cell>
          <cell r="E63">
            <v>1500000</v>
          </cell>
          <cell r="F63">
            <v>2000000</v>
          </cell>
          <cell r="G63">
            <v>2500000</v>
          </cell>
          <cell r="H63">
            <v>3000000</v>
          </cell>
          <cell r="I63">
            <v>360</v>
          </cell>
          <cell r="K63">
            <v>0.8</v>
          </cell>
          <cell r="L63">
            <v>0.9</v>
          </cell>
          <cell r="M63" t="str">
            <v>HL</v>
          </cell>
        </row>
        <row r="64">
          <cell r="A64" t="str">
            <v>INV Everyday Fixed 5 Year IO (Sal Cred)</v>
          </cell>
          <cell r="B64" t="str">
            <v>L1_INVF5_IO_SC</v>
          </cell>
          <cell r="C64">
            <v>750000</v>
          </cell>
          <cell r="D64">
            <v>1350000</v>
          </cell>
          <cell r="E64">
            <v>1500000</v>
          </cell>
          <cell r="F64">
            <v>2000000</v>
          </cell>
          <cell r="G64">
            <v>2500000</v>
          </cell>
          <cell r="H64">
            <v>3000000</v>
          </cell>
          <cell r="I64">
            <v>360</v>
          </cell>
          <cell r="K64">
            <v>0.8</v>
          </cell>
          <cell r="L64">
            <v>0.9</v>
          </cell>
          <cell r="M64" t="str">
            <v>HL</v>
          </cell>
        </row>
        <row r="65">
          <cell r="A65" t="str">
            <v>INV Everyday Roll Rate (Sal Cred)</v>
          </cell>
          <cell r="B65" t="str">
            <v>L1_INVRoll_SC</v>
          </cell>
          <cell r="C65">
            <v>750000</v>
          </cell>
          <cell r="D65">
            <v>1350000</v>
          </cell>
          <cell r="E65">
            <v>1500000</v>
          </cell>
          <cell r="F65">
            <v>2000000</v>
          </cell>
          <cell r="G65">
            <v>2500000</v>
          </cell>
          <cell r="H65">
            <v>3000000</v>
          </cell>
          <cell r="I65">
            <v>360</v>
          </cell>
          <cell r="K65">
            <v>0.8</v>
          </cell>
          <cell r="L65">
            <v>0.9</v>
          </cell>
          <cell r="M65" t="str">
            <v>HL</v>
          </cell>
        </row>
        <row r="66">
          <cell r="A66" t="str">
            <v xml:space="preserve">HL Everyday 80 (Non Sal Cred) </v>
          </cell>
          <cell r="B66" t="str">
            <v>L1_80_NSC</v>
          </cell>
          <cell r="C66">
            <v>750000</v>
          </cell>
          <cell r="D66">
            <v>1350000</v>
          </cell>
          <cell r="E66">
            <v>1500000</v>
          </cell>
          <cell r="F66">
            <v>2000000</v>
          </cell>
          <cell r="G66">
            <v>2500000</v>
          </cell>
          <cell r="H66">
            <v>3000000</v>
          </cell>
          <cell r="I66">
            <v>360</v>
          </cell>
          <cell r="K66">
            <v>0.8</v>
          </cell>
          <cell r="M66" t="str">
            <v>HL</v>
          </cell>
        </row>
        <row r="67">
          <cell r="A67" t="str">
            <v>HL Everyday 90 (Non Sal Cred)</v>
          </cell>
          <cell r="B67" t="str">
            <v>L1_90_NSC</v>
          </cell>
          <cell r="C67">
            <v>750000</v>
          </cell>
          <cell r="D67">
            <v>1350000</v>
          </cell>
          <cell r="E67">
            <v>1500000</v>
          </cell>
          <cell r="F67">
            <v>2000000</v>
          </cell>
          <cell r="G67">
            <v>2500000</v>
          </cell>
          <cell r="H67">
            <v>3000000</v>
          </cell>
          <cell r="I67">
            <v>360</v>
          </cell>
          <cell r="K67">
            <v>0.8</v>
          </cell>
          <cell r="L67">
            <v>0.9</v>
          </cell>
          <cell r="M67" t="str">
            <v>HL</v>
          </cell>
        </row>
        <row r="68">
          <cell r="A68" t="str">
            <v>HL Everyday 95 (Non Sal Cred)</v>
          </cell>
          <cell r="B68" t="str">
            <v>L1_95_NSC</v>
          </cell>
          <cell r="C68">
            <v>750000</v>
          </cell>
          <cell r="D68">
            <v>1350000</v>
          </cell>
          <cell r="E68">
            <v>1500000</v>
          </cell>
          <cell r="F68">
            <v>2000000</v>
          </cell>
          <cell r="G68">
            <v>2500000</v>
          </cell>
          <cell r="H68">
            <v>3000000</v>
          </cell>
          <cell r="I68">
            <v>360</v>
          </cell>
          <cell r="K68">
            <v>0.8</v>
          </cell>
          <cell r="L68">
            <v>0.95</v>
          </cell>
          <cell r="M68" t="str">
            <v>HL</v>
          </cell>
        </row>
        <row r="69">
          <cell r="A69" t="str">
            <v>HL Everyday 80 IO (Non Sal Cred)</v>
          </cell>
          <cell r="B69" t="str">
            <v>L1_80_IO_NSC</v>
          </cell>
          <cell r="C69">
            <v>750000</v>
          </cell>
          <cell r="D69">
            <v>1350000</v>
          </cell>
          <cell r="E69">
            <v>1500000</v>
          </cell>
          <cell r="F69">
            <v>2000000</v>
          </cell>
          <cell r="G69">
            <v>2500000</v>
          </cell>
          <cell r="H69">
            <v>3000000</v>
          </cell>
          <cell r="I69">
            <v>360</v>
          </cell>
          <cell r="K69">
            <v>0.8</v>
          </cell>
          <cell r="M69" t="str">
            <v>HL</v>
          </cell>
        </row>
        <row r="70">
          <cell r="A70" t="str">
            <v>HL Everyday 90 IO (Non Sal Cred)</v>
          </cell>
          <cell r="B70" t="str">
            <v>L1_90_IO_NSC</v>
          </cell>
          <cell r="C70">
            <v>750000</v>
          </cell>
          <cell r="D70">
            <v>1350000</v>
          </cell>
          <cell r="E70">
            <v>1500000</v>
          </cell>
          <cell r="F70">
            <v>2000000</v>
          </cell>
          <cell r="G70">
            <v>2500000</v>
          </cell>
          <cell r="H70">
            <v>3000000</v>
          </cell>
          <cell r="I70">
            <v>360</v>
          </cell>
          <cell r="K70">
            <v>0.8</v>
          </cell>
          <cell r="L70">
            <v>0.9</v>
          </cell>
          <cell r="M70" t="str">
            <v>HL</v>
          </cell>
        </row>
        <row r="71">
          <cell r="A71" t="str">
            <v>HL Everyday 95 IO (Non Sal Cred)</v>
          </cell>
          <cell r="B71" t="str">
            <v>L1_95_IO_NSC</v>
          </cell>
          <cell r="C71">
            <v>750000</v>
          </cell>
          <cell r="D71">
            <v>1350000</v>
          </cell>
          <cell r="E71">
            <v>1500000</v>
          </cell>
          <cell r="F71">
            <v>2000000</v>
          </cell>
          <cell r="G71">
            <v>2500000</v>
          </cell>
          <cell r="H71">
            <v>3000000</v>
          </cell>
          <cell r="I71">
            <v>360</v>
          </cell>
          <cell r="K71">
            <v>0.8</v>
          </cell>
          <cell r="L71">
            <v>0.95</v>
          </cell>
          <cell r="M71" t="str">
            <v>HL</v>
          </cell>
        </row>
        <row r="72">
          <cell r="A72" t="str">
            <v>HL Everyday Fixed 1 Year (Non Sal Cred)</v>
          </cell>
          <cell r="B72" t="str">
            <v>L1_F1_NSC</v>
          </cell>
          <cell r="C72">
            <v>750000</v>
          </cell>
          <cell r="D72">
            <v>1350000</v>
          </cell>
          <cell r="E72">
            <v>1500000</v>
          </cell>
          <cell r="F72">
            <v>2000000</v>
          </cell>
          <cell r="G72">
            <v>2500000</v>
          </cell>
          <cell r="H72">
            <v>3000000</v>
          </cell>
          <cell r="I72">
            <v>360</v>
          </cell>
          <cell r="K72">
            <v>0.8</v>
          </cell>
          <cell r="L72">
            <v>0.95</v>
          </cell>
          <cell r="M72" t="str">
            <v>HL</v>
          </cell>
        </row>
        <row r="73">
          <cell r="A73" t="str">
            <v>HL Everyday Fixed 2 Year (Non Sal Cred)</v>
          </cell>
          <cell r="B73" t="str">
            <v>L1_F2_NSC</v>
          </cell>
          <cell r="C73">
            <v>750000</v>
          </cell>
          <cell r="D73">
            <v>1350000</v>
          </cell>
          <cell r="E73">
            <v>1500000</v>
          </cell>
          <cell r="F73">
            <v>2000000</v>
          </cell>
          <cell r="G73">
            <v>2500000</v>
          </cell>
          <cell r="H73">
            <v>3000000</v>
          </cell>
          <cell r="I73">
            <v>360</v>
          </cell>
          <cell r="K73">
            <v>0.8</v>
          </cell>
          <cell r="L73">
            <v>0.95</v>
          </cell>
          <cell r="M73" t="str">
            <v>HL</v>
          </cell>
        </row>
        <row r="74">
          <cell r="A74" t="str">
            <v>HL Everyday Fixed 3 Year (Non Sal Cred)</v>
          </cell>
          <cell r="B74" t="str">
            <v>L1_F3_NSC</v>
          </cell>
          <cell r="C74">
            <v>750000</v>
          </cell>
          <cell r="D74">
            <v>1350000</v>
          </cell>
          <cell r="E74">
            <v>1500000</v>
          </cell>
          <cell r="F74">
            <v>2000000</v>
          </cell>
          <cell r="G74">
            <v>2500000</v>
          </cell>
          <cell r="H74">
            <v>3000000</v>
          </cell>
          <cell r="I74">
            <v>360</v>
          </cell>
          <cell r="K74">
            <v>0.8</v>
          </cell>
          <cell r="L74">
            <v>0.95</v>
          </cell>
          <cell r="M74" t="str">
            <v>HL</v>
          </cell>
        </row>
        <row r="75">
          <cell r="A75" t="str">
            <v>HL Everyday Fixed 5 Year (Non Sal Cred)</v>
          </cell>
          <cell r="B75" t="str">
            <v>L1_F5_NSC</v>
          </cell>
          <cell r="C75">
            <v>750000</v>
          </cell>
          <cell r="D75">
            <v>1350000</v>
          </cell>
          <cell r="E75">
            <v>1500000</v>
          </cell>
          <cell r="F75">
            <v>2000000</v>
          </cell>
          <cell r="G75">
            <v>2500000</v>
          </cell>
          <cell r="H75">
            <v>3000000</v>
          </cell>
          <cell r="I75">
            <v>360</v>
          </cell>
          <cell r="K75">
            <v>0.8</v>
          </cell>
          <cell r="L75">
            <v>0.95</v>
          </cell>
          <cell r="M75" t="str">
            <v>HL</v>
          </cell>
        </row>
        <row r="76">
          <cell r="A76" t="str">
            <v>HL Everyday Roll Rate (Non Sal Cred)</v>
          </cell>
          <cell r="B76" t="str">
            <v>L1_Roll_NSC</v>
          </cell>
          <cell r="C76">
            <v>750000</v>
          </cell>
          <cell r="D76">
            <v>1350000</v>
          </cell>
          <cell r="E76">
            <v>1500000</v>
          </cell>
          <cell r="F76">
            <v>2000000</v>
          </cell>
          <cell r="G76">
            <v>2500000</v>
          </cell>
          <cell r="H76">
            <v>3000000</v>
          </cell>
          <cell r="I76">
            <v>360</v>
          </cell>
          <cell r="K76">
            <v>0.8</v>
          </cell>
          <cell r="L76">
            <v>0.95</v>
          </cell>
          <cell r="M76" t="str">
            <v>HL</v>
          </cell>
        </row>
        <row r="77">
          <cell r="A77" t="str">
            <v>INV Everyday 80 (Non Sal Cred)</v>
          </cell>
          <cell r="B77" t="str">
            <v>L1_INV80_NSC</v>
          </cell>
          <cell r="C77">
            <v>750000</v>
          </cell>
          <cell r="D77">
            <v>1350000</v>
          </cell>
          <cell r="E77">
            <v>1500000</v>
          </cell>
          <cell r="F77">
            <v>2000000</v>
          </cell>
          <cell r="G77">
            <v>2500000</v>
          </cell>
          <cell r="H77">
            <v>3000000</v>
          </cell>
          <cell r="I77">
            <v>360</v>
          </cell>
          <cell r="K77">
            <v>0.8</v>
          </cell>
          <cell r="M77" t="str">
            <v>HL</v>
          </cell>
        </row>
        <row r="78">
          <cell r="A78" t="str">
            <v>INV Everyday 90 (Non Sal Cred)</v>
          </cell>
          <cell r="B78" t="str">
            <v>L1_INV90_NSC</v>
          </cell>
          <cell r="C78">
            <v>750000</v>
          </cell>
          <cell r="D78">
            <v>1350000</v>
          </cell>
          <cell r="E78">
            <v>1500000</v>
          </cell>
          <cell r="F78">
            <v>2000000</v>
          </cell>
          <cell r="G78">
            <v>2500000</v>
          </cell>
          <cell r="H78">
            <v>3000000</v>
          </cell>
          <cell r="I78">
            <v>360</v>
          </cell>
          <cell r="K78">
            <v>0.8</v>
          </cell>
          <cell r="L78">
            <v>0.9</v>
          </cell>
          <cell r="M78" t="str">
            <v>HL</v>
          </cell>
        </row>
        <row r="79">
          <cell r="A79" t="str">
            <v>INV Everyday 80 IO (Non Sal Cred)</v>
          </cell>
          <cell r="B79" t="str">
            <v>L1_INV80_IO_NSC</v>
          </cell>
          <cell r="C79">
            <v>750000</v>
          </cell>
          <cell r="D79">
            <v>1350000</v>
          </cell>
          <cell r="E79">
            <v>1500000</v>
          </cell>
          <cell r="F79">
            <v>2000000</v>
          </cell>
          <cell r="G79">
            <v>2500000</v>
          </cell>
          <cell r="H79">
            <v>3000000</v>
          </cell>
          <cell r="I79">
            <v>360</v>
          </cell>
          <cell r="K79">
            <v>0.8</v>
          </cell>
          <cell r="M79" t="str">
            <v>HL</v>
          </cell>
        </row>
        <row r="80">
          <cell r="A80" t="str">
            <v>INV Everyday 90 IO (Non Sal Cred)</v>
          </cell>
          <cell r="B80" t="str">
            <v>L1_INV90_IO_NSC</v>
          </cell>
          <cell r="C80">
            <v>750000</v>
          </cell>
          <cell r="D80">
            <v>1350000</v>
          </cell>
          <cell r="E80">
            <v>1500000</v>
          </cell>
          <cell r="F80">
            <v>2000000</v>
          </cell>
          <cell r="G80">
            <v>2500000</v>
          </cell>
          <cell r="H80">
            <v>3000000</v>
          </cell>
          <cell r="I80">
            <v>360</v>
          </cell>
          <cell r="K80">
            <v>0.8</v>
          </cell>
          <cell r="L80">
            <v>0.9</v>
          </cell>
          <cell r="M80" t="str">
            <v>HL</v>
          </cell>
        </row>
        <row r="81">
          <cell r="A81" t="str">
            <v>INV Everyday Fixed 1 Year (Non Sal Cred)</v>
          </cell>
          <cell r="B81" t="str">
            <v>L1_INVF1_NSC</v>
          </cell>
          <cell r="C81">
            <v>750000</v>
          </cell>
          <cell r="D81">
            <v>1350000</v>
          </cell>
          <cell r="E81">
            <v>1500000</v>
          </cell>
          <cell r="F81">
            <v>2000000</v>
          </cell>
          <cell r="G81">
            <v>2500000</v>
          </cell>
          <cell r="H81">
            <v>3000000</v>
          </cell>
          <cell r="I81">
            <v>360</v>
          </cell>
          <cell r="K81">
            <v>0.8</v>
          </cell>
          <cell r="L81">
            <v>0.9</v>
          </cell>
          <cell r="M81" t="str">
            <v>HL</v>
          </cell>
        </row>
        <row r="82">
          <cell r="A82" t="str">
            <v>INV Everyday Fixed 2 Year (Non Sal Cred)</v>
          </cell>
          <cell r="B82" t="str">
            <v>L1_INVF2_NSC</v>
          </cell>
          <cell r="C82">
            <v>750000</v>
          </cell>
          <cell r="D82">
            <v>1350000</v>
          </cell>
          <cell r="E82">
            <v>1500000</v>
          </cell>
          <cell r="F82">
            <v>2000000</v>
          </cell>
          <cell r="G82">
            <v>2500000</v>
          </cell>
          <cell r="H82">
            <v>3000000</v>
          </cell>
          <cell r="I82">
            <v>360</v>
          </cell>
          <cell r="K82">
            <v>0.8</v>
          </cell>
          <cell r="L82">
            <v>0.9</v>
          </cell>
          <cell r="M82" t="str">
            <v>HL</v>
          </cell>
        </row>
        <row r="83">
          <cell r="A83" t="str">
            <v>INV Everyday Fixed 3 Year (Non Sal Cred)</v>
          </cell>
          <cell r="B83" t="str">
            <v>L1_INVF3_NSC</v>
          </cell>
          <cell r="C83">
            <v>750000</v>
          </cell>
          <cell r="D83">
            <v>1350000</v>
          </cell>
          <cell r="E83">
            <v>1500000</v>
          </cell>
          <cell r="F83">
            <v>2000000</v>
          </cell>
          <cell r="G83">
            <v>2500000</v>
          </cell>
          <cell r="H83">
            <v>3000000</v>
          </cell>
          <cell r="I83">
            <v>360</v>
          </cell>
          <cell r="K83">
            <v>0.8</v>
          </cell>
          <cell r="L83">
            <v>0.9</v>
          </cell>
          <cell r="M83" t="str">
            <v>HL</v>
          </cell>
        </row>
        <row r="84">
          <cell r="A84" t="str">
            <v>INV Everyday Fixed 5 Year (Non Sal Cred)</v>
          </cell>
          <cell r="B84" t="str">
            <v>L1_INVF5_NSC</v>
          </cell>
          <cell r="C84">
            <v>750000</v>
          </cell>
          <cell r="D84">
            <v>1350000</v>
          </cell>
          <cell r="E84">
            <v>1500000</v>
          </cell>
          <cell r="F84">
            <v>2000000</v>
          </cell>
          <cell r="G84">
            <v>2500000</v>
          </cell>
          <cell r="H84">
            <v>3000000</v>
          </cell>
          <cell r="I84">
            <v>360</v>
          </cell>
          <cell r="K84">
            <v>0.8</v>
          </cell>
          <cell r="L84">
            <v>0.9</v>
          </cell>
          <cell r="M84" t="str">
            <v>HL</v>
          </cell>
        </row>
        <row r="85">
          <cell r="A85" t="str">
            <v>INV Everyday Fixed 1 Year IO (Non Sal Cred)</v>
          </cell>
          <cell r="B85" t="str">
            <v>L1_INVF1_IO_NSC</v>
          </cell>
          <cell r="C85">
            <v>750000</v>
          </cell>
          <cell r="D85">
            <v>1350000</v>
          </cell>
          <cell r="E85">
            <v>1500000</v>
          </cell>
          <cell r="F85">
            <v>2000000</v>
          </cell>
          <cell r="G85">
            <v>2500000</v>
          </cell>
          <cell r="H85">
            <v>3000000</v>
          </cell>
          <cell r="I85">
            <v>360</v>
          </cell>
          <cell r="K85">
            <v>0.8</v>
          </cell>
          <cell r="L85">
            <v>0.9</v>
          </cell>
          <cell r="M85" t="str">
            <v>HL</v>
          </cell>
        </row>
        <row r="86">
          <cell r="A86" t="str">
            <v>INV Everyday Fixed 2 Year IO (Non Sal Cred)</v>
          </cell>
          <cell r="B86" t="str">
            <v>L1_INVF2_IO_NSC</v>
          </cell>
          <cell r="C86">
            <v>750000</v>
          </cell>
          <cell r="D86">
            <v>1350000</v>
          </cell>
          <cell r="E86">
            <v>1500000</v>
          </cell>
          <cell r="F86">
            <v>2000000</v>
          </cell>
          <cell r="G86">
            <v>2500000</v>
          </cell>
          <cell r="H86">
            <v>3000000</v>
          </cell>
          <cell r="I86">
            <v>360</v>
          </cell>
          <cell r="K86">
            <v>0.8</v>
          </cell>
          <cell r="L86">
            <v>0.9</v>
          </cell>
          <cell r="M86" t="str">
            <v>HL</v>
          </cell>
        </row>
        <row r="87">
          <cell r="A87" t="str">
            <v>INV Everyday Fixed 3 Year IO (Non Sal Cred)</v>
          </cell>
          <cell r="B87" t="str">
            <v>L1_INVF3_IO_NSC</v>
          </cell>
          <cell r="C87">
            <v>750000</v>
          </cell>
          <cell r="D87">
            <v>1350000</v>
          </cell>
          <cell r="E87">
            <v>1500000</v>
          </cell>
          <cell r="F87">
            <v>2000000</v>
          </cell>
          <cell r="G87">
            <v>2500000</v>
          </cell>
          <cell r="H87">
            <v>3000000</v>
          </cell>
          <cell r="I87">
            <v>360</v>
          </cell>
          <cell r="K87">
            <v>0.8</v>
          </cell>
          <cell r="L87">
            <v>0.9</v>
          </cell>
          <cell r="M87" t="str">
            <v>HL</v>
          </cell>
        </row>
        <row r="88">
          <cell r="A88" t="str">
            <v>INV Everyday Fixed 5 Year IO (Non Sal Cred)</v>
          </cell>
          <cell r="B88" t="str">
            <v>L1_INVF5_IO_NSC</v>
          </cell>
          <cell r="C88">
            <v>750000</v>
          </cell>
          <cell r="D88">
            <v>1350000</v>
          </cell>
          <cell r="E88">
            <v>1500000</v>
          </cell>
          <cell r="F88">
            <v>2000000</v>
          </cell>
          <cell r="G88">
            <v>2500000</v>
          </cell>
          <cell r="H88">
            <v>3000000</v>
          </cell>
          <cell r="I88">
            <v>360</v>
          </cell>
          <cell r="K88">
            <v>0.8</v>
          </cell>
          <cell r="L88">
            <v>0.9</v>
          </cell>
          <cell r="M88" t="str">
            <v>HL</v>
          </cell>
        </row>
        <row r="89">
          <cell r="A89" t="str">
            <v>INV Roll Rate (Non Sal cred)</v>
          </cell>
          <cell r="B89" t="str">
            <v>L1_INVRoll_NSC</v>
          </cell>
          <cell r="C89">
            <v>750000</v>
          </cell>
          <cell r="D89">
            <v>1350000</v>
          </cell>
          <cell r="E89">
            <v>1500000</v>
          </cell>
          <cell r="F89">
            <v>2000000</v>
          </cell>
          <cell r="G89">
            <v>2500000</v>
          </cell>
          <cell r="H89">
            <v>3000000</v>
          </cell>
          <cell r="I89">
            <v>360</v>
          </cell>
          <cell r="K89">
            <v>0.8</v>
          </cell>
          <cell r="L89">
            <v>0.9</v>
          </cell>
          <cell r="M89" t="str">
            <v>HL</v>
          </cell>
        </row>
        <row r="90">
          <cell r="A90" t="str">
            <v>HL Offset 80</v>
          </cell>
          <cell r="B90" t="str">
            <v>L2_OFF_80</v>
          </cell>
          <cell r="C90">
            <v>750000</v>
          </cell>
          <cell r="D90">
            <v>1350000</v>
          </cell>
          <cell r="E90">
            <v>1500000</v>
          </cell>
          <cell r="F90">
            <v>2000000</v>
          </cell>
          <cell r="G90">
            <v>2500000</v>
          </cell>
          <cell r="H90">
            <v>3000000</v>
          </cell>
          <cell r="I90">
            <v>360</v>
          </cell>
          <cell r="K90">
            <v>0.8</v>
          </cell>
          <cell r="M90" t="str">
            <v>HL</v>
          </cell>
        </row>
        <row r="91">
          <cell r="A91" t="str">
            <v>HL Offset 90</v>
          </cell>
          <cell r="B91" t="str">
            <v>L2_OFF_90</v>
          </cell>
          <cell r="C91">
            <v>750000</v>
          </cell>
          <cell r="D91">
            <v>1350000</v>
          </cell>
          <cell r="E91">
            <v>1500000</v>
          </cell>
          <cell r="F91">
            <v>2000000</v>
          </cell>
          <cell r="G91">
            <v>2500000</v>
          </cell>
          <cell r="H91">
            <v>3000000</v>
          </cell>
          <cell r="I91">
            <v>360</v>
          </cell>
          <cell r="K91">
            <v>0.8</v>
          </cell>
          <cell r="L91">
            <v>0.9</v>
          </cell>
          <cell r="M91" t="str">
            <v>HL</v>
          </cell>
        </row>
        <row r="92">
          <cell r="A92" t="str">
            <v>HL Offset 95</v>
          </cell>
          <cell r="B92" t="str">
            <v>L2_OFF_95</v>
          </cell>
          <cell r="C92">
            <v>750000</v>
          </cell>
          <cell r="D92">
            <v>1350000</v>
          </cell>
          <cell r="E92">
            <v>1500000</v>
          </cell>
          <cell r="F92">
            <v>2000000</v>
          </cell>
          <cell r="G92">
            <v>2500000</v>
          </cell>
          <cell r="H92">
            <v>3000000</v>
          </cell>
          <cell r="I92">
            <v>360</v>
          </cell>
          <cell r="K92">
            <v>0.8</v>
          </cell>
          <cell r="L92">
            <v>0.95</v>
          </cell>
          <cell r="M92" t="str">
            <v>HL</v>
          </cell>
        </row>
        <row r="93">
          <cell r="A93" t="str">
            <v>HL Offset IO 80</v>
          </cell>
          <cell r="B93" t="str">
            <v>L2_OFF_IO_80</v>
          </cell>
          <cell r="C93">
            <v>750000</v>
          </cell>
          <cell r="D93">
            <v>1350000</v>
          </cell>
          <cell r="E93">
            <v>1500000</v>
          </cell>
          <cell r="F93">
            <v>2000000</v>
          </cell>
          <cell r="G93">
            <v>2500000</v>
          </cell>
          <cell r="H93">
            <v>3000000</v>
          </cell>
          <cell r="I93">
            <v>360</v>
          </cell>
          <cell r="K93">
            <v>0.8</v>
          </cell>
          <cell r="M93" t="str">
            <v>HL</v>
          </cell>
        </row>
        <row r="94">
          <cell r="A94" t="str">
            <v>HL Offset IO 90</v>
          </cell>
          <cell r="B94" t="str">
            <v>L2_OFF_IO_90</v>
          </cell>
          <cell r="C94">
            <v>750000</v>
          </cell>
          <cell r="D94">
            <v>1350000</v>
          </cell>
          <cell r="E94">
            <v>1500000</v>
          </cell>
          <cell r="F94">
            <v>2000000</v>
          </cell>
          <cell r="G94">
            <v>2500000</v>
          </cell>
          <cell r="H94">
            <v>3000000</v>
          </cell>
          <cell r="I94">
            <v>360</v>
          </cell>
          <cell r="K94">
            <v>0.8</v>
          </cell>
          <cell r="L94">
            <v>0.9</v>
          </cell>
          <cell r="M94" t="str">
            <v>HL</v>
          </cell>
        </row>
        <row r="95">
          <cell r="A95" t="str">
            <v>HL Offset IO 95</v>
          </cell>
          <cell r="B95" t="str">
            <v>L2_OFF_IO_95</v>
          </cell>
          <cell r="C95">
            <v>750000</v>
          </cell>
          <cell r="D95">
            <v>1350000</v>
          </cell>
          <cell r="E95">
            <v>1500000</v>
          </cell>
          <cell r="F95">
            <v>2000000</v>
          </cell>
          <cell r="G95">
            <v>2500000</v>
          </cell>
          <cell r="H95">
            <v>3000000</v>
          </cell>
          <cell r="I95">
            <v>360</v>
          </cell>
          <cell r="K95">
            <v>0.8</v>
          </cell>
          <cell r="L95">
            <v>0.95</v>
          </cell>
          <cell r="M95" t="str">
            <v>HL</v>
          </cell>
        </row>
        <row r="96">
          <cell r="A96" t="str">
            <v>HL Offset Fixed 1 Year</v>
          </cell>
          <cell r="B96" t="str">
            <v>L2_OFF_ F1</v>
          </cell>
          <cell r="C96">
            <v>750000</v>
          </cell>
          <cell r="D96">
            <v>1350000</v>
          </cell>
          <cell r="E96">
            <v>1500000</v>
          </cell>
          <cell r="F96">
            <v>2000000</v>
          </cell>
          <cell r="G96">
            <v>2500000</v>
          </cell>
          <cell r="H96">
            <v>3000000</v>
          </cell>
          <cell r="I96">
            <v>360</v>
          </cell>
          <cell r="K96">
            <v>0.8</v>
          </cell>
          <cell r="L96">
            <v>0.95</v>
          </cell>
          <cell r="M96" t="str">
            <v>HL</v>
          </cell>
        </row>
        <row r="97">
          <cell r="A97" t="str">
            <v>HL Offset Fixed 1 Year IO</v>
          </cell>
          <cell r="B97" t="str">
            <v>L2_OFF_F1_IO</v>
          </cell>
          <cell r="C97">
            <v>750000</v>
          </cell>
          <cell r="D97">
            <v>1350000</v>
          </cell>
          <cell r="E97">
            <v>1500000</v>
          </cell>
          <cell r="F97">
            <v>2000000</v>
          </cell>
          <cell r="G97">
            <v>2500000</v>
          </cell>
          <cell r="H97">
            <v>3000000</v>
          </cell>
          <cell r="I97">
            <v>360</v>
          </cell>
          <cell r="K97">
            <v>0.8</v>
          </cell>
          <cell r="L97">
            <v>0.95</v>
          </cell>
          <cell r="M97" t="str">
            <v>HL</v>
          </cell>
        </row>
        <row r="98">
          <cell r="A98" t="str">
            <v>HL Offset Fixed 2 Year</v>
          </cell>
          <cell r="B98" t="str">
            <v>L2_OFF_F2</v>
          </cell>
          <cell r="C98">
            <v>750000</v>
          </cell>
          <cell r="D98">
            <v>1350000</v>
          </cell>
          <cell r="E98">
            <v>1500000</v>
          </cell>
          <cell r="F98">
            <v>2000000</v>
          </cell>
          <cell r="G98">
            <v>2500000</v>
          </cell>
          <cell r="H98">
            <v>3000000</v>
          </cell>
          <cell r="I98">
            <v>360</v>
          </cell>
          <cell r="K98">
            <v>0.8</v>
          </cell>
          <cell r="L98">
            <v>0.95</v>
          </cell>
          <cell r="M98" t="str">
            <v>HL</v>
          </cell>
        </row>
        <row r="99">
          <cell r="A99" t="str">
            <v>HL Offset Fixed 3 Year</v>
          </cell>
          <cell r="B99" t="str">
            <v>L2_OFF_F3</v>
          </cell>
          <cell r="C99">
            <v>750000</v>
          </cell>
          <cell r="D99">
            <v>1350000</v>
          </cell>
          <cell r="E99">
            <v>1500000</v>
          </cell>
          <cell r="F99">
            <v>2000000</v>
          </cell>
          <cell r="G99">
            <v>2500000</v>
          </cell>
          <cell r="H99">
            <v>3000000</v>
          </cell>
          <cell r="I99">
            <v>360</v>
          </cell>
          <cell r="K99">
            <v>0.8</v>
          </cell>
          <cell r="L99">
            <v>0.95</v>
          </cell>
          <cell r="M99" t="str">
            <v>HL</v>
          </cell>
        </row>
        <row r="100">
          <cell r="A100" t="str">
            <v>HL Offset Fixed 5 Year</v>
          </cell>
          <cell r="B100" t="str">
            <v>L2_OFF_F5</v>
          </cell>
          <cell r="C100">
            <v>750000</v>
          </cell>
          <cell r="D100">
            <v>1350000</v>
          </cell>
          <cell r="E100">
            <v>1500000</v>
          </cell>
          <cell r="F100">
            <v>2000000</v>
          </cell>
          <cell r="G100">
            <v>2500000</v>
          </cell>
          <cell r="H100">
            <v>3000000</v>
          </cell>
          <cell r="I100">
            <v>360</v>
          </cell>
          <cell r="K100">
            <v>0.8</v>
          </cell>
          <cell r="L100">
            <v>0.95</v>
          </cell>
          <cell r="M100" t="str">
            <v>HL</v>
          </cell>
        </row>
        <row r="101">
          <cell r="A101" t="str">
            <v xml:space="preserve">HL Offset Roll Rate </v>
          </cell>
          <cell r="B101" t="str">
            <v>L2_OFF_Roll</v>
          </cell>
          <cell r="C101">
            <v>750000</v>
          </cell>
          <cell r="D101">
            <v>1350000</v>
          </cell>
          <cell r="E101">
            <v>1500000</v>
          </cell>
          <cell r="F101">
            <v>2000000</v>
          </cell>
          <cell r="G101">
            <v>2500000</v>
          </cell>
          <cell r="H101">
            <v>3000000</v>
          </cell>
          <cell r="I101">
            <v>360</v>
          </cell>
          <cell r="K101">
            <v>0.8</v>
          </cell>
          <cell r="L101">
            <v>0.95</v>
          </cell>
          <cell r="M101" t="str">
            <v>HL</v>
          </cell>
        </row>
        <row r="102">
          <cell r="A102" t="str">
            <v>INV Offset 80</v>
          </cell>
          <cell r="B102" t="str">
            <v>L2_OFF_INV80</v>
          </cell>
          <cell r="C102">
            <v>750000</v>
          </cell>
          <cell r="D102">
            <v>1350000</v>
          </cell>
          <cell r="E102">
            <v>1500000</v>
          </cell>
          <cell r="F102">
            <v>2000000</v>
          </cell>
          <cell r="G102">
            <v>2500000</v>
          </cell>
          <cell r="H102">
            <v>3000000</v>
          </cell>
          <cell r="I102">
            <v>360</v>
          </cell>
          <cell r="K102">
            <v>0.8</v>
          </cell>
          <cell r="M102" t="str">
            <v>HL</v>
          </cell>
        </row>
        <row r="103">
          <cell r="A103" t="str">
            <v>INV Offset 90</v>
          </cell>
          <cell r="B103" t="str">
            <v>L2_OFF_INV90</v>
          </cell>
          <cell r="C103">
            <v>750000</v>
          </cell>
          <cell r="D103">
            <v>1350000</v>
          </cell>
          <cell r="E103">
            <v>1500000</v>
          </cell>
          <cell r="F103">
            <v>2000000</v>
          </cell>
          <cell r="G103">
            <v>2500000</v>
          </cell>
          <cell r="H103">
            <v>3000000</v>
          </cell>
          <cell r="I103">
            <v>360</v>
          </cell>
          <cell r="K103">
            <v>0.8</v>
          </cell>
          <cell r="L103">
            <v>0.9</v>
          </cell>
          <cell r="M103" t="str">
            <v>HL</v>
          </cell>
        </row>
        <row r="104">
          <cell r="A104" t="str">
            <v>INV Offset 80 IO</v>
          </cell>
          <cell r="B104" t="str">
            <v>L2_OFF_INV80_IO</v>
          </cell>
          <cell r="C104">
            <v>750000</v>
          </cell>
          <cell r="D104">
            <v>1350000</v>
          </cell>
          <cell r="E104">
            <v>1500000</v>
          </cell>
          <cell r="F104">
            <v>2000000</v>
          </cell>
          <cell r="G104">
            <v>2500000</v>
          </cell>
          <cell r="H104">
            <v>3000000</v>
          </cell>
          <cell r="I104">
            <v>360</v>
          </cell>
          <cell r="K104">
            <v>0.8</v>
          </cell>
          <cell r="M104" t="str">
            <v>HL</v>
          </cell>
        </row>
        <row r="105">
          <cell r="A105" t="str">
            <v>INV Offset 90 IO</v>
          </cell>
          <cell r="B105" t="str">
            <v>L2_OFF_INV90_IO</v>
          </cell>
          <cell r="C105">
            <v>750000</v>
          </cell>
          <cell r="D105">
            <v>1350000</v>
          </cell>
          <cell r="E105">
            <v>1500000</v>
          </cell>
          <cell r="F105">
            <v>2000000</v>
          </cell>
          <cell r="G105">
            <v>2500000</v>
          </cell>
          <cell r="H105">
            <v>3000000</v>
          </cell>
          <cell r="I105">
            <v>360</v>
          </cell>
          <cell r="K105">
            <v>0.8</v>
          </cell>
          <cell r="L105">
            <v>0.9</v>
          </cell>
          <cell r="M105" t="str">
            <v>HL</v>
          </cell>
        </row>
        <row r="106">
          <cell r="A106" t="str">
            <v>INV Offset Fixed 1 Year</v>
          </cell>
          <cell r="B106" t="str">
            <v>L2_OFF_INVFI</v>
          </cell>
          <cell r="C106">
            <v>750000</v>
          </cell>
          <cell r="D106">
            <v>1350000</v>
          </cell>
          <cell r="E106">
            <v>1500000</v>
          </cell>
          <cell r="F106">
            <v>2000000</v>
          </cell>
          <cell r="G106">
            <v>2500000</v>
          </cell>
          <cell r="H106">
            <v>3000000</v>
          </cell>
          <cell r="I106">
            <v>360</v>
          </cell>
          <cell r="K106">
            <v>0.8</v>
          </cell>
          <cell r="L106">
            <v>0.9</v>
          </cell>
          <cell r="M106" t="str">
            <v>HL</v>
          </cell>
        </row>
        <row r="107">
          <cell r="A107" t="str">
            <v>INV Offset Fixed 2 Year</v>
          </cell>
          <cell r="B107" t="str">
            <v>L2_OFF_INVF2</v>
          </cell>
          <cell r="C107">
            <v>750000</v>
          </cell>
          <cell r="D107">
            <v>1350000</v>
          </cell>
          <cell r="E107">
            <v>1500000</v>
          </cell>
          <cell r="F107">
            <v>2000000</v>
          </cell>
          <cell r="G107">
            <v>2500000</v>
          </cell>
          <cell r="H107">
            <v>3000000</v>
          </cell>
          <cell r="I107">
            <v>360</v>
          </cell>
          <cell r="K107">
            <v>0.8</v>
          </cell>
          <cell r="L107">
            <v>0.9</v>
          </cell>
          <cell r="M107" t="str">
            <v>HL</v>
          </cell>
        </row>
        <row r="108">
          <cell r="A108" t="str">
            <v>INV Offset Fixed 3 Year</v>
          </cell>
          <cell r="B108" t="str">
            <v>L2_OFF_INVF3</v>
          </cell>
          <cell r="C108">
            <v>750000</v>
          </cell>
          <cell r="D108">
            <v>1350000</v>
          </cell>
          <cell r="E108">
            <v>1500000</v>
          </cell>
          <cell r="F108">
            <v>2000000</v>
          </cell>
          <cell r="G108">
            <v>2500000</v>
          </cell>
          <cell r="H108">
            <v>3000000</v>
          </cell>
          <cell r="I108">
            <v>360</v>
          </cell>
          <cell r="K108">
            <v>0.8</v>
          </cell>
          <cell r="L108">
            <v>0.9</v>
          </cell>
          <cell r="M108" t="str">
            <v>HL</v>
          </cell>
        </row>
        <row r="109">
          <cell r="A109" t="str">
            <v>INV Offset Fixed 5 Year</v>
          </cell>
          <cell r="B109" t="str">
            <v>L2_OFF_INVF5</v>
          </cell>
          <cell r="C109">
            <v>750000</v>
          </cell>
          <cell r="D109">
            <v>1350000</v>
          </cell>
          <cell r="E109">
            <v>1500000</v>
          </cell>
          <cell r="F109">
            <v>2000000</v>
          </cell>
          <cell r="G109">
            <v>2500000</v>
          </cell>
          <cell r="H109">
            <v>3000000</v>
          </cell>
          <cell r="I109">
            <v>360</v>
          </cell>
          <cell r="K109">
            <v>0.8</v>
          </cell>
          <cell r="L109">
            <v>0.9</v>
          </cell>
          <cell r="M109" t="str">
            <v>HL</v>
          </cell>
        </row>
        <row r="110">
          <cell r="A110" t="str">
            <v>INV Offset Fixed 1 Year IO</v>
          </cell>
          <cell r="B110" t="str">
            <v>L2_OFF_INVF1_IO</v>
          </cell>
          <cell r="C110">
            <v>750000</v>
          </cell>
          <cell r="D110">
            <v>1350000</v>
          </cell>
          <cell r="E110">
            <v>1500000</v>
          </cell>
          <cell r="F110">
            <v>2000000</v>
          </cell>
          <cell r="G110">
            <v>2500000</v>
          </cell>
          <cell r="H110">
            <v>3000000</v>
          </cell>
          <cell r="I110">
            <v>360</v>
          </cell>
          <cell r="K110">
            <v>0.8</v>
          </cell>
          <cell r="L110">
            <v>0.9</v>
          </cell>
          <cell r="M110" t="str">
            <v>HL</v>
          </cell>
        </row>
        <row r="111">
          <cell r="A111" t="str">
            <v>INV Offset Fixed 2 Year IO</v>
          </cell>
          <cell r="B111" t="str">
            <v>L2_OFF_INVF2_IO</v>
          </cell>
          <cell r="C111">
            <v>750000</v>
          </cell>
          <cell r="D111">
            <v>1350000</v>
          </cell>
          <cell r="E111">
            <v>1500000</v>
          </cell>
          <cell r="F111">
            <v>2000000</v>
          </cell>
          <cell r="G111">
            <v>2500000</v>
          </cell>
          <cell r="H111">
            <v>3000000</v>
          </cell>
          <cell r="I111">
            <v>360</v>
          </cell>
          <cell r="K111">
            <v>0.8</v>
          </cell>
          <cell r="L111">
            <v>0.9</v>
          </cell>
          <cell r="M111" t="str">
            <v>HL</v>
          </cell>
        </row>
        <row r="112">
          <cell r="A112" t="str">
            <v>INV Offset Fixed 3 Year IO</v>
          </cell>
          <cell r="B112" t="str">
            <v>L2_OFF_INVF3_IO</v>
          </cell>
          <cell r="C112">
            <v>750000</v>
          </cell>
          <cell r="D112">
            <v>1350000</v>
          </cell>
          <cell r="E112">
            <v>1500000</v>
          </cell>
          <cell r="F112">
            <v>2000000</v>
          </cell>
          <cell r="G112">
            <v>2500000</v>
          </cell>
          <cell r="H112">
            <v>3000000</v>
          </cell>
          <cell r="I112">
            <v>360</v>
          </cell>
          <cell r="K112">
            <v>0.8</v>
          </cell>
          <cell r="L112">
            <v>0.9</v>
          </cell>
          <cell r="M112" t="str">
            <v>HL</v>
          </cell>
        </row>
        <row r="113">
          <cell r="A113" t="str">
            <v>INV Offset Fixed 5 Year IO</v>
          </cell>
          <cell r="B113" t="str">
            <v>L2_OFF_INVF5_IO</v>
          </cell>
          <cell r="C113">
            <v>750000</v>
          </cell>
          <cell r="D113">
            <v>1350000</v>
          </cell>
          <cell r="E113">
            <v>1500000</v>
          </cell>
          <cell r="F113">
            <v>2000000</v>
          </cell>
          <cell r="G113">
            <v>2500000</v>
          </cell>
          <cell r="H113">
            <v>3000000</v>
          </cell>
          <cell r="I113">
            <v>360</v>
          </cell>
          <cell r="K113">
            <v>0.8</v>
          </cell>
          <cell r="L113">
            <v>0.9</v>
          </cell>
          <cell r="M113" t="str">
            <v>HL</v>
          </cell>
        </row>
        <row r="114">
          <cell r="A114" t="str">
            <v>INV Offset Roll Rate</v>
          </cell>
          <cell r="B114" t="str">
            <v>L2_OFF_INVRoll</v>
          </cell>
          <cell r="C114">
            <v>750000</v>
          </cell>
          <cell r="D114">
            <v>1350000</v>
          </cell>
          <cell r="E114">
            <v>1500000</v>
          </cell>
          <cell r="F114">
            <v>2000000</v>
          </cell>
          <cell r="G114">
            <v>2500000</v>
          </cell>
          <cell r="H114">
            <v>3000000</v>
          </cell>
          <cell r="I114">
            <v>360</v>
          </cell>
          <cell r="K114">
            <v>0.8</v>
          </cell>
          <cell r="L114">
            <v>0.9</v>
          </cell>
          <cell r="M114" t="str">
            <v>HL</v>
          </cell>
        </row>
        <row r="115">
          <cell r="A115" t="str">
            <v>HL S/Fwd Plus 80-90</v>
          </cell>
          <cell r="B115" t="str">
            <v>L52_90</v>
          </cell>
          <cell r="C115">
            <v>750000</v>
          </cell>
          <cell r="D115">
            <v>1350000</v>
          </cell>
          <cell r="E115">
            <v>1500000</v>
          </cell>
          <cell r="F115">
            <v>2000000</v>
          </cell>
          <cell r="G115">
            <v>2500000</v>
          </cell>
          <cell r="H115">
            <v>3000000</v>
          </cell>
          <cell r="I115">
            <v>360</v>
          </cell>
          <cell r="K115">
            <v>0.8</v>
          </cell>
          <cell r="L115">
            <v>0.9</v>
          </cell>
          <cell r="M115" t="str">
            <v>HL</v>
          </cell>
        </row>
        <row r="116">
          <cell r="A116" t="str">
            <v>HL S/Fwd Plus</v>
          </cell>
          <cell r="B116" t="str">
            <v>L52</v>
          </cell>
          <cell r="C116">
            <v>750000</v>
          </cell>
          <cell r="D116">
            <v>1350000</v>
          </cell>
          <cell r="E116">
            <v>1500000</v>
          </cell>
          <cell r="F116">
            <v>2000000</v>
          </cell>
          <cell r="G116">
            <v>2500000</v>
          </cell>
          <cell r="H116">
            <v>3000000</v>
          </cell>
          <cell r="I116">
            <v>360</v>
          </cell>
          <cell r="K116">
            <v>0.8</v>
          </cell>
          <cell r="M116" t="str">
            <v>HL</v>
          </cell>
        </row>
        <row r="117">
          <cell r="A117" t="str">
            <v>HL S/Fwd Plus 90-95</v>
          </cell>
          <cell r="B117" t="str">
            <v>L52_95</v>
          </cell>
          <cell r="C117">
            <v>750000</v>
          </cell>
          <cell r="D117">
            <v>1350000</v>
          </cell>
          <cell r="E117">
            <v>1500000</v>
          </cell>
          <cell r="F117">
            <v>2000000</v>
          </cell>
          <cell r="G117">
            <v>2500000</v>
          </cell>
          <cell r="H117">
            <v>3000000</v>
          </cell>
          <cell r="I117">
            <v>360</v>
          </cell>
          <cell r="K117">
            <v>0.8</v>
          </cell>
          <cell r="L117">
            <v>0.95</v>
          </cell>
          <cell r="M117" t="str">
            <v>HL</v>
          </cell>
        </row>
        <row r="118">
          <cell r="A118" t="str">
            <v>HL Std Var</v>
          </cell>
          <cell r="B118" t="str">
            <v>L20</v>
          </cell>
          <cell r="C118">
            <v>750000</v>
          </cell>
          <cell r="D118">
            <v>1350000</v>
          </cell>
          <cell r="E118">
            <v>1500000</v>
          </cell>
          <cell r="F118">
            <v>2000000</v>
          </cell>
          <cell r="G118">
            <v>2500000</v>
          </cell>
          <cell r="H118">
            <v>3000000</v>
          </cell>
          <cell r="I118">
            <v>360</v>
          </cell>
          <cell r="K118">
            <v>0.8</v>
          </cell>
          <cell r="L118">
            <v>0.95</v>
          </cell>
          <cell r="M118" t="str">
            <v>HL</v>
          </cell>
        </row>
        <row r="119">
          <cell r="A119" t="str">
            <v>HL Std Var IO</v>
          </cell>
          <cell r="B119" t="str">
            <v>L20_IO</v>
          </cell>
          <cell r="C119">
            <v>750000</v>
          </cell>
          <cell r="D119">
            <v>1350000</v>
          </cell>
          <cell r="E119">
            <v>1500000</v>
          </cell>
          <cell r="F119">
            <v>2000000</v>
          </cell>
          <cell r="G119">
            <v>2500000</v>
          </cell>
          <cell r="H119">
            <v>3000000</v>
          </cell>
          <cell r="I119">
            <v>360</v>
          </cell>
          <cell r="K119">
            <v>0.8</v>
          </cell>
          <cell r="L119">
            <v>0.95</v>
          </cell>
          <cell r="M119" t="str">
            <v>HL</v>
          </cell>
        </row>
        <row r="120">
          <cell r="A120" t="str">
            <v>HL Package</v>
          </cell>
          <cell r="B120" t="str">
            <v>L21</v>
          </cell>
          <cell r="C120">
            <v>750000</v>
          </cell>
          <cell r="D120">
            <v>1350000</v>
          </cell>
          <cell r="E120">
            <v>1500000</v>
          </cell>
          <cell r="F120">
            <v>2000000</v>
          </cell>
          <cell r="G120">
            <v>2500000</v>
          </cell>
          <cell r="H120">
            <v>3000000</v>
          </cell>
          <cell r="I120">
            <v>360</v>
          </cell>
          <cell r="K120">
            <v>0.8</v>
          </cell>
          <cell r="L120">
            <v>0.95</v>
          </cell>
          <cell r="M120" t="str">
            <v>HL</v>
          </cell>
        </row>
        <row r="121">
          <cell r="A121" t="str">
            <v>HL Package IO</v>
          </cell>
          <cell r="B121" t="str">
            <v>L21_IO</v>
          </cell>
          <cell r="C121">
            <v>750000</v>
          </cell>
          <cell r="D121">
            <v>1350000</v>
          </cell>
          <cell r="E121">
            <v>1500000</v>
          </cell>
          <cell r="F121">
            <v>2000000</v>
          </cell>
          <cell r="G121">
            <v>2500000</v>
          </cell>
          <cell r="H121">
            <v>3000000</v>
          </cell>
          <cell r="I121">
            <v>360</v>
          </cell>
          <cell r="K121">
            <v>0.8</v>
          </cell>
          <cell r="L121">
            <v>0.95</v>
          </cell>
          <cell r="M121" t="str">
            <v>HL</v>
          </cell>
        </row>
        <row r="122">
          <cell r="A122" t="str">
            <v>HL Fixed Pack 1Y</v>
          </cell>
          <cell r="B122" t="str">
            <v>L45_1</v>
          </cell>
          <cell r="C122">
            <v>750000</v>
          </cell>
          <cell r="D122">
            <v>1350000</v>
          </cell>
          <cell r="E122">
            <v>1500000</v>
          </cell>
          <cell r="F122">
            <v>2000000</v>
          </cell>
          <cell r="G122">
            <v>2500000</v>
          </cell>
          <cell r="H122">
            <v>3000000</v>
          </cell>
          <cell r="I122">
            <v>360</v>
          </cell>
          <cell r="K122">
            <v>0.8</v>
          </cell>
          <cell r="L122">
            <v>0.95</v>
          </cell>
          <cell r="M122" t="str">
            <v>HL</v>
          </cell>
        </row>
        <row r="123">
          <cell r="A123" t="str">
            <v>HL Fix Pack 1Y IO</v>
          </cell>
          <cell r="B123" t="str">
            <v>L45_1 IO</v>
          </cell>
          <cell r="C123">
            <v>750000</v>
          </cell>
          <cell r="D123">
            <v>1350000</v>
          </cell>
          <cell r="E123">
            <v>1500000</v>
          </cell>
          <cell r="F123">
            <v>2000000</v>
          </cell>
          <cell r="G123">
            <v>2500000</v>
          </cell>
          <cell r="H123">
            <v>3000000</v>
          </cell>
          <cell r="I123">
            <v>360</v>
          </cell>
          <cell r="K123">
            <v>0.8</v>
          </cell>
          <cell r="L123">
            <v>0.95</v>
          </cell>
          <cell r="M123" t="str">
            <v>HL</v>
          </cell>
        </row>
        <row r="124">
          <cell r="A124" t="str">
            <v>HL Fixed Pack 2Y</v>
          </cell>
          <cell r="B124" t="str">
            <v>L45_2</v>
          </cell>
          <cell r="C124">
            <v>750000</v>
          </cell>
          <cell r="D124">
            <v>1350000</v>
          </cell>
          <cell r="E124">
            <v>1500000</v>
          </cell>
          <cell r="F124">
            <v>2000000</v>
          </cell>
          <cell r="G124">
            <v>2500000</v>
          </cell>
          <cell r="H124">
            <v>3000000</v>
          </cell>
          <cell r="I124">
            <v>360</v>
          </cell>
          <cell r="K124">
            <v>0.8</v>
          </cell>
          <cell r="L124">
            <v>0.95</v>
          </cell>
          <cell r="M124" t="str">
            <v>HL</v>
          </cell>
        </row>
        <row r="125">
          <cell r="A125" t="str">
            <v>HL Fixed Pack 3Y</v>
          </cell>
          <cell r="B125" t="str">
            <v>L45_3</v>
          </cell>
          <cell r="C125">
            <v>750000</v>
          </cell>
          <cell r="D125">
            <v>1350000</v>
          </cell>
          <cell r="E125">
            <v>1500000</v>
          </cell>
          <cell r="F125">
            <v>2000000</v>
          </cell>
          <cell r="G125">
            <v>2500000</v>
          </cell>
          <cell r="H125">
            <v>3000000</v>
          </cell>
          <cell r="I125">
            <v>360</v>
          </cell>
          <cell r="K125">
            <v>0.8</v>
          </cell>
          <cell r="L125">
            <v>0.95</v>
          </cell>
          <cell r="M125" t="str">
            <v>HL</v>
          </cell>
        </row>
        <row r="126">
          <cell r="A126" t="str">
            <v>HL Fixed Pack 5Y</v>
          </cell>
          <cell r="B126" t="str">
            <v>L45_5</v>
          </cell>
          <cell r="C126">
            <v>750000</v>
          </cell>
          <cell r="D126">
            <v>1350000</v>
          </cell>
          <cell r="E126">
            <v>1500000</v>
          </cell>
          <cell r="F126">
            <v>2000000</v>
          </cell>
          <cell r="G126">
            <v>2500000</v>
          </cell>
          <cell r="H126">
            <v>3000000</v>
          </cell>
          <cell r="I126">
            <v>360</v>
          </cell>
          <cell r="K126">
            <v>0.8</v>
          </cell>
          <cell r="L126">
            <v>0.95</v>
          </cell>
          <cell r="M126" t="str">
            <v>HL</v>
          </cell>
        </row>
        <row r="127">
          <cell r="A127" t="str">
            <v>Inv S/Fwd Plus 80-90</v>
          </cell>
          <cell r="B127" t="str">
            <v>L17</v>
          </cell>
          <cell r="C127">
            <v>750000</v>
          </cell>
          <cell r="D127">
            <v>1350000</v>
          </cell>
          <cell r="E127">
            <v>1500000</v>
          </cell>
          <cell r="F127">
            <v>2000000</v>
          </cell>
          <cell r="G127">
            <v>2500000</v>
          </cell>
          <cell r="H127">
            <v>3000000</v>
          </cell>
          <cell r="I127">
            <v>360</v>
          </cell>
          <cell r="K127">
            <v>0.8</v>
          </cell>
          <cell r="L127">
            <v>0.9</v>
          </cell>
          <cell r="M127" t="str">
            <v>HL</v>
          </cell>
        </row>
        <row r="128">
          <cell r="A128" t="str">
            <v>Inv S/Fwd Plus IO 80-90</v>
          </cell>
          <cell r="B128" t="str">
            <v>L18_IO_90</v>
          </cell>
          <cell r="C128">
            <v>750000</v>
          </cell>
          <cell r="D128">
            <v>1350000</v>
          </cell>
          <cell r="E128">
            <v>1500000</v>
          </cell>
          <cell r="F128">
            <v>2000000</v>
          </cell>
          <cell r="G128">
            <v>2500000</v>
          </cell>
          <cell r="H128">
            <v>3000000</v>
          </cell>
          <cell r="I128">
            <v>360</v>
          </cell>
          <cell r="K128">
            <v>0.8</v>
          </cell>
          <cell r="L128">
            <v>0.9</v>
          </cell>
          <cell r="M128" t="str">
            <v>HL</v>
          </cell>
        </row>
        <row r="129">
          <cell r="A129" t="str">
            <v>Inv S/Fwd Plus</v>
          </cell>
          <cell r="B129" t="str">
            <v>L18</v>
          </cell>
          <cell r="C129">
            <v>750000</v>
          </cell>
          <cell r="D129">
            <v>1350000</v>
          </cell>
          <cell r="E129">
            <v>1500000</v>
          </cell>
          <cell r="F129">
            <v>2000000</v>
          </cell>
          <cell r="G129">
            <v>2500000</v>
          </cell>
          <cell r="H129">
            <v>3000000</v>
          </cell>
          <cell r="I129">
            <v>360</v>
          </cell>
          <cell r="K129">
            <v>0.8</v>
          </cell>
          <cell r="M129" t="str">
            <v>HL</v>
          </cell>
        </row>
        <row r="130">
          <cell r="A130" t="str">
            <v>Inv S/Fwd Plus IO</v>
          </cell>
          <cell r="B130" t="str">
            <v>L18_IO</v>
          </cell>
          <cell r="C130">
            <v>750000</v>
          </cell>
          <cell r="D130">
            <v>1350000</v>
          </cell>
          <cell r="E130">
            <v>1500000</v>
          </cell>
          <cell r="F130">
            <v>2000000</v>
          </cell>
          <cell r="G130">
            <v>2500000</v>
          </cell>
          <cell r="H130">
            <v>3000000</v>
          </cell>
          <cell r="I130">
            <v>360</v>
          </cell>
          <cell r="K130">
            <v>0.8</v>
          </cell>
          <cell r="M130" t="str">
            <v>HL</v>
          </cell>
        </row>
        <row r="131">
          <cell r="A131" t="str">
            <v>Inv Std Var</v>
          </cell>
          <cell r="B131" t="str">
            <v>L15</v>
          </cell>
          <cell r="C131">
            <v>750000</v>
          </cell>
          <cell r="D131">
            <v>1350000</v>
          </cell>
          <cell r="E131">
            <v>1500000</v>
          </cell>
          <cell r="F131">
            <v>2000000</v>
          </cell>
          <cell r="G131">
            <v>2500000</v>
          </cell>
          <cell r="H131">
            <v>3000000</v>
          </cell>
          <cell r="I131">
            <v>360</v>
          </cell>
          <cell r="K131">
            <v>0.8</v>
          </cell>
          <cell r="L131">
            <v>0.9</v>
          </cell>
          <cell r="M131" t="str">
            <v>HL</v>
          </cell>
        </row>
        <row r="132">
          <cell r="A132" t="str">
            <v>Inv Std Var IO</v>
          </cell>
          <cell r="B132" t="str">
            <v>L15_IO</v>
          </cell>
          <cell r="C132">
            <v>750000</v>
          </cell>
          <cell r="D132">
            <v>1350000</v>
          </cell>
          <cell r="E132">
            <v>1500000</v>
          </cell>
          <cell r="F132">
            <v>2000000</v>
          </cell>
          <cell r="G132">
            <v>2500000</v>
          </cell>
          <cell r="H132">
            <v>3000000</v>
          </cell>
          <cell r="I132">
            <v>360</v>
          </cell>
          <cell r="K132">
            <v>0.8</v>
          </cell>
          <cell r="L132">
            <v>0.9</v>
          </cell>
          <cell r="M132" t="str">
            <v>HL</v>
          </cell>
        </row>
        <row r="133">
          <cell r="A133" t="str">
            <v>Inv Package</v>
          </cell>
          <cell r="B133" t="str">
            <v>L16</v>
          </cell>
          <cell r="C133">
            <v>750000</v>
          </cell>
          <cell r="D133">
            <v>1350000</v>
          </cell>
          <cell r="E133">
            <v>1500000</v>
          </cell>
          <cell r="F133">
            <v>2000000</v>
          </cell>
          <cell r="G133">
            <v>2500000</v>
          </cell>
          <cell r="H133">
            <v>3000000</v>
          </cell>
          <cell r="I133">
            <v>360</v>
          </cell>
          <cell r="K133">
            <v>0.8</v>
          </cell>
          <cell r="L133">
            <v>0.9</v>
          </cell>
          <cell r="M133" t="str">
            <v>HL</v>
          </cell>
        </row>
        <row r="134">
          <cell r="A134" t="str">
            <v>Inv Package IO</v>
          </cell>
          <cell r="B134" t="str">
            <v>L16_IO</v>
          </cell>
          <cell r="C134">
            <v>750000</v>
          </cell>
          <cell r="D134">
            <v>1350000</v>
          </cell>
          <cell r="E134">
            <v>1500000</v>
          </cell>
          <cell r="F134">
            <v>2000000</v>
          </cell>
          <cell r="G134">
            <v>2500000</v>
          </cell>
          <cell r="H134">
            <v>3000000</v>
          </cell>
          <cell r="I134">
            <v>360</v>
          </cell>
          <cell r="K134">
            <v>0.8</v>
          </cell>
          <cell r="L134">
            <v>0.9</v>
          </cell>
          <cell r="M134" t="str">
            <v>HL</v>
          </cell>
        </row>
        <row r="135">
          <cell r="A135" t="str">
            <v>INV Fixed Pack 1Y</v>
          </cell>
          <cell r="B135" t="str">
            <v>L46_1</v>
          </cell>
          <cell r="C135">
            <v>750000</v>
          </cell>
          <cell r="D135">
            <v>1350000</v>
          </cell>
          <cell r="E135">
            <v>1500000</v>
          </cell>
          <cell r="F135">
            <v>2000000</v>
          </cell>
          <cell r="G135">
            <v>2500000</v>
          </cell>
          <cell r="H135">
            <v>3000000</v>
          </cell>
          <cell r="I135">
            <v>360</v>
          </cell>
          <cell r="K135">
            <v>0.8</v>
          </cell>
          <cell r="L135">
            <v>0.9</v>
          </cell>
          <cell r="M135" t="str">
            <v>HL</v>
          </cell>
        </row>
        <row r="136">
          <cell r="A136" t="str">
            <v>INV Fix Pack 1Y IO</v>
          </cell>
          <cell r="B136" t="str">
            <v>L46_1IO</v>
          </cell>
          <cell r="C136">
            <v>750000</v>
          </cell>
          <cell r="D136">
            <v>1350000</v>
          </cell>
          <cell r="E136">
            <v>1500000</v>
          </cell>
          <cell r="F136">
            <v>2000000</v>
          </cell>
          <cell r="G136">
            <v>2500000</v>
          </cell>
          <cell r="H136">
            <v>3000000</v>
          </cell>
          <cell r="I136">
            <v>360</v>
          </cell>
          <cell r="K136">
            <v>0.8</v>
          </cell>
          <cell r="L136">
            <v>0.9</v>
          </cell>
          <cell r="M136" t="str">
            <v>HL</v>
          </cell>
        </row>
        <row r="137">
          <cell r="A137" t="str">
            <v>INV Fixed Pack 2Y</v>
          </cell>
          <cell r="B137" t="str">
            <v>L46_2</v>
          </cell>
          <cell r="C137">
            <v>750000</v>
          </cell>
          <cell r="D137">
            <v>1350000</v>
          </cell>
          <cell r="E137">
            <v>1500000</v>
          </cell>
          <cell r="F137">
            <v>2000000</v>
          </cell>
          <cell r="G137">
            <v>2500000</v>
          </cell>
          <cell r="H137">
            <v>3000000</v>
          </cell>
          <cell r="I137">
            <v>360</v>
          </cell>
          <cell r="K137">
            <v>0.8</v>
          </cell>
          <cell r="L137">
            <v>0.9</v>
          </cell>
          <cell r="M137" t="str">
            <v>HL</v>
          </cell>
        </row>
        <row r="138">
          <cell r="A138" t="str">
            <v>INV Fix Pack 2Y IO</v>
          </cell>
          <cell r="B138" t="str">
            <v>L46_2IO</v>
          </cell>
          <cell r="C138">
            <v>750000</v>
          </cell>
          <cell r="D138">
            <v>1350000</v>
          </cell>
          <cell r="E138">
            <v>1500000</v>
          </cell>
          <cell r="F138">
            <v>2000000</v>
          </cell>
          <cell r="G138">
            <v>2500000</v>
          </cell>
          <cell r="H138">
            <v>3000000</v>
          </cell>
          <cell r="I138">
            <v>360</v>
          </cell>
          <cell r="K138">
            <v>0.8</v>
          </cell>
          <cell r="L138">
            <v>0.9</v>
          </cell>
          <cell r="M138" t="str">
            <v>HL</v>
          </cell>
        </row>
        <row r="139">
          <cell r="A139" t="str">
            <v>INV Fixed Pack 3Y</v>
          </cell>
          <cell r="B139" t="str">
            <v>L46_3</v>
          </cell>
          <cell r="C139">
            <v>750000</v>
          </cell>
          <cell r="D139">
            <v>1350000</v>
          </cell>
          <cell r="E139">
            <v>1500000</v>
          </cell>
          <cell r="F139">
            <v>2000000</v>
          </cell>
          <cell r="G139">
            <v>2500000</v>
          </cell>
          <cell r="H139">
            <v>3000000</v>
          </cell>
          <cell r="I139">
            <v>360</v>
          </cell>
          <cell r="K139">
            <v>0.8</v>
          </cell>
          <cell r="L139">
            <v>0.9</v>
          </cell>
          <cell r="M139" t="str">
            <v>HL</v>
          </cell>
        </row>
        <row r="140">
          <cell r="A140" t="str">
            <v>INV Fix Pack 3Y IO</v>
          </cell>
          <cell r="B140" t="str">
            <v>L46_3IO</v>
          </cell>
          <cell r="C140">
            <v>750000</v>
          </cell>
          <cell r="D140">
            <v>1350000</v>
          </cell>
          <cell r="E140">
            <v>1500000</v>
          </cell>
          <cell r="F140">
            <v>2000000</v>
          </cell>
          <cell r="G140">
            <v>2500000</v>
          </cell>
          <cell r="H140">
            <v>3000000</v>
          </cell>
          <cell r="I140">
            <v>360</v>
          </cell>
          <cell r="K140">
            <v>0.8</v>
          </cell>
          <cell r="L140">
            <v>0.9</v>
          </cell>
          <cell r="M140" t="str">
            <v>HL</v>
          </cell>
        </row>
        <row r="141">
          <cell r="A141" t="str">
            <v>INV Fixed Pack 5Y</v>
          </cell>
          <cell r="B141" t="str">
            <v>L46_5</v>
          </cell>
          <cell r="C141">
            <v>750000</v>
          </cell>
          <cell r="D141">
            <v>1350000</v>
          </cell>
          <cell r="E141">
            <v>1500000</v>
          </cell>
          <cell r="F141">
            <v>2000000</v>
          </cell>
          <cell r="G141">
            <v>2500000</v>
          </cell>
          <cell r="H141">
            <v>3000000</v>
          </cell>
          <cell r="I141">
            <v>360</v>
          </cell>
          <cell r="K141">
            <v>0.8</v>
          </cell>
          <cell r="L141">
            <v>0.9</v>
          </cell>
          <cell r="M141" t="str">
            <v>HL</v>
          </cell>
        </row>
        <row r="142">
          <cell r="A142" t="str">
            <v>INV Fix Pack 5Y IO</v>
          </cell>
          <cell r="B142" t="str">
            <v>L46_5IO</v>
          </cell>
          <cell r="C142">
            <v>750000</v>
          </cell>
          <cell r="D142">
            <v>1350000</v>
          </cell>
          <cell r="E142">
            <v>1500000</v>
          </cell>
          <cell r="F142">
            <v>2000000</v>
          </cell>
          <cell r="G142">
            <v>2500000</v>
          </cell>
          <cell r="H142">
            <v>3000000</v>
          </cell>
          <cell r="I142">
            <v>360</v>
          </cell>
          <cell r="K142">
            <v>0.8</v>
          </cell>
          <cell r="L142">
            <v>0.9</v>
          </cell>
          <cell r="M142" t="str">
            <v>HL</v>
          </cell>
        </row>
        <row r="160">
          <cell r="D160" t="str">
            <v>MOVE</v>
          </cell>
          <cell r="E160" t="str">
            <v>LMI</v>
          </cell>
          <cell r="F160" t="str">
            <v xml:space="preserve"> </v>
          </cell>
        </row>
        <row r="161">
          <cell r="A161" t="str">
            <v>Loan Types</v>
          </cell>
          <cell r="C161" t="str">
            <v>Rate</v>
          </cell>
          <cell r="D161">
            <v>0.03</v>
          </cell>
          <cell r="E161">
            <v>0.03</v>
          </cell>
          <cell r="F161" t="str">
            <v xml:space="preserve"> </v>
          </cell>
        </row>
        <row r="162">
          <cell r="A162" t="str">
            <v>PL - Unsec</v>
          </cell>
          <cell r="B162" t="str">
            <v>L11</v>
          </cell>
          <cell r="C162">
            <v>0.13739999999999999</v>
          </cell>
          <cell r="D162">
            <v>0.13739999999999999</v>
          </cell>
          <cell r="E162">
            <v>0.13739999999999999</v>
          </cell>
          <cell r="F162" t="str">
            <v xml:space="preserve"> </v>
          </cell>
        </row>
        <row r="163">
          <cell r="A163" t="str">
            <v>PL - Sec</v>
          </cell>
          <cell r="B163" t="str">
            <v>L11</v>
          </cell>
          <cell r="C163">
            <v>0.13739999999999999</v>
          </cell>
          <cell r="D163">
            <v>0.13739999999999999</v>
          </cell>
          <cell r="E163">
            <v>0.13739999999999999</v>
          </cell>
          <cell r="F163" t="str">
            <v xml:space="preserve"> </v>
          </cell>
        </row>
        <row r="164">
          <cell r="A164" t="str">
            <v>Car AnyAge</v>
          </cell>
          <cell r="B164" t="str">
            <v>L12</v>
          </cell>
          <cell r="C164">
            <v>7.9899999999999999E-2</v>
          </cell>
          <cell r="D164">
            <v>7.9899999999999999E-2</v>
          </cell>
          <cell r="E164">
            <v>7.9899999999999999E-2</v>
          </cell>
          <cell r="F164" t="str">
            <v xml:space="preserve"> </v>
          </cell>
        </row>
        <row r="165">
          <cell r="A165" t="str">
            <v>Car &lt;3yo</v>
          </cell>
          <cell r="B165" t="str">
            <v>L23</v>
          </cell>
          <cell r="C165">
            <v>5.9900000000000002E-2</v>
          </cell>
          <cell r="D165">
            <v>5.9900000000000002E-2</v>
          </cell>
          <cell r="E165">
            <v>5.9900000000000002E-2</v>
          </cell>
          <cell r="F165" t="str">
            <v xml:space="preserve"> </v>
          </cell>
        </row>
        <row r="166">
          <cell r="A166" t="str">
            <v>Car &lt;3yo Green</v>
          </cell>
          <cell r="B166" t="str">
            <v>L24</v>
          </cell>
          <cell r="C166">
            <v>5.8900000000000001E-2</v>
          </cell>
          <cell r="D166">
            <v>5.8900000000000001E-2</v>
          </cell>
          <cell r="E166">
            <v>5.8900000000000001E-2</v>
          </cell>
        </row>
        <row r="167">
          <cell r="A167" t="str">
            <v>Credit Card</v>
          </cell>
          <cell r="B167" t="str">
            <v>S7</v>
          </cell>
          <cell r="C167">
            <v>0.12989999999999999</v>
          </cell>
          <cell r="D167">
            <v>0.12989999999999999</v>
          </cell>
          <cell r="E167">
            <v>0.12989999999999999</v>
          </cell>
          <cell r="F167" t="str">
            <v xml:space="preserve"> </v>
          </cell>
          <cell r="P167" t="str">
            <v>Min Assess Rate</v>
          </cell>
        </row>
        <row r="168">
          <cell r="A168" t="str">
            <v>FlexiCredit</v>
          </cell>
          <cell r="B168" t="str">
            <v>S22</v>
          </cell>
          <cell r="C168">
            <v>0.1229</v>
          </cell>
          <cell r="D168">
            <v>0.1229</v>
          </cell>
          <cell r="E168">
            <v>0.1229</v>
          </cell>
          <cell r="F168" t="str">
            <v xml:space="preserve"> </v>
          </cell>
        </row>
        <row r="169">
          <cell r="A169" t="str">
            <v>HL Everyday 80 (Sal Cred)</v>
          </cell>
          <cell r="B169" t="str">
            <v>L1_80_SC</v>
          </cell>
          <cell r="C169">
            <v>5.9900000000000002E-2</v>
          </cell>
          <cell r="D169">
            <v>8.9900000000000008E-2</v>
          </cell>
          <cell r="E169">
            <v>8.9900000000000008E-2</v>
          </cell>
          <cell r="P169">
            <v>8.9900000000000008E-2</v>
          </cell>
        </row>
        <row r="170">
          <cell r="A170" t="str">
            <v>HL Everyday 90 (Sal Cred)</v>
          </cell>
          <cell r="B170" t="str">
            <v>L1_90_SC</v>
          </cell>
          <cell r="C170">
            <v>6.1899999999999997E-2</v>
          </cell>
          <cell r="D170">
            <v>9.1899999999999996E-2</v>
          </cell>
          <cell r="E170">
            <v>9.1899999999999996E-2</v>
          </cell>
          <cell r="P170">
            <v>9.1899999999999996E-2</v>
          </cell>
        </row>
        <row r="171">
          <cell r="A171" t="str">
            <v>HL Everyday 95 (Sal Cred)</v>
          </cell>
          <cell r="B171" t="str">
            <v>L1_95_SC</v>
          </cell>
          <cell r="C171">
            <v>6.2899999999999998E-2</v>
          </cell>
          <cell r="D171">
            <v>9.2899999999999996E-2</v>
          </cell>
          <cell r="E171">
            <v>9.2899999999999996E-2</v>
          </cell>
          <cell r="P171">
            <v>9.2899999999999996E-2</v>
          </cell>
        </row>
        <row r="172">
          <cell r="A172" t="str">
            <v>HL Everyday 80 IO (Sal Cred)</v>
          </cell>
          <cell r="B172" t="str">
            <v>L1_80_IO_SC</v>
          </cell>
          <cell r="C172">
            <v>5.9900000000000002E-2</v>
          </cell>
          <cell r="D172">
            <v>8.9900000000000008E-2</v>
          </cell>
          <cell r="E172">
            <v>8.9900000000000008E-2</v>
          </cell>
          <cell r="F172" t="str">
            <v>IO</v>
          </cell>
          <cell r="P172">
            <v>8.9900000000000008E-2</v>
          </cell>
        </row>
        <row r="173">
          <cell r="A173" t="str">
            <v>HL Everyday 90 IO (Sal Cred)</v>
          </cell>
          <cell r="B173" t="str">
            <v>L1_90_IO_SC</v>
          </cell>
          <cell r="C173">
            <v>6.1899999999999997E-2</v>
          </cell>
          <cell r="D173">
            <v>9.1899999999999996E-2</v>
          </cell>
          <cell r="E173">
            <v>9.1899999999999996E-2</v>
          </cell>
          <cell r="F173" t="str">
            <v>IO</v>
          </cell>
          <cell r="P173">
            <v>9.1899999999999996E-2</v>
          </cell>
        </row>
        <row r="174">
          <cell r="A174" t="str">
            <v>HL Everyday 95 IO (Sal Cred)</v>
          </cell>
          <cell r="B174" t="str">
            <v>L1_95_IO_SC</v>
          </cell>
          <cell r="C174">
            <v>6.2899999999999998E-2</v>
          </cell>
          <cell r="D174">
            <v>9.2899999999999996E-2</v>
          </cell>
          <cell r="E174">
            <v>9.2899999999999996E-2</v>
          </cell>
          <cell r="F174" t="str">
            <v>IO</v>
          </cell>
          <cell r="P174">
            <v>9.2899999999999996E-2</v>
          </cell>
        </row>
        <row r="175">
          <cell r="A175" t="str">
            <v>HL Everyday Fixed 1 Year (Sal Cred)</v>
          </cell>
          <cell r="B175" t="str">
            <v>L1_F1_SC</v>
          </cell>
          <cell r="C175">
            <v>6.2899999999999998E-2</v>
          </cell>
          <cell r="D175">
            <v>8.9900000000000008E-2</v>
          </cell>
          <cell r="E175">
            <v>8.9900000000000008E-2</v>
          </cell>
          <cell r="P175">
            <v>8.9900000000000008E-2</v>
          </cell>
        </row>
        <row r="176">
          <cell r="A176" t="str">
            <v>HL Everyday Fixed 1 Year IO (Sal Cred)</v>
          </cell>
          <cell r="B176" t="str">
            <v>L1_F1_IO_SC</v>
          </cell>
          <cell r="C176">
            <v>6.2899999999999998E-2</v>
          </cell>
          <cell r="D176">
            <v>8.9900000000000008E-2</v>
          </cell>
          <cell r="E176">
            <v>8.9900000000000008E-2</v>
          </cell>
          <cell r="F176" t="str">
            <v>IO</v>
          </cell>
          <cell r="P176">
            <v>8.9900000000000008E-2</v>
          </cell>
        </row>
        <row r="177">
          <cell r="A177" t="str">
            <v>HL Everyday Fixed 2 Year (Sal Cred)</v>
          </cell>
          <cell r="B177" t="str">
            <v>L1_F2_SC</v>
          </cell>
          <cell r="C177">
            <v>6.2899999999999998E-2</v>
          </cell>
          <cell r="D177">
            <v>8.9900000000000008E-2</v>
          </cell>
          <cell r="E177">
            <v>8.9900000000000008E-2</v>
          </cell>
          <cell r="I177" t="str">
            <v>Don't change the green rates in "C" or "P"</v>
          </cell>
          <cell r="P177">
            <v>8.9900000000000008E-2</v>
          </cell>
        </row>
        <row r="178">
          <cell r="A178" t="str">
            <v>HL Everyday Fixed 3 Year (Sal Cred)</v>
          </cell>
          <cell r="B178" t="str">
            <v>L1_F3_SC</v>
          </cell>
          <cell r="C178">
            <v>6.2399999999999997E-2</v>
          </cell>
          <cell r="D178">
            <v>8.9900000000000008E-2</v>
          </cell>
          <cell r="E178">
            <v>8.9900000000000008E-2</v>
          </cell>
          <cell r="P178">
            <v>8.9900000000000008E-2</v>
          </cell>
        </row>
        <row r="179">
          <cell r="A179" t="str">
            <v>HL Everyday Fixed 5 Year (Sal Cred)</v>
          </cell>
          <cell r="B179" t="str">
            <v>L1_F5_SC</v>
          </cell>
          <cell r="C179">
            <v>6.4399999999999999E-2</v>
          </cell>
          <cell r="D179">
            <v>8.9900000000000008E-2</v>
          </cell>
          <cell r="E179">
            <v>8.9900000000000008E-2</v>
          </cell>
          <cell r="P179">
            <v>8.9900000000000008E-2</v>
          </cell>
        </row>
        <row r="180">
          <cell r="A180" t="str">
            <v>HL Everyday Roll Rate (Sal Cred)</v>
          </cell>
          <cell r="B180" t="str">
            <v>L1_Roll_SC</v>
          </cell>
          <cell r="C180">
            <v>5.9900000000000002E-2</v>
          </cell>
          <cell r="D180">
            <v>8.9900000000000008E-2</v>
          </cell>
          <cell r="E180">
            <v>8.9900000000000008E-2</v>
          </cell>
          <cell r="P180">
            <v>8.9900000000000008E-2</v>
          </cell>
        </row>
        <row r="181">
          <cell r="A181" t="str">
            <v>INV Everyday 80 (Sal Cred)</v>
          </cell>
          <cell r="B181" t="str">
            <v>L1_INV80_SC</v>
          </cell>
          <cell r="C181">
            <v>6.1400000000000003E-2</v>
          </cell>
          <cell r="D181">
            <v>9.1400000000000009E-2</v>
          </cell>
          <cell r="E181">
            <v>9.1400000000000009E-2</v>
          </cell>
          <cell r="P181">
            <v>9.1400000000000009E-2</v>
          </cell>
        </row>
        <row r="182">
          <cell r="A182" t="str">
            <v>INV Everyday 90 (Sal Cred)</v>
          </cell>
          <cell r="B182" t="str">
            <v>L1_INV90_SC</v>
          </cell>
          <cell r="C182">
            <v>6.2899999999999998E-2</v>
          </cell>
          <cell r="D182">
            <v>9.2899999999999996E-2</v>
          </cell>
          <cell r="E182">
            <v>9.2899999999999996E-2</v>
          </cell>
          <cell r="P182">
            <v>9.2899999999999996E-2</v>
          </cell>
        </row>
        <row r="183">
          <cell r="A183" t="str">
            <v>INV Everyday 80 IO (Sal Cred)</v>
          </cell>
          <cell r="B183" t="str">
            <v>L1_INV80_IO_SC</v>
          </cell>
          <cell r="C183">
            <v>6.3399999999999998E-2</v>
          </cell>
          <cell r="D183">
            <v>9.1399999999999995E-2</v>
          </cell>
          <cell r="E183">
            <v>9.1399999999999995E-2</v>
          </cell>
          <cell r="F183" t="str">
            <v>IO</v>
          </cell>
          <cell r="P183">
            <v>9.1399999999999995E-2</v>
          </cell>
        </row>
        <row r="184">
          <cell r="A184" t="str">
            <v>INV Everyday 90 IO (Sal Cred)</v>
          </cell>
          <cell r="B184" t="str">
            <v>L1_INV90_IO_SC</v>
          </cell>
          <cell r="C184">
            <v>6.4899999999999999E-2</v>
          </cell>
          <cell r="D184">
            <v>9.2899999999999996E-2</v>
          </cell>
          <cell r="E184">
            <v>9.2899999999999996E-2</v>
          </cell>
          <cell r="F184" t="str">
            <v>IO</v>
          </cell>
          <cell r="P184">
            <v>9.2899999999999996E-2</v>
          </cell>
        </row>
        <row r="185">
          <cell r="A185" t="str">
            <v>INV Everyday Fixed 1 Year (Sal Cred)</v>
          </cell>
          <cell r="B185" t="str">
            <v>L1_INVF1_SC</v>
          </cell>
          <cell r="C185">
            <v>6.4399999999999999E-2</v>
          </cell>
          <cell r="D185">
            <v>9.1400000000000009E-2</v>
          </cell>
          <cell r="E185">
            <v>9.1400000000000009E-2</v>
          </cell>
          <cell r="P185">
            <v>9.1400000000000009E-2</v>
          </cell>
        </row>
        <row r="186">
          <cell r="A186" t="str">
            <v>INV Everyday Fixed 2 Year (Sal Cred)</v>
          </cell>
          <cell r="B186" t="str">
            <v>L1_INVF2_SC</v>
          </cell>
          <cell r="C186">
            <v>6.4399999999999999E-2</v>
          </cell>
          <cell r="D186">
            <v>9.1400000000000009E-2</v>
          </cell>
          <cell r="E186">
            <v>9.1400000000000009E-2</v>
          </cell>
          <cell r="P186">
            <v>9.1400000000000009E-2</v>
          </cell>
        </row>
        <row r="187">
          <cell r="A187" t="str">
            <v>INV Everyday Fixed 3 Year (Sal Cred)</v>
          </cell>
          <cell r="B187" t="str">
            <v>L1_INVF3_SC</v>
          </cell>
          <cell r="C187">
            <v>6.3899999999999998E-2</v>
          </cell>
          <cell r="D187">
            <v>9.1400000000000009E-2</v>
          </cell>
          <cell r="E187">
            <v>9.1400000000000009E-2</v>
          </cell>
          <cell r="P187">
            <v>9.1400000000000009E-2</v>
          </cell>
        </row>
        <row r="188">
          <cell r="A188" t="str">
            <v>INV Everyday Fixed 5 Year (Sal Cred)</v>
          </cell>
          <cell r="B188" t="str">
            <v>L1_INVF5_SC</v>
          </cell>
          <cell r="C188">
            <v>6.59E-2</v>
          </cell>
          <cell r="D188">
            <v>9.1400000000000009E-2</v>
          </cell>
          <cell r="E188">
            <v>9.1400000000000009E-2</v>
          </cell>
          <cell r="P188">
            <v>9.1400000000000009E-2</v>
          </cell>
        </row>
        <row r="189">
          <cell r="A189" t="str">
            <v>INV Everyday Fixed 1 Year IO (Sal Cred)</v>
          </cell>
          <cell r="B189" t="str">
            <v>L1_INVF1_IO_SC</v>
          </cell>
          <cell r="C189">
            <v>6.6400000000000001E-2</v>
          </cell>
          <cell r="D189">
            <v>9.1400000000000009E-2</v>
          </cell>
          <cell r="E189">
            <v>9.1400000000000009E-2</v>
          </cell>
          <cell r="F189" t="str">
            <v>IO</v>
          </cell>
          <cell r="P189">
            <v>9.1400000000000009E-2</v>
          </cell>
        </row>
        <row r="190">
          <cell r="A190" t="str">
            <v>INV Everyday Fixed 2 Year IO (Sal Cred)</v>
          </cell>
          <cell r="B190" t="str">
            <v>L1_INVF2_IO_SC</v>
          </cell>
          <cell r="C190">
            <v>6.6400000000000001E-2</v>
          </cell>
          <cell r="D190">
            <v>9.1400000000000009E-2</v>
          </cell>
          <cell r="E190">
            <v>9.1400000000000009E-2</v>
          </cell>
          <cell r="F190" t="str">
            <v>IO</v>
          </cell>
          <cell r="P190">
            <v>9.1400000000000009E-2</v>
          </cell>
        </row>
        <row r="191">
          <cell r="A191" t="str">
            <v>INV Everyday Fixed 3 Year IO (Sal Cred)</v>
          </cell>
          <cell r="B191" t="str">
            <v>L1_INVF3_IO_SC</v>
          </cell>
          <cell r="C191">
            <v>6.59E-2</v>
          </cell>
          <cell r="D191">
            <v>9.1400000000000009E-2</v>
          </cell>
          <cell r="E191">
            <v>9.1400000000000009E-2</v>
          </cell>
          <cell r="F191" t="str">
            <v>IO</v>
          </cell>
          <cell r="P191">
            <v>9.1400000000000009E-2</v>
          </cell>
        </row>
        <row r="192">
          <cell r="A192" t="str">
            <v>INV Everyday Fixed 5 Year IO (Sal Cred)</v>
          </cell>
          <cell r="B192" t="str">
            <v>L1_INVF5_IO_SC</v>
          </cell>
          <cell r="C192">
            <v>6.7900000000000002E-2</v>
          </cell>
          <cell r="D192">
            <v>9.1400000000000009E-2</v>
          </cell>
          <cell r="E192">
            <v>9.1400000000000009E-2</v>
          </cell>
          <cell r="F192" t="str">
            <v>IO</v>
          </cell>
          <cell r="P192">
            <v>9.1400000000000009E-2</v>
          </cell>
        </row>
        <row r="193">
          <cell r="A193" t="str">
            <v>INV Everyday Roll Rate (Sal Cred)</v>
          </cell>
          <cell r="B193" t="str">
            <v>L1_INVRoll_SC</v>
          </cell>
          <cell r="C193">
            <v>6.1400000000000003E-2</v>
          </cell>
          <cell r="D193">
            <v>9.1400000000000009E-2</v>
          </cell>
          <cell r="E193">
            <v>9.1400000000000009E-2</v>
          </cell>
          <cell r="P193">
            <v>9.1400000000000009E-2</v>
          </cell>
        </row>
        <row r="194">
          <cell r="A194" t="str">
            <v xml:space="preserve">HL Everyday 80 (Non Sal Cred) </v>
          </cell>
          <cell r="B194" t="str">
            <v>L1_80_NSC</v>
          </cell>
          <cell r="C194">
            <v>6.0900000000000003E-2</v>
          </cell>
          <cell r="D194">
            <v>9.0900000000000009E-2</v>
          </cell>
          <cell r="E194">
            <v>9.0900000000000009E-2</v>
          </cell>
          <cell r="P194">
            <v>9.0900000000000009E-2</v>
          </cell>
        </row>
        <row r="195">
          <cell r="A195" t="str">
            <v>HL Everyday 90 (Non Sal Cred)</v>
          </cell>
          <cell r="B195" t="str">
            <v>L1_90_NSC</v>
          </cell>
          <cell r="C195">
            <v>6.2899999999999998E-2</v>
          </cell>
          <cell r="D195">
            <v>9.2899999999999996E-2</v>
          </cell>
          <cell r="E195">
            <v>9.2899999999999996E-2</v>
          </cell>
          <cell r="P195">
            <v>9.2899999999999996E-2</v>
          </cell>
        </row>
        <row r="196">
          <cell r="A196" t="str">
            <v>HL Everyday 95 (Non Sal Cred)</v>
          </cell>
          <cell r="B196" t="str">
            <v>L1_95_NSC</v>
          </cell>
          <cell r="C196">
            <v>6.3899999999999998E-2</v>
          </cell>
          <cell r="D196">
            <v>9.3899999999999997E-2</v>
          </cell>
          <cell r="E196">
            <v>9.3899999999999997E-2</v>
          </cell>
          <cell r="P196">
            <v>9.3899999999999997E-2</v>
          </cell>
        </row>
        <row r="197">
          <cell r="A197" t="str">
            <v>HL Everyday 80 IO (Non Sal Cred)</v>
          </cell>
          <cell r="B197" t="str">
            <v>L1_80_IO_NSC</v>
          </cell>
          <cell r="C197">
            <v>6.0900000000000003E-2</v>
          </cell>
          <cell r="D197">
            <v>9.0900000000000009E-2</v>
          </cell>
          <cell r="E197">
            <v>9.0900000000000009E-2</v>
          </cell>
          <cell r="F197" t="str">
            <v>IO</v>
          </cell>
          <cell r="P197">
            <v>9.0900000000000009E-2</v>
          </cell>
        </row>
        <row r="198">
          <cell r="A198" t="str">
            <v>HL Everyday 90 IO (Non Sal Cred)</v>
          </cell>
          <cell r="B198" t="str">
            <v>L1_90_IO_NSC</v>
          </cell>
          <cell r="C198">
            <v>6.2899999999999998E-2</v>
          </cell>
          <cell r="D198">
            <v>9.2899999999999996E-2</v>
          </cell>
          <cell r="E198">
            <v>9.2899999999999996E-2</v>
          </cell>
          <cell r="F198" t="str">
            <v>IO</v>
          </cell>
          <cell r="P198">
            <v>9.2899999999999996E-2</v>
          </cell>
        </row>
        <row r="199">
          <cell r="A199" t="str">
            <v>HL Everyday 95 IO (Non Sal Cred)</v>
          </cell>
          <cell r="B199" t="str">
            <v>L1_95_IO_NSC</v>
          </cell>
          <cell r="C199">
            <v>6.3899999999999998E-2</v>
          </cell>
          <cell r="D199">
            <v>9.3899999999999997E-2</v>
          </cell>
          <cell r="E199">
            <v>9.3899999999999997E-2</v>
          </cell>
          <cell r="F199" t="str">
            <v>IO</v>
          </cell>
          <cell r="P199">
            <v>9.3899999999999997E-2</v>
          </cell>
        </row>
        <row r="200">
          <cell r="A200" t="str">
            <v>HL Everyday Fixed 1 Year (Non Sal Cred)</v>
          </cell>
          <cell r="B200" t="str">
            <v>L1_F1_NSC</v>
          </cell>
          <cell r="C200">
            <v>6.3899999999999998E-2</v>
          </cell>
          <cell r="D200">
            <v>9.0900000000000009E-2</v>
          </cell>
          <cell r="E200">
            <v>9.0900000000000009E-2</v>
          </cell>
          <cell r="P200">
            <v>9.0900000000000009E-2</v>
          </cell>
        </row>
        <row r="201">
          <cell r="A201" t="str">
            <v>HL Everyday Fixed 2 Year (Non Sal Cred)</v>
          </cell>
          <cell r="B201" t="str">
            <v>L1_F2_NSC</v>
          </cell>
          <cell r="C201">
            <v>6.3899999999999998E-2</v>
          </cell>
          <cell r="D201">
            <v>9.0900000000000009E-2</v>
          </cell>
          <cell r="E201">
            <v>9.0900000000000009E-2</v>
          </cell>
          <cell r="P201">
            <v>9.0900000000000009E-2</v>
          </cell>
        </row>
        <row r="202">
          <cell r="A202" t="str">
            <v>HL Everyday Fixed 3 Year (Non Sal Cred)</v>
          </cell>
          <cell r="B202" t="str">
            <v>L1_F3_NSC</v>
          </cell>
          <cell r="C202">
            <v>6.3399999999999998E-2</v>
          </cell>
          <cell r="D202">
            <v>9.0900000000000009E-2</v>
          </cell>
          <cell r="E202">
            <v>9.0900000000000009E-2</v>
          </cell>
          <cell r="P202">
            <v>9.0900000000000009E-2</v>
          </cell>
        </row>
        <row r="203">
          <cell r="A203" t="str">
            <v>HL Everyday Fixed 5 Year (Non Sal Cred)</v>
          </cell>
          <cell r="B203" t="str">
            <v>L1_F5_NSC</v>
          </cell>
          <cell r="C203">
            <v>6.54E-2</v>
          </cell>
          <cell r="D203">
            <v>9.0900000000000009E-2</v>
          </cell>
          <cell r="E203">
            <v>9.0900000000000009E-2</v>
          </cell>
          <cell r="P203">
            <v>9.0900000000000009E-2</v>
          </cell>
        </row>
        <row r="204">
          <cell r="A204" t="str">
            <v>HL Everyday Roll Rate (Non Sal Cred)</v>
          </cell>
          <cell r="B204" t="str">
            <v>L1_Roll_NSC</v>
          </cell>
          <cell r="C204">
            <v>6.0900000000000003E-2</v>
          </cell>
          <cell r="D204">
            <v>9.0900000000000009E-2</v>
          </cell>
          <cell r="E204">
            <v>9.0900000000000009E-2</v>
          </cell>
          <cell r="P204">
            <v>9.0900000000000009E-2</v>
          </cell>
        </row>
        <row r="205">
          <cell r="A205" t="str">
            <v>INV Everyday 80 (Non Sal Cred)</v>
          </cell>
          <cell r="B205" t="str">
            <v>L1_INV80_NSC</v>
          </cell>
          <cell r="C205">
            <v>6.2400000000000004E-2</v>
          </cell>
          <cell r="D205">
            <v>9.240000000000001E-2</v>
          </cell>
          <cell r="E205">
            <v>9.240000000000001E-2</v>
          </cell>
          <cell r="P205">
            <v>9.240000000000001E-2</v>
          </cell>
        </row>
        <row r="206">
          <cell r="A206" t="str">
            <v>INV Everyday 90 (Non Sal Cred)</v>
          </cell>
          <cell r="B206" t="str">
            <v>L1_INV90_NSC</v>
          </cell>
          <cell r="C206">
            <v>6.3899999999999998E-2</v>
          </cell>
          <cell r="D206">
            <v>9.3899999999999997E-2</v>
          </cell>
          <cell r="E206">
            <v>9.3899999999999997E-2</v>
          </cell>
          <cell r="P206">
            <v>9.3899999999999997E-2</v>
          </cell>
        </row>
        <row r="207">
          <cell r="A207" t="str">
            <v>INV Everyday 80 IO (Non Sal Cred)</v>
          </cell>
          <cell r="B207" t="str">
            <v>L1_INV80_IO_NSC</v>
          </cell>
          <cell r="C207">
            <v>6.4399999999999999E-2</v>
          </cell>
          <cell r="D207">
            <v>9.2399999999999996E-2</v>
          </cell>
          <cell r="E207">
            <v>9.2399999999999996E-2</v>
          </cell>
          <cell r="F207" t="str">
            <v>IO</v>
          </cell>
          <cell r="P207">
            <v>9.2399999999999996E-2</v>
          </cell>
        </row>
        <row r="208">
          <cell r="A208" t="str">
            <v>INV Everyday 90 IO (Non Sal Cred)</v>
          </cell>
          <cell r="B208" t="str">
            <v>L1_INV90_IO_NSC</v>
          </cell>
          <cell r="C208">
            <v>6.59E-2</v>
          </cell>
          <cell r="D208">
            <v>9.3899999999999997E-2</v>
          </cell>
          <cell r="E208">
            <v>9.3899999999999997E-2</v>
          </cell>
          <cell r="F208" t="str">
            <v>IO</v>
          </cell>
          <cell r="P208">
            <v>9.3899999999999997E-2</v>
          </cell>
        </row>
        <row r="209">
          <cell r="A209" t="str">
            <v>INV Everyday Fixed 1 Year (Non Sal Cred)</v>
          </cell>
          <cell r="B209" t="str">
            <v>L1_INVF1_NSC</v>
          </cell>
          <cell r="C209">
            <v>6.54E-2</v>
          </cell>
          <cell r="D209">
            <v>9.240000000000001E-2</v>
          </cell>
          <cell r="E209">
            <v>9.240000000000001E-2</v>
          </cell>
          <cell r="P209">
            <v>9.240000000000001E-2</v>
          </cell>
        </row>
        <row r="210">
          <cell r="A210" t="str">
            <v>INV Everyday Fixed 2 Year (Non Sal Cred)</v>
          </cell>
          <cell r="B210" t="str">
            <v>L1_INVF2_NSC</v>
          </cell>
          <cell r="C210">
            <v>6.54E-2</v>
          </cell>
          <cell r="D210">
            <v>9.240000000000001E-2</v>
          </cell>
          <cell r="E210">
            <v>9.240000000000001E-2</v>
          </cell>
          <cell r="P210">
            <v>9.240000000000001E-2</v>
          </cell>
        </row>
        <row r="211">
          <cell r="A211" t="str">
            <v>INV Everyday Fixed 3 Year (Non Sal Cred)</v>
          </cell>
          <cell r="B211" t="str">
            <v>L1_INVF3_NSC</v>
          </cell>
          <cell r="C211">
            <v>6.4899999999999999E-2</v>
          </cell>
          <cell r="D211">
            <v>9.240000000000001E-2</v>
          </cell>
          <cell r="E211">
            <v>9.240000000000001E-2</v>
          </cell>
          <cell r="P211">
            <v>9.240000000000001E-2</v>
          </cell>
        </row>
        <row r="212">
          <cell r="A212" t="str">
            <v>INV Everyday Fixed 5 Year (Non Sal Cred)</v>
          </cell>
          <cell r="B212" t="str">
            <v>L1_INVF5_NSC</v>
          </cell>
          <cell r="C212">
            <v>6.6900000000000001E-2</v>
          </cell>
          <cell r="D212">
            <v>9.240000000000001E-2</v>
          </cell>
          <cell r="E212">
            <v>9.240000000000001E-2</v>
          </cell>
          <cell r="P212">
            <v>9.240000000000001E-2</v>
          </cell>
        </row>
        <row r="213">
          <cell r="A213" t="str">
            <v>INV Everyday Fixed 1 Year IO (Non Sal Cred)</v>
          </cell>
          <cell r="B213" t="str">
            <v>L1_INVF1_IO_NSC</v>
          </cell>
          <cell r="C213">
            <v>6.7400000000000002E-2</v>
          </cell>
          <cell r="D213">
            <v>9.240000000000001E-2</v>
          </cell>
          <cell r="E213">
            <v>9.240000000000001E-2</v>
          </cell>
          <cell r="F213" t="str">
            <v>IO</v>
          </cell>
          <cell r="P213">
            <v>9.240000000000001E-2</v>
          </cell>
        </row>
        <row r="214">
          <cell r="A214" t="str">
            <v>INV Everyday Fixed 2 Year IO (Non Sal Cred)</v>
          </cell>
          <cell r="B214" t="str">
            <v>L1_INVF2_IO_NSC</v>
          </cell>
          <cell r="C214">
            <v>6.7400000000000002E-2</v>
          </cell>
          <cell r="D214">
            <v>9.240000000000001E-2</v>
          </cell>
          <cell r="E214">
            <v>9.240000000000001E-2</v>
          </cell>
          <cell r="F214" t="str">
            <v>IO</v>
          </cell>
          <cell r="P214">
            <v>9.240000000000001E-2</v>
          </cell>
        </row>
        <row r="215">
          <cell r="A215" t="str">
            <v>INV Everyday Fixed 3 Year IO (Non Sal Cred)</v>
          </cell>
          <cell r="B215" t="str">
            <v>L1_INVF3_IO_NSC</v>
          </cell>
          <cell r="C215">
            <v>6.6900000000000001E-2</v>
          </cell>
          <cell r="D215">
            <v>9.240000000000001E-2</v>
          </cell>
          <cell r="E215">
            <v>9.240000000000001E-2</v>
          </cell>
          <cell r="F215" t="str">
            <v>IO</v>
          </cell>
          <cell r="P215">
            <v>9.240000000000001E-2</v>
          </cell>
        </row>
        <row r="216">
          <cell r="A216" t="str">
            <v>INV Everyday Fixed 5 Year IO (Non Sal Cred)</v>
          </cell>
          <cell r="B216" t="str">
            <v>L1_INVF5_IO_NSC</v>
          </cell>
          <cell r="C216">
            <v>6.8900000000000003E-2</v>
          </cell>
          <cell r="D216">
            <v>9.240000000000001E-2</v>
          </cell>
          <cell r="E216">
            <v>9.240000000000001E-2</v>
          </cell>
          <cell r="F216" t="str">
            <v>IO</v>
          </cell>
          <cell r="P216">
            <v>9.240000000000001E-2</v>
          </cell>
        </row>
        <row r="217">
          <cell r="A217" t="str">
            <v>INV Roll Rate (Non Sal cred)</v>
          </cell>
          <cell r="B217" t="str">
            <v>L1_INVRoll_NSC</v>
          </cell>
          <cell r="C217">
            <v>6.2400000000000004E-2</v>
          </cell>
          <cell r="D217">
            <v>9.240000000000001E-2</v>
          </cell>
          <cell r="E217">
            <v>9.240000000000001E-2</v>
          </cell>
          <cell r="P217">
            <v>9.240000000000001E-2</v>
          </cell>
        </row>
        <row r="218">
          <cell r="A218" t="str">
            <v>HL Offset 80</v>
          </cell>
          <cell r="B218" t="str">
            <v>L2_OFF_80</v>
          </cell>
          <cell r="C218">
            <v>6.1900000000000004E-2</v>
          </cell>
          <cell r="D218">
            <v>9.1900000000000009E-2</v>
          </cell>
          <cell r="E218">
            <v>9.1900000000000009E-2</v>
          </cell>
          <cell r="P218">
            <v>9.1900000000000009E-2</v>
          </cell>
        </row>
        <row r="219">
          <cell r="A219" t="str">
            <v>HL Offset 90</v>
          </cell>
          <cell r="B219" t="str">
            <v>L2_OFF_90</v>
          </cell>
          <cell r="C219">
            <v>6.3899999999999998E-2</v>
          </cell>
          <cell r="D219">
            <v>9.3899999999999997E-2</v>
          </cell>
          <cell r="E219">
            <v>9.3899999999999997E-2</v>
          </cell>
          <cell r="P219">
            <v>9.3899999999999997E-2</v>
          </cell>
        </row>
        <row r="220">
          <cell r="A220" t="str">
            <v>HL Offset 95</v>
          </cell>
          <cell r="B220" t="str">
            <v>L2_OFF_95</v>
          </cell>
          <cell r="C220">
            <v>6.4899999999999999E-2</v>
          </cell>
          <cell r="D220">
            <v>9.4899999999999998E-2</v>
          </cell>
          <cell r="E220">
            <v>9.4899999999999998E-2</v>
          </cell>
          <cell r="P220">
            <v>9.4899999999999998E-2</v>
          </cell>
        </row>
        <row r="221">
          <cell r="A221" t="str">
            <v>HL Offset IO 80</v>
          </cell>
          <cell r="B221" t="str">
            <v>L2_OFF_IO_80</v>
          </cell>
          <cell r="C221">
            <v>6.1900000000000004E-2</v>
          </cell>
          <cell r="D221">
            <v>9.1900000000000009E-2</v>
          </cell>
          <cell r="E221">
            <v>9.1900000000000009E-2</v>
          </cell>
          <cell r="F221" t="str">
            <v>IO</v>
          </cell>
          <cell r="P221">
            <v>9.1900000000000009E-2</v>
          </cell>
        </row>
        <row r="222">
          <cell r="A222" t="str">
            <v>HL Offset IO 90</v>
          </cell>
          <cell r="B222" t="str">
            <v>L2_OFF_IO_90</v>
          </cell>
          <cell r="C222">
            <v>6.3899999999999998E-2</v>
          </cell>
          <cell r="D222">
            <v>9.3899999999999997E-2</v>
          </cell>
          <cell r="E222">
            <v>9.3899999999999997E-2</v>
          </cell>
          <cell r="F222" t="str">
            <v>IO</v>
          </cell>
          <cell r="P222">
            <v>9.3899999999999997E-2</v>
          </cell>
        </row>
        <row r="223">
          <cell r="A223" t="str">
            <v>HL Offset IO 95</v>
          </cell>
          <cell r="B223" t="str">
            <v>L2_OFF_IO_95</v>
          </cell>
          <cell r="C223">
            <v>6.4899999999999999E-2</v>
          </cell>
          <cell r="D223">
            <v>9.4899999999999998E-2</v>
          </cell>
          <cell r="E223">
            <v>9.4899999999999998E-2</v>
          </cell>
          <cell r="F223" t="str">
            <v>IO</v>
          </cell>
          <cell r="P223">
            <v>9.4899999999999998E-2</v>
          </cell>
        </row>
        <row r="224">
          <cell r="A224" t="str">
            <v>HL Offset Fixed 1 Year</v>
          </cell>
          <cell r="B224" t="str">
            <v>L2_OFF_ F1</v>
          </cell>
          <cell r="C224">
            <v>6.4899999999999999E-2</v>
          </cell>
          <cell r="D224">
            <v>9.1900000000000009E-2</v>
          </cell>
          <cell r="E224">
            <v>9.1900000000000009E-2</v>
          </cell>
          <cell r="P224">
            <v>9.1900000000000009E-2</v>
          </cell>
        </row>
        <row r="225">
          <cell r="A225" t="str">
            <v>HL Offset Fixed 1 Year IO</v>
          </cell>
          <cell r="B225" t="str">
            <v>L2_OFF_F1_IO</v>
          </cell>
          <cell r="C225">
            <v>6.4899999999999999E-2</v>
          </cell>
          <cell r="D225">
            <v>9.1900000000000009E-2</v>
          </cell>
          <cell r="E225">
            <v>9.1900000000000009E-2</v>
          </cell>
          <cell r="F225" t="str">
            <v>IO</v>
          </cell>
          <cell r="P225">
            <v>9.1900000000000009E-2</v>
          </cell>
        </row>
        <row r="226">
          <cell r="A226" t="str">
            <v>HL Offset Fixed 2 Year</v>
          </cell>
          <cell r="B226" t="str">
            <v>L2_OFF_F2</v>
          </cell>
          <cell r="C226">
            <v>6.4899999999999999E-2</v>
          </cell>
          <cell r="D226">
            <v>9.1900000000000009E-2</v>
          </cell>
          <cell r="E226">
            <v>9.1900000000000009E-2</v>
          </cell>
          <cell r="P226">
            <v>9.1900000000000009E-2</v>
          </cell>
        </row>
        <row r="227">
          <cell r="A227" t="str">
            <v>HL Offset Fixed 3 Year</v>
          </cell>
          <cell r="B227" t="str">
            <v>L2_OFF_F3</v>
          </cell>
          <cell r="C227">
            <v>6.4399999999999999E-2</v>
          </cell>
          <cell r="D227">
            <v>9.1900000000000009E-2</v>
          </cell>
          <cell r="E227">
            <v>9.1900000000000009E-2</v>
          </cell>
          <cell r="P227">
            <v>9.1900000000000009E-2</v>
          </cell>
        </row>
        <row r="228">
          <cell r="A228" t="str">
            <v>HL Offset Fixed 5 Year</v>
          </cell>
          <cell r="B228" t="str">
            <v>L2_OFF_F5</v>
          </cell>
          <cell r="C228">
            <v>6.6400000000000001E-2</v>
          </cell>
          <cell r="D228">
            <v>9.1900000000000009E-2</v>
          </cell>
          <cell r="E228">
            <v>9.1900000000000009E-2</v>
          </cell>
          <cell r="P228">
            <v>9.1900000000000009E-2</v>
          </cell>
        </row>
        <row r="229">
          <cell r="A229" t="str">
            <v xml:space="preserve">HL Offset Roll Rate </v>
          </cell>
          <cell r="B229" t="str">
            <v>L2_OFF_Roll</v>
          </cell>
          <cell r="C229">
            <v>6.1900000000000004E-2</v>
          </cell>
          <cell r="D229">
            <v>9.1900000000000009E-2</v>
          </cell>
          <cell r="E229">
            <v>9.1900000000000009E-2</v>
          </cell>
          <cell r="P229">
            <v>9.1900000000000009E-2</v>
          </cell>
        </row>
        <row r="230">
          <cell r="A230" t="str">
            <v>INV Offset 80</v>
          </cell>
          <cell r="B230" t="str">
            <v>L2_OFF_INV80</v>
          </cell>
          <cell r="C230">
            <v>6.3399999999999998E-2</v>
          </cell>
          <cell r="D230">
            <v>9.3399999999999997E-2</v>
          </cell>
          <cell r="E230">
            <v>9.3399999999999997E-2</v>
          </cell>
          <cell r="P230">
            <v>9.3399999999999997E-2</v>
          </cell>
        </row>
        <row r="231">
          <cell r="A231" t="str">
            <v>INV Offset 90</v>
          </cell>
          <cell r="B231" t="str">
            <v>L2_OFF_INV90</v>
          </cell>
          <cell r="C231">
            <v>6.4899999999999999E-2</v>
          </cell>
          <cell r="D231">
            <v>9.4899999999999998E-2</v>
          </cell>
          <cell r="E231">
            <v>9.4899999999999998E-2</v>
          </cell>
          <cell r="P231">
            <v>9.4899999999999998E-2</v>
          </cell>
        </row>
        <row r="232">
          <cell r="A232" t="str">
            <v>INV Offset 80 IO</v>
          </cell>
          <cell r="B232" t="str">
            <v>L2_OFF_INV80_IO</v>
          </cell>
          <cell r="C232">
            <v>6.54E-2</v>
          </cell>
          <cell r="D232">
            <v>9.3399999999999997E-2</v>
          </cell>
          <cell r="E232">
            <v>9.3399999999999997E-2</v>
          </cell>
          <cell r="F232" t="str">
            <v>IO</v>
          </cell>
          <cell r="P232">
            <v>9.3399999999999997E-2</v>
          </cell>
        </row>
        <row r="233">
          <cell r="A233" t="str">
            <v>INV Offset 90 IO</v>
          </cell>
          <cell r="B233" t="str">
            <v>L2_OFF_INV90_IO</v>
          </cell>
          <cell r="C233">
            <v>6.6900000000000001E-2</v>
          </cell>
          <cell r="D233">
            <v>9.4899999999999998E-2</v>
          </cell>
          <cell r="E233">
            <v>9.4899999999999998E-2</v>
          </cell>
          <cell r="F233" t="str">
            <v>IO</v>
          </cell>
          <cell r="P233">
            <v>9.4899999999999998E-2</v>
          </cell>
        </row>
        <row r="234">
          <cell r="A234" t="str">
            <v>INV Offset Fixed 1 Year</v>
          </cell>
          <cell r="B234" t="str">
            <v>L2_OFF_INVFI</v>
          </cell>
          <cell r="C234">
            <v>6.6400000000000001E-2</v>
          </cell>
          <cell r="D234">
            <v>9.3399999999999997E-2</v>
          </cell>
          <cell r="E234">
            <v>9.3399999999999997E-2</v>
          </cell>
          <cell r="P234">
            <v>9.3399999999999997E-2</v>
          </cell>
        </row>
        <row r="235">
          <cell r="A235" t="str">
            <v>INV Offset Fixed 2 Year</v>
          </cell>
          <cell r="B235" t="str">
            <v>L2_OFF_INVF2</v>
          </cell>
          <cell r="C235">
            <v>6.6400000000000001E-2</v>
          </cell>
          <cell r="D235">
            <v>9.3399999999999997E-2</v>
          </cell>
          <cell r="E235">
            <v>9.3399999999999997E-2</v>
          </cell>
          <cell r="P235">
            <v>9.3399999999999997E-2</v>
          </cell>
        </row>
        <row r="236">
          <cell r="A236" t="str">
            <v>INV Offset Fixed 3 Year</v>
          </cell>
          <cell r="B236" t="str">
            <v>L2_OFF_INVF3</v>
          </cell>
          <cell r="C236">
            <v>6.59E-2</v>
          </cell>
          <cell r="D236">
            <v>9.3399999999999997E-2</v>
          </cell>
          <cell r="E236">
            <v>9.3399999999999997E-2</v>
          </cell>
          <cell r="P236">
            <v>9.3399999999999997E-2</v>
          </cell>
        </row>
        <row r="237">
          <cell r="A237" t="str">
            <v>INV Offset Fixed 5 Year</v>
          </cell>
          <cell r="B237" t="str">
            <v>L2_OFF_INVF5</v>
          </cell>
          <cell r="C237">
            <v>6.7900000000000002E-2</v>
          </cell>
          <cell r="D237">
            <v>9.3399999999999997E-2</v>
          </cell>
          <cell r="E237">
            <v>9.3399999999999997E-2</v>
          </cell>
          <cell r="P237">
            <v>9.3399999999999997E-2</v>
          </cell>
        </row>
        <row r="238">
          <cell r="A238" t="str">
            <v>INV Offset Fixed 1 Year IO</v>
          </cell>
          <cell r="B238" t="str">
            <v>L2_OFF_INVF1_IO</v>
          </cell>
          <cell r="C238">
            <v>6.8400000000000002E-2</v>
          </cell>
          <cell r="D238">
            <v>9.3399999999999997E-2</v>
          </cell>
          <cell r="E238">
            <v>9.3399999999999997E-2</v>
          </cell>
          <cell r="F238" t="str">
            <v>IO</v>
          </cell>
          <cell r="P238">
            <v>9.3399999999999997E-2</v>
          </cell>
        </row>
        <row r="239">
          <cell r="A239" t="str">
            <v>INV Offset Fixed 2 Year IO</v>
          </cell>
          <cell r="B239" t="str">
            <v>L2_OFF_INVF2_IO</v>
          </cell>
          <cell r="C239">
            <v>6.8400000000000002E-2</v>
          </cell>
          <cell r="D239">
            <v>9.3399999999999997E-2</v>
          </cell>
          <cell r="E239">
            <v>9.3399999999999997E-2</v>
          </cell>
          <cell r="F239" t="str">
            <v>IO</v>
          </cell>
          <cell r="P239">
            <v>9.3399999999999997E-2</v>
          </cell>
        </row>
        <row r="240">
          <cell r="A240" t="str">
            <v>INV Offset Fixed 3 Year IO</v>
          </cell>
          <cell r="B240" t="str">
            <v>L2_OFF_INVF3_IO</v>
          </cell>
          <cell r="C240">
            <v>6.7900000000000002E-2</v>
          </cell>
          <cell r="D240">
            <v>9.3399999999999997E-2</v>
          </cell>
          <cell r="E240">
            <v>9.3399999999999997E-2</v>
          </cell>
          <cell r="F240" t="str">
            <v>IO</v>
          </cell>
          <cell r="P240">
            <v>9.3399999999999997E-2</v>
          </cell>
        </row>
        <row r="241">
          <cell r="A241" t="str">
            <v>INV Offset Fixed 5 Year IO</v>
          </cell>
          <cell r="B241" t="str">
            <v>L2_OFF_INVF5_IO</v>
          </cell>
          <cell r="C241">
            <v>6.9900000000000004E-2</v>
          </cell>
          <cell r="D241">
            <v>9.3399999999999997E-2</v>
          </cell>
          <cell r="E241">
            <v>9.3399999999999997E-2</v>
          </cell>
          <cell r="F241" t="str">
            <v>IO</v>
          </cell>
          <cell r="P241">
            <v>9.3399999999999997E-2</v>
          </cell>
        </row>
        <row r="242">
          <cell r="A242" t="str">
            <v>INV Offset Roll Rate</v>
          </cell>
          <cell r="B242" t="str">
            <v>L2_OFF_INVRoll</v>
          </cell>
          <cell r="C242">
            <v>6.3399999999999998E-2</v>
          </cell>
          <cell r="D242">
            <v>9.3399999999999997E-2</v>
          </cell>
          <cell r="E242">
            <v>9.3399999999999997E-2</v>
          </cell>
          <cell r="P242">
            <v>9.3399999999999997E-2</v>
          </cell>
        </row>
        <row r="243">
          <cell r="A243" t="str">
            <v>HL S/Fwd- Base</v>
          </cell>
          <cell r="B243" t="str">
            <v>L51-Base</v>
          </cell>
          <cell r="C243">
            <v>6.6900000000000001E-2</v>
          </cell>
          <cell r="F243" t="str">
            <v xml:space="preserve"> </v>
          </cell>
          <cell r="L243">
            <v>0</v>
          </cell>
          <cell r="M243">
            <v>0</v>
          </cell>
          <cell r="P243">
            <v>9.69E-2</v>
          </cell>
        </row>
        <row r="244">
          <cell r="A244" t="str">
            <v>HL S/Fwd Plus 80-90</v>
          </cell>
          <cell r="B244" t="str">
            <v>L52</v>
          </cell>
          <cell r="C244">
            <v>6.6900000000000001E-2</v>
          </cell>
          <cell r="D244">
            <v>9.69E-2</v>
          </cell>
          <cell r="E244">
            <v>9.69E-2</v>
          </cell>
          <cell r="L244">
            <v>499999.99</v>
          </cell>
          <cell r="M244">
            <v>1E-3</v>
          </cell>
          <cell r="N244">
            <v>6.59E-2</v>
          </cell>
          <cell r="P244">
            <v>9.69E-2</v>
          </cell>
        </row>
        <row r="245">
          <cell r="A245" t="str">
            <v>HL S/Fwd Plus</v>
          </cell>
          <cell r="B245" t="str">
            <v>L52</v>
          </cell>
          <cell r="C245">
            <v>6.2400000000000004E-2</v>
          </cell>
          <cell r="D245">
            <v>9.240000000000001E-2</v>
          </cell>
          <cell r="E245">
            <v>9.240000000000001E-2</v>
          </cell>
          <cell r="P245">
            <v>9.240000000000001E-2</v>
          </cell>
        </row>
        <row r="246">
          <cell r="A246" t="str">
            <v>HL S/Fwd Plus 90-95</v>
          </cell>
          <cell r="B246" t="str">
            <v>L52</v>
          </cell>
          <cell r="C246">
            <v>6.8400000000000002E-2</v>
          </cell>
          <cell r="D246">
            <v>9.8400000000000001E-2</v>
          </cell>
          <cell r="E246">
            <v>9.8400000000000001E-2</v>
          </cell>
          <cell r="P246">
            <v>9.8400000000000001E-2</v>
          </cell>
        </row>
        <row r="247">
          <cell r="A247" t="str">
            <v>HL Std Var</v>
          </cell>
          <cell r="B247" t="str">
            <v>L20</v>
          </cell>
          <cell r="C247">
            <v>7.9000000000000001E-2</v>
          </cell>
          <cell r="D247">
            <v>0.109</v>
          </cell>
          <cell r="E247">
            <v>0.109</v>
          </cell>
          <cell r="F247" t="str">
            <v xml:space="preserve"> </v>
          </cell>
          <cell r="P247">
            <v>0.109</v>
          </cell>
        </row>
        <row r="248">
          <cell r="A248" t="str">
            <v>HL Std Var IO</v>
          </cell>
          <cell r="B248" t="str">
            <v>L20_IO</v>
          </cell>
          <cell r="C248">
            <v>7.9000000000000001E-2</v>
          </cell>
          <cell r="D248">
            <v>0.109</v>
          </cell>
          <cell r="E248">
            <v>0.109</v>
          </cell>
          <cell r="F248" t="str">
            <v>IO</v>
          </cell>
          <cell r="H248">
            <v>0</v>
          </cell>
          <cell r="I248">
            <v>249999</v>
          </cell>
          <cell r="J248">
            <v>499999</v>
          </cell>
          <cell r="K248">
            <v>749999</v>
          </cell>
          <cell r="L248">
            <v>0</v>
          </cell>
          <cell r="M248">
            <v>7.4999999999999997E-3</v>
          </cell>
          <cell r="N248">
            <v>7.1500000000000008E-2</v>
          </cell>
          <cell r="P248">
            <v>0.109</v>
          </cell>
        </row>
        <row r="249">
          <cell r="A249" t="str">
            <v>HL Package</v>
          </cell>
          <cell r="B249" t="str">
            <v>L21</v>
          </cell>
          <cell r="C249">
            <v>7.1500000000000008E-2</v>
          </cell>
          <cell r="D249">
            <v>0.10150000000000001</v>
          </cell>
          <cell r="E249">
            <v>0.10150000000000001</v>
          </cell>
          <cell r="F249" t="str">
            <v xml:space="preserve"> </v>
          </cell>
          <cell r="G249">
            <v>33</v>
          </cell>
          <cell r="H249">
            <v>7.4999999999999997E-3</v>
          </cell>
          <cell r="I249">
            <v>8.5000000000000006E-3</v>
          </cell>
          <cell r="J249">
            <v>9.4999999999999998E-3</v>
          </cell>
          <cell r="K249">
            <v>1.0500000000000001E-2</v>
          </cell>
          <cell r="L249">
            <v>249999</v>
          </cell>
          <cell r="M249">
            <v>8.5000000000000006E-3</v>
          </cell>
          <cell r="N249">
            <v>7.0500000000000007E-2</v>
          </cell>
          <cell r="P249">
            <v>0.10150000000000001</v>
          </cell>
        </row>
        <row r="250">
          <cell r="A250" t="str">
            <v>HL Package IO</v>
          </cell>
          <cell r="B250" t="str">
            <v>L21_IO</v>
          </cell>
          <cell r="C250">
            <v>7.1500000000000008E-2</v>
          </cell>
          <cell r="D250">
            <v>0.10150000000000001</v>
          </cell>
          <cell r="E250">
            <v>0.10150000000000001</v>
          </cell>
          <cell r="F250" t="str">
            <v>IO</v>
          </cell>
          <cell r="G250">
            <v>33</v>
          </cell>
          <cell r="L250">
            <v>499999</v>
          </cell>
          <cell r="M250">
            <v>9.4999999999999998E-3</v>
          </cell>
          <cell r="N250">
            <v>6.9500000000000006E-2</v>
          </cell>
          <cell r="P250">
            <v>0.10150000000000001</v>
          </cell>
        </row>
        <row r="251">
          <cell r="A251" t="str">
            <v>HL Fixed Pack 1Y</v>
          </cell>
          <cell r="B251" t="str">
            <v>L45_1</v>
          </cell>
          <cell r="C251">
            <v>6.2399999999999997E-2</v>
          </cell>
          <cell r="D251">
            <v>0.10150000000000001</v>
          </cell>
          <cell r="E251">
            <v>0.10150000000000001</v>
          </cell>
          <cell r="F251" t="str">
            <v xml:space="preserve"> </v>
          </cell>
          <cell r="G251">
            <v>33</v>
          </cell>
          <cell r="L251">
            <v>749999</v>
          </cell>
          <cell r="M251">
            <v>1.0500000000000001E-2</v>
          </cell>
          <cell r="N251">
            <v>6.8500000000000005E-2</v>
          </cell>
          <cell r="P251">
            <v>0.10150000000000001</v>
          </cell>
        </row>
        <row r="252">
          <cell r="A252" t="str">
            <v>HL Fix Pack 1Y IO</v>
          </cell>
          <cell r="B252" t="str">
            <v>L45_1 IO</v>
          </cell>
          <cell r="C252">
            <v>6.4399999999999999E-2</v>
          </cell>
          <cell r="D252">
            <v>0.10150000000000001</v>
          </cell>
          <cell r="E252">
            <v>0.10150000000000001</v>
          </cell>
          <cell r="F252" t="str">
            <v>IO</v>
          </cell>
          <cell r="G252">
            <v>33</v>
          </cell>
          <cell r="P252">
            <v>0.10150000000000001</v>
          </cell>
        </row>
        <row r="253">
          <cell r="A253" t="str">
            <v>HL Fixed Pack 2Y</v>
          </cell>
          <cell r="B253" t="str">
            <v>L45_2</v>
          </cell>
          <cell r="C253">
            <v>6.2399999999999997E-2</v>
          </cell>
          <cell r="D253">
            <v>0.10150000000000001</v>
          </cell>
          <cell r="E253">
            <v>0.10150000000000001</v>
          </cell>
          <cell r="F253" t="str">
            <v xml:space="preserve"> </v>
          </cell>
          <cell r="G253">
            <v>33</v>
          </cell>
          <cell r="P253">
            <v>0.10150000000000001</v>
          </cell>
        </row>
        <row r="254">
          <cell r="A254" t="str">
            <v>HL Fixed Pack 3Y</v>
          </cell>
          <cell r="B254" t="str">
            <v>L45_3</v>
          </cell>
          <cell r="C254">
            <v>5.9900000000000002E-2</v>
          </cell>
          <cell r="D254">
            <v>0.10150000000000001</v>
          </cell>
          <cell r="E254">
            <v>0.10150000000000001</v>
          </cell>
          <cell r="F254" t="str">
            <v xml:space="preserve"> </v>
          </cell>
          <cell r="G254">
            <v>33</v>
          </cell>
          <cell r="P254">
            <v>0.10150000000000001</v>
          </cell>
        </row>
        <row r="255">
          <cell r="A255" t="str">
            <v>HL Fixed Pack 5Y</v>
          </cell>
          <cell r="B255" t="str">
            <v>L45_5</v>
          </cell>
          <cell r="C255">
            <v>6.6400000000000001E-2</v>
          </cell>
          <cell r="D255">
            <v>0.10150000000000001</v>
          </cell>
          <cell r="E255">
            <v>0.10150000000000001</v>
          </cell>
          <cell r="F255" t="str">
            <v xml:space="preserve"> </v>
          </cell>
          <cell r="G255">
            <v>33</v>
          </cell>
          <cell r="P255">
            <v>0.10150000000000001</v>
          </cell>
        </row>
        <row r="256">
          <cell r="A256" t="str">
            <v>Inv S/Fwd - Base</v>
          </cell>
          <cell r="B256" t="str">
            <v>L17-Base</v>
          </cell>
          <cell r="C256">
            <v>7.0900000000000005E-2</v>
          </cell>
          <cell r="F256" t="str">
            <v xml:space="preserve"> </v>
          </cell>
          <cell r="L256">
            <v>0</v>
          </cell>
          <cell r="M256">
            <v>0</v>
          </cell>
        </row>
        <row r="257">
          <cell r="A257" t="str">
            <v>Inv S/Fwd Plus 80-90</v>
          </cell>
          <cell r="B257" t="str">
            <v>L18_90</v>
          </cell>
          <cell r="C257">
            <v>7.0900000000000005E-2</v>
          </cell>
          <cell r="D257">
            <v>0.1009</v>
          </cell>
          <cell r="E257">
            <v>0.1009</v>
          </cell>
          <cell r="L257">
            <v>499999.99</v>
          </cell>
          <cell r="M257">
            <v>1E-3</v>
          </cell>
          <cell r="N257">
            <v>6.9900000000000004E-2</v>
          </cell>
          <cell r="P257">
            <v>0.1009</v>
          </cell>
        </row>
        <row r="258">
          <cell r="A258" t="str">
            <v>Inv S/Fwd Plus IO 80-90</v>
          </cell>
          <cell r="B258" t="str">
            <v>L18_IO</v>
          </cell>
          <cell r="C258">
            <v>7.2900000000000006E-2</v>
          </cell>
          <cell r="D258">
            <v>0.1074</v>
          </cell>
          <cell r="E258">
            <v>0.1074</v>
          </cell>
          <cell r="F258" t="str">
            <v>IO</v>
          </cell>
          <cell r="L258">
            <v>0</v>
          </cell>
          <cell r="M258">
            <v>0</v>
          </cell>
          <cell r="P258">
            <v>0.1009</v>
          </cell>
        </row>
        <row r="259">
          <cell r="A259" t="str">
            <v>Inv S/Fwd Plus</v>
          </cell>
          <cell r="B259" t="str">
            <v>L18</v>
          </cell>
          <cell r="C259">
            <v>6.54E-2</v>
          </cell>
          <cell r="D259">
            <v>9.5399999999999999E-2</v>
          </cell>
          <cell r="E259">
            <v>9.5399999999999999E-2</v>
          </cell>
          <cell r="P259">
            <v>9.5399999999999999E-2</v>
          </cell>
        </row>
        <row r="260">
          <cell r="A260" t="str">
            <v>Inv S/Fwd Plus IO</v>
          </cell>
          <cell r="B260" t="str">
            <v>L18_IO</v>
          </cell>
          <cell r="C260">
            <v>6.7400000000000002E-2</v>
          </cell>
          <cell r="D260">
            <v>0.1074</v>
          </cell>
          <cell r="E260">
            <v>0.1074</v>
          </cell>
          <cell r="F260" t="str">
            <v>IO</v>
          </cell>
          <cell r="P260">
            <v>9.5399999999999999E-2</v>
          </cell>
        </row>
        <row r="261">
          <cell r="A261" t="str">
            <v>Inv Std Var</v>
          </cell>
          <cell r="B261" t="str">
            <v>L15</v>
          </cell>
          <cell r="C261">
            <v>8.4900000000000003E-2</v>
          </cell>
          <cell r="D261">
            <v>0.1149</v>
          </cell>
          <cell r="E261">
            <v>0.1149</v>
          </cell>
          <cell r="F261" t="str">
            <v xml:space="preserve"> </v>
          </cell>
          <cell r="P261">
            <v>0.1149</v>
          </cell>
        </row>
        <row r="262">
          <cell r="A262" t="str">
            <v>Inv Std Var IO</v>
          </cell>
          <cell r="B262" t="str">
            <v>L15_IO</v>
          </cell>
          <cell r="C262">
            <v>8.6900000000000005E-2</v>
          </cell>
          <cell r="D262">
            <v>0.1149</v>
          </cell>
          <cell r="E262">
            <v>0.1149</v>
          </cell>
          <cell r="F262" t="str">
            <v>IO</v>
          </cell>
          <cell r="H262">
            <v>0</v>
          </cell>
          <cell r="I262">
            <v>249999</v>
          </cell>
          <cell r="J262">
            <v>499999</v>
          </cell>
          <cell r="K262">
            <v>749999</v>
          </cell>
          <cell r="L262">
            <v>0</v>
          </cell>
          <cell r="M262">
            <v>7.4999999999999997E-3</v>
          </cell>
          <cell r="N262">
            <v>7.7399999999999997E-2</v>
          </cell>
          <cell r="P262">
            <v>0.1149</v>
          </cell>
        </row>
        <row r="263">
          <cell r="A263" t="str">
            <v>Inv Package</v>
          </cell>
          <cell r="B263" t="str">
            <v>L16</v>
          </cell>
          <cell r="C263">
            <v>7.7399999999999997E-2</v>
          </cell>
          <cell r="D263">
            <v>0.1074</v>
          </cell>
          <cell r="E263">
            <v>0.1074</v>
          </cell>
          <cell r="F263" t="str">
            <v xml:space="preserve"> </v>
          </cell>
          <cell r="G263">
            <v>33</v>
          </cell>
          <cell r="H263">
            <v>7.4999999999999997E-3</v>
          </cell>
          <cell r="I263">
            <v>8.5000000000000006E-3</v>
          </cell>
          <cell r="J263">
            <v>9.4999999999999998E-3</v>
          </cell>
          <cell r="K263">
            <v>1.0500000000000001E-2</v>
          </cell>
          <cell r="L263">
            <v>249999</v>
          </cell>
          <cell r="M263">
            <v>8.5000000000000006E-3</v>
          </cell>
          <cell r="N263">
            <v>7.6399999999999996E-2</v>
          </cell>
          <cell r="P263">
            <v>0.1074</v>
          </cell>
        </row>
        <row r="264">
          <cell r="A264" t="str">
            <v>Inv Package IO</v>
          </cell>
          <cell r="B264" t="str">
            <v>L16_IO</v>
          </cell>
          <cell r="C264">
            <v>7.9399999999999998E-2</v>
          </cell>
          <cell r="D264">
            <v>0.1074</v>
          </cell>
          <cell r="E264">
            <v>0.1074</v>
          </cell>
          <cell r="F264" t="str">
            <v>IO</v>
          </cell>
          <cell r="G264">
            <v>33</v>
          </cell>
          <cell r="L264">
            <v>499999</v>
          </cell>
          <cell r="M264">
            <v>9.4999999999999998E-3</v>
          </cell>
          <cell r="N264">
            <v>7.5400000000000009E-2</v>
          </cell>
          <cell r="P264">
            <v>0.1074</v>
          </cell>
        </row>
        <row r="265">
          <cell r="A265" t="str">
            <v>INV Fixed Pack 1Y</v>
          </cell>
          <cell r="B265" t="str">
            <v>L46_1</v>
          </cell>
          <cell r="C265">
            <v>6.2399999999999997E-2</v>
          </cell>
          <cell r="D265">
            <v>0.1074</v>
          </cell>
          <cell r="E265">
            <v>0.1074</v>
          </cell>
          <cell r="F265" t="str">
            <v xml:space="preserve"> </v>
          </cell>
          <cell r="G265">
            <v>33</v>
          </cell>
          <cell r="L265">
            <v>749999</v>
          </cell>
          <cell r="M265">
            <v>1.0500000000000001E-2</v>
          </cell>
          <cell r="N265">
            <v>7.4400000000000008E-2</v>
          </cell>
          <cell r="P265">
            <v>0.1074</v>
          </cell>
        </row>
        <row r="266">
          <cell r="A266" t="str">
            <v>INV Fix Pack 1Y IO</v>
          </cell>
          <cell r="B266" t="str">
            <v>L46_1IO</v>
          </cell>
          <cell r="C266">
            <v>6.4399999999999999E-2</v>
          </cell>
          <cell r="D266">
            <v>0.1074</v>
          </cell>
          <cell r="E266">
            <v>0.1074</v>
          </cell>
          <cell r="F266" t="str">
            <v>IO</v>
          </cell>
          <cell r="G266">
            <v>33</v>
          </cell>
          <cell r="P266">
            <v>0.1074</v>
          </cell>
        </row>
        <row r="267">
          <cell r="A267" t="str">
            <v>INV Fixed Pack 2Y</v>
          </cell>
          <cell r="B267" t="str">
            <v>L46_2</v>
          </cell>
          <cell r="C267">
            <v>6.4399999999999999E-2</v>
          </cell>
          <cell r="D267">
            <v>0.1074</v>
          </cell>
          <cell r="E267">
            <v>0.1074</v>
          </cell>
          <cell r="F267" t="str">
            <v xml:space="preserve"> </v>
          </cell>
          <cell r="G267">
            <v>33</v>
          </cell>
          <cell r="P267">
            <v>0.1074</v>
          </cell>
        </row>
        <row r="268">
          <cell r="A268" t="str">
            <v>INV Fix Pack 2Y IO</v>
          </cell>
          <cell r="B268" t="str">
            <v>L46_2IO</v>
          </cell>
          <cell r="C268">
            <v>6.6400000000000001E-2</v>
          </cell>
          <cell r="D268">
            <v>0.1074</v>
          </cell>
          <cell r="E268">
            <v>0.1074</v>
          </cell>
          <cell r="F268" t="str">
            <v>IO</v>
          </cell>
          <cell r="G268">
            <v>33</v>
          </cell>
          <cell r="P268">
            <v>0.1074</v>
          </cell>
        </row>
        <row r="269">
          <cell r="A269" t="str">
            <v>INV Fixed Pack 3Y</v>
          </cell>
          <cell r="B269" t="str">
            <v>L46_3</v>
          </cell>
          <cell r="C269">
            <v>6.1899999999999997E-2</v>
          </cell>
          <cell r="D269">
            <v>0.1074</v>
          </cell>
          <cell r="E269">
            <v>0.1074</v>
          </cell>
          <cell r="F269" t="str">
            <v xml:space="preserve"> </v>
          </cell>
          <cell r="G269">
            <v>33</v>
          </cell>
          <cell r="P269">
            <v>0.1074</v>
          </cell>
        </row>
        <row r="270">
          <cell r="A270" t="str">
            <v>INV Fix Pack 3Y IO</v>
          </cell>
          <cell r="B270" t="str">
            <v>L46_3IO</v>
          </cell>
          <cell r="C270">
            <v>6.3899999999999998E-2</v>
          </cell>
          <cell r="D270">
            <v>0.1074</v>
          </cell>
          <cell r="E270">
            <v>0.1074</v>
          </cell>
          <cell r="F270" t="str">
            <v>IO</v>
          </cell>
          <cell r="G270">
            <v>33</v>
          </cell>
          <cell r="P270">
            <v>0.1074</v>
          </cell>
        </row>
        <row r="271">
          <cell r="A271" t="str">
            <v>INV Fixed Pack 5Y</v>
          </cell>
          <cell r="B271" t="str">
            <v>L46_5</v>
          </cell>
          <cell r="C271">
            <v>6.8400000000000002E-2</v>
          </cell>
          <cell r="D271">
            <v>0.1074</v>
          </cell>
          <cell r="E271">
            <v>0.1074</v>
          </cell>
          <cell r="F271" t="str">
            <v xml:space="preserve"> </v>
          </cell>
          <cell r="G271">
            <v>33</v>
          </cell>
          <cell r="P271">
            <v>0.1074</v>
          </cell>
        </row>
        <row r="272">
          <cell r="A272" t="str">
            <v>INV Fix Pack 5Y IO</v>
          </cell>
          <cell r="B272" t="str">
            <v>L46_5IO</v>
          </cell>
          <cell r="C272">
            <v>7.0400000000000004E-2</v>
          </cell>
          <cell r="D272">
            <v>0.1074</v>
          </cell>
          <cell r="E272">
            <v>0.1074</v>
          </cell>
          <cell r="F272" t="str">
            <v>IO</v>
          </cell>
          <cell r="G272">
            <v>33</v>
          </cell>
          <cell r="P272">
            <v>0.1074</v>
          </cell>
        </row>
        <row r="275">
          <cell r="A275" t="str">
            <v>P&amp;I</v>
          </cell>
          <cell r="C275">
            <v>3.7999999999999999E-2</v>
          </cell>
          <cell r="E275">
            <v>0.8</v>
          </cell>
        </row>
        <row r="276">
          <cell r="A276" t="str">
            <v>Fixed</v>
          </cell>
          <cell r="C276">
            <v>3.4000000000000002E-2</v>
          </cell>
          <cell r="E276">
            <v>0.65</v>
          </cell>
        </row>
        <row r="277">
          <cell r="A277" t="str">
            <v>IO</v>
          </cell>
          <cell r="C277">
            <v>0.04</v>
          </cell>
        </row>
        <row r="280">
          <cell r="B280" t="str">
            <v>A</v>
          </cell>
          <cell r="F280" t="str">
            <v>A</v>
          </cell>
        </row>
        <row r="281">
          <cell r="B281" t="str">
            <v>M</v>
          </cell>
          <cell r="F281" t="str">
            <v>H</v>
          </cell>
        </row>
        <row r="282">
          <cell r="B282" t="str">
            <v>B</v>
          </cell>
          <cell r="F282" t="str">
            <v>Q</v>
          </cell>
        </row>
        <row r="283">
          <cell r="B283" t="str">
            <v>F</v>
          </cell>
          <cell r="F283" t="str">
            <v>M</v>
          </cell>
        </row>
        <row r="284">
          <cell r="B284" t="str">
            <v>W</v>
          </cell>
          <cell r="F284" t="str">
            <v>B</v>
          </cell>
        </row>
        <row r="285">
          <cell r="F285" t="str">
            <v>F</v>
          </cell>
        </row>
        <row r="286">
          <cell r="F286" t="str">
            <v>W</v>
          </cell>
        </row>
        <row r="291">
          <cell r="C291" t="str">
            <v>Brisbane</v>
          </cell>
        </row>
        <row r="292">
          <cell r="C292" t="str">
            <v>Sydney</v>
          </cell>
        </row>
        <row r="293">
          <cell r="C293" t="str">
            <v>Melbourne</v>
          </cell>
        </row>
        <row r="294">
          <cell r="C294" t="str">
            <v>Adelaide</v>
          </cell>
        </row>
        <row r="295">
          <cell r="C295" t="str">
            <v>Perth</v>
          </cell>
        </row>
        <row r="296">
          <cell r="C296" t="str">
            <v>Hobart</v>
          </cell>
        </row>
        <row r="297">
          <cell r="C297" t="str">
            <v>ACT &amp; NT</v>
          </cell>
        </row>
        <row r="298">
          <cell r="C298" t="str">
            <v>Balance of QLD</v>
          </cell>
        </row>
        <row r="299">
          <cell r="C299" t="str">
            <v>Balance of NSW</v>
          </cell>
        </row>
        <row r="300">
          <cell r="C300" t="str">
            <v>Balance of VIC</v>
          </cell>
        </row>
        <row r="301">
          <cell r="C301" t="str">
            <v>Balance of SA</v>
          </cell>
        </row>
        <row r="302">
          <cell r="C302" t="str">
            <v>Balance of TAS</v>
          </cell>
        </row>
        <row r="303">
          <cell r="C303" t="str">
            <v>Balance of WA</v>
          </cell>
        </row>
        <row r="304">
          <cell r="C304" t="str">
            <v>Australia</v>
          </cell>
        </row>
        <row r="339">
          <cell r="A339">
            <v>0</v>
          </cell>
          <cell r="B339">
            <v>0</v>
          </cell>
        </row>
        <row r="340">
          <cell r="A340">
            <v>67000</v>
          </cell>
          <cell r="B340">
            <v>0.01</v>
          </cell>
        </row>
        <row r="341">
          <cell r="A341">
            <v>64838</v>
          </cell>
          <cell r="B341">
            <v>0.02</v>
          </cell>
        </row>
        <row r="342">
          <cell r="A342">
            <v>68727</v>
          </cell>
          <cell r="B342">
            <v>2.5000000000000001E-2</v>
          </cell>
        </row>
        <row r="343">
          <cell r="A343">
            <v>72852</v>
          </cell>
          <cell r="B343">
            <v>0.03</v>
          </cell>
        </row>
        <row r="344">
          <cell r="A344">
            <v>77223</v>
          </cell>
          <cell r="B344">
            <v>3.5000000000000003E-2</v>
          </cell>
        </row>
        <row r="345">
          <cell r="A345">
            <v>81856</v>
          </cell>
          <cell r="B345">
            <v>0.04</v>
          </cell>
        </row>
        <row r="346">
          <cell r="A346">
            <v>86767</v>
          </cell>
          <cell r="B346">
            <v>4.4999999999999998E-2</v>
          </cell>
        </row>
        <row r="347">
          <cell r="A347">
            <v>91974</v>
          </cell>
          <cell r="B347">
            <v>0.05</v>
          </cell>
        </row>
        <row r="348">
          <cell r="A348">
            <v>97492</v>
          </cell>
          <cell r="B348">
            <v>5.5E-2</v>
          </cell>
        </row>
        <row r="349">
          <cell r="A349">
            <v>103342</v>
          </cell>
          <cell r="B349">
            <v>0.06</v>
          </cell>
        </row>
        <row r="350">
          <cell r="A350">
            <v>109543</v>
          </cell>
          <cell r="B350">
            <v>6.5000000000000002E-2</v>
          </cell>
        </row>
        <row r="351">
          <cell r="A351">
            <v>116116</v>
          </cell>
          <cell r="B351">
            <v>7.0000000000000007E-2</v>
          </cell>
        </row>
        <row r="352">
          <cell r="A352">
            <v>123082</v>
          </cell>
          <cell r="B352">
            <v>7.4999999999999997E-2</v>
          </cell>
        </row>
        <row r="353">
          <cell r="A353">
            <v>130467</v>
          </cell>
          <cell r="B353">
            <v>0.08</v>
          </cell>
        </row>
        <row r="354">
          <cell r="A354">
            <v>138295</v>
          </cell>
          <cell r="B354">
            <v>8.5000000000000006E-2</v>
          </cell>
        </row>
        <row r="355">
          <cell r="A355">
            <v>146594</v>
          </cell>
          <cell r="B355">
            <v>0.09</v>
          </cell>
        </row>
        <row r="356">
          <cell r="A356">
            <v>155389</v>
          </cell>
          <cell r="B356">
            <v>9.5000000000000001E-2</v>
          </cell>
        </row>
        <row r="357">
          <cell r="A357">
            <v>164712</v>
          </cell>
          <cell r="B357">
            <v>0.1</v>
          </cell>
        </row>
        <row r="362">
          <cell r="C362" t="str">
            <v>App 1</v>
          </cell>
        </row>
        <row r="363">
          <cell r="C363" t="str">
            <v>App 2</v>
          </cell>
        </row>
        <row r="390">
          <cell r="A390" t="str">
            <v>Yes</v>
          </cell>
        </row>
        <row r="391">
          <cell r="A391" t="str">
            <v>No</v>
          </cell>
        </row>
        <row r="408">
          <cell r="A408" t="str">
            <v>Clear report</v>
          </cell>
        </row>
        <row r="409">
          <cell r="A409" t="str">
            <v>Default</v>
          </cell>
        </row>
        <row r="410">
          <cell r="A410" t="str">
            <v>Paid Default</v>
          </cell>
        </row>
        <row r="411">
          <cell r="A411" t="str">
            <v>Court Judgment</v>
          </cell>
        </row>
        <row r="412">
          <cell r="A412" t="str">
            <v>Bankrupt</v>
          </cell>
        </row>
        <row r="413">
          <cell r="A413" t="str">
            <v>New credit file</v>
          </cell>
        </row>
        <row r="414">
          <cell r="A414" t="str">
            <v>High credit seeker</v>
          </cell>
        </row>
      </sheetData>
      <sheetData sheetId="5" refreshError="1"/>
      <sheetData sheetId="6" refreshError="1"/>
      <sheetData sheetId="7" refreshError="1"/>
      <sheetData sheetId="8">
        <row r="29">
          <cell r="G29" t="str">
            <v>ACT</v>
          </cell>
          <cell r="H29">
            <v>184</v>
          </cell>
        </row>
        <row r="30">
          <cell r="G30" t="str">
            <v>NSW</v>
          </cell>
          <cell r="H30">
            <v>182.73</v>
          </cell>
        </row>
        <row r="31">
          <cell r="G31" t="str">
            <v>NT</v>
          </cell>
          <cell r="H31">
            <v>181</v>
          </cell>
        </row>
        <row r="32">
          <cell r="G32" t="str">
            <v>QLD</v>
          </cell>
          <cell r="H32">
            <v>248.04</v>
          </cell>
        </row>
        <row r="33">
          <cell r="G33" t="str">
            <v>SA</v>
          </cell>
          <cell r="H33">
            <v>204</v>
          </cell>
        </row>
        <row r="34">
          <cell r="G34" t="str">
            <v>TAS</v>
          </cell>
          <cell r="H34">
            <v>167.58</v>
          </cell>
        </row>
        <row r="35">
          <cell r="G35" t="str">
            <v>VIC</v>
          </cell>
          <cell r="H35">
            <v>129.19999999999999</v>
          </cell>
        </row>
        <row r="36">
          <cell r="G36" t="str">
            <v>WA</v>
          </cell>
          <cell r="H36">
            <v>225.1</v>
          </cell>
        </row>
      </sheetData>
      <sheetData sheetId="9" refreshError="1"/>
      <sheetData sheetId="10" refreshError="1"/>
      <sheetData sheetId="11" refreshError="1"/>
      <sheetData sheetId="12">
        <row r="10">
          <cell r="C10" t="str">
            <v>Australia2+0</v>
          </cell>
          <cell r="D10">
            <v>623.39132412634933</v>
          </cell>
          <cell r="E10">
            <v>623.39132412634933</v>
          </cell>
          <cell r="F10">
            <v>639.69642810008213</v>
          </cell>
          <cell r="G10">
            <v>663.63034313580499</v>
          </cell>
          <cell r="H10">
            <v>707.14957645287461</v>
          </cell>
          <cell r="I10">
            <v>767.25098560479501</v>
          </cell>
          <cell r="J10">
            <v>854.53837407574485</v>
          </cell>
          <cell r="K10">
            <v>928.62948251094986</v>
          </cell>
          <cell r="L10">
            <v>1017.6434839161407</v>
          </cell>
          <cell r="M10">
            <v>1064.7704831526985</v>
          </cell>
          <cell r="N10">
            <v>1119.8659485400419</v>
          </cell>
          <cell r="O10">
            <v>1251.4415163417841</v>
          </cell>
          <cell r="P10">
            <v>1406.9724497040506</v>
          </cell>
          <cell r="Q10">
            <v>1444.0438104934062</v>
          </cell>
        </row>
        <row r="11">
          <cell r="C11" t="str">
            <v>Australia2+1</v>
          </cell>
          <cell r="D11">
            <v>735.80124082345844</v>
          </cell>
          <cell r="E11">
            <v>735.80124082345844</v>
          </cell>
          <cell r="F11">
            <v>735.80124082345844</v>
          </cell>
          <cell r="G11">
            <v>759.71244278743734</v>
          </cell>
          <cell r="H11">
            <v>803.19037835163249</v>
          </cell>
          <cell r="I11">
            <v>863.23475688347708</v>
          </cell>
          <cell r="J11">
            <v>950.43931371632641</v>
          </cell>
          <cell r="K11">
            <v>1024.4601142653664</v>
          </cell>
          <cell r="L11">
            <v>1113.3896443510082</v>
          </cell>
          <cell r="M11">
            <v>1160.4719261882794</v>
          </cell>
          <cell r="N11">
            <v>1215.5151076874852</v>
          </cell>
          <cell r="O11">
            <v>1346.965817762592</v>
          </cell>
          <cell r="P11">
            <v>1502.3491617638679</v>
          </cell>
          <cell r="Q11">
            <v>1539.3853430981133</v>
          </cell>
        </row>
        <row r="12">
          <cell r="C12" t="str">
            <v>Australia2+2</v>
          </cell>
          <cell r="D12">
            <v>813.60502406376827</v>
          </cell>
          <cell r="E12">
            <v>813.60502406376827</v>
          </cell>
          <cell r="F12">
            <v>813.60502406376827</v>
          </cell>
          <cell r="G12">
            <v>837.60939608666047</v>
          </cell>
          <cell r="H12">
            <v>881.25673850471617</v>
          </cell>
          <cell r="I12">
            <v>941.53506991582321</v>
          </cell>
          <cell r="J12">
            <v>1029.0794098415695</v>
          </cell>
          <cell r="K12">
            <v>1103.3886235276705</v>
          </cell>
          <cell r="L12">
            <v>1192.6646604350935</v>
          </cell>
          <cell r="M12">
            <v>1239.9303893881561</v>
          </cell>
          <cell r="N12">
            <v>1295.1880411236909</v>
          </cell>
          <cell r="O12">
            <v>1427.1509339709362</v>
          </cell>
          <cell r="P12">
            <v>1583.1397109256159</v>
          </cell>
          <cell r="Q12">
            <v>1620.320201039852</v>
          </cell>
        </row>
        <row r="13">
          <cell r="C13" t="str">
            <v>Australia2+3</v>
          </cell>
          <cell r="D13">
            <v>903.42676029456754</v>
          </cell>
          <cell r="E13">
            <v>903.42676029456754</v>
          </cell>
          <cell r="F13">
            <v>903.42676029456754</v>
          </cell>
          <cell r="G13">
            <v>903.42676029456754</v>
          </cell>
          <cell r="H13">
            <v>947.22257529076217</v>
          </cell>
          <cell r="I13">
            <v>1007.7059534979903</v>
          </cell>
          <cell r="J13">
            <v>1095.5480889549835</v>
          </cell>
          <cell r="K13">
            <v>1170.1100743379557</v>
          </cell>
          <cell r="L13">
            <v>1259.6897946214078</v>
          </cell>
          <cell r="M13">
            <v>1307.1163053111861</v>
          </cell>
          <cell r="N13">
            <v>1362.5619225283608</v>
          </cell>
          <cell r="O13">
            <v>1494.9737079619383</v>
          </cell>
          <cell r="P13">
            <v>1651.493102344783</v>
          </cell>
          <cell r="Q13">
            <v>1688.8000682311683</v>
          </cell>
        </row>
        <row r="14">
          <cell r="C14" t="str">
            <v>Australia2+4</v>
          </cell>
          <cell r="D14">
            <v>999.53157301794386</v>
          </cell>
          <cell r="E14">
            <v>999.53157301794386</v>
          </cell>
          <cell r="F14">
            <v>999.53157301794386</v>
          </cell>
          <cell r="G14">
            <v>999.50885994619989</v>
          </cell>
          <cell r="H14">
            <v>1043.26337718952</v>
          </cell>
          <cell r="I14">
            <v>1103.6897247766724</v>
          </cell>
          <cell r="J14">
            <v>1191.4490285955651</v>
          </cell>
          <cell r="K14">
            <v>1265.9407060923722</v>
          </cell>
          <cell r="L14">
            <v>1355.4359550562754</v>
          </cell>
          <cell r="M14">
            <v>1402.8177483467671</v>
          </cell>
          <cell r="N14">
            <v>1458.2110816758041</v>
          </cell>
          <cell r="O14">
            <v>1590.4980093827462</v>
          </cell>
          <cell r="P14">
            <v>1746.8698144046002</v>
          </cell>
          <cell r="Q14">
            <v>1784.1416008358754</v>
          </cell>
        </row>
        <row r="15">
          <cell r="C15" t="str">
            <v>Australia2+5</v>
          </cell>
          <cell r="D15">
            <v>1095.6363857413203</v>
          </cell>
          <cell r="E15">
            <v>1095.6363857413203</v>
          </cell>
          <cell r="F15">
            <v>1095.6363857413203</v>
          </cell>
          <cell r="G15">
            <v>1095.5909595978324</v>
          </cell>
          <cell r="H15">
            <v>1139.304179088278</v>
          </cell>
          <cell r="I15">
            <v>1199.6734960553545</v>
          </cell>
          <cell r="J15">
            <v>1287.3499682361467</v>
          </cell>
          <cell r="K15">
            <v>1361.7713378467888</v>
          </cell>
          <cell r="L15">
            <v>1451.1821154911429</v>
          </cell>
          <cell r="M15">
            <v>1498.519191382348</v>
          </cell>
          <cell r="N15">
            <v>1553.8602408232473</v>
          </cell>
          <cell r="O15">
            <v>1686.0223108035541</v>
          </cell>
          <cell r="P15">
            <v>1842.2465264644175</v>
          </cell>
          <cell r="Q15">
            <v>1879.4831334405824</v>
          </cell>
        </row>
        <row r="16">
          <cell r="C16" t="str">
            <v>Australia2+6</v>
          </cell>
          <cell r="D16">
            <v>1191.7411984646965</v>
          </cell>
          <cell r="E16">
            <v>1191.7411984646965</v>
          </cell>
          <cell r="F16">
            <v>1191.7411984646965</v>
          </cell>
          <cell r="G16">
            <v>1191.6730592494646</v>
          </cell>
          <cell r="H16">
            <v>1235.3449809870358</v>
          </cell>
          <cell r="I16">
            <v>1295.6572673340365</v>
          </cell>
          <cell r="J16">
            <v>1383.2509078767282</v>
          </cell>
          <cell r="K16">
            <v>1457.6019696012054</v>
          </cell>
          <cell r="L16">
            <v>1546.9282759260104</v>
          </cell>
          <cell r="M16">
            <v>1594.220634417929</v>
          </cell>
          <cell r="N16">
            <v>1649.5093999706905</v>
          </cell>
          <cell r="O16">
            <v>1781.546612224362</v>
          </cell>
          <cell r="P16">
            <v>1937.6232385242347</v>
          </cell>
          <cell r="Q16">
            <v>1974.8246660452894</v>
          </cell>
        </row>
        <row r="18">
          <cell r="C18" t="str">
            <v>Australia1+0</v>
          </cell>
          <cell r="D18">
            <v>319.95367492125018</v>
          </cell>
          <cell r="E18">
            <v>337.09493014794083</v>
          </cell>
          <cell r="F18">
            <v>353.24325491838357</v>
          </cell>
          <cell r="G18">
            <v>376.94703715326239</v>
          </cell>
          <cell r="H18">
            <v>420.047817780755</v>
          </cell>
          <cell r="I18">
            <v>479.57133183916068</v>
          </cell>
          <cell r="J18">
            <v>566.01942198658423</v>
          </cell>
          <cell r="K18">
            <v>639.39811921506805</v>
          </cell>
          <cell r="L18">
            <v>727.55621934749888</v>
          </cell>
          <cell r="M18">
            <v>774.23007760877567</v>
          </cell>
          <cell r="N18">
            <v>828.79578083929698</v>
          </cell>
          <cell r="O18">
            <v>959.10620498547155</v>
          </cell>
          <cell r="P18">
            <v>1113.1416546540993</v>
          </cell>
          <cell r="Q18">
            <v>1149.8565606040008</v>
          </cell>
        </row>
        <row r="19">
          <cell r="C19" t="str">
            <v>Australia1+1</v>
          </cell>
          <cell r="D19">
            <v>438.61233996708393</v>
          </cell>
          <cell r="E19">
            <v>438.61233996708393</v>
          </cell>
          <cell r="F19">
            <v>454.66012855694038</v>
          </cell>
          <cell r="G19">
            <v>478.21633880241353</v>
          </cell>
          <cell r="H19">
            <v>521.04878341082781</v>
          </cell>
          <cell r="I19">
            <v>580.20171607757629</v>
          </cell>
          <cell r="J19">
            <v>666.11160318276359</v>
          </cell>
          <cell r="K19">
            <v>739.0334601485381</v>
          </cell>
          <cell r="L19">
            <v>826.64271220924047</v>
          </cell>
          <cell r="M19">
            <v>873.02598818708168</v>
          </cell>
          <cell r="N19">
            <v>927.25197656798889</v>
          </cell>
          <cell r="O19">
            <v>1056.7511201164898</v>
          </cell>
          <cell r="P19">
            <v>1209.8275845073151</v>
          </cell>
          <cell r="Q19">
            <v>1246.3139104375582</v>
          </cell>
        </row>
        <row r="20">
          <cell r="C20" t="str">
            <v>Australia1+2</v>
          </cell>
          <cell r="D20">
            <v>557.15547087948266</v>
          </cell>
          <cell r="E20">
            <v>557.15547087948266</v>
          </cell>
          <cell r="F20">
            <v>573.21452468930192</v>
          </cell>
          <cell r="G20">
            <v>596.78727163904136</v>
          </cell>
          <cell r="H20">
            <v>639.64978620686941</v>
          </cell>
          <cell r="I20">
            <v>698.84424394636358</v>
          </cell>
          <cell r="J20">
            <v>784.81443849420702</v>
          </cell>
          <cell r="K20">
            <v>857.78748697871697</v>
          </cell>
          <cell r="L20">
            <v>945.45824185684967</v>
          </cell>
          <cell r="M20">
            <v>991.87407893034185</v>
          </cell>
          <cell r="N20">
            <v>1046.1381382973575</v>
          </cell>
          <cell r="O20">
            <v>1175.7281863140115</v>
          </cell>
          <cell r="P20">
            <v>1328.9121086048649</v>
          </cell>
          <cell r="Q20">
            <v>1365.4240547875124</v>
          </cell>
        </row>
        <row r="21">
          <cell r="C21" t="str">
            <v>Australia1+3</v>
          </cell>
          <cell r="D21">
            <v>691.76892082166341</v>
          </cell>
          <cell r="E21">
            <v>691.76892082166341</v>
          </cell>
          <cell r="F21">
            <v>691.76892082166341</v>
          </cell>
          <cell r="G21">
            <v>715.35820447566925</v>
          </cell>
          <cell r="H21">
            <v>758.25078900291101</v>
          </cell>
          <cell r="I21">
            <v>817.48677181515086</v>
          </cell>
          <cell r="J21">
            <v>903.51727380565046</v>
          </cell>
          <cell r="K21">
            <v>976.54151380889584</v>
          </cell>
          <cell r="L21">
            <v>1064.2737715044589</v>
          </cell>
          <cell r="M21">
            <v>1110.7221696736019</v>
          </cell>
          <cell r="N21">
            <v>1165.024300026726</v>
          </cell>
          <cell r="O21">
            <v>1294.7052525115332</v>
          </cell>
          <cell r="P21">
            <v>1447.9966327024147</v>
          </cell>
          <cell r="Q21">
            <v>1484.5341991374667</v>
          </cell>
        </row>
        <row r="22">
          <cell r="C22" t="str">
            <v>Australia1+4</v>
          </cell>
          <cell r="D22">
            <v>793.18579446022022</v>
          </cell>
          <cell r="E22">
            <v>793.18579446022022</v>
          </cell>
          <cell r="F22">
            <v>793.18579446022022</v>
          </cell>
          <cell r="G22">
            <v>816.62750612482046</v>
          </cell>
          <cell r="H22">
            <v>859.25175463298388</v>
          </cell>
          <cell r="I22">
            <v>918.11715605356653</v>
          </cell>
          <cell r="J22">
            <v>1003.6094550018298</v>
          </cell>
          <cell r="K22">
            <v>1076.1768547423658</v>
          </cell>
          <cell r="L22">
            <v>1163.3602643662005</v>
          </cell>
          <cell r="M22">
            <v>1209.518080251908</v>
          </cell>
          <cell r="N22">
            <v>1263.4804957554179</v>
          </cell>
          <cell r="O22">
            <v>1392.3501676425515</v>
          </cell>
          <cell r="P22">
            <v>1544.6825625556305</v>
          </cell>
          <cell r="Q22">
            <v>1580.991548971024</v>
          </cell>
        </row>
        <row r="23">
          <cell r="C23" t="str">
            <v>Australia1+5</v>
          </cell>
          <cell r="D23">
            <v>894.60266809877703</v>
          </cell>
          <cell r="E23">
            <v>894.60266809877703</v>
          </cell>
          <cell r="F23">
            <v>894.60266809877703</v>
          </cell>
          <cell r="G23">
            <v>917.89680777397166</v>
          </cell>
          <cell r="H23">
            <v>960.25272026305674</v>
          </cell>
          <cell r="I23">
            <v>1018.7475402919822</v>
          </cell>
          <cell r="J23">
            <v>1103.7016361980091</v>
          </cell>
          <cell r="K23">
            <v>1175.8121956758359</v>
          </cell>
          <cell r="L23">
            <v>1262.446757227942</v>
          </cell>
          <cell r="M23">
            <v>1308.3139908302142</v>
          </cell>
          <cell r="N23">
            <v>1361.9366914841098</v>
          </cell>
          <cell r="O23">
            <v>1489.9950827735697</v>
          </cell>
          <cell r="P23">
            <v>1641.3684924088464</v>
          </cell>
          <cell r="Q23">
            <v>1677.4488988045814</v>
          </cell>
        </row>
        <row r="24">
          <cell r="C24" t="str">
            <v>Australia1+6</v>
          </cell>
          <cell r="D24">
            <v>996.01954173733384</v>
          </cell>
          <cell r="E24">
            <v>996.01954173733384</v>
          </cell>
          <cell r="F24">
            <v>996.01954173733384</v>
          </cell>
          <cell r="G24">
            <v>1019.1661094231229</v>
          </cell>
          <cell r="H24">
            <v>1061.2536858931296</v>
          </cell>
          <cell r="I24">
            <v>1119.3779245303979</v>
          </cell>
          <cell r="J24">
            <v>1203.7938173941884</v>
          </cell>
          <cell r="K24">
            <v>1275.4475366093061</v>
          </cell>
          <cell r="L24">
            <v>1361.5332500896836</v>
          </cell>
          <cell r="M24">
            <v>1407.1099014085203</v>
          </cell>
          <cell r="N24">
            <v>1460.3928872128017</v>
          </cell>
          <cell r="O24">
            <v>1587.639997904588</v>
          </cell>
          <cell r="P24">
            <v>1738.0544222620622</v>
          </cell>
          <cell r="Q24">
            <v>1773.9062486381388</v>
          </cell>
        </row>
        <row r="27">
          <cell r="C27" t="str">
            <v>Sydney2+0</v>
          </cell>
          <cell r="D27">
            <v>616.28517039522762</v>
          </cell>
          <cell r="E27">
            <v>616.28517039522762</v>
          </cell>
          <cell r="F27">
            <v>632.59027464038058</v>
          </cell>
          <cell r="G27">
            <v>656.52418926287396</v>
          </cell>
          <cell r="H27">
            <v>700.04342220788442</v>
          </cell>
          <cell r="I27">
            <v>760.14483222133526</v>
          </cell>
          <cell r="J27">
            <v>847.43222177491623</v>
          </cell>
          <cell r="K27">
            <v>921.52332917628451</v>
          </cell>
          <cell r="L27">
            <v>1010.5373299776417</v>
          </cell>
          <cell r="M27">
            <v>1057.6643298851261</v>
          </cell>
          <cell r="N27">
            <v>1112.7597955713366</v>
          </cell>
          <cell r="O27">
            <v>1244.3353638427268</v>
          </cell>
          <cell r="P27">
            <v>1399.8662978149264</v>
          </cell>
          <cell r="Q27">
            <v>1436.9376569574633</v>
          </cell>
        </row>
        <row r="28">
          <cell r="C28" t="str">
            <v>Sydney2+1</v>
          </cell>
          <cell r="D28">
            <v>727.26595872571625</v>
          </cell>
          <cell r="E28">
            <v>727.26595872571625</v>
          </cell>
          <cell r="F28">
            <v>727.26595872571625</v>
          </cell>
          <cell r="G28">
            <v>751.17716264232752</v>
          </cell>
          <cell r="H28">
            <v>794.65509750445267</v>
          </cell>
          <cell r="I28">
            <v>854.69947507095083</v>
          </cell>
          <cell r="J28">
            <v>941.9040312894889</v>
          </cell>
          <cell r="K28">
            <v>1015.9248324235871</v>
          </cell>
          <cell r="L28">
            <v>1104.8543630065287</v>
          </cell>
          <cell r="M28">
            <v>1151.9366432348895</v>
          </cell>
          <cell r="N28">
            <v>1206.9798264015117</v>
          </cell>
          <cell r="O28">
            <v>1338.4305363011013</v>
          </cell>
          <cell r="P28">
            <v>1493.8138789567422</v>
          </cell>
          <cell r="Q28">
            <v>1530.8500631577742</v>
          </cell>
        </row>
        <row r="29">
          <cell r="C29" t="str">
            <v>Sydney2+2</v>
          </cell>
          <cell r="D29">
            <v>805.54183409863469</v>
          </cell>
          <cell r="E29">
            <v>805.54183409863469</v>
          </cell>
          <cell r="F29">
            <v>805.54183409863469</v>
          </cell>
          <cell r="G29">
            <v>829.54620407775519</v>
          </cell>
          <cell r="H29">
            <v>873.19354663419108</v>
          </cell>
          <cell r="I29">
            <v>933.4718802380952</v>
          </cell>
          <cell r="J29">
            <v>1021.0162202489987</v>
          </cell>
          <cell r="K29">
            <v>1095.325433413512</v>
          </cell>
          <cell r="L29">
            <v>1184.6014695545207</v>
          </cell>
          <cell r="M29">
            <v>1231.8671990611044</v>
          </cell>
          <cell r="N29">
            <v>1287.124850626325</v>
          </cell>
          <cell r="O29">
            <v>1419.0877430052062</v>
          </cell>
          <cell r="P29">
            <v>1575.0765208966147</v>
          </cell>
          <cell r="Q29">
            <v>1612.2570096483357</v>
          </cell>
        </row>
        <row r="30">
          <cell r="C30" t="str">
            <v>Sydney2+3</v>
          </cell>
          <cell r="D30">
            <v>898.59512136185811</v>
          </cell>
          <cell r="E30">
            <v>898.59512136185811</v>
          </cell>
          <cell r="F30">
            <v>898.59512136185811</v>
          </cell>
          <cell r="G30">
            <v>898.59512136185811</v>
          </cell>
          <cell r="H30">
            <v>942.3909369125729</v>
          </cell>
          <cell r="I30">
            <v>1002.8743147987631</v>
          </cell>
          <cell r="J30">
            <v>1090.7164486797519</v>
          </cell>
          <cell r="K30">
            <v>1165.278436572657</v>
          </cell>
          <cell r="L30">
            <v>1254.8581574398147</v>
          </cell>
          <cell r="M30">
            <v>1302.2846671372938</v>
          </cell>
          <cell r="N30">
            <v>1357.7302834789102</v>
          </cell>
          <cell r="O30">
            <v>1490.1420697296753</v>
          </cell>
          <cell r="P30">
            <v>1646.6614628283685</v>
          </cell>
          <cell r="Q30">
            <v>1683.9684250957805</v>
          </cell>
        </row>
        <row r="31">
          <cell r="C31" t="str">
            <v>Sydney2+4</v>
          </cell>
          <cell r="D31">
            <v>993.27080544719377</v>
          </cell>
          <cell r="E31">
            <v>993.27080544719377</v>
          </cell>
          <cell r="F31">
            <v>993.27080544719377</v>
          </cell>
          <cell r="G31">
            <v>993.24809474131166</v>
          </cell>
          <cell r="H31">
            <v>1037.0026122091413</v>
          </cell>
          <cell r="I31">
            <v>1097.4289576483786</v>
          </cell>
          <cell r="J31">
            <v>1185.1882581943246</v>
          </cell>
          <cell r="K31">
            <v>1259.6799398199596</v>
          </cell>
          <cell r="L31">
            <v>1349.1751904687017</v>
          </cell>
          <cell r="M31">
            <v>1396.5569804870572</v>
          </cell>
          <cell r="N31">
            <v>1451.9503143090853</v>
          </cell>
          <cell r="O31">
            <v>1584.2372421880498</v>
          </cell>
          <cell r="P31">
            <v>1740.6090439701843</v>
          </cell>
          <cell r="Q31">
            <v>1777.8808312960914</v>
          </cell>
        </row>
        <row r="32">
          <cell r="C32" t="str">
            <v>Sydney2+5</v>
          </cell>
          <cell r="D32">
            <v>1087.9464895325295</v>
          </cell>
          <cell r="E32">
            <v>1087.9464895325295</v>
          </cell>
          <cell r="F32">
            <v>1087.9464895325295</v>
          </cell>
          <cell r="G32">
            <v>1087.9010681207651</v>
          </cell>
          <cell r="H32">
            <v>1131.6142875057094</v>
          </cell>
          <cell r="I32">
            <v>1191.9836004979943</v>
          </cell>
          <cell r="J32">
            <v>1279.6600677088973</v>
          </cell>
          <cell r="K32">
            <v>1354.0814430672622</v>
          </cell>
          <cell r="L32">
            <v>1443.4922234975888</v>
          </cell>
          <cell r="M32">
            <v>1490.8292938368206</v>
          </cell>
          <cell r="N32">
            <v>1546.1703451392605</v>
          </cell>
          <cell r="O32">
            <v>1678.3324146464242</v>
          </cell>
          <cell r="P32">
            <v>1834.5566251120001</v>
          </cell>
          <cell r="Q32">
            <v>1871.7932374964023</v>
          </cell>
        </row>
        <row r="33">
          <cell r="C33" t="str">
            <v>Sydney2+6</v>
          </cell>
          <cell r="D33">
            <v>1182.6221736178652</v>
          </cell>
          <cell r="E33">
            <v>1182.6221736178652</v>
          </cell>
          <cell r="F33">
            <v>1182.6221736178652</v>
          </cell>
          <cell r="G33">
            <v>1182.5540415002188</v>
          </cell>
          <cell r="H33">
            <v>1226.2259628022775</v>
          </cell>
          <cell r="I33">
            <v>1286.5382433476098</v>
          </cell>
          <cell r="J33">
            <v>1374.1318772234699</v>
          </cell>
          <cell r="K33">
            <v>1448.4829463145647</v>
          </cell>
          <cell r="L33">
            <v>1537.809256526476</v>
          </cell>
          <cell r="M33">
            <v>1585.101607186584</v>
          </cell>
          <cell r="N33">
            <v>1640.3903759694356</v>
          </cell>
          <cell r="O33">
            <v>1772.4275871047987</v>
          </cell>
          <cell r="P33">
            <v>1928.5042062538159</v>
          </cell>
          <cell r="Q33">
            <v>1965.7056436967132</v>
          </cell>
        </row>
        <row r="35">
          <cell r="C35" t="str">
            <v>Sydney1+0</v>
          </cell>
          <cell r="D35">
            <v>312.71429925986797</v>
          </cell>
          <cell r="E35">
            <v>329.85555488004417</v>
          </cell>
          <cell r="F35">
            <v>346.00387906194021</v>
          </cell>
          <cell r="G35">
            <v>369.70766205063813</v>
          </cell>
          <cell r="H35">
            <v>412.80844234326213</v>
          </cell>
          <cell r="I35">
            <v>472.33195620578942</v>
          </cell>
          <cell r="J35">
            <v>558.7800468116518</v>
          </cell>
          <cell r="K35">
            <v>632.15874383675543</v>
          </cell>
          <cell r="L35">
            <v>720.3168437591379</v>
          </cell>
          <cell r="M35">
            <v>766.9907015336363</v>
          </cell>
          <cell r="N35">
            <v>821.55640516424944</v>
          </cell>
          <cell r="O35">
            <v>951.8668285835904</v>
          </cell>
          <cell r="P35">
            <v>1105.9022792391113</v>
          </cell>
          <cell r="Q35">
            <v>1142.6171860158697</v>
          </cell>
        </row>
        <row r="36">
          <cell r="C36" t="str">
            <v>Sydney1+1</v>
          </cell>
          <cell r="D36">
            <v>429.45830404830633</v>
          </cell>
          <cell r="E36">
            <v>429.45830404830633</v>
          </cell>
          <cell r="F36">
            <v>445.50609323763439</v>
          </cell>
          <cell r="G36">
            <v>469.0623023627835</v>
          </cell>
          <cell r="H36">
            <v>511.89474740360362</v>
          </cell>
          <cell r="I36">
            <v>571.04768136756923</v>
          </cell>
          <cell r="J36">
            <v>656.957566625205</v>
          </cell>
          <cell r="K36">
            <v>729.87942567438847</v>
          </cell>
          <cell r="L36">
            <v>817.48867557306255</v>
          </cell>
          <cell r="M36">
            <v>863.87195430257634</v>
          </cell>
          <cell r="N36">
            <v>918.09794386277201</v>
          </cell>
          <cell r="O36">
            <v>1047.5970849740772</v>
          </cell>
          <cell r="P36">
            <v>1200.6735477138989</v>
          </cell>
          <cell r="Q36">
            <v>1237.1598764744333</v>
          </cell>
        </row>
        <row r="37">
          <cell r="C37" t="str">
            <v>Sydney1+2</v>
          </cell>
          <cell r="D37">
            <v>547.20694039213856</v>
          </cell>
          <cell r="E37">
            <v>547.20694039213856</v>
          </cell>
          <cell r="F37">
            <v>563.26599674234615</v>
          </cell>
          <cell r="G37">
            <v>586.8387402094877</v>
          </cell>
          <cell r="H37">
            <v>629.70125484887603</v>
          </cell>
          <cell r="I37">
            <v>688.89571430581566</v>
          </cell>
          <cell r="J37">
            <v>774.86591128670705</v>
          </cell>
          <cell r="K37">
            <v>847.83895938956232</v>
          </cell>
          <cell r="L37">
            <v>935.5097109282176</v>
          </cell>
          <cell r="M37">
            <v>981.92555143660081</v>
          </cell>
          <cell r="N37">
            <v>1036.1896051742115</v>
          </cell>
          <cell r="O37">
            <v>1165.7796546220702</v>
          </cell>
          <cell r="P37">
            <v>1318.9635811111241</v>
          </cell>
          <cell r="Q37">
            <v>1355.4755232863984</v>
          </cell>
        </row>
        <row r="38">
          <cell r="C38" t="str">
            <v>Sydney1+3</v>
          </cell>
          <cell r="D38">
            <v>681.02590024705796</v>
          </cell>
          <cell r="E38">
            <v>681.02590024705796</v>
          </cell>
          <cell r="F38">
            <v>681.02590024705796</v>
          </cell>
          <cell r="G38">
            <v>704.61517805619189</v>
          </cell>
          <cell r="H38">
            <v>747.50776229414851</v>
          </cell>
          <cell r="I38">
            <v>806.74374724406209</v>
          </cell>
          <cell r="J38">
            <v>892.77425594820909</v>
          </cell>
          <cell r="K38">
            <v>965.79849310473617</v>
          </cell>
          <cell r="L38">
            <v>1053.5307462833725</v>
          </cell>
          <cell r="M38">
            <v>1099.9791485706253</v>
          </cell>
          <cell r="N38">
            <v>1154.281266485651</v>
          </cell>
          <cell r="O38">
            <v>1283.9622242700632</v>
          </cell>
          <cell r="P38">
            <v>1437.2536145083493</v>
          </cell>
          <cell r="Q38">
            <v>1473.7911700983634</v>
          </cell>
        </row>
        <row r="39">
          <cell r="C39" t="str">
            <v>Sydney1+4</v>
          </cell>
          <cell r="D39">
            <v>780.5281144227522</v>
          </cell>
          <cell r="E39">
            <v>780.5281144227522</v>
          </cell>
          <cell r="F39">
            <v>780.5281144227522</v>
          </cell>
          <cell r="G39">
            <v>803.9698183683372</v>
          </cell>
          <cell r="H39">
            <v>846.59406735448999</v>
          </cell>
          <cell r="I39">
            <v>905.45947240584189</v>
          </cell>
          <cell r="J39">
            <v>990.95177576176229</v>
          </cell>
          <cell r="K39">
            <v>1063.5191749423693</v>
          </cell>
          <cell r="L39">
            <v>1150.7025780972972</v>
          </cell>
          <cell r="M39">
            <v>1196.8604013395652</v>
          </cell>
          <cell r="N39">
            <v>1250.8228051841736</v>
          </cell>
          <cell r="O39">
            <v>1379.69248066055</v>
          </cell>
          <cell r="P39">
            <v>1532.0248829831369</v>
          </cell>
          <cell r="Q39">
            <v>1568.333860556927</v>
          </cell>
        </row>
        <row r="40">
          <cell r="C40" t="str">
            <v>Sydney1+5</v>
          </cell>
          <cell r="D40">
            <v>880.03032859844643</v>
          </cell>
          <cell r="E40">
            <v>880.03032859844643</v>
          </cell>
          <cell r="F40">
            <v>880.03032859844643</v>
          </cell>
          <cell r="G40">
            <v>903.32445868048262</v>
          </cell>
          <cell r="H40">
            <v>945.68037241483148</v>
          </cell>
          <cell r="I40">
            <v>1004.1751975676217</v>
          </cell>
          <cell r="J40">
            <v>1089.1292955753156</v>
          </cell>
          <cell r="K40">
            <v>1161.2398567800024</v>
          </cell>
          <cell r="L40">
            <v>1247.8744099112218</v>
          </cell>
          <cell r="M40">
            <v>1293.7416541085054</v>
          </cell>
          <cell r="N40">
            <v>1347.3643438826962</v>
          </cell>
          <cell r="O40">
            <v>1475.4227370510368</v>
          </cell>
          <cell r="P40">
            <v>1626.7961514579245</v>
          </cell>
          <cell r="Q40">
            <v>1662.8765510154906</v>
          </cell>
        </row>
        <row r="41">
          <cell r="C41" t="str">
            <v>Sydney1+6</v>
          </cell>
          <cell r="D41">
            <v>979.53254277414067</v>
          </cell>
          <cell r="E41">
            <v>979.53254277414067</v>
          </cell>
          <cell r="F41">
            <v>979.53254277414067</v>
          </cell>
          <cell r="G41">
            <v>1002.679098992628</v>
          </cell>
          <cell r="H41">
            <v>1044.7666774751729</v>
          </cell>
          <cell r="I41">
            <v>1102.8909227294016</v>
          </cell>
          <cell r="J41">
            <v>1187.3068153888689</v>
          </cell>
          <cell r="K41">
            <v>1258.9605386176354</v>
          </cell>
          <cell r="L41">
            <v>1345.0462417251465</v>
          </cell>
          <cell r="M41">
            <v>1390.6229068774455</v>
          </cell>
          <cell r="N41">
            <v>1443.9058825812187</v>
          </cell>
          <cell r="O41">
            <v>1571.1529934415237</v>
          </cell>
          <cell r="P41">
            <v>1721.567419932712</v>
          </cell>
          <cell r="Q41">
            <v>1757.4192414740542</v>
          </cell>
        </row>
        <row r="45">
          <cell r="C45" t="str">
            <v>Balance of NSW2+0</v>
          </cell>
          <cell r="D45">
            <v>636.5749508786057</v>
          </cell>
          <cell r="E45">
            <v>636.5749508786057</v>
          </cell>
          <cell r="F45">
            <v>652.88005438802702</v>
          </cell>
          <cell r="G45">
            <v>676.81396993914336</v>
          </cell>
          <cell r="H45">
            <v>720.3332033050076</v>
          </cell>
          <cell r="I45">
            <v>780.43461219008236</v>
          </cell>
          <cell r="J45">
            <v>867.72200045670468</v>
          </cell>
          <cell r="K45">
            <v>941.81310919687598</v>
          </cell>
          <cell r="L45">
            <v>1030.82711066306</v>
          </cell>
          <cell r="M45">
            <v>1077.9541100338035</v>
          </cell>
          <cell r="N45">
            <v>1133.0495739939033</v>
          </cell>
          <cell r="O45">
            <v>1264.6251434119679</v>
          </cell>
          <cell r="P45">
            <v>1420.1560769450159</v>
          </cell>
          <cell r="Q45">
            <v>1457.2274363071283</v>
          </cell>
        </row>
        <row r="46">
          <cell r="C46" t="str">
            <v>Balance of NSW2+1</v>
          </cell>
          <cell r="D46">
            <v>747.53648536069522</v>
          </cell>
          <cell r="E46">
            <v>747.53648536069522</v>
          </cell>
          <cell r="F46">
            <v>747.53648536069522</v>
          </cell>
          <cell r="G46">
            <v>771.44768702483145</v>
          </cell>
          <cell r="H46">
            <v>814.92562247201511</v>
          </cell>
          <cell r="I46">
            <v>874.9700002579101</v>
          </cell>
          <cell r="J46">
            <v>962.17455979665476</v>
          </cell>
          <cell r="K46">
            <v>1036.1953578591961</v>
          </cell>
          <cell r="L46">
            <v>1125.1248905483483</v>
          </cell>
          <cell r="M46">
            <v>1172.2071702794092</v>
          </cell>
          <cell r="N46">
            <v>1227.2503489995877</v>
          </cell>
          <cell r="O46">
            <v>1358.7010633456209</v>
          </cell>
          <cell r="P46">
            <v>1514.0844074054019</v>
          </cell>
          <cell r="Q46">
            <v>1551.1205845272273</v>
          </cell>
        </row>
        <row r="47">
          <cell r="C47" t="str">
            <v>Balance of NSW2+2</v>
          </cell>
          <cell r="D47">
            <v>825.89134191201424</v>
          </cell>
          <cell r="E47">
            <v>825.89134191201424</v>
          </cell>
          <cell r="F47">
            <v>825.89134191201424</v>
          </cell>
          <cell r="G47">
            <v>849.89571316849219</v>
          </cell>
          <cell r="H47">
            <v>893.54305461256274</v>
          </cell>
          <cell r="I47">
            <v>953.82138820582213</v>
          </cell>
          <cell r="J47">
            <v>1041.3657271841951</v>
          </cell>
          <cell r="K47">
            <v>1115.6749414770409</v>
          </cell>
          <cell r="L47">
            <v>1204.9509768303453</v>
          </cell>
          <cell r="M47">
            <v>1252.2167057408292</v>
          </cell>
          <cell r="N47">
            <v>1307.4743586685647</v>
          </cell>
          <cell r="O47">
            <v>1439.4372520054637</v>
          </cell>
          <cell r="P47">
            <v>1595.4260285343573</v>
          </cell>
          <cell r="Q47">
            <v>1632.6065182228076</v>
          </cell>
        </row>
        <row r="48">
          <cell r="C48" t="str">
            <v>Balance of NSW2+3</v>
          </cell>
          <cell r="D48">
            <v>919.01385133618169</v>
          </cell>
          <cell r="E48">
            <v>919.01385133618169</v>
          </cell>
          <cell r="F48">
            <v>919.01385133618169</v>
          </cell>
          <cell r="G48">
            <v>919.01385133618169</v>
          </cell>
          <cell r="H48">
            <v>962.80966691608182</v>
          </cell>
          <cell r="I48">
            <v>1023.2930454151626</v>
          </cell>
          <cell r="J48">
            <v>1111.1351785081492</v>
          </cell>
          <cell r="K48">
            <v>1185.6971670431303</v>
          </cell>
          <cell r="L48">
            <v>1275.2768852252434</v>
          </cell>
          <cell r="M48">
            <v>1322.7033963236152</v>
          </cell>
          <cell r="N48">
            <v>1378.1490160507226</v>
          </cell>
          <cell r="O48">
            <v>1510.5607978069568</v>
          </cell>
          <cell r="P48">
            <v>1667.0801912558729</v>
          </cell>
          <cell r="Q48">
            <v>1704.3871543404725</v>
          </cell>
        </row>
        <row r="49">
          <cell r="C49" t="str">
            <v>Balance of NSW2+4</v>
          </cell>
          <cell r="D49">
            <v>1013.6702823088499</v>
          </cell>
          <cell r="E49">
            <v>1013.6702823088499</v>
          </cell>
          <cell r="F49">
            <v>1013.6702823088499</v>
          </cell>
          <cell r="G49">
            <v>1013.6475684218698</v>
          </cell>
          <cell r="H49">
            <v>1057.4020860830892</v>
          </cell>
          <cell r="I49">
            <v>1117.8284334829905</v>
          </cell>
          <cell r="J49">
            <v>1205.5877378480993</v>
          </cell>
          <cell r="K49">
            <v>1280.0794157054504</v>
          </cell>
          <cell r="L49">
            <v>1369.5746651105317</v>
          </cell>
          <cell r="M49">
            <v>1416.9564565692208</v>
          </cell>
          <cell r="N49">
            <v>1472.349791056407</v>
          </cell>
          <cell r="O49">
            <v>1604.6367177406098</v>
          </cell>
          <cell r="P49">
            <v>1761.0085217162589</v>
          </cell>
          <cell r="Q49">
            <v>1798.2803025605715</v>
          </cell>
        </row>
        <row r="50">
          <cell r="C50" t="str">
            <v>Balance of NSW2+5</v>
          </cell>
          <cell r="D50">
            <v>1108.3267132815181</v>
          </cell>
          <cell r="E50">
            <v>1108.3267132815181</v>
          </cell>
          <cell r="F50">
            <v>1108.3267132815181</v>
          </cell>
          <cell r="G50">
            <v>1108.2812855075579</v>
          </cell>
          <cell r="H50">
            <v>1151.9945052500966</v>
          </cell>
          <cell r="I50">
            <v>1212.3638215508181</v>
          </cell>
          <cell r="J50">
            <v>1300.0402971880494</v>
          </cell>
          <cell r="K50">
            <v>1374.4616643677705</v>
          </cell>
          <cell r="L50">
            <v>1463.8724449958199</v>
          </cell>
          <cell r="M50">
            <v>1511.2095168148264</v>
          </cell>
          <cell r="N50">
            <v>1566.5505660620913</v>
          </cell>
          <cell r="O50">
            <v>1698.7126376742629</v>
          </cell>
          <cell r="P50">
            <v>1854.9368521766448</v>
          </cell>
          <cell r="Q50">
            <v>1892.1734507806705</v>
          </cell>
        </row>
        <row r="51">
          <cell r="C51" t="str">
            <v>Balance of NSW2+6</v>
          </cell>
          <cell r="D51">
            <v>1202.9831442541863</v>
          </cell>
          <cell r="E51">
            <v>1202.9831442541863</v>
          </cell>
          <cell r="F51">
            <v>1202.9831442541863</v>
          </cell>
          <cell r="G51">
            <v>1202.9150025932458</v>
          </cell>
          <cell r="H51">
            <v>1246.586924417104</v>
          </cell>
          <cell r="I51">
            <v>1306.8992096186457</v>
          </cell>
          <cell r="J51">
            <v>1394.4928565279995</v>
          </cell>
          <cell r="K51">
            <v>1468.8439130300906</v>
          </cell>
          <cell r="L51">
            <v>1558.1702248811082</v>
          </cell>
          <cell r="M51">
            <v>1605.4625770604321</v>
          </cell>
          <cell r="N51">
            <v>1660.7513410677757</v>
          </cell>
          <cell r="O51">
            <v>1792.7885576079159</v>
          </cell>
          <cell r="P51">
            <v>1948.8651826370308</v>
          </cell>
          <cell r="Q51">
            <v>1986.0665990007694</v>
          </cell>
        </row>
        <row r="53">
          <cell r="C53" t="str">
            <v>Balance of NSW1+0</v>
          </cell>
          <cell r="D53">
            <v>332.80898617064111</v>
          </cell>
          <cell r="E53">
            <v>349.95024176214082</v>
          </cell>
          <cell r="F53">
            <v>366.09856587912606</v>
          </cell>
          <cell r="G53">
            <v>389.80234885636293</v>
          </cell>
          <cell r="H53">
            <v>432.90312973620524</v>
          </cell>
          <cell r="I53">
            <v>492.42664296775422</v>
          </cell>
          <cell r="J53">
            <v>578.87473352193797</v>
          </cell>
          <cell r="K53">
            <v>652.25342985688314</v>
          </cell>
          <cell r="L53">
            <v>740.41153083284121</v>
          </cell>
          <cell r="M53">
            <v>787.08538854732558</v>
          </cell>
          <cell r="N53">
            <v>841.65109231130282</v>
          </cell>
          <cell r="O53">
            <v>971.96151635078627</v>
          </cell>
          <cell r="P53">
            <v>1125.9969667662522</v>
          </cell>
          <cell r="Q53">
            <v>1162.7118712824911</v>
          </cell>
        </row>
        <row r="54">
          <cell r="C54" t="str">
            <v>Balance of NSW1+1</v>
          </cell>
          <cell r="D54">
            <v>449.42788669960925</v>
          </cell>
          <cell r="E54">
            <v>449.42788669960925</v>
          </cell>
          <cell r="F54">
            <v>465.47567595772909</v>
          </cell>
          <cell r="G54">
            <v>489.03188443426973</v>
          </cell>
          <cell r="H54">
            <v>531.86432904268418</v>
          </cell>
          <cell r="I54">
            <v>591.01726440214077</v>
          </cell>
          <cell r="J54">
            <v>676.92714903082287</v>
          </cell>
          <cell r="K54">
            <v>749.84900709726617</v>
          </cell>
          <cell r="L54">
            <v>837.45825731041703</v>
          </cell>
          <cell r="M54">
            <v>883.84153313101967</v>
          </cell>
          <cell r="N54">
            <v>938.06752316293068</v>
          </cell>
          <cell r="O54">
            <v>1067.5666677334816</v>
          </cell>
          <cell r="P54">
            <v>1220.6431290581572</v>
          </cell>
          <cell r="Q54">
            <v>1257.129456089069</v>
          </cell>
        </row>
        <row r="55">
          <cell r="C55" t="str">
            <v>Balance of NSW1+2</v>
          </cell>
          <cell r="D55">
            <v>567.19054409644616</v>
          </cell>
          <cell r="E55">
            <v>567.19054409644616</v>
          </cell>
          <cell r="F55">
            <v>583.24959846682054</v>
          </cell>
          <cell r="G55">
            <v>606.82234274497807</v>
          </cell>
          <cell r="H55">
            <v>649.68485626325605</v>
          </cell>
          <cell r="I55">
            <v>708.87931710369355</v>
          </cell>
          <cell r="J55">
            <v>794.84951198548481</v>
          </cell>
          <cell r="K55">
            <v>867.82256161495843</v>
          </cell>
          <cell r="L55">
            <v>955.49331429857727</v>
          </cell>
          <cell r="M55">
            <v>1001.9091542344788</v>
          </cell>
          <cell r="N55">
            <v>1056.1732104528444</v>
          </cell>
          <cell r="O55">
            <v>1185.7632640989034</v>
          </cell>
          <cell r="P55">
            <v>1338.9471877255482</v>
          </cell>
          <cell r="Q55">
            <v>1375.4591251301399</v>
          </cell>
        </row>
        <row r="56">
          <cell r="C56" t="str">
            <v>Balance of NSW1+3</v>
          </cell>
          <cell r="D56">
            <v>701.02352097591199</v>
          </cell>
          <cell r="E56">
            <v>701.02352097591199</v>
          </cell>
          <cell r="F56">
            <v>701.02352097591199</v>
          </cell>
          <cell r="G56">
            <v>724.61280105568642</v>
          </cell>
          <cell r="H56">
            <v>767.50538348382793</v>
          </cell>
          <cell r="I56">
            <v>826.74136980524634</v>
          </cell>
          <cell r="J56">
            <v>912.77187494014674</v>
          </cell>
          <cell r="K56">
            <v>985.7961161326507</v>
          </cell>
          <cell r="L56">
            <v>1073.5283712867376</v>
          </cell>
          <cell r="M56">
            <v>1119.9767753379379</v>
          </cell>
          <cell r="N56">
            <v>1174.2788977427581</v>
          </cell>
          <cell r="O56">
            <v>1303.9598604643252</v>
          </cell>
          <cell r="P56">
            <v>1457.2512463929393</v>
          </cell>
          <cell r="Q56">
            <v>1493.7887941712108</v>
          </cell>
        </row>
        <row r="57">
          <cell r="C57" t="str">
            <v>Balance of NSW1+4</v>
          </cell>
          <cell r="D57">
            <v>800.50116591338042</v>
          </cell>
          <cell r="E57">
            <v>800.50116591338042</v>
          </cell>
          <cell r="F57">
            <v>800.40063105451509</v>
          </cell>
          <cell r="G57">
            <v>823.84233663359328</v>
          </cell>
          <cell r="H57">
            <v>866.4665827903068</v>
          </cell>
          <cell r="I57">
            <v>925.33199123963288</v>
          </cell>
          <cell r="J57">
            <v>1010.8242904490317</v>
          </cell>
          <cell r="K57">
            <v>1083.3916933730338</v>
          </cell>
          <cell r="L57">
            <v>1170.5750977643133</v>
          </cell>
          <cell r="M57">
            <v>1216.7329199216319</v>
          </cell>
          <cell r="N57">
            <v>1270.695328594386</v>
          </cell>
          <cell r="O57">
            <v>1399.5650118470205</v>
          </cell>
          <cell r="P57">
            <v>1551.8974086848443</v>
          </cell>
          <cell r="Q57">
            <v>1588.2063789777887</v>
          </cell>
        </row>
        <row r="58">
          <cell r="C58" t="str">
            <v>Balance of NSW1+5</v>
          </cell>
          <cell r="D58">
            <v>899.97881085084884</v>
          </cell>
          <cell r="E58">
            <v>899.97881085084884</v>
          </cell>
          <cell r="F58">
            <v>899.77774113311807</v>
          </cell>
          <cell r="G58">
            <v>923.07187221150002</v>
          </cell>
          <cell r="H58">
            <v>965.42778209678568</v>
          </cell>
          <cell r="I58">
            <v>1023.9226126740194</v>
          </cell>
          <cell r="J58">
            <v>1108.8767059579166</v>
          </cell>
          <cell r="K58">
            <v>1180.987270613417</v>
          </cell>
          <cell r="L58">
            <v>1267.621824241889</v>
          </cell>
          <cell r="M58">
            <v>1313.489064505326</v>
          </cell>
          <cell r="N58">
            <v>1367.1117594460138</v>
          </cell>
          <cell r="O58">
            <v>1495.1701632297159</v>
          </cell>
          <cell r="P58">
            <v>1646.5435709767494</v>
          </cell>
          <cell r="Q58">
            <v>1682.6239637843667</v>
          </cell>
        </row>
        <row r="59">
          <cell r="C59" t="str">
            <v>Balance of NSW1+6</v>
          </cell>
          <cell r="D59">
            <v>999.45645578831727</v>
          </cell>
          <cell r="E59">
            <v>999.45645578831727</v>
          </cell>
          <cell r="F59">
            <v>999.15485121172105</v>
          </cell>
          <cell r="G59">
            <v>1022.3014077894068</v>
          </cell>
          <cell r="H59">
            <v>1064.3889814032646</v>
          </cell>
          <cell r="I59">
            <v>1122.5132341084059</v>
          </cell>
          <cell r="J59">
            <v>1206.9291214668015</v>
          </cell>
          <cell r="K59">
            <v>1278.5828478538001</v>
          </cell>
          <cell r="L59">
            <v>1364.6685507194647</v>
          </cell>
          <cell r="M59">
            <v>1410.2452090890201</v>
          </cell>
          <cell r="N59">
            <v>1463.5281902976417</v>
          </cell>
          <cell r="O59">
            <v>1590.7753146124112</v>
          </cell>
          <cell r="P59">
            <v>1741.1897332686544</v>
          </cell>
          <cell r="Q59">
            <v>1777.0415485909446</v>
          </cell>
        </row>
        <row r="62">
          <cell r="C62" t="str">
            <v>Melbourne2+0</v>
          </cell>
          <cell r="D62">
            <v>623.72884519680986</v>
          </cell>
          <cell r="E62">
            <v>623.72884519680986</v>
          </cell>
          <cell r="F62">
            <v>640.03394872071715</v>
          </cell>
          <cell r="G62">
            <v>663.96786442584141</v>
          </cell>
          <cell r="H62">
            <v>707.48709754773256</v>
          </cell>
          <cell r="I62">
            <v>767.58850640688502</v>
          </cell>
          <cell r="J62">
            <v>854.87589501202024</v>
          </cell>
          <cell r="K62">
            <v>928.96700381928417</v>
          </cell>
          <cell r="L62">
            <v>1017.9810049866011</v>
          </cell>
          <cell r="M62">
            <v>1065.1080053088399</v>
          </cell>
          <cell r="N62">
            <v>1120.203468585815</v>
          </cell>
          <cell r="O62">
            <v>1251.7790382844485</v>
          </cell>
          <cell r="P62">
            <v>1407.309971549126</v>
          </cell>
          <cell r="Q62">
            <v>1444.3813304476896</v>
          </cell>
        </row>
        <row r="63">
          <cell r="C63" t="str">
            <v>Melbourne2+1</v>
          </cell>
          <cell r="D63">
            <v>734.70256942841195</v>
          </cell>
          <cell r="E63">
            <v>734.70256942841195</v>
          </cell>
          <cell r="F63">
            <v>734.70256942841195</v>
          </cell>
          <cell r="G63">
            <v>758.61377177267889</v>
          </cell>
          <cell r="H63">
            <v>802.09170714672985</v>
          </cell>
          <cell r="I63">
            <v>862.13608518127489</v>
          </cell>
          <cell r="J63">
            <v>949.34064354990278</v>
          </cell>
          <cell r="K63">
            <v>1023.3614440989426</v>
          </cell>
          <cell r="L63">
            <v>1112.2909741845842</v>
          </cell>
          <cell r="M63">
            <v>1159.3732552905328</v>
          </cell>
          <cell r="N63">
            <v>1214.4164341862286</v>
          </cell>
          <cell r="O63">
            <v>1345.8671493220907</v>
          </cell>
          <cell r="P63">
            <v>1501.2504925627902</v>
          </cell>
          <cell r="Q63">
            <v>1538.2866703281795</v>
          </cell>
        </row>
        <row r="64">
          <cell r="C64" t="str">
            <v>Melbourne2+2</v>
          </cell>
          <cell r="D64">
            <v>813.00742100465845</v>
          </cell>
          <cell r="E64">
            <v>813.00742100465845</v>
          </cell>
          <cell r="F64">
            <v>813.00742100465845</v>
          </cell>
          <cell r="G64">
            <v>837.01179161713537</v>
          </cell>
          <cell r="H64">
            <v>880.65913449291077</v>
          </cell>
          <cell r="I64">
            <v>940.93746652140726</v>
          </cell>
          <cell r="J64">
            <v>1028.4818054678462</v>
          </cell>
          <cell r="K64">
            <v>1102.7910195158649</v>
          </cell>
          <cell r="L64">
            <v>1192.0670573387276</v>
          </cell>
          <cell r="M64">
            <v>1239.3327855892435</v>
          </cell>
          <cell r="N64">
            <v>1294.5904366222319</v>
          </cell>
          <cell r="O64">
            <v>1426.5533308958597</v>
          </cell>
          <cell r="P64">
            <v>1582.5421091704754</v>
          </cell>
          <cell r="Q64">
            <v>1619.7225962190532</v>
          </cell>
        </row>
        <row r="65">
          <cell r="C65" t="str">
            <v>Melbourne2+3</v>
          </cell>
          <cell r="D65">
            <v>906.0861041972114</v>
          </cell>
          <cell r="E65">
            <v>906.0861041972114</v>
          </cell>
          <cell r="F65">
            <v>906.0861041972114</v>
          </cell>
          <cell r="G65">
            <v>906.0861041972114</v>
          </cell>
          <cell r="H65">
            <v>949.88191869725654</v>
          </cell>
          <cell r="I65">
            <v>1010.3652974881901</v>
          </cell>
          <cell r="J65">
            <v>1098.2074301142122</v>
          </cell>
          <cell r="K65">
            <v>1172.7694178320057</v>
          </cell>
          <cell r="L65">
            <v>1262.3491379403467</v>
          </cell>
          <cell r="M65">
            <v>1309.7756468790087</v>
          </cell>
          <cell r="N65">
            <v>1365.2212680653797</v>
          </cell>
          <cell r="O65">
            <v>1497.6330510473949</v>
          </cell>
          <cell r="P65">
            <v>1654.1524437958647</v>
          </cell>
          <cell r="Q65">
            <v>1691.4594097989911</v>
          </cell>
        </row>
        <row r="66">
          <cell r="C66" t="str">
            <v>Melbourne2+4</v>
          </cell>
          <cell r="D66">
            <v>1000.7547249049062</v>
          </cell>
          <cell r="E66">
            <v>1000.7547249049062</v>
          </cell>
          <cell r="F66">
            <v>1000.7547249049062</v>
          </cell>
          <cell r="G66">
            <v>1000.7320115440489</v>
          </cell>
          <cell r="H66">
            <v>1044.4865282962537</v>
          </cell>
          <cell r="I66">
            <v>1104.9128762625801</v>
          </cell>
          <cell r="J66">
            <v>1192.6721786520948</v>
          </cell>
          <cell r="K66">
            <v>1267.163858111664</v>
          </cell>
          <cell r="L66">
            <v>1356.65910713833</v>
          </cell>
          <cell r="M66">
            <v>1404.0408968607017</v>
          </cell>
          <cell r="N66">
            <v>1459.4342336657933</v>
          </cell>
          <cell r="O66">
            <v>1591.7211620850371</v>
          </cell>
          <cell r="P66">
            <v>1748.0929648095289</v>
          </cell>
          <cell r="Q66">
            <v>1785.3647496794811</v>
          </cell>
        </row>
        <row r="67">
          <cell r="C67" t="str">
            <v>Melbourne2+5</v>
          </cell>
          <cell r="D67">
            <v>1095.423345612601</v>
          </cell>
          <cell r="E67">
            <v>1095.423345612601</v>
          </cell>
          <cell r="F67">
            <v>1095.423345612601</v>
          </cell>
          <cell r="G67">
            <v>1095.3779188908863</v>
          </cell>
          <cell r="H67">
            <v>1139.091137895251</v>
          </cell>
          <cell r="I67">
            <v>1199.46045503697</v>
          </cell>
          <cell r="J67">
            <v>1287.1369271899773</v>
          </cell>
          <cell r="K67">
            <v>1361.5582983913223</v>
          </cell>
          <cell r="L67">
            <v>1450.9690763363133</v>
          </cell>
          <cell r="M67">
            <v>1498.3061468423946</v>
          </cell>
          <cell r="N67">
            <v>1553.6471992662068</v>
          </cell>
          <cell r="O67">
            <v>1685.8092731226793</v>
          </cell>
          <cell r="P67">
            <v>1842.0334858231931</v>
          </cell>
          <cell r="Q67">
            <v>1879.270089559971</v>
          </cell>
        </row>
        <row r="68">
          <cell r="C68" t="str">
            <v>Melbourne2+6</v>
          </cell>
          <cell r="D68">
            <v>1190.0919663202958</v>
          </cell>
          <cell r="E68">
            <v>1190.0919663202958</v>
          </cell>
          <cell r="F68">
            <v>1190.0919663202958</v>
          </cell>
          <cell r="G68">
            <v>1190.0238262377238</v>
          </cell>
          <cell r="H68">
            <v>1233.6957474942483</v>
          </cell>
          <cell r="I68">
            <v>1294.0080338113598</v>
          </cell>
          <cell r="J68">
            <v>1381.6016757278599</v>
          </cell>
          <cell r="K68">
            <v>1455.9527386709806</v>
          </cell>
          <cell r="L68">
            <v>1545.2790455342965</v>
          </cell>
          <cell r="M68">
            <v>1592.5713968240875</v>
          </cell>
          <cell r="N68">
            <v>1647.8601648666204</v>
          </cell>
          <cell r="O68">
            <v>1779.8973841603215</v>
          </cell>
          <cell r="P68">
            <v>1935.9740068368574</v>
          </cell>
          <cell r="Q68">
            <v>1973.1754294404609</v>
          </cell>
        </row>
        <row r="70">
          <cell r="C70" t="str">
            <v>Melbourne1+0</v>
          </cell>
          <cell r="D70">
            <v>320.08640078508313</v>
          </cell>
          <cell r="E70">
            <v>337.22765582197434</v>
          </cell>
          <cell r="F70">
            <v>353.37598018601835</v>
          </cell>
          <cell r="G70">
            <v>377.07976306781666</v>
          </cell>
          <cell r="H70">
            <v>420.18054361258197</v>
          </cell>
          <cell r="I70">
            <v>479.70405737925381</v>
          </cell>
          <cell r="J70">
            <v>566.15214795177519</v>
          </cell>
          <cell r="K70">
            <v>639.53084454011184</v>
          </cell>
          <cell r="L70">
            <v>727.68894485925205</v>
          </cell>
          <cell r="M70">
            <v>774.36280351395283</v>
          </cell>
          <cell r="N70">
            <v>828.92850594429024</v>
          </cell>
          <cell r="O70">
            <v>959.23893081063022</v>
          </cell>
          <cell r="P70">
            <v>1113.2743808126679</v>
          </cell>
          <cell r="Q70">
            <v>1149.9892851888746</v>
          </cell>
        </row>
        <row r="71">
          <cell r="C71" t="str">
            <v>Melbourne1+1</v>
          </cell>
          <cell r="D71">
            <v>436.78450933054876</v>
          </cell>
          <cell r="E71">
            <v>436.78450933054876</v>
          </cell>
          <cell r="F71">
            <v>452.83229772385727</v>
          </cell>
          <cell r="G71">
            <v>476.38850585643871</v>
          </cell>
          <cell r="H71">
            <v>519.22095186034426</v>
          </cell>
          <cell r="I71">
            <v>578.37388672843088</v>
          </cell>
          <cell r="J71">
            <v>664.2837715143512</v>
          </cell>
          <cell r="K71">
            <v>737.20562926631771</v>
          </cell>
          <cell r="L71">
            <v>824.81487904706307</v>
          </cell>
          <cell r="M71">
            <v>871.19815706900363</v>
          </cell>
          <cell r="N71">
            <v>925.42414419200361</v>
          </cell>
          <cell r="O71">
            <v>1054.9232898632235</v>
          </cell>
          <cell r="P71">
            <v>1207.9997507161838</v>
          </cell>
          <cell r="Q71">
            <v>1244.48607931948</v>
          </cell>
        </row>
        <row r="72">
          <cell r="C72" t="str">
            <v>Melbourne1+2</v>
          </cell>
          <cell r="D72">
            <v>554.53829093350362</v>
          </cell>
          <cell r="E72">
            <v>554.53829093350362</v>
          </cell>
          <cell r="F72">
            <v>570.59734337175178</v>
          </cell>
          <cell r="G72">
            <v>594.17009024993115</v>
          </cell>
          <cell r="H72">
            <v>637.03260324343398</v>
          </cell>
          <cell r="I72">
            <v>696.22706327285562</v>
          </cell>
          <cell r="J72">
            <v>782.19725758216487</v>
          </cell>
          <cell r="K72">
            <v>855.17030649603646</v>
          </cell>
          <cell r="L72">
            <v>942.84106185123721</v>
          </cell>
          <cell r="M72">
            <v>989.25689615773365</v>
          </cell>
          <cell r="N72">
            <v>1043.5209550476811</v>
          </cell>
          <cell r="O72">
            <v>1173.1110075487766</v>
          </cell>
          <cell r="P72">
            <v>1326.2949307937668</v>
          </cell>
          <cell r="Q72">
            <v>1362.8068699158041</v>
          </cell>
        </row>
        <row r="73">
          <cell r="C73" t="str">
            <v>Melbourne1+3</v>
          </cell>
          <cell r="D73">
            <v>688.36238901964634</v>
          </cell>
          <cell r="E73">
            <v>688.36238901964634</v>
          </cell>
          <cell r="F73">
            <v>688.36238901964634</v>
          </cell>
          <cell r="G73">
            <v>711.95167464342353</v>
          </cell>
          <cell r="H73">
            <v>754.84425462652371</v>
          </cell>
          <cell r="I73">
            <v>814.08023981728036</v>
          </cell>
          <cell r="J73">
            <v>900.11074364997853</v>
          </cell>
          <cell r="K73">
            <v>973.13498372575521</v>
          </cell>
          <cell r="L73">
            <v>1060.8672446554115</v>
          </cell>
          <cell r="M73">
            <v>1107.3156352464637</v>
          </cell>
          <cell r="N73">
            <v>1161.6177659033588</v>
          </cell>
          <cell r="O73">
            <v>1291.2987252343296</v>
          </cell>
          <cell r="P73">
            <v>1444.5901108713497</v>
          </cell>
          <cell r="Q73">
            <v>1481.1276605121282</v>
          </cell>
        </row>
        <row r="74">
          <cell r="C74" t="str">
            <v>Melbourne1+4</v>
          </cell>
          <cell r="D74">
            <v>787.91924252822082</v>
          </cell>
          <cell r="E74">
            <v>787.91924252822082</v>
          </cell>
          <cell r="F74">
            <v>787.81870655748526</v>
          </cell>
          <cell r="G74">
            <v>811.26041743204564</v>
          </cell>
          <cell r="H74">
            <v>853.88466287428605</v>
          </cell>
          <cell r="I74">
            <v>912.75006916645748</v>
          </cell>
          <cell r="J74">
            <v>998.24236721255454</v>
          </cell>
          <cell r="K74">
            <v>1070.8097684519612</v>
          </cell>
          <cell r="L74">
            <v>1157.9931788432225</v>
          </cell>
          <cell r="M74">
            <v>1204.1509888015144</v>
          </cell>
          <cell r="N74">
            <v>1258.1134041510722</v>
          </cell>
          <cell r="O74">
            <v>1386.9830842869228</v>
          </cell>
          <cell r="P74">
            <v>1539.3154807748656</v>
          </cell>
          <cell r="Q74">
            <v>1575.6244546427336</v>
          </cell>
        </row>
        <row r="75">
          <cell r="C75" t="str">
            <v>Melbourne1+5</v>
          </cell>
          <cell r="D75">
            <v>887.4760960367953</v>
          </cell>
          <cell r="E75">
            <v>887.4760960367953</v>
          </cell>
          <cell r="F75">
            <v>887.27502409532417</v>
          </cell>
          <cell r="G75">
            <v>910.56916022066775</v>
          </cell>
          <cell r="H75">
            <v>952.92507112204839</v>
          </cell>
          <cell r="I75">
            <v>1011.4198985156345</v>
          </cell>
          <cell r="J75">
            <v>1096.3739907751306</v>
          </cell>
          <cell r="K75">
            <v>1168.4845531781671</v>
          </cell>
          <cell r="L75">
            <v>1255.1191130310335</v>
          </cell>
          <cell r="M75">
            <v>1300.9863423565653</v>
          </cell>
          <cell r="N75">
            <v>1354.6090423987857</v>
          </cell>
          <cell r="O75">
            <v>1482.667443339516</v>
          </cell>
          <cell r="P75">
            <v>1634.0408506783815</v>
          </cell>
          <cell r="Q75">
            <v>1670.1212487733389</v>
          </cell>
        </row>
        <row r="76">
          <cell r="C76" t="str">
            <v>Melbourne1+6</v>
          </cell>
          <cell r="D76">
            <v>987.03294954536977</v>
          </cell>
          <cell r="E76">
            <v>987.03294954536977</v>
          </cell>
          <cell r="F76">
            <v>986.73134163316308</v>
          </cell>
          <cell r="G76">
            <v>1009.8779030092899</v>
          </cell>
          <cell r="H76">
            <v>1051.9654793698107</v>
          </cell>
          <cell r="I76">
            <v>1110.0897278648115</v>
          </cell>
          <cell r="J76">
            <v>1194.5056143377064</v>
          </cell>
          <cell r="K76">
            <v>1266.1593379043729</v>
          </cell>
          <cell r="L76">
            <v>1352.2450472188445</v>
          </cell>
          <cell r="M76">
            <v>1397.8216959116162</v>
          </cell>
          <cell r="N76">
            <v>1451.1046806464992</v>
          </cell>
          <cell r="O76">
            <v>1578.3518023921092</v>
          </cell>
          <cell r="P76">
            <v>1728.7662205818974</v>
          </cell>
          <cell r="Q76">
            <v>1764.6180429039443</v>
          </cell>
        </row>
        <row r="79">
          <cell r="C79" t="str">
            <v>Balance of VIC2+0</v>
          </cell>
          <cell r="D79">
            <v>664.24024087328621</v>
          </cell>
          <cell r="E79">
            <v>664.24024087328621</v>
          </cell>
          <cell r="F79">
            <v>680.54534493088477</v>
          </cell>
          <cell r="G79">
            <v>704.47925939022093</v>
          </cell>
          <cell r="H79">
            <v>747.99849247551595</v>
          </cell>
          <cell r="I79">
            <v>808.09990271769152</v>
          </cell>
          <cell r="J79">
            <v>895.38729068544671</v>
          </cell>
          <cell r="K79">
            <v>969.47839970008783</v>
          </cell>
          <cell r="L79">
            <v>1058.4924003794586</v>
          </cell>
          <cell r="M79">
            <v>1105.6193998050958</v>
          </cell>
          <cell r="N79">
            <v>1160.7148658328688</v>
          </cell>
          <cell r="O79">
            <v>1292.2904332625517</v>
          </cell>
          <cell r="P79">
            <v>1447.8213666736128</v>
          </cell>
          <cell r="Q79">
            <v>1484.8927274629687</v>
          </cell>
        </row>
        <row r="80">
          <cell r="C80" t="str">
            <v>Balance of VIC2+1</v>
          </cell>
          <cell r="D80">
            <v>775.17552086055559</v>
          </cell>
          <cell r="E80">
            <v>775.17552086055559</v>
          </cell>
          <cell r="F80">
            <v>775.17552086055559</v>
          </cell>
          <cell r="G80">
            <v>799.08672456508316</v>
          </cell>
          <cell r="H80">
            <v>842.56466176744209</v>
          </cell>
          <cell r="I80">
            <v>902.60903706683894</v>
          </cell>
          <cell r="J80">
            <v>989.81359451399976</v>
          </cell>
          <cell r="K80">
            <v>1063.8343941123196</v>
          </cell>
          <cell r="L80">
            <v>1152.7639296097516</v>
          </cell>
          <cell r="M80">
            <v>1199.846205186898</v>
          </cell>
          <cell r="N80">
            <v>1254.8893880609912</v>
          </cell>
          <cell r="O80">
            <v>1386.3400986919037</v>
          </cell>
          <cell r="P80">
            <v>1541.7234418740968</v>
          </cell>
          <cell r="Q80">
            <v>1578.7596235008721</v>
          </cell>
        </row>
        <row r="81">
          <cell r="C81" t="str">
            <v>Balance of VIC2+2</v>
          </cell>
          <cell r="D81">
            <v>853.63807212132099</v>
          </cell>
          <cell r="E81">
            <v>853.63807212132099</v>
          </cell>
          <cell r="F81">
            <v>853.63807212132099</v>
          </cell>
          <cell r="G81">
            <v>877.64244128080361</v>
          </cell>
          <cell r="H81">
            <v>921.28978519975442</v>
          </cell>
          <cell r="I81">
            <v>981.56811837787268</v>
          </cell>
          <cell r="J81">
            <v>1069.1124578565439</v>
          </cell>
          <cell r="K81">
            <v>1143.4216727880685</v>
          </cell>
          <cell r="L81">
            <v>1232.6977073110907</v>
          </cell>
          <cell r="M81">
            <v>1279.9634386485538</v>
          </cell>
          <cell r="N81">
            <v>1335.2210878080843</v>
          </cell>
          <cell r="O81">
            <v>1467.1839818262411</v>
          </cell>
          <cell r="P81">
            <v>1623.1727590363919</v>
          </cell>
          <cell r="Q81">
            <v>1660.3532482564779</v>
          </cell>
        </row>
        <row r="82">
          <cell r="C82" t="str">
            <v>Balance of VIC2+3</v>
          </cell>
          <cell r="D82">
            <v>946.85496513885039</v>
          </cell>
          <cell r="E82">
            <v>946.85496513885039</v>
          </cell>
          <cell r="F82">
            <v>946.85496513885039</v>
          </cell>
          <cell r="G82">
            <v>946.85496513885039</v>
          </cell>
          <cell r="H82">
            <v>990.65078063119461</v>
          </cell>
          <cell r="I82">
            <v>1051.1341580796059</v>
          </cell>
          <cell r="J82">
            <v>1138.9762945872685</v>
          </cell>
          <cell r="K82">
            <v>1213.5382802037229</v>
          </cell>
          <cell r="L82">
            <v>1303.117999027912</v>
          </cell>
          <cell r="M82">
            <v>1350.5445099511721</v>
          </cell>
          <cell r="N82">
            <v>1405.9901277520523</v>
          </cell>
          <cell r="O82">
            <v>1538.4019128354064</v>
          </cell>
          <cell r="P82">
            <v>1694.9213054671352</v>
          </cell>
          <cell r="Q82">
            <v>1732.2282672675831</v>
          </cell>
        </row>
        <row r="83">
          <cell r="C83" t="str">
            <v>Balance of VIC2+4</v>
          </cell>
          <cell r="D83">
            <v>1041.4851410685212</v>
          </cell>
          <cell r="E83">
            <v>1041.4851410685212</v>
          </cell>
          <cell r="F83">
            <v>1041.4851410685212</v>
          </cell>
          <cell r="G83">
            <v>1041.4624303137125</v>
          </cell>
          <cell r="H83">
            <v>1085.2169499231209</v>
          </cell>
          <cell r="I83">
            <v>1145.6432924287533</v>
          </cell>
          <cell r="J83">
            <v>1233.4025984158216</v>
          </cell>
          <cell r="K83">
            <v>1307.8942746159546</v>
          </cell>
          <cell r="L83">
            <v>1397.389528258205</v>
          </cell>
          <cell r="M83">
            <v>1444.7713153329744</v>
          </cell>
          <cell r="N83">
            <v>1500.1646499801748</v>
          </cell>
          <cell r="O83">
            <v>1632.4515782647584</v>
          </cell>
          <cell r="P83">
            <v>1788.8233806676192</v>
          </cell>
          <cell r="Q83">
            <v>1826.0951633054865</v>
          </cell>
        </row>
        <row r="84">
          <cell r="C84" t="str">
            <v>Balance of VIC2+5</v>
          </cell>
          <cell r="D84">
            <v>1136.1153169981922</v>
          </cell>
          <cell r="E84">
            <v>1136.1153169981922</v>
          </cell>
          <cell r="F84">
            <v>1136.1153169981922</v>
          </cell>
          <cell r="G84">
            <v>1136.0698954885747</v>
          </cell>
          <cell r="H84">
            <v>1179.783119215047</v>
          </cell>
          <cell r="I84">
            <v>1240.1524267779007</v>
          </cell>
          <cell r="J84">
            <v>1327.8289022443746</v>
          </cell>
          <cell r="K84">
            <v>1402.2502690281863</v>
          </cell>
          <cell r="L84">
            <v>1491.661057488498</v>
          </cell>
          <cell r="M84">
            <v>1538.9981207147766</v>
          </cell>
          <cell r="N84">
            <v>1594.3391722082972</v>
          </cell>
          <cell r="O84">
            <v>1726.5012436941104</v>
          </cell>
          <cell r="P84">
            <v>1882.7254558681032</v>
          </cell>
          <cell r="Q84">
            <v>1919.9620593433899</v>
          </cell>
        </row>
        <row r="85">
          <cell r="C85" t="str">
            <v>Balance of VIC2+6</v>
          </cell>
          <cell r="D85">
            <v>1230.7454929278629</v>
          </cell>
          <cell r="E85">
            <v>1230.7454929278629</v>
          </cell>
          <cell r="F85">
            <v>1230.7454929278629</v>
          </cell>
          <cell r="G85">
            <v>1230.677360663437</v>
          </cell>
          <cell r="H85">
            <v>1274.3492885069732</v>
          </cell>
          <cell r="I85">
            <v>1334.6615611270481</v>
          </cell>
          <cell r="J85">
            <v>1422.2552060729276</v>
          </cell>
          <cell r="K85">
            <v>1496.6062634404179</v>
          </cell>
          <cell r="L85">
            <v>1585.9325867187911</v>
          </cell>
          <cell r="M85">
            <v>1633.2249260965789</v>
          </cell>
          <cell r="N85">
            <v>1688.5136944364197</v>
          </cell>
          <cell r="O85">
            <v>1820.5509091234624</v>
          </cell>
          <cell r="P85">
            <v>1976.6275310685871</v>
          </cell>
          <cell r="Q85">
            <v>2013.8289553812933</v>
          </cell>
        </row>
        <row r="87">
          <cell r="C87" t="str">
            <v>Balance of VIC1+0</v>
          </cell>
          <cell r="D87">
            <v>360.20826498638797</v>
          </cell>
          <cell r="E87">
            <v>377.34952018807616</v>
          </cell>
          <cell r="F87">
            <v>393.49784536869134</v>
          </cell>
          <cell r="G87">
            <v>417.20162750073399</v>
          </cell>
          <cell r="H87">
            <v>460.30240766207777</v>
          </cell>
          <cell r="I87">
            <v>519.82592254400595</v>
          </cell>
          <cell r="J87">
            <v>606.27401196959727</v>
          </cell>
          <cell r="K87">
            <v>679.65270939145864</v>
          </cell>
          <cell r="L87">
            <v>767.81081064414684</v>
          </cell>
          <cell r="M87">
            <v>814.48466747842917</v>
          </cell>
          <cell r="N87">
            <v>869.05037016215806</v>
          </cell>
          <cell r="O87">
            <v>999.36079466174738</v>
          </cell>
          <cell r="P87">
            <v>1153.396243736905</v>
          </cell>
          <cell r="Q87">
            <v>1190.1111505270001</v>
          </cell>
        </row>
        <row r="88">
          <cell r="C88" t="str">
            <v>Balance of VIC1+1</v>
          </cell>
          <cell r="D88">
            <v>476.65658403808158</v>
          </cell>
          <cell r="E88">
            <v>476.65658403808158</v>
          </cell>
          <cell r="F88">
            <v>492.70437314879041</v>
          </cell>
          <cell r="G88">
            <v>516.26058135016365</v>
          </cell>
          <cell r="H88">
            <v>559.0930271968308</v>
          </cell>
          <cell r="I88">
            <v>618.24596257594237</v>
          </cell>
          <cell r="J88">
            <v>704.15584641843213</v>
          </cell>
          <cell r="K88">
            <v>777.07770597864067</v>
          </cell>
          <cell r="L88">
            <v>864.6869565062683</v>
          </cell>
          <cell r="M88">
            <v>911.07023122620194</v>
          </cell>
          <cell r="N88">
            <v>965.2962207077785</v>
          </cell>
          <cell r="O88">
            <v>1094.7953647279946</v>
          </cell>
          <cell r="P88">
            <v>1247.8718288829623</v>
          </cell>
          <cell r="Q88">
            <v>1284.3581559138738</v>
          </cell>
        </row>
        <row r="89">
          <cell r="C89" t="str">
            <v>Balance of VIC1+2</v>
          </cell>
          <cell r="D89">
            <v>594.43835475728861</v>
          </cell>
          <cell r="E89">
            <v>594.43835475728861</v>
          </cell>
          <cell r="F89">
            <v>610.49741051116098</v>
          </cell>
          <cell r="G89">
            <v>634.07015257095122</v>
          </cell>
          <cell r="H89">
            <v>676.93266687639164</v>
          </cell>
          <cell r="I89">
            <v>736.12713005446346</v>
          </cell>
          <cell r="J89">
            <v>822.09732288486146</v>
          </cell>
          <cell r="K89">
            <v>895.07037485196952</v>
          </cell>
          <cell r="L89">
            <v>982.74112515024706</v>
          </cell>
          <cell r="M89">
            <v>1029.156964132012</v>
          </cell>
          <cell r="N89">
            <v>1083.421022640305</v>
          </cell>
          <cell r="O89">
            <v>1213.0110699890633</v>
          </cell>
          <cell r="P89">
            <v>1366.1949926615716</v>
          </cell>
          <cell r="Q89">
            <v>1402.7069382717373</v>
          </cell>
        </row>
        <row r="90">
          <cell r="C90" t="str">
            <v>Balance of VIC1+3</v>
          </cell>
          <cell r="D90">
            <v>728.29044787353155</v>
          </cell>
          <cell r="E90">
            <v>728.29044787353155</v>
          </cell>
          <cell r="F90">
            <v>728.29044787353155</v>
          </cell>
          <cell r="G90">
            <v>751.8797237917388</v>
          </cell>
          <cell r="H90">
            <v>794.77230655595247</v>
          </cell>
          <cell r="I90">
            <v>854.00829753298456</v>
          </cell>
          <cell r="J90">
            <v>940.03879935129078</v>
          </cell>
          <cell r="K90">
            <v>1013.0630437252984</v>
          </cell>
          <cell r="L90">
            <v>1100.7952937942259</v>
          </cell>
          <cell r="M90">
            <v>1147.2436970378221</v>
          </cell>
          <cell r="N90">
            <v>1201.5458245728314</v>
          </cell>
          <cell r="O90">
            <v>1331.2267752501321</v>
          </cell>
          <cell r="P90">
            <v>1484.518156440181</v>
          </cell>
          <cell r="Q90">
            <v>1521.0557206296007</v>
          </cell>
        </row>
        <row r="91">
          <cell r="C91" t="str">
            <v>Balance of VIC1+4</v>
          </cell>
          <cell r="D91">
            <v>827.59751172353697</v>
          </cell>
          <cell r="E91">
            <v>827.59751172353697</v>
          </cell>
          <cell r="F91">
            <v>827.49697565363067</v>
          </cell>
          <cell r="G91">
            <v>850.9386776411684</v>
          </cell>
          <cell r="H91">
            <v>893.56292609070556</v>
          </cell>
          <cell r="I91">
            <v>952.42833756492098</v>
          </cell>
          <cell r="J91">
            <v>1037.9206338001256</v>
          </cell>
          <cell r="K91">
            <v>1110.4880403124803</v>
          </cell>
          <cell r="L91">
            <v>1197.6714396563475</v>
          </cell>
          <cell r="M91">
            <v>1243.8292607855949</v>
          </cell>
          <cell r="N91">
            <v>1297.7916751184518</v>
          </cell>
          <cell r="O91">
            <v>1426.6613453163793</v>
          </cell>
          <cell r="P91">
            <v>1578.9937415862382</v>
          </cell>
          <cell r="Q91">
            <v>1615.3027260164745</v>
          </cell>
        </row>
        <row r="92">
          <cell r="C92" t="str">
            <v>Balance of VIC1+5</v>
          </cell>
          <cell r="D92">
            <v>926.90457557354239</v>
          </cell>
          <cell r="E92">
            <v>926.90457557354239</v>
          </cell>
          <cell r="F92">
            <v>926.70350343372979</v>
          </cell>
          <cell r="G92">
            <v>949.997631490598</v>
          </cell>
          <cell r="H92">
            <v>992.35354562545854</v>
          </cell>
          <cell r="I92">
            <v>1050.8483775968575</v>
          </cell>
          <cell r="J92">
            <v>1135.8024682489604</v>
          </cell>
          <cell r="K92">
            <v>1207.9130368996623</v>
          </cell>
          <cell r="L92">
            <v>1294.5475855184691</v>
          </cell>
          <cell r="M92">
            <v>1340.4148245333677</v>
          </cell>
          <cell r="N92">
            <v>1394.0375256640723</v>
          </cell>
          <cell r="O92">
            <v>1522.0959153826266</v>
          </cell>
          <cell r="P92">
            <v>1673.4693267322955</v>
          </cell>
          <cell r="Q92">
            <v>1709.5497314033482</v>
          </cell>
        </row>
        <row r="93">
          <cell r="C93" t="str">
            <v>Balance of VIC1+6</v>
          </cell>
          <cell r="D93">
            <v>1026.2116394235477</v>
          </cell>
          <cell r="E93">
            <v>1026.2116394235477</v>
          </cell>
          <cell r="F93">
            <v>1025.9100312138289</v>
          </cell>
          <cell r="G93">
            <v>1049.0565853400276</v>
          </cell>
          <cell r="H93">
            <v>1091.1441651602115</v>
          </cell>
          <cell r="I93">
            <v>1149.2684176287939</v>
          </cell>
          <cell r="J93">
            <v>1233.6843026977954</v>
          </cell>
          <cell r="K93">
            <v>1305.3380334868443</v>
          </cell>
          <cell r="L93">
            <v>1391.4237313805907</v>
          </cell>
          <cell r="M93">
            <v>1437.0003882811404</v>
          </cell>
          <cell r="N93">
            <v>1490.2833762096927</v>
          </cell>
          <cell r="O93">
            <v>1617.5304854488738</v>
          </cell>
          <cell r="P93">
            <v>1767.9449118783527</v>
          </cell>
          <cell r="Q93">
            <v>1803.796736790222</v>
          </cell>
        </row>
        <row r="96">
          <cell r="C96" t="str">
            <v>Brisbane2+0</v>
          </cell>
          <cell r="D96">
            <v>600.03778817209025</v>
          </cell>
          <cell r="E96">
            <v>600.03778817209025</v>
          </cell>
          <cell r="F96">
            <v>616.34289230288073</v>
          </cell>
          <cell r="G96">
            <v>640.27680743619294</v>
          </cell>
          <cell r="H96">
            <v>683.796040693794</v>
          </cell>
          <cell r="I96">
            <v>743.8974500271695</v>
          </cell>
          <cell r="J96">
            <v>831.18483841272882</v>
          </cell>
          <cell r="K96">
            <v>905.27594713155224</v>
          </cell>
          <cell r="L96">
            <v>994.28994839645861</v>
          </cell>
          <cell r="M96">
            <v>1041.4169482978436</v>
          </cell>
          <cell r="N96">
            <v>1096.5124122274469</v>
          </cell>
          <cell r="O96">
            <v>1228.0879815845185</v>
          </cell>
          <cell r="P96">
            <v>1383.6189151541621</v>
          </cell>
          <cell r="Q96">
            <v>1420.6902741381164</v>
          </cell>
        </row>
        <row r="97">
          <cell r="C97" t="str">
            <v>Brisbane2+1</v>
          </cell>
          <cell r="D97">
            <v>711.03399438440715</v>
          </cell>
          <cell r="E97">
            <v>711.03399438440715</v>
          </cell>
          <cell r="F97">
            <v>711.03399438440715</v>
          </cell>
          <cell r="G97">
            <v>734.94519648733728</v>
          </cell>
          <cell r="H97">
            <v>778.42313186138858</v>
          </cell>
          <cell r="I97">
            <v>838.46751017383622</v>
          </cell>
          <cell r="J97">
            <v>925.67206901051077</v>
          </cell>
          <cell r="K97">
            <v>999.69286915000953</v>
          </cell>
          <cell r="L97">
            <v>1088.622399089387</v>
          </cell>
          <cell r="M97">
            <v>1135.7046800198177</v>
          </cell>
          <cell r="N97">
            <v>1190.7478585644783</v>
          </cell>
          <cell r="O97">
            <v>1322.1985737588466</v>
          </cell>
          <cell r="P97">
            <v>1477.5819176431105</v>
          </cell>
          <cell r="Q97">
            <v>1514.6180947649354</v>
          </cell>
        </row>
        <row r="98">
          <cell r="C98" t="str">
            <v>Brisbane2+2</v>
          </cell>
          <cell r="D98">
            <v>789.24662424875169</v>
          </cell>
          <cell r="E98">
            <v>789.24662424875169</v>
          </cell>
          <cell r="F98">
            <v>789.24662424875169</v>
          </cell>
          <cell r="G98">
            <v>813.25099457382316</v>
          </cell>
          <cell r="H98">
            <v>856.89833677366346</v>
          </cell>
          <cell r="I98">
            <v>917.17666962179771</v>
          </cell>
          <cell r="J98">
            <v>1004.7210083979222</v>
          </cell>
          <cell r="K98">
            <v>1079.0302226481892</v>
          </cell>
          <cell r="L98">
            <v>1168.3062606413662</v>
          </cell>
          <cell r="M98">
            <v>1215.5719884235177</v>
          </cell>
          <cell r="N98">
            <v>1270.829640031317</v>
          </cell>
          <cell r="O98">
            <v>1402.7925336662663</v>
          </cell>
          <cell r="P98">
            <v>1558.7813103228955</v>
          </cell>
          <cell r="Q98">
            <v>1595.96179898946</v>
          </cell>
        </row>
        <row r="99">
          <cell r="C99" t="str">
            <v>Brisbane2+3</v>
          </cell>
          <cell r="D99">
            <v>882.24448165802869</v>
          </cell>
          <cell r="E99">
            <v>882.24448165802869</v>
          </cell>
          <cell r="F99">
            <v>882.24448165802869</v>
          </cell>
          <cell r="G99">
            <v>882.24448165802869</v>
          </cell>
          <cell r="H99">
            <v>926.04029624562963</v>
          </cell>
          <cell r="I99">
            <v>986.52367448204302</v>
          </cell>
          <cell r="J99">
            <v>1074.3658081587348</v>
          </cell>
          <cell r="K99">
            <v>1148.9277951760821</v>
          </cell>
          <cell r="L99">
            <v>1238.5075163350921</v>
          </cell>
          <cell r="M99">
            <v>1285.9340245149378</v>
          </cell>
          <cell r="N99">
            <v>1341.3796456429379</v>
          </cell>
          <cell r="O99">
            <v>1473.7914279245067</v>
          </cell>
          <cell r="P99">
            <v>1630.3108198557891</v>
          </cell>
          <cell r="Q99">
            <v>1667.6177832906119</v>
          </cell>
        </row>
        <row r="100">
          <cell r="C100" t="str">
            <v>Brisbane2+4</v>
          </cell>
          <cell r="D100">
            <v>976.93558373955511</v>
          </cell>
          <cell r="E100">
            <v>976.93558373955511</v>
          </cell>
          <cell r="F100">
            <v>976.93558373955511</v>
          </cell>
          <cell r="G100">
            <v>976.91287070917303</v>
          </cell>
          <cell r="H100">
            <v>1020.6673874132242</v>
          </cell>
          <cell r="I100">
            <v>1081.0937346287096</v>
          </cell>
          <cell r="J100">
            <v>1168.8530387565168</v>
          </cell>
          <cell r="K100">
            <v>1243.3447171945395</v>
          </cell>
          <cell r="L100">
            <v>1332.8399670280205</v>
          </cell>
          <cell r="M100">
            <v>1380.2217562369119</v>
          </cell>
          <cell r="N100">
            <v>1435.6150919799693</v>
          </cell>
          <cell r="O100">
            <v>1567.9020200988348</v>
          </cell>
          <cell r="P100">
            <v>1724.2738223447375</v>
          </cell>
          <cell r="Q100">
            <v>1761.545603917431</v>
          </cell>
        </row>
        <row r="101">
          <cell r="C101" t="str">
            <v>Brisbane2+5</v>
          </cell>
          <cell r="D101">
            <v>1071.6266858210815</v>
          </cell>
          <cell r="E101">
            <v>1071.6266858210815</v>
          </cell>
          <cell r="F101">
            <v>1071.6266858210815</v>
          </cell>
          <cell r="G101">
            <v>1071.5812597603174</v>
          </cell>
          <cell r="H101">
            <v>1115.2944785808188</v>
          </cell>
          <cell r="I101">
            <v>1175.6637947753763</v>
          </cell>
          <cell r="J101">
            <v>1263.3402693542987</v>
          </cell>
          <cell r="K101">
            <v>1337.7616392129967</v>
          </cell>
          <cell r="L101">
            <v>1427.1724177209489</v>
          </cell>
          <cell r="M101">
            <v>1474.509487958886</v>
          </cell>
          <cell r="N101">
            <v>1529.8505383170007</v>
          </cell>
          <cell r="O101">
            <v>1662.0126122731629</v>
          </cell>
          <cell r="P101">
            <v>1818.2368248336859</v>
          </cell>
          <cell r="Q101">
            <v>1855.4734245442501</v>
          </cell>
        </row>
        <row r="102">
          <cell r="C102" t="str">
            <v>Brisbane2+6</v>
          </cell>
          <cell r="D102">
            <v>1166.317787902608</v>
          </cell>
          <cell r="E102">
            <v>1166.317787902608</v>
          </cell>
          <cell r="F102">
            <v>1166.317787902608</v>
          </cell>
          <cell r="G102">
            <v>1166.2496488114616</v>
          </cell>
          <cell r="H102">
            <v>1209.9215697484133</v>
          </cell>
          <cell r="I102">
            <v>1270.2338549220431</v>
          </cell>
          <cell r="J102">
            <v>1357.8274999520806</v>
          </cell>
          <cell r="K102">
            <v>1432.1785612314538</v>
          </cell>
          <cell r="L102">
            <v>1521.5048684138774</v>
          </cell>
          <cell r="M102">
            <v>1568.7972196808601</v>
          </cell>
          <cell r="N102">
            <v>1624.085984654032</v>
          </cell>
          <cell r="O102">
            <v>1756.1232044474909</v>
          </cell>
          <cell r="P102">
            <v>1912.1998273226343</v>
          </cell>
          <cell r="Q102">
            <v>1949.4012451710691</v>
          </cell>
        </row>
        <row r="104">
          <cell r="C104" t="str">
            <v>Brisbane1+0</v>
          </cell>
          <cell r="D104">
            <v>296.62314157242787</v>
          </cell>
          <cell r="E104">
            <v>313.76439699866313</v>
          </cell>
          <cell r="F104">
            <v>329.91272142758856</v>
          </cell>
          <cell r="G104">
            <v>353.61650415831053</v>
          </cell>
          <cell r="H104">
            <v>396.71728467431922</v>
          </cell>
          <cell r="I104">
            <v>456.2407982634503</v>
          </cell>
          <cell r="J104">
            <v>542.68888900934485</v>
          </cell>
          <cell r="K104">
            <v>616.06758603444848</v>
          </cell>
          <cell r="L104">
            <v>704.2256857467828</v>
          </cell>
          <cell r="M104">
            <v>750.89954454151552</v>
          </cell>
          <cell r="N104">
            <v>805.4652463850515</v>
          </cell>
          <cell r="O104">
            <v>935.7756716848246</v>
          </cell>
          <cell r="P104">
            <v>1089.811121780217</v>
          </cell>
          <cell r="Q104">
            <v>1126.5260261830963</v>
          </cell>
        </row>
        <row r="105">
          <cell r="C105" t="str">
            <v>Brisbane1+1</v>
          </cell>
          <cell r="D105">
            <v>413.4673266053685</v>
          </cell>
          <cell r="E105">
            <v>413.4673266053685</v>
          </cell>
          <cell r="F105">
            <v>429.51511493479887</v>
          </cell>
          <cell r="G105">
            <v>453.07132291996936</v>
          </cell>
          <cell r="H105">
            <v>495.90376941524494</v>
          </cell>
          <cell r="I105">
            <v>555.05670422436719</v>
          </cell>
          <cell r="J105">
            <v>640.9665878309994</v>
          </cell>
          <cell r="K105">
            <v>713.88844668363481</v>
          </cell>
          <cell r="L105">
            <v>801.49769685747617</v>
          </cell>
          <cell r="M105">
            <v>847.88097425046328</v>
          </cell>
          <cell r="N105">
            <v>902.10696160932071</v>
          </cell>
          <cell r="O105">
            <v>1031.6061079094941</v>
          </cell>
          <cell r="P105">
            <v>1184.682569627266</v>
          </cell>
          <cell r="Q105">
            <v>1221.1688983878009</v>
          </cell>
        </row>
        <row r="106">
          <cell r="C106" t="str">
            <v>Brisbane1+2</v>
          </cell>
          <cell r="D106">
            <v>531.20474010355053</v>
          </cell>
          <cell r="E106">
            <v>531.20474010355053</v>
          </cell>
          <cell r="F106">
            <v>547.26379216014402</v>
          </cell>
          <cell r="G106">
            <v>570.83653891905635</v>
          </cell>
          <cell r="H106">
            <v>613.69905184099912</v>
          </cell>
          <cell r="I106">
            <v>672.89351201354111</v>
          </cell>
          <cell r="J106">
            <v>758.86370627514361</v>
          </cell>
          <cell r="K106">
            <v>831.83675576149687</v>
          </cell>
          <cell r="L106">
            <v>919.50751054421596</v>
          </cell>
          <cell r="M106">
            <v>965.92334485071217</v>
          </cell>
          <cell r="N106">
            <v>1020.1874032635917</v>
          </cell>
          <cell r="O106">
            <v>1149.77745662341</v>
          </cell>
          <cell r="P106">
            <v>1302.9613806317088</v>
          </cell>
          <cell r="Q106">
            <v>1339.4733178454735</v>
          </cell>
        </row>
        <row r="107">
          <cell r="C107" t="str">
            <v>Brisbane1+3</v>
          </cell>
          <cell r="D107">
            <v>665.01246938548911</v>
          </cell>
          <cell r="E107">
            <v>665.01246938548911</v>
          </cell>
          <cell r="F107">
            <v>665.01246938548911</v>
          </cell>
          <cell r="G107">
            <v>688.60175491814334</v>
          </cell>
          <cell r="H107">
            <v>731.4943342667533</v>
          </cell>
          <cell r="I107">
            <v>790.73031980271503</v>
          </cell>
          <cell r="J107">
            <v>876.76082471928783</v>
          </cell>
          <cell r="K107">
            <v>949.78506483935894</v>
          </cell>
          <cell r="L107">
            <v>1037.5173242309556</v>
          </cell>
          <cell r="M107">
            <v>1083.9657154509609</v>
          </cell>
          <cell r="N107">
            <v>1138.2678449178627</v>
          </cell>
          <cell r="O107">
            <v>1267.9488053373259</v>
          </cell>
          <cell r="P107">
            <v>1421.2401916361516</v>
          </cell>
          <cell r="Q107">
            <v>1457.7777373031461</v>
          </cell>
        </row>
        <row r="108">
          <cell r="C108" t="str">
            <v>Brisbane1+4</v>
          </cell>
          <cell r="D108">
            <v>764.71539899219442</v>
          </cell>
          <cell r="E108">
            <v>764.71539899219442</v>
          </cell>
          <cell r="F108">
            <v>764.61486289269942</v>
          </cell>
          <cell r="G108">
            <v>788.05657367980211</v>
          </cell>
          <cell r="H108">
            <v>830.68081900767902</v>
          </cell>
          <cell r="I108">
            <v>889.54622576363192</v>
          </cell>
          <cell r="J108">
            <v>975.03852354094238</v>
          </cell>
          <cell r="K108">
            <v>1047.6059254885454</v>
          </cell>
          <cell r="L108">
            <v>1134.7893353416489</v>
          </cell>
          <cell r="M108">
            <v>1180.9471451599088</v>
          </cell>
          <cell r="N108">
            <v>1234.9095601421318</v>
          </cell>
          <cell r="O108">
            <v>1363.7792415619954</v>
          </cell>
          <cell r="P108">
            <v>1516.1116394832006</v>
          </cell>
          <cell r="Q108">
            <v>1552.4206095078507</v>
          </cell>
        </row>
        <row r="109">
          <cell r="C109" t="str">
            <v>Brisbane1+5</v>
          </cell>
          <cell r="D109">
            <v>864.41832859889973</v>
          </cell>
          <cell r="E109">
            <v>864.41832859889973</v>
          </cell>
          <cell r="F109">
            <v>864.21725639990973</v>
          </cell>
          <cell r="G109">
            <v>887.51139244146088</v>
          </cell>
          <cell r="H109">
            <v>929.86730374860474</v>
          </cell>
          <cell r="I109">
            <v>988.36213172454882</v>
          </cell>
          <cell r="J109">
            <v>1073.3162223625968</v>
          </cell>
          <cell r="K109">
            <v>1145.4267861377316</v>
          </cell>
          <cell r="L109">
            <v>1232.0613464523421</v>
          </cell>
          <cell r="M109">
            <v>1277.9285748688567</v>
          </cell>
          <cell r="N109">
            <v>1331.5512753664011</v>
          </cell>
          <cell r="O109">
            <v>1459.6096777866649</v>
          </cell>
          <cell r="P109">
            <v>1610.9830873302496</v>
          </cell>
          <cell r="Q109">
            <v>1647.0634817125554</v>
          </cell>
        </row>
        <row r="110">
          <cell r="C110" t="str">
            <v>Brisbane1+6</v>
          </cell>
          <cell r="D110">
            <v>964.12125820560505</v>
          </cell>
          <cell r="E110">
            <v>964.12125820560505</v>
          </cell>
          <cell r="F110">
            <v>963.81964990712004</v>
          </cell>
          <cell r="G110">
            <v>986.96621120311966</v>
          </cell>
          <cell r="H110">
            <v>1029.0537884895305</v>
          </cell>
          <cell r="I110">
            <v>1087.1780376854658</v>
          </cell>
          <cell r="J110">
            <v>1171.5939211842515</v>
          </cell>
          <cell r="K110">
            <v>1243.2476467869178</v>
          </cell>
          <cell r="L110">
            <v>1329.3333575630354</v>
          </cell>
          <cell r="M110">
            <v>1374.9100045778046</v>
          </cell>
          <cell r="N110">
            <v>1428.1929905906704</v>
          </cell>
          <cell r="O110">
            <v>1555.4401140113343</v>
          </cell>
          <cell r="P110">
            <v>1705.8545351772987</v>
          </cell>
          <cell r="Q110">
            <v>1741.70635391726</v>
          </cell>
        </row>
        <row r="113">
          <cell r="C113" t="str">
            <v>Balance of QLD2+0</v>
          </cell>
          <cell r="D113">
            <v>666.44378721898829</v>
          </cell>
          <cell r="E113">
            <v>666.44378721898829</v>
          </cell>
          <cell r="F113">
            <v>682.74889105014927</v>
          </cell>
          <cell r="G113">
            <v>706.68280581750162</v>
          </cell>
          <cell r="H113">
            <v>750.20203857648255</v>
          </cell>
          <cell r="I113">
            <v>810.30344877596292</v>
          </cell>
          <cell r="J113">
            <v>897.59083710052892</v>
          </cell>
          <cell r="K113">
            <v>971.68194553573358</v>
          </cell>
          <cell r="L113">
            <v>1060.6959472153944</v>
          </cell>
          <cell r="M113">
            <v>1107.8229463238663</v>
          </cell>
          <cell r="N113">
            <v>1162.9184115099317</v>
          </cell>
          <cell r="O113">
            <v>1294.4939795800444</v>
          </cell>
          <cell r="P113">
            <v>1450.0249130642978</v>
          </cell>
          <cell r="Q113">
            <v>1487.0962743172024</v>
          </cell>
        </row>
        <row r="114">
          <cell r="C114" t="str">
            <v>Balance of QLD2+1</v>
          </cell>
          <cell r="D114">
            <v>777.37697598235809</v>
          </cell>
          <cell r="E114">
            <v>777.37697598235809</v>
          </cell>
          <cell r="F114">
            <v>777.37697598235809</v>
          </cell>
          <cell r="G114">
            <v>801.28818028657054</v>
          </cell>
          <cell r="H114">
            <v>844.76611604090976</v>
          </cell>
          <cell r="I114">
            <v>904.81049193999138</v>
          </cell>
          <cell r="J114">
            <v>992.01505159574788</v>
          </cell>
          <cell r="K114">
            <v>1066.0358495997834</v>
          </cell>
          <cell r="L114">
            <v>1154.9653836345697</v>
          </cell>
          <cell r="M114">
            <v>1202.0476591239571</v>
          </cell>
          <cell r="N114">
            <v>1257.0908419102914</v>
          </cell>
          <cell r="O114">
            <v>1388.5415530385035</v>
          </cell>
          <cell r="P114">
            <v>1543.9248961621911</v>
          </cell>
          <cell r="Q114">
            <v>1580.9610786080477</v>
          </cell>
        </row>
        <row r="115">
          <cell r="C115" t="str">
            <v>Balance of QLD2+2</v>
          </cell>
          <cell r="D115">
            <v>855.84810585407286</v>
          </cell>
          <cell r="E115">
            <v>855.84810585407286</v>
          </cell>
          <cell r="F115">
            <v>855.84810585407286</v>
          </cell>
          <cell r="G115">
            <v>879.85247590770587</v>
          </cell>
          <cell r="H115">
            <v>923.49981700050307</v>
          </cell>
          <cell r="I115">
            <v>983.77815171145028</v>
          </cell>
          <cell r="J115">
            <v>1071.3224897956727</v>
          </cell>
          <cell r="K115">
            <v>1145.6317050252474</v>
          </cell>
          <cell r="L115">
            <v>1234.9077396121377</v>
          </cell>
          <cell r="M115">
            <v>1282.1734691825898</v>
          </cell>
          <cell r="N115">
            <v>1337.431122344507</v>
          </cell>
          <cell r="O115">
            <v>1469.394013999552</v>
          </cell>
          <cell r="P115">
            <v>1625.3827918483819</v>
          </cell>
          <cell r="Q115">
            <v>1662.563281451675</v>
          </cell>
        </row>
        <row r="116">
          <cell r="C116" t="str">
            <v>Balance of QLD2+3</v>
          </cell>
          <cell r="D116">
            <v>949.07251808351612</v>
          </cell>
          <cell r="E116">
            <v>949.07251808351612</v>
          </cell>
          <cell r="F116">
            <v>949.07251808351612</v>
          </cell>
          <cell r="G116">
            <v>949.07251808351612</v>
          </cell>
          <cell r="H116">
            <v>992.86833124103896</v>
          </cell>
          <cell r="I116">
            <v>1053.351708455968</v>
          </cell>
          <cell r="J116">
            <v>1141.1938440005172</v>
          </cell>
          <cell r="K116">
            <v>1215.7558308427529</v>
          </cell>
          <cell r="L116">
            <v>1305.3355488497541</v>
          </cell>
          <cell r="M116">
            <v>1352.7620613490187</v>
          </cell>
          <cell r="N116">
            <v>1408.2076795584924</v>
          </cell>
          <cell r="O116">
            <v>1540.6194635911772</v>
          </cell>
          <cell r="P116">
            <v>1697.1388593749152</v>
          </cell>
          <cell r="Q116">
            <v>1734.4458167392022</v>
          </cell>
        </row>
        <row r="117">
          <cell r="C117" t="str">
            <v>Balance of QLD2+4</v>
          </cell>
          <cell r="D117">
            <v>1043.7006030157249</v>
          </cell>
          <cell r="E117">
            <v>1043.7006030157249</v>
          </cell>
          <cell r="F117">
            <v>1043.7006030157249</v>
          </cell>
          <cell r="G117">
            <v>1043.677892552585</v>
          </cell>
          <cell r="H117">
            <v>1087.4324087054661</v>
          </cell>
          <cell r="I117">
            <v>1147.8587516199964</v>
          </cell>
          <cell r="J117">
            <v>1235.618058495736</v>
          </cell>
          <cell r="K117">
            <v>1310.1097349068027</v>
          </cell>
          <cell r="L117">
            <v>1399.6049852689293</v>
          </cell>
          <cell r="M117">
            <v>1446.9867741491096</v>
          </cell>
          <cell r="N117">
            <v>1502.380109958852</v>
          </cell>
          <cell r="O117">
            <v>1634.6670370496363</v>
          </cell>
          <cell r="P117">
            <v>1791.0388424728085</v>
          </cell>
          <cell r="Q117">
            <v>1828.3106210300475</v>
          </cell>
        </row>
        <row r="118">
          <cell r="C118" t="str">
            <v>Balance of QLD2+5</v>
          </cell>
          <cell r="D118">
            <v>1138.3286879479338</v>
          </cell>
          <cell r="E118">
            <v>1138.3286879479338</v>
          </cell>
          <cell r="F118">
            <v>1138.3286879479338</v>
          </cell>
          <cell r="G118">
            <v>1138.283267021654</v>
          </cell>
          <cell r="H118">
            <v>1181.9964861698932</v>
          </cell>
          <cell r="I118">
            <v>1242.3657947840247</v>
          </cell>
          <cell r="J118">
            <v>1330.0422729909551</v>
          </cell>
          <cell r="K118">
            <v>1404.4636389708526</v>
          </cell>
          <cell r="L118">
            <v>1493.8744216881046</v>
          </cell>
          <cell r="M118">
            <v>1541.2114869492004</v>
          </cell>
          <cell r="N118">
            <v>1596.5525403592117</v>
          </cell>
          <cell r="O118">
            <v>1728.7146105080953</v>
          </cell>
          <cell r="P118">
            <v>1884.9388255707017</v>
          </cell>
          <cell r="Q118">
            <v>1922.1754253208928</v>
          </cell>
        </row>
        <row r="119">
          <cell r="C119" t="str">
            <v>Balance of QLD2+6</v>
          </cell>
          <cell r="D119">
            <v>1232.9567728801426</v>
          </cell>
          <cell r="E119">
            <v>1232.9567728801426</v>
          </cell>
          <cell r="F119">
            <v>1232.9567728801426</v>
          </cell>
          <cell r="G119">
            <v>1232.8886414907229</v>
          </cell>
          <cell r="H119">
            <v>1276.5605636343203</v>
          </cell>
          <cell r="I119">
            <v>1336.8728379480531</v>
          </cell>
          <cell r="J119">
            <v>1424.4664874861742</v>
          </cell>
          <cell r="K119">
            <v>1498.8175430349024</v>
          </cell>
          <cell r="L119">
            <v>1588.1438581072798</v>
          </cell>
          <cell r="M119">
            <v>1635.4361997492913</v>
          </cell>
          <cell r="N119">
            <v>1690.7249707595713</v>
          </cell>
          <cell r="O119">
            <v>1822.7621839665544</v>
          </cell>
          <cell r="P119">
            <v>1978.838808668595</v>
          </cell>
          <cell r="Q119">
            <v>2016.0402296117381</v>
          </cell>
        </row>
        <row r="121">
          <cell r="C121" t="str">
            <v>Balance of QLD1+0</v>
          </cell>
          <cell r="D121">
            <v>362.39062370183848</v>
          </cell>
          <cell r="E121">
            <v>379.53187881489634</v>
          </cell>
          <cell r="F121">
            <v>395.68020395448639</v>
          </cell>
          <cell r="G121">
            <v>419.38398558328845</v>
          </cell>
          <cell r="H121">
            <v>462.48476620640503</v>
          </cell>
          <cell r="I121">
            <v>522.00828079659948</v>
          </cell>
          <cell r="J121">
            <v>608.45637098736643</v>
          </cell>
          <cell r="K121">
            <v>681.83506721562037</v>
          </cell>
          <cell r="L121">
            <v>769.99316838162213</v>
          </cell>
          <cell r="M121">
            <v>816.66702629615247</v>
          </cell>
          <cell r="N121">
            <v>871.2327287798355</v>
          </cell>
          <cell r="O121">
            <v>1001.5431535394843</v>
          </cell>
          <cell r="P121">
            <v>1155.5786033614806</v>
          </cell>
          <cell r="Q121">
            <v>1192.2935080577608</v>
          </cell>
        </row>
        <row r="122">
          <cell r="C122" t="str">
            <v>Balance of QLD1+1</v>
          </cell>
          <cell r="D122">
            <v>478.82535605766657</v>
          </cell>
          <cell r="E122">
            <v>478.82535605766657</v>
          </cell>
          <cell r="F122">
            <v>494.87314521751244</v>
          </cell>
          <cell r="G122">
            <v>518.42935334026652</v>
          </cell>
          <cell r="H122">
            <v>561.26179877418269</v>
          </cell>
          <cell r="I122">
            <v>620.41473356365009</v>
          </cell>
          <cell r="J122">
            <v>706.32461760268791</v>
          </cell>
          <cell r="K122">
            <v>779.24647696634838</v>
          </cell>
          <cell r="L122">
            <v>866.85572678640324</v>
          </cell>
          <cell r="M122">
            <v>913.23900111324065</v>
          </cell>
          <cell r="N122">
            <v>967.46499373958579</v>
          </cell>
          <cell r="O122">
            <v>1096.9641359515601</v>
          </cell>
          <cell r="P122">
            <v>1250.0406001065278</v>
          </cell>
          <cell r="Q122">
            <v>1286.5269252505782</v>
          </cell>
        </row>
        <row r="123">
          <cell r="C123" t="str">
            <v>Balance of QLD1+2</v>
          </cell>
          <cell r="D123">
            <v>596.60864880112558</v>
          </cell>
          <cell r="E123">
            <v>596.60864880112558</v>
          </cell>
          <cell r="F123">
            <v>612.66770610546962</v>
          </cell>
          <cell r="G123">
            <v>636.24044990655887</v>
          </cell>
          <cell r="H123">
            <v>679.10296161197755</v>
          </cell>
          <cell r="I123">
            <v>738.29742493316974</v>
          </cell>
          <cell r="J123">
            <v>824.26761690484466</v>
          </cell>
          <cell r="K123">
            <v>897.24066729762774</v>
          </cell>
          <cell r="L123">
            <v>984.91141711883733</v>
          </cell>
          <cell r="M123">
            <v>1031.3272582951161</v>
          </cell>
          <cell r="N123">
            <v>1085.5913157538591</v>
          </cell>
          <cell r="O123">
            <v>1215.1813659650268</v>
          </cell>
          <cell r="P123">
            <v>1368.3652914999443</v>
          </cell>
          <cell r="Q123">
            <v>1404.8772334843914</v>
          </cell>
        </row>
        <row r="124">
          <cell r="C124" t="str">
            <v>Balance of QLD1+3</v>
          </cell>
          <cell r="D124">
            <v>730.46226699342674</v>
          </cell>
          <cell r="E124">
            <v>730.46226699342674</v>
          </cell>
          <cell r="F124">
            <v>730.46226699342674</v>
          </cell>
          <cell r="G124">
            <v>754.05154647285121</v>
          </cell>
          <cell r="H124">
            <v>796.9441244497724</v>
          </cell>
          <cell r="I124">
            <v>856.18011630268938</v>
          </cell>
          <cell r="J124">
            <v>942.21061620700141</v>
          </cell>
          <cell r="K124">
            <v>1015.2348576289071</v>
          </cell>
          <cell r="L124">
            <v>1102.9671074512714</v>
          </cell>
          <cell r="M124">
            <v>1149.4155154769915</v>
          </cell>
          <cell r="N124">
            <v>1203.7176377681326</v>
          </cell>
          <cell r="O124">
            <v>1333.3985959784934</v>
          </cell>
          <cell r="P124">
            <v>1486.6899828933608</v>
          </cell>
          <cell r="Q124">
            <v>1523.2275417182045</v>
          </cell>
        </row>
        <row r="125">
          <cell r="C125" t="str">
            <v>Balance of QLD1+4</v>
          </cell>
          <cell r="D125">
            <v>829.75574423619696</v>
          </cell>
          <cell r="E125">
            <v>829.75574423619696</v>
          </cell>
          <cell r="F125">
            <v>829.65520825645285</v>
          </cell>
          <cell r="G125">
            <v>853.09691422982928</v>
          </cell>
          <cell r="H125">
            <v>895.72115701755001</v>
          </cell>
          <cell r="I125">
            <v>954.58656906973999</v>
          </cell>
          <cell r="J125">
            <v>1040.0788628223229</v>
          </cell>
          <cell r="K125">
            <v>1112.646267379635</v>
          </cell>
          <cell r="L125">
            <v>1199.8296658560525</v>
          </cell>
          <cell r="M125">
            <v>1245.9874902940796</v>
          </cell>
          <cell r="N125">
            <v>1299.949902727883</v>
          </cell>
          <cell r="O125">
            <v>1428.8195783905694</v>
          </cell>
          <cell r="P125">
            <v>1581.151979638408</v>
          </cell>
          <cell r="Q125">
            <v>1617.4609589110219</v>
          </cell>
        </row>
        <row r="126">
          <cell r="C126" t="str">
            <v>Balance of QLD1+5</v>
          </cell>
          <cell r="D126">
            <v>929.04922147896718</v>
          </cell>
          <cell r="E126">
            <v>929.04922147896718</v>
          </cell>
          <cell r="F126">
            <v>928.84814951947897</v>
          </cell>
          <cell r="G126">
            <v>952.14228198680735</v>
          </cell>
          <cell r="H126">
            <v>994.49818958532774</v>
          </cell>
          <cell r="I126">
            <v>1052.9930218367906</v>
          </cell>
          <cell r="J126">
            <v>1137.9471094376445</v>
          </cell>
          <cell r="K126">
            <v>1210.0576771303631</v>
          </cell>
          <cell r="L126">
            <v>1296.6922242608337</v>
          </cell>
          <cell r="M126">
            <v>1342.5594651111678</v>
          </cell>
          <cell r="N126">
            <v>1396.1821676876334</v>
          </cell>
          <cell r="O126">
            <v>1524.2405608026452</v>
          </cell>
          <cell r="P126">
            <v>1675.6139763834551</v>
          </cell>
          <cell r="Q126">
            <v>1711.6943761038392</v>
          </cell>
        </row>
        <row r="127">
          <cell r="C127" t="str">
            <v>Balance of QLD1+6</v>
          </cell>
          <cell r="D127">
            <v>1028.3426987217374</v>
          </cell>
          <cell r="E127">
            <v>1028.3426987217374</v>
          </cell>
          <cell r="F127">
            <v>1028.0410907825051</v>
          </cell>
          <cell r="G127">
            <v>1051.1876497437854</v>
          </cell>
          <cell r="H127">
            <v>1093.2752221531055</v>
          </cell>
          <cell r="I127">
            <v>1151.3994746038411</v>
          </cell>
          <cell r="J127">
            <v>1235.8153560529659</v>
          </cell>
          <cell r="K127">
            <v>1307.4690868810912</v>
          </cell>
          <cell r="L127">
            <v>1393.5547826656148</v>
          </cell>
          <cell r="M127">
            <v>1439.131439928256</v>
          </cell>
          <cell r="N127">
            <v>1492.4144326473838</v>
          </cell>
          <cell r="O127">
            <v>1619.661543214721</v>
          </cell>
          <cell r="P127">
            <v>1770.0759731285023</v>
          </cell>
          <cell r="Q127">
            <v>1805.9277932966565</v>
          </cell>
        </row>
        <row r="130">
          <cell r="C130" t="str">
            <v>Adelaide2+0</v>
          </cell>
          <cell r="D130">
            <v>644.55408539419193</v>
          </cell>
          <cell r="E130">
            <v>644.55408539419193</v>
          </cell>
          <cell r="F130">
            <v>660.85918883575812</v>
          </cell>
          <cell r="G130">
            <v>684.79310448141393</v>
          </cell>
          <cell r="H130">
            <v>728.31233739135325</v>
          </cell>
          <cell r="I130">
            <v>788.41374709983768</v>
          </cell>
          <cell r="J130">
            <v>875.70113527192029</v>
          </cell>
          <cell r="K130">
            <v>949.79224405783657</v>
          </cell>
          <cell r="L130">
            <v>1038.8062453898356</v>
          </cell>
          <cell r="M130">
            <v>1085.9332449252606</v>
          </cell>
          <cell r="N130">
            <v>1141.0287095501876</v>
          </cell>
          <cell r="O130">
            <v>1272.6042783156238</v>
          </cell>
          <cell r="P130">
            <v>1428.1352116900894</v>
          </cell>
          <cell r="Q130">
            <v>1465.2065713083739</v>
          </cell>
        </row>
        <row r="131">
          <cell r="C131" t="str">
            <v>Adelaide2+1</v>
          </cell>
          <cell r="D131">
            <v>755.50804856055095</v>
          </cell>
          <cell r="E131">
            <v>755.50804856055095</v>
          </cell>
          <cell r="F131">
            <v>755.50804856055095</v>
          </cell>
          <cell r="G131">
            <v>779.41924943485833</v>
          </cell>
          <cell r="H131">
            <v>822.89718527695629</v>
          </cell>
          <cell r="I131">
            <v>882.94156449624461</v>
          </cell>
          <cell r="J131">
            <v>970.1461219872848</v>
          </cell>
          <cell r="K131">
            <v>1044.1669226387096</v>
          </cell>
          <cell r="L131">
            <v>1133.096451817511</v>
          </cell>
          <cell r="M131">
            <v>1180.1787347371403</v>
          </cell>
          <cell r="N131">
            <v>1235.2219133695598</v>
          </cell>
          <cell r="O131">
            <v>1366.6726281543872</v>
          </cell>
          <cell r="P131">
            <v>1522.0559715120983</v>
          </cell>
          <cell r="Q131">
            <v>1559.0921483413945</v>
          </cell>
        </row>
        <row r="132">
          <cell r="C132" t="str">
            <v>Adelaide2+2</v>
          </cell>
          <cell r="D132">
            <v>833.89396454367079</v>
          </cell>
          <cell r="E132">
            <v>833.89396454367079</v>
          </cell>
          <cell r="F132">
            <v>833.89396454367079</v>
          </cell>
          <cell r="G132">
            <v>857.89833628448014</v>
          </cell>
          <cell r="H132">
            <v>901.5456789473626</v>
          </cell>
          <cell r="I132">
            <v>961.82401001784103</v>
          </cell>
          <cell r="J132">
            <v>1049.3683509761179</v>
          </cell>
          <cell r="K132">
            <v>1123.6775649389795</v>
          </cell>
          <cell r="L132">
            <v>1212.9536019315599</v>
          </cell>
          <cell r="M132">
            <v>1260.2193292879256</v>
          </cell>
          <cell r="N132">
            <v>1315.4769808744352</v>
          </cell>
          <cell r="O132">
            <v>1447.4398745093847</v>
          </cell>
          <cell r="P132">
            <v>1603.4286515917997</v>
          </cell>
          <cell r="Q132">
            <v>1640.6091401732067</v>
          </cell>
        </row>
        <row r="133">
          <cell r="C133" t="str">
            <v>Adelaide2+3</v>
          </cell>
          <cell r="D133">
            <v>927.04369664094725</v>
          </cell>
          <cell r="E133">
            <v>927.04369664094725</v>
          </cell>
          <cell r="F133">
            <v>927.04369664094725</v>
          </cell>
          <cell r="G133">
            <v>927.04369664094725</v>
          </cell>
          <cell r="H133">
            <v>970.8395124835148</v>
          </cell>
          <cell r="I133">
            <v>1031.3228894357765</v>
          </cell>
          <cell r="J133">
            <v>1119.1650236961736</v>
          </cell>
          <cell r="K133">
            <v>1193.7270105384093</v>
          </cell>
          <cell r="L133">
            <v>1283.3067310553438</v>
          </cell>
          <cell r="M133">
            <v>1330.7332395270416</v>
          </cell>
          <cell r="N133">
            <v>1386.1788598378544</v>
          </cell>
          <cell r="O133">
            <v>1518.590643520316</v>
          </cell>
          <cell r="P133">
            <v>1675.1100368524912</v>
          </cell>
          <cell r="Q133">
            <v>1712.4170009877607</v>
          </cell>
        </row>
        <row r="134">
          <cell r="C134" t="str">
            <v>Adelaide2+4</v>
          </cell>
          <cell r="D134">
            <v>1021.6925563657401</v>
          </cell>
          <cell r="E134">
            <v>1021.6925563657401</v>
          </cell>
          <cell r="F134">
            <v>1021.6925563657401</v>
          </cell>
          <cell r="G134">
            <v>1021.6698415943916</v>
          </cell>
          <cell r="H134">
            <v>1065.4243603691179</v>
          </cell>
          <cell r="I134">
            <v>1125.8507068321833</v>
          </cell>
          <cell r="J134">
            <v>1213.610010411538</v>
          </cell>
          <cell r="K134">
            <v>1288.1016891192824</v>
          </cell>
          <cell r="L134">
            <v>1377.5969374830192</v>
          </cell>
          <cell r="M134">
            <v>1424.9787293389213</v>
          </cell>
          <cell r="N134">
            <v>1480.3720636572266</v>
          </cell>
          <cell r="O134">
            <v>1612.6589933590794</v>
          </cell>
          <cell r="P134">
            <v>1769.0307966745002</v>
          </cell>
          <cell r="Q134">
            <v>1806.3025780207813</v>
          </cell>
        </row>
        <row r="135">
          <cell r="C135" t="str">
            <v>Adelaide2+5</v>
          </cell>
          <cell r="D135">
            <v>1116.3414160905329</v>
          </cell>
          <cell r="E135">
            <v>1116.3414160905329</v>
          </cell>
          <cell r="F135">
            <v>1116.3414160905329</v>
          </cell>
          <cell r="G135">
            <v>1116.295986547836</v>
          </cell>
          <cell r="H135">
            <v>1160.009208254721</v>
          </cell>
          <cell r="I135">
            <v>1220.3785242285903</v>
          </cell>
          <cell r="J135">
            <v>1308.0549971269024</v>
          </cell>
          <cell r="K135">
            <v>1382.4763677001554</v>
          </cell>
          <cell r="L135">
            <v>1471.8871439106947</v>
          </cell>
          <cell r="M135">
            <v>1519.224219150801</v>
          </cell>
          <cell r="N135">
            <v>1574.5652674765988</v>
          </cell>
          <cell r="O135">
            <v>1706.7273431978429</v>
          </cell>
          <cell r="P135">
            <v>1862.9515564965091</v>
          </cell>
          <cell r="Q135">
            <v>1900.1881550538019</v>
          </cell>
        </row>
        <row r="136">
          <cell r="C136" t="str">
            <v>Adelaide2+6</v>
          </cell>
          <cell r="D136">
            <v>1210.9902758153257</v>
          </cell>
          <cell r="E136">
            <v>1210.9902758153257</v>
          </cell>
          <cell r="F136">
            <v>1210.9902758153257</v>
          </cell>
          <cell r="G136">
            <v>1210.9221315012805</v>
          </cell>
          <cell r="H136">
            <v>1254.594056140324</v>
          </cell>
          <cell r="I136">
            <v>1314.9063416249974</v>
          </cell>
          <cell r="J136">
            <v>1402.4999838422668</v>
          </cell>
          <cell r="K136">
            <v>1476.8510462810284</v>
          </cell>
          <cell r="L136">
            <v>1566.1773503383702</v>
          </cell>
          <cell r="M136">
            <v>1613.4697089626807</v>
          </cell>
          <cell r="N136">
            <v>1668.758471295971</v>
          </cell>
          <cell r="O136">
            <v>1800.7956930366063</v>
          </cell>
          <cell r="P136">
            <v>1956.872316318518</v>
          </cell>
          <cell r="Q136">
            <v>1994.0737320868225</v>
          </cell>
        </row>
        <row r="138">
          <cell r="C138" t="str">
            <v>Adelaide1+0</v>
          </cell>
          <cell r="D138">
            <v>340.71139897374519</v>
          </cell>
          <cell r="E138">
            <v>357.85265373618205</v>
          </cell>
          <cell r="F138">
            <v>374.00097903106825</v>
          </cell>
          <cell r="G138">
            <v>397.70476160362881</v>
          </cell>
          <cell r="H138">
            <v>440.80554199085782</v>
          </cell>
          <cell r="I138">
            <v>500.32905599758499</v>
          </cell>
          <cell r="J138">
            <v>586.77714594996382</v>
          </cell>
          <cell r="K138">
            <v>660.15584357853959</v>
          </cell>
          <cell r="L138">
            <v>748.31394342423778</v>
          </cell>
          <cell r="M138">
            <v>794.98780172552381</v>
          </cell>
          <cell r="N138">
            <v>849.55350456928954</v>
          </cell>
          <cell r="O138">
            <v>979.86392926892472</v>
          </cell>
          <cell r="P138">
            <v>1133.8993790842528</v>
          </cell>
          <cell r="Q138">
            <v>1170.6142847140807</v>
          </cell>
        </row>
        <row r="139">
          <cell r="C139" t="str">
            <v>Adelaide1+1</v>
          </cell>
          <cell r="D139">
            <v>457.28110046831677</v>
          </cell>
          <cell r="E139">
            <v>457.28110046831677</v>
          </cell>
          <cell r="F139">
            <v>473.32889011953279</v>
          </cell>
          <cell r="G139">
            <v>496.88509869434756</v>
          </cell>
          <cell r="H139">
            <v>539.71754373516751</v>
          </cell>
          <cell r="I139">
            <v>598.87047911427908</v>
          </cell>
          <cell r="J139">
            <v>684.78036252436311</v>
          </cell>
          <cell r="K139">
            <v>757.70222184871409</v>
          </cell>
          <cell r="L139">
            <v>845.31147072533815</v>
          </cell>
          <cell r="M139">
            <v>891.69475110585552</v>
          </cell>
          <cell r="N139">
            <v>945.92073634199403</v>
          </cell>
          <cell r="O139">
            <v>1075.4198837428369</v>
          </cell>
          <cell r="P139">
            <v>1228.4963459323239</v>
          </cell>
          <cell r="Q139">
            <v>1264.9826707618975</v>
          </cell>
        </row>
        <row r="140">
          <cell r="C140" t="str">
            <v>Adelaide1+2</v>
          </cell>
          <cell r="D140">
            <v>575.04926995352946</v>
          </cell>
          <cell r="E140">
            <v>575.04926995352946</v>
          </cell>
          <cell r="F140">
            <v>591.10832336976739</v>
          </cell>
          <cell r="G140">
            <v>614.68107155988434</v>
          </cell>
          <cell r="H140">
            <v>657.54358469650776</v>
          </cell>
          <cell r="I140">
            <v>716.7380444873952</v>
          </cell>
          <cell r="J140">
            <v>802.70823746091344</v>
          </cell>
          <cell r="K140">
            <v>875.68128732892126</v>
          </cell>
          <cell r="L140">
            <v>963.35204249329502</v>
          </cell>
          <cell r="M140">
            <v>1009.7678786126507</v>
          </cell>
          <cell r="N140">
            <v>1064.03193807508</v>
          </cell>
          <cell r="O140">
            <v>1193.6219873321115</v>
          </cell>
          <cell r="P140">
            <v>1346.8059119128927</v>
          </cell>
          <cell r="Q140">
            <v>1383.3178523707213</v>
          </cell>
        </row>
        <row r="141">
          <cell r="C141" t="str">
            <v>Adelaide1+3</v>
          </cell>
          <cell r="D141">
            <v>708.88775662000194</v>
          </cell>
          <cell r="E141">
            <v>708.88775662000194</v>
          </cell>
          <cell r="F141">
            <v>708.88775662000194</v>
          </cell>
          <cell r="G141">
            <v>732.47704442542113</v>
          </cell>
          <cell r="H141">
            <v>775.36962565784802</v>
          </cell>
          <cell r="I141">
            <v>834.60560986051132</v>
          </cell>
          <cell r="J141">
            <v>920.63611239746376</v>
          </cell>
          <cell r="K141">
            <v>993.66035280912843</v>
          </cell>
          <cell r="L141">
            <v>1081.3926142612518</v>
          </cell>
          <cell r="M141">
            <v>1127.8410061194459</v>
          </cell>
          <cell r="N141">
            <v>1182.1431398081659</v>
          </cell>
          <cell r="O141">
            <v>1311.8240909213862</v>
          </cell>
          <cell r="P141">
            <v>1465.1154778934615</v>
          </cell>
          <cell r="Q141">
            <v>1501.6530339795452</v>
          </cell>
        </row>
        <row r="142">
          <cell r="C142" t="str">
            <v>Adelaide1+4</v>
          </cell>
          <cell r="D142">
            <v>808.31620335213665</v>
          </cell>
          <cell r="E142">
            <v>808.31620335213665</v>
          </cell>
          <cell r="F142">
            <v>808.21566770846653</v>
          </cell>
          <cell r="G142">
            <v>831.65738151613982</v>
          </cell>
          <cell r="H142">
            <v>874.28162740215771</v>
          </cell>
          <cell r="I142">
            <v>933.14703297720541</v>
          </cell>
          <cell r="J142">
            <v>1018.6393289718631</v>
          </cell>
          <cell r="K142">
            <v>1091.2067310793029</v>
          </cell>
          <cell r="L142">
            <v>1178.3901415623523</v>
          </cell>
          <cell r="M142">
            <v>1224.5479554997776</v>
          </cell>
          <cell r="N142">
            <v>1278.5103715808705</v>
          </cell>
          <cell r="O142">
            <v>1407.3800453952983</v>
          </cell>
          <cell r="P142">
            <v>1559.7124447415326</v>
          </cell>
          <cell r="Q142">
            <v>1596.021420027362</v>
          </cell>
        </row>
        <row r="143">
          <cell r="C143" t="str">
            <v>Adelaide1+5</v>
          </cell>
          <cell r="D143">
            <v>907.74465008427137</v>
          </cell>
          <cell r="E143">
            <v>907.74465008427137</v>
          </cell>
          <cell r="F143">
            <v>907.54357879693111</v>
          </cell>
          <cell r="G143">
            <v>930.83771860685852</v>
          </cell>
          <cell r="H143">
            <v>973.1936291464674</v>
          </cell>
          <cell r="I143">
            <v>1031.6884560938995</v>
          </cell>
          <cell r="J143">
            <v>1116.6425455462622</v>
          </cell>
          <cell r="K143">
            <v>1188.7531093494774</v>
          </cell>
          <cell r="L143">
            <v>1275.3876688634527</v>
          </cell>
          <cell r="M143">
            <v>1321.2549048801093</v>
          </cell>
          <cell r="N143">
            <v>1374.8776033535751</v>
          </cell>
          <cell r="O143">
            <v>1502.9359998692105</v>
          </cell>
          <cell r="P143">
            <v>1654.3094115896038</v>
          </cell>
          <cell r="Q143">
            <v>1690.3898060751787</v>
          </cell>
        </row>
        <row r="144">
          <cell r="C144" t="str">
            <v>Adelaide1+6</v>
          </cell>
          <cell r="D144">
            <v>1007.1730968164061</v>
          </cell>
          <cell r="E144">
            <v>1007.1730968164061</v>
          </cell>
          <cell r="F144">
            <v>1006.8714898853957</v>
          </cell>
          <cell r="G144">
            <v>1030.0180556975772</v>
          </cell>
          <cell r="H144">
            <v>1072.1056308907771</v>
          </cell>
          <cell r="I144">
            <v>1130.2298792105935</v>
          </cell>
          <cell r="J144">
            <v>1214.6457621206614</v>
          </cell>
          <cell r="K144">
            <v>1286.2994876196519</v>
          </cell>
          <cell r="L144">
            <v>1372.3851961645532</v>
          </cell>
          <cell r="M144">
            <v>1417.961854260441</v>
          </cell>
          <cell r="N144">
            <v>1471.2448351262797</v>
          </cell>
          <cell r="O144">
            <v>1598.4919543431226</v>
          </cell>
          <cell r="P144">
            <v>1748.9063784376749</v>
          </cell>
          <cell r="Q144">
            <v>1784.7581921229955</v>
          </cell>
        </row>
        <row r="147">
          <cell r="C147" t="str">
            <v>Balance of SA2+0</v>
          </cell>
          <cell r="D147">
            <v>593.99119662754629</v>
          </cell>
          <cell r="E147">
            <v>593.99119662754629</v>
          </cell>
          <cell r="F147">
            <v>610.29630065541073</v>
          </cell>
          <cell r="G147">
            <v>634.23021581159526</v>
          </cell>
          <cell r="H147">
            <v>677.74944841809292</v>
          </cell>
          <cell r="I147">
            <v>737.85085854743113</v>
          </cell>
          <cell r="J147">
            <v>825.13824703667888</v>
          </cell>
          <cell r="K147">
            <v>899.22935631054156</v>
          </cell>
          <cell r="L147">
            <v>988.24335629458847</v>
          </cell>
          <cell r="M147">
            <v>1035.3703568059066</v>
          </cell>
          <cell r="N147">
            <v>1090.4658215101249</v>
          </cell>
          <cell r="O147">
            <v>1222.0413903365545</v>
          </cell>
          <cell r="P147">
            <v>1377.5723236134304</v>
          </cell>
          <cell r="Q147">
            <v>1414.643682841358</v>
          </cell>
        </row>
        <row r="148">
          <cell r="C148" t="str">
            <v>Balance of SA2+1</v>
          </cell>
          <cell r="D148">
            <v>704.99313993593375</v>
          </cell>
          <cell r="E148">
            <v>704.99313993593375</v>
          </cell>
          <cell r="F148">
            <v>704.99313993593375</v>
          </cell>
          <cell r="G148">
            <v>728.90434324554678</v>
          </cell>
          <cell r="H148">
            <v>772.38228071849517</v>
          </cell>
          <cell r="I148">
            <v>832.42665546208661</v>
          </cell>
          <cell r="J148">
            <v>919.63121347967933</v>
          </cell>
          <cell r="K148">
            <v>993.65201337052838</v>
          </cell>
          <cell r="L148">
            <v>1082.5815451235867</v>
          </cell>
          <cell r="M148">
            <v>1129.6638232457371</v>
          </cell>
          <cell r="N148">
            <v>1184.7070073777058</v>
          </cell>
          <cell r="O148">
            <v>1316.15771692626</v>
          </cell>
          <cell r="P148">
            <v>1471.5410598159247</v>
          </cell>
          <cell r="Q148">
            <v>1508.5772419107464</v>
          </cell>
        </row>
        <row r="149">
          <cell r="C149" t="str">
            <v>Balance of SA2+2</v>
          </cell>
          <cell r="D149">
            <v>783.18223350461665</v>
          </cell>
          <cell r="E149">
            <v>783.18223350461665</v>
          </cell>
          <cell r="F149">
            <v>783.18223350461665</v>
          </cell>
          <cell r="G149">
            <v>807.18660253636369</v>
          </cell>
          <cell r="H149">
            <v>850.83394506086574</v>
          </cell>
          <cell r="I149">
            <v>911.11227971858978</v>
          </cell>
          <cell r="J149">
            <v>998.65661963369155</v>
          </cell>
          <cell r="K149">
            <v>1072.9658334794619</v>
          </cell>
          <cell r="L149">
            <v>1162.2418672786484</v>
          </cell>
          <cell r="M149">
            <v>1209.5075973174651</v>
          </cell>
          <cell r="N149">
            <v>1264.7652483717422</v>
          </cell>
          <cell r="O149">
            <v>1396.7281429008419</v>
          </cell>
          <cell r="P149">
            <v>1552.7169181949566</v>
          </cell>
          <cell r="Q149">
            <v>1589.8974075427782</v>
          </cell>
        </row>
        <row r="150">
          <cell r="C150" t="str">
            <v>Balance of SA2+3</v>
          </cell>
          <cell r="D150">
            <v>876.15946126627546</v>
          </cell>
          <cell r="E150">
            <v>876.15946126627546</v>
          </cell>
          <cell r="F150">
            <v>876.15946126627546</v>
          </cell>
          <cell r="G150">
            <v>876.15946126627546</v>
          </cell>
          <cell r="H150">
            <v>919.95527658350795</v>
          </cell>
          <cell r="I150">
            <v>980.43865636674036</v>
          </cell>
          <cell r="J150">
            <v>1068.2807877377963</v>
          </cell>
          <cell r="K150">
            <v>1142.8427759809247</v>
          </cell>
          <cell r="L150">
            <v>1232.4224959141538</v>
          </cell>
          <cell r="M150">
            <v>1279.849006487191</v>
          </cell>
          <cell r="N150">
            <v>1335.2946256305934</v>
          </cell>
          <cell r="O150">
            <v>1467.7064064528986</v>
          </cell>
          <cell r="P150">
            <v>1624.2258000185561</v>
          </cell>
          <cell r="Q150">
            <v>1661.5327614687806</v>
          </cell>
        </row>
        <row r="151">
          <cell r="C151" t="str">
            <v>Balance of SA2+4</v>
          </cell>
          <cell r="D151">
            <v>970.85630054679848</v>
          </cell>
          <cell r="E151">
            <v>970.85630054679848</v>
          </cell>
          <cell r="F151">
            <v>970.85630054679848</v>
          </cell>
          <cell r="G151">
            <v>970.83358870022698</v>
          </cell>
          <cell r="H151">
            <v>1014.5881088839102</v>
          </cell>
          <cell r="I151">
            <v>1075.0144532813958</v>
          </cell>
          <cell r="J151">
            <v>1162.7737541807969</v>
          </cell>
          <cell r="K151">
            <v>1237.2654330409114</v>
          </cell>
          <cell r="L151">
            <v>1326.7606847431521</v>
          </cell>
          <cell r="M151">
            <v>1374.1424729270216</v>
          </cell>
          <cell r="N151">
            <v>1429.5358114981743</v>
          </cell>
          <cell r="O151">
            <v>1561.8227330426041</v>
          </cell>
          <cell r="P151">
            <v>1718.1945362210504</v>
          </cell>
          <cell r="Q151">
            <v>1755.4663205381689</v>
          </cell>
        </row>
        <row r="152">
          <cell r="C152" t="str">
            <v>Balance of SA2+5</v>
          </cell>
          <cell r="D152">
            <v>1065.5531398273215</v>
          </cell>
          <cell r="E152">
            <v>1065.5531398273215</v>
          </cell>
          <cell r="F152">
            <v>1065.5531398273215</v>
          </cell>
          <cell r="G152">
            <v>1065.5077161341785</v>
          </cell>
          <cell r="H152">
            <v>1109.2209411843123</v>
          </cell>
          <cell r="I152">
            <v>1169.5902501960513</v>
          </cell>
          <cell r="J152">
            <v>1257.2667206237975</v>
          </cell>
          <cell r="K152">
            <v>1331.6880901008981</v>
          </cell>
          <cell r="L152">
            <v>1421.0988735721503</v>
          </cell>
          <cell r="M152">
            <v>1468.4359393668522</v>
          </cell>
          <cell r="N152">
            <v>1523.7769973657553</v>
          </cell>
          <cell r="O152">
            <v>1655.9390596323096</v>
          </cell>
          <cell r="P152">
            <v>1812.1632724235446</v>
          </cell>
          <cell r="Q152">
            <v>1849.3998796075573</v>
          </cell>
        </row>
        <row r="153">
          <cell r="C153" t="str">
            <v>Balance of SA2+6</v>
          </cell>
          <cell r="D153">
            <v>1160.2499791078444</v>
          </cell>
          <cell r="E153">
            <v>1160.2499791078444</v>
          </cell>
          <cell r="F153">
            <v>1160.2499791078444</v>
          </cell>
          <cell r="G153">
            <v>1160.18184356813</v>
          </cell>
          <cell r="H153">
            <v>1203.8537734847146</v>
          </cell>
          <cell r="I153">
            <v>1264.1660471107068</v>
          </cell>
          <cell r="J153">
            <v>1351.7596870667981</v>
          </cell>
          <cell r="K153">
            <v>1426.1107471608848</v>
          </cell>
          <cell r="L153">
            <v>1515.4370624011485</v>
          </cell>
          <cell r="M153">
            <v>1562.7294058066827</v>
          </cell>
          <cell r="N153">
            <v>1618.0181832333362</v>
          </cell>
          <cell r="O153">
            <v>1750.0553862220152</v>
          </cell>
          <cell r="P153">
            <v>1906.1320086260389</v>
          </cell>
          <cell r="Q153">
            <v>1943.3334386769457</v>
          </cell>
        </row>
        <row r="155">
          <cell r="C155" t="str">
            <v>Balance of SA1+0</v>
          </cell>
          <cell r="D155">
            <v>290.63468984735226</v>
          </cell>
          <cell r="E155">
            <v>307.775945223843</v>
          </cell>
          <cell r="F155">
            <v>323.92426972643767</v>
          </cell>
          <cell r="G155">
            <v>347.62805224419395</v>
          </cell>
          <cell r="H155">
            <v>390.72883289315001</v>
          </cell>
          <cell r="I155">
            <v>450.25234673900673</v>
          </cell>
          <cell r="J155">
            <v>536.70043704146599</v>
          </cell>
          <cell r="K155">
            <v>610.07913431329303</v>
          </cell>
          <cell r="L155">
            <v>698.23723443905556</v>
          </cell>
          <cell r="M155">
            <v>744.91109306708336</v>
          </cell>
          <cell r="N155">
            <v>799.47679469056868</v>
          </cell>
          <cell r="O155">
            <v>929.78721875005692</v>
          </cell>
          <cell r="P155">
            <v>1083.8226685587165</v>
          </cell>
          <cell r="Q155">
            <v>1120.5375759156082</v>
          </cell>
        </row>
        <row r="156">
          <cell r="C156" t="str">
            <v>Balance of SA1+1</v>
          </cell>
          <cell r="D156">
            <v>407.51615716115271</v>
          </cell>
          <cell r="E156">
            <v>407.51615716115271</v>
          </cell>
          <cell r="F156">
            <v>423.56394596721208</v>
          </cell>
          <cell r="G156">
            <v>447.12015358876869</v>
          </cell>
          <cell r="H156">
            <v>489.95259980887704</v>
          </cell>
          <cell r="I156">
            <v>549.10553438214163</v>
          </cell>
          <cell r="J156">
            <v>635.01541869634673</v>
          </cell>
          <cell r="K156">
            <v>707.93727876758021</v>
          </cell>
          <cell r="L156">
            <v>795.54652693663127</v>
          </cell>
          <cell r="M156">
            <v>841.92980535166816</v>
          </cell>
          <cell r="N156">
            <v>896.15579436152927</v>
          </cell>
          <cell r="O156">
            <v>1025.6549364162652</v>
          </cell>
          <cell r="P156">
            <v>1178.7313974264641</v>
          </cell>
          <cell r="Q156">
            <v>1215.2177274449064</v>
          </cell>
        </row>
        <row r="157">
          <cell r="C157" t="str">
            <v>Balance of SA1+2</v>
          </cell>
          <cell r="D157">
            <v>525.24939195391721</v>
          </cell>
          <cell r="E157">
            <v>525.24939195391721</v>
          </cell>
          <cell r="F157">
            <v>541.30844529859496</v>
          </cell>
          <cell r="G157">
            <v>564.88119050703551</v>
          </cell>
          <cell r="H157">
            <v>607.74370328585758</v>
          </cell>
          <cell r="I157">
            <v>666.93816622539555</v>
          </cell>
          <cell r="J157">
            <v>752.90835967598196</v>
          </cell>
          <cell r="K157">
            <v>825.8814111183151</v>
          </cell>
          <cell r="L157">
            <v>913.55216189366104</v>
          </cell>
          <cell r="M157">
            <v>959.96800230663052</v>
          </cell>
          <cell r="N157">
            <v>1014.2320565213097</v>
          </cell>
          <cell r="O157">
            <v>1143.822114079328</v>
          </cell>
          <cell r="P157">
            <v>1297.0060344619087</v>
          </cell>
          <cell r="Q157">
            <v>1333.5179711031913</v>
          </cell>
        </row>
        <row r="158">
          <cell r="C158" t="str">
            <v>Balance of SA1+3</v>
          </cell>
          <cell r="D158">
            <v>659.0529446299779</v>
          </cell>
          <cell r="E158">
            <v>659.0529446299779</v>
          </cell>
          <cell r="F158">
            <v>659.0529446299779</v>
          </cell>
          <cell r="G158">
            <v>682.64222742530228</v>
          </cell>
          <cell r="H158">
            <v>725.53480676283812</v>
          </cell>
          <cell r="I158">
            <v>784.77079806864947</v>
          </cell>
          <cell r="J158">
            <v>870.80130065561718</v>
          </cell>
          <cell r="K158">
            <v>943.82554346904999</v>
          </cell>
          <cell r="L158">
            <v>1031.5577968506909</v>
          </cell>
          <cell r="M158">
            <v>1078.0061992615929</v>
          </cell>
          <cell r="N158">
            <v>1132.30831868109</v>
          </cell>
          <cell r="O158">
            <v>1261.9892917423908</v>
          </cell>
          <cell r="P158">
            <v>1415.2806714973533</v>
          </cell>
          <cell r="Q158">
            <v>1451.8182147614762</v>
          </cell>
        </row>
        <row r="159">
          <cell r="C159" t="str">
            <v>Balance of SA1+4</v>
          </cell>
          <cell r="D159">
            <v>758.79315656728761</v>
          </cell>
          <cell r="E159">
            <v>758.79315656728761</v>
          </cell>
          <cell r="F159">
            <v>758.69262087075231</v>
          </cell>
          <cell r="G159">
            <v>782.13432876987702</v>
          </cell>
          <cell r="H159">
            <v>824.7585736785652</v>
          </cell>
          <cell r="I159">
            <v>883.62398571178437</v>
          </cell>
          <cell r="J159">
            <v>969.11628231049792</v>
          </cell>
          <cell r="K159">
            <v>1041.6836879233372</v>
          </cell>
          <cell r="L159">
            <v>1128.8670893482667</v>
          </cell>
          <cell r="M159">
            <v>1175.0249115461777</v>
          </cell>
          <cell r="N159">
            <v>1228.9873183520506</v>
          </cell>
          <cell r="O159">
            <v>1357.857009408599</v>
          </cell>
          <cell r="P159">
            <v>1510.1894003651009</v>
          </cell>
          <cell r="Q159">
            <v>1546.4983662907744</v>
          </cell>
        </row>
        <row r="160">
          <cell r="C160" t="str">
            <v>Balance of SA1+5</v>
          </cell>
          <cell r="D160">
            <v>858.53336850459732</v>
          </cell>
          <cell r="E160">
            <v>858.53336850459732</v>
          </cell>
          <cell r="F160">
            <v>858.33229711152671</v>
          </cell>
          <cell r="G160">
            <v>881.62643011445175</v>
          </cell>
          <cell r="H160">
            <v>923.98234059429228</v>
          </cell>
          <cell r="I160">
            <v>982.47717335491927</v>
          </cell>
          <cell r="J160">
            <v>1067.4312639653785</v>
          </cell>
          <cell r="K160">
            <v>1139.5418323776244</v>
          </cell>
          <cell r="L160">
            <v>1226.1763818458426</v>
          </cell>
          <cell r="M160">
            <v>1272.0436238307625</v>
          </cell>
          <cell r="N160">
            <v>1325.6663180230112</v>
          </cell>
          <cell r="O160">
            <v>1453.7247270748071</v>
          </cell>
          <cell r="P160">
            <v>1605.0981292328486</v>
          </cell>
          <cell r="Q160">
            <v>1641.1785178200726</v>
          </cell>
        </row>
        <row r="161">
          <cell r="C161" t="str">
            <v>Balance of SA1+6</v>
          </cell>
          <cell r="D161">
            <v>958.27358044190703</v>
          </cell>
          <cell r="E161">
            <v>958.27358044190703</v>
          </cell>
          <cell r="F161">
            <v>957.97197335230112</v>
          </cell>
          <cell r="G161">
            <v>981.11853145902649</v>
          </cell>
          <cell r="H161">
            <v>1023.2061075100194</v>
          </cell>
          <cell r="I161">
            <v>1081.3303609980542</v>
          </cell>
          <cell r="J161">
            <v>1165.7462456202593</v>
          </cell>
          <cell r="K161">
            <v>1237.3999768319115</v>
          </cell>
          <cell r="L161">
            <v>1323.4856743434184</v>
          </cell>
          <cell r="M161">
            <v>1369.0623361153473</v>
          </cell>
          <cell r="N161">
            <v>1422.3453176939718</v>
          </cell>
          <cell r="O161">
            <v>1549.5924447410152</v>
          </cell>
          <cell r="P161">
            <v>1700.0068581005962</v>
          </cell>
          <cell r="Q161">
            <v>1735.8586693493708</v>
          </cell>
        </row>
        <row r="164">
          <cell r="C164" t="str">
            <v>Perth2+0</v>
          </cell>
          <cell r="D164">
            <v>570.40886846978628</v>
          </cell>
          <cell r="E164">
            <v>570.40886846978628</v>
          </cell>
          <cell r="F164">
            <v>586.7139719792076</v>
          </cell>
          <cell r="G164">
            <v>610.64788738165271</v>
          </cell>
          <cell r="H164">
            <v>654.16712089542568</v>
          </cell>
          <cell r="I164">
            <v>714.26853036756097</v>
          </cell>
          <cell r="J164">
            <v>801.55591835971336</v>
          </cell>
          <cell r="K164">
            <v>875.64702792634375</v>
          </cell>
          <cell r="L164">
            <v>964.66102822145683</v>
          </cell>
          <cell r="M164">
            <v>1011.7880276470939</v>
          </cell>
          <cell r="N164">
            <v>1066.8834924611001</v>
          </cell>
          <cell r="O164">
            <v>1198.4590607324906</v>
          </cell>
          <cell r="P164">
            <v>1353.9899939727709</v>
          </cell>
          <cell r="Q164">
            <v>1391.0613545913454</v>
          </cell>
        </row>
        <row r="165">
          <cell r="C165" t="str">
            <v>Perth2+1</v>
          </cell>
          <cell r="D165">
            <v>681.43318931617068</v>
          </cell>
          <cell r="E165">
            <v>681.43318931617068</v>
          </cell>
          <cell r="F165">
            <v>681.43318931617068</v>
          </cell>
          <cell r="G165">
            <v>705.34439370082862</v>
          </cell>
          <cell r="H165">
            <v>748.82232917726515</v>
          </cell>
          <cell r="I165">
            <v>808.86670538350245</v>
          </cell>
          <cell r="J165">
            <v>896.07126417629775</v>
          </cell>
          <cell r="K165">
            <v>970.09206267763284</v>
          </cell>
          <cell r="L165">
            <v>1059.0215974144892</v>
          </cell>
          <cell r="M165">
            <v>1106.1038747760638</v>
          </cell>
          <cell r="N165">
            <v>1161.1470570943513</v>
          </cell>
          <cell r="O165">
            <v>1292.5977663503763</v>
          </cell>
          <cell r="P165">
            <v>1447.9811095910759</v>
          </cell>
          <cell r="Q165">
            <v>1485.0172909253217</v>
          </cell>
        </row>
        <row r="166">
          <cell r="C166" t="str">
            <v>Perth2+2</v>
          </cell>
          <cell r="D166">
            <v>759.53048324384054</v>
          </cell>
          <cell r="E166">
            <v>759.53048324384054</v>
          </cell>
          <cell r="F166">
            <v>759.53048324384054</v>
          </cell>
          <cell r="G166">
            <v>783.53485330279602</v>
          </cell>
          <cell r="H166">
            <v>827.1821965245224</v>
          </cell>
          <cell r="I166">
            <v>887.4605303306746</v>
          </cell>
          <cell r="J166">
            <v>975.00486953258508</v>
          </cell>
          <cell r="K166">
            <v>1049.3140843683077</v>
          </cell>
          <cell r="L166">
            <v>1138.5901179758905</v>
          </cell>
          <cell r="M166">
            <v>1185.855849249486</v>
          </cell>
          <cell r="N166">
            <v>1241.1135009637317</v>
          </cell>
          <cell r="O166">
            <v>1373.0763939812912</v>
          </cell>
          <cell r="P166">
            <v>1529.0651702972918</v>
          </cell>
          <cell r="Q166">
            <v>1566.2456596025349</v>
          </cell>
        </row>
        <row r="167">
          <cell r="C167" t="str">
            <v>Perth2+3</v>
          </cell>
          <cell r="D167">
            <v>852.42725779536943</v>
          </cell>
          <cell r="E167">
            <v>852.42725779536943</v>
          </cell>
          <cell r="F167">
            <v>852.42725779536943</v>
          </cell>
          <cell r="G167">
            <v>852.42725779536943</v>
          </cell>
          <cell r="H167">
            <v>896.22307296667577</v>
          </cell>
          <cell r="I167">
            <v>956.70645012323439</v>
          </cell>
          <cell r="J167">
            <v>1044.5485867768234</v>
          </cell>
          <cell r="K167">
            <v>1119.1105721597955</v>
          </cell>
          <cell r="L167">
            <v>1208.6902916260603</v>
          </cell>
          <cell r="M167">
            <v>1256.1168034832494</v>
          </cell>
          <cell r="N167">
            <v>1311.5624213424994</v>
          </cell>
          <cell r="O167">
            <v>1443.9742046163676</v>
          </cell>
          <cell r="P167">
            <v>1600.4936014507748</v>
          </cell>
          <cell r="Q167">
            <v>1637.8005623172942</v>
          </cell>
        </row>
        <row r="168">
          <cell r="C168" t="str">
            <v>Perth2+4</v>
          </cell>
          <cell r="D168">
            <v>947.14647513233251</v>
          </cell>
          <cell r="E168">
            <v>947.14647513233251</v>
          </cell>
          <cell r="F168">
            <v>947.14647513233251</v>
          </cell>
          <cell r="G168">
            <v>947.12376411454534</v>
          </cell>
          <cell r="H168">
            <v>990.87828124851524</v>
          </cell>
          <cell r="I168">
            <v>1051.3046251391759</v>
          </cell>
          <cell r="J168">
            <v>1139.0639325934078</v>
          </cell>
          <cell r="K168">
            <v>1213.5556069110846</v>
          </cell>
          <cell r="L168">
            <v>1303.0508608190926</v>
          </cell>
          <cell r="M168">
            <v>1350.4326506122193</v>
          </cell>
          <cell r="N168">
            <v>1405.8259859757507</v>
          </cell>
          <cell r="O168">
            <v>1538.1129102342534</v>
          </cell>
          <cell r="P168">
            <v>1694.4847170690798</v>
          </cell>
          <cell r="Q168">
            <v>1731.7564986512705</v>
          </cell>
        </row>
        <row r="169">
          <cell r="C169" t="str">
            <v>Perth2+5</v>
          </cell>
          <cell r="D169">
            <v>1041.8656924692955</v>
          </cell>
          <cell r="E169">
            <v>1041.8656924692955</v>
          </cell>
          <cell r="F169">
            <v>1041.8656924692955</v>
          </cell>
          <cell r="G169">
            <v>1041.8202704337214</v>
          </cell>
          <cell r="H169">
            <v>1085.5334895303547</v>
          </cell>
          <cell r="I169">
            <v>1145.9028001551173</v>
          </cell>
          <cell r="J169">
            <v>1233.5792784099922</v>
          </cell>
          <cell r="K169">
            <v>1308.0006416623737</v>
          </cell>
          <cell r="L169">
            <v>1397.411430012125</v>
          </cell>
          <cell r="M169">
            <v>1444.7484977411891</v>
          </cell>
          <cell r="N169">
            <v>1500.0895506090019</v>
          </cell>
          <cell r="O169">
            <v>1632.2516158521391</v>
          </cell>
          <cell r="P169">
            <v>1788.4758326873848</v>
          </cell>
          <cell r="Q169">
            <v>1825.7124349852468</v>
          </cell>
        </row>
        <row r="170">
          <cell r="C170" t="str">
            <v>Perth2+6</v>
          </cell>
          <cell r="D170">
            <v>1136.5849098062586</v>
          </cell>
          <cell r="E170">
            <v>1136.5849098062586</v>
          </cell>
          <cell r="F170">
            <v>1136.5849098062586</v>
          </cell>
          <cell r="G170">
            <v>1136.5167767528974</v>
          </cell>
          <cell r="H170">
            <v>1180.1886978121943</v>
          </cell>
          <cell r="I170">
            <v>1240.5009751710588</v>
          </cell>
          <cell r="J170">
            <v>1328.0946242265766</v>
          </cell>
          <cell r="K170">
            <v>1402.4456764136628</v>
          </cell>
          <cell r="L170">
            <v>1491.7719992051575</v>
          </cell>
          <cell r="M170">
            <v>1539.0643448701589</v>
          </cell>
          <cell r="N170">
            <v>1594.3531152422531</v>
          </cell>
          <cell r="O170">
            <v>1726.3903214700249</v>
          </cell>
          <cell r="P170">
            <v>1882.4669483056898</v>
          </cell>
          <cell r="Q170">
            <v>1919.6683713192231</v>
          </cell>
        </row>
        <row r="172">
          <cell r="C172" t="str">
            <v>Perth1+0</v>
          </cell>
          <cell r="D172">
            <v>267.27911364543974</v>
          </cell>
          <cell r="E172">
            <v>284.42036897788637</v>
          </cell>
          <cell r="F172">
            <v>300.56869383299448</v>
          </cell>
          <cell r="G172">
            <v>324.27247638661839</v>
          </cell>
          <cell r="H172">
            <v>367.37325643168555</v>
          </cell>
          <cell r="I172">
            <v>426.89677109439668</v>
          </cell>
          <cell r="J172">
            <v>513.34486074837355</v>
          </cell>
          <cell r="K172">
            <v>586.72355786016385</v>
          </cell>
          <cell r="L172">
            <v>674.88165904283608</v>
          </cell>
          <cell r="M172">
            <v>721.55551605049152</v>
          </cell>
          <cell r="N172">
            <v>776.12121968110478</v>
          </cell>
          <cell r="O172">
            <v>906.43164303376363</v>
          </cell>
          <cell r="P172">
            <v>1060.4670921689353</v>
          </cell>
          <cell r="Q172">
            <v>1097.1819990457166</v>
          </cell>
        </row>
        <row r="173">
          <cell r="C173" t="str">
            <v>Perth1+1</v>
          </cell>
          <cell r="D173">
            <v>384.30598797614198</v>
          </cell>
          <cell r="E173">
            <v>384.30598797614198</v>
          </cell>
          <cell r="F173">
            <v>400.3537758952782</v>
          </cell>
          <cell r="G173">
            <v>423.90998499094525</v>
          </cell>
          <cell r="H173">
            <v>466.74243014969403</v>
          </cell>
          <cell r="I173">
            <v>525.8953646639942</v>
          </cell>
          <cell r="J173">
            <v>611.80525110091821</v>
          </cell>
          <cell r="K173">
            <v>684.72710869564639</v>
          </cell>
          <cell r="L173">
            <v>772.33635918396442</v>
          </cell>
          <cell r="M173">
            <v>818.71963413975561</v>
          </cell>
          <cell r="N173">
            <v>872.94562668748165</v>
          </cell>
          <cell r="O173">
            <v>1002.4447674056906</v>
          </cell>
          <cell r="P173">
            <v>1155.5212307744659</v>
          </cell>
          <cell r="Q173">
            <v>1192.0075576481395</v>
          </cell>
        </row>
        <row r="174">
          <cell r="C174" t="str">
            <v>Perth1+2</v>
          </cell>
          <cell r="D174">
            <v>502.02292758047525</v>
          </cell>
          <cell r="E174">
            <v>502.02292758047525</v>
          </cell>
          <cell r="F174">
            <v>518.08198171231561</v>
          </cell>
          <cell r="G174">
            <v>541.65472789874605</v>
          </cell>
          <cell r="H174">
            <v>584.51724158399793</v>
          </cell>
          <cell r="I174">
            <v>643.71170266296951</v>
          </cell>
          <cell r="J174">
            <v>729.68189711539924</v>
          </cell>
          <cell r="K174">
            <v>802.65494731735498</v>
          </cell>
          <cell r="L174">
            <v>890.32569637525512</v>
          </cell>
          <cell r="M174">
            <v>936.74153631115678</v>
          </cell>
          <cell r="N174">
            <v>991.00559558275881</v>
          </cell>
          <cell r="O174">
            <v>1120.5956415003125</v>
          </cell>
          <cell r="P174">
            <v>1273.7795616920657</v>
          </cell>
          <cell r="Q174">
            <v>1310.2915071114041</v>
          </cell>
        </row>
        <row r="175">
          <cell r="C175" t="str">
            <v>Perth1+3</v>
          </cell>
          <cell r="D175">
            <v>635.81018752935302</v>
          </cell>
          <cell r="E175">
            <v>635.81018752935302</v>
          </cell>
          <cell r="F175">
            <v>635.81018752935302</v>
          </cell>
          <cell r="G175">
            <v>659.39947080654679</v>
          </cell>
          <cell r="H175">
            <v>702.29205301830189</v>
          </cell>
          <cell r="I175">
            <v>761.52804066194483</v>
          </cell>
          <cell r="J175">
            <v>847.55854312988026</v>
          </cell>
          <cell r="K175">
            <v>920.58278593906357</v>
          </cell>
          <cell r="L175">
            <v>1008.3150335665458</v>
          </cell>
          <cell r="M175">
            <v>1054.7634384825578</v>
          </cell>
          <cell r="N175">
            <v>1109.0655644780359</v>
          </cell>
          <cell r="O175">
            <v>1238.7465155949344</v>
          </cell>
          <cell r="P175">
            <v>1392.0378926096655</v>
          </cell>
          <cell r="Q175">
            <v>1428.5754565746688</v>
          </cell>
        </row>
        <row r="176">
          <cell r="C176" t="str">
            <v>Perth1+4</v>
          </cell>
          <cell r="D176">
            <v>735.69580652760862</v>
          </cell>
          <cell r="E176">
            <v>735.69580652760862</v>
          </cell>
          <cell r="F176">
            <v>735.59526959163668</v>
          </cell>
          <cell r="G176">
            <v>759.03697941087364</v>
          </cell>
          <cell r="H176">
            <v>801.66122673631037</v>
          </cell>
          <cell r="I176">
            <v>860.5266342315424</v>
          </cell>
          <cell r="J176">
            <v>946.01893348242493</v>
          </cell>
          <cell r="K176">
            <v>1018.5863367745461</v>
          </cell>
          <cell r="L176">
            <v>1105.7697337076743</v>
          </cell>
          <cell r="M176">
            <v>1151.9275565718219</v>
          </cell>
          <cell r="N176">
            <v>1205.8899714844129</v>
          </cell>
          <cell r="O176">
            <v>1334.7596399668614</v>
          </cell>
          <cell r="P176">
            <v>1487.0920312151961</v>
          </cell>
          <cell r="Q176">
            <v>1523.4010151770917</v>
          </cell>
        </row>
        <row r="177">
          <cell r="C177" t="str">
            <v>Perth1+5</v>
          </cell>
          <cell r="D177">
            <v>835.58142552586423</v>
          </cell>
          <cell r="E177">
            <v>835.58142552586423</v>
          </cell>
          <cell r="F177">
            <v>835.38035165392034</v>
          </cell>
          <cell r="G177">
            <v>858.6744880152005</v>
          </cell>
          <cell r="H177">
            <v>901.03040045431885</v>
          </cell>
          <cell r="I177">
            <v>959.52522780113986</v>
          </cell>
          <cell r="J177">
            <v>1044.4793238349696</v>
          </cell>
          <cell r="K177">
            <v>1116.5898876100287</v>
          </cell>
          <cell r="L177">
            <v>1203.2244338488026</v>
          </cell>
          <cell r="M177">
            <v>1249.091674661086</v>
          </cell>
          <cell r="N177">
            <v>1302.7143784907898</v>
          </cell>
          <cell r="O177">
            <v>1430.7727643387884</v>
          </cell>
          <cell r="P177">
            <v>1582.1461698207268</v>
          </cell>
          <cell r="Q177">
            <v>1618.2265737795146</v>
          </cell>
        </row>
        <row r="178">
          <cell r="C178" t="str">
            <v>Perth1+6</v>
          </cell>
          <cell r="D178">
            <v>935.46704452411984</v>
          </cell>
          <cell r="E178">
            <v>935.46704452411984</v>
          </cell>
          <cell r="F178">
            <v>935.16543371620401</v>
          </cell>
          <cell r="G178">
            <v>958.31199661952735</v>
          </cell>
          <cell r="H178">
            <v>1000.3995741723273</v>
          </cell>
          <cell r="I178">
            <v>1058.5238213707373</v>
          </cell>
          <cell r="J178">
            <v>1142.9397141875143</v>
          </cell>
          <cell r="K178">
            <v>1214.5934384455113</v>
          </cell>
          <cell r="L178">
            <v>1300.679133989931</v>
          </cell>
          <cell r="M178">
            <v>1346.2557927503501</v>
          </cell>
          <cell r="N178">
            <v>1399.5387854971668</v>
          </cell>
          <cell r="O178">
            <v>1526.7858887107154</v>
          </cell>
          <cell r="P178">
            <v>1677.2003084262574</v>
          </cell>
          <cell r="Q178">
            <v>1713.0521323819376</v>
          </cell>
        </row>
        <row r="181">
          <cell r="C181" t="str">
            <v>Balance of WA2+0</v>
          </cell>
          <cell r="D181" t="e">
            <v>#REF!</v>
          </cell>
          <cell r="E181">
            <v>623.66244064739305</v>
          </cell>
          <cell r="F181">
            <v>639.96754505112858</v>
          </cell>
          <cell r="G181">
            <v>663.90145979865815</v>
          </cell>
          <cell r="H181">
            <v>707.42069266132773</v>
          </cell>
          <cell r="I181">
            <v>767.52210298279476</v>
          </cell>
          <cell r="J181">
            <v>854.80949233814727</v>
          </cell>
          <cell r="K181">
            <v>928.90059988894916</v>
          </cell>
          <cell r="L181">
            <v>1017.9146003670421</v>
          </cell>
          <cell r="M181">
            <v>1065.0416007441745</v>
          </cell>
          <cell r="N181">
            <v>1120.1370657106643</v>
          </cell>
          <cell r="O181">
            <v>1251.7126337929756</v>
          </cell>
          <cell r="P181">
            <v>1407.2435675943939</v>
          </cell>
          <cell r="Q181">
            <v>1444.3149275908368</v>
          </cell>
        </row>
        <row r="182">
          <cell r="C182" t="str">
            <v>Balance of WA2+1</v>
          </cell>
          <cell r="D182">
            <v>734.63622836777279</v>
          </cell>
          <cell r="E182">
            <v>734.63622836777279</v>
          </cell>
          <cell r="F182">
            <v>734.63622836777279</v>
          </cell>
          <cell r="G182">
            <v>758.54743158962731</v>
          </cell>
          <cell r="H182">
            <v>802.02536731471344</v>
          </cell>
          <cell r="I182">
            <v>862.06974510060843</v>
          </cell>
          <cell r="J182">
            <v>949.27430133377334</v>
          </cell>
          <cell r="K182">
            <v>1023.2951033600855</v>
          </cell>
          <cell r="L182">
            <v>1112.224633211704</v>
          </cell>
          <cell r="M182">
            <v>1159.3069143761581</v>
          </cell>
          <cell r="N182">
            <v>1214.3500969284689</v>
          </cell>
          <cell r="O182">
            <v>1345.800805511677</v>
          </cell>
          <cell r="P182">
            <v>1501.1841479918007</v>
          </cell>
          <cell r="Q182">
            <v>1538.220332485362</v>
          </cell>
        </row>
        <row r="183">
          <cell r="C183" t="str">
            <v>Balance of WA2+2</v>
          </cell>
          <cell r="D183">
            <v>812.94082024322211</v>
          </cell>
          <cell r="E183">
            <v>812.94082024322211</v>
          </cell>
          <cell r="F183">
            <v>812.94082024322211</v>
          </cell>
          <cell r="G183">
            <v>836.94519242578417</v>
          </cell>
          <cell r="H183">
            <v>880.59253463626919</v>
          </cell>
          <cell r="I183">
            <v>940.87086671798886</v>
          </cell>
          <cell r="J183">
            <v>1028.4152085384824</v>
          </cell>
          <cell r="K183">
            <v>1102.7244208407792</v>
          </cell>
          <cell r="L183">
            <v>1192.0004572159698</v>
          </cell>
          <cell r="M183">
            <v>1239.266186062586</v>
          </cell>
          <cell r="N183">
            <v>1294.523838245196</v>
          </cell>
          <cell r="O183">
            <v>1426.4867304537627</v>
          </cell>
          <cell r="P183">
            <v>1582.4755076639135</v>
          </cell>
          <cell r="Q183">
            <v>1619.6559972246282</v>
          </cell>
        </row>
        <row r="184">
          <cell r="C184" t="str">
            <v>Balance of WA2+3</v>
          </cell>
          <cell r="D184">
            <v>906.0192784870269</v>
          </cell>
          <cell r="E184">
            <v>906.0192784870269</v>
          </cell>
          <cell r="F184">
            <v>906.0192784870269</v>
          </cell>
          <cell r="G184">
            <v>906.0192784870269</v>
          </cell>
          <cell r="H184">
            <v>949.81509462144697</v>
          </cell>
          <cell r="I184">
            <v>1010.2984704938536</v>
          </cell>
          <cell r="J184">
            <v>1098.140606184329</v>
          </cell>
          <cell r="K184">
            <v>1172.7025908668547</v>
          </cell>
          <cell r="L184">
            <v>1262.2823131349051</v>
          </cell>
          <cell r="M184">
            <v>1309.7088246418714</v>
          </cell>
          <cell r="N184">
            <v>1365.1544409251171</v>
          </cell>
          <cell r="O184">
            <v>1497.5662223894983</v>
          </cell>
          <cell r="P184">
            <v>1654.0856189904234</v>
          </cell>
          <cell r="Q184">
            <v>1691.3925830089518</v>
          </cell>
        </row>
        <row r="185">
          <cell r="C185" t="str">
            <v>Balance of WA2+4</v>
          </cell>
          <cell r="D185">
            <v>1000.6879618036711</v>
          </cell>
          <cell r="E185">
            <v>1000.6879618036711</v>
          </cell>
          <cell r="F185">
            <v>1000.6879618036711</v>
          </cell>
          <cell r="G185">
            <v>1000.6652502779961</v>
          </cell>
          <cell r="H185">
            <v>1044.4197692748326</v>
          </cell>
          <cell r="I185">
            <v>1104.8461126116672</v>
          </cell>
          <cell r="J185">
            <v>1192.6054151799551</v>
          </cell>
          <cell r="K185">
            <v>1267.0970943379912</v>
          </cell>
          <cell r="L185">
            <v>1356.592345979567</v>
          </cell>
          <cell r="M185">
            <v>1403.974138273855</v>
          </cell>
          <cell r="N185">
            <v>1459.3674721429218</v>
          </cell>
          <cell r="O185">
            <v>1591.6543941081998</v>
          </cell>
          <cell r="P185">
            <v>1748.0261993878303</v>
          </cell>
          <cell r="Q185">
            <v>1785.297987903477</v>
          </cell>
        </row>
        <row r="186">
          <cell r="C186" t="str">
            <v>Balance of WA2+5</v>
          </cell>
          <cell r="D186">
            <v>1095.3566451203153</v>
          </cell>
          <cell r="E186">
            <v>1095.3566451203153</v>
          </cell>
          <cell r="F186">
            <v>1095.3566451203153</v>
          </cell>
          <cell r="G186">
            <v>1095.3112220689652</v>
          </cell>
          <cell r="H186">
            <v>1139.0244439282183</v>
          </cell>
          <cell r="I186">
            <v>1199.3937547294809</v>
          </cell>
          <cell r="J186">
            <v>1287.0702241755812</v>
          </cell>
          <cell r="K186">
            <v>1361.4915978091276</v>
          </cell>
          <cell r="L186">
            <v>1450.9023788242289</v>
          </cell>
          <cell r="M186">
            <v>1498.2394519058387</v>
          </cell>
          <cell r="N186">
            <v>1553.5805033607264</v>
          </cell>
          <cell r="O186">
            <v>1685.7425658269012</v>
          </cell>
          <cell r="P186">
            <v>1841.9667797852371</v>
          </cell>
          <cell r="Q186">
            <v>1879.2033927980021</v>
          </cell>
        </row>
        <row r="187">
          <cell r="C187" t="str">
            <v>Balance of WA2+6</v>
          </cell>
          <cell r="D187">
            <v>1190.0253284369596</v>
          </cell>
          <cell r="E187">
            <v>1190.0253284369596</v>
          </cell>
          <cell r="F187">
            <v>1190.0253284369596</v>
          </cell>
          <cell r="G187">
            <v>1189.9571938599343</v>
          </cell>
          <cell r="H187">
            <v>1233.629118581604</v>
          </cell>
          <cell r="I187">
            <v>1293.9413968472945</v>
          </cell>
          <cell r="J187">
            <v>1381.5350331712073</v>
          </cell>
          <cell r="K187">
            <v>1455.886101280264</v>
          </cell>
          <cell r="L187">
            <v>1545.2124116688908</v>
          </cell>
          <cell r="M187">
            <v>1592.5047655378223</v>
          </cell>
          <cell r="N187">
            <v>1647.7935345785311</v>
          </cell>
          <cell r="O187">
            <v>1779.8307375456027</v>
          </cell>
          <cell r="P187">
            <v>1935.907360182644</v>
          </cell>
          <cell r="Q187">
            <v>1973.1087976925273</v>
          </cell>
        </row>
        <row r="189">
          <cell r="C189" t="str">
            <v>Balance of WA1+0</v>
          </cell>
          <cell r="D189">
            <v>320.02063512923439</v>
          </cell>
          <cell r="E189">
            <v>337.16189031049799</v>
          </cell>
          <cell r="F189">
            <v>353.31021531130625</v>
          </cell>
          <cell r="G189">
            <v>377.01399701074945</v>
          </cell>
          <cell r="H189">
            <v>420.11477772888793</v>
          </cell>
          <cell r="I189">
            <v>479.63829236409282</v>
          </cell>
          <cell r="J189">
            <v>566.08638215310066</v>
          </cell>
          <cell r="K189">
            <v>639.465078931481</v>
          </cell>
          <cell r="L189">
            <v>727.62318008414627</v>
          </cell>
          <cell r="M189">
            <v>774.29703751189822</v>
          </cell>
          <cell r="N189">
            <v>828.8627403956732</v>
          </cell>
          <cell r="O189">
            <v>959.1731648419169</v>
          </cell>
          <cell r="P189">
            <v>1113.2086152707193</v>
          </cell>
          <cell r="Q189">
            <v>1149.9235210072384</v>
          </cell>
        </row>
        <row r="190">
          <cell r="C190" t="str">
            <v>Balance of WA1+1</v>
          </cell>
          <cell r="D190">
            <v>436.71915360612843</v>
          </cell>
          <cell r="E190">
            <v>436.71915360612843</v>
          </cell>
          <cell r="F190">
            <v>452.7669416161682</v>
          </cell>
          <cell r="G190">
            <v>476.323150171328</v>
          </cell>
          <cell r="H190">
            <v>519.15559564455384</v>
          </cell>
          <cell r="I190">
            <v>578.30852939231647</v>
          </cell>
          <cell r="J190">
            <v>664.21841508235809</v>
          </cell>
          <cell r="K190">
            <v>737.14027409223195</v>
          </cell>
          <cell r="L190">
            <v>824.74952257576001</v>
          </cell>
          <cell r="M190">
            <v>871.13280154113147</v>
          </cell>
          <cell r="N190">
            <v>925.35879322404594</v>
          </cell>
          <cell r="O190">
            <v>1054.8579318981554</v>
          </cell>
          <cell r="P190">
            <v>1207.9343951883118</v>
          </cell>
          <cell r="Q190">
            <v>1244.4207225337002</v>
          </cell>
        </row>
        <row r="191">
          <cell r="C191" t="str">
            <v>Balance of WA1+2</v>
          </cell>
          <cell r="D191">
            <v>554.47288568989768</v>
          </cell>
          <cell r="E191">
            <v>554.47288568989768</v>
          </cell>
          <cell r="F191">
            <v>570.53194332818953</v>
          </cell>
          <cell r="G191">
            <v>594.10468681918439</v>
          </cell>
          <cell r="H191">
            <v>636.96720062370332</v>
          </cell>
          <cell r="I191">
            <v>696.16166089165904</v>
          </cell>
          <cell r="J191">
            <v>782.13185615510474</v>
          </cell>
          <cell r="K191">
            <v>855.10490502126925</v>
          </cell>
          <cell r="L191">
            <v>942.7756578003017</v>
          </cell>
          <cell r="M191">
            <v>989.19149210679814</v>
          </cell>
          <cell r="N191">
            <v>1043.455551760055</v>
          </cell>
          <cell r="O191">
            <v>1173.0455974867814</v>
          </cell>
          <cell r="P191">
            <v>1326.2295201592895</v>
          </cell>
          <cell r="Q191">
            <v>1362.7414655786279</v>
          </cell>
        </row>
        <row r="192">
          <cell r="C192" t="str">
            <v>Balance of WA1+3</v>
          </cell>
          <cell r="D192">
            <v>688.29694504021086</v>
          </cell>
          <cell r="E192">
            <v>688.29694504021086</v>
          </cell>
          <cell r="F192">
            <v>688.29694504021086</v>
          </cell>
          <cell r="G192">
            <v>711.88622346704074</v>
          </cell>
          <cell r="H192">
            <v>754.7788056028528</v>
          </cell>
          <cell r="I192">
            <v>814.01479239100161</v>
          </cell>
          <cell r="J192">
            <v>900.04529722785139</v>
          </cell>
          <cell r="K192">
            <v>973.06953595030654</v>
          </cell>
          <cell r="L192">
            <v>1060.8017930248434</v>
          </cell>
          <cell r="M192">
            <v>1107.2501826724647</v>
          </cell>
          <cell r="N192">
            <v>1161.552310296064</v>
          </cell>
          <cell r="O192">
            <v>1291.2332630754074</v>
          </cell>
          <cell r="P192">
            <v>1444.5246451302671</v>
          </cell>
          <cell r="Q192">
            <v>1481.0622086235555</v>
          </cell>
        </row>
        <row r="193">
          <cell r="C193" t="str">
            <v>Balance of WA1+4</v>
          </cell>
          <cell r="D193">
            <v>787.85420833584135</v>
          </cell>
          <cell r="E193">
            <v>787.85420833584135</v>
          </cell>
          <cell r="F193">
            <v>787.7536713450728</v>
          </cell>
          <cell r="G193">
            <v>811.19537662761923</v>
          </cell>
          <cell r="H193">
            <v>853.81962351851871</v>
          </cell>
          <cell r="I193">
            <v>912.6850294192252</v>
          </cell>
          <cell r="J193">
            <v>998.17733015710883</v>
          </cell>
          <cell r="K193">
            <v>1070.7447311110575</v>
          </cell>
          <cell r="L193">
            <v>1157.9281355164571</v>
          </cell>
          <cell r="M193">
            <v>1204.085946701698</v>
          </cell>
          <cell r="N193">
            <v>1258.0483631244367</v>
          </cell>
          <cell r="O193">
            <v>1386.918030131646</v>
          </cell>
          <cell r="P193">
            <v>1539.2504250478596</v>
          </cell>
          <cell r="Q193">
            <v>1575.5594101500174</v>
          </cell>
        </row>
        <row r="194">
          <cell r="C194" t="str">
            <v>Balance of WA1+5</v>
          </cell>
          <cell r="D194">
            <v>887.41147163147184</v>
          </cell>
          <cell r="E194">
            <v>887.41147163147184</v>
          </cell>
          <cell r="F194">
            <v>887.21039764993475</v>
          </cell>
          <cell r="G194">
            <v>910.50452978819771</v>
          </cell>
          <cell r="H194">
            <v>952.86044143418462</v>
          </cell>
          <cell r="I194">
            <v>1011.3552664474489</v>
          </cell>
          <cell r="J194">
            <v>1096.3093630863664</v>
          </cell>
          <cell r="K194">
            <v>1168.4199262718084</v>
          </cell>
          <cell r="L194">
            <v>1255.0544780080709</v>
          </cell>
          <cell r="M194">
            <v>1300.9217107309314</v>
          </cell>
          <cell r="N194">
            <v>1354.5444159528095</v>
          </cell>
          <cell r="O194">
            <v>1482.6027971878843</v>
          </cell>
          <cell r="P194">
            <v>1633.9762049654521</v>
          </cell>
          <cell r="Q194">
            <v>1670.0566116764792</v>
          </cell>
        </row>
        <row r="195">
          <cell r="C195" t="str">
            <v>Balance of WA1+6</v>
          </cell>
          <cell r="D195">
            <v>986.96873492710233</v>
          </cell>
          <cell r="E195">
            <v>986.96873492710233</v>
          </cell>
          <cell r="F195">
            <v>986.66712395479669</v>
          </cell>
          <cell r="G195">
            <v>1009.8136829487762</v>
          </cell>
          <cell r="H195">
            <v>1051.9012593498505</v>
          </cell>
          <cell r="I195">
            <v>1110.0255034756726</v>
          </cell>
          <cell r="J195">
            <v>1194.4413960156239</v>
          </cell>
          <cell r="K195">
            <v>1266.0951214325594</v>
          </cell>
          <cell r="L195">
            <v>1352.1808204996846</v>
          </cell>
          <cell r="M195">
            <v>1397.7574747601648</v>
          </cell>
          <cell r="N195">
            <v>1451.0404687811822</v>
          </cell>
          <cell r="O195">
            <v>1578.2875642441227</v>
          </cell>
          <cell r="P195">
            <v>1728.7019848830446</v>
          </cell>
          <cell r="Q195">
            <v>1764.553813202941</v>
          </cell>
        </row>
        <row r="198">
          <cell r="C198" t="str">
            <v>Hobart2+0</v>
          </cell>
          <cell r="D198">
            <v>645.62222168571861</v>
          </cell>
          <cell r="E198">
            <v>645.62222168571861</v>
          </cell>
          <cell r="F198">
            <v>661.92732578753737</v>
          </cell>
          <cell r="G198">
            <v>685.86124137677427</v>
          </cell>
          <cell r="H198">
            <v>729.38047405951352</v>
          </cell>
          <cell r="I198">
            <v>789.4818839143818</v>
          </cell>
          <cell r="J198">
            <v>876.76927165036238</v>
          </cell>
          <cell r="K198">
            <v>950.86038050337129</v>
          </cell>
          <cell r="L198">
            <v>1039.8743821220387</v>
          </cell>
          <cell r="M198">
            <v>1087.0013816208677</v>
          </cell>
          <cell r="N198">
            <v>1142.0968462701924</v>
          </cell>
          <cell r="O198">
            <v>1273.6724151759133</v>
          </cell>
          <cell r="P198">
            <v>1429.2033488065504</v>
          </cell>
          <cell r="Q198">
            <v>1466.274707802703</v>
          </cell>
        </row>
        <row r="199">
          <cell r="C199" t="str">
            <v>Hobart2+1</v>
          </cell>
          <cell r="D199">
            <v>756.57517160942768</v>
          </cell>
          <cell r="E199">
            <v>756.57517160942768</v>
          </cell>
          <cell r="F199">
            <v>756.57517160942768</v>
          </cell>
          <cell r="G199">
            <v>780.48637377817693</v>
          </cell>
          <cell r="H199">
            <v>823.96430834777289</v>
          </cell>
          <cell r="I199">
            <v>884.00868804973436</v>
          </cell>
          <cell r="J199">
            <v>971.21324396111675</v>
          </cell>
          <cell r="K199">
            <v>1045.2340465432344</v>
          </cell>
          <cell r="L199">
            <v>1134.1635748444482</v>
          </cell>
          <cell r="M199">
            <v>1181.245856535455</v>
          </cell>
          <cell r="N199">
            <v>1236.2890384734546</v>
          </cell>
          <cell r="O199">
            <v>1367.7397502452311</v>
          </cell>
          <cell r="P199">
            <v>1523.1230933689187</v>
          </cell>
          <cell r="Q199">
            <v>1560.159271134308</v>
          </cell>
        </row>
        <row r="200">
          <cell r="C200" t="str">
            <v>Hobart2+2</v>
          </cell>
          <cell r="D200">
            <v>834.96524630464501</v>
          </cell>
          <cell r="E200">
            <v>834.96524630464501</v>
          </cell>
          <cell r="F200">
            <v>834.96524630464501</v>
          </cell>
          <cell r="G200">
            <v>858.96961743338704</v>
          </cell>
          <cell r="H200">
            <v>902.61696009626962</v>
          </cell>
          <cell r="I200">
            <v>962.89529168833565</v>
          </cell>
          <cell r="J200">
            <v>1050.4396314863461</v>
          </cell>
          <cell r="K200">
            <v>1124.7488451830916</v>
          </cell>
          <cell r="L200">
            <v>1214.024882175672</v>
          </cell>
          <cell r="M200">
            <v>1261.290609851377</v>
          </cell>
          <cell r="N200">
            <v>1316.548261459176</v>
          </cell>
          <cell r="O200">
            <v>1448.5111546683395</v>
          </cell>
          <cell r="P200">
            <v>1604.4999326023265</v>
          </cell>
          <cell r="Q200">
            <v>1641.6804215669406</v>
          </cell>
        </row>
        <row r="201">
          <cell r="C201" t="str">
            <v>Hobart2+3</v>
          </cell>
          <cell r="D201">
            <v>928.11862247918259</v>
          </cell>
          <cell r="E201">
            <v>928.11862247918259</v>
          </cell>
          <cell r="F201">
            <v>928.11862247918259</v>
          </cell>
          <cell r="G201">
            <v>928.11862247918259</v>
          </cell>
          <cell r="H201">
            <v>971.91443633715187</v>
          </cell>
          <cell r="I201">
            <v>1032.3978142233423</v>
          </cell>
          <cell r="J201">
            <v>1120.2399491258152</v>
          </cell>
          <cell r="K201">
            <v>1194.8019352092338</v>
          </cell>
          <cell r="L201">
            <v>1284.3816557845389</v>
          </cell>
          <cell r="M201">
            <v>1331.8081644313481</v>
          </cell>
          <cell r="N201">
            <v>1387.2537835163803</v>
          </cell>
          <cell r="O201">
            <v>1519.6655698255158</v>
          </cell>
          <cell r="P201">
            <v>1676.1849614065748</v>
          </cell>
          <cell r="Q201">
            <v>1713.4919251916208</v>
          </cell>
        </row>
        <row r="202">
          <cell r="C202" t="str">
            <v>Hobart2+4</v>
          </cell>
          <cell r="D202">
            <v>1022.7664683010729</v>
          </cell>
          <cell r="E202">
            <v>1022.7664683010729</v>
          </cell>
          <cell r="F202">
            <v>1022.7664683010729</v>
          </cell>
          <cell r="G202">
            <v>1022.7437548805852</v>
          </cell>
          <cell r="H202">
            <v>1066.4982706254114</v>
          </cell>
          <cell r="I202">
            <v>1126.9246183586947</v>
          </cell>
          <cell r="J202">
            <v>1214.6839214365696</v>
          </cell>
          <cell r="K202">
            <v>1289.1756012490969</v>
          </cell>
          <cell r="L202">
            <v>1378.6708485069485</v>
          </cell>
          <cell r="M202">
            <v>1426.0526393459354</v>
          </cell>
          <cell r="N202">
            <v>1481.4459757196425</v>
          </cell>
          <cell r="O202">
            <v>1613.7329048948336</v>
          </cell>
          <cell r="P202">
            <v>1770.1047059689431</v>
          </cell>
          <cell r="Q202">
            <v>1807.3764885232258</v>
          </cell>
        </row>
        <row r="203">
          <cell r="C203" t="str">
            <v>Hobart2+5</v>
          </cell>
          <cell r="D203">
            <v>1117.4143141229633</v>
          </cell>
          <cell r="E203">
            <v>1117.4143141229633</v>
          </cell>
          <cell r="F203">
            <v>1117.4143141229633</v>
          </cell>
          <cell r="G203">
            <v>1117.368887281988</v>
          </cell>
          <cell r="H203">
            <v>1161.0821049136707</v>
          </cell>
          <cell r="I203">
            <v>1221.4514224940472</v>
          </cell>
          <cell r="J203">
            <v>1309.1278937473239</v>
          </cell>
          <cell r="K203">
            <v>1383.54926728896</v>
          </cell>
          <cell r="L203">
            <v>1472.960041229358</v>
          </cell>
          <cell r="M203">
            <v>1520.2971142605227</v>
          </cell>
          <cell r="N203">
            <v>1575.6381679229048</v>
          </cell>
          <cell r="O203">
            <v>1707.8002399641514</v>
          </cell>
          <cell r="P203">
            <v>1864.0244505313115</v>
          </cell>
          <cell r="Q203">
            <v>1901.2610518548308</v>
          </cell>
        </row>
        <row r="204">
          <cell r="C204" t="str">
            <v>Hobart2+6</v>
          </cell>
          <cell r="D204">
            <v>1212.0621599448536</v>
          </cell>
          <cell r="E204">
            <v>1212.0621599448536</v>
          </cell>
          <cell r="F204">
            <v>1212.0621599448536</v>
          </cell>
          <cell r="G204">
            <v>1211.9940196833907</v>
          </cell>
          <cell r="H204">
            <v>1255.6659392019301</v>
          </cell>
          <cell r="I204">
            <v>1315.9782266293996</v>
          </cell>
          <cell r="J204">
            <v>1403.5718660580783</v>
          </cell>
          <cell r="K204">
            <v>1477.9229333288231</v>
          </cell>
          <cell r="L204">
            <v>1567.2492339517676</v>
          </cell>
          <cell r="M204">
            <v>1614.5415891751099</v>
          </cell>
          <cell r="N204">
            <v>1669.8303601261671</v>
          </cell>
          <cell r="O204">
            <v>1801.8675750334692</v>
          </cell>
          <cell r="P204">
            <v>1957.9441950936798</v>
          </cell>
          <cell r="Q204">
            <v>1995.1456151864359</v>
          </cell>
        </row>
        <row r="206">
          <cell r="C206" t="str">
            <v>Hobart1+0</v>
          </cell>
          <cell r="D206">
            <v>341.76926489123122</v>
          </cell>
          <cell r="E206">
            <v>358.91052019863707</v>
          </cell>
          <cell r="F206">
            <v>375.05884525169688</v>
          </cell>
          <cell r="G206">
            <v>398.76262728996795</v>
          </cell>
          <cell r="H206">
            <v>441.86340810812942</v>
          </cell>
          <cell r="I206">
            <v>501.38692228489555</v>
          </cell>
          <cell r="J206">
            <v>587.8350122656143</v>
          </cell>
          <cell r="K206">
            <v>661.21370940407735</v>
          </cell>
          <cell r="L206">
            <v>749.371810199994</v>
          </cell>
          <cell r="M206">
            <v>796.04566766108678</v>
          </cell>
          <cell r="N206">
            <v>850.61137019144724</v>
          </cell>
          <cell r="O206">
            <v>980.92179437096297</v>
          </cell>
          <cell r="P206">
            <v>1134.9572445130325</v>
          </cell>
          <cell r="Q206">
            <v>1171.6721509163719</v>
          </cell>
        </row>
        <row r="207">
          <cell r="C207" t="str">
            <v>Hobart1+1</v>
          </cell>
          <cell r="D207">
            <v>458.33238064726635</v>
          </cell>
          <cell r="E207">
            <v>458.33238064726635</v>
          </cell>
          <cell r="F207">
            <v>474.3801698857315</v>
          </cell>
          <cell r="G207">
            <v>497.9363786374393</v>
          </cell>
          <cell r="H207">
            <v>540.76882416962951</v>
          </cell>
          <cell r="I207">
            <v>599.92175825152401</v>
          </cell>
          <cell r="J207">
            <v>685.83164276227706</v>
          </cell>
          <cell r="K207">
            <v>758.75350247972403</v>
          </cell>
          <cell r="L207">
            <v>846.36275104187143</v>
          </cell>
          <cell r="M207">
            <v>892.74603102929268</v>
          </cell>
          <cell r="N207">
            <v>946.97201744471954</v>
          </cell>
          <cell r="O207">
            <v>1076.4711643738469</v>
          </cell>
          <cell r="P207">
            <v>1229.5476257771418</v>
          </cell>
          <cell r="Q207">
            <v>1266.0339512356693</v>
          </cell>
        </row>
        <row r="208">
          <cell r="C208" t="str">
            <v>Hobart1+2</v>
          </cell>
          <cell r="D208">
            <v>576.10128870144149</v>
          </cell>
          <cell r="E208">
            <v>576.10128870144149</v>
          </cell>
          <cell r="F208">
            <v>592.16033946995083</v>
          </cell>
          <cell r="G208">
            <v>615.73308849493719</v>
          </cell>
          <cell r="H208">
            <v>658.59560330129932</v>
          </cell>
          <cell r="I208">
            <v>717.79006123162071</v>
          </cell>
          <cell r="J208">
            <v>803.76025506386168</v>
          </cell>
          <cell r="K208">
            <v>876.73330617224713</v>
          </cell>
          <cell r="L208">
            <v>964.40405856962491</v>
          </cell>
          <cell r="M208">
            <v>1010.8198972651489</v>
          </cell>
          <cell r="N208">
            <v>1065.0839552963739</v>
          </cell>
          <cell r="O208">
            <v>1194.6740044579915</v>
          </cell>
          <cell r="P208">
            <v>1347.8579280846359</v>
          </cell>
          <cell r="Q208">
            <v>1384.3698717865286</v>
          </cell>
        </row>
        <row r="209">
          <cell r="C209" t="str">
            <v>Hobart1+3</v>
          </cell>
          <cell r="D209">
            <v>709.94050905417021</v>
          </cell>
          <cell r="E209">
            <v>709.94050905417021</v>
          </cell>
          <cell r="F209">
            <v>709.94050905417021</v>
          </cell>
          <cell r="G209">
            <v>733.52979835243514</v>
          </cell>
          <cell r="H209">
            <v>776.42238243296913</v>
          </cell>
          <cell r="I209">
            <v>835.65836421171741</v>
          </cell>
          <cell r="J209">
            <v>921.6888673654463</v>
          </cell>
          <cell r="K209">
            <v>994.71310986477022</v>
          </cell>
          <cell r="L209">
            <v>1082.4453660973784</v>
          </cell>
          <cell r="M209">
            <v>1128.8937635010052</v>
          </cell>
          <cell r="N209">
            <v>1183.1958931480283</v>
          </cell>
          <cell r="O209">
            <v>1312.876844542136</v>
          </cell>
          <cell r="P209">
            <v>1466.16823039213</v>
          </cell>
          <cell r="Q209">
            <v>1502.7057923373879</v>
          </cell>
        </row>
        <row r="210">
          <cell r="C210" t="str">
            <v>Hobart1+4</v>
          </cell>
          <cell r="D210">
            <v>809.36236950279954</v>
          </cell>
          <cell r="E210">
            <v>809.36236950279954</v>
          </cell>
          <cell r="F210">
            <v>809.26183368820489</v>
          </cell>
          <cell r="G210">
            <v>832.70354969990649</v>
          </cell>
          <cell r="H210">
            <v>875.32779849446922</v>
          </cell>
          <cell r="I210">
            <v>934.19320017834593</v>
          </cell>
          <cell r="J210">
            <v>1019.6854978621091</v>
          </cell>
          <cell r="K210">
            <v>1092.2529029404168</v>
          </cell>
          <cell r="L210">
            <v>1179.4363069392557</v>
          </cell>
          <cell r="M210">
            <v>1225.5941268692111</v>
          </cell>
          <cell r="N210">
            <v>1279.5565404013005</v>
          </cell>
          <cell r="O210">
            <v>1408.42621454502</v>
          </cell>
          <cell r="P210">
            <v>1560.7586116562393</v>
          </cell>
          <cell r="Q210">
            <v>1597.0675926566853</v>
          </cell>
        </row>
        <row r="211">
          <cell r="C211" t="str">
            <v>Hobart1+5</v>
          </cell>
          <cell r="D211">
            <v>908.78422995142887</v>
          </cell>
          <cell r="E211">
            <v>908.78422995142887</v>
          </cell>
          <cell r="F211">
            <v>908.58315832223957</v>
          </cell>
          <cell r="G211">
            <v>931.87730104737784</v>
          </cell>
          <cell r="H211">
            <v>974.23321455596931</v>
          </cell>
          <cell r="I211">
            <v>1032.7280361449743</v>
          </cell>
          <cell r="J211">
            <v>1117.6821283587719</v>
          </cell>
          <cell r="K211">
            <v>1189.7926960160635</v>
          </cell>
          <cell r="L211">
            <v>1276.4272477811332</v>
          </cell>
          <cell r="M211">
            <v>1322.294490237417</v>
          </cell>
          <cell r="N211">
            <v>1375.9171876545729</v>
          </cell>
          <cell r="O211">
            <v>1503.975584547904</v>
          </cell>
          <cell r="P211">
            <v>1655.3489929203486</v>
          </cell>
          <cell r="Q211">
            <v>1691.4293929759826</v>
          </cell>
        </row>
        <row r="212">
          <cell r="C212" t="str">
            <v>Hobart1+6</v>
          </cell>
          <cell r="D212">
            <v>1008.2060904000582</v>
          </cell>
          <cell r="E212">
            <v>1008.2060904000582</v>
          </cell>
          <cell r="F212">
            <v>1007.9044829562743</v>
          </cell>
          <cell r="G212">
            <v>1031.0510523948492</v>
          </cell>
          <cell r="H212">
            <v>1073.1386306174695</v>
          </cell>
          <cell r="I212">
            <v>1131.2628721116027</v>
          </cell>
          <cell r="J212">
            <v>1215.6787588554348</v>
          </cell>
          <cell r="K212">
            <v>1287.3324890917102</v>
          </cell>
          <cell r="L212">
            <v>1373.4181886230108</v>
          </cell>
          <cell r="M212">
            <v>1418.9948536056229</v>
          </cell>
          <cell r="N212">
            <v>1472.2778349078453</v>
          </cell>
          <cell r="O212">
            <v>1599.5249545507879</v>
          </cell>
          <cell r="P212">
            <v>1749.9393741844578</v>
          </cell>
          <cell r="Q212">
            <v>1785.79119329528</v>
          </cell>
        </row>
        <row r="215">
          <cell r="C215" t="str">
            <v>Balance of TAS2+0</v>
          </cell>
          <cell r="D215">
            <v>639.00311474824684</v>
          </cell>
          <cell r="E215">
            <v>639.00311474824684</v>
          </cell>
          <cell r="F215">
            <v>655.30821827977832</v>
          </cell>
          <cell r="G215">
            <v>679.24213394373191</v>
          </cell>
          <cell r="H215">
            <v>722.76136734619229</v>
          </cell>
          <cell r="I215">
            <v>782.86277627396237</v>
          </cell>
          <cell r="J215">
            <v>870.15016494314034</v>
          </cell>
          <cell r="K215">
            <v>944.24127364366586</v>
          </cell>
          <cell r="L215">
            <v>1033.2552749268702</v>
          </cell>
          <cell r="M215">
            <v>1080.3822742122229</v>
          </cell>
          <cell r="N215">
            <v>1135.477738782256</v>
          </cell>
          <cell r="O215">
            <v>1267.053307596487</v>
          </cell>
          <cell r="P215">
            <v>1422.5842416174812</v>
          </cell>
          <cell r="Q215">
            <v>1459.6556005282434</v>
          </cell>
        </row>
        <row r="216">
          <cell r="C216" t="str">
            <v>Balance of TAS2+1</v>
          </cell>
          <cell r="D216">
            <v>749.96234564117026</v>
          </cell>
          <cell r="E216">
            <v>749.96234564117026</v>
          </cell>
          <cell r="F216">
            <v>749.96234564117026</v>
          </cell>
          <cell r="G216">
            <v>773.87354704934353</v>
          </cell>
          <cell r="H216">
            <v>817.35148235026247</v>
          </cell>
          <cell r="I216">
            <v>877.39586158417717</v>
          </cell>
          <cell r="J216">
            <v>964.60041834389438</v>
          </cell>
          <cell r="K216">
            <v>1038.6212200776774</v>
          </cell>
          <cell r="L216">
            <v>1127.550749900043</v>
          </cell>
          <cell r="M216">
            <v>1174.6330323516256</v>
          </cell>
          <cell r="N216">
            <v>1229.676211481345</v>
          </cell>
          <cell r="O216">
            <v>1361.1269243939848</v>
          </cell>
          <cell r="P216">
            <v>1516.5102675176731</v>
          </cell>
          <cell r="Q216">
            <v>1553.5464448735215</v>
          </cell>
        </row>
        <row r="217">
          <cell r="C217" t="str">
            <v>Balance of TAS2+2</v>
          </cell>
          <cell r="D217">
            <v>828.32665425544269</v>
          </cell>
          <cell r="E217">
            <v>828.32665425544269</v>
          </cell>
          <cell r="F217">
            <v>828.32665425544269</v>
          </cell>
          <cell r="G217">
            <v>852.33102602818587</v>
          </cell>
          <cell r="H217">
            <v>895.97836782885224</v>
          </cell>
          <cell r="I217">
            <v>956.25669982541456</v>
          </cell>
          <cell r="J217">
            <v>1043.8010399640536</v>
          </cell>
          <cell r="K217">
            <v>1118.1102528518063</v>
          </cell>
          <cell r="L217">
            <v>1207.3862901424366</v>
          </cell>
          <cell r="M217">
            <v>1254.6520186910027</v>
          </cell>
          <cell r="N217">
            <v>1309.9096704265376</v>
          </cell>
          <cell r="O217">
            <v>1441.8725630821791</v>
          </cell>
          <cell r="P217">
            <v>1597.8613389723944</v>
          </cell>
          <cell r="Q217">
            <v>1635.0418285756871</v>
          </cell>
        </row>
        <row r="218">
          <cell r="C218" t="str">
            <v>Balance of TAS2+3</v>
          </cell>
          <cell r="D218">
            <v>921.45744709241728</v>
          </cell>
          <cell r="E218">
            <v>921.45744709241728</v>
          </cell>
          <cell r="F218">
            <v>921.45744709241728</v>
          </cell>
          <cell r="G218">
            <v>921.45744709241728</v>
          </cell>
          <cell r="H218">
            <v>965.25326261394673</v>
          </cell>
          <cell r="I218">
            <v>1025.7366397705052</v>
          </cell>
          <cell r="J218">
            <v>1113.5787749356457</v>
          </cell>
          <cell r="K218">
            <v>1188.1407620113637</v>
          </cell>
          <cell r="L218">
            <v>1277.720484279414</v>
          </cell>
          <cell r="M218">
            <v>1325.1469926927412</v>
          </cell>
          <cell r="N218">
            <v>1380.5926102017686</v>
          </cell>
          <cell r="O218">
            <v>1513.0043940593414</v>
          </cell>
          <cell r="P218">
            <v>1669.5237894928562</v>
          </cell>
          <cell r="Q218">
            <v>1706.830752927679</v>
          </cell>
        </row>
        <row r="219">
          <cell r="C219" t="str">
            <v>Balance of TAS2+4</v>
          </cell>
          <cell r="D219">
            <v>1016.1115744538092</v>
          </cell>
          <cell r="E219">
            <v>1016.1115744538092</v>
          </cell>
          <cell r="F219">
            <v>1016.1115744538092</v>
          </cell>
          <cell r="G219">
            <v>1016.0888601980289</v>
          </cell>
          <cell r="H219">
            <v>1059.8433776180168</v>
          </cell>
          <cell r="I219">
            <v>1120.26972508072</v>
          </cell>
          <cell r="J219">
            <v>1208.0290283363997</v>
          </cell>
          <cell r="K219">
            <v>1282.5207084453752</v>
          </cell>
          <cell r="L219">
            <v>1372.0159592525868</v>
          </cell>
          <cell r="M219">
            <v>1419.3977508321439</v>
          </cell>
          <cell r="N219">
            <v>1474.7910829008576</v>
          </cell>
          <cell r="O219">
            <v>1607.0780108568392</v>
          </cell>
          <cell r="P219">
            <v>1763.4498153930481</v>
          </cell>
          <cell r="Q219">
            <v>1800.7215972729571</v>
          </cell>
        </row>
        <row r="220">
          <cell r="C220" t="str">
            <v>Balance of TAS2+5</v>
          </cell>
          <cell r="D220">
            <v>1110.7657018152013</v>
          </cell>
          <cell r="E220">
            <v>1110.7657018152013</v>
          </cell>
          <cell r="F220">
            <v>1110.7657018152013</v>
          </cell>
          <cell r="G220">
            <v>1110.7202733036406</v>
          </cell>
          <cell r="H220">
            <v>1154.433492622087</v>
          </cell>
          <cell r="I220">
            <v>1214.8028103909348</v>
          </cell>
          <cell r="J220">
            <v>1302.4792817371538</v>
          </cell>
          <cell r="K220">
            <v>1376.9006548793868</v>
          </cell>
          <cell r="L220">
            <v>1466.3114342257595</v>
          </cell>
          <cell r="M220">
            <v>1513.6485089715466</v>
          </cell>
          <cell r="N220">
            <v>1568.9895555999467</v>
          </cell>
          <cell r="O220">
            <v>1701.1516276543371</v>
          </cell>
          <cell r="P220">
            <v>1857.37584129324</v>
          </cell>
          <cell r="Q220">
            <v>1894.6124416182352</v>
          </cell>
        </row>
        <row r="221">
          <cell r="C221" t="str">
            <v>Balance of TAS2+6</v>
          </cell>
          <cell r="D221">
            <v>1205.4198291765933</v>
          </cell>
          <cell r="E221">
            <v>1205.4198291765933</v>
          </cell>
          <cell r="F221">
            <v>1205.4198291765933</v>
          </cell>
          <cell r="G221">
            <v>1205.3516864092521</v>
          </cell>
          <cell r="H221">
            <v>1249.0236076261572</v>
          </cell>
          <cell r="I221">
            <v>1309.3358957011496</v>
          </cell>
          <cell r="J221">
            <v>1396.9295351379078</v>
          </cell>
          <cell r="K221">
            <v>1471.2806013133984</v>
          </cell>
          <cell r="L221">
            <v>1560.6069091989323</v>
          </cell>
          <cell r="M221">
            <v>1607.8992671109493</v>
          </cell>
          <cell r="N221">
            <v>1663.1880282990358</v>
          </cell>
          <cell r="O221">
            <v>1795.2252444518349</v>
          </cell>
          <cell r="P221">
            <v>1951.3018671934319</v>
          </cell>
          <cell r="Q221">
            <v>1988.5032859635132</v>
          </cell>
        </row>
        <row r="223">
          <cell r="C223" t="str">
            <v>Balance of TAS1+0</v>
          </cell>
          <cell r="D223">
            <v>335.21380296192342</v>
          </cell>
          <cell r="E223">
            <v>352.35505789497245</v>
          </cell>
          <cell r="F223">
            <v>368.50338261024626</v>
          </cell>
          <cell r="G223">
            <v>392.20716523448539</v>
          </cell>
          <cell r="H223">
            <v>435.30794597596253</v>
          </cell>
          <cell r="I223">
            <v>494.83146009271485</v>
          </cell>
          <cell r="J223">
            <v>581.27954957498559</v>
          </cell>
          <cell r="K223">
            <v>654.65824767366939</v>
          </cell>
          <cell r="L223">
            <v>742.8163480061462</v>
          </cell>
          <cell r="M223">
            <v>789.49020583399022</v>
          </cell>
          <cell r="N223">
            <v>844.05590833767769</v>
          </cell>
          <cell r="O223">
            <v>974.36633301730819</v>
          </cell>
          <cell r="P223">
            <v>1128.4017827659541</v>
          </cell>
          <cell r="Q223">
            <v>1165.1166887558652</v>
          </cell>
        </row>
        <row r="224">
          <cell r="C224" t="str">
            <v>Balance of TAS1+1</v>
          </cell>
          <cell r="D224">
            <v>451.81773121662815</v>
          </cell>
          <cell r="E224">
            <v>451.81773121662815</v>
          </cell>
          <cell r="F224">
            <v>467.86552133955945</v>
          </cell>
          <cell r="G224">
            <v>491.42172930507513</v>
          </cell>
          <cell r="H224">
            <v>534.25417458175298</v>
          </cell>
          <cell r="I224">
            <v>593.40710913536259</v>
          </cell>
          <cell r="J224">
            <v>679.3169941571407</v>
          </cell>
          <cell r="K224">
            <v>752.23885179117838</v>
          </cell>
          <cell r="L224">
            <v>839.84810176847157</v>
          </cell>
          <cell r="M224">
            <v>886.23138277794271</v>
          </cell>
          <cell r="N224">
            <v>940.45736809270045</v>
          </cell>
          <cell r="O224">
            <v>1069.9565134494435</v>
          </cell>
          <cell r="P224">
            <v>1223.0329770540766</v>
          </cell>
          <cell r="Q224">
            <v>1259.5193031415577</v>
          </cell>
        </row>
        <row r="225">
          <cell r="C225" t="str">
            <v>Balance of TAS1+2</v>
          </cell>
          <cell r="D225">
            <v>569.58206596217531</v>
          </cell>
          <cell r="E225">
            <v>569.58206596217531</v>
          </cell>
          <cell r="F225">
            <v>585.64111775638128</v>
          </cell>
          <cell r="G225">
            <v>609.21386575567101</v>
          </cell>
          <cell r="H225">
            <v>652.07638108680828</v>
          </cell>
          <cell r="I225">
            <v>711.27083882630234</v>
          </cell>
          <cell r="J225">
            <v>797.24103246771608</v>
          </cell>
          <cell r="K225">
            <v>870.21408290820591</v>
          </cell>
          <cell r="L225">
            <v>957.88483492392913</v>
          </cell>
          <cell r="M225">
            <v>1004.3006740011078</v>
          </cell>
          <cell r="N225">
            <v>1058.564732509401</v>
          </cell>
          <cell r="O225">
            <v>1188.1547792856773</v>
          </cell>
          <cell r="P225">
            <v>1341.3387032939768</v>
          </cell>
          <cell r="Q225">
            <v>1377.8506460417327</v>
          </cell>
        </row>
        <row r="226">
          <cell r="C226" t="str">
            <v>Balance of TAS1+3</v>
          </cell>
          <cell r="D226">
            <v>703.4167141732031</v>
          </cell>
          <cell r="E226">
            <v>703.4167141732031</v>
          </cell>
          <cell r="F226">
            <v>703.4167141732031</v>
          </cell>
          <cell r="G226">
            <v>727.00600220626688</v>
          </cell>
          <cell r="H226">
            <v>769.89858759186359</v>
          </cell>
          <cell r="I226">
            <v>829.13456851724209</v>
          </cell>
          <cell r="J226">
            <v>915.16507077829147</v>
          </cell>
          <cell r="K226">
            <v>988.18931402523344</v>
          </cell>
          <cell r="L226">
            <v>1075.9215680793868</v>
          </cell>
          <cell r="M226">
            <v>1122.3699652242731</v>
          </cell>
          <cell r="N226">
            <v>1176.6720969261014</v>
          </cell>
          <cell r="O226">
            <v>1306.353045121911</v>
          </cell>
          <cell r="P226">
            <v>1459.644429533877</v>
          </cell>
          <cell r="Q226">
            <v>1496.1819889419078</v>
          </cell>
        </row>
        <row r="227">
          <cell r="C227" t="str">
            <v>Balance of TAS1+4</v>
          </cell>
          <cell r="D227">
            <v>802.87938749485875</v>
          </cell>
          <cell r="E227">
            <v>802.87938749485875</v>
          </cell>
          <cell r="F227">
            <v>802.77885290251629</v>
          </cell>
          <cell r="G227">
            <v>826.22056627685663</v>
          </cell>
          <cell r="H227">
            <v>868.84481619765404</v>
          </cell>
          <cell r="I227">
            <v>927.71021755988977</v>
          </cell>
          <cell r="J227">
            <v>1013.2025153604466</v>
          </cell>
          <cell r="K227">
            <v>1085.7699181427424</v>
          </cell>
          <cell r="L227">
            <v>1172.9533218417123</v>
          </cell>
          <cell r="M227">
            <v>1219.1111421682256</v>
          </cell>
          <cell r="N227">
            <v>1273.073556681124</v>
          </cell>
          <cell r="O227">
            <v>1401.9432255540464</v>
          </cell>
          <cell r="P227">
            <v>1554.2756238219995</v>
          </cell>
          <cell r="Q227">
            <v>1590.5846033276002</v>
          </cell>
        </row>
        <row r="228">
          <cell r="C228" t="str">
            <v>Balance of TAS1+5</v>
          </cell>
          <cell r="D228">
            <v>902.3420608165145</v>
          </cell>
          <cell r="E228">
            <v>902.3420608165145</v>
          </cell>
          <cell r="F228">
            <v>902.14099163182948</v>
          </cell>
          <cell r="G228">
            <v>925.43513034744637</v>
          </cell>
          <cell r="H228">
            <v>967.79104480344449</v>
          </cell>
          <cell r="I228">
            <v>1026.2858666025375</v>
          </cell>
          <cell r="J228">
            <v>1111.2399599426017</v>
          </cell>
          <cell r="K228">
            <v>1183.3505222602514</v>
          </cell>
          <cell r="L228">
            <v>1269.9850756040378</v>
          </cell>
          <cell r="M228">
            <v>1315.8523191121781</v>
          </cell>
          <cell r="N228">
            <v>1369.4750164361467</v>
          </cell>
          <cell r="O228">
            <v>1497.5334059861816</v>
          </cell>
          <cell r="P228">
            <v>1648.906818110122</v>
          </cell>
          <cell r="Q228">
            <v>1684.9872177132927</v>
          </cell>
        </row>
        <row r="229">
          <cell r="C229" t="str">
            <v>Balance of TAS1+6</v>
          </cell>
          <cell r="D229">
            <v>1001.8047341381703</v>
          </cell>
          <cell r="E229">
            <v>1001.8047341381703</v>
          </cell>
          <cell r="F229">
            <v>1001.5031303611427</v>
          </cell>
          <cell r="G229">
            <v>1024.6496944180362</v>
          </cell>
          <cell r="H229">
            <v>1066.7372734092351</v>
          </cell>
          <cell r="I229">
            <v>1124.8615156451851</v>
          </cell>
          <cell r="J229">
            <v>1209.2774045247568</v>
          </cell>
          <cell r="K229">
            <v>1280.9311263777604</v>
          </cell>
          <cell r="L229">
            <v>1367.0168293663633</v>
          </cell>
          <cell r="M229">
            <v>1412.5934960561306</v>
          </cell>
          <cell r="N229">
            <v>1465.8764761911693</v>
          </cell>
          <cell r="O229">
            <v>1593.1235864183168</v>
          </cell>
          <cell r="P229">
            <v>1743.5380123982445</v>
          </cell>
          <cell r="Q229">
            <v>1779.3898320989852</v>
          </cell>
        </row>
        <row r="232">
          <cell r="C232" t="str">
            <v>ACT &amp; NT2+0</v>
          </cell>
          <cell r="D232">
            <v>653.56924075782354</v>
          </cell>
          <cell r="E232">
            <v>653.56924075782354</v>
          </cell>
          <cell r="F232">
            <v>669.87434496180617</v>
          </cell>
          <cell r="G232">
            <v>693.80826000515322</v>
          </cell>
          <cell r="H232">
            <v>737.32749264214749</v>
          </cell>
          <cell r="I232">
            <v>797.42890282637961</v>
          </cell>
          <cell r="J232">
            <v>884.7162919713054</v>
          </cell>
          <cell r="K232">
            <v>958.80740020218252</v>
          </cell>
          <cell r="L232">
            <v>1047.8214007595664</v>
          </cell>
          <cell r="M232">
            <v>1094.9484009354214</v>
          </cell>
          <cell r="N232">
            <v>1150.0438658958115</v>
          </cell>
          <cell r="O232">
            <v>1281.6194339110302</v>
          </cell>
          <cell r="P232">
            <v>1437.1503676392567</v>
          </cell>
          <cell r="Q232">
            <v>1474.2217274161237</v>
          </cell>
        </row>
        <row r="233">
          <cell r="C233" t="str">
            <v>ACT &amp; NT2+1</v>
          </cell>
          <cell r="D233">
            <v>764.51464921128593</v>
          </cell>
          <cell r="E233">
            <v>764.51464921128593</v>
          </cell>
          <cell r="F233">
            <v>764.51464921128593</v>
          </cell>
          <cell r="G233">
            <v>788.42585224299648</v>
          </cell>
          <cell r="H233">
            <v>831.90378741227721</v>
          </cell>
          <cell r="I233">
            <v>891.94816609038639</v>
          </cell>
          <cell r="J233">
            <v>979.15272165073384</v>
          </cell>
          <cell r="K233">
            <v>1053.1735234430228</v>
          </cell>
          <cell r="L233">
            <v>1142.1030524170535</v>
          </cell>
          <cell r="M233">
            <v>1189.1853336107606</v>
          </cell>
          <cell r="N233">
            <v>1244.2285179474995</v>
          </cell>
          <cell r="O233">
            <v>1375.6792257701318</v>
          </cell>
          <cell r="P233">
            <v>1531.062568425773</v>
          </cell>
          <cell r="Q233">
            <v>1568.0987530948516</v>
          </cell>
        </row>
        <row r="234">
          <cell r="C234" t="str">
            <v>ACT &amp; NT2+2</v>
          </cell>
          <cell r="D234">
            <v>842.93565865249593</v>
          </cell>
          <cell r="E234">
            <v>842.93565865249593</v>
          </cell>
          <cell r="F234">
            <v>842.93565865249593</v>
          </cell>
          <cell r="G234">
            <v>866.94003026024723</v>
          </cell>
          <cell r="H234">
            <v>910.58737262507964</v>
          </cell>
          <cell r="I234">
            <v>970.86570441939375</v>
          </cell>
          <cell r="J234">
            <v>1058.4100464634248</v>
          </cell>
          <cell r="K234">
            <v>1132.7192584996053</v>
          </cell>
          <cell r="L234">
            <v>1221.995295023821</v>
          </cell>
          <cell r="M234">
            <v>1269.2610243175125</v>
          </cell>
          <cell r="N234">
            <v>1324.5186757337078</v>
          </cell>
          <cell r="O234">
            <v>1456.4815681338782</v>
          </cell>
          <cell r="P234">
            <v>1612.4703459827081</v>
          </cell>
          <cell r="Q234">
            <v>1649.6508353731083</v>
          </cell>
        </row>
        <row r="235">
          <cell r="C235" t="str">
            <v>ACT &amp; NT2+3</v>
          </cell>
          <cell r="D235">
            <v>936.11614822355114</v>
          </cell>
          <cell r="E235">
            <v>936.11614822355114</v>
          </cell>
          <cell r="F235">
            <v>936.11614822355114</v>
          </cell>
          <cell r="G235">
            <v>936.11614822355114</v>
          </cell>
          <cell r="H235">
            <v>979.91196412448892</v>
          </cell>
          <cell r="I235">
            <v>1040.3953401136366</v>
          </cell>
          <cell r="J235">
            <v>1128.2374750744805</v>
          </cell>
          <cell r="K235">
            <v>1202.7994603407117</v>
          </cell>
          <cell r="L235">
            <v>1292.3791823169095</v>
          </cell>
          <cell r="M235">
            <v>1339.8056938238751</v>
          </cell>
          <cell r="N235">
            <v>1395.2513105157147</v>
          </cell>
          <cell r="O235">
            <v>1527.6630926221721</v>
          </cell>
          <cell r="P235">
            <v>1684.1824866547936</v>
          </cell>
          <cell r="Q235">
            <v>1721.4894518407325</v>
          </cell>
        </row>
        <row r="236">
          <cell r="C236" t="str">
            <v>ACT &amp; NT2+4</v>
          </cell>
          <cell r="D236">
            <v>1030.756452473031</v>
          </cell>
          <cell r="E236">
            <v>1030.756452473031</v>
          </cell>
          <cell r="F236">
            <v>1030.756452473031</v>
          </cell>
          <cell r="G236">
            <v>1030.7337404613945</v>
          </cell>
          <cell r="H236">
            <v>1074.4882588946186</v>
          </cell>
          <cell r="I236">
            <v>1134.9146033776433</v>
          </cell>
          <cell r="J236">
            <v>1222.673904753909</v>
          </cell>
          <cell r="K236">
            <v>1297.1655835815518</v>
          </cell>
          <cell r="L236">
            <v>1386.6608339743966</v>
          </cell>
          <cell r="M236">
            <v>1434.0426264992143</v>
          </cell>
          <cell r="N236">
            <v>1489.4359625674028</v>
          </cell>
          <cell r="O236">
            <v>1621.7228844812737</v>
          </cell>
          <cell r="P236">
            <v>1778.0946874413098</v>
          </cell>
          <cell r="Q236">
            <v>1815.3664775194604</v>
          </cell>
        </row>
        <row r="237">
          <cell r="C237" t="str">
            <v>ACT &amp; NT2+5</v>
          </cell>
          <cell r="D237">
            <v>1125.3967567225109</v>
          </cell>
          <cell r="E237">
            <v>1125.3967567225109</v>
          </cell>
          <cell r="F237">
            <v>1125.3967567225109</v>
          </cell>
          <cell r="G237">
            <v>1125.3513326992379</v>
          </cell>
          <cell r="H237">
            <v>1169.0645536647485</v>
          </cell>
          <cell r="I237">
            <v>1229.4338666416502</v>
          </cell>
          <cell r="J237">
            <v>1317.1103344333374</v>
          </cell>
          <cell r="K237">
            <v>1391.5317068223922</v>
          </cell>
          <cell r="L237">
            <v>1480.9424856318838</v>
          </cell>
          <cell r="M237">
            <v>1528.2795591745535</v>
          </cell>
          <cell r="N237">
            <v>1583.6206146190909</v>
          </cell>
          <cell r="O237">
            <v>1715.7826763403752</v>
          </cell>
          <cell r="P237">
            <v>1872.006888227826</v>
          </cell>
          <cell r="Q237">
            <v>1909.2435031981884</v>
          </cell>
        </row>
        <row r="238">
          <cell r="C238" t="str">
            <v>ACT &amp; NT2+6</v>
          </cell>
          <cell r="D238">
            <v>1220.0370609719907</v>
          </cell>
          <cell r="E238">
            <v>1220.0370609719907</v>
          </cell>
          <cell r="F238">
            <v>1220.0370609719907</v>
          </cell>
          <cell r="G238">
            <v>1219.9689249370813</v>
          </cell>
          <cell r="H238">
            <v>1263.6408484348781</v>
          </cell>
          <cell r="I238">
            <v>1323.9531299056571</v>
          </cell>
          <cell r="J238">
            <v>1411.5467641127657</v>
          </cell>
          <cell r="K238">
            <v>1485.8978300632325</v>
          </cell>
          <cell r="L238">
            <v>1575.2241372893709</v>
          </cell>
          <cell r="M238">
            <v>1622.5164918498926</v>
          </cell>
          <cell r="N238">
            <v>1677.805266670779</v>
          </cell>
          <cell r="O238">
            <v>1809.8424681994768</v>
          </cell>
          <cell r="P238">
            <v>1965.9190890143423</v>
          </cell>
          <cell r="Q238">
            <v>2003.1205288769163</v>
          </cell>
        </row>
        <row r="240">
          <cell r="C240" t="str">
            <v>ACT &amp; NT1+0</v>
          </cell>
          <cell r="D240">
            <v>349.63987097485074</v>
          </cell>
          <cell r="E240">
            <v>366.78112632601665</v>
          </cell>
          <cell r="F240">
            <v>382.92945119194997</v>
          </cell>
          <cell r="G240">
            <v>406.63323312936467</v>
          </cell>
          <cell r="H240">
            <v>449.7340136874663</v>
          </cell>
          <cell r="I240">
            <v>509.25752820597762</v>
          </cell>
          <cell r="J240">
            <v>595.70561805666648</v>
          </cell>
          <cell r="K240">
            <v>669.08431501842233</v>
          </cell>
          <cell r="L240">
            <v>757.24241608106684</v>
          </cell>
          <cell r="M240">
            <v>803.91627340212767</v>
          </cell>
          <cell r="N240">
            <v>858.48197655929869</v>
          </cell>
          <cell r="O240">
            <v>988.79240095219689</v>
          </cell>
          <cell r="P240">
            <v>1142.8278510875982</v>
          </cell>
          <cell r="Q240">
            <v>1179.5427570241636</v>
          </cell>
        </row>
        <row r="241">
          <cell r="C241" t="str">
            <v>ACT &amp; NT1+1</v>
          </cell>
          <cell r="D241">
            <v>466.15398691512206</v>
          </cell>
          <cell r="E241">
            <v>466.15398691512206</v>
          </cell>
          <cell r="F241">
            <v>482.20177499395362</v>
          </cell>
          <cell r="G241">
            <v>505.75798423703162</v>
          </cell>
          <cell r="H241">
            <v>548.59042904199407</v>
          </cell>
          <cell r="I241">
            <v>607.74336324181729</v>
          </cell>
          <cell r="J241">
            <v>693.6532489318588</v>
          </cell>
          <cell r="K241">
            <v>766.57510766656549</v>
          </cell>
          <cell r="L241">
            <v>854.18435583561666</v>
          </cell>
          <cell r="M241">
            <v>900.56763456513045</v>
          </cell>
          <cell r="N241">
            <v>954.79362664114103</v>
          </cell>
          <cell r="O241">
            <v>1084.2927672021117</v>
          </cell>
          <cell r="P241">
            <v>1237.3692290771221</v>
          </cell>
          <cell r="Q241">
            <v>1273.8555554790801</v>
          </cell>
        </row>
        <row r="242">
          <cell r="C242" t="str">
            <v>ACT &amp; NT1+2</v>
          </cell>
          <cell r="D242">
            <v>583.92838231086091</v>
          </cell>
          <cell r="E242">
            <v>583.92838231086091</v>
          </cell>
          <cell r="F242">
            <v>599.98743971061856</v>
          </cell>
          <cell r="G242">
            <v>623.56018434657722</v>
          </cell>
          <cell r="H242">
            <v>666.42269838963023</v>
          </cell>
          <cell r="I242">
            <v>725.61715770344938</v>
          </cell>
          <cell r="J242">
            <v>811.58735353937698</v>
          </cell>
          <cell r="K242">
            <v>884.56040130828478</v>
          </cell>
          <cell r="L242">
            <v>972.23115351483534</v>
          </cell>
          <cell r="M242">
            <v>1018.6469906837409</v>
          </cell>
          <cell r="N242">
            <v>1072.9110494782749</v>
          </cell>
          <cell r="O242">
            <v>1202.5010953958288</v>
          </cell>
          <cell r="P242">
            <v>1355.6850173050277</v>
          </cell>
          <cell r="Q242">
            <v>1392.1969619610568</v>
          </cell>
        </row>
        <row r="243">
          <cell r="C243" t="str">
            <v>ACT &amp; NT1+3</v>
          </cell>
          <cell r="D243">
            <v>717.77310442728344</v>
          </cell>
          <cell r="E243">
            <v>717.77310442728344</v>
          </cell>
          <cell r="F243">
            <v>717.77310442728344</v>
          </cell>
          <cell r="G243">
            <v>741.36238445612275</v>
          </cell>
          <cell r="H243">
            <v>784.25496773726638</v>
          </cell>
          <cell r="I243">
            <v>843.49095216508147</v>
          </cell>
          <cell r="J243">
            <v>929.52145814689516</v>
          </cell>
          <cell r="K243">
            <v>1002.5456949500041</v>
          </cell>
          <cell r="L243">
            <v>1090.2779511940539</v>
          </cell>
          <cell r="M243">
            <v>1136.7263468023514</v>
          </cell>
          <cell r="N243">
            <v>1191.0284723154086</v>
          </cell>
          <cell r="O243">
            <v>1320.7094235895458</v>
          </cell>
          <cell r="P243">
            <v>1474.0008055329333</v>
          </cell>
          <cell r="Q243">
            <v>1510.5383684430335</v>
          </cell>
        </row>
        <row r="244">
          <cell r="C244" t="str">
            <v>ACT &amp; NT1+4</v>
          </cell>
          <cell r="D244">
            <v>817.1459650163888</v>
          </cell>
          <cell r="E244">
            <v>817.1459650163888</v>
          </cell>
          <cell r="F244">
            <v>817.04542822928715</v>
          </cell>
          <cell r="G244">
            <v>840.48713556378971</v>
          </cell>
          <cell r="H244">
            <v>883.1113830917941</v>
          </cell>
          <cell r="I244">
            <v>941.97678720092108</v>
          </cell>
          <cell r="J244">
            <v>1027.4690890220875</v>
          </cell>
          <cell r="K244">
            <v>1100.0364875981472</v>
          </cell>
          <cell r="L244">
            <v>1187.2198909486037</v>
          </cell>
          <cell r="M244">
            <v>1233.3777079653541</v>
          </cell>
          <cell r="N244">
            <v>1287.340122397251</v>
          </cell>
          <cell r="O244">
            <v>1416.2097898394607</v>
          </cell>
          <cell r="P244">
            <v>1568.5421835224572</v>
          </cell>
          <cell r="Q244">
            <v>1604.85116689795</v>
          </cell>
        </row>
        <row r="245">
          <cell r="C245" t="str">
            <v>ACT &amp; NT1+5</v>
          </cell>
          <cell r="D245">
            <v>916.51882560549416</v>
          </cell>
          <cell r="E245">
            <v>916.51882560549416</v>
          </cell>
          <cell r="F245">
            <v>916.31775203129087</v>
          </cell>
          <cell r="G245">
            <v>939.61188667145666</v>
          </cell>
          <cell r="H245">
            <v>981.96779844632192</v>
          </cell>
          <cell r="I245">
            <v>1040.4626222367608</v>
          </cell>
          <cell r="J245">
            <v>1125.4167198972798</v>
          </cell>
          <cell r="K245">
            <v>1197.5272802462905</v>
          </cell>
          <cell r="L245">
            <v>1284.1618307031536</v>
          </cell>
          <cell r="M245">
            <v>1330.0290691283569</v>
          </cell>
          <cell r="N245">
            <v>1383.6517724790933</v>
          </cell>
          <cell r="O245">
            <v>1511.7101560893755</v>
          </cell>
          <cell r="P245">
            <v>1663.0835615119811</v>
          </cell>
          <cell r="Q245">
            <v>1699.1639653528664</v>
          </cell>
        </row>
        <row r="246">
          <cell r="C246" t="str">
            <v>ACT &amp; NT1+6</v>
          </cell>
          <cell r="D246">
            <v>1015.8916861945995</v>
          </cell>
          <cell r="E246">
            <v>1015.8916861945995</v>
          </cell>
          <cell r="F246">
            <v>1015.5900758332946</v>
          </cell>
          <cell r="G246">
            <v>1038.7366377791236</v>
          </cell>
          <cell r="H246">
            <v>1080.8242138008497</v>
          </cell>
          <cell r="I246">
            <v>1138.9484572726005</v>
          </cell>
          <cell r="J246">
            <v>1223.3643507724721</v>
          </cell>
          <cell r="K246">
            <v>1295.0180728944338</v>
          </cell>
          <cell r="L246">
            <v>1381.1037704577034</v>
          </cell>
          <cell r="M246">
            <v>1426.6804302913597</v>
          </cell>
          <cell r="N246">
            <v>1479.9634225609357</v>
          </cell>
          <cell r="O246">
            <v>1607.2105223392903</v>
          </cell>
          <cell r="P246">
            <v>1757.624939501505</v>
          </cell>
          <cell r="Q246">
            <v>1793.4767638077828</v>
          </cell>
        </row>
      </sheetData>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oker"/>
      <sheetName val="Tables_Brokers"/>
      <sheetName val="Worksheet"/>
      <sheetName val="Tables"/>
      <sheetName val="DropINTable"/>
      <sheetName val="Schedule of Changes"/>
      <sheetName val="Living Expenses"/>
      <sheetName val="Funds to Complete"/>
      <sheetName val="Fees"/>
      <sheetName val="ARS223"/>
      <sheetName val="Postcodes"/>
      <sheetName val="Geographic Classification"/>
      <sheetName val="HEM"/>
      <sheetName val="Self-Employed"/>
      <sheetName val="Bridging"/>
      <sheetName val="Construction"/>
      <sheetName val="Per_child_accounting"/>
      <sheetName val="Quantile Regress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BF413E-ED34-4FAA-8C9B-5AEAA9D171B6}" name="Table33" displayName="Table33" ref="B9:F16265" totalsRowShown="0" headerRowDxfId="52" dataDxfId="51">
  <autoFilter ref="B9:F16265" xr:uid="{A7A223EF-1774-4462-972C-D669519661AA}"/>
  <tableColumns count="5">
    <tableColumn id="1" xr3:uid="{226CD2E1-BE95-4B30-B1CB-081D81427732}" name="Country" dataDxfId="50"/>
    <tableColumn id="2" xr3:uid="{C99E42D3-D57E-4014-9346-E9DFF04271E8}" name="Postcode" dataDxfId="49"/>
    <tableColumn id="3" xr3:uid="{D6414932-404B-4141-A24C-812AF48C0CAB}" name="Suburb" dataDxfId="48"/>
    <tableColumn id="4" xr3:uid="{588EC8B2-671F-48F2-A914-631776B17D74}" name="State" dataDxfId="47"/>
    <tableColumn id="5" xr3:uid="{1F1005DF-1FAC-416D-A00D-1CA884C1B783}" name="Geo-class" dataDxfId="4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move.bank/tools-resources/calculator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move.bank/tools-resources/interest-rates-fees" TargetMode="External"/><Relationship Id="rId2" Type="http://schemas.openxmlformats.org/officeDocument/2006/relationships/hyperlink" Target="https://movebank.com.au/quick-links/calculators/stamp-duty/" TargetMode="External"/><Relationship Id="rId1" Type="http://schemas.openxmlformats.org/officeDocument/2006/relationships/hyperlink" Target="https://www.paycalculator.com.au/" TargetMode="External"/><Relationship Id="rId5" Type="http://schemas.openxmlformats.org/officeDocument/2006/relationships/drawing" Target="../drawings/drawing4.xml"/><Relationship Id="rId4"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3" Type="http://schemas.openxmlformats.org/officeDocument/2006/relationships/hyperlink" Target="https://qro.qld.gov.au/property-concessions-grants/first-home-grant/apply/" TargetMode="External"/><Relationship Id="rId2" Type="http://schemas.openxmlformats.org/officeDocument/2006/relationships/hyperlink" Target="https://www.sro.vic.gov.au/first-home-owner-grant/understanding-first-home-owner-grant" TargetMode="External"/><Relationship Id="rId1" Type="http://schemas.openxmlformats.org/officeDocument/2006/relationships/hyperlink" Target="https://www.revenue.nsw.gov.au/grants-schemes/first-home-buyer/first-home-owner-new-homes-grant"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6D0A-3D79-4AA4-83A5-E93E5E41A127}">
  <sheetPr codeName="Sheet8">
    <pageSetUpPr fitToPage="1"/>
  </sheetPr>
  <dimension ref="A1:AX83"/>
  <sheetViews>
    <sheetView tabSelected="1" zoomScaleNormal="100" workbookViewId="0">
      <selection activeCell="M1" sqref="M1"/>
    </sheetView>
  </sheetViews>
  <sheetFormatPr defaultColWidth="9.1796875" defaultRowHeight="13" x14ac:dyDescent="0.35"/>
  <cols>
    <col min="1" max="1" width="2.453125" style="334" customWidth="1"/>
    <col min="2" max="2" width="16.81640625" style="148" customWidth="1"/>
    <col min="3" max="3" width="18.54296875" style="148" customWidth="1"/>
    <col min="4" max="4" width="17" style="148" customWidth="1"/>
    <col min="5" max="5" width="9.453125" style="148" customWidth="1"/>
    <col min="6" max="6" width="15.1796875" style="148" customWidth="1"/>
    <col min="7" max="7" width="10" style="148" customWidth="1"/>
    <col min="8" max="8" width="5.7265625" style="148" customWidth="1"/>
    <col min="9" max="9" width="10.7265625" style="148" customWidth="1"/>
    <col min="10" max="10" width="11.81640625" style="148" customWidth="1"/>
    <col min="11" max="11" width="9.81640625" style="148" customWidth="1"/>
    <col min="12" max="12" width="13.26953125" style="148" customWidth="1"/>
    <col min="13" max="13" width="17" style="148" customWidth="1"/>
    <col min="14" max="14" width="8" style="115" customWidth="1"/>
    <col min="15" max="15" width="14.453125" style="115" customWidth="1"/>
    <col min="16" max="16" width="15.7265625" style="115" customWidth="1"/>
    <col min="17" max="17" width="14.81640625" style="115" customWidth="1"/>
    <col min="18" max="18" width="15.1796875" style="115" customWidth="1"/>
    <col min="19" max="19" width="14.453125" style="115" hidden="1" customWidth="1"/>
    <col min="20" max="27" width="7.54296875" style="115" hidden="1" customWidth="1"/>
    <col min="28" max="28" width="4.453125" style="115" hidden="1" customWidth="1"/>
    <col min="29" max="30" width="7.54296875" style="115" hidden="1" customWidth="1"/>
    <col min="31" max="35" width="10.7265625" style="115" customWidth="1"/>
    <col min="36" max="38" width="9.1796875" style="115" customWidth="1"/>
    <col min="39" max="39" width="10.7265625" style="115" customWidth="1"/>
    <col min="40" max="41" width="9.1796875" style="115" customWidth="1"/>
    <col min="42" max="42" width="9.1796875" style="180" customWidth="1"/>
    <col min="43" max="44" width="9.1796875" style="115" customWidth="1"/>
    <col min="45" max="47" width="9.1796875" style="148" customWidth="1"/>
    <col min="48" max="16384" width="9.1796875" style="148"/>
  </cols>
  <sheetData>
    <row r="1" spans="1:49" ht="15" customHeight="1" x14ac:dyDescent="0.35">
      <c r="B1" s="70" t="s">
        <v>16646</v>
      </c>
      <c r="C1" s="179"/>
      <c r="D1" s="179"/>
      <c r="E1" s="179"/>
      <c r="F1" s="179"/>
      <c r="G1" s="230" t="s">
        <v>1694</v>
      </c>
      <c r="H1" s="707"/>
      <c r="I1" s="179"/>
      <c r="J1" s="387"/>
      <c r="K1" s="179"/>
      <c r="L1" s="71">
        <f ca="1">+NOW()</f>
        <v>46266.372666087962</v>
      </c>
      <c r="M1" s="258"/>
      <c r="N1" s="180"/>
    </row>
    <row r="2" spans="1:49" ht="5.25" customHeight="1" x14ac:dyDescent="0.35">
      <c r="B2" s="181"/>
      <c r="C2" s="182"/>
      <c r="D2" s="182"/>
      <c r="E2" s="182"/>
      <c r="F2" s="183"/>
      <c r="G2" s="182"/>
      <c r="H2" s="182"/>
      <c r="I2" s="182"/>
      <c r="J2" s="182"/>
      <c r="K2" s="182"/>
      <c r="L2" s="184"/>
      <c r="M2" s="258"/>
      <c r="N2" s="180"/>
    </row>
    <row r="3" spans="1:49" ht="15" customHeight="1" thickBot="1" x14ac:dyDescent="0.4">
      <c r="B3" s="181" t="s">
        <v>1</v>
      </c>
      <c r="C3" s="182"/>
      <c r="D3" s="182"/>
      <c r="E3" s="182"/>
      <c r="F3" s="183" t="s">
        <v>2</v>
      </c>
      <c r="G3" s="182"/>
      <c r="H3" s="183" t="s">
        <v>3</v>
      </c>
      <c r="I3" s="182"/>
      <c r="J3" s="182"/>
      <c r="K3" s="182"/>
      <c r="L3" s="185" t="s">
        <v>2</v>
      </c>
      <c r="M3" s="258"/>
      <c r="N3" s="180"/>
    </row>
    <row r="4" spans="1:49" ht="18" customHeight="1" thickBot="1" x14ac:dyDescent="0.4">
      <c r="B4" s="816"/>
      <c r="C4" s="817"/>
      <c r="D4" s="818"/>
      <c r="E4" s="178"/>
      <c r="F4" s="72"/>
      <c r="G4" s="186"/>
      <c r="H4" s="816"/>
      <c r="I4" s="817"/>
      <c r="J4" s="818"/>
      <c r="K4" s="33"/>
      <c r="L4" s="73"/>
      <c r="M4" s="258"/>
      <c r="N4" s="180"/>
    </row>
    <row r="5" spans="1:49" ht="5.25" customHeight="1" thickBot="1" x14ac:dyDescent="0.4">
      <c r="B5" s="187"/>
      <c r="C5" s="188"/>
      <c r="D5" s="188"/>
      <c r="E5" s="188"/>
      <c r="F5" s="188"/>
      <c r="G5" s="188"/>
      <c r="H5" s="188"/>
      <c r="I5" s="188"/>
      <c r="J5" s="189"/>
      <c r="K5" s="189"/>
      <c r="L5" s="190"/>
      <c r="M5" s="258"/>
      <c r="N5" s="180"/>
    </row>
    <row r="6" spans="1:49" s="192" customFormat="1" ht="18" customHeight="1" x14ac:dyDescent="0.25">
      <c r="A6" s="335"/>
      <c r="B6" s="819" t="s">
        <v>4</v>
      </c>
      <c r="C6" s="820"/>
      <c r="D6" s="820"/>
      <c r="E6" s="820"/>
      <c r="F6" s="820"/>
      <c r="G6" s="821"/>
      <c r="H6" s="191"/>
      <c r="I6" s="819" t="s">
        <v>5</v>
      </c>
      <c r="J6" s="820"/>
      <c r="K6" s="820"/>
      <c r="L6" s="821"/>
      <c r="M6" s="382" t="s">
        <v>6</v>
      </c>
      <c r="N6" s="194"/>
      <c r="O6" s="289" t="s">
        <v>7</v>
      </c>
      <c r="P6" s="290" t="s">
        <v>8</v>
      </c>
      <c r="Q6" s="290" t="s">
        <v>9</v>
      </c>
      <c r="R6" s="291" t="s">
        <v>10</v>
      </c>
      <c r="S6" s="193"/>
      <c r="T6" s="193"/>
      <c r="U6" s="193"/>
      <c r="V6" s="193"/>
      <c r="W6" s="193"/>
      <c r="X6" s="193"/>
      <c r="Y6" s="193" t="s">
        <v>11</v>
      </c>
      <c r="Z6" s="193" t="s">
        <v>12</v>
      </c>
      <c r="AA6" s="193"/>
      <c r="AB6" s="193"/>
      <c r="AC6" s="193"/>
      <c r="AD6" s="193"/>
      <c r="AE6" s="193"/>
      <c r="AF6" s="193"/>
      <c r="AG6" s="193"/>
      <c r="AH6" s="193"/>
      <c r="AI6" s="193"/>
      <c r="AJ6" s="193"/>
      <c r="AK6" s="193"/>
      <c r="AL6" s="193"/>
      <c r="AM6" s="193"/>
      <c r="AN6" s="193"/>
      <c r="AO6" s="193"/>
      <c r="AP6" s="194"/>
      <c r="AQ6" s="193"/>
      <c r="AR6" s="193"/>
    </row>
    <row r="7" spans="1:49" ht="18" customHeight="1" x14ac:dyDescent="0.35">
      <c r="B7" s="195" t="s">
        <v>13</v>
      </c>
      <c r="C7" s="558" t="s">
        <v>14</v>
      </c>
      <c r="D7" s="822" t="s">
        <v>15</v>
      </c>
      <c r="E7" s="822"/>
      <c r="F7" s="558" t="s">
        <v>8</v>
      </c>
      <c r="G7" s="174" t="s">
        <v>16</v>
      </c>
      <c r="H7" s="182"/>
      <c r="I7" s="823"/>
      <c r="J7" s="824"/>
      <c r="K7" s="126"/>
      <c r="L7" s="384"/>
      <c r="M7" s="383"/>
      <c r="N7" s="268">
        <f>+IF(I7="Salary Packaging",1,0)+IF(I7="Car Allowance",1,0)</f>
        <v>0</v>
      </c>
      <c r="O7" s="292" t="s">
        <v>11</v>
      </c>
      <c r="P7" s="293">
        <f>+SUM(X8:X13)+SUMIF(M7:M9,"App 1",V7:V9)+SUMIF(M12:M13,"App 1",V12:V13)</f>
        <v>0</v>
      </c>
      <c r="Q7" s="293">
        <f>+SUM(T8:T13)/12+SUMIF(M7:M9,"App 1",V7:V9)+SUMIF(M12:M13,"App 1",V12:V13)*I14</f>
        <v>0</v>
      </c>
      <c r="R7" s="415">
        <f>+SUM(X8:X13)/30.3*Q14+(Y7*N7)/30.3*Q14+(Y8*N8)/30.3*Q14+(Y9*N9)/30.3*Q14</f>
        <v>0</v>
      </c>
      <c r="T7" s="224"/>
      <c r="U7" s="224"/>
      <c r="V7" s="329">
        <f>+IF(K7="",L7*0,IF(K7="A",L7/12,IF(K7="M",L7,IF(K7="b",L7*24/12,IF(K7="F",L7*26/12,IF(K7="W",L7*52/12))))))*W7</f>
        <v>0</v>
      </c>
      <c r="W7" s="115" t="b">
        <f>+IF(L7&gt;0,IF(K7="","error",1))</f>
        <v>0</v>
      </c>
      <c r="X7" s="224"/>
      <c r="Y7" s="224">
        <f>+SUMIF(M7,"App 1",V7)</f>
        <v>0</v>
      </c>
      <c r="Z7" s="224">
        <f>+SUMIF(M7,"App 2",V7)</f>
        <v>0</v>
      </c>
      <c r="AT7" s="197"/>
      <c r="AU7" s="198"/>
    </row>
    <row r="8" spans="1:49" ht="18" customHeight="1" x14ac:dyDescent="0.35">
      <c r="B8" s="195" t="s">
        <v>1</v>
      </c>
      <c r="C8" s="75"/>
      <c r="D8" s="825"/>
      <c r="E8" s="826"/>
      <c r="F8" s="405"/>
      <c r="G8" s="406"/>
      <c r="H8" s="182"/>
      <c r="I8" s="823"/>
      <c r="J8" s="824"/>
      <c r="K8" s="126"/>
      <c r="L8" s="384"/>
      <c r="M8" s="383"/>
      <c r="N8" s="268">
        <f t="shared" ref="N8:N9" si="0">+IF(I8="Salary Packaging",1,0)+IF(I8="Car Allowance",1,0)</f>
        <v>0</v>
      </c>
      <c r="O8" s="292" t="s">
        <v>12</v>
      </c>
      <c r="P8" s="293">
        <f>+SUM(X14:X19)+SUMIF(M7:M9,"App 2",V7:V9)+SUMIF(M12:M13,"App 2",V12:V13)</f>
        <v>0</v>
      </c>
      <c r="Q8" s="293">
        <f>+SUM(T14:T19)/12+SUMIF(M7:M9,"App 2",V7:V9)+SUMIF(M12:M13,"App 2",V12:V13)*0.8</f>
        <v>0</v>
      </c>
      <c r="R8" s="415">
        <f>+SUM(X14:X19)/30.3*Q18+(Z7*N7)/30.3*Q18+(Z8*N8)/30.3*Q18+(Z9*N9)/30.3*Q18</f>
        <v>0</v>
      </c>
      <c r="T8" s="329">
        <f>+IF(G8="",F8*0,IF(G8="A",F8,IF(G8="M",F8*12,IF(G8="B",F8*24,IF(G8="F",F8*26,IF(G8="W",F8*52))))))*U8</f>
        <v>0</v>
      </c>
      <c r="U8" s="224" t="b">
        <f>+IF(F8&gt;0,IF(G8="","error",1))</f>
        <v>0</v>
      </c>
      <c r="V8" s="329">
        <f t="shared" ref="V8:V9" si="1">+IF(K8="",L8*0,IF(K8="A",L8/12,IF(K8="M",L8,IF(K8="b",L8*24/12,IF(K8="F",L8*26/12,IF(K8="W",L8*52/12))))))*W8</f>
        <v>0</v>
      </c>
      <c r="W8" s="115" t="b">
        <f t="shared" ref="W8:W9" si="2">+IF(L8&gt;0,IF(K8="","error",1))</f>
        <v>0</v>
      </c>
      <c r="X8" s="224">
        <f>+T8/12</f>
        <v>0</v>
      </c>
      <c r="Y8" s="224">
        <f t="shared" ref="Y8:Y9" si="3">+SUMIF(M8,"App 1",V8)</f>
        <v>0</v>
      </c>
      <c r="Z8" s="224">
        <f t="shared" ref="Z8:Z9" si="4">+SUMIF(M8,"App 2",V8)</f>
        <v>0</v>
      </c>
      <c r="AT8" s="199"/>
      <c r="AU8" s="198"/>
      <c r="AV8" s="198"/>
    </row>
    <row r="9" spans="1:49" ht="18" customHeight="1" x14ac:dyDescent="0.35">
      <c r="B9" s="3" t="s">
        <v>1690</v>
      </c>
      <c r="C9" s="1">
        <v>0.8</v>
      </c>
      <c r="D9" s="827"/>
      <c r="E9" s="828"/>
      <c r="F9" s="407"/>
      <c r="G9" s="406"/>
      <c r="H9" s="182"/>
      <c r="I9" s="823"/>
      <c r="J9" s="824"/>
      <c r="K9" s="126"/>
      <c r="L9" s="384"/>
      <c r="M9" s="383"/>
      <c r="N9" s="268">
        <f t="shared" si="0"/>
        <v>0</v>
      </c>
      <c r="O9" s="294" t="s">
        <v>18</v>
      </c>
      <c r="P9" s="295">
        <f>SUM(P7:P8)</f>
        <v>0</v>
      </c>
      <c r="Q9" s="295">
        <f>SUM(Q7:Q8)</f>
        <v>0</v>
      </c>
      <c r="R9" s="296"/>
      <c r="T9" s="329">
        <f>+IF(G9="",0*F9,IF(G9="A",F9*C9,IF(G9="M",F9*12*C9,IF(G9="B",F9*24*C9,IF(G9="F",F9*26*C9,IF(G9="W",F9*52*C9))))))*U9</f>
        <v>0</v>
      </c>
      <c r="U9" s="224" t="b">
        <f t="shared" ref="U9:U19" si="5">+IF(F9&gt;0,IF(G9="","error",1))</f>
        <v>0</v>
      </c>
      <c r="V9" s="329">
        <f t="shared" si="1"/>
        <v>0</v>
      </c>
      <c r="W9" s="115" t="b">
        <f t="shared" si="2"/>
        <v>0</v>
      </c>
      <c r="X9" s="225">
        <f>+(T9/C9*100%)/12</f>
        <v>0</v>
      </c>
      <c r="Y9" s="224">
        <f t="shared" si="3"/>
        <v>0</v>
      </c>
      <c r="Z9" s="224">
        <f t="shared" si="4"/>
        <v>0</v>
      </c>
      <c r="AT9" s="197"/>
      <c r="AU9" s="198"/>
      <c r="AV9" s="198"/>
      <c r="AW9" s="198"/>
    </row>
    <row r="10" spans="1:49" ht="18" customHeight="1" x14ac:dyDescent="0.35">
      <c r="B10" s="3" t="s">
        <v>19</v>
      </c>
      <c r="C10" s="95">
        <v>1</v>
      </c>
      <c r="D10" s="825"/>
      <c r="E10" s="826"/>
      <c r="F10" s="405"/>
      <c r="G10" s="406"/>
      <c r="H10" s="182"/>
      <c r="I10" s="829" t="s">
        <v>1692</v>
      </c>
      <c r="J10" s="830"/>
      <c r="K10" s="830"/>
      <c r="L10" s="831"/>
      <c r="M10" s="260"/>
      <c r="N10" s="259"/>
      <c r="O10" s="297" t="s">
        <v>21</v>
      </c>
      <c r="P10" s="298">
        <f>+C50/12</f>
        <v>0</v>
      </c>
      <c r="Q10" s="298">
        <f>+C48</f>
        <v>0</v>
      </c>
      <c r="R10" s="299"/>
      <c r="T10" s="329">
        <f t="shared" ref="T10:T13" si="6">+IF(G10="",0*F10,IF(G10="A",F10*C10,IF(G10="M",F10*12*C10,IF(G10="B",F10*24*C10,IF(G10="F",F10*26*C10,IF(G10="W",F10*52*C10))))))*U10</f>
        <v>0</v>
      </c>
      <c r="U10" s="224" t="b">
        <f t="shared" si="5"/>
        <v>0</v>
      </c>
      <c r="V10" s="224"/>
      <c r="X10" s="225">
        <f t="shared" ref="X10:X13" si="7">+(T10/C10*100%)/12</f>
        <v>0</v>
      </c>
      <c r="Y10" s="200"/>
      <c r="Z10" s="200"/>
      <c r="AA10" s="201"/>
      <c r="AB10" s="201"/>
      <c r="AT10" s="199"/>
      <c r="AU10" s="198"/>
      <c r="AV10" s="198"/>
      <c r="AW10" s="198"/>
    </row>
    <row r="11" spans="1:49" ht="18" customHeight="1" x14ac:dyDescent="0.35">
      <c r="B11" s="3" t="s">
        <v>1691</v>
      </c>
      <c r="C11" s="1">
        <v>0.8</v>
      </c>
      <c r="D11" s="835"/>
      <c r="E11" s="836"/>
      <c r="F11" s="405"/>
      <c r="G11" s="406"/>
      <c r="H11" s="182"/>
      <c r="I11" s="202" t="s">
        <v>23</v>
      </c>
      <c r="J11" s="203" t="s">
        <v>24</v>
      </c>
      <c r="K11" s="203" t="s">
        <v>16</v>
      </c>
      <c r="L11" s="174" t="s">
        <v>25</v>
      </c>
      <c r="M11" s="382" t="s">
        <v>6</v>
      </c>
      <c r="N11" s="259"/>
      <c r="O11" s="300"/>
      <c r="P11" s="301"/>
      <c r="Q11" s="301"/>
      <c r="R11" s="299"/>
      <c r="T11" s="329">
        <f t="shared" si="6"/>
        <v>0</v>
      </c>
      <c r="U11" s="224" t="b">
        <f t="shared" si="5"/>
        <v>0</v>
      </c>
      <c r="V11" s="329"/>
      <c r="X11" s="225">
        <f t="shared" si="7"/>
        <v>0</v>
      </c>
      <c r="Y11" s="200"/>
      <c r="Z11" s="200"/>
      <c r="AA11" s="201"/>
      <c r="AB11" s="201"/>
      <c r="AT11" s="199"/>
      <c r="AU11" s="198"/>
      <c r="AV11" s="198"/>
      <c r="AW11" s="198"/>
    </row>
    <row r="12" spans="1:49" ht="18" customHeight="1" x14ac:dyDescent="0.35">
      <c r="B12" s="3" t="s">
        <v>26</v>
      </c>
      <c r="C12" s="76">
        <v>0.8</v>
      </c>
      <c r="D12" s="835"/>
      <c r="E12" s="836"/>
      <c r="F12" s="405"/>
      <c r="G12" s="406"/>
      <c r="H12" s="182"/>
      <c r="I12" s="3" t="s">
        <v>27</v>
      </c>
      <c r="J12" s="204"/>
      <c r="K12" s="168"/>
      <c r="L12" s="74"/>
      <c r="M12" s="383"/>
      <c r="N12" s="215"/>
      <c r="O12" s="302" t="s">
        <v>11</v>
      </c>
      <c r="P12" s="303" t="s">
        <v>28</v>
      </c>
      <c r="Q12" s="303" t="s">
        <v>16</v>
      </c>
      <c r="R12" s="296"/>
      <c r="T12" s="329">
        <f t="shared" si="6"/>
        <v>0</v>
      </c>
      <c r="U12" s="224" t="b">
        <f t="shared" si="5"/>
        <v>0</v>
      </c>
      <c r="V12" s="329">
        <f t="shared" ref="V12:V13" si="8">+IF(K12="",0*J12,IF(K12="A",J12/12,IF(K12="M",J12,IF(K12="B",J12*24/12,IF(K12="F",J12*26/12,IF(K12="W",J12*52/12))))))*W12</f>
        <v>0</v>
      </c>
      <c r="W12" s="115" t="b">
        <f t="shared" ref="W12:W13" si="9">+IF(J12&gt;0,IF(K12="","error",1))</f>
        <v>0</v>
      </c>
      <c r="X12" s="225">
        <f t="shared" si="7"/>
        <v>0</v>
      </c>
      <c r="Y12" s="224">
        <f t="shared" ref="Y12:Y13" si="10">+SUMIF(M12,"App 1",V12)</f>
        <v>0</v>
      </c>
      <c r="Z12" s="224">
        <f t="shared" ref="Z12:Z13" si="11">+SUMIF(M12,"App 2",V12)</f>
        <v>0</v>
      </c>
      <c r="AA12" s="201"/>
      <c r="AB12" s="201"/>
      <c r="AT12" s="197"/>
      <c r="AU12" s="198"/>
      <c r="AV12" s="198"/>
      <c r="AW12" s="198"/>
    </row>
    <row r="13" spans="1:49" ht="18" customHeight="1" x14ac:dyDescent="0.35">
      <c r="B13" s="11" t="s">
        <v>29</v>
      </c>
      <c r="C13" s="76">
        <v>0.5</v>
      </c>
      <c r="D13" s="837"/>
      <c r="E13" s="838"/>
      <c r="F13" s="405"/>
      <c r="G13" s="406"/>
      <c r="H13" s="182"/>
      <c r="I13" s="3" t="s">
        <v>30</v>
      </c>
      <c r="J13" s="204"/>
      <c r="K13" s="168"/>
      <c r="L13" s="74"/>
      <c r="M13" s="383"/>
      <c r="N13" s="261"/>
      <c r="O13" s="304" t="s">
        <v>31</v>
      </c>
      <c r="P13" s="305"/>
      <c r="Q13" s="421">
        <f>+G8</f>
        <v>0</v>
      </c>
      <c r="R13" s="306"/>
      <c r="T13" s="329">
        <f t="shared" si="6"/>
        <v>0</v>
      </c>
      <c r="U13" s="224" t="b">
        <f t="shared" si="5"/>
        <v>0</v>
      </c>
      <c r="V13" s="329">
        <f t="shared" si="8"/>
        <v>0</v>
      </c>
      <c r="W13" s="115" t="b">
        <f t="shared" si="9"/>
        <v>0</v>
      </c>
      <c r="X13" s="225">
        <f t="shared" si="7"/>
        <v>0</v>
      </c>
      <c r="Y13" s="224">
        <f t="shared" si="10"/>
        <v>0</v>
      </c>
      <c r="Z13" s="224">
        <f t="shared" si="11"/>
        <v>0</v>
      </c>
      <c r="AA13" s="201"/>
      <c r="AB13" s="201"/>
      <c r="AT13" s="197"/>
    </row>
    <row r="14" spans="1:49" ht="18" customHeight="1" thickBot="1" x14ac:dyDescent="0.4">
      <c r="B14" s="195" t="s">
        <v>3</v>
      </c>
      <c r="C14" s="75"/>
      <c r="D14" s="825"/>
      <c r="E14" s="826"/>
      <c r="F14" s="405"/>
      <c r="G14" s="406"/>
      <c r="H14" s="182"/>
      <c r="I14" s="89">
        <v>0.8</v>
      </c>
      <c r="J14" s="839" t="s">
        <v>32</v>
      </c>
      <c r="K14" s="840"/>
      <c r="L14" s="2">
        <f>V14</f>
        <v>0</v>
      </c>
      <c r="M14" s="258"/>
      <c r="N14" s="262"/>
      <c r="O14" s="297" t="s">
        <v>33</v>
      </c>
      <c r="P14" s="307">
        <v>46203</v>
      </c>
      <c r="Q14" s="312">
        <f>(P13-P14)</f>
        <v>-46203</v>
      </c>
      <c r="R14" s="308"/>
      <c r="T14" s="329">
        <f>+IF(G14="",+F9*0,IF(G14="A",F14,IF(G14="M",F14*12,IF(G14="B",F14*24,IF(G14="F",F14*26,IF(G14="W",F14*52))))))*U14</f>
        <v>0</v>
      </c>
      <c r="U14" s="224" t="b">
        <f t="shared" si="5"/>
        <v>0</v>
      </c>
      <c r="V14" s="224">
        <f>SUM(V12:V13)</f>
        <v>0</v>
      </c>
      <c r="X14" s="224">
        <f>+T14/12</f>
        <v>0</v>
      </c>
      <c r="Z14" s="200"/>
      <c r="AA14" s="201"/>
      <c r="AB14" s="201"/>
      <c r="AT14" s="197"/>
    </row>
    <row r="15" spans="1:49" ht="18" customHeight="1" x14ac:dyDescent="0.35">
      <c r="B15" s="3" t="s">
        <v>1690</v>
      </c>
      <c r="C15" s="1">
        <v>0.8</v>
      </c>
      <c r="D15" s="827"/>
      <c r="E15" s="828"/>
      <c r="F15" s="407"/>
      <c r="G15" s="406"/>
      <c r="H15" s="182"/>
      <c r="I15" s="841" t="s">
        <v>34</v>
      </c>
      <c r="J15" s="842"/>
      <c r="K15" s="842"/>
      <c r="L15" s="843"/>
      <c r="M15" s="258"/>
      <c r="N15" s="263"/>
      <c r="O15" s="309" t="s">
        <v>35</v>
      </c>
      <c r="P15" s="303">
        <f>ROUNDDOWN(+IF(Q13="",0*Q14,IF(Q13="M",Q14/30.3,IF(Q13="B",Q14/15,IF(Q13="F",Q14/14+1,IF(Q13="W",Q14/7))))),0)</f>
        <v>0</v>
      </c>
      <c r="R15" s="310"/>
      <c r="T15" s="329">
        <f>+IF(G15="",0*F15,IF(G15="A",F15*C15,IF(G15="M",F15*12*C15,IF(G15="B",F15*24*C15,IF(G15="F",F15*26*C15,IF(G15="W",F15*52*C15))))))*U15</f>
        <v>0</v>
      </c>
      <c r="U15" s="224" t="b">
        <f t="shared" si="5"/>
        <v>0</v>
      </c>
      <c r="V15" s="224"/>
      <c r="X15" s="225">
        <f>+(T15/C15*100%)/12</f>
        <v>0</v>
      </c>
      <c r="Z15" s="201"/>
      <c r="AA15" s="201"/>
      <c r="AB15" s="201"/>
      <c r="AT15" s="197"/>
    </row>
    <row r="16" spans="1:49" ht="18" customHeight="1" x14ac:dyDescent="0.35">
      <c r="B16" s="3" t="s">
        <v>19</v>
      </c>
      <c r="C16" s="95">
        <v>1</v>
      </c>
      <c r="D16" s="825"/>
      <c r="E16" s="826"/>
      <c r="F16" s="169"/>
      <c r="G16" s="170"/>
      <c r="H16" s="182"/>
      <c r="I16" s="738" t="s">
        <v>36</v>
      </c>
      <c r="J16" s="75"/>
      <c r="K16" s="420"/>
      <c r="L16" s="381" t="s">
        <v>37</v>
      </c>
      <c r="M16" s="264" t="e">
        <f>+L17+#REF!</f>
        <v>#N/A</v>
      </c>
      <c r="N16" s="180"/>
      <c r="O16" s="302" t="s">
        <v>12</v>
      </c>
      <c r="P16" s="303" t="s">
        <v>28</v>
      </c>
      <c r="Q16" s="303" t="s">
        <v>16</v>
      </c>
      <c r="R16" s="311"/>
      <c r="T16" s="329">
        <f t="shared" ref="T16:T19" si="12">+IF(G16="",0*F16,IF(G16="A",F16*C16,IF(G16="M",F16*12*C16,IF(G16="B",F16*24*C16,IF(G16="F",F16*26*C16,IF(G16="W",F16*52*C16))))))*U16</f>
        <v>0</v>
      </c>
      <c r="U16" s="224" t="b">
        <f t="shared" si="5"/>
        <v>0</v>
      </c>
      <c r="V16" s="224"/>
      <c r="X16" s="225">
        <f t="shared" ref="X16:X19" si="13">+(T16/C16*100%)/12</f>
        <v>0</v>
      </c>
      <c r="Z16" s="201"/>
      <c r="AA16" s="201"/>
      <c r="AB16" s="201"/>
      <c r="AC16" s="206"/>
      <c r="AT16" s="197"/>
    </row>
    <row r="17" spans="1:50" ht="18" customHeight="1" x14ac:dyDescent="0.35">
      <c r="B17" s="3" t="s">
        <v>1691</v>
      </c>
      <c r="C17" s="1">
        <v>0.8</v>
      </c>
      <c r="D17" s="835"/>
      <c r="E17" s="836"/>
      <c r="F17" s="169"/>
      <c r="G17" s="170"/>
      <c r="H17" s="182"/>
      <c r="I17" s="738" t="s">
        <v>38</v>
      </c>
      <c r="J17" s="75"/>
      <c r="K17" s="378" t="s">
        <v>39</v>
      </c>
      <c r="L17" s="15" t="e">
        <f>+IF(Tables_Brokers!H251&gt;0,+Tables_Brokers!H251,"ERROR")</f>
        <v>#N/A</v>
      </c>
      <c r="M17" s="264"/>
      <c r="N17" s="180"/>
      <c r="O17" s="304" t="s">
        <v>31</v>
      </c>
      <c r="P17" s="305"/>
      <c r="Q17" s="421">
        <f>+G14</f>
        <v>0</v>
      </c>
      <c r="R17" s="311"/>
      <c r="T17" s="329">
        <f t="shared" si="12"/>
        <v>0</v>
      </c>
      <c r="U17" s="224" t="b">
        <f t="shared" si="5"/>
        <v>0</v>
      </c>
      <c r="V17" s="224"/>
      <c r="X17" s="225">
        <f t="shared" si="13"/>
        <v>0</v>
      </c>
      <c r="Z17" s="201"/>
      <c r="AA17" s="201"/>
      <c r="AB17" s="201"/>
      <c r="AC17" s="206"/>
      <c r="AT17" s="197"/>
    </row>
    <row r="18" spans="1:50" ht="18" customHeight="1" x14ac:dyDescent="0.35">
      <c r="B18" s="3" t="s">
        <v>26</v>
      </c>
      <c r="C18" s="76">
        <v>0.8</v>
      </c>
      <c r="D18" s="835"/>
      <c r="E18" s="836"/>
      <c r="F18" s="169"/>
      <c r="G18" s="170"/>
      <c r="H18" s="182"/>
      <c r="I18" s="738" t="s">
        <v>40</v>
      </c>
      <c r="J18" s="403" t="s">
        <v>270</v>
      </c>
      <c r="K18" s="557" t="s">
        <v>41</v>
      </c>
      <c r="L18" s="15">
        <f>+IF('Living Expenses'!E32=0,"ERROR",'Living Expenses'!E32)</f>
        <v>1</v>
      </c>
      <c r="M18" s="739" t="s">
        <v>1617</v>
      </c>
      <c r="N18" s="740"/>
      <c r="O18" s="297" t="s">
        <v>33</v>
      </c>
      <c r="P18" s="307">
        <f>+P14</f>
        <v>46203</v>
      </c>
      <c r="Q18" s="312">
        <f>(P17-P18)</f>
        <v>-46203</v>
      </c>
      <c r="R18" s="311"/>
      <c r="T18" s="329">
        <f t="shared" si="12"/>
        <v>0</v>
      </c>
      <c r="U18" s="224" t="b">
        <f t="shared" si="5"/>
        <v>0</v>
      </c>
      <c r="V18" s="224"/>
      <c r="X18" s="225">
        <f t="shared" si="13"/>
        <v>0</v>
      </c>
      <c r="Z18" s="201"/>
      <c r="AA18" s="201"/>
      <c r="AB18" s="201"/>
      <c r="AC18" s="206"/>
    </row>
    <row r="19" spans="1:50" ht="18" customHeight="1" thickBot="1" x14ac:dyDescent="0.4">
      <c r="B19" s="12" t="s">
        <v>29</v>
      </c>
      <c r="C19" s="77">
        <v>0.5</v>
      </c>
      <c r="D19" s="844"/>
      <c r="E19" s="845"/>
      <c r="F19" s="171"/>
      <c r="G19" s="172"/>
      <c r="H19" s="182"/>
      <c r="I19" s="738" t="s">
        <v>42</v>
      </c>
      <c r="J19" s="403" t="s">
        <v>270</v>
      </c>
      <c r="K19" s="380" t="s">
        <v>43</v>
      </c>
      <c r="L19" s="15">
        <f>'Living Expenses'!I32</f>
        <v>1</v>
      </c>
      <c r="M19" s="739" t="s">
        <v>1617</v>
      </c>
      <c r="N19" s="740"/>
      <c r="O19" s="313" t="s">
        <v>35</v>
      </c>
      <c r="P19" s="314">
        <f>ROUNDDOWN(+IF(Q17="",0*Q18,IF(Q17="M",Q18/30.3,IF(Q17="B",Q18/15,IF(Q17="F",Q18/14+1,IF(Q17="W",Q18/7))))),0)</f>
        <v>0</v>
      </c>
      <c r="Q19" s="315"/>
      <c r="R19" s="316"/>
      <c r="S19" s="328" t="str">
        <f>+CONCATENATE(J20,J16,"+",J17)</f>
        <v>+</v>
      </c>
      <c r="T19" s="329">
        <f t="shared" si="12"/>
        <v>0</v>
      </c>
      <c r="U19" s="224" t="b">
        <f t="shared" si="5"/>
        <v>0</v>
      </c>
      <c r="V19" s="224"/>
      <c r="W19" s="201"/>
      <c r="X19" s="225">
        <f t="shared" si="13"/>
        <v>0</v>
      </c>
      <c r="AC19" s="206"/>
    </row>
    <row r="20" spans="1:50" ht="18" customHeight="1" x14ac:dyDescent="0.35">
      <c r="B20" s="146"/>
      <c r="C20" s="393"/>
      <c r="D20" s="394"/>
      <c r="E20" s="394"/>
      <c r="F20" s="395"/>
      <c r="G20" s="396"/>
      <c r="H20" s="182"/>
      <c r="I20" s="738" t="s">
        <v>44</v>
      </c>
      <c r="J20" s="846"/>
      <c r="K20" s="846"/>
      <c r="L20" s="404" t="e">
        <f>IF(L17="ERROR","ERROR",IF(L18="ERROR","ERROR",IF(L19="ERROR","ERROR",+MAX(L17:L19))))</f>
        <v>#N/A</v>
      </c>
      <c r="M20" s="258"/>
      <c r="N20" s="180"/>
      <c r="O20" s="385"/>
      <c r="P20" s="303"/>
      <c r="S20" s="328"/>
      <c r="T20" s="329"/>
      <c r="U20" s="224"/>
      <c r="V20" s="224"/>
      <c r="W20" s="201"/>
      <c r="X20" s="225"/>
      <c r="AC20" s="206"/>
    </row>
    <row r="21" spans="1:50" ht="6" customHeight="1" thickBot="1" x14ac:dyDescent="0.4">
      <c r="B21" s="187"/>
      <c r="C21" s="182"/>
      <c r="D21" s="182"/>
      <c r="E21" s="182"/>
      <c r="F21" s="182"/>
      <c r="G21" s="182"/>
      <c r="H21" s="182"/>
      <c r="I21" s="182"/>
      <c r="J21" s="182"/>
      <c r="K21" s="182"/>
      <c r="L21" s="182"/>
      <c r="M21" s="258"/>
      <c r="N21" s="180"/>
      <c r="T21" s="224"/>
      <c r="U21" s="224"/>
      <c r="V21" s="224"/>
      <c r="AT21" s="207"/>
      <c r="AU21" s="207"/>
      <c r="AV21" s="208"/>
      <c r="AW21" s="208"/>
    </row>
    <row r="22" spans="1:50" ht="18" customHeight="1" thickBot="1" x14ac:dyDescent="0.4">
      <c r="B22" s="832" t="s">
        <v>45</v>
      </c>
      <c r="C22" s="833"/>
      <c r="D22" s="833"/>
      <c r="E22" s="833"/>
      <c r="F22" s="833"/>
      <c r="G22" s="833"/>
      <c r="H22" s="833"/>
      <c r="I22" s="833"/>
      <c r="J22" s="833"/>
      <c r="K22" s="833"/>
      <c r="L22" s="834"/>
      <c r="M22" s="258"/>
      <c r="N22" s="180"/>
      <c r="T22" s="224">
        <f>+T8+T9/C9+T10/C10+T11/C11+T12/C12+T13/C13+T14+T15/C15+T16/C16+T17/C17+T18/C18+T19/C19</f>
        <v>0</v>
      </c>
      <c r="U22" s="224"/>
      <c r="V22" s="224">
        <f>(SUM(V7:V19)-V14)*12</f>
        <v>0</v>
      </c>
      <c r="AT22" s="207"/>
      <c r="AU22" s="207"/>
      <c r="AV22" s="208"/>
      <c r="AW22" s="208"/>
    </row>
    <row r="23" spans="1:50" ht="35.25" customHeight="1" x14ac:dyDescent="0.35">
      <c r="B23" s="388" t="s">
        <v>46</v>
      </c>
      <c r="C23" s="389" t="s">
        <v>47</v>
      </c>
      <c r="D23" s="389" t="s">
        <v>48</v>
      </c>
      <c r="E23" s="389" t="s">
        <v>49</v>
      </c>
      <c r="F23" s="389" t="s">
        <v>50</v>
      </c>
      <c r="G23" s="389" t="s">
        <v>51</v>
      </c>
      <c r="H23" s="389" t="s">
        <v>52</v>
      </c>
      <c r="I23" s="389" t="s">
        <v>53</v>
      </c>
      <c r="J23" s="391" t="e">
        <f>+CONCATENATE("Repay pm ",T24)</f>
        <v>#N/A</v>
      </c>
      <c r="K23" s="389" t="s">
        <v>54</v>
      </c>
      <c r="L23" s="390" t="s">
        <v>55</v>
      </c>
      <c r="M23" s="9" t="s">
        <v>56</v>
      </c>
      <c r="N23" s="412" t="s">
        <v>57</v>
      </c>
      <c r="O23" s="558" t="s">
        <v>58</v>
      </c>
      <c r="S23" s="115" t="s">
        <v>59</v>
      </c>
      <c r="T23" s="211" t="e">
        <f>+IF(J19="Yes",VLOOKUP(D24,Product_NSR,5,FALSE),VLOOKUP(D24,ProductNSR,4,FALSE))</f>
        <v>#N/A</v>
      </c>
      <c r="U23" s="211"/>
      <c r="V23" s="392"/>
      <c r="AT23" s="207"/>
      <c r="AU23" s="207"/>
      <c r="AV23" s="208"/>
      <c r="AW23" s="208"/>
      <c r="AX23" s="209"/>
    </row>
    <row r="24" spans="1:50" ht="18" customHeight="1" x14ac:dyDescent="0.35">
      <c r="A24" s="334" t="e">
        <f>IF(H24="Y","Y","")</f>
        <v>#N/A</v>
      </c>
      <c r="B24" s="3" t="s">
        <v>60</v>
      </c>
      <c r="C24" s="360"/>
      <c r="D24" s="445"/>
      <c r="E24" s="408" t="e">
        <f>+VLOOKUP(D24,Tables_Brokers!Rates_Broker,3,FALSE)</f>
        <v>#N/A</v>
      </c>
      <c r="F24" s="4" t="s">
        <v>61</v>
      </c>
      <c r="G24" s="87"/>
      <c r="H24" s="433" t="e">
        <f>+VLOOKUP(D24,Tables!A155:F268,6,FALSE)</f>
        <v>#N/A</v>
      </c>
      <c r="I24" s="5" t="e">
        <f>+IF(C24=0,0,IF(D24="Flexicredit",C24*0.05,IF(D24="Credit Card",-PMT(E24/12,36,C24,0),-PMT(E24/12,G24,C24,0))))+P24</f>
        <v>#N/A</v>
      </c>
      <c r="J24" s="5" t="e">
        <f>+IF(C24=0,0,IF(D24="Flexicredit",C24*0.05,IF(D24="Credit Card",-PMT(E24/12,36,C24,0),-PMT($T$24/12,G24,C24,0))))+P24</f>
        <v>#N/A</v>
      </c>
      <c r="K24" s="408" t="str">
        <f>+IF(L24=0," ",C24/L24)</f>
        <v xml:space="preserve"> </v>
      </c>
      <c r="L24" s="83"/>
      <c r="M24" s="325" t="e">
        <f>IF(H24="IO",+J24-I24,IF(J19="YES",J24-V24,0))</f>
        <v>#N/A</v>
      </c>
      <c r="N24" s="324"/>
      <c r="O24" s="411" t="e">
        <f>+IF(J24&gt;I24,J24/I24,"")</f>
        <v>#N/A</v>
      </c>
      <c r="P24" s="434" t="e">
        <f>+VLOOKUP(D24,Tables!A155:G268,7,FALSE)</f>
        <v>#N/A</v>
      </c>
      <c r="S24" s="115" t="e">
        <f t="shared" ref="S24:S34" si="14">+IF(F24="MOVE",IF(A24="Y",0,C24))</f>
        <v>#N/A</v>
      </c>
      <c r="T24" s="211" t="e">
        <f>+IF($J$19="","ERROR",IF($J$19="Yes",VLOOKUP($D$24,Tables_Brokers!Product_NSR,5,FALSE),VLOOKUP($D$24,Tables_Brokers!Product_NSR,4,FALSE)))</f>
        <v>#N/A</v>
      </c>
      <c r="U24" s="211" t="e">
        <f>+VLOOKUP($D$24,Product_NSR,4,FALSE)</f>
        <v>#N/A</v>
      </c>
      <c r="V24" s="397" t="e">
        <f>-PMT($U$24/12,G24,C24,0)</f>
        <v>#N/A</v>
      </c>
      <c r="W24" s="211" t="e">
        <f>+T24-E24</f>
        <v>#N/A</v>
      </c>
      <c r="AS24" s="208"/>
      <c r="AT24" s="207"/>
      <c r="AU24" s="207"/>
    </row>
    <row r="25" spans="1:50" ht="18" customHeight="1" x14ac:dyDescent="0.35">
      <c r="A25" s="334" t="str">
        <f>IF(H25="Y","Y","")</f>
        <v/>
      </c>
      <c r="B25" s="3" t="s">
        <v>62</v>
      </c>
      <c r="C25" s="361"/>
      <c r="D25" s="81"/>
      <c r="E25" s="80"/>
      <c r="F25" s="81"/>
      <c r="G25" s="79"/>
      <c r="H25" s="127"/>
      <c r="I25" s="6">
        <f>+IF(C25=0,0,IF(H25="Y",0,IF(H25=0.5,-(PMT(E25/12,G25,C25,0)*H25),-(PMT(E25/12,G25,C25,0)))))</f>
        <v>0</v>
      </c>
      <c r="J25" s="6">
        <f>+IF(C25=0,0,+IF(H25="Y",0,IF(H25=0.5,-(PMT(T25/12,G25,C25,0)*H25),-(PMT(T25/12,G25,C25,0)))))</f>
        <v>0</v>
      </c>
      <c r="K25" s="7">
        <f>+IF(C25=0,0,C25/L25)</f>
        <v>0</v>
      </c>
      <c r="L25" s="83"/>
      <c r="M25" s="326">
        <f>+J25-I25</f>
        <v>0</v>
      </c>
      <c r="N25" s="324"/>
      <c r="O25" s="411" t="str">
        <f t="shared" ref="O25:O28" si="15">+IF(J25&gt;I25,J25/I25,"")</f>
        <v/>
      </c>
      <c r="P25" s="212"/>
      <c r="S25" s="115" t="b">
        <f t="shared" si="14"/>
        <v>0</v>
      </c>
      <c r="T25" s="211">
        <f>IF((E25+Tables_Brokers!$C$131)&lt;Tables_Brokers!$C$132,Tables_Brokers!$C$132,E25+Tables_Brokers!$C$131)</f>
        <v>5.5E-2</v>
      </c>
      <c r="U25" s="213"/>
      <c r="AN25" s="214"/>
    </row>
    <row r="26" spans="1:50" ht="18" customHeight="1" x14ac:dyDescent="0.35">
      <c r="A26" s="334" t="str">
        <f t="shared" ref="A26:A39" si="16">IF(H26="Y","Y","")</f>
        <v/>
      </c>
      <c r="B26" s="266" t="s">
        <v>62</v>
      </c>
      <c r="C26" s="361"/>
      <c r="D26" s="81"/>
      <c r="E26" s="80"/>
      <c r="F26" s="81"/>
      <c r="G26" s="79"/>
      <c r="H26" s="127"/>
      <c r="I26" s="6">
        <f>+IF(C26=0,0,IF(H26="Y",0,IF(H26=0.5,-(PMT(E26/12,G26,C26,0)*H26),-(PMT(E26/12,G26,C26,0)))))</f>
        <v>0</v>
      </c>
      <c r="J26" s="6">
        <f>+IF(C26=0,0,+IF(H26="Y",0,IF(H26=0.5,-(PMT(T26/12,G26,C26,0)*H26),-(PMT(T26/12,G26,C26,0)))))</f>
        <v>0</v>
      </c>
      <c r="K26" s="7">
        <f>+IF(C26=0,0,C26/L26)</f>
        <v>0</v>
      </c>
      <c r="L26" s="83"/>
      <c r="M26" s="326">
        <f t="shared" ref="M26:M28" si="17">+J26-I26</f>
        <v>0</v>
      </c>
      <c r="N26" s="324"/>
      <c r="O26" s="411" t="str">
        <f t="shared" si="15"/>
        <v/>
      </c>
      <c r="P26" s="212"/>
      <c r="S26" s="115" t="b">
        <f t="shared" si="14"/>
        <v>0</v>
      </c>
      <c r="T26" s="211">
        <f>IF((E26+Tables_Brokers!$C$131)&lt;Tables_Brokers!$C$132,Tables_Brokers!$C$132,E26+Tables_Brokers!$C$131)</f>
        <v>5.5E-2</v>
      </c>
      <c r="U26" s="213"/>
    </row>
    <row r="27" spans="1:50" ht="18" customHeight="1" x14ac:dyDescent="0.35">
      <c r="A27" s="334" t="str">
        <f t="shared" si="16"/>
        <v/>
      </c>
      <c r="B27" s="266" t="s">
        <v>63</v>
      </c>
      <c r="C27" s="361"/>
      <c r="D27" s="81"/>
      <c r="E27" s="80"/>
      <c r="F27" s="81"/>
      <c r="G27" s="79"/>
      <c r="H27" s="127"/>
      <c r="I27" s="6">
        <f>+IF(C27=0,0,IF(H27="Y",0,IF(H27=0.5,-(PMT(E27/12,G27,C27,0)*H27),-(PMT(E27/12,G27,C27,0)))))</f>
        <v>0</v>
      </c>
      <c r="J27" s="6">
        <f>+IF(C27=0,0,+IF(H27="Y",0,IF(H27=0.5,-(PMT(T27/12,G27,C27,0)*H27),-(PMT(T27/12,G27,C27,0)))))</f>
        <v>0</v>
      </c>
      <c r="K27" s="7">
        <f>+IF(C27=0,0,C27/L27)</f>
        <v>0</v>
      </c>
      <c r="L27" s="83"/>
      <c r="M27" s="326">
        <f t="shared" si="17"/>
        <v>0</v>
      </c>
      <c r="N27" s="324"/>
      <c r="O27" s="411" t="str">
        <f t="shared" si="15"/>
        <v/>
      </c>
      <c r="P27" s="212"/>
      <c r="R27" s="210"/>
      <c r="S27" s="115" t="b">
        <f t="shared" si="14"/>
        <v>0</v>
      </c>
      <c r="T27" s="211">
        <f>IF((E27+Tables_Brokers!$C$131)&lt;Tables_Brokers!$C$132,Tables_Brokers!$C$132,E27+Tables_Brokers!$C$131)</f>
        <v>5.5E-2</v>
      </c>
      <c r="U27" s="213"/>
      <c r="AN27" s="213"/>
    </row>
    <row r="28" spans="1:50" ht="18" customHeight="1" x14ac:dyDescent="0.35">
      <c r="A28" s="334" t="str">
        <f t="shared" si="16"/>
        <v/>
      </c>
      <c r="B28" s="266" t="s">
        <v>63</v>
      </c>
      <c r="C28" s="361"/>
      <c r="D28" s="81"/>
      <c r="E28" s="80"/>
      <c r="F28" s="81"/>
      <c r="G28" s="79"/>
      <c r="H28" s="127"/>
      <c r="I28" s="6">
        <f>+IF(C28=0,0,IF(H28="Y",0,IF(H28=0.5,-(PMT(E28/12,G28,C28,0)*H28),-(PMT(E28/12,G28,C28,0)))))</f>
        <v>0</v>
      </c>
      <c r="J28" s="6">
        <f>+IF(C28=0,0,+IF(H28="Y",0,IF(H28=0.5,-(PMT(T28/12,G28,C28,0)*H28),-(PMT(T28/12,G28,C28,0)))))</f>
        <v>0</v>
      </c>
      <c r="K28" s="7">
        <f>+IF(C28=0,0,C28/L28)</f>
        <v>0</v>
      </c>
      <c r="L28" s="83"/>
      <c r="M28" s="326">
        <f t="shared" si="17"/>
        <v>0</v>
      </c>
      <c r="N28" s="324"/>
      <c r="O28" s="411" t="str">
        <f t="shared" si="15"/>
        <v/>
      </c>
      <c r="P28" s="212"/>
      <c r="R28" s="210"/>
      <c r="S28" s="115" t="b">
        <f t="shared" si="14"/>
        <v>0</v>
      </c>
      <c r="T28" s="211">
        <f>IF((E28+Tables_Brokers!$C$131)&lt;Tables_Brokers!$C$132,Tables_Brokers!$C$132,E28+Tables_Brokers!$C$131)</f>
        <v>5.5E-2</v>
      </c>
      <c r="U28" s="213"/>
    </row>
    <row r="29" spans="1:50" ht="18" customHeight="1" x14ac:dyDescent="0.35">
      <c r="A29" s="334" t="str">
        <f t="shared" si="16"/>
        <v/>
      </c>
      <c r="B29" s="8" t="s">
        <v>64</v>
      </c>
      <c r="C29" s="361"/>
      <c r="D29" s="257"/>
      <c r="E29" s="82"/>
      <c r="F29" s="81"/>
      <c r="G29" s="96"/>
      <c r="H29" s="128"/>
      <c r="I29" s="6">
        <f>+IF(H29="Y",0,T29)</f>
        <v>0</v>
      </c>
      <c r="J29" s="6">
        <f t="shared" ref="J29:J39" si="18">+I29</f>
        <v>0</v>
      </c>
      <c r="K29" s="98"/>
      <c r="L29" s="97"/>
      <c r="N29" s="324"/>
      <c r="P29" s="212"/>
      <c r="R29" s="205"/>
      <c r="S29" s="115" t="b">
        <f t="shared" si="14"/>
        <v>0</v>
      </c>
      <c r="T29" s="196">
        <f>+IF(D29="",E29*0,IF(D29="A",E29/12,IF(D29="M",E29,IF(D29="B",E29*24/12,IF(D29="F",E29*26/12,IF(D29="W",E29*52/12))))))*U29</f>
        <v>0</v>
      </c>
      <c r="U29" s="115" t="b">
        <f t="shared" ref="U29:U34" si="19">+IF(E29&gt;0,IF(D29="","Error",1))</f>
        <v>0</v>
      </c>
      <c r="V29" s="205"/>
      <c r="W29" s="205"/>
      <c r="AC29" s="205"/>
      <c r="AD29" s="205"/>
      <c r="AE29" s="205"/>
      <c r="AF29" s="205"/>
      <c r="AG29" s="205"/>
      <c r="AH29" s="205"/>
      <c r="AI29" s="205"/>
      <c r="AJ29" s="205"/>
      <c r="AK29" s="205"/>
      <c r="AL29" s="205"/>
      <c r="AM29" s="205"/>
      <c r="AN29" s="205"/>
      <c r="AO29" s="205"/>
      <c r="AP29" s="215"/>
      <c r="AQ29" s="205"/>
      <c r="AR29" s="205"/>
    </row>
    <row r="30" spans="1:50" ht="18" customHeight="1" x14ac:dyDescent="0.35">
      <c r="A30" s="334" t="str">
        <f t="shared" si="16"/>
        <v/>
      </c>
      <c r="B30" s="267" t="s">
        <v>64</v>
      </c>
      <c r="C30" s="361"/>
      <c r="D30" s="257"/>
      <c r="E30" s="82"/>
      <c r="F30" s="81"/>
      <c r="G30" s="96"/>
      <c r="H30" s="128"/>
      <c r="I30" s="6">
        <f>+IF(H30="Y",0,T30)</f>
        <v>0</v>
      </c>
      <c r="J30" s="6">
        <f t="shared" si="18"/>
        <v>0</v>
      </c>
      <c r="K30" s="98"/>
      <c r="L30" s="97"/>
      <c r="N30" s="324"/>
      <c r="P30" s="212"/>
      <c r="R30" s="205"/>
      <c r="S30" s="115" t="b">
        <f t="shared" si="14"/>
        <v>0</v>
      </c>
      <c r="T30" s="196">
        <f>+IF(D30="",E30*0,IF(D30="A",E30/12,IF(D30="M",E30,IF(D30="B",E30*24/12,IF(D30="F",E30*26/12,IF(D30="W",E30*52/12))))))*U30</f>
        <v>0</v>
      </c>
      <c r="U30" s="115" t="b">
        <f t="shared" si="19"/>
        <v>0</v>
      </c>
      <c r="V30" s="205"/>
      <c r="W30" s="205"/>
      <c r="AC30" s="205"/>
      <c r="AD30" s="205"/>
      <c r="AE30" s="205"/>
      <c r="AF30" s="205"/>
      <c r="AG30" s="205"/>
      <c r="AH30" s="205"/>
      <c r="AI30" s="205"/>
      <c r="AJ30" s="205"/>
      <c r="AK30" s="205"/>
      <c r="AL30" s="205"/>
      <c r="AM30" s="205"/>
      <c r="AN30" s="205"/>
      <c r="AO30" s="205"/>
      <c r="AP30" s="215"/>
      <c r="AQ30" s="205"/>
      <c r="AR30" s="205"/>
    </row>
    <row r="31" spans="1:50" ht="18" customHeight="1" x14ac:dyDescent="0.35">
      <c r="A31" s="334" t="str">
        <f t="shared" si="16"/>
        <v/>
      </c>
      <c r="B31" s="3" t="s">
        <v>65</v>
      </c>
      <c r="C31" s="361"/>
      <c r="D31" s="257"/>
      <c r="E31" s="82"/>
      <c r="F31" s="81"/>
      <c r="G31" s="96"/>
      <c r="H31" s="128"/>
      <c r="I31" s="6">
        <f>+IF(H31="Y",0,T31)</f>
        <v>0</v>
      </c>
      <c r="J31" s="6">
        <f t="shared" si="18"/>
        <v>0</v>
      </c>
      <c r="K31" s="96"/>
      <c r="L31" s="97"/>
      <c r="N31" s="324"/>
      <c r="P31" s="212"/>
      <c r="R31" s="205"/>
      <c r="S31" s="115" t="b">
        <f t="shared" si="14"/>
        <v>0</v>
      </c>
      <c r="T31" s="196">
        <f>+IF(D31="",E31*0,IF(D31="A",E31/12,IF(D31="M",E31,IF(D31="B",E31*24/12,IF(D31="F",E31*26/12,IF(D31="W",E31*52/12))))))*U31</f>
        <v>0</v>
      </c>
      <c r="U31" s="115" t="b">
        <f t="shared" si="19"/>
        <v>0</v>
      </c>
      <c r="AC31" s="205"/>
      <c r="AD31" s="205"/>
      <c r="AE31" s="205"/>
      <c r="AF31" s="205"/>
      <c r="AG31" s="205"/>
      <c r="AH31" s="205"/>
      <c r="AI31" s="205"/>
      <c r="AJ31" s="205"/>
      <c r="AK31" s="205"/>
      <c r="AL31" s="205"/>
      <c r="AM31" s="205"/>
      <c r="AN31" s="205"/>
      <c r="AO31" s="205"/>
      <c r="AP31" s="215"/>
      <c r="AQ31" s="205"/>
      <c r="AR31" s="205"/>
    </row>
    <row r="32" spans="1:50" ht="18" customHeight="1" x14ac:dyDescent="0.35">
      <c r="A32" s="334" t="str">
        <f t="shared" si="16"/>
        <v/>
      </c>
      <c r="B32" s="16" t="s">
        <v>66</v>
      </c>
      <c r="C32" s="93" t="str">
        <f>+CONCATENATE("Min. $",Tables_Brokers!C319," pm")</f>
        <v>Min. $500 pm</v>
      </c>
      <c r="D32" s="257"/>
      <c r="E32" s="82"/>
      <c r="F32" s="81"/>
      <c r="G32" s="99"/>
      <c r="H32" s="127"/>
      <c r="I32" s="6">
        <f>+IF(E32="",0,IF(T32&lt;Tables_Brokers!C319,Tables_Brokers!C319,IF(H32=0.5,T32*0.5,T32)))</f>
        <v>0</v>
      </c>
      <c r="J32" s="6">
        <f t="shared" si="18"/>
        <v>0</v>
      </c>
      <c r="K32" s="96"/>
      <c r="L32" s="97"/>
      <c r="N32" s="324"/>
      <c r="O32" s="114"/>
      <c r="P32" s="212"/>
      <c r="R32" s="205"/>
      <c r="T32" s="196">
        <f t="shared" ref="T32:T34" si="20">+IF(D32="",E32*0,IF(D32="A",E32/12,IF(D32="M",E32,IF(D32="B",E32*24/12,IF(D32="F",E32*26/12,IF(D32="W",E32*52/12))))))*U32</f>
        <v>0</v>
      </c>
      <c r="U32" s="115" t="b">
        <f t="shared" si="19"/>
        <v>0</v>
      </c>
      <c r="AC32" s="205"/>
      <c r="AD32" s="205"/>
      <c r="AE32" s="205"/>
      <c r="AF32" s="205"/>
      <c r="AG32" s="205"/>
      <c r="AH32" s="205"/>
      <c r="AI32" s="205"/>
      <c r="AJ32" s="205"/>
      <c r="AK32" s="205"/>
      <c r="AL32" s="205"/>
      <c r="AM32" s="205"/>
      <c r="AN32" s="205"/>
      <c r="AO32" s="205"/>
      <c r="AP32" s="215"/>
      <c r="AQ32" s="205"/>
      <c r="AR32" s="205"/>
    </row>
    <row r="33" spans="1:44" ht="18" customHeight="1" x14ac:dyDescent="0.35">
      <c r="A33" s="334" t="str">
        <f t="shared" si="16"/>
        <v/>
      </c>
      <c r="B33" s="3" t="s">
        <v>67</v>
      </c>
      <c r="C33" s="78"/>
      <c r="D33" s="257"/>
      <c r="E33" s="82"/>
      <c r="F33" s="81"/>
      <c r="G33" s="96"/>
      <c r="H33" s="128"/>
      <c r="I33" s="6">
        <f>T33</f>
        <v>0</v>
      </c>
      <c r="J33" s="6">
        <f>+I33</f>
        <v>0</v>
      </c>
      <c r="K33" s="96"/>
      <c r="L33" s="97"/>
      <c r="N33" s="324"/>
      <c r="O33" s="114"/>
      <c r="P33" s="216"/>
      <c r="R33" s="205"/>
      <c r="S33" s="115" t="b">
        <f t="shared" si="14"/>
        <v>0</v>
      </c>
      <c r="T33" s="196">
        <f t="shared" si="20"/>
        <v>0</v>
      </c>
      <c r="U33" s="115" t="b">
        <f t="shared" si="19"/>
        <v>0</v>
      </c>
      <c r="V33" s="409"/>
      <c r="W33" s="205"/>
      <c r="AC33" s="205"/>
      <c r="AD33" s="205"/>
      <c r="AE33" s="205"/>
      <c r="AF33" s="205"/>
      <c r="AG33" s="205"/>
      <c r="AH33" s="205"/>
      <c r="AI33" s="205"/>
      <c r="AJ33" s="205"/>
      <c r="AK33" s="205"/>
      <c r="AL33" s="205"/>
      <c r="AM33" s="205"/>
      <c r="AN33" s="205"/>
      <c r="AO33" s="205"/>
      <c r="AP33" s="215"/>
      <c r="AQ33" s="205"/>
      <c r="AR33" s="205"/>
    </row>
    <row r="34" spans="1:44" ht="18" customHeight="1" x14ac:dyDescent="0.35">
      <c r="A34" s="334" t="str">
        <f t="shared" si="16"/>
        <v/>
      </c>
      <c r="B34" s="3" t="s">
        <v>67</v>
      </c>
      <c r="C34" s="78"/>
      <c r="D34" s="257"/>
      <c r="E34" s="82"/>
      <c r="F34" s="81"/>
      <c r="G34" s="96"/>
      <c r="H34" s="128"/>
      <c r="I34" s="6">
        <f>T34</f>
        <v>0</v>
      </c>
      <c r="J34" s="6">
        <f>+I34</f>
        <v>0</v>
      </c>
      <c r="K34" s="96"/>
      <c r="L34" s="97"/>
      <c r="N34" s="324"/>
      <c r="O34" s="114"/>
      <c r="P34" s="216"/>
      <c r="R34" s="205"/>
      <c r="S34" s="115" t="b">
        <f t="shared" si="14"/>
        <v>0</v>
      </c>
      <c r="T34" s="196">
        <f t="shared" si="20"/>
        <v>0</v>
      </c>
      <c r="U34" s="115" t="b">
        <f t="shared" si="19"/>
        <v>0</v>
      </c>
      <c r="V34" s="409"/>
      <c r="W34" s="205"/>
      <c r="AC34" s="205"/>
      <c r="AD34" s="205"/>
      <c r="AE34" s="205"/>
      <c r="AF34" s="205"/>
      <c r="AG34" s="205"/>
      <c r="AH34" s="205"/>
      <c r="AI34" s="205"/>
      <c r="AJ34" s="205"/>
      <c r="AK34" s="205"/>
      <c r="AL34" s="205"/>
      <c r="AM34" s="205"/>
      <c r="AN34" s="205"/>
      <c r="AO34" s="205"/>
      <c r="AP34" s="215"/>
      <c r="AQ34" s="205"/>
      <c r="AR34" s="205"/>
    </row>
    <row r="35" spans="1:44" ht="18" customHeight="1" x14ac:dyDescent="0.35">
      <c r="A35" s="334" t="str">
        <f t="shared" si="16"/>
        <v/>
      </c>
      <c r="B35" s="266" t="s">
        <v>68</v>
      </c>
      <c r="C35" s="78"/>
      <c r="D35" s="158">
        <f>+IF(B35="overdraft",5%,3.8%)</f>
        <v>0.05</v>
      </c>
      <c r="E35" s="82"/>
      <c r="F35" s="81"/>
      <c r="G35" s="96"/>
      <c r="H35" s="128"/>
      <c r="I35" s="6">
        <f>+IF(H35="Y",0,E35*D35)</f>
        <v>0</v>
      </c>
      <c r="J35" s="6">
        <f t="shared" si="18"/>
        <v>0</v>
      </c>
      <c r="K35" s="96"/>
      <c r="L35" s="97"/>
      <c r="N35" s="324"/>
      <c r="P35" s="216"/>
      <c r="R35" s="205"/>
      <c r="S35" s="115" t="b">
        <f>+IF(F35="MOVE",IF(A35="Y",0,E35))</f>
        <v>0</v>
      </c>
      <c r="W35" s="205"/>
      <c r="AC35" s="205"/>
      <c r="AD35" s="205"/>
      <c r="AE35" s="205"/>
      <c r="AF35" s="205"/>
      <c r="AG35" s="205"/>
      <c r="AH35" s="205"/>
      <c r="AI35" s="205"/>
      <c r="AJ35" s="205"/>
      <c r="AK35" s="205"/>
      <c r="AL35" s="205"/>
      <c r="AM35" s="205"/>
      <c r="AN35" s="205"/>
      <c r="AO35" s="205"/>
      <c r="AP35" s="215"/>
      <c r="AQ35" s="205"/>
      <c r="AR35" s="205"/>
    </row>
    <row r="36" spans="1:44" ht="18" customHeight="1" x14ac:dyDescent="0.35">
      <c r="A36" s="334" t="str">
        <f t="shared" si="16"/>
        <v/>
      </c>
      <c r="B36" s="3" t="s">
        <v>69</v>
      </c>
      <c r="C36" s="78"/>
      <c r="D36" s="158">
        <v>3.7999999999999999E-2</v>
      </c>
      <c r="E36" s="82"/>
      <c r="F36" s="81"/>
      <c r="G36" s="96"/>
      <c r="H36" s="128"/>
      <c r="I36" s="6">
        <f>+IF(H36="Y",0,IF(AND(H36="Exc",C36=0),0,D36*E36))</f>
        <v>0</v>
      </c>
      <c r="J36" s="6">
        <f t="shared" si="18"/>
        <v>0</v>
      </c>
      <c r="K36" s="96"/>
      <c r="L36" s="97"/>
      <c r="M36" s="217"/>
      <c r="N36" s="324"/>
      <c r="O36" s="218"/>
      <c r="P36" s="216"/>
      <c r="Q36" s="218"/>
      <c r="R36" s="218"/>
      <c r="S36" s="115" t="b">
        <f t="shared" ref="S36:S39" si="21">+IF(F36="MOVE",IF(A36="Y",0,E36))</f>
        <v>0</v>
      </c>
      <c r="T36" s="218"/>
      <c r="U36" s="218"/>
      <c r="V36" s="218"/>
      <c r="W36" s="218"/>
      <c r="AC36" s="205"/>
      <c r="AD36" s="205"/>
      <c r="AE36" s="205"/>
      <c r="AF36" s="205"/>
      <c r="AG36" s="205"/>
      <c r="AH36" s="205"/>
      <c r="AI36" s="205"/>
      <c r="AJ36" s="205"/>
      <c r="AK36" s="205"/>
      <c r="AL36" s="205"/>
      <c r="AM36" s="205"/>
      <c r="AN36" s="205"/>
      <c r="AO36" s="205"/>
      <c r="AP36" s="215"/>
      <c r="AQ36" s="205"/>
      <c r="AR36" s="205"/>
    </row>
    <row r="37" spans="1:44" ht="18" customHeight="1" x14ac:dyDescent="0.35">
      <c r="A37" s="334" t="str">
        <f t="shared" si="16"/>
        <v/>
      </c>
      <c r="B37" s="3" t="s">
        <v>69</v>
      </c>
      <c r="C37" s="78"/>
      <c r="D37" s="158">
        <v>3.7999999999999999E-2</v>
      </c>
      <c r="E37" s="82"/>
      <c r="F37" s="81"/>
      <c r="G37" s="96"/>
      <c r="H37" s="128"/>
      <c r="I37" s="6">
        <f>+IF(H37="Y",0,IF(AND(H37="Exc",C37=0),0,D37*E37))</f>
        <v>0</v>
      </c>
      <c r="J37" s="6">
        <f t="shared" si="18"/>
        <v>0</v>
      </c>
      <c r="K37" s="96"/>
      <c r="L37" s="97"/>
      <c r="M37" s="217"/>
      <c r="N37" s="324"/>
      <c r="O37" s="218"/>
      <c r="P37" s="216"/>
      <c r="Q37" s="218"/>
      <c r="R37" s="218"/>
      <c r="S37" s="115" t="b">
        <f t="shared" si="21"/>
        <v>0</v>
      </c>
      <c r="T37" s="218"/>
      <c r="U37" s="218"/>
      <c r="V37" s="218"/>
      <c r="W37" s="218"/>
      <c r="AC37" s="205"/>
      <c r="AD37" s="205"/>
      <c r="AE37" s="205"/>
      <c r="AF37" s="205"/>
      <c r="AG37" s="205"/>
      <c r="AH37" s="205"/>
      <c r="AI37" s="205"/>
      <c r="AJ37" s="205"/>
      <c r="AK37" s="205"/>
      <c r="AL37" s="205"/>
      <c r="AM37" s="205"/>
      <c r="AN37" s="205"/>
      <c r="AO37" s="205"/>
      <c r="AP37" s="215"/>
      <c r="AQ37" s="205"/>
      <c r="AR37" s="205"/>
    </row>
    <row r="38" spans="1:44" ht="18" customHeight="1" x14ac:dyDescent="0.35">
      <c r="A38" s="334" t="str">
        <f t="shared" si="16"/>
        <v/>
      </c>
      <c r="B38" s="3" t="s">
        <v>69</v>
      </c>
      <c r="C38" s="78"/>
      <c r="D38" s="158">
        <v>3.7999999999999999E-2</v>
      </c>
      <c r="E38" s="82"/>
      <c r="F38" s="81"/>
      <c r="G38" s="96"/>
      <c r="H38" s="128"/>
      <c r="I38" s="6">
        <f>+IF(H38="Y",0,IF(AND(H38="Exc",C38=0),0,D38*E38))</f>
        <v>0</v>
      </c>
      <c r="J38" s="6">
        <f t="shared" si="18"/>
        <v>0</v>
      </c>
      <c r="K38" s="96"/>
      <c r="L38" s="97"/>
      <c r="M38" s="217"/>
      <c r="N38" s="324"/>
      <c r="O38" s="218"/>
      <c r="P38" s="216"/>
      <c r="Q38" s="218"/>
      <c r="R38" s="218"/>
      <c r="S38" s="115" t="b">
        <f t="shared" si="21"/>
        <v>0</v>
      </c>
      <c r="U38" s="218"/>
      <c r="V38" s="218"/>
      <c r="W38" s="218"/>
      <c r="AC38" s="205"/>
      <c r="AD38" s="205"/>
      <c r="AE38" s="205"/>
      <c r="AF38" s="205"/>
      <c r="AG38" s="205"/>
      <c r="AH38" s="205"/>
      <c r="AI38" s="205"/>
      <c r="AJ38" s="205"/>
      <c r="AK38" s="205"/>
      <c r="AL38" s="205"/>
      <c r="AM38" s="205"/>
      <c r="AN38" s="205"/>
      <c r="AO38" s="205"/>
      <c r="AP38" s="215"/>
      <c r="AQ38" s="205"/>
      <c r="AR38" s="205"/>
    </row>
    <row r="39" spans="1:44" ht="18" customHeight="1" x14ac:dyDescent="0.35">
      <c r="A39" s="334" t="str">
        <f t="shared" si="16"/>
        <v/>
      </c>
      <c r="B39" s="88" t="s">
        <v>69</v>
      </c>
      <c r="C39" s="78"/>
      <c r="D39" s="158">
        <v>3.7999999999999999E-2</v>
      </c>
      <c r="E39" s="82"/>
      <c r="F39" s="81"/>
      <c r="G39" s="96"/>
      <c r="H39" s="128"/>
      <c r="I39" s="6">
        <f>+IF(H39="Y",0,IF(AND(H39="Exc",C39=0),0,D39*E39))</f>
        <v>0</v>
      </c>
      <c r="J39" s="6">
        <f t="shared" si="18"/>
        <v>0</v>
      </c>
      <c r="K39" s="96"/>
      <c r="L39" s="97"/>
      <c r="M39" s="217"/>
      <c r="N39" s="324"/>
      <c r="O39" s="218"/>
      <c r="P39" s="212"/>
      <c r="Q39" s="218"/>
      <c r="R39" s="218"/>
      <c r="S39" s="115" t="b">
        <f t="shared" si="21"/>
        <v>0</v>
      </c>
      <c r="U39" s="219"/>
      <c r="V39" s="218"/>
      <c r="W39" s="218"/>
      <c r="AC39" s="205"/>
      <c r="AD39" s="205"/>
      <c r="AE39" s="205"/>
      <c r="AF39" s="205"/>
      <c r="AG39" s="205"/>
      <c r="AH39" s="205"/>
      <c r="AI39" s="205"/>
      <c r="AJ39" s="205"/>
      <c r="AK39" s="205"/>
      <c r="AL39" s="205"/>
      <c r="AM39" s="205"/>
      <c r="AN39" s="205"/>
      <c r="AO39" s="205"/>
      <c r="AP39" s="215"/>
      <c r="AQ39" s="205"/>
      <c r="AR39" s="205"/>
    </row>
    <row r="40" spans="1:44" ht="17.25" customHeight="1" thickBot="1" x14ac:dyDescent="0.4">
      <c r="B40" s="250" t="s">
        <v>70</v>
      </c>
      <c r="C40" s="251">
        <f>SUMIF(A24:A39,"",C24:C39)</f>
        <v>0</v>
      </c>
      <c r="D40" s="847" t="s">
        <v>71</v>
      </c>
      <c r="E40" s="848"/>
      <c r="F40" s="252" t="e">
        <f>+S40</f>
        <v>#N/A</v>
      </c>
      <c r="G40" s="849" t="s">
        <v>72</v>
      </c>
      <c r="H40" s="850"/>
      <c r="I40" s="253" t="e">
        <f>SUM(+SUM(I24:I39))</f>
        <v>#N/A</v>
      </c>
      <c r="J40" s="254" t="e">
        <f>SUM(+SUM(J24:J39))</f>
        <v>#N/A</v>
      </c>
      <c r="K40" s="256" t="s">
        <v>73</v>
      </c>
      <c r="L40" s="255">
        <f>+SUMIF(F24:F28,"MOVE",L24:L28)</f>
        <v>0</v>
      </c>
      <c r="M40" s="220"/>
      <c r="N40" s="180"/>
      <c r="O40" s="180"/>
      <c r="P40" s="269"/>
      <c r="Q40" s="180"/>
      <c r="R40" s="215"/>
      <c r="S40" s="115" t="e">
        <f>SUM(S24:S39)</f>
        <v>#N/A</v>
      </c>
      <c r="T40" s="180" t="s">
        <v>74</v>
      </c>
      <c r="U40" s="180" t="s">
        <v>75</v>
      </c>
      <c r="V40" s="215"/>
      <c r="W40" s="215"/>
      <c r="X40" s="180"/>
      <c r="Y40" s="180"/>
      <c r="Z40" s="180"/>
      <c r="AA40" s="180"/>
      <c r="AB40" s="180"/>
      <c r="AC40" s="215"/>
      <c r="AD40" s="215"/>
      <c r="AE40" s="215"/>
      <c r="AF40" s="215"/>
      <c r="AG40" s="215"/>
      <c r="AH40" s="215"/>
      <c r="AI40" s="215"/>
      <c r="AJ40" s="215"/>
      <c r="AK40" s="215"/>
      <c r="AL40" s="215"/>
      <c r="AM40" s="215"/>
      <c r="AN40" s="215"/>
      <c r="AO40" s="215"/>
      <c r="AP40" s="221"/>
      <c r="AQ40" s="215"/>
      <c r="AR40" s="205"/>
    </row>
    <row r="41" spans="1:44" ht="5.25" customHeight="1" thickBot="1" x14ac:dyDescent="0.4">
      <c r="B41" s="187"/>
      <c r="C41" s="182"/>
      <c r="D41" s="182"/>
      <c r="E41" s="182"/>
      <c r="F41" s="182"/>
      <c r="G41" s="182"/>
      <c r="H41" s="182"/>
      <c r="I41" s="182"/>
      <c r="J41" s="182"/>
      <c r="K41" s="182"/>
      <c r="L41" s="243"/>
      <c r="N41" s="180"/>
      <c r="O41" s="271" t="s">
        <v>76</v>
      </c>
      <c r="P41" s="269"/>
      <c r="Q41" s="180"/>
      <c r="R41" s="215"/>
      <c r="S41" s="180"/>
      <c r="T41" s="180"/>
      <c r="U41" s="180"/>
      <c r="V41" s="180"/>
      <c r="W41" s="180"/>
      <c r="X41" s="180"/>
      <c r="Y41" s="180"/>
      <c r="Z41" s="180"/>
      <c r="AA41" s="180"/>
      <c r="AB41" s="180"/>
      <c r="AC41" s="215"/>
      <c r="AD41" s="215"/>
      <c r="AE41" s="215"/>
      <c r="AF41" s="215"/>
      <c r="AG41" s="215"/>
      <c r="AH41" s="215"/>
      <c r="AI41" s="215"/>
      <c r="AJ41" s="215"/>
      <c r="AK41" s="215"/>
      <c r="AL41" s="215"/>
      <c r="AM41" s="215"/>
      <c r="AN41" s="215"/>
      <c r="AO41" s="215"/>
      <c r="AP41" s="215"/>
      <c r="AQ41" s="215"/>
      <c r="AR41" s="205"/>
    </row>
    <row r="42" spans="1:44" ht="18" customHeight="1" x14ac:dyDescent="0.35">
      <c r="B42" s="841" t="s">
        <v>77</v>
      </c>
      <c r="C42" s="851"/>
      <c r="D42" s="851"/>
      <c r="E42" s="851"/>
      <c r="F42" s="851"/>
      <c r="G42" s="851"/>
      <c r="H42" s="851"/>
      <c r="I42" s="851"/>
      <c r="J42" s="851"/>
      <c r="K42" s="851"/>
      <c r="L42" s="852"/>
      <c r="N42" s="180"/>
      <c r="O42" s="703"/>
      <c r="P42" s="269"/>
      <c r="Q42" s="273"/>
      <c r="R42" s="273"/>
      <c r="S42" s="273"/>
      <c r="T42" s="273">
        <f>+Tables_Brokers!B280</f>
        <v>27222</v>
      </c>
      <c r="U42" s="180">
        <f>+Tables_Brokers!B281</f>
        <v>34027</v>
      </c>
      <c r="V42" s="180" t="s">
        <v>78</v>
      </c>
      <c r="W42" s="180"/>
      <c r="X42" s="180"/>
      <c r="Y42" s="180"/>
      <c r="Z42" s="180"/>
      <c r="AA42" s="180"/>
      <c r="AB42" s="215"/>
      <c r="AC42" s="215"/>
      <c r="AD42" s="215"/>
      <c r="AE42" s="215"/>
      <c r="AF42" s="215"/>
      <c r="AG42" s="215"/>
      <c r="AH42" s="215"/>
      <c r="AI42" s="215"/>
      <c r="AJ42" s="215"/>
      <c r="AK42" s="215"/>
      <c r="AL42" s="215"/>
      <c r="AM42" s="215"/>
      <c r="AN42" s="215"/>
      <c r="AO42" s="215"/>
      <c r="AP42" s="215"/>
      <c r="AQ42" s="215"/>
      <c r="AR42" s="205"/>
    </row>
    <row r="43" spans="1:44" ht="32.25" customHeight="1" x14ac:dyDescent="0.35">
      <c r="B43" s="479" t="s">
        <v>79</v>
      </c>
      <c r="C43" s="477" t="s">
        <v>80</v>
      </c>
      <c r="D43" s="477" t="s">
        <v>81</v>
      </c>
      <c r="E43" s="477" t="s">
        <v>82</v>
      </c>
      <c r="F43" s="477" t="s">
        <v>83</v>
      </c>
      <c r="G43" s="477" t="s">
        <v>84</v>
      </c>
      <c r="H43" s="477" t="s">
        <v>85</v>
      </c>
      <c r="I43" s="477" t="s">
        <v>86</v>
      </c>
      <c r="J43" s="477" t="s">
        <v>87</v>
      </c>
      <c r="K43" s="477" t="s">
        <v>88</v>
      </c>
      <c r="L43" s="478" t="s">
        <v>89</v>
      </c>
      <c r="N43" s="215"/>
      <c r="O43" s="704"/>
      <c r="P43" s="269"/>
      <c r="Q43" s="273"/>
      <c r="R43" s="273"/>
      <c r="S43" s="273"/>
      <c r="T43" s="273" t="s">
        <v>90</v>
      </c>
      <c r="U43" s="273" t="s">
        <v>91</v>
      </c>
      <c r="V43" s="180" t="s">
        <v>92</v>
      </c>
      <c r="W43" s="275" t="s">
        <v>93</v>
      </c>
      <c r="X43" s="180" t="s">
        <v>8</v>
      </c>
      <c r="Y43" s="276">
        <f>+Y44/52</f>
        <v>0</v>
      </c>
      <c r="Z43" s="180" t="s">
        <v>94</v>
      </c>
      <c r="AA43" s="180" t="s">
        <v>95</v>
      </c>
      <c r="AB43" s="277" t="s">
        <v>96</v>
      </c>
      <c r="AC43" s="277" t="s">
        <v>97</v>
      </c>
      <c r="AD43" s="277" t="s">
        <v>98</v>
      </c>
      <c r="AE43" s="215"/>
      <c r="AF43" s="215"/>
      <c r="AG43" s="215"/>
      <c r="AH43" s="277"/>
      <c r="AI43" s="277"/>
      <c r="AJ43" s="215"/>
      <c r="AK43" s="215"/>
      <c r="AL43" s="215"/>
      <c r="AM43" s="215"/>
      <c r="AN43" s="215"/>
      <c r="AO43" s="215"/>
      <c r="AP43" s="215"/>
      <c r="AQ43" s="215"/>
      <c r="AR43" s="205"/>
    </row>
    <row r="44" spans="1:44" ht="18" customHeight="1" x14ac:dyDescent="0.35">
      <c r="B44" s="3" t="s">
        <v>99</v>
      </c>
      <c r="C44" s="13">
        <f>+SUM(T8:T13)/12</f>
        <v>0</v>
      </c>
      <c r="D44" s="14">
        <f>+T44/12</f>
        <v>0</v>
      </c>
      <c r="E44" s="15">
        <f>+C44-D44</f>
        <v>0</v>
      </c>
      <c r="F44" s="175"/>
      <c r="G44" s="226"/>
      <c r="H44" s="176">
        <v>2</v>
      </c>
      <c r="I44" s="175"/>
      <c r="J44" s="175"/>
      <c r="K44" s="175"/>
      <c r="L44" s="227"/>
      <c r="N44" s="180"/>
      <c r="O44" s="704"/>
      <c r="P44" s="705"/>
      <c r="Q44" s="273"/>
      <c r="R44" s="273"/>
      <c r="S44" s="273"/>
      <c r="T44" s="278">
        <f>+U44+V44+W44</f>
        <v>0</v>
      </c>
      <c r="U44" s="273">
        <f>+IF(X$44&lt;=$T$42,0,IF(X$44&lt;=$U$42,((X44-$T$42)*Tables_Brokers!$B$278),X44*Tables_Brokers!$B$278))</f>
        <v>0</v>
      </c>
      <c r="V44" s="279">
        <f>+Y44</f>
        <v>0</v>
      </c>
      <c r="W44" s="279">
        <f>+Tables_Brokers!D283</f>
        <v>0</v>
      </c>
      <c r="X44" s="180">
        <f>+C44*12</f>
        <v>0</v>
      </c>
      <c r="Y44" s="180">
        <f>+SUM(Z44:AD44)</f>
        <v>0</v>
      </c>
      <c r="Z44" s="180">
        <f>+IF(X44&gt;=Tables_Brokers!$A$275,((X44-Tables_Brokers!$A$275)*Tables_Brokers!$B$276)+Tables_Brokers!$C$275,0)</f>
        <v>0</v>
      </c>
      <c r="AA44" s="180" t="b">
        <f>+IF(Z44=0,IF(X44&gt;=Tables_Brokers!$A$274,(X44-Tables_Brokers!$A$274)*Tables_Brokers!$B$275+Tables_Brokers!$C$274),0)</f>
        <v>0</v>
      </c>
      <c r="AB44" s="215" t="b">
        <f>+IF(SUM(Z44:AA44)=0,IF(X44&gt;=Tables_Brokers!$A$273,(X44-Tables_Brokers!$A$273)*Tables_Brokers!$B$274+Tables_Brokers!$C$273),0)</f>
        <v>0</v>
      </c>
      <c r="AC44" s="215" t="b">
        <f>+IF(SUM(Z44:AB44)=0,IF(X44&gt;=Tables_Brokers!$A$272,(X44-Tables_Brokers!$A$272)*Tables_Brokers!$B$273+Tables_Brokers!$C$272),0)</f>
        <v>0</v>
      </c>
      <c r="AD44" s="215">
        <f>+IF(SUM(Z44:AC44)=0,IF(X44&lt;=Tables_Brokers!$A$272,0,0))</f>
        <v>0</v>
      </c>
      <c r="AE44" s="215"/>
      <c r="AF44" s="215"/>
      <c r="AG44" s="215"/>
      <c r="AH44" s="215"/>
      <c r="AI44" s="215"/>
      <c r="AJ44" s="180"/>
      <c r="AK44" s="215"/>
      <c r="AL44" s="215"/>
      <c r="AM44" s="215"/>
      <c r="AN44" s="215"/>
      <c r="AO44" s="215"/>
      <c r="AP44" s="215"/>
      <c r="AQ44" s="215"/>
      <c r="AR44" s="205"/>
    </row>
    <row r="45" spans="1:44" ht="18" customHeight="1" x14ac:dyDescent="0.35">
      <c r="B45" s="3" t="s">
        <v>100</v>
      </c>
      <c r="C45" s="13">
        <f>+SUM(T14:T19)/12</f>
        <v>0</v>
      </c>
      <c r="D45" s="14">
        <f>+T45/12</f>
        <v>0</v>
      </c>
      <c r="E45" s="15">
        <f>+C45-D45</f>
        <v>0</v>
      </c>
      <c r="F45" s="175"/>
      <c r="G45" s="226"/>
      <c r="H45" s="176">
        <v>2</v>
      </c>
      <c r="I45" s="175"/>
      <c r="J45" s="175"/>
      <c r="K45" s="175"/>
      <c r="L45" s="227"/>
      <c r="N45" s="180"/>
      <c r="O45" s="704"/>
      <c r="P45" s="705"/>
      <c r="Q45" s="273"/>
      <c r="R45" s="273"/>
      <c r="S45" s="273"/>
      <c r="T45" s="278">
        <f>+U45+V45+W45</f>
        <v>0</v>
      </c>
      <c r="U45" s="273">
        <f>+IF(X$45&lt;=$T$42,0,IF(X$45&lt;=$U$42,((X45-$T$42)*Tables_Brokers!$B$278),X45*Tables_Brokers!$B$278))</f>
        <v>0</v>
      </c>
      <c r="V45" s="279">
        <f>+Y45</f>
        <v>0</v>
      </c>
      <c r="W45" s="279"/>
      <c r="X45" s="180">
        <f>+C45*12</f>
        <v>0</v>
      </c>
      <c r="Y45" s="180">
        <f>+SUM(Z45:AD45)</f>
        <v>0</v>
      </c>
      <c r="Z45" s="180">
        <f>+IF(X45&gt;=Tables_Brokers!$A$275,((X45-Tables_Brokers!$A$275)*Tables_Brokers!$B$276)+Tables_Brokers!$C$275,0)</f>
        <v>0</v>
      </c>
      <c r="AA45" s="180" t="b">
        <f>+IF(Z45=0,IF(X45&gt;=Tables_Brokers!$A$274,(X45-Tables_Brokers!$A$274)*Tables_Brokers!$B$275+Tables_Brokers!$C$274),0)</f>
        <v>0</v>
      </c>
      <c r="AB45" s="215" t="b">
        <f>+IF(SUM(Z45:AA45)=0,IF(X45&gt;=Tables_Brokers!$A$273,(X45-Tables_Brokers!$A$273)*Tables_Brokers!$B$274+Tables_Brokers!$C$273),0)</f>
        <v>0</v>
      </c>
      <c r="AC45" s="215" t="b">
        <f>+IF(SUM(Z45:AB45)=0,IF(X45&gt;=Tables_Brokers!$A$272,(X45-Tables_Brokers!$A$272)*Tables_Brokers!$B$273+Tables_Brokers!$C$272),0)</f>
        <v>0</v>
      </c>
      <c r="AD45" s="215">
        <f>+IF(SUM(Z45:AC45)=0,IF(X45&lt;=Tables_Brokers!$A$272,0,0))</f>
        <v>0</v>
      </c>
      <c r="AE45" s="215"/>
      <c r="AF45" s="215"/>
      <c r="AG45" s="180"/>
      <c r="AH45" s="180"/>
      <c r="AI45" s="180"/>
      <c r="AJ45" s="180"/>
      <c r="AK45" s="215"/>
      <c r="AL45" s="215"/>
      <c r="AM45" s="215"/>
      <c r="AN45" s="215"/>
      <c r="AO45" s="215"/>
      <c r="AP45" s="215"/>
      <c r="AQ45" s="215"/>
      <c r="AR45" s="205"/>
    </row>
    <row r="46" spans="1:44" ht="18" customHeight="1" thickBot="1" x14ac:dyDescent="0.4">
      <c r="B46" s="40" t="s">
        <v>101</v>
      </c>
      <c r="C46" s="853" t="str">
        <f>I10</f>
        <v>Rental Income - Negative Geared</v>
      </c>
      <c r="D46" s="854"/>
      <c r="E46" s="15">
        <f>+L14*I14</f>
        <v>0</v>
      </c>
      <c r="F46" s="228"/>
      <c r="G46" s="228"/>
      <c r="H46" s="228"/>
      <c r="I46" s="238"/>
      <c r="J46" s="228"/>
      <c r="K46" s="228"/>
      <c r="L46" s="229"/>
      <c r="N46" s="180"/>
      <c r="O46" s="704"/>
      <c r="P46" s="705"/>
      <c r="Q46" s="273"/>
      <c r="R46" s="273"/>
      <c r="S46" s="273"/>
      <c r="T46" s="273"/>
      <c r="U46" s="273"/>
      <c r="V46" s="180"/>
      <c r="W46" s="180"/>
      <c r="X46" s="180"/>
      <c r="Y46" s="180"/>
      <c r="Z46" s="180"/>
      <c r="AA46" s="180"/>
      <c r="AB46" s="215"/>
      <c r="AC46" s="215"/>
      <c r="AD46" s="215"/>
      <c r="AE46" s="215"/>
      <c r="AF46" s="215"/>
      <c r="AG46" s="215"/>
      <c r="AH46" s="215"/>
      <c r="AI46" s="215"/>
      <c r="AJ46" s="215"/>
      <c r="AK46" s="215"/>
      <c r="AL46" s="215"/>
      <c r="AM46" s="215"/>
      <c r="AN46" s="215"/>
      <c r="AO46" s="215"/>
      <c r="AP46" s="215"/>
      <c r="AQ46" s="215"/>
      <c r="AR46" s="205"/>
    </row>
    <row r="47" spans="1:44" ht="18" customHeight="1" x14ac:dyDescent="0.35">
      <c r="B47" s="40" t="s">
        <v>102</v>
      </c>
      <c r="C47" s="15">
        <f>+V7+V8+V9</f>
        <v>0</v>
      </c>
      <c r="D47" s="15">
        <v>0</v>
      </c>
      <c r="E47" s="233">
        <f>+V7+V8+V9</f>
        <v>0</v>
      </c>
      <c r="F47" s="855" t="s">
        <v>103</v>
      </c>
      <c r="G47" s="856"/>
      <c r="H47" s="856"/>
      <c r="I47" s="857"/>
      <c r="J47" s="858" t="s">
        <v>104</v>
      </c>
      <c r="K47" s="859"/>
      <c r="L47" s="860"/>
      <c r="M47" s="327" t="s">
        <v>105</v>
      </c>
      <c r="N47" s="280"/>
      <c r="O47" s="704"/>
      <c r="P47" s="705"/>
      <c r="Q47" s="273"/>
      <c r="R47" s="273"/>
      <c r="S47" s="273"/>
      <c r="T47" s="273"/>
      <c r="U47" s="273"/>
      <c r="V47" s="180"/>
      <c r="W47" s="180"/>
      <c r="X47" s="180"/>
      <c r="Y47" s="180"/>
      <c r="Z47" s="180"/>
      <c r="AA47" s="180"/>
      <c r="AB47" s="215"/>
      <c r="AC47" s="215"/>
      <c r="AD47" s="215"/>
      <c r="AE47" s="215"/>
      <c r="AF47" s="215"/>
      <c r="AG47" s="215"/>
      <c r="AH47" s="215"/>
      <c r="AI47" s="215"/>
      <c r="AJ47" s="215"/>
      <c r="AK47" s="215"/>
      <c r="AL47" s="215"/>
      <c r="AM47" s="215"/>
      <c r="AN47" s="215"/>
      <c r="AO47" s="215"/>
      <c r="AP47" s="215"/>
      <c r="AQ47" s="215"/>
      <c r="AR47" s="205"/>
    </row>
    <row r="48" spans="1:44" ht="18" customHeight="1" thickBot="1" x14ac:dyDescent="0.4">
      <c r="B48" s="10" t="s">
        <v>106</v>
      </c>
      <c r="C48" s="17">
        <f>SUM(C44:C45)+E46+E47</f>
        <v>0</v>
      </c>
      <c r="D48" s="17">
        <f>SUM(D44:D45)</f>
        <v>0</v>
      </c>
      <c r="E48" s="160">
        <f>SUM(E44:E47)</f>
        <v>0</v>
      </c>
      <c r="F48" s="480" t="s">
        <v>13</v>
      </c>
      <c r="G48" s="15">
        <f>+C48</f>
        <v>0</v>
      </c>
      <c r="H48" s="557" t="s">
        <v>54</v>
      </c>
      <c r="I48" s="239" t="str">
        <f>+K24</f>
        <v xml:space="preserve"> </v>
      </c>
      <c r="J48" s="480" t="s">
        <v>107</v>
      </c>
      <c r="K48" s="231" t="e">
        <f>+(I40+L20)/E48</f>
        <v>#N/A</v>
      </c>
      <c r="L48" s="177" t="e">
        <f>+E48-I40-L20</f>
        <v>#N/A</v>
      </c>
      <c r="M48" s="326">
        <f>+W44/12</f>
        <v>0</v>
      </c>
      <c r="N48" s="180"/>
      <c r="O48" s="704"/>
      <c r="P48" s="705"/>
      <c r="Q48" s="273"/>
      <c r="R48" s="273"/>
      <c r="S48" s="273"/>
      <c r="T48" s="180"/>
      <c r="U48" s="402"/>
      <c r="V48" s="180"/>
      <c r="W48" s="180"/>
      <c r="X48" s="180"/>
      <c r="Y48" s="180"/>
      <c r="Z48" s="180"/>
      <c r="AB48" s="180"/>
      <c r="AC48" s="180"/>
      <c r="AD48" s="215"/>
      <c r="AE48" s="215"/>
      <c r="AF48" s="215"/>
      <c r="AG48" s="215"/>
      <c r="AH48" s="215"/>
      <c r="AI48" s="215"/>
      <c r="AJ48" s="215"/>
      <c r="AK48" s="215"/>
      <c r="AL48" s="215"/>
      <c r="AM48" s="215"/>
      <c r="AN48" s="215"/>
      <c r="AO48" s="215"/>
      <c r="AP48" s="215"/>
      <c r="AQ48" s="215"/>
      <c r="AR48" s="205"/>
    </row>
    <row r="49" spans="2:43" ht="18" customHeight="1" x14ac:dyDescent="0.35">
      <c r="B49" s="841" t="s">
        <v>108</v>
      </c>
      <c r="C49" s="851"/>
      <c r="D49" s="851"/>
      <c r="E49" s="852"/>
      <c r="F49" s="480" t="s">
        <v>109</v>
      </c>
      <c r="G49" s="15" t="e">
        <f>+L20+J40+D48-J24</f>
        <v>#N/A</v>
      </c>
      <c r="H49" s="557" t="s">
        <v>110</v>
      </c>
      <c r="I49" s="239" t="e">
        <f>+(J40+D48+L20)/C48</f>
        <v>#N/A</v>
      </c>
      <c r="J49" s="481" t="s">
        <v>111</v>
      </c>
      <c r="K49" s="417" t="e">
        <f>(J40+L20)/E48</f>
        <v>#N/A</v>
      </c>
      <c r="L49" s="69" t="e">
        <f>+E48-J40-L20</f>
        <v>#N/A</v>
      </c>
      <c r="N49" s="281"/>
      <c r="O49" s="180"/>
      <c r="P49" s="180"/>
      <c r="Q49" s="861"/>
      <c r="R49" s="861"/>
      <c r="S49" s="861"/>
      <c r="T49" s="180"/>
      <c r="U49" s="180"/>
      <c r="V49" s="180"/>
      <c r="W49" s="180"/>
      <c r="X49" s="180"/>
      <c r="Y49" s="180"/>
      <c r="Z49" s="180"/>
      <c r="AA49" s="180"/>
      <c r="AB49" s="180"/>
      <c r="AC49" s="180"/>
      <c r="AD49" s="180"/>
      <c r="AE49" s="180"/>
      <c r="AF49" s="180"/>
      <c r="AG49" s="180"/>
      <c r="AH49" s="180"/>
      <c r="AI49" s="180"/>
      <c r="AJ49" s="180"/>
      <c r="AK49" s="180"/>
      <c r="AL49" s="180"/>
      <c r="AM49" s="180"/>
      <c r="AN49" s="180"/>
      <c r="AO49" s="180"/>
      <c r="AQ49" s="180"/>
    </row>
    <row r="50" spans="2:43" ht="18" customHeight="1" x14ac:dyDescent="0.35">
      <c r="B50" s="40" t="s">
        <v>112</v>
      </c>
      <c r="C50" s="15">
        <f>SUM(T22:V22)</f>
        <v>0</v>
      </c>
      <c r="D50" s="232" t="s">
        <v>113</v>
      </c>
      <c r="E50" s="177">
        <f>SUMIF(A35:A39,"",E35:E39)</f>
        <v>0</v>
      </c>
      <c r="F50" s="480" t="s">
        <v>114</v>
      </c>
      <c r="G50" s="15" t="e">
        <f>+C48-G49-I24</f>
        <v>#N/A</v>
      </c>
      <c r="H50" s="557" t="s">
        <v>115</v>
      </c>
      <c r="I50" s="233" t="e">
        <f>+C48-G49</f>
        <v>#N/A</v>
      </c>
      <c r="J50" s="862" t="s">
        <v>116</v>
      </c>
      <c r="K50" s="862"/>
      <c r="L50" s="555" t="s">
        <v>117</v>
      </c>
      <c r="N50" s="282"/>
      <c r="O50" s="180"/>
      <c r="P50" s="180"/>
      <c r="Q50" s="861"/>
      <c r="R50" s="861"/>
      <c r="S50" s="861"/>
      <c r="T50" s="180"/>
      <c r="U50" s="283"/>
      <c r="V50" s="284"/>
      <c r="W50" s="284"/>
      <c r="X50" s="285"/>
      <c r="Y50" s="285"/>
      <c r="Z50" s="285"/>
      <c r="AA50" s="285"/>
      <c r="AB50" s="285"/>
      <c r="AC50" s="180"/>
      <c r="AD50" s="180"/>
      <c r="AE50" s="180"/>
      <c r="AF50" s="180"/>
      <c r="AG50" s="180"/>
      <c r="AH50" s="180"/>
      <c r="AI50" s="180"/>
      <c r="AJ50" s="180"/>
      <c r="AK50" s="180"/>
      <c r="AL50" s="180"/>
      <c r="AM50" s="180"/>
      <c r="AN50" s="180"/>
      <c r="AO50" s="180"/>
      <c r="AQ50" s="180"/>
    </row>
    <row r="51" spans="2:43" ht="18" customHeight="1" thickBot="1" x14ac:dyDescent="0.4">
      <c r="B51" s="234" t="s">
        <v>118</v>
      </c>
      <c r="C51" s="556">
        <f>+C40-SUMIF(A35:A39,"",C35:C39)+E50</f>
        <v>0</v>
      </c>
      <c r="D51" s="235" t="s">
        <v>119</v>
      </c>
      <c r="E51" s="241" t="e">
        <f>+C51/C50</f>
        <v>#DIV/0!</v>
      </c>
      <c r="F51" s="482" t="s">
        <v>120</v>
      </c>
      <c r="G51" s="863">
        <f>+SUM(C25:C34)+SUM(E35:E39)</f>
        <v>0</v>
      </c>
      <c r="H51" s="864"/>
      <c r="I51" s="416"/>
      <c r="J51" s="865" t="e">
        <f>IF(L51="NO","DECLINED",+VLOOKUP(T50,Approval_Officers,2,FALSE))</f>
        <v>#N/A</v>
      </c>
      <c r="K51" s="865"/>
      <c r="L51" s="418" t="e">
        <f>+IF(I49&lt;1,"Yes","NO")</f>
        <v>#N/A</v>
      </c>
      <c r="N51" s="282"/>
      <c r="O51" s="180"/>
      <c r="P51" s="180"/>
      <c r="Q51" s="554"/>
      <c r="R51" s="554"/>
      <c r="S51" s="554"/>
      <c r="T51" s="180"/>
      <c r="U51" s="283"/>
      <c r="V51" s="284"/>
      <c r="W51" s="284"/>
      <c r="X51" s="286"/>
      <c r="Y51" s="286"/>
      <c r="Z51" s="286"/>
      <c r="AA51" s="286"/>
      <c r="AB51" s="286"/>
      <c r="AC51" s="180"/>
      <c r="AD51" s="180"/>
      <c r="AE51" s="180"/>
      <c r="AF51" s="180"/>
      <c r="AG51" s="180"/>
      <c r="AH51" s="180"/>
      <c r="AI51" s="180"/>
      <c r="AJ51" s="180"/>
      <c r="AK51" s="180"/>
      <c r="AL51" s="180"/>
      <c r="AM51" s="180"/>
      <c r="AN51" s="180"/>
      <c r="AO51" s="180"/>
      <c r="AQ51" s="180"/>
    </row>
    <row r="52" spans="2:43" ht="4.5" customHeight="1" x14ac:dyDescent="0.35">
      <c r="B52" s="244"/>
      <c r="C52" s="182"/>
      <c r="D52" s="182"/>
      <c r="E52" s="182"/>
      <c r="F52" s="182"/>
      <c r="G52" s="182"/>
      <c r="H52" s="182"/>
      <c r="I52" s="182"/>
      <c r="J52" s="182"/>
      <c r="K52" s="245"/>
      <c r="L52" s="246"/>
      <c r="N52" s="281"/>
      <c r="O52" s="180"/>
      <c r="P52" s="180"/>
      <c r="Q52" s="180"/>
      <c r="R52" s="215"/>
      <c r="S52" s="180"/>
      <c r="T52" s="180"/>
      <c r="U52" s="180"/>
      <c r="V52" s="180"/>
      <c r="W52" s="180"/>
      <c r="X52" s="180"/>
      <c r="Y52" s="180"/>
      <c r="Z52" s="180"/>
      <c r="AA52" s="180"/>
      <c r="AB52" s="180"/>
      <c r="AC52" s="180"/>
      <c r="AD52" s="180"/>
      <c r="AE52" s="180"/>
      <c r="AF52" s="180"/>
      <c r="AG52" s="180"/>
      <c r="AH52" s="180"/>
      <c r="AI52" s="180"/>
      <c r="AJ52" s="180"/>
      <c r="AK52" s="180"/>
      <c r="AL52" s="180"/>
      <c r="AM52" s="180"/>
      <c r="AN52" s="180"/>
      <c r="AO52" s="180"/>
      <c r="AQ52" s="180"/>
    </row>
    <row r="53" spans="2:43" ht="18" hidden="1" customHeight="1" x14ac:dyDescent="0.35">
      <c r="B53" s="841" t="s">
        <v>121</v>
      </c>
      <c r="C53" s="851"/>
      <c r="D53" s="851"/>
      <c r="E53" s="851"/>
      <c r="F53" s="851"/>
      <c r="G53" s="852"/>
      <c r="H53" s="182"/>
      <c r="I53" s="841" t="s">
        <v>122</v>
      </c>
      <c r="J53" s="851"/>
      <c r="K53" s="851"/>
      <c r="L53" s="852"/>
      <c r="M53" s="207"/>
      <c r="N53" s="215"/>
      <c r="O53" s="215"/>
      <c r="P53" s="215"/>
      <c r="Q53" s="215"/>
      <c r="R53" s="215"/>
      <c r="S53" s="180"/>
      <c r="T53" s="180"/>
      <c r="U53" s="180"/>
      <c r="V53" s="180"/>
      <c r="W53" s="180"/>
      <c r="X53" s="270"/>
      <c r="Y53" s="270"/>
      <c r="Z53" s="270"/>
      <c r="AA53" s="270"/>
      <c r="AB53" s="270"/>
      <c r="AC53" s="270"/>
      <c r="AD53" s="180"/>
      <c r="AE53" s="180"/>
      <c r="AF53" s="180"/>
      <c r="AG53" s="180"/>
      <c r="AH53" s="180"/>
      <c r="AI53" s="180"/>
      <c r="AJ53" s="180"/>
      <c r="AK53" s="180"/>
      <c r="AL53" s="180"/>
      <c r="AM53" s="180"/>
      <c r="AN53" s="180"/>
      <c r="AO53" s="180"/>
      <c r="AQ53" s="180"/>
    </row>
    <row r="54" spans="2:43" ht="18" hidden="1" customHeight="1" x14ac:dyDescent="0.35">
      <c r="B54" s="876" t="s">
        <v>123</v>
      </c>
      <c r="C54" s="877"/>
      <c r="D54" s="4" t="s">
        <v>124</v>
      </c>
      <c r="E54" s="4" t="s">
        <v>54</v>
      </c>
      <c r="F54" s="4" t="s">
        <v>125</v>
      </c>
      <c r="G54" s="321" t="s">
        <v>126</v>
      </c>
      <c r="H54" s="182"/>
      <c r="I54" s="247" t="s">
        <v>127</v>
      </c>
      <c r="J54" s="878"/>
      <c r="K54" s="878"/>
      <c r="L54" s="879"/>
      <c r="M54" s="207"/>
      <c r="N54" s="215"/>
      <c r="O54" s="215"/>
      <c r="P54" s="215"/>
      <c r="Q54" s="215"/>
      <c r="R54" s="215"/>
      <c r="S54" s="180"/>
      <c r="T54" s="180"/>
      <c r="U54" s="180"/>
      <c r="V54" s="180"/>
      <c r="W54" s="180"/>
      <c r="X54" s="287"/>
      <c r="Y54" s="287"/>
      <c r="Z54" s="287"/>
      <c r="AA54" s="287"/>
      <c r="AB54" s="287"/>
      <c r="AC54" s="287"/>
      <c r="AD54" s="180"/>
      <c r="AE54" s="180"/>
      <c r="AF54" s="180"/>
      <c r="AG54" s="180"/>
      <c r="AH54" s="180"/>
      <c r="AI54" s="180"/>
      <c r="AJ54" s="180"/>
      <c r="AK54" s="180"/>
      <c r="AL54" s="180"/>
      <c r="AM54" s="180"/>
      <c r="AN54" s="180"/>
      <c r="AO54" s="180"/>
      <c r="AQ54" s="180"/>
    </row>
    <row r="55" spans="2:43" ht="18" hidden="1" customHeight="1" x14ac:dyDescent="0.35">
      <c r="B55" s="880"/>
      <c r="C55" s="881"/>
      <c r="D55" s="317"/>
      <c r="E55" s="318"/>
      <c r="F55" s="319"/>
      <c r="G55" s="320"/>
      <c r="H55" s="182"/>
      <c r="I55" s="248" t="s">
        <v>128</v>
      </c>
      <c r="J55" s="882"/>
      <c r="K55" s="882"/>
      <c r="L55" s="883"/>
      <c r="M55" s="207"/>
      <c r="N55" s="215"/>
      <c r="O55" s="215"/>
      <c r="P55" s="215"/>
      <c r="Q55" s="215"/>
      <c r="R55" s="215"/>
      <c r="S55" s="180"/>
      <c r="T55" s="180"/>
      <c r="U55" s="180"/>
      <c r="V55" s="180"/>
      <c r="W55" s="180"/>
      <c r="X55" s="287"/>
      <c r="Y55" s="287"/>
      <c r="Z55" s="287"/>
      <c r="AA55" s="287"/>
      <c r="AB55" s="287"/>
      <c r="AC55" s="287"/>
      <c r="AD55" s="180"/>
      <c r="AE55" s="180"/>
      <c r="AF55" s="180"/>
      <c r="AG55" s="180"/>
      <c r="AH55" s="180"/>
      <c r="AI55" s="180"/>
      <c r="AJ55" s="180"/>
      <c r="AK55" s="180"/>
      <c r="AL55" s="180"/>
      <c r="AM55" s="180"/>
      <c r="AN55" s="180"/>
      <c r="AO55" s="180"/>
      <c r="AQ55" s="180"/>
    </row>
    <row r="56" spans="2:43" ht="18" hidden="1" customHeight="1" x14ac:dyDescent="0.35">
      <c r="B56" s="880"/>
      <c r="C56" s="881"/>
      <c r="D56" s="317"/>
      <c r="E56" s="318"/>
      <c r="F56" s="319"/>
      <c r="G56" s="320"/>
      <c r="H56" s="182"/>
      <c r="I56" s="829" t="s">
        <v>129</v>
      </c>
      <c r="J56" s="830"/>
      <c r="K56" s="830"/>
      <c r="L56" s="831"/>
      <c r="N56" s="180"/>
      <c r="O56" s="180"/>
      <c r="P56" s="180"/>
      <c r="Q56" s="180"/>
      <c r="R56" s="180"/>
      <c r="S56" s="180"/>
      <c r="T56" s="180"/>
      <c r="U56" s="180"/>
      <c r="V56" s="180"/>
      <c r="W56" s="180"/>
      <c r="X56" s="287"/>
      <c r="Y56" s="287"/>
      <c r="Z56" s="287"/>
      <c r="AA56" s="287"/>
      <c r="AB56" s="287"/>
      <c r="AD56" s="180"/>
      <c r="AE56" s="180"/>
      <c r="AF56" s="180"/>
      <c r="AG56" s="180"/>
      <c r="AH56" s="180"/>
      <c r="AI56" s="180"/>
      <c r="AJ56" s="180"/>
      <c r="AK56" s="180"/>
      <c r="AL56" s="180"/>
      <c r="AM56" s="180"/>
      <c r="AN56" s="180"/>
      <c r="AO56" s="180"/>
      <c r="AQ56" s="180"/>
    </row>
    <row r="57" spans="2:43" ht="18" hidden="1" customHeight="1" thickBot="1" x14ac:dyDescent="0.4">
      <c r="B57" s="234" t="s">
        <v>130</v>
      </c>
      <c r="C57" s="265"/>
      <c r="D57" s="265"/>
      <c r="E57" s="322" t="s">
        <v>131</v>
      </c>
      <c r="F57" s="159"/>
      <c r="G57" s="323"/>
      <c r="H57" s="182"/>
      <c r="I57" s="884" t="e">
        <f>+J51</f>
        <v>#N/A</v>
      </c>
      <c r="J57" s="885"/>
      <c r="K57" s="885"/>
      <c r="L57" s="886"/>
      <c r="N57" s="180"/>
      <c r="O57" s="180"/>
      <c r="P57" s="180"/>
      <c r="Q57" s="180"/>
      <c r="R57" s="180"/>
      <c r="S57" s="180"/>
      <c r="T57" s="180"/>
      <c r="U57" s="180"/>
      <c r="V57" s="180"/>
      <c r="W57" s="180"/>
      <c r="X57" s="270"/>
      <c r="Y57" s="270"/>
      <c r="Z57" s="270"/>
      <c r="AA57" s="270"/>
      <c r="AB57" s="270"/>
      <c r="AC57" s="270"/>
      <c r="AD57" s="180"/>
      <c r="AE57" s="180"/>
      <c r="AF57" s="180"/>
      <c r="AG57" s="180"/>
      <c r="AH57" s="180"/>
      <c r="AI57" s="180"/>
      <c r="AJ57" s="180"/>
      <c r="AK57" s="180"/>
      <c r="AL57" s="180"/>
      <c r="AM57" s="180"/>
      <c r="AN57" s="180"/>
      <c r="AO57" s="180"/>
      <c r="AQ57" s="180"/>
    </row>
    <row r="58" spans="2:43" ht="18" hidden="1" customHeight="1" x14ac:dyDescent="0.35">
      <c r="B58" s="829" t="s">
        <v>132</v>
      </c>
      <c r="C58" s="887"/>
      <c r="D58" s="887"/>
      <c r="E58" s="887"/>
      <c r="F58" s="887"/>
      <c r="G58" s="888"/>
      <c r="H58" s="182"/>
      <c r="I58" s="187" t="s">
        <v>127</v>
      </c>
      <c r="J58" s="889"/>
      <c r="K58" s="889"/>
      <c r="L58" s="89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0"/>
      <c r="AL58" s="180"/>
      <c r="AM58" s="180"/>
      <c r="AN58" s="180"/>
      <c r="AO58" s="180"/>
      <c r="AQ58" s="180"/>
    </row>
    <row r="59" spans="2:43" ht="18" hidden="1" customHeight="1" thickBot="1" x14ac:dyDescent="0.4">
      <c r="B59" s="866" t="s">
        <v>133</v>
      </c>
      <c r="C59" s="868"/>
      <c r="D59" s="869"/>
      <c r="E59" s="869"/>
      <c r="F59" s="869"/>
      <c r="G59" s="870"/>
      <c r="H59" s="182"/>
      <c r="I59" s="249" t="s">
        <v>128</v>
      </c>
      <c r="J59" s="874"/>
      <c r="K59" s="874"/>
      <c r="L59" s="875"/>
      <c r="N59" s="180"/>
      <c r="O59" s="180"/>
      <c r="P59" s="180"/>
      <c r="Q59" s="180"/>
      <c r="R59" s="180"/>
      <c r="S59" s="180"/>
      <c r="T59" s="180"/>
      <c r="U59" s="180"/>
      <c r="V59" s="180"/>
      <c r="W59" s="180"/>
      <c r="X59" s="288"/>
      <c r="Y59" s="288"/>
      <c r="Z59" s="288"/>
      <c r="AA59" s="288"/>
      <c r="AB59" s="288"/>
      <c r="AC59" s="180"/>
      <c r="AD59" s="180"/>
      <c r="AE59" s="180"/>
      <c r="AF59" s="180"/>
      <c r="AG59" s="180"/>
      <c r="AH59" s="180"/>
      <c r="AI59" s="180"/>
      <c r="AJ59" s="180"/>
      <c r="AK59" s="180"/>
      <c r="AL59" s="180"/>
      <c r="AM59" s="180"/>
      <c r="AN59" s="180"/>
      <c r="AO59" s="180"/>
      <c r="AQ59" s="180"/>
    </row>
    <row r="60" spans="2:43" ht="13.5" hidden="1" thickBot="1" x14ac:dyDescent="0.4">
      <c r="B60" s="867"/>
      <c r="C60" s="871"/>
      <c r="D60" s="872"/>
      <c r="E60" s="872"/>
      <c r="F60" s="872"/>
      <c r="G60" s="873"/>
      <c r="H60" s="182"/>
      <c r="I60" s="182"/>
      <c r="J60" s="182"/>
      <c r="K60" s="182"/>
      <c r="L60" s="243"/>
      <c r="N60" s="180"/>
      <c r="O60" s="180"/>
      <c r="P60" s="180"/>
      <c r="Q60" s="180"/>
      <c r="R60" s="180"/>
      <c r="S60" s="180"/>
      <c r="T60" s="180"/>
      <c r="U60" s="180"/>
      <c r="V60" s="180"/>
      <c r="W60" s="180"/>
      <c r="X60" s="424"/>
      <c r="Y60" s="424"/>
      <c r="Z60" s="424"/>
      <c r="AA60" s="180"/>
      <c r="AB60" s="180"/>
      <c r="AC60" s="180"/>
      <c r="AD60" s="180"/>
      <c r="AE60" s="180"/>
      <c r="AF60" s="180"/>
      <c r="AG60" s="180"/>
      <c r="AH60" s="180"/>
      <c r="AI60" s="180"/>
      <c r="AJ60" s="180"/>
      <c r="AK60" s="180"/>
      <c r="AL60" s="180"/>
      <c r="AM60" s="180"/>
      <c r="AN60" s="180"/>
      <c r="AO60" s="180"/>
      <c r="AQ60" s="180"/>
    </row>
    <row r="61" spans="2:43" ht="18" hidden="1" customHeight="1" x14ac:dyDescent="0.35">
      <c r="B61" s="902" t="s">
        <v>134</v>
      </c>
      <c r="C61" s="868"/>
      <c r="D61" s="905"/>
      <c r="E61" s="905"/>
      <c r="F61" s="905"/>
      <c r="G61" s="906"/>
      <c r="H61" s="182"/>
      <c r="I61" s="841" t="s">
        <v>135</v>
      </c>
      <c r="J61" s="842"/>
      <c r="K61" s="842"/>
      <c r="L61" s="843"/>
      <c r="N61" s="180"/>
      <c r="O61" s="180"/>
      <c r="P61" s="180"/>
      <c r="Q61" s="180"/>
      <c r="R61" s="180"/>
      <c r="S61" s="180"/>
      <c r="T61" s="180"/>
      <c r="U61" s="180"/>
      <c r="V61" s="180"/>
      <c r="W61" s="180"/>
      <c r="X61" s="410"/>
      <c r="Y61" s="410"/>
      <c r="Z61" s="410"/>
      <c r="AA61" s="410"/>
      <c r="AB61" s="410"/>
      <c r="AC61" s="180"/>
      <c r="AD61" s="180"/>
      <c r="AE61" s="180"/>
      <c r="AF61" s="180"/>
      <c r="AG61" s="180"/>
      <c r="AH61" s="180"/>
      <c r="AI61" s="180"/>
      <c r="AJ61" s="180"/>
      <c r="AK61" s="180"/>
      <c r="AL61" s="180"/>
      <c r="AM61" s="180"/>
      <c r="AN61" s="180"/>
      <c r="AO61" s="180"/>
      <c r="AQ61" s="180"/>
    </row>
    <row r="62" spans="2:43" ht="18" hidden="1" customHeight="1" x14ac:dyDescent="0.35">
      <c r="B62" s="903"/>
      <c r="C62" s="907"/>
      <c r="D62" s="908"/>
      <c r="E62" s="908"/>
      <c r="F62" s="908"/>
      <c r="G62" s="909"/>
      <c r="H62" s="182"/>
      <c r="I62" s="146" t="s">
        <v>136</v>
      </c>
      <c r="J62" s="913"/>
      <c r="K62" s="914"/>
      <c r="L62" s="915"/>
      <c r="N62" s="180"/>
      <c r="O62" s="180"/>
      <c r="P62" s="180"/>
      <c r="Q62" s="180"/>
      <c r="R62" s="180"/>
      <c r="S62" s="180"/>
      <c r="T62" s="180"/>
      <c r="U62" s="180"/>
      <c r="V62" s="180"/>
      <c r="W62" s="180"/>
      <c r="X62" s="180"/>
      <c r="Y62" s="180"/>
      <c r="Z62" s="180"/>
      <c r="AA62" s="180"/>
      <c r="AB62" s="180"/>
      <c r="AC62" s="180"/>
      <c r="AD62" s="180"/>
      <c r="AE62" s="180"/>
      <c r="AF62" s="180"/>
      <c r="AG62" s="180"/>
      <c r="AH62" s="180"/>
      <c r="AI62" s="180"/>
      <c r="AJ62" s="180"/>
      <c r="AK62" s="180"/>
      <c r="AL62" s="180"/>
      <c r="AM62" s="180"/>
      <c r="AN62" s="180"/>
      <c r="AO62" s="180"/>
      <c r="AQ62" s="180"/>
    </row>
    <row r="63" spans="2:43" ht="18" hidden="1" customHeight="1" x14ac:dyDescent="0.35">
      <c r="B63" s="903"/>
      <c r="C63" s="907"/>
      <c r="D63" s="908"/>
      <c r="E63" s="908"/>
      <c r="F63" s="908"/>
      <c r="G63" s="909"/>
      <c r="H63" s="182"/>
      <c r="I63" s="146" t="s">
        <v>137</v>
      </c>
      <c r="J63" s="868"/>
      <c r="K63" s="869"/>
      <c r="L63" s="870"/>
      <c r="N63" s="180"/>
      <c r="O63" s="180"/>
      <c r="P63" s="180"/>
      <c r="Q63" s="180"/>
      <c r="R63" s="180"/>
      <c r="S63" s="180"/>
      <c r="T63" s="180"/>
      <c r="U63" s="180"/>
      <c r="V63" s="180"/>
      <c r="W63" s="25"/>
      <c r="X63" s="419"/>
      <c r="Y63" s="419"/>
      <c r="Z63" s="419"/>
      <c r="AA63" s="419"/>
      <c r="AB63" s="419"/>
      <c r="AC63" s="180"/>
      <c r="AD63" s="180"/>
      <c r="AE63" s="180"/>
      <c r="AF63" s="180"/>
      <c r="AG63" s="180"/>
      <c r="AH63" s="180"/>
      <c r="AI63" s="180"/>
      <c r="AJ63" s="180"/>
      <c r="AK63" s="180"/>
      <c r="AL63" s="180"/>
      <c r="AM63" s="180"/>
      <c r="AN63" s="180"/>
      <c r="AO63" s="180"/>
      <c r="AQ63" s="180"/>
    </row>
    <row r="64" spans="2:43" ht="18" hidden="1" customHeight="1" x14ac:dyDescent="0.35">
      <c r="B64" s="903"/>
      <c r="C64" s="907"/>
      <c r="D64" s="908"/>
      <c r="E64" s="908"/>
      <c r="F64" s="908"/>
      <c r="G64" s="909"/>
      <c r="H64" s="182"/>
      <c r="I64" s="146"/>
      <c r="J64" s="871"/>
      <c r="K64" s="872"/>
      <c r="L64" s="873"/>
      <c r="N64" s="180"/>
      <c r="O64" s="180"/>
      <c r="P64" s="180"/>
      <c r="Q64" s="180"/>
      <c r="R64" s="180"/>
      <c r="S64" s="180"/>
      <c r="T64" s="180"/>
      <c r="U64" s="180"/>
      <c r="V64" s="180"/>
      <c r="W64" s="25"/>
      <c r="X64" s="419"/>
      <c r="Y64" s="419"/>
      <c r="Z64" s="419"/>
      <c r="AA64" s="425"/>
      <c r="AB64" s="419"/>
      <c r="AC64" s="180"/>
      <c r="AD64" s="180"/>
      <c r="AE64" s="180"/>
      <c r="AF64" s="180"/>
      <c r="AG64" s="180"/>
      <c r="AH64" s="180"/>
      <c r="AI64" s="180"/>
      <c r="AJ64" s="180"/>
      <c r="AK64" s="180"/>
      <c r="AL64" s="180"/>
      <c r="AM64" s="180"/>
      <c r="AN64" s="180"/>
      <c r="AO64" s="180"/>
      <c r="AQ64" s="180"/>
    </row>
    <row r="65" spans="2:43" ht="18" hidden="1" customHeight="1" x14ac:dyDescent="0.35">
      <c r="B65" s="903"/>
      <c r="C65" s="907"/>
      <c r="D65" s="908"/>
      <c r="E65" s="908"/>
      <c r="F65" s="908"/>
      <c r="G65" s="909"/>
      <c r="H65" s="182"/>
      <c r="I65" s="146" t="s">
        <v>138</v>
      </c>
      <c r="J65" s="222"/>
      <c r="K65" s="148" t="s">
        <v>128</v>
      </c>
      <c r="L65" s="223"/>
      <c r="N65" s="180"/>
      <c r="O65" s="180"/>
      <c r="P65" s="180"/>
      <c r="Q65" s="180"/>
      <c r="R65" s="180"/>
      <c r="S65" s="180"/>
      <c r="T65" s="180"/>
      <c r="U65" s="180"/>
      <c r="V65" s="180"/>
      <c r="W65" s="25"/>
      <c r="X65" s="419"/>
      <c r="Y65" s="419"/>
      <c r="Z65" s="419"/>
      <c r="AA65" s="419"/>
      <c r="AB65" s="419"/>
      <c r="AC65" s="180"/>
      <c r="AD65" s="180"/>
      <c r="AE65" s="180"/>
      <c r="AF65" s="180"/>
      <c r="AG65" s="180"/>
      <c r="AH65" s="180"/>
      <c r="AI65" s="180"/>
      <c r="AJ65" s="180"/>
      <c r="AK65" s="180"/>
      <c r="AL65" s="180"/>
      <c r="AM65" s="180"/>
      <c r="AN65" s="180"/>
      <c r="AO65" s="180"/>
      <c r="AQ65" s="180"/>
    </row>
    <row r="66" spans="2:43" ht="18" hidden="1" customHeight="1" thickBot="1" x14ac:dyDescent="0.4">
      <c r="B66" s="904"/>
      <c r="C66" s="910"/>
      <c r="D66" s="911"/>
      <c r="E66" s="911"/>
      <c r="F66" s="911"/>
      <c r="G66" s="912"/>
      <c r="H66" s="242"/>
      <c r="I66" s="147" t="s">
        <v>139</v>
      </c>
      <c r="J66" s="916"/>
      <c r="K66" s="917"/>
      <c r="L66" s="918"/>
      <c r="N66" s="180"/>
      <c r="O66" s="180"/>
      <c r="P66" s="180"/>
      <c r="Q66" s="180"/>
      <c r="R66" s="180"/>
      <c r="S66" s="180"/>
      <c r="T66" s="180"/>
      <c r="U66" s="180"/>
      <c r="V66" s="180"/>
      <c r="W66" s="180"/>
      <c r="X66" s="180"/>
      <c r="Y66" s="180"/>
      <c r="Z66" s="180"/>
      <c r="AA66" s="180"/>
      <c r="AB66" s="180"/>
      <c r="AC66" s="180"/>
      <c r="AD66" s="180"/>
      <c r="AE66" s="180"/>
      <c r="AF66" s="180"/>
      <c r="AG66" s="180"/>
      <c r="AH66" s="180"/>
      <c r="AI66" s="180"/>
      <c r="AJ66" s="180"/>
      <c r="AK66" s="180"/>
      <c r="AL66" s="180"/>
      <c r="AM66" s="180"/>
      <c r="AN66" s="180"/>
      <c r="AO66" s="180"/>
      <c r="AQ66" s="180"/>
    </row>
    <row r="67" spans="2:43" hidden="1" x14ac:dyDescent="0.35"/>
    <row r="68" spans="2:43" ht="22.5" customHeight="1" thickBot="1" x14ac:dyDescent="0.4">
      <c r="B68" s="891" t="s">
        <v>140</v>
      </c>
      <c r="C68" s="892"/>
      <c r="D68" s="892"/>
      <c r="E68" s="892"/>
      <c r="F68" s="892"/>
      <c r="G68" s="892"/>
      <c r="H68" s="892"/>
      <c r="I68" s="892"/>
      <c r="J68" s="892"/>
      <c r="K68" s="892"/>
      <c r="L68" s="892"/>
    </row>
    <row r="69" spans="2:43" ht="12.75" customHeight="1" x14ac:dyDescent="0.35">
      <c r="B69" s="893"/>
      <c r="C69" s="894"/>
      <c r="D69" s="894"/>
      <c r="E69" s="894"/>
      <c r="F69" s="894"/>
      <c r="G69" s="894"/>
      <c r="H69" s="894"/>
      <c r="I69" s="894"/>
      <c r="J69" s="894"/>
      <c r="K69" s="894"/>
      <c r="L69" s="895"/>
    </row>
    <row r="70" spans="2:43" ht="12.75" customHeight="1" x14ac:dyDescent="0.35">
      <c r="B70" s="896"/>
      <c r="C70" s="897"/>
      <c r="D70" s="897"/>
      <c r="E70" s="897"/>
      <c r="F70" s="897"/>
      <c r="G70" s="897"/>
      <c r="H70" s="897"/>
      <c r="I70" s="897"/>
      <c r="J70" s="897"/>
      <c r="K70" s="897"/>
      <c r="L70" s="898"/>
    </row>
    <row r="71" spans="2:43" ht="12.75" customHeight="1" x14ac:dyDescent="0.35">
      <c r="B71" s="896"/>
      <c r="C71" s="897"/>
      <c r="D71" s="897"/>
      <c r="E71" s="897"/>
      <c r="F71" s="897"/>
      <c r="G71" s="897"/>
      <c r="H71" s="897"/>
      <c r="I71" s="897"/>
      <c r="J71" s="897"/>
      <c r="K71" s="897"/>
      <c r="L71" s="898"/>
    </row>
    <row r="72" spans="2:43" ht="12.75" customHeight="1" x14ac:dyDescent="0.35">
      <c r="B72" s="896"/>
      <c r="C72" s="897"/>
      <c r="D72" s="897"/>
      <c r="E72" s="897"/>
      <c r="F72" s="897"/>
      <c r="G72" s="897"/>
      <c r="H72" s="897"/>
      <c r="I72" s="897"/>
      <c r="J72" s="897"/>
      <c r="K72" s="897"/>
      <c r="L72" s="898"/>
    </row>
    <row r="73" spans="2:43" ht="12.75" customHeight="1" x14ac:dyDescent="0.35">
      <c r="B73" s="896"/>
      <c r="C73" s="897"/>
      <c r="D73" s="897"/>
      <c r="E73" s="897"/>
      <c r="F73" s="897"/>
      <c r="G73" s="897"/>
      <c r="H73" s="897"/>
      <c r="I73" s="897"/>
      <c r="J73" s="897"/>
      <c r="K73" s="897"/>
      <c r="L73" s="898"/>
    </row>
    <row r="74" spans="2:43" ht="12.75" customHeight="1" x14ac:dyDescent="0.35">
      <c r="B74" s="896"/>
      <c r="C74" s="897"/>
      <c r="D74" s="897"/>
      <c r="E74" s="897"/>
      <c r="F74" s="897"/>
      <c r="G74" s="897"/>
      <c r="H74" s="897"/>
      <c r="I74" s="897"/>
      <c r="J74" s="897"/>
      <c r="K74" s="897"/>
      <c r="L74" s="898"/>
    </row>
    <row r="75" spans="2:43" ht="12.75" customHeight="1" x14ac:dyDescent="0.35">
      <c r="B75" s="896"/>
      <c r="C75" s="897"/>
      <c r="D75" s="897"/>
      <c r="E75" s="897"/>
      <c r="F75" s="897"/>
      <c r="G75" s="897"/>
      <c r="H75" s="897"/>
      <c r="I75" s="897"/>
      <c r="J75" s="897"/>
      <c r="K75" s="897"/>
      <c r="L75" s="898"/>
    </row>
    <row r="76" spans="2:43" ht="12.75" customHeight="1" x14ac:dyDescent="0.35">
      <c r="B76" s="896"/>
      <c r="C76" s="897"/>
      <c r="D76" s="897"/>
      <c r="E76" s="897"/>
      <c r="F76" s="897"/>
      <c r="G76" s="897"/>
      <c r="H76" s="897"/>
      <c r="I76" s="897"/>
      <c r="J76" s="897"/>
      <c r="K76" s="897"/>
      <c r="L76" s="898"/>
    </row>
    <row r="77" spans="2:43" ht="12.75" customHeight="1" x14ac:dyDescent="0.35">
      <c r="B77" s="896"/>
      <c r="C77" s="897"/>
      <c r="D77" s="897"/>
      <c r="E77" s="897"/>
      <c r="F77" s="897"/>
      <c r="G77" s="897"/>
      <c r="H77" s="897"/>
      <c r="I77" s="897"/>
      <c r="J77" s="897"/>
      <c r="K77" s="897"/>
      <c r="L77" s="898"/>
    </row>
    <row r="78" spans="2:43" ht="12.75" customHeight="1" x14ac:dyDescent="0.35">
      <c r="B78" s="896"/>
      <c r="C78" s="897"/>
      <c r="D78" s="897"/>
      <c r="E78" s="897"/>
      <c r="F78" s="897"/>
      <c r="G78" s="897"/>
      <c r="H78" s="897"/>
      <c r="I78" s="897"/>
      <c r="J78" s="897"/>
      <c r="K78" s="897"/>
      <c r="L78" s="898"/>
    </row>
    <row r="79" spans="2:43" ht="12.75" customHeight="1" x14ac:dyDescent="0.35">
      <c r="B79" s="896"/>
      <c r="C79" s="897"/>
      <c r="D79" s="897"/>
      <c r="E79" s="897"/>
      <c r="F79" s="897"/>
      <c r="G79" s="897"/>
      <c r="H79" s="897"/>
      <c r="I79" s="897"/>
      <c r="J79" s="897"/>
      <c r="K79" s="897"/>
      <c r="L79" s="898"/>
    </row>
    <row r="80" spans="2:43" ht="12.75" customHeight="1" x14ac:dyDescent="0.35">
      <c r="B80" s="896"/>
      <c r="C80" s="897"/>
      <c r="D80" s="897"/>
      <c r="E80" s="897"/>
      <c r="F80" s="897"/>
      <c r="G80" s="897"/>
      <c r="H80" s="897"/>
      <c r="I80" s="897"/>
      <c r="J80" s="897"/>
      <c r="K80" s="897"/>
      <c r="L80" s="898"/>
    </row>
    <row r="81" spans="2:12" ht="12.75" customHeight="1" x14ac:dyDescent="0.35">
      <c r="B81" s="896"/>
      <c r="C81" s="897"/>
      <c r="D81" s="897"/>
      <c r="E81" s="897"/>
      <c r="F81" s="897"/>
      <c r="G81" s="897"/>
      <c r="H81" s="897"/>
      <c r="I81" s="897"/>
      <c r="J81" s="897"/>
      <c r="K81" s="897"/>
      <c r="L81" s="898"/>
    </row>
    <row r="82" spans="2:12" ht="12.75" customHeight="1" x14ac:dyDescent="0.35">
      <c r="B82" s="896"/>
      <c r="C82" s="897"/>
      <c r="D82" s="897"/>
      <c r="E82" s="897"/>
      <c r="F82" s="897"/>
      <c r="G82" s="897"/>
      <c r="H82" s="897"/>
      <c r="I82" s="897"/>
      <c r="J82" s="897"/>
      <c r="K82" s="897"/>
      <c r="L82" s="898"/>
    </row>
    <row r="83" spans="2:12" ht="12.75" customHeight="1" thickBot="1" x14ac:dyDescent="0.4">
      <c r="B83" s="899"/>
      <c r="C83" s="900"/>
      <c r="D83" s="900"/>
      <c r="E83" s="900"/>
      <c r="F83" s="900"/>
      <c r="G83" s="900"/>
      <c r="H83" s="900"/>
      <c r="I83" s="900"/>
      <c r="J83" s="900"/>
      <c r="K83" s="900"/>
      <c r="L83" s="901"/>
    </row>
  </sheetData>
  <sheetProtection algorithmName="SHA-512" hashValue="jssKosD3O1so+/34NLWlCCdoifj0KUS1UiEkfzWGn4xrcx6m6Hu0gIfNMatduXURyUTtCbpZahJbkNcdrO2Dgw==" saltValue="iMyKS+adbTnPnbFSm2xOAQ==" spinCount="100000" sheet="1" selectLockedCells="1"/>
  <dataConsolidate/>
  <mergeCells count="59">
    <mergeCell ref="B68:L68"/>
    <mergeCell ref="B69:L83"/>
    <mergeCell ref="B61:B66"/>
    <mergeCell ref="C61:G66"/>
    <mergeCell ref="I61:L61"/>
    <mergeCell ref="J62:L62"/>
    <mergeCell ref="J63:L64"/>
    <mergeCell ref="J66:L66"/>
    <mergeCell ref="B59:B60"/>
    <mergeCell ref="C59:G60"/>
    <mergeCell ref="J59:L59"/>
    <mergeCell ref="B53:G53"/>
    <mergeCell ref="I53:L53"/>
    <mergeCell ref="B54:C54"/>
    <mergeCell ref="J54:L54"/>
    <mergeCell ref="B55:C55"/>
    <mergeCell ref="J55:L55"/>
    <mergeCell ref="B56:C56"/>
    <mergeCell ref="I56:L56"/>
    <mergeCell ref="I57:L57"/>
    <mergeCell ref="B58:G58"/>
    <mergeCell ref="J58:L58"/>
    <mergeCell ref="B49:E49"/>
    <mergeCell ref="Q49:S49"/>
    <mergeCell ref="J50:K50"/>
    <mergeCell ref="Q50:S50"/>
    <mergeCell ref="G51:H51"/>
    <mergeCell ref="J51:K51"/>
    <mergeCell ref="D40:E40"/>
    <mergeCell ref="G40:H40"/>
    <mergeCell ref="B42:L42"/>
    <mergeCell ref="C46:D46"/>
    <mergeCell ref="F47:I47"/>
    <mergeCell ref="J47:L47"/>
    <mergeCell ref="B22:L22"/>
    <mergeCell ref="D11:E11"/>
    <mergeCell ref="D12:E12"/>
    <mergeCell ref="D13:E13"/>
    <mergeCell ref="D14:E14"/>
    <mergeCell ref="J14:K14"/>
    <mergeCell ref="D15:E15"/>
    <mergeCell ref="I15:L15"/>
    <mergeCell ref="D16:E16"/>
    <mergeCell ref="D17:E17"/>
    <mergeCell ref="D18:E18"/>
    <mergeCell ref="D19:E19"/>
    <mergeCell ref="J20:K20"/>
    <mergeCell ref="D8:E8"/>
    <mergeCell ref="I8:J8"/>
    <mergeCell ref="D9:E9"/>
    <mergeCell ref="I9:J9"/>
    <mergeCell ref="D10:E10"/>
    <mergeCell ref="I10:L10"/>
    <mergeCell ref="B4:D4"/>
    <mergeCell ref="H4:J4"/>
    <mergeCell ref="B6:G6"/>
    <mergeCell ref="I6:L6"/>
    <mergeCell ref="D7:E7"/>
    <mergeCell ref="I7:J7"/>
  </mergeCells>
  <conditionalFormatting sqref="E51 J51">
    <cfRule type="cellIs" dxfId="45" priority="15" operator="equal">
      <formula>"Board of Directors"</formula>
    </cfRule>
  </conditionalFormatting>
  <conditionalFormatting sqref="E51">
    <cfRule type="colorScale" priority="12">
      <colorScale>
        <cfvo type="num" val="3"/>
        <cfvo type="num" val="4"/>
        <cfvo type="num" val="6"/>
        <color rgb="FF92D050"/>
        <color rgb="FFFFEB84"/>
        <color rgb="FFFF0000"/>
      </colorScale>
    </cfRule>
  </conditionalFormatting>
  <conditionalFormatting sqref="H25:H28">
    <cfRule type="cellIs" dxfId="44" priority="14" operator="equal">
      <formula>0.5</formula>
    </cfRule>
  </conditionalFormatting>
  <conditionalFormatting sqref="H35:H39">
    <cfRule type="cellIs" dxfId="43" priority="10" operator="equal">
      <formula>"Exc"</formula>
    </cfRule>
  </conditionalFormatting>
  <conditionalFormatting sqref="I51">
    <cfRule type="cellIs" dxfId="42" priority="11" operator="notEqual">
      <formula>"Yes"</formula>
    </cfRule>
  </conditionalFormatting>
  <conditionalFormatting sqref="J18:J19">
    <cfRule type="containsBlanks" dxfId="41" priority="5">
      <formula>LEN(TRIM(J18))=0</formula>
    </cfRule>
  </conditionalFormatting>
  <conditionalFormatting sqref="K16">
    <cfRule type="cellIs" dxfId="40" priority="7" operator="equal">
      <formula>"Disc applied"</formula>
    </cfRule>
  </conditionalFormatting>
  <conditionalFormatting sqref="K49">
    <cfRule type="expression" dxfId="39" priority="1">
      <formula>"&lt;100"</formula>
    </cfRule>
    <cfRule type="expression" dxfId="38" priority="2">
      <formula>"&gt;=100"</formula>
    </cfRule>
  </conditionalFormatting>
  <conditionalFormatting sqref="L20">
    <cfRule type="cellIs" dxfId="37" priority="8" operator="equal">
      <formula>$L$17</formula>
    </cfRule>
  </conditionalFormatting>
  <conditionalFormatting sqref="L51">
    <cfRule type="cellIs" dxfId="36" priority="16" stopIfTrue="1" operator="equal">
      <formula>"No"</formula>
    </cfRule>
  </conditionalFormatting>
  <dataValidations count="21">
    <dataValidation type="list" allowBlank="1" showInputMessage="1" showErrorMessage="1" sqref="J21" xr:uid="{649A77A7-9D09-431F-A5E8-4E3B64A9C182}">
      <formula1>$A$190:$A$192</formula1>
    </dataValidation>
    <dataValidation type="list" allowBlank="1" showInputMessage="1" showErrorMessage="1" sqref="K16" xr:uid="{2299156B-85FB-4165-95D7-3EE988A277A9}">
      <formula1>"Disc applied"</formula1>
    </dataValidation>
    <dataValidation type="list" allowBlank="1" showInputMessage="1" showErrorMessage="1" sqref="J20:K20" xr:uid="{6605BCCF-B6D5-41A1-A387-A0194DABBC74}">
      <formula1>Location</formula1>
    </dataValidation>
    <dataValidation type="list" allowBlank="1" showInputMessage="1" showErrorMessage="1" sqref="B30" xr:uid="{75FFDEFA-09DB-4F13-908D-B8D8B9A1AD7C}">
      <formula1>"Car Loan/Lease,Personal Loan"</formula1>
    </dataValidation>
    <dataValidation type="list" allowBlank="1" showInputMessage="1" showErrorMessage="1" sqref="B26:B28" xr:uid="{3120031D-3D80-4216-947D-B66866E907E6}">
      <formula1>"Home Loan,Investment Loan"</formula1>
    </dataValidation>
    <dataValidation type="list" allowBlank="1" showInputMessage="1" showErrorMessage="1" sqref="B35" xr:uid="{54BEDE64-9E28-40F6-A376-AC6F55F0DAC1}">
      <formula1>"Overdraft,Credit Card"</formula1>
    </dataValidation>
    <dataValidation type="whole" allowBlank="1" showInputMessage="1" showErrorMessage="1" sqref="C8" xr:uid="{F0DB016D-B15A-4F3C-98BE-5C87DDCD2731}">
      <formula1>1</formula1>
      <formula2>300000</formula2>
    </dataValidation>
    <dataValidation type="list" allowBlank="1" showInputMessage="1" showErrorMessage="1" sqref="M7:M9 M12:M13" xr:uid="{57500217-5732-4739-A8CA-FC00B90A3133}">
      <formula1>App</formula1>
    </dataValidation>
    <dataValidation type="list" allowBlank="1" showInputMessage="1" showErrorMessage="1" sqref="C57:D57" xr:uid="{BDA05FEC-D73F-4739-B7CD-8BB81A6D657C}">
      <formula1>CreditReport</formula1>
    </dataValidation>
    <dataValidation type="whole" allowBlank="1" showInputMessage="1" showErrorMessage="1" error="Exceeds maximum term allowable" sqref="G24:G28" xr:uid="{F8AE5530-5237-408B-A7D8-A6CA46D2F75F}">
      <formula1>0</formula1>
      <formula2>360</formula2>
    </dataValidation>
    <dataValidation type="list" allowBlank="1" showInputMessage="1" showErrorMessage="1" sqref="D25:D28" xr:uid="{2801E815-E379-4894-B0C9-0277BE2604D2}">
      <formula1>Interest_Type</formula1>
    </dataValidation>
    <dataValidation type="decimal" allowBlank="1" showInputMessage="1" showErrorMessage="1" error="Enter value_x000a_" sqref="E55:E56" xr:uid="{EB42C61E-4061-4135-B1CE-89D210DF6953}">
      <formula1>0</formula1>
      <formula2>1</formula2>
    </dataValidation>
    <dataValidation type="whole" allowBlank="1" showInputMessage="1" showErrorMessage="1" error="Enter value" sqref="F55:F56" xr:uid="{C747CBDA-3202-40A9-ADBF-B9AB82D1EC6B}">
      <formula1>0</formula1>
      <formula2>5000000</formula2>
    </dataValidation>
    <dataValidation allowBlank="1" showInputMessage="1" showErrorMessage="1" error="Enter value" sqref="F57 E25:E39" xr:uid="{4E4F2014-F4E9-4F8E-B311-4E17A7798727}"/>
    <dataValidation type="list" allowBlank="1" showInputMessage="1" showErrorMessage="1" sqref="H29:H31 H33:H34" xr:uid="{90225B2B-1DA8-4349-8A59-8C8734C9CAE8}">
      <formula1>"Y"</formula1>
    </dataValidation>
    <dataValidation type="list" allowBlank="1" showInputMessage="1" showErrorMessage="1" sqref="H32" xr:uid="{BB7FF864-8AF9-42B7-8B5B-AFDCCD285EEF}">
      <formula1>"50%"</formula1>
    </dataValidation>
    <dataValidation allowBlank="1" showInputMessage="1" showErrorMessage="1" error="Enter value_x000a_" sqref="J12:J13 L7:L9" xr:uid="{9BC5FE8A-F61A-4DF5-89EF-71AF5C39FFD6}"/>
    <dataValidation type="whole" allowBlank="1" showInputMessage="1" showErrorMessage="1" error="Invalid number" sqref="J17" xr:uid="{2E99E4CD-8747-444F-A24A-D9DD79C64AAA}">
      <formula1>0</formula1>
      <formula2>6</formula2>
    </dataValidation>
    <dataValidation type="whole" allowBlank="1" showInputMessage="1" showErrorMessage="1" error="Invalid number" sqref="J16" xr:uid="{B35A34CF-1F5D-40D6-A526-E2DDECE8A7F7}">
      <formula1>1</formula1>
      <formula2>2</formula2>
    </dataValidation>
    <dataValidation type="list" allowBlank="1" showInputMessage="1" showErrorMessage="1" sqref="I51 G44:G45 G55:G57" xr:uid="{7357B21A-E142-4EEB-9790-DA5FA9D6401E}">
      <formula1>Confirmed</formula1>
    </dataValidation>
    <dataValidation type="list" allowBlank="1" showInputMessage="1" showErrorMessage="1" sqref="D29:D34 K7:K9 K12:K13 G8:G19" xr:uid="{5BCA8660-9EF9-4283-89D3-46A4BA50CD37}">
      <formula1>Period</formula1>
    </dataValidation>
  </dataValidations>
  <pageMargins left="0.7" right="0.7" top="0.75" bottom="0.75" header="0.3" footer="0.3"/>
  <pageSetup paperSize="9" scale="66" orientation="portrait" r:id="rId1"/>
  <headerFooter alignWithMargins="0"/>
  <drawing r:id="rId2"/>
  <legacyDrawing r:id="rId3"/>
  <extLst>
    <ext xmlns:x14="http://schemas.microsoft.com/office/spreadsheetml/2009/9/main" uri="{CCE6A557-97BC-4b89-ADB6-D9C93CAAB3DF}">
      <x14:dataValidations xmlns:xm="http://schemas.microsoft.com/office/excel/2006/main" count="15">
        <x14:dataValidation type="list" allowBlank="1" showInputMessage="1" showErrorMessage="1" xr:uid="{42B5CEFC-C899-4660-AF75-01D8AF99E93C}">
          <x14:formula1>
            <xm:f>Tables!$A$379:$A$382</xm:f>
          </x14:formula1>
          <xm:sqref>F34 F33</xm:sqref>
        </x14:dataValidation>
        <x14:dataValidation type="list" allowBlank="1" showInputMessage="1" showErrorMessage="1" xr:uid="{6AF1CAE3-00AB-4E77-80E8-7227B8E7014B}">
          <x14:formula1>
            <xm:f>Tables!$A$385:$A$387</xm:f>
          </x14:formula1>
          <xm:sqref>J18:J19</xm:sqref>
        </x14:dataValidation>
        <x14:dataValidation type="list" allowBlank="1" showInputMessage="1" showErrorMessage="1" xr:uid="{A73C8455-4A3D-452A-A6DE-FA2ECEA20799}">
          <x14:formula1>
            <xm:f>Tables!$C$373:$C$374</xm:f>
          </x14:formula1>
          <xm:sqref>H25:H28</xm:sqref>
        </x14:dataValidation>
        <x14:dataValidation type="list" allowBlank="1" showInputMessage="1" showErrorMessage="1" xr:uid="{8D071052-524B-41D9-B59C-2C1589349813}">
          <x14:formula1>
            <xm:f>Tables!$A$385:$A$386</xm:f>
          </x14:formula1>
          <xm:sqref>K44:K45</xm:sqref>
        </x14:dataValidation>
        <x14:dataValidation type="list" allowBlank="1" showInputMessage="1" showErrorMessage="1" xr:uid="{3DCD1BDE-4508-43C5-A2B0-1999553C5511}">
          <x14:formula1>
            <xm:f>Tables!$A$389:$A$391</xm:f>
          </x14:formula1>
          <xm:sqref>I44:I46</xm:sqref>
        </x14:dataValidation>
        <x14:dataValidation type="list" allowBlank="1" showInputMessage="1" showErrorMessage="1" xr:uid="{2A43699E-28A0-4962-9D2B-CAB25DE018BD}">
          <x14:formula1>
            <xm:f>Tables!$A$394:$A$400</xm:f>
          </x14:formula1>
          <xm:sqref>F44:F45</xm:sqref>
        </x14:dataValidation>
        <x14:dataValidation type="list" allowBlank="1" showInputMessage="1" showErrorMessage="1" xr:uid="{382DD01B-97D6-44B8-8DB6-CC4EFEE742BE}">
          <x14:formula1>
            <xm:f>Tables!$C$379:$C$380</xm:f>
          </x14:formula1>
          <xm:sqref>B39</xm:sqref>
        </x14:dataValidation>
        <x14:dataValidation type="list" allowBlank="1" showInputMessage="1" showErrorMessage="1" xr:uid="{1C225311-D0C6-4BFA-9113-50FFF5E2615B}">
          <x14:formula1>
            <xm:f>Tables!$D$373:$D$374</xm:f>
          </x14:formula1>
          <xm:sqref>H35:H39</xm:sqref>
        </x14:dataValidation>
        <x14:dataValidation type="list" allowBlank="1" showInputMessage="1" showErrorMessage="1" xr:uid="{A1B1EFD1-4E17-4F15-84A0-6F7024C585C1}">
          <x14:formula1>
            <xm:f>Tables!$A$358:$A$362</xm:f>
          </x14:formula1>
          <xm:sqref>I7:J9</xm:sqref>
        </x14:dataValidation>
        <x14:dataValidation type="list" allowBlank="1" showInputMessage="1" showErrorMessage="1" xr:uid="{2902EFF7-49A2-422E-893D-A30C7A54037D}">
          <x14:formula1>
            <xm:f>Tables!$C$369:$C$370</xm:f>
          </x14:formula1>
          <xm:sqref>C18 C12</xm:sqref>
        </x14:dataValidation>
        <x14:dataValidation type="list" allowBlank="1" showInputMessage="1" showErrorMessage="1" xr:uid="{18DB7B87-0518-4096-A687-969BB9548E33}">
          <x14:formula1>
            <xm:f>Tables!$C$365:$C$366</xm:f>
          </x14:formula1>
          <xm:sqref>C13 C19</xm:sqref>
        </x14:dataValidation>
        <x14:dataValidation type="list" allowBlank="1" showInputMessage="1" showErrorMessage="1" xr:uid="{235FB8B3-E6D0-44D7-BA37-65BFA8C07307}">
          <x14:formula1>
            <xm:f>Tables_Brokers!$A$354:$A$421</xm:f>
          </x14:formula1>
          <xm:sqref>D24</xm:sqref>
        </x14:dataValidation>
        <x14:dataValidation type="list" allowBlank="1" showInputMessage="1" showErrorMessage="1" xr:uid="{5E2B22E8-C044-4D9B-8363-9BBC0FDD3241}">
          <x14:formula1>
            <xm:f>Tables!$F$4:$F$5</xm:f>
          </x14:formula1>
          <xm:sqref>J66:L66</xm:sqref>
        </x14:dataValidation>
        <x14:dataValidation type="list" allowBlank="1" showInputMessage="1" showErrorMessage="1" xr:uid="{EC892940-813B-42DC-94D8-DD3611B55D17}">
          <x14:formula1>
            <xm:f>Tables!$D$4:$D$9</xm:f>
          </x14:formula1>
          <xm:sqref>J54:L54</xm:sqref>
        </x14:dataValidation>
        <x14:dataValidation type="list" allowBlank="1" showInputMessage="1" showErrorMessage="1" xr:uid="{0FF6F219-704F-42C6-B4D5-0F89BC9B6944}">
          <x14:formula1>
            <xm:f>Tables!$A$4:$A$8</xm:f>
          </x14:formula1>
          <xm:sqref>J58:L58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U446"/>
  <sheetViews>
    <sheetView topLeftCell="A19" workbookViewId="0">
      <selection activeCell="D138" sqref="D138"/>
    </sheetView>
  </sheetViews>
  <sheetFormatPr defaultColWidth="9.1796875" defaultRowHeight="12.75" customHeight="1" x14ac:dyDescent="0.3"/>
  <cols>
    <col min="1" max="1" width="23.54296875" style="37" customWidth="1"/>
    <col min="2" max="2" width="21.1796875" style="37" customWidth="1"/>
    <col min="3" max="3" width="11.26953125" style="35" customWidth="1"/>
    <col min="4" max="4" width="12.1796875" style="35" customWidth="1"/>
    <col min="5" max="5" width="11.26953125" style="35" bestFit="1" customWidth="1"/>
    <col min="6" max="6" width="12.7265625" style="35" bestFit="1" customWidth="1"/>
    <col min="7" max="7" width="12" style="35" customWidth="1"/>
    <col min="8" max="8" width="11.453125" style="35" bestFit="1" customWidth="1"/>
    <col min="9" max="10" width="10" style="427" bestFit="1" customWidth="1"/>
    <col min="11" max="12" width="11.1796875" style="427" bestFit="1" customWidth="1"/>
    <col min="13" max="13" width="11.26953125" style="427" bestFit="1" customWidth="1"/>
    <col min="14" max="17" width="9.1796875" style="35"/>
    <col min="18" max="18" width="43.26953125" style="35" customWidth="1"/>
    <col min="19" max="16384" width="9.1796875" style="35"/>
  </cols>
  <sheetData>
    <row r="1" spans="1:6" ht="12.75" customHeight="1" x14ac:dyDescent="0.3">
      <c r="A1" s="34" t="s">
        <v>141</v>
      </c>
      <c r="B1" s="34"/>
    </row>
    <row r="2" spans="1:6" ht="12.75" customHeight="1" x14ac:dyDescent="0.3">
      <c r="A2" s="18"/>
      <c r="B2" s="18"/>
      <c r="C2" s="19"/>
      <c r="D2" s="19"/>
      <c r="E2" s="19"/>
      <c r="F2" s="19"/>
    </row>
    <row r="3" spans="1:6" ht="12.75" customHeight="1" x14ac:dyDescent="0.3">
      <c r="A3" s="20" t="s">
        <v>142</v>
      </c>
      <c r="B3" s="20"/>
      <c r="D3" s="27" t="s">
        <v>143</v>
      </c>
      <c r="F3" s="27" t="s">
        <v>135</v>
      </c>
    </row>
    <row r="4" spans="1:6" ht="12.75" customHeight="1" x14ac:dyDescent="0.3">
      <c r="A4" s="485" t="e">
        <f>+Tables!#REF!</f>
        <v>#REF!</v>
      </c>
      <c r="B4" s="18"/>
      <c r="D4" s="143" t="str">
        <f>+Tables!D4</f>
        <v>Namita Bansal</v>
      </c>
      <c r="F4" s="143" t="e">
        <f>+Tables!#REF!</f>
        <v>#REF!</v>
      </c>
    </row>
    <row r="5" spans="1:6" ht="12.75" customHeight="1" x14ac:dyDescent="0.3">
      <c r="A5" s="485" t="str">
        <f>+Tables!A4</f>
        <v>Jon Jackson</v>
      </c>
      <c r="B5" s="21"/>
      <c r="D5" s="143" t="str">
        <f>+Tables!D5</f>
        <v>Brooke Newlove</v>
      </c>
      <c r="F5" s="143" t="str">
        <f>+Tables!F4</f>
        <v>Mike Currie</v>
      </c>
    </row>
    <row r="6" spans="1:6" ht="12.75" customHeight="1" x14ac:dyDescent="0.3">
      <c r="A6" s="485" t="e">
        <f>+Tables!#REF!</f>
        <v>#REF!</v>
      </c>
      <c r="B6" s="21"/>
      <c r="D6" s="143" t="e">
        <f>+Tables!#REF!</f>
        <v>#REF!</v>
      </c>
      <c r="F6" s="143" t="str">
        <f>+Tables!F5</f>
        <v>Taryn Pontifex</v>
      </c>
    </row>
    <row r="7" spans="1:6" ht="12.75" customHeight="1" x14ac:dyDescent="0.3">
      <c r="A7" s="485" t="str">
        <f>+Tables!A5</f>
        <v>Marcel Coopman</v>
      </c>
      <c r="B7" s="21"/>
      <c r="D7" s="143" t="e">
        <f>+Tables!#REF!</f>
        <v>#REF!</v>
      </c>
      <c r="F7" s="143" t="str">
        <f>+Tables!F6</f>
        <v>Teri Hawkins</v>
      </c>
    </row>
    <row r="8" spans="1:6" ht="12.75" customHeight="1" x14ac:dyDescent="0.3">
      <c r="A8" s="485" t="str">
        <f>+Tables!A6</f>
        <v>Mike Currie</v>
      </c>
      <c r="B8" s="21"/>
      <c r="D8" s="143" t="str">
        <f>+Tables!D6</f>
        <v>Julie O'Regan</v>
      </c>
      <c r="F8" s="677"/>
    </row>
    <row r="9" spans="1:6" ht="12.75" customHeight="1" x14ac:dyDescent="0.3">
      <c r="A9" s="485" t="str">
        <f>+Tables!A7</f>
        <v>Teri Hawkins</v>
      </c>
      <c r="B9" s="21"/>
      <c r="D9" s="143" t="str">
        <f>+Tables!D7</f>
        <v>Sascha Jovanoski</v>
      </c>
      <c r="F9" s="19"/>
    </row>
    <row r="10" spans="1:6" ht="12.75" customHeight="1" x14ac:dyDescent="0.3">
      <c r="A10" s="485" t="str">
        <f>+Tables!A8</f>
        <v>Taryn Pontifex</v>
      </c>
      <c r="B10" s="21"/>
      <c r="D10" s="143" t="str">
        <f>+Tables!D8</f>
        <v>Max Campbell</v>
      </c>
      <c r="F10" s="19"/>
    </row>
    <row r="11" spans="1:6" ht="12.75" customHeight="1" x14ac:dyDescent="0.3">
      <c r="A11" s="21"/>
      <c r="B11" s="21"/>
      <c r="D11" s="143" t="str">
        <f>+Tables!D9</f>
        <v>Mariah Foy</v>
      </c>
      <c r="F11" s="22"/>
    </row>
    <row r="12" spans="1:6" ht="12.75" customHeight="1" x14ac:dyDescent="0.3">
      <c r="A12" s="21"/>
      <c r="B12" s="21"/>
      <c r="D12" s="143" t="str">
        <f>+Tables!D10</f>
        <v>Scott Uren</v>
      </c>
      <c r="F12" s="22"/>
    </row>
    <row r="13" spans="1:6" ht="12.75" customHeight="1" x14ac:dyDescent="0.3">
      <c r="A13" s="21"/>
      <c r="B13" s="21"/>
      <c r="D13" s="143">
        <f>+Tables!D13</f>
        <v>0</v>
      </c>
      <c r="F13" s="22"/>
    </row>
    <row r="14" spans="1:6" ht="12.75" customHeight="1" x14ac:dyDescent="0.3">
      <c r="A14" s="21"/>
      <c r="B14" s="21"/>
      <c r="D14" s="677"/>
      <c r="F14" s="22"/>
    </row>
    <row r="15" spans="1:6" ht="12.75" customHeight="1" x14ac:dyDescent="0.3">
      <c r="D15" s="677"/>
      <c r="F15" s="22"/>
    </row>
    <row r="16" spans="1:6" ht="12.75" customHeight="1" x14ac:dyDescent="0.3">
      <c r="D16" s="677"/>
      <c r="F16" s="22"/>
    </row>
    <row r="17" spans="1:13" ht="12.75" customHeight="1" x14ac:dyDescent="0.3">
      <c r="D17" s="677"/>
    </row>
    <row r="18" spans="1:13" ht="12.75" customHeight="1" x14ac:dyDescent="0.3">
      <c r="A18" s="675" t="str">
        <f>+Tables!A18</f>
        <v>BOARD</v>
      </c>
      <c r="B18" s="678" t="str">
        <f>+Tables!B18</f>
        <v>BOARD</v>
      </c>
    </row>
    <row r="19" spans="1:13" ht="12.75" customHeight="1" x14ac:dyDescent="0.3">
      <c r="A19" s="675" t="str">
        <f>+Tables!A19</f>
        <v>LA</v>
      </c>
      <c r="B19" s="678" t="str">
        <f>+Tables!B19</f>
        <v>Loan Assessor</v>
      </c>
    </row>
    <row r="20" spans="1:13" ht="12.75" customHeight="1" x14ac:dyDescent="0.3">
      <c r="A20" s="675" t="str">
        <f>+Tables!A20</f>
        <v>SLA</v>
      </c>
      <c r="B20" s="679" t="str">
        <f>+Tables!B20</f>
        <v>Senior Loan Assessor</v>
      </c>
    </row>
    <row r="21" spans="1:13" ht="12.75" customHeight="1" x14ac:dyDescent="0.3">
      <c r="A21" s="675" t="str">
        <f>+Tables!A21</f>
        <v>CAL</v>
      </c>
      <c r="B21" s="679" t="str">
        <f>+Tables!B21</f>
        <v>Credit Assessment Lead</v>
      </c>
    </row>
    <row r="22" spans="1:13" ht="12.75" customHeight="1" x14ac:dyDescent="0.3">
      <c r="A22" s="675" t="str">
        <f>+Tables!A22</f>
        <v>SMC</v>
      </c>
      <c r="B22" s="679" t="str">
        <f>+Tables!B22</f>
        <v>SMC</v>
      </c>
    </row>
    <row r="23" spans="1:13" ht="12.75" customHeight="1" x14ac:dyDescent="0.3">
      <c r="A23" s="675" t="str">
        <f>+Tables!A23</f>
        <v>COO</v>
      </c>
      <c r="B23" s="679" t="str">
        <f>+Tables!B23</f>
        <v>COO</v>
      </c>
    </row>
    <row r="24" spans="1:13" ht="12.75" customHeight="1" x14ac:dyDescent="0.3">
      <c r="A24" s="675" t="str">
        <f>+Tables!A24</f>
        <v>CEO</v>
      </c>
      <c r="B24" s="679" t="str">
        <f>+Tables!B24</f>
        <v>CEO</v>
      </c>
    </row>
    <row r="25" spans="1:13" ht="12.75" customHeight="1" x14ac:dyDescent="0.3">
      <c r="A25" s="675" t="str">
        <f>+Tables!A25</f>
        <v>BOARD</v>
      </c>
      <c r="B25" s="679" t="str">
        <f>+Tables!B25</f>
        <v>BOARD</v>
      </c>
    </row>
    <row r="27" spans="1:13" ht="12.75" customHeight="1" x14ac:dyDescent="0.3">
      <c r="A27" s="18"/>
      <c r="B27" s="18"/>
      <c r="C27" s="35">
        <v>2</v>
      </c>
      <c r="D27" s="35">
        <v>3</v>
      </c>
      <c r="E27" s="35">
        <v>4</v>
      </c>
      <c r="F27" s="35">
        <v>5</v>
      </c>
      <c r="G27" s="35">
        <v>6</v>
      </c>
      <c r="H27" s="35">
        <v>7</v>
      </c>
      <c r="I27" s="427">
        <v>8</v>
      </c>
      <c r="J27" s="427">
        <v>9</v>
      </c>
      <c r="K27" s="427">
        <v>10</v>
      </c>
    </row>
    <row r="28" spans="1:13" ht="12.75" customHeight="1" x14ac:dyDescent="0.3">
      <c r="A28" s="23" t="s">
        <v>149</v>
      </c>
      <c r="B28" s="23"/>
      <c r="C28" s="19" t="s">
        <v>144</v>
      </c>
      <c r="D28" s="35" t="s">
        <v>146</v>
      </c>
      <c r="E28" s="19" t="s">
        <v>311</v>
      </c>
      <c r="F28" s="35" t="s">
        <v>1411</v>
      </c>
      <c r="G28" s="19" t="s">
        <v>1412</v>
      </c>
      <c r="H28" s="19" t="s">
        <v>1414</v>
      </c>
      <c r="I28" s="363"/>
      <c r="J28" s="363"/>
    </row>
    <row r="30" spans="1:13" ht="12.75" customHeight="1" x14ac:dyDescent="0.3">
      <c r="A30" s="41" t="s">
        <v>1417</v>
      </c>
      <c r="B30" s="25" t="s">
        <v>1418</v>
      </c>
      <c r="C30" s="135">
        <f t="shared" ref="C30:C61" si="0">VLOOKUP($B30,ProductDLA,C$27,FALSE)</f>
        <v>750000</v>
      </c>
      <c r="D30" s="135">
        <f t="shared" ref="D30:G93" si="1">VLOOKUP($B30,ProductDLA,D$27,FALSE)</f>
        <v>1000000</v>
      </c>
      <c r="E30" s="135">
        <f t="shared" si="1"/>
        <v>1500000</v>
      </c>
      <c r="F30" s="135">
        <f t="shared" si="1"/>
        <v>2000000</v>
      </c>
      <c r="G30" s="135">
        <f t="shared" ref="G30" si="2">VLOOKUP($B30,ProductDLA,G$27,FALSE)</f>
        <v>2500000</v>
      </c>
      <c r="H30" s="414">
        <v>3000000</v>
      </c>
      <c r="I30" s="686">
        <v>360</v>
      </c>
      <c r="K30" s="30">
        <v>0.8</v>
      </c>
      <c r="L30" s="695"/>
      <c r="M30" s="427" t="s">
        <v>330</v>
      </c>
    </row>
    <row r="31" spans="1:13" ht="12.75" customHeight="1" x14ac:dyDescent="0.3">
      <c r="A31" s="41" t="s">
        <v>1419</v>
      </c>
      <c r="B31" s="25" t="s">
        <v>1420</v>
      </c>
      <c r="C31" s="135">
        <f t="shared" si="0"/>
        <v>750000</v>
      </c>
      <c r="D31" s="135">
        <f t="shared" si="1"/>
        <v>1000000</v>
      </c>
      <c r="E31" s="135">
        <f t="shared" si="1"/>
        <v>1500000</v>
      </c>
      <c r="F31" s="135">
        <f t="shared" si="1"/>
        <v>2000000</v>
      </c>
      <c r="G31" s="135">
        <f t="shared" si="1"/>
        <v>2500000</v>
      </c>
      <c r="H31" s="414">
        <f t="shared" ref="H31:H62" si="3">VLOOKUP($B31,ProductDLA,H$27,FALSE)</f>
        <v>3000000</v>
      </c>
      <c r="I31" s="686">
        <v>360</v>
      </c>
      <c r="K31" s="30">
        <v>0.8</v>
      </c>
      <c r="L31" s="695">
        <v>0.9</v>
      </c>
      <c r="M31" s="427" t="s">
        <v>330</v>
      </c>
    </row>
    <row r="32" spans="1:13" ht="12.75" customHeight="1" x14ac:dyDescent="0.3">
      <c r="A32" s="41" t="s">
        <v>1421</v>
      </c>
      <c r="B32" s="25" t="s">
        <v>1422</v>
      </c>
      <c r="C32" s="135">
        <f t="shared" si="0"/>
        <v>750000</v>
      </c>
      <c r="D32" s="135">
        <f t="shared" si="1"/>
        <v>1000000</v>
      </c>
      <c r="E32" s="135">
        <f t="shared" si="1"/>
        <v>1500000</v>
      </c>
      <c r="F32" s="135">
        <f t="shared" si="1"/>
        <v>2000000</v>
      </c>
      <c r="G32" s="135">
        <f t="shared" si="1"/>
        <v>2500000</v>
      </c>
      <c r="H32" s="414">
        <f t="shared" si="3"/>
        <v>3000000</v>
      </c>
      <c r="I32" s="686">
        <v>360</v>
      </c>
      <c r="K32" s="30">
        <v>0.8</v>
      </c>
      <c r="L32" s="695">
        <v>0.95</v>
      </c>
      <c r="M32" s="427" t="s">
        <v>330</v>
      </c>
    </row>
    <row r="33" spans="1:13" ht="12.75" customHeight="1" x14ac:dyDescent="0.3">
      <c r="A33" s="41" t="s">
        <v>1423</v>
      </c>
      <c r="B33" s="25" t="s">
        <v>1424</v>
      </c>
      <c r="C33" s="135">
        <f t="shared" si="0"/>
        <v>750000</v>
      </c>
      <c r="D33" s="135">
        <f t="shared" si="1"/>
        <v>1000000</v>
      </c>
      <c r="E33" s="135">
        <f t="shared" si="1"/>
        <v>1500000</v>
      </c>
      <c r="F33" s="135">
        <f t="shared" si="1"/>
        <v>2000000</v>
      </c>
      <c r="G33" s="135">
        <f t="shared" si="1"/>
        <v>2500000</v>
      </c>
      <c r="H33" s="414">
        <f t="shared" si="3"/>
        <v>3000000</v>
      </c>
      <c r="I33" s="686">
        <v>360</v>
      </c>
      <c r="K33" s="30">
        <v>0.8</v>
      </c>
      <c r="M33" s="427" t="s">
        <v>330</v>
      </c>
    </row>
    <row r="34" spans="1:13" ht="12.75" customHeight="1" x14ac:dyDescent="0.3">
      <c r="A34" s="41" t="s">
        <v>1425</v>
      </c>
      <c r="B34" s="25" t="s">
        <v>1426</v>
      </c>
      <c r="C34" s="135">
        <f t="shared" si="0"/>
        <v>750000</v>
      </c>
      <c r="D34" s="135">
        <f t="shared" si="1"/>
        <v>1000000</v>
      </c>
      <c r="E34" s="135">
        <f t="shared" si="1"/>
        <v>1500000</v>
      </c>
      <c r="F34" s="135">
        <f t="shared" si="1"/>
        <v>2000000</v>
      </c>
      <c r="G34" s="135">
        <f t="shared" si="1"/>
        <v>2500000</v>
      </c>
      <c r="H34" s="414">
        <f t="shared" si="3"/>
        <v>3000000</v>
      </c>
      <c r="I34" s="686">
        <v>360</v>
      </c>
      <c r="K34" s="30">
        <v>0.8</v>
      </c>
      <c r="L34" s="695">
        <v>0.9</v>
      </c>
      <c r="M34" s="427" t="s">
        <v>330</v>
      </c>
    </row>
    <row r="35" spans="1:13" ht="12.75" customHeight="1" x14ac:dyDescent="0.3">
      <c r="A35" s="41" t="s">
        <v>1427</v>
      </c>
      <c r="B35" s="25" t="s">
        <v>1428</v>
      </c>
      <c r="C35" s="135">
        <f t="shared" si="0"/>
        <v>750000</v>
      </c>
      <c r="D35" s="135">
        <f t="shared" si="1"/>
        <v>1000000</v>
      </c>
      <c r="E35" s="135">
        <f t="shared" si="1"/>
        <v>1500000</v>
      </c>
      <c r="F35" s="135">
        <f t="shared" si="1"/>
        <v>2000000</v>
      </c>
      <c r="G35" s="135">
        <f t="shared" si="1"/>
        <v>2500000</v>
      </c>
      <c r="H35" s="414">
        <f t="shared" si="3"/>
        <v>3000000</v>
      </c>
      <c r="I35" s="686">
        <v>360</v>
      </c>
      <c r="K35" s="30">
        <v>0.8</v>
      </c>
      <c r="L35" s="695">
        <v>0.95</v>
      </c>
      <c r="M35" s="427" t="s">
        <v>330</v>
      </c>
    </row>
    <row r="36" spans="1:13" ht="12.75" customHeight="1" x14ac:dyDescent="0.3">
      <c r="A36" s="41" t="s">
        <v>1429</v>
      </c>
      <c r="B36" s="25" t="s">
        <v>1430</v>
      </c>
      <c r="C36" s="135">
        <f t="shared" si="0"/>
        <v>750000</v>
      </c>
      <c r="D36" s="135">
        <f t="shared" si="1"/>
        <v>1000000</v>
      </c>
      <c r="E36" s="135">
        <f t="shared" si="1"/>
        <v>1500000</v>
      </c>
      <c r="F36" s="135">
        <f t="shared" si="1"/>
        <v>2000000</v>
      </c>
      <c r="G36" s="135">
        <f t="shared" si="1"/>
        <v>2500000</v>
      </c>
      <c r="H36" s="414">
        <f t="shared" si="3"/>
        <v>3000000</v>
      </c>
      <c r="I36" s="686">
        <v>360</v>
      </c>
      <c r="K36" s="30">
        <v>0.8</v>
      </c>
      <c r="L36" s="695">
        <v>0.95</v>
      </c>
      <c r="M36" s="427" t="s">
        <v>330</v>
      </c>
    </row>
    <row r="37" spans="1:13" ht="12.75" customHeight="1" x14ac:dyDescent="0.3">
      <c r="A37" s="41" t="s">
        <v>1431</v>
      </c>
      <c r="B37" s="25" t="s">
        <v>1432</v>
      </c>
      <c r="C37" s="135">
        <f t="shared" si="0"/>
        <v>750000</v>
      </c>
      <c r="D37" s="135">
        <f t="shared" si="1"/>
        <v>1000000</v>
      </c>
      <c r="E37" s="135">
        <f t="shared" si="1"/>
        <v>1500000</v>
      </c>
      <c r="F37" s="135">
        <f t="shared" si="1"/>
        <v>2000000</v>
      </c>
      <c r="G37" s="135">
        <f t="shared" si="1"/>
        <v>2500000</v>
      </c>
      <c r="H37" s="414">
        <f t="shared" si="3"/>
        <v>3000000</v>
      </c>
      <c r="I37" s="686">
        <v>360</v>
      </c>
      <c r="K37" s="30">
        <v>0.8</v>
      </c>
      <c r="L37" s="695">
        <v>0.9</v>
      </c>
      <c r="M37" s="427" t="s">
        <v>330</v>
      </c>
    </row>
    <row r="38" spans="1:13" ht="12.75" customHeight="1" x14ac:dyDescent="0.3">
      <c r="A38" s="41" t="s">
        <v>1433</v>
      </c>
      <c r="B38" s="25" t="s">
        <v>1434</v>
      </c>
      <c r="C38" s="135">
        <f t="shared" si="0"/>
        <v>750000</v>
      </c>
      <c r="D38" s="135">
        <f t="shared" si="1"/>
        <v>1000000</v>
      </c>
      <c r="E38" s="135">
        <f t="shared" si="1"/>
        <v>1500000</v>
      </c>
      <c r="F38" s="135">
        <f t="shared" si="1"/>
        <v>2000000</v>
      </c>
      <c r="G38" s="135">
        <f t="shared" si="1"/>
        <v>2500000</v>
      </c>
      <c r="H38" s="414">
        <f t="shared" si="3"/>
        <v>3000000</v>
      </c>
      <c r="I38" s="686">
        <v>360</v>
      </c>
      <c r="K38" s="30">
        <v>0.8</v>
      </c>
      <c r="L38" s="695">
        <v>0.95</v>
      </c>
      <c r="M38" s="427" t="s">
        <v>330</v>
      </c>
    </row>
    <row r="39" spans="1:13" ht="12.75" customHeight="1" x14ac:dyDescent="0.3">
      <c r="A39" s="41" t="s">
        <v>1435</v>
      </c>
      <c r="B39" s="25" t="s">
        <v>1436</v>
      </c>
      <c r="C39" s="135">
        <f t="shared" si="0"/>
        <v>750000</v>
      </c>
      <c r="D39" s="135">
        <f t="shared" si="1"/>
        <v>1000000</v>
      </c>
      <c r="E39" s="135">
        <f t="shared" si="1"/>
        <v>1500000</v>
      </c>
      <c r="F39" s="135">
        <f t="shared" si="1"/>
        <v>2000000</v>
      </c>
      <c r="G39" s="135">
        <f t="shared" si="1"/>
        <v>2500000</v>
      </c>
      <c r="H39" s="414">
        <f t="shared" si="3"/>
        <v>3000000</v>
      </c>
      <c r="I39" s="686">
        <v>360</v>
      </c>
      <c r="K39" s="30">
        <v>0.8</v>
      </c>
      <c r="L39" s="695">
        <v>0.95</v>
      </c>
      <c r="M39" s="427" t="s">
        <v>330</v>
      </c>
    </row>
    <row r="40" spans="1:13" ht="12.75" customHeight="1" x14ac:dyDescent="0.3">
      <c r="A40" s="41" t="s">
        <v>1437</v>
      </c>
      <c r="B40" s="25" t="s">
        <v>1438</v>
      </c>
      <c r="C40" s="135">
        <f t="shared" si="0"/>
        <v>750000</v>
      </c>
      <c r="D40" s="135">
        <f t="shared" si="1"/>
        <v>1000000</v>
      </c>
      <c r="E40" s="135">
        <f t="shared" si="1"/>
        <v>1500000</v>
      </c>
      <c r="F40" s="135">
        <f t="shared" si="1"/>
        <v>2000000</v>
      </c>
      <c r="G40" s="135">
        <f t="shared" si="1"/>
        <v>2500000</v>
      </c>
      <c r="H40" s="414">
        <f t="shared" si="3"/>
        <v>3000000</v>
      </c>
      <c r="I40" s="686">
        <v>360</v>
      </c>
      <c r="K40" s="30">
        <v>0.8</v>
      </c>
      <c r="L40" s="695">
        <v>0.95</v>
      </c>
      <c r="M40" s="427" t="s">
        <v>330</v>
      </c>
    </row>
    <row r="41" spans="1:13" ht="12.75" customHeight="1" x14ac:dyDescent="0.3">
      <c r="A41" s="41" t="s">
        <v>1439</v>
      </c>
      <c r="B41" s="25" t="s">
        <v>1440</v>
      </c>
      <c r="C41" s="135">
        <f t="shared" si="0"/>
        <v>750000</v>
      </c>
      <c r="D41" s="135">
        <f t="shared" si="1"/>
        <v>1000000</v>
      </c>
      <c r="E41" s="135">
        <f t="shared" si="1"/>
        <v>1500000</v>
      </c>
      <c r="F41" s="135">
        <f t="shared" si="1"/>
        <v>2000000</v>
      </c>
      <c r="G41" s="135">
        <f t="shared" si="1"/>
        <v>2500000</v>
      </c>
      <c r="H41" s="414">
        <f t="shared" si="3"/>
        <v>3000000</v>
      </c>
      <c r="I41" s="686">
        <v>360</v>
      </c>
      <c r="K41" s="30">
        <v>0.8</v>
      </c>
      <c r="L41" s="695">
        <v>0.95</v>
      </c>
      <c r="M41" s="427" t="s">
        <v>330</v>
      </c>
    </row>
    <row r="42" spans="1:13" ht="12.75" customHeight="1" x14ac:dyDescent="0.3">
      <c r="A42" s="41" t="s">
        <v>1441</v>
      </c>
      <c r="B42" s="25" t="s">
        <v>1442</v>
      </c>
      <c r="C42" s="135">
        <f t="shared" si="0"/>
        <v>750000</v>
      </c>
      <c r="D42" s="135">
        <f t="shared" si="1"/>
        <v>1000000</v>
      </c>
      <c r="E42" s="135">
        <f t="shared" si="1"/>
        <v>1500000</v>
      </c>
      <c r="F42" s="135">
        <f t="shared" si="1"/>
        <v>2000000</v>
      </c>
      <c r="G42" s="135">
        <f t="shared" si="1"/>
        <v>2500000</v>
      </c>
      <c r="H42" s="414">
        <f t="shared" si="3"/>
        <v>3000000</v>
      </c>
      <c r="I42" s="686">
        <v>360</v>
      </c>
      <c r="K42" s="30">
        <v>0.8</v>
      </c>
      <c r="M42" s="427" t="s">
        <v>330</v>
      </c>
    </row>
    <row r="43" spans="1:13" ht="12.75" customHeight="1" x14ac:dyDescent="0.3">
      <c r="A43" s="41" t="s">
        <v>1443</v>
      </c>
      <c r="B43" s="25" t="s">
        <v>1444</v>
      </c>
      <c r="C43" s="135">
        <f t="shared" si="0"/>
        <v>750000</v>
      </c>
      <c r="D43" s="135">
        <f t="shared" si="1"/>
        <v>1000000</v>
      </c>
      <c r="E43" s="135">
        <f t="shared" si="1"/>
        <v>1500000</v>
      </c>
      <c r="F43" s="135">
        <f t="shared" si="1"/>
        <v>2000000</v>
      </c>
      <c r="G43" s="135">
        <f t="shared" si="1"/>
        <v>2500000</v>
      </c>
      <c r="H43" s="414">
        <f t="shared" si="3"/>
        <v>3000000</v>
      </c>
      <c r="I43" s="686">
        <v>360</v>
      </c>
      <c r="K43" s="30">
        <v>0.8</v>
      </c>
      <c r="L43" s="695">
        <v>0.9</v>
      </c>
      <c r="M43" s="427" t="s">
        <v>330</v>
      </c>
    </row>
    <row r="44" spans="1:13" ht="12.75" customHeight="1" x14ac:dyDescent="0.3">
      <c r="A44" s="41" t="s">
        <v>1445</v>
      </c>
      <c r="B44" s="25" t="s">
        <v>1446</v>
      </c>
      <c r="C44" s="135">
        <f t="shared" si="0"/>
        <v>750000</v>
      </c>
      <c r="D44" s="135">
        <f t="shared" si="1"/>
        <v>1000000</v>
      </c>
      <c r="E44" s="135">
        <f t="shared" si="1"/>
        <v>1500000</v>
      </c>
      <c r="F44" s="135">
        <f t="shared" si="1"/>
        <v>2000000</v>
      </c>
      <c r="G44" s="135">
        <f t="shared" si="1"/>
        <v>2500000</v>
      </c>
      <c r="H44" s="414">
        <f t="shared" si="3"/>
        <v>3000000</v>
      </c>
      <c r="I44" s="686">
        <v>360</v>
      </c>
      <c r="K44" s="30">
        <v>0.8</v>
      </c>
      <c r="L44" s="695"/>
      <c r="M44" s="427" t="s">
        <v>330</v>
      </c>
    </row>
    <row r="45" spans="1:13" ht="12.75" customHeight="1" x14ac:dyDescent="0.3">
      <c r="A45" s="41" t="s">
        <v>1447</v>
      </c>
      <c r="B45" s="25" t="s">
        <v>1448</v>
      </c>
      <c r="C45" s="135">
        <f t="shared" si="0"/>
        <v>750000</v>
      </c>
      <c r="D45" s="135">
        <f t="shared" si="1"/>
        <v>1000000</v>
      </c>
      <c r="E45" s="135">
        <f t="shared" si="1"/>
        <v>1500000</v>
      </c>
      <c r="F45" s="135">
        <f t="shared" si="1"/>
        <v>2000000</v>
      </c>
      <c r="G45" s="135">
        <f t="shared" si="1"/>
        <v>2500000</v>
      </c>
      <c r="H45" s="414">
        <f t="shared" si="3"/>
        <v>3000000</v>
      </c>
      <c r="I45" s="686">
        <v>360</v>
      </c>
      <c r="K45" s="30">
        <v>0.8</v>
      </c>
      <c r="L45" s="695">
        <v>0.9</v>
      </c>
      <c r="M45" s="427" t="s">
        <v>330</v>
      </c>
    </row>
    <row r="46" spans="1:13" ht="12.75" customHeight="1" x14ac:dyDescent="0.3">
      <c r="A46" s="41" t="s">
        <v>1449</v>
      </c>
      <c r="B46" s="25" t="s">
        <v>1450</v>
      </c>
      <c r="C46" s="135">
        <f t="shared" si="0"/>
        <v>750000</v>
      </c>
      <c r="D46" s="135">
        <f t="shared" si="1"/>
        <v>1000000</v>
      </c>
      <c r="E46" s="135">
        <f t="shared" si="1"/>
        <v>1500000</v>
      </c>
      <c r="F46" s="135">
        <f t="shared" si="1"/>
        <v>2000000</v>
      </c>
      <c r="G46" s="135">
        <f t="shared" si="1"/>
        <v>2500000</v>
      </c>
      <c r="H46" s="414">
        <f t="shared" si="3"/>
        <v>3000000</v>
      </c>
      <c r="I46" s="686">
        <v>360</v>
      </c>
      <c r="K46" s="30">
        <v>0.8</v>
      </c>
      <c r="L46" s="695">
        <v>0.9</v>
      </c>
      <c r="M46" s="427" t="s">
        <v>330</v>
      </c>
    </row>
    <row r="47" spans="1:13" ht="12.75" customHeight="1" x14ac:dyDescent="0.3">
      <c r="A47" s="41" t="s">
        <v>1451</v>
      </c>
      <c r="B47" s="25" t="s">
        <v>1452</v>
      </c>
      <c r="C47" s="135">
        <f t="shared" si="0"/>
        <v>750000</v>
      </c>
      <c r="D47" s="135">
        <f t="shared" si="1"/>
        <v>1000000</v>
      </c>
      <c r="E47" s="135">
        <f t="shared" si="1"/>
        <v>1500000</v>
      </c>
      <c r="F47" s="135">
        <f t="shared" si="1"/>
        <v>2000000</v>
      </c>
      <c r="G47" s="135">
        <f t="shared" si="1"/>
        <v>2500000</v>
      </c>
      <c r="H47" s="414">
        <f t="shared" si="3"/>
        <v>3000000</v>
      </c>
      <c r="I47" s="686">
        <v>360</v>
      </c>
      <c r="K47" s="30">
        <v>0.8</v>
      </c>
      <c r="L47" s="695">
        <v>0.9</v>
      </c>
      <c r="M47" s="427" t="s">
        <v>330</v>
      </c>
    </row>
    <row r="48" spans="1:13" ht="12.75" customHeight="1" x14ac:dyDescent="0.3">
      <c r="A48" s="41" t="s">
        <v>1453</v>
      </c>
      <c r="B48" s="25" t="s">
        <v>1454</v>
      </c>
      <c r="C48" s="135">
        <f t="shared" si="0"/>
        <v>750000</v>
      </c>
      <c r="D48" s="135">
        <f t="shared" si="1"/>
        <v>1000000</v>
      </c>
      <c r="E48" s="135">
        <f t="shared" si="1"/>
        <v>1500000</v>
      </c>
      <c r="F48" s="135">
        <f t="shared" si="1"/>
        <v>2000000</v>
      </c>
      <c r="G48" s="135">
        <f t="shared" si="1"/>
        <v>2500000</v>
      </c>
      <c r="H48" s="414">
        <f t="shared" si="3"/>
        <v>3000000</v>
      </c>
      <c r="I48" s="686">
        <v>360</v>
      </c>
      <c r="K48" s="30">
        <v>0.8</v>
      </c>
      <c r="L48" s="695">
        <v>0.9</v>
      </c>
      <c r="M48" s="427" t="s">
        <v>330</v>
      </c>
    </row>
    <row r="49" spans="1:13" ht="12.75" customHeight="1" x14ac:dyDescent="0.3">
      <c r="A49" s="41" t="s">
        <v>1455</v>
      </c>
      <c r="B49" s="25" t="s">
        <v>1456</v>
      </c>
      <c r="C49" s="135">
        <f t="shared" si="0"/>
        <v>750000</v>
      </c>
      <c r="D49" s="135">
        <f t="shared" si="1"/>
        <v>1000000</v>
      </c>
      <c r="E49" s="135">
        <f t="shared" si="1"/>
        <v>1500000</v>
      </c>
      <c r="F49" s="135">
        <f t="shared" si="1"/>
        <v>2000000</v>
      </c>
      <c r="G49" s="135">
        <f t="shared" si="1"/>
        <v>2500000</v>
      </c>
      <c r="H49" s="414">
        <f t="shared" si="3"/>
        <v>3000000</v>
      </c>
      <c r="I49" s="686">
        <v>360</v>
      </c>
      <c r="K49" s="30">
        <v>0.8</v>
      </c>
      <c r="L49" s="695">
        <v>0.9</v>
      </c>
      <c r="M49" s="427" t="s">
        <v>330</v>
      </c>
    </row>
    <row r="50" spans="1:13" ht="12.75" customHeight="1" x14ac:dyDescent="0.3">
      <c r="A50" s="41" t="s">
        <v>1457</v>
      </c>
      <c r="B50" s="25" t="s">
        <v>1458</v>
      </c>
      <c r="C50" s="135">
        <f t="shared" si="0"/>
        <v>750000</v>
      </c>
      <c r="D50" s="135">
        <f t="shared" si="1"/>
        <v>1000000</v>
      </c>
      <c r="E50" s="135">
        <f t="shared" si="1"/>
        <v>1500000</v>
      </c>
      <c r="F50" s="135">
        <f t="shared" si="1"/>
        <v>2000000</v>
      </c>
      <c r="G50" s="135">
        <f t="shared" si="1"/>
        <v>2500000</v>
      </c>
      <c r="H50" s="414">
        <f t="shared" si="3"/>
        <v>3000000</v>
      </c>
      <c r="I50" s="686">
        <v>360</v>
      </c>
      <c r="K50" s="30">
        <v>0.8</v>
      </c>
      <c r="L50" s="695">
        <v>0.9</v>
      </c>
      <c r="M50" s="427" t="s">
        <v>330</v>
      </c>
    </row>
    <row r="51" spans="1:13" ht="12.75" customHeight="1" x14ac:dyDescent="0.3">
      <c r="A51" s="41" t="s">
        <v>1459</v>
      </c>
      <c r="B51" s="25" t="s">
        <v>1460</v>
      </c>
      <c r="C51" s="135">
        <f t="shared" si="0"/>
        <v>750000</v>
      </c>
      <c r="D51" s="135">
        <f t="shared" si="1"/>
        <v>1000000</v>
      </c>
      <c r="E51" s="135">
        <f t="shared" si="1"/>
        <v>1500000</v>
      </c>
      <c r="F51" s="135">
        <f t="shared" si="1"/>
        <v>2000000</v>
      </c>
      <c r="G51" s="135">
        <f t="shared" si="1"/>
        <v>2500000</v>
      </c>
      <c r="H51" s="414">
        <f t="shared" si="3"/>
        <v>3000000</v>
      </c>
      <c r="I51" s="686">
        <v>360</v>
      </c>
      <c r="K51" s="30">
        <v>0.8</v>
      </c>
      <c r="L51" s="695">
        <v>0.9</v>
      </c>
      <c r="M51" s="427" t="s">
        <v>330</v>
      </c>
    </row>
    <row r="52" spans="1:13" ht="12.75" customHeight="1" x14ac:dyDescent="0.3">
      <c r="A52" s="41" t="s">
        <v>1461</v>
      </c>
      <c r="B52" s="25" t="s">
        <v>1462</v>
      </c>
      <c r="C52" s="135">
        <f t="shared" si="0"/>
        <v>750000</v>
      </c>
      <c r="D52" s="135">
        <f t="shared" si="1"/>
        <v>1000000</v>
      </c>
      <c r="E52" s="135">
        <f t="shared" si="1"/>
        <v>1500000</v>
      </c>
      <c r="F52" s="135">
        <f t="shared" si="1"/>
        <v>2000000</v>
      </c>
      <c r="G52" s="135">
        <f t="shared" si="1"/>
        <v>2500000</v>
      </c>
      <c r="H52" s="414">
        <f t="shared" si="3"/>
        <v>3000000</v>
      </c>
      <c r="I52" s="686">
        <v>360</v>
      </c>
      <c r="K52" s="30">
        <v>0.8</v>
      </c>
      <c r="L52" s="695">
        <v>0.9</v>
      </c>
      <c r="M52" s="427" t="s">
        <v>330</v>
      </c>
    </row>
    <row r="53" spans="1:13" ht="12.75" customHeight="1" x14ac:dyDescent="0.3">
      <c r="A53" s="41" t="s">
        <v>1463</v>
      </c>
      <c r="B53" s="25" t="s">
        <v>1464</v>
      </c>
      <c r="C53" s="135">
        <f t="shared" si="0"/>
        <v>750000</v>
      </c>
      <c r="D53" s="135">
        <f t="shared" si="1"/>
        <v>1000000</v>
      </c>
      <c r="E53" s="135">
        <f t="shared" si="1"/>
        <v>1500000</v>
      </c>
      <c r="F53" s="135">
        <f t="shared" si="1"/>
        <v>2000000</v>
      </c>
      <c r="G53" s="135">
        <f t="shared" si="1"/>
        <v>2500000</v>
      </c>
      <c r="H53" s="414">
        <f t="shared" si="3"/>
        <v>3000000</v>
      </c>
      <c r="I53" s="686">
        <v>360</v>
      </c>
      <c r="K53" s="30">
        <v>0.8</v>
      </c>
      <c r="L53" s="695">
        <v>0.9</v>
      </c>
      <c r="M53" s="427" t="s">
        <v>330</v>
      </c>
    </row>
    <row r="54" spans="1:13" ht="12.75" customHeight="1" x14ac:dyDescent="0.3">
      <c r="A54" s="41" t="s">
        <v>1465</v>
      </c>
      <c r="B54" s="25" t="s">
        <v>1466</v>
      </c>
      <c r="C54" s="135">
        <f t="shared" si="0"/>
        <v>750000</v>
      </c>
      <c r="D54" s="135">
        <f t="shared" si="1"/>
        <v>1000000</v>
      </c>
      <c r="E54" s="135">
        <f t="shared" si="1"/>
        <v>1500000</v>
      </c>
      <c r="F54" s="135">
        <f t="shared" si="1"/>
        <v>2000000</v>
      </c>
      <c r="G54" s="135">
        <f t="shared" si="1"/>
        <v>2500000</v>
      </c>
      <c r="H54" s="414">
        <f t="shared" si="3"/>
        <v>3000000</v>
      </c>
      <c r="I54" s="686">
        <v>360</v>
      </c>
      <c r="K54" s="30">
        <v>0.8</v>
      </c>
      <c r="L54" s="695">
        <v>0.9</v>
      </c>
      <c r="M54" s="427" t="s">
        <v>330</v>
      </c>
    </row>
    <row r="55" spans="1:13" ht="12.75" customHeight="1" x14ac:dyDescent="0.3">
      <c r="A55" s="41" t="s">
        <v>1467</v>
      </c>
      <c r="B55" s="25" t="s">
        <v>1468</v>
      </c>
      <c r="C55" s="135">
        <f t="shared" si="0"/>
        <v>750000</v>
      </c>
      <c r="D55" s="135">
        <f t="shared" si="1"/>
        <v>1000000</v>
      </c>
      <c r="E55" s="135">
        <f t="shared" si="1"/>
        <v>1500000</v>
      </c>
      <c r="F55" s="135">
        <f t="shared" si="1"/>
        <v>2000000</v>
      </c>
      <c r="G55" s="135">
        <f t="shared" si="1"/>
        <v>2500000</v>
      </c>
      <c r="H55" s="414">
        <f t="shared" si="3"/>
        <v>3000000</v>
      </c>
      <c r="I55" s="686">
        <v>360</v>
      </c>
      <c r="K55" s="30">
        <v>0.8</v>
      </c>
      <c r="M55" s="427" t="s">
        <v>330</v>
      </c>
    </row>
    <row r="56" spans="1:13" ht="12.75" customHeight="1" x14ac:dyDescent="0.3">
      <c r="A56" s="41" t="s">
        <v>1469</v>
      </c>
      <c r="B56" s="25" t="s">
        <v>1470</v>
      </c>
      <c r="C56" s="135">
        <f t="shared" si="0"/>
        <v>750000</v>
      </c>
      <c r="D56" s="135">
        <f t="shared" si="1"/>
        <v>1000000</v>
      </c>
      <c r="E56" s="135">
        <f t="shared" si="1"/>
        <v>1500000</v>
      </c>
      <c r="F56" s="135">
        <f t="shared" si="1"/>
        <v>2000000</v>
      </c>
      <c r="G56" s="135">
        <f t="shared" si="1"/>
        <v>2500000</v>
      </c>
      <c r="H56" s="414">
        <f t="shared" si="3"/>
        <v>3000000</v>
      </c>
      <c r="I56" s="686">
        <v>360</v>
      </c>
      <c r="K56" s="30">
        <v>0.8</v>
      </c>
      <c r="L56" s="695">
        <v>0.9</v>
      </c>
      <c r="M56" s="427" t="s">
        <v>330</v>
      </c>
    </row>
    <row r="57" spans="1:13" ht="12.75" customHeight="1" x14ac:dyDescent="0.3">
      <c r="A57" s="41" t="s">
        <v>1471</v>
      </c>
      <c r="B57" s="25" t="s">
        <v>1472</v>
      </c>
      <c r="C57" s="135">
        <f t="shared" si="0"/>
        <v>750000</v>
      </c>
      <c r="D57" s="135">
        <f t="shared" si="1"/>
        <v>1000000</v>
      </c>
      <c r="E57" s="135">
        <f t="shared" si="1"/>
        <v>1500000</v>
      </c>
      <c r="F57" s="135">
        <f t="shared" si="1"/>
        <v>2000000</v>
      </c>
      <c r="G57" s="135">
        <f t="shared" si="1"/>
        <v>2500000</v>
      </c>
      <c r="H57" s="414">
        <f t="shared" si="3"/>
        <v>3000000</v>
      </c>
      <c r="I57" s="686">
        <v>360</v>
      </c>
      <c r="K57" s="30">
        <v>0.8</v>
      </c>
      <c r="L57" s="695">
        <v>0.95</v>
      </c>
      <c r="M57" s="427" t="s">
        <v>330</v>
      </c>
    </row>
    <row r="58" spans="1:13" ht="12.75" customHeight="1" x14ac:dyDescent="0.3">
      <c r="A58" s="41" t="s">
        <v>1473</v>
      </c>
      <c r="B58" s="25" t="s">
        <v>1474</v>
      </c>
      <c r="C58" s="135">
        <f t="shared" si="0"/>
        <v>750000</v>
      </c>
      <c r="D58" s="135">
        <f t="shared" si="1"/>
        <v>1000000</v>
      </c>
      <c r="E58" s="135">
        <f t="shared" si="1"/>
        <v>1500000</v>
      </c>
      <c r="F58" s="135">
        <f t="shared" si="1"/>
        <v>2000000</v>
      </c>
      <c r="G58" s="135">
        <f t="shared" si="1"/>
        <v>2500000</v>
      </c>
      <c r="H58" s="414">
        <f t="shared" si="3"/>
        <v>3000000</v>
      </c>
      <c r="I58" s="686">
        <v>360</v>
      </c>
      <c r="K58" s="30">
        <v>0.8</v>
      </c>
      <c r="M58" s="427" t="s">
        <v>330</v>
      </c>
    </row>
    <row r="59" spans="1:13" ht="12.75" customHeight="1" x14ac:dyDescent="0.3">
      <c r="A59" s="41" t="s">
        <v>1475</v>
      </c>
      <c r="B59" s="25" t="s">
        <v>1476</v>
      </c>
      <c r="C59" s="135">
        <f t="shared" si="0"/>
        <v>750000</v>
      </c>
      <c r="D59" s="135">
        <f t="shared" si="1"/>
        <v>1000000</v>
      </c>
      <c r="E59" s="135">
        <f t="shared" si="1"/>
        <v>1500000</v>
      </c>
      <c r="F59" s="135">
        <f t="shared" si="1"/>
        <v>2000000</v>
      </c>
      <c r="G59" s="135">
        <f t="shared" si="1"/>
        <v>2500000</v>
      </c>
      <c r="H59" s="414">
        <f t="shared" si="3"/>
        <v>3000000</v>
      </c>
      <c r="I59" s="686">
        <v>360</v>
      </c>
      <c r="K59" s="30">
        <v>0.8</v>
      </c>
      <c r="L59" s="695">
        <v>0.9</v>
      </c>
      <c r="M59" s="427" t="s">
        <v>330</v>
      </c>
    </row>
    <row r="60" spans="1:13" ht="12.75" customHeight="1" x14ac:dyDescent="0.3">
      <c r="A60" s="41" t="s">
        <v>1477</v>
      </c>
      <c r="B60" s="25" t="s">
        <v>1478</v>
      </c>
      <c r="C60" s="135">
        <f t="shared" si="0"/>
        <v>750000</v>
      </c>
      <c r="D60" s="135">
        <f t="shared" si="1"/>
        <v>1000000</v>
      </c>
      <c r="E60" s="135">
        <f t="shared" si="1"/>
        <v>1500000</v>
      </c>
      <c r="F60" s="135">
        <f t="shared" si="1"/>
        <v>2000000</v>
      </c>
      <c r="G60" s="135">
        <f t="shared" si="1"/>
        <v>2500000</v>
      </c>
      <c r="H60" s="414">
        <f t="shared" si="3"/>
        <v>3000000</v>
      </c>
      <c r="I60" s="686">
        <v>360</v>
      </c>
      <c r="K60" s="30">
        <v>0.8</v>
      </c>
      <c r="L60" s="695">
        <v>0.95</v>
      </c>
      <c r="M60" s="427" t="s">
        <v>330</v>
      </c>
    </row>
    <row r="61" spans="1:13" ht="12.75" customHeight="1" x14ac:dyDescent="0.3">
      <c r="A61" s="41" t="s">
        <v>1479</v>
      </c>
      <c r="B61" s="25" t="s">
        <v>1480</v>
      </c>
      <c r="C61" s="135">
        <f t="shared" si="0"/>
        <v>750000</v>
      </c>
      <c r="D61" s="135">
        <f t="shared" si="1"/>
        <v>1000000</v>
      </c>
      <c r="E61" s="135">
        <f t="shared" si="1"/>
        <v>1500000</v>
      </c>
      <c r="F61" s="135">
        <f t="shared" si="1"/>
        <v>2000000</v>
      </c>
      <c r="G61" s="135">
        <f t="shared" si="1"/>
        <v>2500000</v>
      </c>
      <c r="H61" s="414">
        <f t="shared" si="3"/>
        <v>3000000</v>
      </c>
      <c r="I61" s="686">
        <v>360</v>
      </c>
      <c r="K61" s="30">
        <v>0.8</v>
      </c>
      <c r="L61" s="695">
        <v>0.95</v>
      </c>
      <c r="M61" s="427" t="s">
        <v>330</v>
      </c>
    </row>
    <row r="62" spans="1:13" ht="12.75" customHeight="1" x14ac:dyDescent="0.3">
      <c r="A62" s="41" t="s">
        <v>1481</v>
      </c>
      <c r="B62" s="25" t="s">
        <v>1482</v>
      </c>
      <c r="C62" s="135">
        <f t="shared" ref="C62:C93" si="4">VLOOKUP($B62,ProductDLA,C$27,FALSE)</f>
        <v>750000</v>
      </c>
      <c r="D62" s="135">
        <f t="shared" si="1"/>
        <v>1000000</v>
      </c>
      <c r="E62" s="135">
        <f t="shared" si="1"/>
        <v>1500000</v>
      </c>
      <c r="F62" s="135">
        <f t="shared" si="1"/>
        <v>2000000</v>
      </c>
      <c r="G62" s="135">
        <f t="shared" si="1"/>
        <v>2500000</v>
      </c>
      <c r="H62" s="414">
        <f t="shared" si="3"/>
        <v>3000000</v>
      </c>
      <c r="I62" s="686">
        <v>360</v>
      </c>
      <c r="K62" s="30">
        <v>0.8</v>
      </c>
      <c r="L62" s="695">
        <v>0.95</v>
      </c>
      <c r="M62" s="427" t="s">
        <v>330</v>
      </c>
    </row>
    <row r="63" spans="1:13" ht="12.75" customHeight="1" x14ac:dyDescent="0.3">
      <c r="A63" s="41" t="s">
        <v>1483</v>
      </c>
      <c r="B63" s="25" t="s">
        <v>1484</v>
      </c>
      <c r="C63" s="135">
        <f t="shared" si="4"/>
        <v>750000</v>
      </c>
      <c r="D63" s="135">
        <f t="shared" si="1"/>
        <v>1000000</v>
      </c>
      <c r="E63" s="135">
        <f t="shared" si="1"/>
        <v>1500000</v>
      </c>
      <c r="F63" s="135">
        <f t="shared" si="1"/>
        <v>2000000</v>
      </c>
      <c r="G63" s="135">
        <f t="shared" si="1"/>
        <v>2500000</v>
      </c>
      <c r="H63" s="414">
        <f t="shared" ref="H63:H94" si="5">VLOOKUP($B63,ProductDLA,H$27,FALSE)</f>
        <v>3000000</v>
      </c>
      <c r="I63" s="686">
        <v>360</v>
      </c>
      <c r="K63" s="30">
        <v>0.8</v>
      </c>
      <c r="L63" s="695">
        <v>0.95</v>
      </c>
      <c r="M63" s="427" t="s">
        <v>330</v>
      </c>
    </row>
    <row r="64" spans="1:13" ht="12.75" customHeight="1" x14ac:dyDescent="0.3">
      <c r="A64" s="41" t="s">
        <v>1485</v>
      </c>
      <c r="B64" s="25" t="s">
        <v>1486</v>
      </c>
      <c r="C64" s="135">
        <f t="shared" si="4"/>
        <v>750000</v>
      </c>
      <c r="D64" s="135">
        <f t="shared" si="1"/>
        <v>1000000</v>
      </c>
      <c r="E64" s="135">
        <f t="shared" si="1"/>
        <v>1500000</v>
      </c>
      <c r="F64" s="135">
        <f t="shared" si="1"/>
        <v>2000000</v>
      </c>
      <c r="G64" s="135">
        <f t="shared" si="1"/>
        <v>2500000</v>
      </c>
      <c r="H64" s="414">
        <f t="shared" si="5"/>
        <v>3000000</v>
      </c>
      <c r="I64" s="686">
        <v>360</v>
      </c>
      <c r="K64" s="30">
        <v>0.8</v>
      </c>
      <c r="L64" s="695">
        <v>0.95</v>
      </c>
      <c r="M64" s="427" t="s">
        <v>330</v>
      </c>
    </row>
    <row r="65" spans="1:13" ht="12.75" customHeight="1" x14ac:dyDescent="0.3">
      <c r="A65" s="41" t="s">
        <v>1487</v>
      </c>
      <c r="B65" s="25" t="s">
        <v>1488</v>
      </c>
      <c r="C65" s="135">
        <f t="shared" si="4"/>
        <v>750000</v>
      </c>
      <c r="D65" s="135">
        <f t="shared" si="1"/>
        <v>1000000</v>
      </c>
      <c r="E65" s="135">
        <f t="shared" si="1"/>
        <v>1500000</v>
      </c>
      <c r="F65" s="135">
        <f t="shared" si="1"/>
        <v>2000000</v>
      </c>
      <c r="G65" s="135">
        <f t="shared" si="1"/>
        <v>2500000</v>
      </c>
      <c r="H65" s="414">
        <f t="shared" si="5"/>
        <v>3000000</v>
      </c>
      <c r="I65" s="686">
        <v>360</v>
      </c>
      <c r="K65" s="30">
        <v>0.8</v>
      </c>
      <c r="L65" s="695">
        <v>0.95</v>
      </c>
      <c r="M65" s="427" t="s">
        <v>330</v>
      </c>
    </row>
    <row r="66" spans="1:13" ht="12.75" customHeight="1" x14ac:dyDescent="0.3">
      <c r="A66" s="41" t="s">
        <v>1489</v>
      </c>
      <c r="B66" s="25" t="s">
        <v>1490</v>
      </c>
      <c r="C66" s="135">
        <f t="shared" si="4"/>
        <v>750000</v>
      </c>
      <c r="D66" s="135">
        <f t="shared" si="1"/>
        <v>1000000</v>
      </c>
      <c r="E66" s="135">
        <f t="shared" si="1"/>
        <v>1500000</v>
      </c>
      <c r="F66" s="135">
        <f t="shared" si="1"/>
        <v>2000000</v>
      </c>
      <c r="G66" s="135">
        <f t="shared" si="1"/>
        <v>2500000</v>
      </c>
      <c r="H66" s="414">
        <f t="shared" si="5"/>
        <v>3000000</v>
      </c>
      <c r="I66" s="686">
        <v>360</v>
      </c>
      <c r="K66" s="30">
        <v>0.8</v>
      </c>
      <c r="M66" s="427" t="s">
        <v>330</v>
      </c>
    </row>
    <row r="67" spans="1:13" ht="12.75" customHeight="1" x14ac:dyDescent="0.3">
      <c r="A67" s="41" t="s">
        <v>1491</v>
      </c>
      <c r="B67" s="25" t="s">
        <v>1492</v>
      </c>
      <c r="C67" s="135">
        <f t="shared" si="4"/>
        <v>750000</v>
      </c>
      <c r="D67" s="135">
        <f t="shared" si="1"/>
        <v>1000000</v>
      </c>
      <c r="E67" s="135">
        <f t="shared" si="1"/>
        <v>1500000</v>
      </c>
      <c r="F67" s="135">
        <f t="shared" si="1"/>
        <v>2000000</v>
      </c>
      <c r="G67" s="135">
        <f t="shared" si="1"/>
        <v>2500000</v>
      </c>
      <c r="H67" s="414">
        <f t="shared" si="5"/>
        <v>3000000</v>
      </c>
      <c r="I67" s="686">
        <v>360</v>
      </c>
      <c r="K67" s="30">
        <v>0.8</v>
      </c>
      <c r="L67" s="695">
        <v>0.9</v>
      </c>
      <c r="M67" s="427" t="s">
        <v>330</v>
      </c>
    </row>
    <row r="68" spans="1:13" ht="12.75" customHeight="1" x14ac:dyDescent="0.3">
      <c r="A68" s="41" t="s">
        <v>1493</v>
      </c>
      <c r="B68" s="25" t="s">
        <v>1494</v>
      </c>
      <c r="C68" s="135">
        <f t="shared" si="4"/>
        <v>750000</v>
      </c>
      <c r="D68" s="135">
        <f t="shared" si="1"/>
        <v>1000000</v>
      </c>
      <c r="E68" s="135">
        <f t="shared" si="1"/>
        <v>1500000</v>
      </c>
      <c r="F68" s="135">
        <f t="shared" si="1"/>
        <v>2000000</v>
      </c>
      <c r="G68" s="135">
        <f t="shared" si="1"/>
        <v>2500000</v>
      </c>
      <c r="H68" s="414">
        <f t="shared" si="5"/>
        <v>3000000</v>
      </c>
      <c r="I68" s="686">
        <v>360</v>
      </c>
      <c r="K68" s="30">
        <v>0.8</v>
      </c>
      <c r="M68" s="427" t="s">
        <v>330</v>
      </c>
    </row>
    <row r="69" spans="1:13" ht="12.75" customHeight="1" x14ac:dyDescent="0.3">
      <c r="A69" s="41" t="s">
        <v>1495</v>
      </c>
      <c r="B69" s="25" t="s">
        <v>1496</v>
      </c>
      <c r="C69" s="135">
        <f t="shared" si="4"/>
        <v>750000</v>
      </c>
      <c r="D69" s="135">
        <f t="shared" si="1"/>
        <v>1000000</v>
      </c>
      <c r="E69" s="135">
        <f t="shared" si="1"/>
        <v>1500000</v>
      </c>
      <c r="F69" s="135">
        <f t="shared" si="1"/>
        <v>2000000</v>
      </c>
      <c r="G69" s="135">
        <f t="shared" si="1"/>
        <v>2500000</v>
      </c>
      <c r="H69" s="414">
        <f t="shared" si="5"/>
        <v>3000000</v>
      </c>
      <c r="I69" s="686">
        <v>360</v>
      </c>
      <c r="K69" s="30">
        <v>0.8</v>
      </c>
      <c r="L69" s="695">
        <v>0.9</v>
      </c>
      <c r="M69" s="427" t="s">
        <v>330</v>
      </c>
    </row>
    <row r="70" spans="1:13" ht="12.75" customHeight="1" x14ac:dyDescent="0.3">
      <c r="A70" s="41" t="s">
        <v>1497</v>
      </c>
      <c r="B70" s="25" t="s">
        <v>1498</v>
      </c>
      <c r="C70" s="135">
        <f t="shared" si="4"/>
        <v>750000</v>
      </c>
      <c r="D70" s="135">
        <f t="shared" si="1"/>
        <v>1000000</v>
      </c>
      <c r="E70" s="135">
        <f t="shared" si="1"/>
        <v>1500000</v>
      </c>
      <c r="F70" s="135">
        <f t="shared" si="1"/>
        <v>2000000</v>
      </c>
      <c r="G70" s="135">
        <f t="shared" si="1"/>
        <v>2500000</v>
      </c>
      <c r="H70" s="414">
        <f t="shared" si="5"/>
        <v>3000000</v>
      </c>
      <c r="I70" s="686">
        <v>360</v>
      </c>
      <c r="K70" s="30">
        <v>0.8</v>
      </c>
      <c r="L70" s="695">
        <v>0.9</v>
      </c>
      <c r="M70" s="427" t="s">
        <v>330</v>
      </c>
    </row>
    <row r="71" spans="1:13" ht="12.75" customHeight="1" x14ac:dyDescent="0.3">
      <c r="A71" s="41" t="s">
        <v>1499</v>
      </c>
      <c r="B71" s="25" t="s">
        <v>1500</v>
      </c>
      <c r="C71" s="135">
        <f t="shared" si="4"/>
        <v>750000</v>
      </c>
      <c r="D71" s="135">
        <f t="shared" si="1"/>
        <v>1000000</v>
      </c>
      <c r="E71" s="135">
        <f t="shared" si="1"/>
        <v>1500000</v>
      </c>
      <c r="F71" s="135">
        <f t="shared" si="1"/>
        <v>2000000</v>
      </c>
      <c r="G71" s="135">
        <f t="shared" si="1"/>
        <v>2500000</v>
      </c>
      <c r="H71" s="414">
        <f t="shared" si="5"/>
        <v>3000000</v>
      </c>
      <c r="I71" s="686">
        <v>360</v>
      </c>
      <c r="K71" s="30">
        <v>0.8</v>
      </c>
      <c r="L71" s="695">
        <v>0.9</v>
      </c>
      <c r="M71" s="427" t="s">
        <v>330</v>
      </c>
    </row>
    <row r="72" spans="1:13" ht="12.75" customHeight="1" x14ac:dyDescent="0.3">
      <c r="A72" s="41" t="s">
        <v>1501</v>
      </c>
      <c r="B72" s="25" t="s">
        <v>1502</v>
      </c>
      <c r="C72" s="135">
        <f t="shared" si="4"/>
        <v>750000</v>
      </c>
      <c r="D72" s="135">
        <f t="shared" si="1"/>
        <v>1000000</v>
      </c>
      <c r="E72" s="135">
        <f t="shared" si="1"/>
        <v>1500000</v>
      </c>
      <c r="F72" s="135">
        <f t="shared" si="1"/>
        <v>2000000</v>
      </c>
      <c r="G72" s="135">
        <f t="shared" si="1"/>
        <v>2500000</v>
      </c>
      <c r="H72" s="414">
        <f t="shared" si="5"/>
        <v>3000000</v>
      </c>
      <c r="I72" s="686">
        <v>360</v>
      </c>
      <c r="K72" s="30">
        <v>0.8</v>
      </c>
      <c r="L72" s="695">
        <v>0.9</v>
      </c>
      <c r="M72" s="427" t="s">
        <v>330</v>
      </c>
    </row>
    <row r="73" spans="1:13" ht="12.75" customHeight="1" x14ac:dyDescent="0.3">
      <c r="A73" s="41" t="s">
        <v>1503</v>
      </c>
      <c r="B73" s="25" t="s">
        <v>1504</v>
      </c>
      <c r="C73" s="135">
        <f t="shared" si="4"/>
        <v>750000</v>
      </c>
      <c r="D73" s="135">
        <f t="shared" si="1"/>
        <v>1000000</v>
      </c>
      <c r="E73" s="135">
        <f t="shared" si="1"/>
        <v>1500000</v>
      </c>
      <c r="F73" s="135">
        <f t="shared" si="1"/>
        <v>2000000</v>
      </c>
      <c r="G73" s="135">
        <f t="shared" si="1"/>
        <v>2500000</v>
      </c>
      <c r="H73" s="414">
        <f t="shared" si="5"/>
        <v>3000000</v>
      </c>
      <c r="I73" s="686">
        <v>360</v>
      </c>
      <c r="K73" s="30">
        <v>0.8</v>
      </c>
      <c r="L73" s="695">
        <v>0.9</v>
      </c>
      <c r="M73" s="427" t="s">
        <v>330</v>
      </c>
    </row>
    <row r="74" spans="1:13" ht="12.75" customHeight="1" x14ac:dyDescent="0.3">
      <c r="A74" s="41" t="s">
        <v>1505</v>
      </c>
      <c r="B74" s="25" t="s">
        <v>1506</v>
      </c>
      <c r="C74" s="135">
        <f t="shared" si="4"/>
        <v>750000</v>
      </c>
      <c r="D74" s="135">
        <f t="shared" si="1"/>
        <v>1000000</v>
      </c>
      <c r="E74" s="135">
        <f t="shared" si="1"/>
        <v>1500000</v>
      </c>
      <c r="F74" s="135">
        <f t="shared" si="1"/>
        <v>2000000</v>
      </c>
      <c r="G74" s="135">
        <f t="shared" si="1"/>
        <v>2500000</v>
      </c>
      <c r="H74" s="414">
        <f t="shared" si="5"/>
        <v>3000000</v>
      </c>
      <c r="I74" s="686">
        <v>360</v>
      </c>
      <c r="K74" s="30">
        <v>0.8</v>
      </c>
      <c r="L74" s="695">
        <v>0.9</v>
      </c>
      <c r="M74" s="427" t="s">
        <v>330</v>
      </c>
    </row>
    <row r="75" spans="1:13" ht="12.75" customHeight="1" x14ac:dyDescent="0.3">
      <c r="A75" s="41" t="s">
        <v>1507</v>
      </c>
      <c r="B75" s="25" t="s">
        <v>1508</v>
      </c>
      <c r="C75" s="135">
        <f t="shared" si="4"/>
        <v>750000</v>
      </c>
      <c r="D75" s="135">
        <f t="shared" si="1"/>
        <v>1000000</v>
      </c>
      <c r="E75" s="135">
        <f t="shared" si="1"/>
        <v>1500000</v>
      </c>
      <c r="F75" s="135">
        <f t="shared" si="1"/>
        <v>2000000</v>
      </c>
      <c r="G75" s="135">
        <f t="shared" si="1"/>
        <v>2500000</v>
      </c>
      <c r="H75" s="414">
        <f t="shared" si="5"/>
        <v>3000000</v>
      </c>
      <c r="I75" s="686">
        <v>360</v>
      </c>
      <c r="K75" s="30">
        <v>0.8</v>
      </c>
      <c r="L75" s="695">
        <v>0.9</v>
      </c>
      <c r="M75" s="427" t="s">
        <v>330</v>
      </c>
    </row>
    <row r="76" spans="1:13" ht="12.75" customHeight="1" x14ac:dyDescent="0.3">
      <c r="A76" s="41" t="s">
        <v>1509</v>
      </c>
      <c r="B76" s="25" t="s">
        <v>1510</v>
      </c>
      <c r="C76" s="135">
        <f t="shared" si="4"/>
        <v>750000</v>
      </c>
      <c r="D76" s="135">
        <f t="shared" si="1"/>
        <v>1000000</v>
      </c>
      <c r="E76" s="135">
        <f t="shared" si="1"/>
        <v>1500000</v>
      </c>
      <c r="F76" s="135">
        <f t="shared" si="1"/>
        <v>2000000</v>
      </c>
      <c r="G76" s="135">
        <f t="shared" si="1"/>
        <v>2500000</v>
      </c>
      <c r="H76" s="414">
        <f t="shared" si="5"/>
        <v>3000000</v>
      </c>
      <c r="I76" s="686">
        <v>360</v>
      </c>
      <c r="K76" s="30">
        <v>0.8</v>
      </c>
      <c r="L76" s="695">
        <v>0.9</v>
      </c>
      <c r="M76" s="427" t="s">
        <v>330</v>
      </c>
    </row>
    <row r="77" spans="1:13" ht="12.75" customHeight="1" x14ac:dyDescent="0.3">
      <c r="A77" s="41" t="s">
        <v>1511</v>
      </c>
      <c r="B77" s="25" t="s">
        <v>1512</v>
      </c>
      <c r="C77" s="135">
        <f t="shared" si="4"/>
        <v>750000</v>
      </c>
      <c r="D77" s="135">
        <f t="shared" si="1"/>
        <v>1000000</v>
      </c>
      <c r="E77" s="135">
        <f t="shared" si="1"/>
        <v>1500000</v>
      </c>
      <c r="F77" s="135">
        <f t="shared" si="1"/>
        <v>2000000</v>
      </c>
      <c r="G77" s="135">
        <f t="shared" si="1"/>
        <v>2500000</v>
      </c>
      <c r="H77" s="414">
        <f t="shared" si="5"/>
        <v>3000000</v>
      </c>
      <c r="I77" s="686">
        <v>360</v>
      </c>
      <c r="K77" s="30">
        <v>0.8</v>
      </c>
      <c r="L77" s="695">
        <v>0.9</v>
      </c>
      <c r="M77" s="427" t="s">
        <v>330</v>
      </c>
    </row>
    <row r="78" spans="1:13" ht="12.75" customHeight="1" x14ac:dyDescent="0.3">
      <c r="A78" s="41" t="s">
        <v>1513</v>
      </c>
      <c r="B78" s="25" t="s">
        <v>1514</v>
      </c>
      <c r="C78" s="135">
        <f t="shared" si="4"/>
        <v>750000</v>
      </c>
      <c r="D78" s="135">
        <f t="shared" si="1"/>
        <v>1000000</v>
      </c>
      <c r="E78" s="135">
        <f t="shared" si="1"/>
        <v>1500000</v>
      </c>
      <c r="F78" s="135">
        <f t="shared" si="1"/>
        <v>2000000</v>
      </c>
      <c r="G78" s="135">
        <f t="shared" si="1"/>
        <v>2500000</v>
      </c>
      <c r="H78" s="414">
        <f t="shared" si="5"/>
        <v>3000000</v>
      </c>
      <c r="I78" s="686">
        <v>360</v>
      </c>
      <c r="K78" s="30">
        <v>0.8</v>
      </c>
      <c r="L78" s="695">
        <v>0.9</v>
      </c>
      <c r="M78" s="427" t="s">
        <v>330</v>
      </c>
    </row>
    <row r="79" spans="1:13" ht="12.75" customHeight="1" x14ac:dyDescent="0.3">
      <c r="A79" s="41" t="s">
        <v>1515</v>
      </c>
      <c r="B79" s="25" t="s">
        <v>1516</v>
      </c>
      <c r="C79" s="135">
        <f t="shared" si="4"/>
        <v>750000</v>
      </c>
      <c r="D79" s="135">
        <f t="shared" si="1"/>
        <v>1000000</v>
      </c>
      <c r="E79" s="135">
        <f t="shared" si="1"/>
        <v>1500000</v>
      </c>
      <c r="F79" s="135">
        <f t="shared" si="1"/>
        <v>2000000</v>
      </c>
      <c r="G79" s="135">
        <f t="shared" si="1"/>
        <v>2500000</v>
      </c>
      <c r="H79" s="414">
        <f t="shared" si="5"/>
        <v>3000000</v>
      </c>
      <c r="I79" s="686">
        <v>360</v>
      </c>
      <c r="K79" s="30">
        <v>0.8</v>
      </c>
      <c r="M79" s="427" t="s">
        <v>330</v>
      </c>
    </row>
    <row r="80" spans="1:13" ht="12.75" customHeight="1" x14ac:dyDescent="0.3">
      <c r="A80" s="41" t="s">
        <v>1517</v>
      </c>
      <c r="B80" s="25" t="s">
        <v>1518</v>
      </c>
      <c r="C80" s="135">
        <f t="shared" si="4"/>
        <v>750000</v>
      </c>
      <c r="D80" s="135">
        <f t="shared" si="1"/>
        <v>1000000</v>
      </c>
      <c r="E80" s="135">
        <f t="shared" si="1"/>
        <v>1500000</v>
      </c>
      <c r="F80" s="135">
        <f t="shared" si="1"/>
        <v>2000000</v>
      </c>
      <c r="G80" s="135">
        <f t="shared" si="1"/>
        <v>2500000</v>
      </c>
      <c r="H80" s="414">
        <f t="shared" si="5"/>
        <v>3000000</v>
      </c>
      <c r="I80" s="686">
        <v>360</v>
      </c>
      <c r="K80" s="30">
        <v>0.8</v>
      </c>
      <c r="L80" s="695">
        <v>0.9</v>
      </c>
      <c r="M80" s="427" t="s">
        <v>330</v>
      </c>
    </row>
    <row r="81" spans="1:13" ht="12.75" customHeight="1" x14ac:dyDescent="0.3">
      <c r="A81" s="41" t="s">
        <v>1519</v>
      </c>
      <c r="B81" s="25" t="s">
        <v>1520</v>
      </c>
      <c r="C81" s="135">
        <f t="shared" si="4"/>
        <v>750000</v>
      </c>
      <c r="D81" s="135">
        <f t="shared" si="1"/>
        <v>1000000</v>
      </c>
      <c r="E81" s="135">
        <f t="shared" si="1"/>
        <v>1500000</v>
      </c>
      <c r="F81" s="135">
        <f t="shared" si="1"/>
        <v>2000000</v>
      </c>
      <c r="G81" s="135">
        <f t="shared" si="1"/>
        <v>2500000</v>
      </c>
      <c r="H81" s="414">
        <f t="shared" si="5"/>
        <v>3000000</v>
      </c>
      <c r="I81" s="686">
        <v>360</v>
      </c>
      <c r="K81" s="30">
        <v>0.8</v>
      </c>
      <c r="L81" s="695">
        <v>0.95</v>
      </c>
      <c r="M81" s="427" t="s">
        <v>330</v>
      </c>
    </row>
    <row r="82" spans="1:13" ht="12.75" customHeight="1" x14ac:dyDescent="0.3">
      <c r="A82" s="41" t="s">
        <v>1521</v>
      </c>
      <c r="B82" s="25" t="s">
        <v>1522</v>
      </c>
      <c r="C82" s="135">
        <f t="shared" si="4"/>
        <v>750000</v>
      </c>
      <c r="D82" s="135">
        <f t="shared" si="1"/>
        <v>1000000</v>
      </c>
      <c r="E82" s="135">
        <f t="shared" si="1"/>
        <v>1500000</v>
      </c>
      <c r="F82" s="135">
        <f t="shared" si="1"/>
        <v>2000000</v>
      </c>
      <c r="G82" s="135">
        <f t="shared" si="1"/>
        <v>2500000</v>
      </c>
      <c r="H82" s="414">
        <f t="shared" si="5"/>
        <v>3000000</v>
      </c>
      <c r="I82" s="686">
        <v>360</v>
      </c>
      <c r="K82" s="30">
        <v>0.8</v>
      </c>
      <c r="M82" s="427" t="s">
        <v>330</v>
      </c>
    </row>
    <row r="83" spans="1:13" ht="12.75" customHeight="1" x14ac:dyDescent="0.3">
      <c r="A83" s="41" t="s">
        <v>1523</v>
      </c>
      <c r="B83" s="25" t="s">
        <v>1524</v>
      </c>
      <c r="C83" s="135">
        <f t="shared" si="4"/>
        <v>750000</v>
      </c>
      <c r="D83" s="135">
        <f t="shared" si="1"/>
        <v>1000000</v>
      </c>
      <c r="E83" s="135">
        <f t="shared" si="1"/>
        <v>1500000</v>
      </c>
      <c r="F83" s="135">
        <f t="shared" si="1"/>
        <v>2000000</v>
      </c>
      <c r="G83" s="135">
        <f t="shared" si="1"/>
        <v>2500000</v>
      </c>
      <c r="H83" s="414">
        <f t="shared" si="5"/>
        <v>3000000</v>
      </c>
      <c r="I83" s="686">
        <v>360</v>
      </c>
      <c r="K83" s="30">
        <v>0.8</v>
      </c>
      <c r="L83" s="695">
        <v>0.9</v>
      </c>
      <c r="M83" s="427" t="s">
        <v>330</v>
      </c>
    </row>
    <row r="84" spans="1:13" ht="12.75" customHeight="1" x14ac:dyDescent="0.3">
      <c r="A84" s="41" t="s">
        <v>1525</v>
      </c>
      <c r="B84" s="25" t="s">
        <v>1526</v>
      </c>
      <c r="C84" s="135">
        <f t="shared" si="4"/>
        <v>750000</v>
      </c>
      <c r="D84" s="135">
        <f t="shared" si="1"/>
        <v>1000000</v>
      </c>
      <c r="E84" s="135">
        <f t="shared" si="1"/>
        <v>1500000</v>
      </c>
      <c r="F84" s="135">
        <f t="shared" si="1"/>
        <v>2000000</v>
      </c>
      <c r="G84" s="135">
        <f t="shared" si="1"/>
        <v>2500000</v>
      </c>
      <c r="H84" s="414">
        <f t="shared" si="5"/>
        <v>3000000</v>
      </c>
      <c r="I84" s="686">
        <v>360</v>
      </c>
      <c r="K84" s="30">
        <v>0.8</v>
      </c>
      <c r="L84" s="695">
        <v>0.95</v>
      </c>
      <c r="M84" s="427" t="s">
        <v>330</v>
      </c>
    </row>
    <row r="85" spans="1:13" ht="12.75" customHeight="1" x14ac:dyDescent="0.3">
      <c r="A85" s="41" t="s">
        <v>1527</v>
      </c>
      <c r="B85" s="25" t="s">
        <v>1528</v>
      </c>
      <c r="C85" s="135">
        <f t="shared" si="4"/>
        <v>750000</v>
      </c>
      <c r="D85" s="135">
        <f t="shared" si="1"/>
        <v>1000000</v>
      </c>
      <c r="E85" s="135">
        <f t="shared" si="1"/>
        <v>1500000</v>
      </c>
      <c r="F85" s="135">
        <f t="shared" si="1"/>
        <v>2000000</v>
      </c>
      <c r="G85" s="135">
        <f t="shared" si="1"/>
        <v>2500000</v>
      </c>
      <c r="H85" s="414">
        <f t="shared" si="5"/>
        <v>3000000</v>
      </c>
      <c r="I85" s="686">
        <v>360</v>
      </c>
      <c r="K85" s="30">
        <v>0.8</v>
      </c>
      <c r="L85" s="695">
        <v>0.95</v>
      </c>
      <c r="M85" s="427" t="s">
        <v>330</v>
      </c>
    </row>
    <row r="86" spans="1:13" ht="12.75" customHeight="1" x14ac:dyDescent="0.3">
      <c r="A86" s="41" t="s">
        <v>1529</v>
      </c>
      <c r="B86" s="25" t="s">
        <v>1530</v>
      </c>
      <c r="C86" s="135">
        <f t="shared" si="4"/>
        <v>750000</v>
      </c>
      <c r="D86" s="135">
        <f t="shared" si="1"/>
        <v>1000000</v>
      </c>
      <c r="E86" s="135">
        <f t="shared" si="1"/>
        <v>1500000</v>
      </c>
      <c r="F86" s="135">
        <f t="shared" si="1"/>
        <v>2000000</v>
      </c>
      <c r="G86" s="135">
        <f t="shared" si="1"/>
        <v>2500000</v>
      </c>
      <c r="H86" s="414">
        <f t="shared" si="5"/>
        <v>3000000</v>
      </c>
      <c r="I86" s="686">
        <v>360</v>
      </c>
      <c r="K86" s="30">
        <v>0.8</v>
      </c>
      <c r="L86" s="695">
        <v>0.95</v>
      </c>
      <c r="M86" s="427" t="s">
        <v>330</v>
      </c>
    </row>
    <row r="87" spans="1:13" ht="12.75" customHeight="1" x14ac:dyDescent="0.3">
      <c r="A87" s="41" t="s">
        <v>1531</v>
      </c>
      <c r="B87" s="25" t="s">
        <v>1532</v>
      </c>
      <c r="C87" s="135">
        <f t="shared" si="4"/>
        <v>750000</v>
      </c>
      <c r="D87" s="135">
        <f t="shared" si="1"/>
        <v>1000000</v>
      </c>
      <c r="E87" s="135">
        <f t="shared" si="1"/>
        <v>1500000</v>
      </c>
      <c r="F87" s="135">
        <f t="shared" si="1"/>
        <v>2000000</v>
      </c>
      <c r="G87" s="135">
        <f t="shared" si="1"/>
        <v>2500000</v>
      </c>
      <c r="H87" s="414">
        <f t="shared" si="5"/>
        <v>3000000</v>
      </c>
      <c r="I87" s="686">
        <v>360</v>
      </c>
      <c r="K87" s="30">
        <v>0.8</v>
      </c>
      <c r="L87" s="695">
        <v>0.95</v>
      </c>
      <c r="M87" s="427" t="s">
        <v>330</v>
      </c>
    </row>
    <row r="88" spans="1:13" ht="12.75" customHeight="1" x14ac:dyDescent="0.3">
      <c r="A88" s="41" t="s">
        <v>1533</v>
      </c>
      <c r="B88" s="25" t="s">
        <v>1534</v>
      </c>
      <c r="C88" s="135">
        <f t="shared" si="4"/>
        <v>750000</v>
      </c>
      <c r="D88" s="135">
        <f t="shared" si="1"/>
        <v>1000000</v>
      </c>
      <c r="E88" s="135">
        <f t="shared" si="1"/>
        <v>1500000</v>
      </c>
      <c r="F88" s="135">
        <f t="shared" si="1"/>
        <v>2000000</v>
      </c>
      <c r="G88" s="135">
        <f t="shared" si="1"/>
        <v>2500000</v>
      </c>
      <c r="H88" s="414">
        <f t="shared" si="5"/>
        <v>3000000</v>
      </c>
      <c r="I88" s="686">
        <v>360</v>
      </c>
      <c r="K88" s="30">
        <v>0.8</v>
      </c>
      <c r="L88" s="695">
        <v>0.95</v>
      </c>
      <c r="M88" s="427" t="s">
        <v>330</v>
      </c>
    </row>
    <row r="89" spans="1:13" ht="12.75" customHeight="1" x14ac:dyDescent="0.3">
      <c r="A89" s="41" t="s">
        <v>1535</v>
      </c>
      <c r="B89" s="25" t="s">
        <v>1536</v>
      </c>
      <c r="C89" s="135">
        <f t="shared" si="4"/>
        <v>750000</v>
      </c>
      <c r="D89" s="135">
        <f t="shared" si="1"/>
        <v>1000000</v>
      </c>
      <c r="E89" s="135">
        <f t="shared" si="1"/>
        <v>1500000</v>
      </c>
      <c r="F89" s="135">
        <f t="shared" si="1"/>
        <v>2000000</v>
      </c>
      <c r="G89" s="135">
        <f t="shared" si="1"/>
        <v>2500000</v>
      </c>
      <c r="H89" s="414">
        <f t="shared" si="5"/>
        <v>3000000</v>
      </c>
      <c r="I89" s="686">
        <v>360</v>
      </c>
      <c r="K89" s="30">
        <v>0.8</v>
      </c>
      <c r="L89" s="695">
        <v>0.95</v>
      </c>
      <c r="M89" s="427" t="s">
        <v>330</v>
      </c>
    </row>
    <row r="90" spans="1:13" ht="12.75" customHeight="1" x14ac:dyDescent="0.3">
      <c r="A90" s="41" t="s">
        <v>1537</v>
      </c>
      <c r="B90" s="25" t="s">
        <v>1538</v>
      </c>
      <c r="C90" s="135">
        <f t="shared" si="4"/>
        <v>750000</v>
      </c>
      <c r="D90" s="135">
        <f t="shared" si="1"/>
        <v>1000000</v>
      </c>
      <c r="E90" s="135">
        <f t="shared" si="1"/>
        <v>1500000</v>
      </c>
      <c r="F90" s="135">
        <f t="shared" si="1"/>
        <v>2000000</v>
      </c>
      <c r="G90" s="135">
        <f t="shared" si="1"/>
        <v>2500000</v>
      </c>
      <c r="H90" s="414">
        <f t="shared" si="5"/>
        <v>3000000</v>
      </c>
      <c r="I90" s="686">
        <v>360</v>
      </c>
      <c r="K90" s="30">
        <v>0.8</v>
      </c>
      <c r="L90" s="695">
        <v>0.95</v>
      </c>
      <c r="M90" s="427" t="s">
        <v>330</v>
      </c>
    </row>
    <row r="91" spans="1:13" ht="12.75" customHeight="1" x14ac:dyDescent="0.3">
      <c r="A91" s="41" t="s">
        <v>1539</v>
      </c>
      <c r="B91" s="25" t="s">
        <v>1540</v>
      </c>
      <c r="C91" s="135">
        <f t="shared" si="4"/>
        <v>750000</v>
      </c>
      <c r="D91" s="135">
        <f t="shared" si="1"/>
        <v>1000000</v>
      </c>
      <c r="E91" s="135">
        <f t="shared" si="1"/>
        <v>1500000</v>
      </c>
      <c r="F91" s="135">
        <f t="shared" si="1"/>
        <v>2000000</v>
      </c>
      <c r="G91" s="135">
        <f t="shared" si="1"/>
        <v>2500000</v>
      </c>
      <c r="H91" s="414">
        <f t="shared" si="5"/>
        <v>3000000</v>
      </c>
      <c r="I91" s="686">
        <v>360</v>
      </c>
      <c r="K91" s="30">
        <v>0.8</v>
      </c>
      <c r="L91" s="695"/>
      <c r="M91" s="427" t="s">
        <v>330</v>
      </c>
    </row>
    <row r="92" spans="1:13" ht="12.75" customHeight="1" x14ac:dyDescent="0.3">
      <c r="A92" s="41" t="s">
        <v>1541</v>
      </c>
      <c r="B92" s="25" t="s">
        <v>1542</v>
      </c>
      <c r="C92" s="135">
        <f t="shared" si="4"/>
        <v>750000</v>
      </c>
      <c r="D92" s="135">
        <f t="shared" si="1"/>
        <v>1000000</v>
      </c>
      <c r="E92" s="135">
        <f t="shared" si="1"/>
        <v>1500000</v>
      </c>
      <c r="F92" s="135">
        <f t="shared" si="1"/>
        <v>2000000</v>
      </c>
      <c r="G92" s="135">
        <f t="shared" si="1"/>
        <v>2500000</v>
      </c>
      <c r="H92" s="414">
        <f t="shared" si="5"/>
        <v>3000000</v>
      </c>
      <c r="I92" s="686">
        <v>360</v>
      </c>
      <c r="K92" s="30">
        <v>0.8</v>
      </c>
      <c r="L92" s="695">
        <v>0.9</v>
      </c>
      <c r="M92" s="427" t="s">
        <v>330</v>
      </c>
    </row>
    <row r="93" spans="1:13" ht="12.75" customHeight="1" x14ac:dyDescent="0.3">
      <c r="A93" s="41" t="s">
        <v>1543</v>
      </c>
      <c r="B93" s="25" t="s">
        <v>1544</v>
      </c>
      <c r="C93" s="135">
        <f t="shared" si="4"/>
        <v>750000</v>
      </c>
      <c r="D93" s="135">
        <f t="shared" si="1"/>
        <v>1000000</v>
      </c>
      <c r="E93" s="135">
        <f t="shared" si="1"/>
        <v>1500000</v>
      </c>
      <c r="F93" s="135">
        <f t="shared" si="1"/>
        <v>2000000</v>
      </c>
      <c r="G93" s="135">
        <f t="shared" si="1"/>
        <v>2500000</v>
      </c>
      <c r="H93" s="414">
        <f t="shared" si="5"/>
        <v>3000000</v>
      </c>
      <c r="I93" s="686">
        <v>360</v>
      </c>
      <c r="K93" s="30">
        <v>0.8</v>
      </c>
      <c r="M93" s="427" t="s">
        <v>330</v>
      </c>
    </row>
    <row r="94" spans="1:13" ht="12.75" customHeight="1" x14ac:dyDescent="0.3">
      <c r="A94" s="41" t="s">
        <v>1545</v>
      </c>
      <c r="B94" s="25" t="s">
        <v>1546</v>
      </c>
      <c r="C94" s="135">
        <f t="shared" ref="C94:C126" si="6">VLOOKUP($B94,ProductDLA,C$27,FALSE)</f>
        <v>750000</v>
      </c>
      <c r="D94" s="135">
        <f>VLOOKUP($B94,ProductDLA,D$27,FALSE)</f>
        <v>1000000</v>
      </c>
      <c r="E94" s="135">
        <f>VLOOKUP($B94,ProductDLA,E$27,FALSE)</f>
        <v>1500000</v>
      </c>
      <c r="F94" s="135">
        <f>VLOOKUP($B94,ProductDLA,F$27,FALSE)</f>
        <v>2000000</v>
      </c>
      <c r="G94" s="135">
        <f>VLOOKUP($B94,ProductDLA,G$27,FALSE)</f>
        <v>2500000</v>
      </c>
      <c r="H94" s="414">
        <f t="shared" si="5"/>
        <v>3000000</v>
      </c>
      <c r="I94" s="686">
        <v>360</v>
      </c>
      <c r="K94" s="30">
        <v>0.8</v>
      </c>
      <c r="L94" s="695">
        <v>0.9</v>
      </c>
      <c r="M94" s="427" t="s">
        <v>330</v>
      </c>
    </row>
    <row r="95" spans="1:13" ht="12.75" customHeight="1" x14ac:dyDescent="0.3">
      <c r="A95" s="41" t="s">
        <v>1547</v>
      </c>
      <c r="B95" s="25" t="s">
        <v>1548</v>
      </c>
      <c r="C95" s="135">
        <f t="shared" si="6"/>
        <v>750000</v>
      </c>
      <c r="D95" s="135">
        <f t="shared" ref="D95:H103" si="7">VLOOKUP($B95,ProductDLA,D$27,FALSE)</f>
        <v>1000000</v>
      </c>
      <c r="E95" s="135">
        <f t="shared" si="7"/>
        <v>1500000</v>
      </c>
      <c r="F95" s="135">
        <f t="shared" si="7"/>
        <v>2000000</v>
      </c>
      <c r="G95" s="135">
        <f t="shared" si="7"/>
        <v>2500000</v>
      </c>
      <c r="H95" s="414">
        <f t="shared" si="7"/>
        <v>3000000</v>
      </c>
      <c r="I95" s="686">
        <v>360</v>
      </c>
      <c r="K95" s="30">
        <v>0.8</v>
      </c>
      <c r="L95" s="695">
        <v>0.9</v>
      </c>
      <c r="M95" s="427" t="s">
        <v>330</v>
      </c>
    </row>
    <row r="96" spans="1:13" ht="12.75" customHeight="1" x14ac:dyDescent="0.3">
      <c r="A96" s="41" t="s">
        <v>1549</v>
      </c>
      <c r="B96" s="25" t="s">
        <v>1550</v>
      </c>
      <c r="C96" s="135">
        <f t="shared" si="6"/>
        <v>750000</v>
      </c>
      <c r="D96" s="135">
        <f t="shared" si="7"/>
        <v>1000000</v>
      </c>
      <c r="E96" s="135">
        <f t="shared" si="7"/>
        <v>1500000</v>
      </c>
      <c r="F96" s="135">
        <f t="shared" si="7"/>
        <v>2000000</v>
      </c>
      <c r="G96" s="135">
        <f t="shared" si="7"/>
        <v>2500000</v>
      </c>
      <c r="H96" s="414">
        <f t="shared" si="7"/>
        <v>3000000</v>
      </c>
      <c r="I96" s="686">
        <v>360</v>
      </c>
      <c r="K96" s="30">
        <v>0.8</v>
      </c>
      <c r="L96" s="695">
        <v>0.9</v>
      </c>
      <c r="M96" s="427" t="s">
        <v>330</v>
      </c>
    </row>
    <row r="97" spans="1:13" ht="12.75" customHeight="1" x14ac:dyDescent="0.3">
      <c r="A97" s="41" t="s">
        <v>1551</v>
      </c>
      <c r="B97" s="25" t="s">
        <v>1552</v>
      </c>
      <c r="C97" s="135">
        <f t="shared" si="6"/>
        <v>750000</v>
      </c>
      <c r="D97" s="135">
        <f t="shared" si="7"/>
        <v>1000000</v>
      </c>
      <c r="E97" s="135">
        <f t="shared" si="7"/>
        <v>1500000</v>
      </c>
      <c r="F97" s="135">
        <f t="shared" si="7"/>
        <v>2000000</v>
      </c>
      <c r="G97" s="135">
        <f t="shared" si="7"/>
        <v>2500000</v>
      </c>
      <c r="H97" s="414">
        <f t="shared" si="7"/>
        <v>3000000</v>
      </c>
      <c r="I97" s="686">
        <v>360</v>
      </c>
      <c r="K97" s="30">
        <v>0.8</v>
      </c>
      <c r="L97" s="695">
        <v>0.9</v>
      </c>
      <c r="M97" s="427" t="s">
        <v>330</v>
      </c>
    </row>
    <row r="98" spans="1:13" ht="12.75" customHeight="1" x14ac:dyDescent="0.3">
      <c r="A98" s="41" t="s">
        <v>1553</v>
      </c>
      <c r="B98" s="25" t="s">
        <v>1554</v>
      </c>
      <c r="C98" s="135">
        <f t="shared" si="6"/>
        <v>750000</v>
      </c>
      <c r="D98" s="135">
        <f t="shared" si="7"/>
        <v>1000000</v>
      </c>
      <c r="E98" s="135">
        <f t="shared" si="7"/>
        <v>1500000</v>
      </c>
      <c r="F98" s="135">
        <f t="shared" si="7"/>
        <v>2000000</v>
      </c>
      <c r="G98" s="135">
        <f t="shared" si="7"/>
        <v>2500000</v>
      </c>
      <c r="H98" s="414">
        <f t="shared" si="7"/>
        <v>3000000</v>
      </c>
      <c r="I98" s="686">
        <v>360</v>
      </c>
      <c r="K98" s="30">
        <v>0.8</v>
      </c>
      <c r="L98" s="695">
        <v>0.9</v>
      </c>
      <c r="M98" s="427" t="s">
        <v>330</v>
      </c>
    </row>
    <row r="99" spans="1:13" ht="12.75" customHeight="1" x14ac:dyDescent="0.3">
      <c r="A99" s="41" t="s">
        <v>1555</v>
      </c>
      <c r="B99" s="25" t="s">
        <v>1556</v>
      </c>
      <c r="C99" s="135">
        <f t="shared" si="6"/>
        <v>750000</v>
      </c>
      <c r="D99" s="135">
        <f t="shared" si="7"/>
        <v>1000000</v>
      </c>
      <c r="E99" s="135">
        <f t="shared" si="7"/>
        <v>1500000</v>
      </c>
      <c r="F99" s="135">
        <f t="shared" si="7"/>
        <v>2000000</v>
      </c>
      <c r="G99" s="135">
        <f t="shared" si="7"/>
        <v>2500000</v>
      </c>
      <c r="H99" s="414">
        <f t="shared" si="7"/>
        <v>3000000</v>
      </c>
      <c r="I99" s="686">
        <v>360</v>
      </c>
      <c r="K99" s="30">
        <v>0.8</v>
      </c>
      <c r="L99" s="695">
        <v>0.9</v>
      </c>
      <c r="M99" s="427" t="s">
        <v>330</v>
      </c>
    </row>
    <row r="100" spans="1:13" ht="12.75" customHeight="1" x14ac:dyDescent="0.3">
      <c r="A100" s="41" t="s">
        <v>1557</v>
      </c>
      <c r="B100" s="25" t="s">
        <v>1558</v>
      </c>
      <c r="C100" s="135">
        <f t="shared" si="6"/>
        <v>750000</v>
      </c>
      <c r="D100" s="135">
        <f t="shared" si="7"/>
        <v>1000000</v>
      </c>
      <c r="E100" s="135">
        <f t="shared" si="7"/>
        <v>1500000</v>
      </c>
      <c r="F100" s="135">
        <f t="shared" si="7"/>
        <v>2000000</v>
      </c>
      <c r="G100" s="135">
        <f t="shared" si="7"/>
        <v>2500000</v>
      </c>
      <c r="H100" s="414">
        <f t="shared" si="7"/>
        <v>3000000</v>
      </c>
      <c r="I100" s="686">
        <v>360</v>
      </c>
      <c r="K100" s="30">
        <v>0.8</v>
      </c>
      <c r="L100" s="695">
        <v>0.9</v>
      </c>
      <c r="M100" s="427" t="s">
        <v>330</v>
      </c>
    </row>
    <row r="101" spans="1:13" ht="12.75" customHeight="1" x14ac:dyDescent="0.3">
      <c r="A101" s="41" t="s">
        <v>1559</v>
      </c>
      <c r="B101" s="25" t="s">
        <v>1560</v>
      </c>
      <c r="C101" s="135">
        <f t="shared" si="6"/>
        <v>750000</v>
      </c>
      <c r="D101" s="135">
        <f t="shared" si="7"/>
        <v>1000000</v>
      </c>
      <c r="E101" s="135">
        <f t="shared" si="7"/>
        <v>1500000</v>
      </c>
      <c r="F101" s="135">
        <f t="shared" si="7"/>
        <v>2000000</v>
      </c>
      <c r="G101" s="135">
        <f t="shared" si="7"/>
        <v>2500000</v>
      </c>
      <c r="H101" s="414">
        <f t="shared" si="7"/>
        <v>3000000</v>
      </c>
      <c r="I101" s="686">
        <v>360</v>
      </c>
      <c r="K101" s="30">
        <v>0.8</v>
      </c>
      <c r="L101" s="695">
        <v>0.9</v>
      </c>
      <c r="M101" s="427" t="s">
        <v>330</v>
      </c>
    </row>
    <row r="102" spans="1:13" ht="12.75" customHeight="1" x14ac:dyDescent="0.3">
      <c r="A102" s="41" t="s">
        <v>1561</v>
      </c>
      <c r="B102" s="25" t="s">
        <v>1562</v>
      </c>
      <c r="C102" s="135">
        <f t="shared" si="6"/>
        <v>750000</v>
      </c>
      <c r="D102" s="135">
        <f t="shared" si="7"/>
        <v>1000000</v>
      </c>
      <c r="E102" s="135">
        <f t="shared" si="7"/>
        <v>1500000</v>
      </c>
      <c r="F102" s="135">
        <f t="shared" si="7"/>
        <v>2000000</v>
      </c>
      <c r="G102" s="135">
        <f t="shared" si="7"/>
        <v>2500000</v>
      </c>
      <c r="H102" s="414">
        <f t="shared" si="7"/>
        <v>3000000</v>
      </c>
      <c r="I102" s="686">
        <v>360</v>
      </c>
      <c r="K102" s="30">
        <v>0.8</v>
      </c>
      <c r="L102" s="695">
        <v>0.9</v>
      </c>
      <c r="M102" s="427" t="s">
        <v>330</v>
      </c>
    </row>
    <row r="103" spans="1:13" ht="12.75" customHeight="1" x14ac:dyDescent="0.3">
      <c r="A103" s="41" t="s">
        <v>1563</v>
      </c>
      <c r="B103" s="25" t="s">
        <v>1564</v>
      </c>
      <c r="C103" s="135">
        <f t="shared" si="6"/>
        <v>750000</v>
      </c>
      <c r="D103" s="135">
        <f t="shared" si="7"/>
        <v>1000000</v>
      </c>
      <c r="E103" s="135">
        <f t="shared" si="7"/>
        <v>1500000</v>
      </c>
      <c r="F103" s="135">
        <f t="shared" si="7"/>
        <v>2000000</v>
      </c>
      <c r="G103" s="135">
        <f t="shared" si="7"/>
        <v>2500000</v>
      </c>
      <c r="H103" s="414">
        <f t="shared" si="7"/>
        <v>3000000</v>
      </c>
      <c r="I103" s="686">
        <v>360</v>
      </c>
      <c r="K103" s="30">
        <v>0.8</v>
      </c>
      <c r="L103" s="695">
        <v>0.9</v>
      </c>
      <c r="M103" s="427" t="s">
        <v>330</v>
      </c>
    </row>
    <row r="104" spans="1:13" ht="12.75" customHeight="1" x14ac:dyDescent="0.3">
      <c r="A104" s="18" t="s">
        <v>1380</v>
      </c>
      <c r="B104" s="23" t="s">
        <v>152</v>
      </c>
      <c r="C104" s="135">
        <f t="shared" si="6"/>
        <v>750000</v>
      </c>
      <c r="D104" s="135">
        <f t="shared" ref="D104:K104" si="8">VLOOKUP($B104,ProductDLA,D$27,FALSE)</f>
        <v>1000000</v>
      </c>
      <c r="E104" s="135">
        <f t="shared" si="8"/>
        <v>1500000</v>
      </c>
      <c r="F104" s="135">
        <f t="shared" si="8"/>
        <v>2000000</v>
      </c>
      <c r="G104" s="135">
        <f t="shared" si="8"/>
        <v>2500000</v>
      </c>
      <c r="H104" s="414">
        <f t="shared" si="8"/>
        <v>3000000</v>
      </c>
      <c r="I104" s="687">
        <f t="shared" si="8"/>
        <v>360</v>
      </c>
      <c r="J104" s="680">
        <f t="shared" si="8"/>
        <v>0</v>
      </c>
      <c r="K104" s="680">
        <f t="shared" si="8"/>
        <v>0.8</v>
      </c>
      <c r="L104" s="695">
        <v>0.95</v>
      </c>
      <c r="M104" s="427" t="s">
        <v>330</v>
      </c>
    </row>
    <row r="105" spans="1:13" ht="12.75" customHeight="1" x14ac:dyDescent="0.3">
      <c r="A105" s="18" t="s">
        <v>1374</v>
      </c>
      <c r="B105" s="18" t="s">
        <v>152</v>
      </c>
      <c r="C105" s="135">
        <f t="shared" si="6"/>
        <v>750000</v>
      </c>
      <c r="D105" s="135">
        <f t="shared" ref="D105:D114" si="9">VLOOKUP($B105,ProductDLA,D$27,FALSE)</f>
        <v>1000000</v>
      </c>
      <c r="E105" s="135">
        <f t="shared" ref="E105:K114" si="10">VLOOKUP($B105,ProductDLA,E$27,FALSE)</f>
        <v>1500000</v>
      </c>
      <c r="F105" s="135">
        <f t="shared" si="10"/>
        <v>2000000</v>
      </c>
      <c r="G105" s="135">
        <f t="shared" si="10"/>
        <v>2500000</v>
      </c>
      <c r="H105" s="414">
        <f t="shared" si="10"/>
        <v>3000000</v>
      </c>
      <c r="I105" s="687">
        <f t="shared" si="10"/>
        <v>360</v>
      </c>
      <c r="J105" s="680">
        <f t="shared" si="10"/>
        <v>0</v>
      </c>
      <c r="K105" s="680">
        <f t="shared" si="10"/>
        <v>0.8</v>
      </c>
      <c r="L105" s="695">
        <v>0.9</v>
      </c>
      <c r="M105" s="427" t="s">
        <v>330</v>
      </c>
    </row>
    <row r="106" spans="1:13" ht="12.75" customHeight="1" x14ac:dyDescent="0.3">
      <c r="A106" s="18" t="s">
        <v>151</v>
      </c>
      <c r="B106" s="18" t="s">
        <v>152</v>
      </c>
      <c r="C106" s="135">
        <f t="shared" si="6"/>
        <v>750000</v>
      </c>
      <c r="D106" s="135">
        <f t="shared" si="9"/>
        <v>1000000</v>
      </c>
      <c r="E106" s="135">
        <f t="shared" si="10"/>
        <v>1500000</v>
      </c>
      <c r="F106" s="135">
        <f t="shared" si="10"/>
        <v>2000000</v>
      </c>
      <c r="G106" s="135">
        <f t="shared" si="10"/>
        <v>2500000</v>
      </c>
      <c r="H106" s="414">
        <f t="shared" si="10"/>
        <v>3000000</v>
      </c>
      <c r="I106" s="687">
        <f t="shared" si="10"/>
        <v>360</v>
      </c>
      <c r="J106" s="680">
        <f t="shared" si="10"/>
        <v>0</v>
      </c>
      <c r="K106" s="680">
        <f t="shared" si="10"/>
        <v>0.8</v>
      </c>
      <c r="L106" s="695">
        <v>0.8</v>
      </c>
      <c r="M106" s="427" t="s">
        <v>330</v>
      </c>
    </row>
    <row r="107" spans="1:13" ht="12.75" customHeight="1" x14ac:dyDescent="0.3">
      <c r="A107" s="18" t="s">
        <v>153</v>
      </c>
      <c r="B107" s="18" t="s">
        <v>154</v>
      </c>
      <c r="C107" s="135">
        <f t="shared" si="6"/>
        <v>750000</v>
      </c>
      <c r="D107" s="135">
        <f t="shared" si="9"/>
        <v>1000000</v>
      </c>
      <c r="E107" s="135">
        <f t="shared" si="10"/>
        <v>1500000</v>
      </c>
      <c r="F107" s="135">
        <f t="shared" si="10"/>
        <v>2000000</v>
      </c>
      <c r="G107" s="135">
        <f t="shared" si="10"/>
        <v>2500000</v>
      </c>
      <c r="H107" s="414">
        <f t="shared" si="10"/>
        <v>3000000</v>
      </c>
      <c r="I107" s="687">
        <f t="shared" si="10"/>
        <v>360</v>
      </c>
      <c r="J107" s="680">
        <f t="shared" si="10"/>
        <v>0</v>
      </c>
      <c r="K107" s="680">
        <f t="shared" si="10"/>
        <v>0.8</v>
      </c>
      <c r="L107" s="695">
        <v>0.95</v>
      </c>
      <c r="M107" s="427" t="s">
        <v>330</v>
      </c>
    </row>
    <row r="108" spans="1:13" ht="12.75" customHeight="1" x14ac:dyDescent="0.3">
      <c r="A108" s="18" t="s">
        <v>155</v>
      </c>
      <c r="B108" s="18" t="s">
        <v>156</v>
      </c>
      <c r="C108" s="135">
        <f t="shared" si="6"/>
        <v>750000</v>
      </c>
      <c r="D108" s="135">
        <f t="shared" si="9"/>
        <v>1000000</v>
      </c>
      <c r="E108" s="135">
        <f t="shared" si="10"/>
        <v>1500000</v>
      </c>
      <c r="F108" s="135">
        <f t="shared" si="10"/>
        <v>2000000</v>
      </c>
      <c r="G108" s="135">
        <f t="shared" si="10"/>
        <v>2500000</v>
      </c>
      <c r="H108" s="414">
        <f t="shared" si="10"/>
        <v>3000000</v>
      </c>
      <c r="I108" s="687">
        <f t="shared" si="10"/>
        <v>360</v>
      </c>
      <c r="J108" s="680">
        <f t="shared" si="10"/>
        <v>0</v>
      </c>
      <c r="K108" s="680">
        <f t="shared" si="10"/>
        <v>0.8</v>
      </c>
      <c r="L108" s="695">
        <v>0.95</v>
      </c>
      <c r="M108" s="427" t="s">
        <v>330</v>
      </c>
    </row>
    <row r="109" spans="1:13" ht="12.75" customHeight="1" x14ac:dyDescent="0.3">
      <c r="A109" s="25" t="s">
        <v>157</v>
      </c>
      <c r="B109" s="25" t="s">
        <v>158</v>
      </c>
      <c r="C109" s="135">
        <f t="shared" si="6"/>
        <v>750000</v>
      </c>
      <c r="D109" s="135">
        <f t="shared" si="9"/>
        <v>1000000</v>
      </c>
      <c r="E109" s="135">
        <f t="shared" si="10"/>
        <v>1500000</v>
      </c>
      <c r="F109" s="135">
        <f t="shared" si="10"/>
        <v>2000000</v>
      </c>
      <c r="G109" s="135">
        <f t="shared" si="10"/>
        <v>2500000</v>
      </c>
      <c r="H109" s="414">
        <f t="shared" si="10"/>
        <v>3000000</v>
      </c>
      <c r="I109" s="687">
        <f t="shared" si="10"/>
        <v>360</v>
      </c>
      <c r="J109" s="680">
        <f t="shared" si="10"/>
        <v>0</v>
      </c>
      <c r="K109" s="680">
        <f t="shared" si="10"/>
        <v>0.8</v>
      </c>
      <c r="L109" s="695">
        <v>0.95</v>
      </c>
      <c r="M109" s="427" t="s">
        <v>330</v>
      </c>
    </row>
    <row r="110" spans="1:13" ht="12.75" customHeight="1" x14ac:dyDescent="0.3">
      <c r="A110" s="25" t="s">
        <v>159</v>
      </c>
      <c r="B110" s="25" t="s">
        <v>160</v>
      </c>
      <c r="C110" s="135">
        <f t="shared" si="6"/>
        <v>750000</v>
      </c>
      <c r="D110" s="135">
        <f t="shared" si="9"/>
        <v>1000000</v>
      </c>
      <c r="E110" s="135">
        <f t="shared" si="10"/>
        <v>1500000</v>
      </c>
      <c r="F110" s="135">
        <f t="shared" si="10"/>
        <v>2000000</v>
      </c>
      <c r="G110" s="135">
        <f t="shared" si="10"/>
        <v>2500000</v>
      </c>
      <c r="H110" s="414">
        <f t="shared" si="10"/>
        <v>3000000</v>
      </c>
      <c r="I110" s="687">
        <f t="shared" si="10"/>
        <v>360</v>
      </c>
      <c r="J110" s="680">
        <f t="shared" si="10"/>
        <v>0</v>
      </c>
      <c r="K110" s="680">
        <f t="shared" si="10"/>
        <v>0.8</v>
      </c>
      <c r="L110" s="695">
        <v>0.95</v>
      </c>
      <c r="M110" s="427" t="s">
        <v>330</v>
      </c>
    </row>
    <row r="111" spans="1:13" ht="12.75" customHeight="1" x14ac:dyDescent="0.3">
      <c r="A111" s="25" t="s">
        <v>161</v>
      </c>
      <c r="B111" s="25" t="s">
        <v>162</v>
      </c>
      <c r="C111" s="135">
        <f t="shared" si="6"/>
        <v>750000</v>
      </c>
      <c r="D111" s="135">
        <f t="shared" si="9"/>
        <v>1000000</v>
      </c>
      <c r="E111" s="135">
        <f t="shared" si="10"/>
        <v>1500000</v>
      </c>
      <c r="F111" s="135">
        <f t="shared" si="10"/>
        <v>2000000</v>
      </c>
      <c r="G111" s="135">
        <f t="shared" si="10"/>
        <v>2500000</v>
      </c>
      <c r="H111" s="414">
        <f t="shared" si="10"/>
        <v>3000000</v>
      </c>
      <c r="I111" s="687">
        <f t="shared" si="10"/>
        <v>360</v>
      </c>
      <c r="J111" s="680">
        <f t="shared" si="10"/>
        <v>0</v>
      </c>
      <c r="K111" s="680">
        <f t="shared" si="10"/>
        <v>0.8</v>
      </c>
      <c r="L111" s="695">
        <v>0.95</v>
      </c>
      <c r="M111" s="427" t="s">
        <v>330</v>
      </c>
    </row>
    <row r="112" spans="1:13" ht="12.75" customHeight="1" x14ac:dyDescent="0.3">
      <c r="A112" s="25" t="s">
        <v>163</v>
      </c>
      <c r="B112" s="25" t="s">
        <v>164</v>
      </c>
      <c r="C112" s="135">
        <f t="shared" si="6"/>
        <v>750000</v>
      </c>
      <c r="D112" s="135">
        <f t="shared" si="9"/>
        <v>1000000</v>
      </c>
      <c r="E112" s="135">
        <f t="shared" si="10"/>
        <v>1500000</v>
      </c>
      <c r="F112" s="135">
        <f t="shared" si="10"/>
        <v>2000000</v>
      </c>
      <c r="G112" s="135">
        <f t="shared" si="10"/>
        <v>2500000</v>
      </c>
      <c r="H112" s="414">
        <f t="shared" si="10"/>
        <v>3000000</v>
      </c>
      <c r="I112" s="687">
        <f t="shared" si="10"/>
        <v>360</v>
      </c>
      <c r="J112" s="680">
        <f t="shared" si="10"/>
        <v>0</v>
      </c>
      <c r="K112" s="680">
        <f t="shared" si="10"/>
        <v>0.8</v>
      </c>
      <c r="L112" s="695">
        <v>0.95</v>
      </c>
      <c r="M112" s="427" t="s">
        <v>330</v>
      </c>
    </row>
    <row r="113" spans="1:13" ht="12.75" customHeight="1" x14ac:dyDescent="0.3">
      <c r="A113" s="25" t="s">
        <v>165</v>
      </c>
      <c r="B113" s="25" t="s">
        <v>166</v>
      </c>
      <c r="C113" s="135">
        <f t="shared" si="6"/>
        <v>750000</v>
      </c>
      <c r="D113" s="135">
        <f t="shared" si="9"/>
        <v>1000000</v>
      </c>
      <c r="E113" s="135">
        <f t="shared" si="10"/>
        <v>1500000</v>
      </c>
      <c r="F113" s="135">
        <f t="shared" si="10"/>
        <v>2000000</v>
      </c>
      <c r="G113" s="135">
        <f t="shared" si="10"/>
        <v>2500000</v>
      </c>
      <c r="H113" s="414">
        <f t="shared" si="10"/>
        <v>3000000</v>
      </c>
      <c r="I113" s="687">
        <f t="shared" si="10"/>
        <v>360</v>
      </c>
      <c r="J113" s="680">
        <f t="shared" si="10"/>
        <v>0</v>
      </c>
      <c r="K113" s="680">
        <f t="shared" si="10"/>
        <v>0.8</v>
      </c>
      <c r="L113" s="695">
        <v>0.9</v>
      </c>
      <c r="M113" s="427" t="s">
        <v>330</v>
      </c>
    </row>
    <row r="114" spans="1:13" ht="12.75" customHeight="1" x14ac:dyDescent="0.3">
      <c r="A114" s="25" t="s">
        <v>167</v>
      </c>
      <c r="B114" s="25" t="s">
        <v>168</v>
      </c>
      <c r="C114" s="135">
        <f t="shared" si="6"/>
        <v>750000</v>
      </c>
      <c r="D114" s="135">
        <f t="shared" si="9"/>
        <v>1000000</v>
      </c>
      <c r="E114" s="135">
        <f t="shared" si="10"/>
        <v>1500000</v>
      </c>
      <c r="F114" s="135">
        <f t="shared" si="10"/>
        <v>2000000</v>
      </c>
      <c r="G114" s="135">
        <f t="shared" si="10"/>
        <v>2500000</v>
      </c>
      <c r="H114" s="414">
        <f t="shared" si="10"/>
        <v>3000000</v>
      </c>
      <c r="I114" s="687">
        <f t="shared" si="10"/>
        <v>360</v>
      </c>
      <c r="J114" s="680">
        <f t="shared" si="10"/>
        <v>0</v>
      </c>
      <c r="K114" s="680">
        <f t="shared" si="10"/>
        <v>0.8</v>
      </c>
      <c r="L114" s="695">
        <v>0.9</v>
      </c>
      <c r="M114" s="427" t="s">
        <v>330</v>
      </c>
    </row>
    <row r="115" spans="1:13" ht="12.75" customHeight="1" x14ac:dyDescent="0.3">
      <c r="A115" s="18" t="s">
        <v>169</v>
      </c>
      <c r="B115" s="18" t="s">
        <v>170</v>
      </c>
      <c r="C115" s="135">
        <f t="shared" si="6"/>
        <v>750000</v>
      </c>
      <c r="D115" s="135">
        <f t="shared" ref="D115:D126" si="11">VLOOKUP($B115,ProductDLA,D$27,FALSE)</f>
        <v>1000000</v>
      </c>
      <c r="E115" s="135">
        <f t="shared" ref="E115:K126" si="12">VLOOKUP($B115,ProductDLA,E$27,FALSE)</f>
        <v>1500000</v>
      </c>
      <c r="F115" s="135">
        <f t="shared" si="12"/>
        <v>2000000</v>
      </c>
      <c r="G115" s="135">
        <f t="shared" si="12"/>
        <v>2500000</v>
      </c>
      <c r="H115" s="414">
        <f t="shared" si="12"/>
        <v>3000000</v>
      </c>
      <c r="I115" s="687">
        <f t="shared" si="12"/>
        <v>360</v>
      </c>
      <c r="J115" s="680">
        <f t="shared" si="12"/>
        <v>0</v>
      </c>
      <c r="K115" s="680">
        <f t="shared" si="12"/>
        <v>0.8</v>
      </c>
      <c r="L115" s="695">
        <v>0.9</v>
      </c>
      <c r="M115" s="427" t="s">
        <v>330</v>
      </c>
    </row>
    <row r="116" spans="1:13" ht="12.75" customHeight="1" x14ac:dyDescent="0.3">
      <c r="A116" s="18" t="s">
        <v>171</v>
      </c>
      <c r="B116" s="18" t="s">
        <v>172</v>
      </c>
      <c r="C116" s="135">
        <f t="shared" si="6"/>
        <v>750000</v>
      </c>
      <c r="D116" s="135">
        <f t="shared" si="11"/>
        <v>1000000</v>
      </c>
      <c r="E116" s="135">
        <f t="shared" si="12"/>
        <v>1500000</v>
      </c>
      <c r="F116" s="135">
        <f t="shared" si="12"/>
        <v>2000000</v>
      </c>
      <c r="G116" s="135">
        <f t="shared" si="12"/>
        <v>2500000</v>
      </c>
      <c r="H116" s="414">
        <f t="shared" si="12"/>
        <v>3000000</v>
      </c>
      <c r="I116" s="687">
        <f t="shared" si="12"/>
        <v>360</v>
      </c>
      <c r="J116" s="680">
        <f t="shared" si="12"/>
        <v>0</v>
      </c>
      <c r="K116" s="680">
        <f t="shared" si="12"/>
        <v>0.8</v>
      </c>
      <c r="L116" s="695">
        <v>0.9</v>
      </c>
      <c r="M116" s="427" t="s">
        <v>330</v>
      </c>
    </row>
    <row r="117" spans="1:13" ht="12.75" customHeight="1" x14ac:dyDescent="0.3">
      <c r="A117" s="25" t="s">
        <v>173</v>
      </c>
      <c r="B117" s="25" t="s">
        <v>174</v>
      </c>
      <c r="C117" s="135">
        <f t="shared" si="6"/>
        <v>750000</v>
      </c>
      <c r="D117" s="135">
        <f t="shared" si="11"/>
        <v>1000000</v>
      </c>
      <c r="E117" s="135">
        <f t="shared" si="12"/>
        <v>1500000</v>
      </c>
      <c r="F117" s="135">
        <f t="shared" si="12"/>
        <v>2000000</v>
      </c>
      <c r="G117" s="135">
        <f t="shared" si="12"/>
        <v>2500000</v>
      </c>
      <c r="H117" s="414">
        <f t="shared" si="12"/>
        <v>3000000</v>
      </c>
      <c r="I117" s="687">
        <f t="shared" si="12"/>
        <v>360</v>
      </c>
      <c r="J117" s="680">
        <f t="shared" si="12"/>
        <v>0</v>
      </c>
      <c r="K117" s="680">
        <f t="shared" si="12"/>
        <v>0.8</v>
      </c>
      <c r="L117" s="695">
        <v>0.9</v>
      </c>
      <c r="M117" s="427" t="s">
        <v>330</v>
      </c>
    </row>
    <row r="118" spans="1:13" ht="12.75" customHeight="1" x14ac:dyDescent="0.3">
      <c r="A118" s="25" t="s">
        <v>175</v>
      </c>
      <c r="B118" s="25" t="s">
        <v>176</v>
      </c>
      <c r="C118" s="135">
        <f t="shared" si="6"/>
        <v>750000</v>
      </c>
      <c r="D118" s="135">
        <f t="shared" si="11"/>
        <v>1000000</v>
      </c>
      <c r="E118" s="135">
        <f t="shared" si="12"/>
        <v>1500000</v>
      </c>
      <c r="F118" s="135">
        <f t="shared" si="12"/>
        <v>2000000</v>
      </c>
      <c r="G118" s="135">
        <f t="shared" si="12"/>
        <v>2500000</v>
      </c>
      <c r="H118" s="414">
        <f t="shared" si="12"/>
        <v>3000000</v>
      </c>
      <c r="I118" s="687">
        <f t="shared" si="12"/>
        <v>360</v>
      </c>
      <c r="J118" s="680">
        <f t="shared" si="12"/>
        <v>0</v>
      </c>
      <c r="K118" s="680">
        <f t="shared" si="12"/>
        <v>0.8</v>
      </c>
      <c r="L118" s="695">
        <v>0.9</v>
      </c>
      <c r="M118" s="427" t="s">
        <v>330</v>
      </c>
    </row>
    <row r="119" spans="1:13" ht="12.75" customHeight="1" x14ac:dyDescent="0.3">
      <c r="A119" s="25" t="s">
        <v>177</v>
      </c>
      <c r="B119" s="25" t="s">
        <v>178</v>
      </c>
      <c r="C119" s="135">
        <f t="shared" si="6"/>
        <v>750000</v>
      </c>
      <c r="D119" s="135">
        <f t="shared" si="11"/>
        <v>1000000</v>
      </c>
      <c r="E119" s="135">
        <f t="shared" si="12"/>
        <v>1500000</v>
      </c>
      <c r="F119" s="135">
        <f t="shared" si="12"/>
        <v>2000000</v>
      </c>
      <c r="G119" s="135">
        <f t="shared" si="12"/>
        <v>2500000</v>
      </c>
      <c r="H119" s="414">
        <f t="shared" si="12"/>
        <v>3000000</v>
      </c>
      <c r="I119" s="687">
        <f t="shared" si="12"/>
        <v>360</v>
      </c>
      <c r="J119" s="680">
        <f t="shared" si="12"/>
        <v>0</v>
      </c>
      <c r="K119" s="680">
        <f t="shared" si="12"/>
        <v>0.8</v>
      </c>
      <c r="L119" s="695">
        <v>0.9</v>
      </c>
      <c r="M119" s="427" t="s">
        <v>330</v>
      </c>
    </row>
    <row r="120" spans="1:13" ht="12.75" customHeight="1" x14ac:dyDescent="0.3">
      <c r="A120" s="25" t="s">
        <v>179</v>
      </c>
      <c r="B120" s="25" t="s">
        <v>180</v>
      </c>
      <c r="C120" s="135">
        <f t="shared" si="6"/>
        <v>750000</v>
      </c>
      <c r="D120" s="135">
        <f t="shared" si="11"/>
        <v>1000000</v>
      </c>
      <c r="E120" s="135">
        <f t="shared" si="12"/>
        <v>1500000</v>
      </c>
      <c r="F120" s="135">
        <f t="shared" si="12"/>
        <v>2000000</v>
      </c>
      <c r="G120" s="135">
        <f t="shared" si="12"/>
        <v>2500000</v>
      </c>
      <c r="H120" s="414">
        <f t="shared" si="12"/>
        <v>3000000</v>
      </c>
      <c r="I120" s="687">
        <f t="shared" si="12"/>
        <v>360</v>
      </c>
      <c r="J120" s="680">
        <f t="shared" si="12"/>
        <v>0</v>
      </c>
      <c r="K120" s="680">
        <f t="shared" si="12"/>
        <v>0.8</v>
      </c>
      <c r="L120" s="695">
        <v>0.9</v>
      </c>
      <c r="M120" s="427" t="s">
        <v>330</v>
      </c>
    </row>
    <row r="121" spans="1:13" ht="12.75" customHeight="1" x14ac:dyDescent="0.3">
      <c r="A121" s="25" t="s">
        <v>181</v>
      </c>
      <c r="B121" s="25" t="s">
        <v>182</v>
      </c>
      <c r="C121" s="135">
        <f t="shared" si="6"/>
        <v>750000</v>
      </c>
      <c r="D121" s="135">
        <f t="shared" si="11"/>
        <v>1000000</v>
      </c>
      <c r="E121" s="135">
        <f t="shared" si="12"/>
        <v>1500000</v>
      </c>
      <c r="F121" s="135">
        <f t="shared" si="12"/>
        <v>2000000</v>
      </c>
      <c r="G121" s="135">
        <f t="shared" si="12"/>
        <v>2500000</v>
      </c>
      <c r="H121" s="414">
        <f t="shared" si="12"/>
        <v>3000000</v>
      </c>
      <c r="I121" s="687">
        <f t="shared" si="12"/>
        <v>360</v>
      </c>
      <c r="J121" s="680">
        <f t="shared" si="12"/>
        <v>0</v>
      </c>
      <c r="K121" s="680">
        <f t="shared" si="12"/>
        <v>0.8</v>
      </c>
      <c r="L121" s="695">
        <v>0.9</v>
      </c>
      <c r="M121" s="427" t="s">
        <v>330</v>
      </c>
    </row>
    <row r="122" spans="1:13" ht="12.75" customHeight="1" x14ac:dyDescent="0.3">
      <c r="A122" s="25" t="s">
        <v>183</v>
      </c>
      <c r="B122" s="25" t="s">
        <v>184</v>
      </c>
      <c r="C122" s="135">
        <f t="shared" si="6"/>
        <v>750000</v>
      </c>
      <c r="D122" s="135">
        <f t="shared" si="11"/>
        <v>1000000</v>
      </c>
      <c r="E122" s="135">
        <f t="shared" si="12"/>
        <v>1500000</v>
      </c>
      <c r="F122" s="135">
        <f t="shared" si="12"/>
        <v>2000000</v>
      </c>
      <c r="G122" s="135">
        <f t="shared" si="12"/>
        <v>2500000</v>
      </c>
      <c r="H122" s="414">
        <f t="shared" si="12"/>
        <v>3000000</v>
      </c>
      <c r="I122" s="687">
        <f t="shared" si="12"/>
        <v>360</v>
      </c>
      <c r="J122" s="680">
        <f t="shared" si="12"/>
        <v>0</v>
      </c>
      <c r="K122" s="680">
        <f t="shared" si="12"/>
        <v>0.8</v>
      </c>
      <c r="L122" s="695">
        <v>0.9</v>
      </c>
      <c r="M122" s="427" t="s">
        <v>330</v>
      </c>
    </row>
    <row r="123" spans="1:13" ht="12.75" customHeight="1" x14ac:dyDescent="0.3">
      <c r="A123" s="25" t="s">
        <v>185</v>
      </c>
      <c r="B123" s="25" t="s">
        <v>186</v>
      </c>
      <c r="C123" s="135">
        <f t="shared" si="6"/>
        <v>750000</v>
      </c>
      <c r="D123" s="135">
        <f t="shared" si="11"/>
        <v>1000000</v>
      </c>
      <c r="E123" s="135">
        <f t="shared" si="12"/>
        <v>1500000</v>
      </c>
      <c r="F123" s="135">
        <f t="shared" si="12"/>
        <v>2000000</v>
      </c>
      <c r="G123" s="135">
        <f t="shared" si="12"/>
        <v>2500000</v>
      </c>
      <c r="H123" s="414">
        <f t="shared" si="12"/>
        <v>3000000</v>
      </c>
      <c r="I123" s="687">
        <f t="shared" si="12"/>
        <v>360</v>
      </c>
      <c r="J123" s="680">
        <f t="shared" si="12"/>
        <v>0</v>
      </c>
      <c r="K123" s="680">
        <f t="shared" si="12"/>
        <v>0.8</v>
      </c>
      <c r="L123" s="695">
        <v>0.9</v>
      </c>
      <c r="M123" s="427" t="s">
        <v>330</v>
      </c>
    </row>
    <row r="124" spans="1:13" ht="12.75" customHeight="1" x14ac:dyDescent="0.3">
      <c r="A124" s="25" t="s">
        <v>187</v>
      </c>
      <c r="B124" s="25" t="s">
        <v>188</v>
      </c>
      <c r="C124" s="135">
        <f t="shared" si="6"/>
        <v>750000</v>
      </c>
      <c r="D124" s="135">
        <f t="shared" si="11"/>
        <v>1000000</v>
      </c>
      <c r="E124" s="135">
        <f t="shared" si="12"/>
        <v>1500000</v>
      </c>
      <c r="F124" s="135">
        <f t="shared" si="12"/>
        <v>2000000</v>
      </c>
      <c r="G124" s="135">
        <f t="shared" si="12"/>
        <v>2500000</v>
      </c>
      <c r="H124" s="414">
        <f t="shared" si="12"/>
        <v>3000000</v>
      </c>
      <c r="I124" s="687">
        <f t="shared" si="12"/>
        <v>360</v>
      </c>
      <c r="J124" s="680">
        <f t="shared" si="12"/>
        <v>0</v>
      </c>
      <c r="K124" s="680">
        <f t="shared" si="12"/>
        <v>0.8</v>
      </c>
      <c r="L124" s="695">
        <v>0.9</v>
      </c>
      <c r="M124" s="427" t="s">
        <v>330</v>
      </c>
    </row>
    <row r="125" spans="1:13" ht="12.75" customHeight="1" x14ac:dyDescent="0.3">
      <c r="A125" s="25" t="s">
        <v>189</v>
      </c>
      <c r="B125" s="25" t="s">
        <v>190</v>
      </c>
      <c r="C125" s="135">
        <f t="shared" si="6"/>
        <v>750000</v>
      </c>
      <c r="D125" s="135">
        <f t="shared" si="11"/>
        <v>1000000</v>
      </c>
      <c r="E125" s="135">
        <f t="shared" si="12"/>
        <v>1500000</v>
      </c>
      <c r="F125" s="135">
        <f t="shared" si="12"/>
        <v>2000000</v>
      </c>
      <c r="G125" s="135">
        <f t="shared" si="12"/>
        <v>2500000</v>
      </c>
      <c r="H125" s="414">
        <f t="shared" si="12"/>
        <v>3000000</v>
      </c>
      <c r="I125" s="687">
        <f t="shared" si="12"/>
        <v>360</v>
      </c>
      <c r="J125" s="680">
        <f t="shared" si="12"/>
        <v>0</v>
      </c>
      <c r="K125" s="680">
        <f t="shared" si="12"/>
        <v>0.8</v>
      </c>
      <c r="L125" s="695">
        <v>0.9</v>
      </c>
      <c r="M125" s="427" t="s">
        <v>330</v>
      </c>
    </row>
    <row r="126" spans="1:13" ht="12.75" customHeight="1" x14ac:dyDescent="0.3">
      <c r="A126" s="25" t="s">
        <v>191</v>
      </c>
      <c r="B126" s="25" t="s">
        <v>192</v>
      </c>
      <c r="C126" s="135">
        <f t="shared" si="6"/>
        <v>750000</v>
      </c>
      <c r="D126" s="135">
        <f t="shared" si="11"/>
        <v>1000000</v>
      </c>
      <c r="E126" s="135">
        <f t="shared" si="12"/>
        <v>1500000</v>
      </c>
      <c r="F126" s="135">
        <f t="shared" si="12"/>
        <v>2000000</v>
      </c>
      <c r="G126" s="135">
        <f t="shared" si="12"/>
        <v>2500000</v>
      </c>
      <c r="H126" s="414">
        <f t="shared" si="12"/>
        <v>3000000</v>
      </c>
      <c r="I126" s="687">
        <f t="shared" si="12"/>
        <v>360</v>
      </c>
      <c r="J126" s="680">
        <f t="shared" si="12"/>
        <v>0</v>
      </c>
      <c r="K126" s="680" t="str">
        <f t="shared" si="12"/>
        <v>80%</v>
      </c>
      <c r="L126" s="695">
        <v>0.9</v>
      </c>
      <c r="M126" s="427" t="s">
        <v>330</v>
      </c>
    </row>
    <row r="127" spans="1:13" ht="12.75" customHeight="1" x14ac:dyDescent="0.3">
      <c r="A127" s="25" t="s">
        <v>193</v>
      </c>
      <c r="B127" s="25"/>
      <c r="C127" s="135">
        <f>+Tables!C139</f>
        <v>750000</v>
      </c>
      <c r="D127" s="135">
        <f>+Tables!D139</f>
        <v>1000000</v>
      </c>
      <c r="E127" s="135">
        <f>+Tables!E139</f>
        <v>1500000</v>
      </c>
      <c r="F127" s="135">
        <f>+Tables!F139</f>
        <v>2000000</v>
      </c>
      <c r="G127" s="135">
        <v>2500000</v>
      </c>
      <c r="H127" s="675">
        <v>3000000</v>
      </c>
      <c r="J127" s="688"/>
    </row>
    <row r="128" spans="1:13" ht="12.75" customHeight="1" x14ac:dyDescent="0.3">
      <c r="A128" s="25" t="s">
        <v>194</v>
      </c>
      <c r="B128" s="25"/>
      <c r="C128" s="331" t="e">
        <f>+Tables!C143</f>
        <v>#N/A</v>
      </c>
      <c r="D128" s="331" t="e">
        <f>+Tables!D143</f>
        <v>#N/A</v>
      </c>
      <c r="E128" s="331" t="e">
        <f>+Tables!E143</f>
        <v>#N/A</v>
      </c>
      <c r="F128" s="331" t="e">
        <f>+Tables!F143</f>
        <v>#N/A</v>
      </c>
      <c r="G128" s="331" t="e">
        <f>+Tables!G143</f>
        <v>#N/A</v>
      </c>
      <c r="J128" s="688"/>
    </row>
    <row r="129" spans="1:16" ht="12.75" customHeight="1" x14ac:dyDescent="0.3">
      <c r="I129" s="688"/>
    </row>
    <row r="130" spans="1:16" ht="12.75" customHeight="1" x14ac:dyDescent="0.3">
      <c r="A130" s="37" t="s">
        <v>195</v>
      </c>
      <c r="C130" s="398" t="s">
        <v>196</v>
      </c>
      <c r="D130" s="110" t="s">
        <v>42</v>
      </c>
      <c r="E130" s="435" t="str">
        <f>+Tables!E150</f>
        <v>IO Premium</v>
      </c>
      <c r="F130" s="655" t="s">
        <v>197</v>
      </c>
      <c r="G130" s="655" t="s">
        <v>1388</v>
      </c>
      <c r="H130" s="108" t="s">
        <v>1389</v>
      </c>
      <c r="I130" s="688"/>
    </row>
    <row r="131" spans="1:16" ht="12.75" customHeight="1" x14ac:dyDescent="0.3">
      <c r="A131" s="37" t="s">
        <v>58</v>
      </c>
      <c r="C131" s="399">
        <f>+Tables!C151</f>
        <v>0.03</v>
      </c>
      <c r="D131" s="399">
        <f>+Tables!D151</f>
        <v>0.03</v>
      </c>
      <c r="E131" s="399">
        <f>+Tables!E151</f>
        <v>2E-3</v>
      </c>
      <c r="F131" s="656">
        <v>4.0000000000000001E-3</v>
      </c>
      <c r="G131" s="656">
        <v>-4.4999999999999997E-3</v>
      </c>
      <c r="H131" s="36">
        <v>1.5E-3</v>
      </c>
      <c r="I131" s="688"/>
    </row>
    <row r="132" spans="1:16" ht="12.75" customHeight="1" x14ac:dyDescent="0.3">
      <c r="A132" s="37" t="s">
        <v>198</v>
      </c>
      <c r="C132" s="437">
        <f>+Tables!C152</f>
        <v>5.5E-2</v>
      </c>
      <c r="D132" s="437">
        <f>+Tables!D152</f>
        <v>7.4999999999999997E-2</v>
      </c>
      <c r="I132" s="688"/>
    </row>
    <row r="133" spans="1:16" ht="12.75" customHeight="1" x14ac:dyDescent="0.3">
      <c r="A133" s="37" t="s">
        <v>199</v>
      </c>
      <c r="C133" s="437">
        <f>+Tables!C153</f>
        <v>0.03</v>
      </c>
      <c r="D133" s="437">
        <f>+Tables!D153</f>
        <v>0.04</v>
      </c>
      <c r="I133" s="688"/>
    </row>
    <row r="134" spans="1:16" ht="12.75" customHeight="1" x14ac:dyDescent="0.3">
      <c r="I134" s="688"/>
    </row>
    <row r="135" spans="1:16" ht="12.75" customHeight="1" x14ac:dyDescent="0.3">
      <c r="C135" s="35">
        <v>2</v>
      </c>
      <c r="D135" s="35">
        <v>3</v>
      </c>
      <c r="E135" s="35">
        <v>4</v>
      </c>
      <c r="F135" s="35">
        <v>5</v>
      </c>
      <c r="G135" s="35">
        <v>6</v>
      </c>
      <c r="H135" s="35">
        <v>7</v>
      </c>
      <c r="I135" s="688" t="s">
        <v>200</v>
      </c>
    </row>
    <row r="136" spans="1:16" ht="12.75" customHeight="1" x14ac:dyDescent="0.3">
      <c r="A136" s="20" t="s">
        <v>201</v>
      </c>
      <c r="B136" s="20"/>
      <c r="C136" s="26" t="s">
        <v>202</v>
      </c>
      <c r="D136" s="107" t="s">
        <v>61</v>
      </c>
      <c r="E136" s="107" t="s">
        <v>42</v>
      </c>
      <c r="M136" s="431"/>
      <c r="N136" s="436"/>
      <c r="P136" s="36"/>
    </row>
    <row r="137" spans="1:16" ht="12.75" customHeight="1" x14ac:dyDescent="0.3">
      <c r="A137" s="41" t="s">
        <v>1417</v>
      </c>
      <c r="B137" s="25" t="s">
        <v>1418</v>
      </c>
      <c r="C137" s="431">
        <f t="shared" ref="C137:E156" si="13">+VLOOKUP($B137,Product_IR,C$135,FALSE)</f>
        <v>5.9900000000000002E-2</v>
      </c>
      <c r="D137" s="107">
        <f t="shared" si="13"/>
        <v>8.9900000000000008E-2</v>
      </c>
      <c r="E137" s="107">
        <f t="shared" si="13"/>
        <v>8.9900000000000008E-2</v>
      </c>
      <c r="I137" s="35"/>
      <c r="M137" s="431"/>
      <c r="N137" s="436"/>
      <c r="P137" s="36"/>
    </row>
    <row r="138" spans="1:16" ht="12.75" customHeight="1" x14ac:dyDescent="0.3">
      <c r="A138" s="41" t="s">
        <v>1419</v>
      </c>
      <c r="B138" s="25" t="s">
        <v>1420</v>
      </c>
      <c r="C138" s="431">
        <f t="shared" si="13"/>
        <v>6.1899999999999997E-2</v>
      </c>
      <c r="D138" s="107">
        <f t="shared" si="13"/>
        <v>9.1899999999999996E-2</v>
      </c>
      <c r="E138" s="107">
        <f t="shared" si="13"/>
        <v>9.1899999999999996E-2</v>
      </c>
      <c r="M138" s="431"/>
      <c r="N138" s="436"/>
      <c r="P138" s="36"/>
    </row>
    <row r="139" spans="1:16" ht="12.75" customHeight="1" x14ac:dyDescent="0.3">
      <c r="A139" s="41" t="s">
        <v>1421</v>
      </c>
      <c r="B139" s="25" t="s">
        <v>1422</v>
      </c>
      <c r="C139" s="431">
        <f t="shared" si="13"/>
        <v>6.2899999999999998E-2</v>
      </c>
      <c r="D139" s="107">
        <f t="shared" si="13"/>
        <v>9.2899999999999996E-2</v>
      </c>
      <c r="E139" s="107">
        <f t="shared" si="13"/>
        <v>9.2899999999999996E-2</v>
      </c>
      <c r="M139" s="431"/>
      <c r="N139" s="436"/>
      <c r="P139" s="36"/>
    </row>
    <row r="140" spans="1:16" ht="12.75" customHeight="1" x14ac:dyDescent="0.3">
      <c r="A140" s="41" t="s">
        <v>1423</v>
      </c>
      <c r="B140" s="25" t="s">
        <v>1424</v>
      </c>
      <c r="C140" s="431">
        <f t="shared" si="13"/>
        <v>5.9900000000000002E-2</v>
      </c>
      <c r="D140" s="107">
        <f t="shared" si="13"/>
        <v>8.9900000000000008E-2</v>
      </c>
      <c r="E140" s="107">
        <f t="shared" si="13"/>
        <v>8.9900000000000008E-2</v>
      </c>
      <c r="M140" s="431"/>
      <c r="N140" s="436"/>
      <c r="P140" s="36"/>
    </row>
    <row r="141" spans="1:16" ht="12.75" customHeight="1" x14ac:dyDescent="0.3">
      <c r="A141" s="41" t="s">
        <v>1425</v>
      </c>
      <c r="B141" s="25" t="s">
        <v>1426</v>
      </c>
      <c r="C141" s="431">
        <f t="shared" si="13"/>
        <v>6.1899999999999997E-2</v>
      </c>
      <c r="D141" s="107">
        <f t="shared" si="13"/>
        <v>9.1899999999999996E-2</v>
      </c>
      <c r="E141" s="107">
        <f t="shared" si="13"/>
        <v>9.1899999999999996E-2</v>
      </c>
      <c r="M141" s="431"/>
      <c r="N141" s="436"/>
      <c r="P141" s="36"/>
    </row>
    <row r="142" spans="1:16" ht="12.75" customHeight="1" x14ac:dyDescent="0.3">
      <c r="A142" s="41" t="s">
        <v>1427</v>
      </c>
      <c r="B142" s="25" t="s">
        <v>1428</v>
      </c>
      <c r="C142" s="431">
        <f t="shared" si="13"/>
        <v>6.2899999999999998E-2</v>
      </c>
      <c r="D142" s="107">
        <f t="shared" si="13"/>
        <v>9.2899999999999996E-2</v>
      </c>
      <c r="E142" s="107">
        <f t="shared" si="13"/>
        <v>9.2899999999999996E-2</v>
      </c>
      <c r="M142" s="431"/>
      <c r="N142" s="436"/>
      <c r="P142" s="36"/>
    </row>
    <row r="143" spans="1:16" ht="12.75" customHeight="1" x14ac:dyDescent="0.3">
      <c r="A143" s="41" t="s">
        <v>1429</v>
      </c>
      <c r="B143" s="25" t="s">
        <v>1430</v>
      </c>
      <c r="C143" s="431">
        <f t="shared" si="13"/>
        <v>6.2899999999999998E-2</v>
      </c>
      <c r="D143" s="107">
        <f t="shared" si="13"/>
        <v>8.9900000000000008E-2</v>
      </c>
      <c r="E143" s="107">
        <f t="shared" si="13"/>
        <v>8.9900000000000008E-2</v>
      </c>
      <c r="M143" s="431"/>
      <c r="N143" s="436"/>
      <c r="P143" s="36"/>
    </row>
    <row r="144" spans="1:16" ht="12.75" customHeight="1" x14ac:dyDescent="0.3">
      <c r="A144" s="41" t="s">
        <v>1431</v>
      </c>
      <c r="B144" s="25" t="s">
        <v>1432</v>
      </c>
      <c r="C144" s="431">
        <f t="shared" si="13"/>
        <v>6.2899999999999998E-2</v>
      </c>
      <c r="D144" s="107">
        <f t="shared" si="13"/>
        <v>8.9900000000000008E-2</v>
      </c>
      <c r="E144" s="107">
        <f t="shared" si="13"/>
        <v>8.9900000000000008E-2</v>
      </c>
      <c r="M144" s="431"/>
      <c r="N144" s="436"/>
      <c r="P144" s="36"/>
    </row>
    <row r="145" spans="1:16" ht="12.75" customHeight="1" x14ac:dyDescent="0.3">
      <c r="A145" s="41" t="s">
        <v>1433</v>
      </c>
      <c r="B145" s="25" t="s">
        <v>1434</v>
      </c>
      <c r="C145" s="431">
        <f t="shared" si="13"/>
        <v>6.2899999999999998E-2</v>
      </c>
      <c r="D145" s="107">
        <f t="shared" si="13"/>
        <v>8.9900000000000008E-2</v>
      </c>
      <c r="E145" s="107">
        <f t="shared" si="13"/>
        <v>8.9900000000000008E-2</v>
      </c>
      <c r="M145" s="431"/>
      <c r="N145" s="436"/>
      <c r="P145" s="36"/>
    </row>
    <row r="146" spans="1:16" ht="12.75" customHeight="1" x14ac:dyDescent="0.3">
      <c r="A146" s="41" t="s">
        <v>1435</v>
      </c>
      <c r="B146" s="25" t="s">
        <v>1436</v>
      </c>
      <c r="C146" s="431">
        <f t="shared" si="13"/>
        <v>6.2399999999999997E-2</v>
      </c>
      <c r="D146" s="107">
        <f t="shared" si="13"/>
        <v>8.9900000000000008E-2</v>
      </c>
      <c r="E146" s="107">
        <f t="shared" si="13"/>
        <v>8.9900000000000008E-2</v>
      </c>
      <c r="M146" s="431"/>
      <c r="N146" s="436"/>
      <c r="P146" s="36"/>
    </row>
    <row r="147" spans="1:16" ht="12.75" customHeight="1" x14ac:dyDescent="0.3">
      <c r="A147" s="41" t="s">
        <v>1437</v>
      </c>
      <c r="B147" s="25" t="s">
        <v>1438</v>
      </c>
      <c r="C147" s="431">
        <f t="shared" si="13"/>
        <v>6.4399999999999999E-2</v>
      </c>
      <c r="D147" s="107">
        <f t="shared" si="13"/>
        <v>8.9900000000000008E-2</v>
      </c>
      <c r="E147" s="107">
        <f t="shared" si="13"/>
        <v>8.9900000000000008E-2</v>
      </c>
      <c r="M147" s="431"/>
      <c r="N147" s="436"/>
      <c r="P147" s="36"/>
    </row>
    <row r="148" spans="1:16" ht="12.75" customHeight="1" x14ac:dyDescent="0.3">
      <c r="A148" s="41" t="s">
        <v>1439</v>
      </c>
      <c r="B148" s="25" t="s">
        <v>1440</v>
      </c>
      <c r="C148" s="431">
        <f t="shared" si="13"/>
        <v>5.9900000000000002E-2</v>
      </c>
      <c r="D148" s="107">
        <f t="shared" si="13"/>
        <v>8.9900000000000008E-2</v>
      </c>
      <c r="E148" s="107">
        <f t="shared" si="13"/>
        <v>8.9900000000000008E-2</v>
      </c>
      <c r="M148" s="431"/>
      <c r="N148" s="436"/>
      <c r="P148" s="36"/>
    </row>
    <row r="149" spans="1:16" ht="12.75" customHeight="1" x14ac:dyDescent="0.3">
      <c r="A149" s="41" t="s">
        <v>1441</v>
      </c>
      <c r="B149" s="25" t="s">
        <v>1442</v>
      </c>
      <c r="C149" s="431">
        <f t="shared" si="13"/>
        <v>6.1400000000000003E-2</v>
      </c>
      <c r="D149" s="107">
        <f t="shared" si="13"/>
        <v>9.1400000000000009E-2</v>
      </c>
      <c r="E149" s="107">
        <f t="shared" si="13"/>
        <v>9.1400000000000009E-2</v>
      </c>
      <c r="M149" s="431"/>
      <c r="N149" s="436"/>
      <c r="P149" s="36"/>
    </row>
    <row r="150" spans="1:16" ht="12.75" customHeight="1" x14ac:dyDescent="0.3">
      <c r="A150" s="41" t="s">
        <v>1443</v>
      </c>
      <c r="B150" s="25" t="s">
        <v>1444</v>
      </c>
      <c r="C150" s="431">
        <f t="shared" si="13"/>
        <v>6.2899999999999998E-2</v>
      </c>
      <c r="D150" s="107">
        <f t="shared" si="13"/>
        <v>9.2899999999999996E-2</v>
      </c>
      <c r="E150" s="107">
        <f t="shared" si="13"/>
        <v>9.2899999999999996E-2</v>
      </c>
      <c r="M150" s="431"/>
      <c r="N150" s="436"/>
      <c r="P150" s="36"/>
    </row>
    <row r="151" spans="1:16" ht="12.75" customHeight="1" x14ac:dyDescent="0.3">
      <c r="A151" s="41" t="s">
        <v>1445</v>
      </c>
      <c r="B151" s="25" t="s">
        <v>1446</v>
      </c>
      <c r="C151" s="431">
        <f t="shared" si="13"/>
        <v>6.3399999999999998E-2</v>
      </c>
      <c r="D151" s="107">
        <f t="shared" si="13"/>
        <v>9.1399999999999995E-2</v>
      </c>
      <c r="E151" s="107">
        <f t="shared" si="13"/>
        <v>9.1399999999999995E-2</v>
      </c>
      <c r="M151" s="431"/>
      <c r="N151" s="436"/>
      <c r="P151" s="36"/>
    </row>
    <row r="152" spans="1:16" ht="12.75" customHeight="1" x14ac:dyDescent="0.3">
      <c r="A152" s="41" t="s">
        <v>1447</v>
      </c>
      <c r="B152" s="25" t="s">
        <v>1448</v>
      </c>
      <c r="C152" s="431">
        <f t="shared" si="13"/>
        <v>6.4899999999999999E-2</v>
      </c>
      <c r="D152" s="107">
        <f t="shared" si="13"/>
        <v>9.2899999999999996E-2</v>
      </c>
      <c r="E152" s="107">
        <f t="shared" si="13"/>
        <v>9.2899999999999996E-2</v>
      </c>
      <c r="M152" s="431"/>
      <c r="N152" s="436"/>
      <c r="P152" s="36"/>
    </row>
    <row r="153" spans="1:16" ht="12.75" customHeight="1" x14ac:dyDescent="0.3">
      <c r="A153" s="41" t="s">
        <v>1449</v>
      </c>
      <c r="B153" s="25" t="s">
        <v>1450</v>
      </c>
      <c r="C153" s="431">
        <f t="shared" si="13"/>
        <v>6.4399999999999999E-2</v>
      </c>
      <c r="D153" s="107">
        <f t="shared" si="13"/>
        <v>9.1400000000000009E-2</v>
      </c>
      <c r="E153" s="107">
        <f t="shared" si="13"/>
        <v>9.1400000000000009E-2</v>
      </c>
      <c r="M153" s="431"/>
      <c r="N153" s="436"/>
      <c r="P153" s="36"/>
    </row>
    <row r="154" spans="1:16" ht="12.75" customHeight="1" x14ac:dyDescent="0.3">
      <c r="A154" s="41" t="s">
        <v>1451</v>
      </c>
      <c r="B154" s="25" t="s">
        <v>1452</v>
      </c>
      <c r="C154" s="431">
        <f t="shared" si="13"/>
        <v>6.4399999999999999E-2</v>
      </c>
      <c r="D154" s="107">
        <f t="shared" si="13"/>
        <v>9.1400000000000009E-2</v>
      </c>
      <c r="E154" s="107">
        <f t="shared" si="13"/>
        <v>9.1400000000000009E-2</v>
      </c>
      <c r="M154" s="431"/>
      <c r="N154" s="436"/>
      <c r="P154" s="36"/>
    </row>
    <row r="155" spans="1:16" ht="12.75" customHeight="1" x14ac:dyDescent="0.3">
      <c r="A155" s="41" t="s">
        <v>1453</v>
      </c>
      <c r="B155" s="25" t="s">
        <v>1454</v>
      </c>
      <c r="C155" s="431">
        <f t="shared" si="13"/>
        <v>6.3899999999999998E-2</v>
      </c>
      <c r="D155" s="107">
        <f t="shared" si="13"/>
        <v>9.1400000000000009E-2</v>
      </c>
      <c r="E155" s="107">
        <f t="shared" si="13"/>
        <v>9.1400000000000009E-2</v>
      </c>
      <c r="M155" s="431"/>
      <c r="N155" s="436"/>
      <c r="P155" s="36"/>
    </row>
    <row r="156" spans="1:16" ht="12.75" customHeight="1" x14ac:dyDescent="0.3">
      <c r="A156" s="41" t="s">
        <v>1455</v>
      </c>
      <c r="B156" s="25" t="s">
        <v>1456</v>
      </c>
      <c r="C156" s="431">
        <f t="shared" si="13"/>
        <v>6.59E-2</v>
      </c>
      <c r="D156" s="107">
        <f t="shared" si="13"/>
        <v>9.1400000000000009E-2</v>
      </c>
      <c r="E156" s="107">
        <f t="shared" si="13"/>
        <v>9.1400000000000009E-2</v>
      </c>
      <c r="M156" s="431"/>
      <c r="N156" s="436"/>
      <c r="P156" s="36"/>
    </row>
    <row r="157" spans="1:16" ht="12.75" customHeight="1" x14ac:dyDescent="0.3">
      <c r="A157" s="41" t="s">
        <v>1457</v>
      </c>
      <c r="B157" s="25" t="s">
        <v>1458</v>
      </c>
      <c r="C157" s="431">
        <f t="shared" ref="C157:E176" si="14">+VLOOKUP($B157,Product_IR,C$135,FALSE)</f>
        <v>6.6400000000000001E-2</v>
      </c>
      <c r="D157" s="107">
        <f t="shared" si="14"/>
        <v>9.1400000000000009E-2</v>
      </c>
      <c r="E157" s="107">
        <f t="shared" si="14"/>
        <v>9.1400000000000009E-2</v>
      </c>
      <c r="M157" s="431"/>
      <c r="N157" s="436"/>
      <c r="P157" s="36"/>
    </row>
    <row r="158" spans="1:16" ht="12.75" customHeight="1" x14ac:dyDescent="0.3">
      <c r="A158" s="41" t="s">
        <v>1459</v>
      </c>
      <c r="B158" s="25" t="s">
        <v>1460</v>
      </c>
      <c r="C158" s="431">
        <f t="shared" si="14"/>
        <v>6.6400000000000001E-2</v>
      </c>
      <c r="D158" s="107">
        <f t="shared" si="14"/>
        <v>9.1400000000000009E-2</v>
      </c>
      <c r="E158" s="107">
        <f t="shared" si="14"/>
        <v>9.1400000000000009E-2</v>
      </c>
      <c r="M158" s="431"/>
      <c r="N158" s="436"/>
      <c r="P158" s="36"/>
    </row>
    <row r="159" spans="1:16" ht="12.75" customHeight="1" x14ac:dyDescent="0.3">
      <c r="A159" s="41" t="s">
        <v>1461</v>
      </c>
      <c r="B159" s="25" t="s">
        <v>1462</v>
      </c>
      <c r="C159" s="431">
        <f t="shared" si="14"/>
        <v>6.59E-2</v>
      </c>
      <c r="D159" s="107">
        <f t="shared" si="14"/>
        <v>9.1400000000000009E-2</v>
      </c>
      <c r="E159" s="107">
        <f t="shared" si="14"/>
        <v>9.1400000000000009E-2</v>
      </c>
      <c r="M159" s="431"/>
      <c r="N159" s="436"/>
      <c r="P159" s="36"/>
    </row>
    <row r="160" spans="1:16" ht="12.75" customHeight="1" x14ac:dyDescent="0.3">
      <c r="A160" s="41" t="s">
        <v>1463</v>
      </c>
      <c r="B160" s="25" t="s">
        <v>1464</v>
      </c>
      <c r="C160" s="431">
        <f t="shared" si="14"/>
        <v>6.7900000000000002E-2</v>
      </c>
      <c r="D160" s="107">
        <f t="shared" si="14"/>
        <v>9.1400000000000009E-2</v>
      </c>
      <c r="E160" s="107">
        <f t="shared" si="14"/>
        <v>9.1400000000000009E-2</v>
      </c>
      <c r="M160" s="431"/>
      <c r="N160" s="436"/>
      <c r="P160" s="36"/>
    </row>
    <row r="161" spans="1:16" ht="12.75" customHeight="1" x14ac:dyDescent="0.3">
      <c r="A161" s="41" t="s">
        <v>1465</v>
      </c>
      <c r="B161" s="25" t="s">
        <v>1466</v>
      </c>
      <c r="C161" s="431">
        <f t="shared" si="14"/>
        <v>6.1400000000000003E-2</v>
      </c>
      <c r="D161" s="107">
        <f t="shared" si="14"/>
        <v>9.1400000000000009E-2</v>
      </c>
      <c r="E161" s="107">
        <f t="shared" si="14"/>
        <v>9.1400000000000009E-2</v>
      </c>
      <c r="M161" s="431"/>
      <c r="N161" s="436"/>
      <c r="P161" s="36"/>
    </row>
    <row r="162" spans="1:16" ht="12.75" customHeight="1" x14ac:dyDescent="0.3">
      <c r="A162" s="41" t="s">
        <v>1467</v>
      </c>
      <c r="B162" s="25" t="s">
        <v>1468</v>
      </c>
      <c r="C162" s="431">
        <f t="shared" si="14"/>
        <v>6.0900000000000003E-2</v>
      </c>
      <c r="D162" s="107">
        <f t="shared" si="14"/>
        <v>9.0900000000000009E-2</v>
      </c>
      <c r="E162" s="107">
        <f t="shared" si="14"/>
        <v>9.0900000000000009E-2</v>
      </c>
      <c r="M162" s="431"/>
      <c r="N162" s="436"/>
      <c r="P162" s="36"/>
    </row>
    <row r="163" spans="1:16" ht="12.75" customHeight="1" x14ac:dyDescent="0.3">
      <c r="A163" s="41" t="s">
        <v>1469</v>
      </c>
      <c r="B163" s="25" t="s">
        <v>1470</v>
      </c>
      <c r="C163" s="431">
        <f t="shared" si="14"/>
        <v>6.2899999999999998E-2</v>
      </c>
      <c r="D163" s="107">
        <f t="shared" si="14"/>
        <v>9.2899999999999996E-2</v>
      </c>
      <c r="E163" s="107">
        <f t="shared" si="14"/>
        <v>9.2899999999999996E-2</v>
      </c>
      <c r="M163" s="431"/>
      <c r="N163" s="436"/>
      <c r="P163" s="36"/>
    </row>
    <row r="164" spans="1:16" ht="12.75" customHeight="1" x14ac:dyDescent="0.3">
      <c r="A164" s="41" t="s">
        <v>1471</v>
      </c>
      <c r="B164" s="25" t="s">
        <v>1472</v>
      </c>
      <c r="C164" s="431">
        <f t="shared" si="14"/>
        <v>6.3899999999999998E-2</v>
      </c>
      <c r="D164" s="107">
        <f t="shared" si="14"/>
        <v>9.3899999999999997E-2</v>
      </c>
      <c r="E164" s="107">
        <f t="shared" si="14"/>
        <v>9.3899999999999997E-2</v>
      </c>
      <c r="M164" s="431"/>
      <c r="N164" s="436"/>
      <c r="P164" s="36"/>
    </row>
    <row r="165" spans="1:16" ht="12.75" customHeight="1" x14ac:dyDescent="0.3">
      <c r="A165" s="41" t="s">
        <v>1473</v>
      </c>
      <c r="B165" s="25" t="s">
        <v>1474</v>
      </c>
      <c r="C165" s="431">
        <f t="shared" si="14"/>
        <v>6.0900000000000003E-2</v>
      </c>
      <c r="D165" s="107">
        <f t="shared" si="14"/>
        <v>9.0900000000000009E-2</v>
      </c>
      <c r="E165" s="107">
        <f t="shared" si="14"/>
        <v>9.0900000000000009E-2</v>
      </c>
      <c r="M165" s="431"/>
      <c r="N165" s="436"/>
      <c r="P165" s="36"/>
    </row>
    <row r="166" spans="1:16" ht="12.75" customHeight="1" x14ac:dyDescent="0.3">
      <c r="A166" s="41" t="s">
        <v>1475</v>
      </c>
      <c r="B166" s="25" t="s">
        <v>1476</v>
      </c>
      <c r="C166" s="431">
        <f t="shared" si="14"/>
        <v>6.2899999999999998E-2</v>
      </c>
      <c r="D166" s="107">
        <f t="shared" si="14"/>
        <v>9.2899999999999996E-2</v>
      </c>
      <c r="E166" s="107">
        <f t="shared" si="14"/>
        <v>9.2899999999999996E-2</v>
      </c>
      <c r="M166" s="431"/>
      <c r="N166" s="436"/>
      <c r="P166" s="36"/>
    </row>
    <row r="167" spans="1:16" ht="12.75" customHeight="1" x14ac:dyDescent="0.3">
      <c r="A167" s="41" t="s">
        <v>1477</v>
      </c>
      <c r="B167" s="25" t="s">
        <v>1478</v>
      </c>
      <c r="C167" s="431">
        <f t="shared" si="14"/>
        <v>6.3899999999999998E-2</v>
      </c>
      <c r="D167" s="107">
        <f t="shared" si="14"/>
        <v>9.3899999999999997E-2</v>
      </c>
      <c r="E167" s="107">
        <f t="shared" si="14"/>
        <v>9.3899999999999997E-2</v>
      </c>
      <c r="M167" s="431"/>
      <c r="N167" s="436"/>
      <c r="P167" s="36"/>
    </row>
    <row r="168" spans="1:16" ht="12.75" customHeight="1" x14ac:dyDescent="0.3">
      <c r="A168" s="41" t="s">
        <v>1479</v>
      </c>
      <c r="B168" s="25" t="s">
        <v>1480</v>
      </c>
      <c r="C168" s="431">
        <f t="shared" si="14"/>
        <v>6.3899999999999998E-2</v>
      </c>
      <c r="D168" s="107">
        <f t="shared" si="14"/>
        <v>9.0900000000000009E-2</v>
      </c>
      <c r="E168" s="107">
        <f t="shared" si="14"/>
        <v>9.0900000000000009E-2</v>
      </c>
      <c r="M168" s="431"/>
      <c r="N168" s="436"/>
      <c r="P168" s="36"/>
    </row>
    <row r="169" spans="1:16" ht="12.75" customHeight="1" x14ac:dyDescent="0.3">
      <c r="A169" s="41" t="s">
        <v>1481</v>
      </c>
      <c r="B169" s="25" t="s">
        <v>1482</v>
      </c>
      <c r="C169" s="431">
        <f t="shared" si="14"/>
        <v>6.3899999999999998E-2</v>
      </c>
      <c r="D169" s="107">
        <f t="shared" si="14"/>
        <v>9.0900000000000009E-2</v>
      </c>
      <c r="E169" s="107">
        <f t="shared" si="14"/>
        <v>9.0900000000000009E-2</v>
      </c>
      <c r="M169" s="431"/>
      <c r="N169" s="436"/>
      <c r="P169" s="36"/>
    </row>
    <row r="170" spans="1:16" ht="12.75" customHeight="1" x14ac:dyDescent="0.3">
      <c r="A170" s="41" t="s">
        <v>1483</v>
      </c>
      <c r="B170" s="25" t="s">
        <v>1484</v>
      </c>
      <c r="C170" s="431">
        <f t="shared" si="14"/>
        <v>6.3399999999999998E-2</v>
      </c>
      <c r="D170" s="107">
        <f t="shared" si="14"/>
        <v>9.0900000000000009E-2</v>
      </c>
      <c r="E170" s="107">
        <f t="shared" si="14"/>
        <v>9.0900000000000009E-2</v>
      </c>
      <c r="M170" s="431"/>
      <c r="N170" s="436"/>
      <c r="P170" s="36"/>
    </row>
    <row r="171" spans="1:16" ht="12.75" customHeight="1" x14ac:dyDescent="0.3">
      <c r="A171" s="41" t="s">
        <v>1485</v>
      </c>
      <c r="B171" s="25" t="s">
        <v>1486</v>
      </c>
      <c r="C171" s="431">
        <f t="shared" si="14"/>
        <v>6.54E-2</v>
      </c>
      <c r="D171" s="107">
        <f t="shared" si="14"/>
        <v>9.0900000000000009E-2</v>
      </c>
      <c r="E171" s="107">
        <f t="shared" si="14"/>
        <v>9.0900000000000009E-2</v>
      </c>
      <c r="M171" s="431"/>
      <c r="N171" s="436"/>
      <c r="P171" s="36"/>
    </row>
    <row r="172" spans="1:16" ht="12.75" customHeight="1" x14ac:dyDescent="0.3">
      <c r="A172" s="41" t="s">
        <v>1487</v>
      </c>
      <c r="B172" s="25" t="s">
        <v>1488</v>
      </c>
      <c r="C172" s="431">
        <f t="shared" si="14"/>
        <v>6.0900000000000003E-2</v>
      </c>
      <c r="D172" s="107">
        <f t="shared" si="14"/>
        <v>9.0900000000000009E-2</v>
      </c>
      <c r="E172" s="107">
        <f t="shared" si="14"/>
        <v>9.0900000000000009E-2</v>
      </c>
      <c r="M172" s="431"/>
      <c r="N172" s="436"/>
      <c r="P172" s="36"/>
    </row>
    <row r="173" spans="1:16" ht="12.75" customHeight="1" x14ac:dyDescent="0.3">
      <c r="A173" s="41" t="s">
        <v>1489</v>
      </c>
      <c r="B173" s="25" t="s">
        <v>1490</v>
      </c>
      <c r="C173" s="431">
        <f t="shared" si="14"/>
        <v>6.2400000000000004E-2</v>
      </c>
      <c r="D173" s="107">
        <f t="shared" si="14"/>
        <v>9.240000000000001E-2</v>
      </c>
      <c r="E173" s="107">
        <f t="shared" si="14"/>
        <v>9.240000000000001E-2</v>
      </c>
      <c r="M173" s="431"/>
      <c r="N173" s="436"/>
      <c r="P173" s="36"/>
    </row>
    <row r="174" spans="1:16" ht="12.75" customHeight="1" x14ac:dyDescent="0.3">
      <c r="A174" s="41" t="s">
        <v>1491</v>
      </c>
      <c r="B174" s="25" t="s">
        <v>1492</v>
      </c>
      <c r="C174" s="431">
        <f t="shared" si="14"/>
        <v>6.3899999999999998E-2</v>
      </c>
      <c r="D174" s="107">
        <f t="shared" si="14"/>
        <v>9.3899999999999997E-2</v>
      </c>
      <c r="E174" s="107">
        <f t="shared" si="14"/>
        <v>9.3899999999999997E-2</v>
      </c>
      <c r="M174" s="431"/>
      <c r="N174" s="436"/>
      <c r="P174" s="36"/>
    </row>
    <row r="175" spans="1:16" ht="12.75" customHeight="1" x14ac:dyDescent="0.3">
      <c r="A175" s="41" t="s">
        <v>1493</v>
      </c>
      <c r="B175" s="25" t="s">
        <v>1494</v>
      </c>
      <c r="C175" s="431">
        <f t="shared" si="14"/>
        <v>6.4399999999999999E-2</v>
      </c>
      <c r="D175" s="107">
        <f t="shared" si="14"/>
        <v>9.2399999999999996E-2</v>
      </c>
      <c r="E175" s="107">
        <f t="shared" si="14"/>
        <v>9.2399999999999996E-2</v>
      </c>
      <c r="M175" s="431"/>
      <c r="N175" s="436"/>
      <c r="P175" s="36"/>
    </row>
    <row r="176" spans="1:16" ht="12.75" customHeight="1" x14ac:dyDescent="0.3">
      <c r="A176" s="41" t="s">
        <v>1495</v>
      </c>
      <c r="B176" s="25" t="s">
        <v>1496</v>
      </c>
      <c r="C176" s="431">
        <f t="shared" si="14"/>
        <v>6.59E-2</v>
      </c>
      <c r="D176" s="107">
        <f t="shared" si="14"/>
        <v>9.3899999999999997E-2</v>
      </c>
      <c r="E176" s="107">
        <f t="shared" si="14"/>
        <v>9.3899999999999997E-2</v>
      </c>
      <c r="M176" s="431"/>
      <c r="N176" s="436"/>
      <c r="P176" s="36"/>
    </row>
    <row r="177" spans="1:16" ht="12.75" customHeight="1" x14ac:dyDescent="0.3">
      <c r="A177" s="41" t="s">
        <v>1497</v>
      </c>
      <c r="B177" s="25" t="s">
        <v>1498</v>
      </c>
      <c r="C177" s="431">
        <f t="shared" ref="C177:E196" si="15">+VLOOKUP($B177,Product_IR,C$135,FALSE)</f>
        <v>6.54E-2</v>
      </c>
      <c r="D177" s="107">
        <f t="shared" si="15"/>
        <v>9.240000000000001E-2</v>
      </c>
      <c r="E177" s="107">
        <f t="shared" si="15"/>
        <v>9.240000000000001E-2</v>
      </c>
      <c r="M177" s="431"/>
      <c r="N177" s="436"/>
      <c r="P177" s="36"/>
    </row>
    <row r="178" spans="1:16" ht="12.75" customHeight="1" x14ac:dyDescent="0.3">
      <c r="A178" s="41" t="s">
        <v>1499</v>
      </c>
      <c r="B178" s="25" t="s">
        <v>1500</v>
      </c>
      <c r="C178" s="431">
        <f t="shared" si="15"/>
        <v>6.54E-2</v>
      </c>
      <c r="D178" s="107">
        <f t="shared" si="15"/>
        <v>9.240000000000001E-2</v>
      </c>
      <c r="E178" s="107">
        <f t="shared" si="15"/>
        <v>9.240000000000001E-2</v>
      </c>
      <c r="M178" s="431"/>
      <c r="N178" s="436"/>
      <c r="P178" s="36"/>
    </row>
    <row r="179" spans="1:16" ht="12.75" customHeight="1" x14ac:dyDescent="0.3">
      <c r="A179" s="41" t="s">
        <v>1501</v>
      </c>
      <c r="B179" s="25" t="s">
        <v>1502</v>
      </c>
      <c r="C179" s="431">
        <f t="shared" si="15"/>
        <v>6.4899999999999999E-2</v>
      </c>
      <c r="D179" s="107">
        <f t="shared" si="15"/>
        <v>9.240000000000001E-2</v>
      </c>
      <c r="E179" s="107">
        <f t="shared" si="15"/>
        <v>9.240000000000001E-2</v>
      </c>
      <c r="M179" s="431"/>
      <c r="N179" s="436"/>
      <c r="P179" s="36"/>
    </row>
    <row r="180" spans="1:16" ht="12.75" customHeight="1" x14ac:dyDescent="0.3">
      <c r="A180" s="41" t="s">
        <v>1503</v>
      </c>
      <c r="B180" s="25" t="s">
        <v>1504</v>
      </c>
      <c r="C180" s="431">
        <f t="shared" si="15"/>
        <v>6.6900000000000001E-2</v>
      </c>
      <c r="D180" s="107">
        <f t="shared" si="15"/>
        <v>9.240000000000001E-2</v>
      </c>
      <c r="E180" s="107">
        <f t="shared" si="15"/>
        <v>9.240000000000001E-2</v>
      </c>
      <c r="M180" s="431"/>
      <c r="N180" s="436"/>
      <c r="P180" s="36"/>
    </row>
    <row r="181" spans="1:16" ht="12.75" customHeight="1" x14ac:dyDescent="0.3">
      <c r="A181" s="41" t="s">
        <v>1505</v>
      </c>
      <c r="B181" s="25" t="s">
        <v>1506</v>
      </c>
      <c r="C181" s="431">
        <f t="shared" si="15"/>
        <v>6.7400000000000002E-2</v>
      </c>
      <c r="D181" s="107">
        <f t="shared" si="15"/>
        <v>9.240000000000001E-2</v>
      </c>
      <c r="E181" s="107">
        <f t="shared" si="15"/>
        <v>9.240000000000001E-2</v>
      </c>
      <c r="M181" s="431"/>
      <c r="N181" s="436"/>
      <c r="P181" s="36"/>
    </row>
    <row r="182" spans="1:16" ht="12.75" customHeight="1" x14ac:dyDescent="0.3">
      <c r="A182" s="41" t="s">
        <v>1507</v>
      </c>
      <c r="B182" s="25" t="s">
        <v>1508</v>
      </c>
      <c r="C182" s="431">
        <f t="shared" si="15"/>
        <v>6.7400000000000002E-2</v>
      </c>
      <c r="D182" s="107">
        <f t="shared" si="15"/>
        <v>9.240000000000001E-2</v>
      </c>
      <c r="E182" s="107">
        <f t="shared" si="15"/>
        <v>9.240000000000001E-2</v>
      </c>
      <c r="M182" s="431"/>
      <c r="N182" s="436"/>
      <c r="P182" s="36"/>
    </row>
    <row r="183" spans="1:16" ht="12.75" customHeight="1" x14ac:dyDescent="0.3">
      <c r="A183" s="41" t="s">
        <v>1509</v>
      </c>
      <c r="B183" s="25" t="s">
        <v>1510</v>
      </c>
      <c r="C183" s="431">
        <f t="shared" si="15"/>
        <v>6.6900000000000001E-2</v>
      </c>
      <c r="D183" s="107">
        <f t="shared" si="15"/>
        <v>9.240000000000001E-2</v>
      </c>
      <c r="E183" s="107">
        <f t="shared" si="15"/>
        <v>9.240000000000001E-2</v>
      </c>
      <c r="M183" s="431"/>
      <c r="N183" s="436"/>
      <c r="P183" s="36"/>
    </row>
    <row r="184" spans="1:16" ht="12.75" customHeight="1" x14ac:dyDescent="0.3">
      <c r="A184" s="41" t="s">
        <v>1511</v>
      </c>
      <c r="B184" s="25" t="s">
        <v>1512</v>
      </c>
      <c r="C184" s="431">
        <f t="shared" si="15"/>
        <v>6.8900000000000003E-2</v>
      </c>
      <c r="D184" s="107">
        <f t="shared" si="15"/>
        <v>9.240000000000001E-2</v>
      </c>
      <c r="E184" s="107">
        <f t="shared" si="15"/>
        <v>9.240000000000001E-2</v>
      </c>
      <c r="M184" s="431"/>
      <c r="N184" s="436"/>
      <c r="P184" s="36"/>
    </row>
    <row r="185" spans="1:16" ht="12.75" customHeight="1" x14ac:dyDescent="0.3">
      <c r="A185" s="41" t="s">
        <v>1513</v>
      </c>
      <c r="B185" s="25" t="s">
        <v>1514</v>
      </c>
      <c r="C185" s="431">
        <f t="shared" si="15"/>
        <v>6.2400000000000004E-2</v>
      </c>
      <c r="D185" s="107">
        <f t="shared" si="15"/>
        <v>9.240000000000001E-2</v>
      </c>
      <c r="E185" s="107">
        <f t="shared" si="15"/>
        <v>9.240000000000001E-2</v>
      </c>
      <c r="M185" s="431"/>
      <c r="N185" s="436"/>
      <c r="P185" s="36"/>
    </row>
    <row r="186" spans="1:16" ht="12.75" customHeight="1" x14ac:dyDescent="0.3">
      <c r="A186" s="41" t="s">
        <v>1515</v>
      </c>
      <c r="B186" s="25" t="s">
        <v>1516</v>
      </c>
      <c r="C186" s="431">
        <f t="shared" si="15"/>
        <v>6.1900000000000004E-2</v>
      </c>
      <c r="D186" s="107">
        <f t="shared" si="15"/>
        <v>9.1900000000000009E-2</v>
      </c>
      <c r="E186" s="107">
        <f t="shared" si="15"/>
        <v>9.1900000000000009E-2</v>
      </c>
      <c r="M186" s="431"/>
      <c r="N186" s="436"/>
      <c r="P186" s="36"/>
    </row>
    <row r="187" spans="1:16" ht="12.75" customHeight="1" x14ac:dyDescent="0.3">
      <c r="A187" s="41" t="s">
        <v>1517</v>
      </c>
      <c r="B187" s="25" t="s">
        <v>1518</v>
      </c>
      <c r="C187" s="431">
        <f t="shared" si="15"/>
        <v>6.3899999999999998E-2</v>
      </c>
      <c r="D187" s="107">
        <f t="shared" si="15"/>
        <v>9.3899999999999997E-2</v>
      </c>
      <c r="E187" s="107">
        <f t="shared" si="15"/>
        <v>9.3899999999999997E-2</v>
      </c>
      <c r="M187" s="431"/>
      <c r="N187" s="436"/>
      <c r="P187" s="36"/>
    </row>
    <row r="188" spans="1:16" ht="12.75" customHeight="1" x14ac:dyDescent="0.3">
      <c r="A188" s="41" t="s">
        <v>1519</v>
      </c>
      <c r="B188" s="25" t="s">
        <v>1520</v>
      </c>
      <c r="C188" s="431">
        <f t="shared" si="15"/>
        <v>6.4899999999999999E-2</v>
      </c>
      <c r="D188" s="107">
        <f t="shared" si="15"/>
        <v>9.4899999999999998E-2</v>
      </c>
      <c r="E188" s="107">
        <f t="shared" si="15"/>
        <v>9.4899999999999998E-2</v>
      </c>
      <c r="M188" s="431"/>
      <c r="N188" s="436"/>
      <c r="P188" s="36"/>
    </row>
    <row r="189" spans="1:16" ht="12.75" customHeight="1" x14ac:dyDescent="0.3">
      <c r="A189" s="41" t="s">
        <v>1521</v>
      </c>
      <c r="B189" s="25" t="s">
        <v>1522</v>
      </c>
      <c r="C189" s="431">
        <f t="shared" si="15"/>
        <v>6.1900000000000004E-2</v>
      </c>
      <c r="D189" s="107">
        <f t="shared" si="15"/>
        <v>9.1900000000000009E-2</v>
      </c>
      <c r="E189" s="107">
        <f t="shared" si="15"/>
        <v>9.1900000000000009E-2</v>
      </c>
      <c r="M189" s="431"/>
      <c r="N189" s="436"/>
      <c r="P189" s="36"/>
    </row>
    <row r="190" spans="1:16" ht="12.75" customHeight="1" x14ac:dyDescent="0.3">
      <c r="A190" s="41" t="s">
        <v>1523</v>
      </c>
      <c r="B190" s="25" t="s">
        <v>1524</v>
      </c>
      <c r="C190" s="431">
        <f t="shared" si="15"/>
        <v>6.3899999999999998E-2</v>
      </c>
      <c r="D190" s="107">
        <f t="shared" si="15"/>
        <v>9.3899999999999997E-2</v>
      </c>
      <c r="E190" s="107">
        <f t="shared" si="15"/>
        <v>9.3899999999999997E-2</v>
      </c>
      <c r="M190" s="431"/>
      <c r="N190" s="436"/>
      <c r="P190" s="36"/>
    </row>
    <row r="191" spans="1:16" ht="12.75" customHeight="1" x14ac:dyDescent="0.3">
      <c r="A191" s="41" t="s">
        <v>1525</v>
      </c>
      <c r="B191" s="25" t="s">
        <v>1526</v>
      </c>
      <c r="C191" s="431">
        <f t="shared" si="15"/>
        <v>6.4899999999999999E-2</v>
      </c>
      <c r="D191" s="107">
        <f t="shared" si="15"/>
        <v>9.4899999999999998E-2</v>
      </c>
      <c r="E191" s="107">
        <f t="shared" si="15"/>
        <v>9.4899999999999998E-2</v>
      </c>
      <c r="M191" s="431"/>
      <c r="N191" s="436"/>
      <c r="P191" s="36"/>
    </row>
    <row r="192" spans="1:16" ht="12.75" customHeight="1" x14ac:dyDescent="0.3">
      <c r="A192" s="41" t="s">
        <v>1527</v>
      </c>
      <c r="B192" s="25" t="s">
        <v>1528</v>
      </c>
      <c r="C192" s="431">
        <f t="shared" si="15"/>
        <v>6.4899999999999999E-2</v>
      </c>
      <c r="D192" s="107">
        <f t="shared" si="15"/>
        <v>9.1900000000000009E-2</v>
      </c>
      <c r="E192" s="107">
        <f t="shared" si="15"/>
        <v>9.1900000000000009E-2</v>
      </c>
      <c r="M192" s="431"/>
      <c r="N192" s="436"/>
      <c r="P192" s="36"/>
    </row>
    <row r="193" spans="1:16" ht="12.75" customHeight="1" x14ac:dyDescent="0.3">
      <c r="A193" s="41" t="s">
        <v>1529</v>
      </c>
      <c r="B193" s="25" t="s">
        <v>1530</v>
      </c>
      <c r="C193" s="431">
        <f t="shared" si="15"/>
        <v>6.4899999999999999E-2</v>
      </c>
      <c r="D193" s="107">
        <f t="shared" si="15"/>
        <v>9.1900000000000009E-2</v>
      </c>
      <c r="E193" s="107">
        <f t="shared" si="15"/>
        <v>9.1900000000000009E-2</v>
      </c>
      <c r="M193" s="431"/>
      <c r="N193" s="436"/>
      <c r="P193" s="36"/>
    </row>
    <row r="194" spans="1:16" ht="12.75" customHeight="1" x14ac:dyDescent="0.3">
      <c r="A194" s="41" t="s">
        <v>1531</v>
      </c>
      <c r="B194" s="25" t="s">
        <v>1532</v>
      </c>
      <c r="C194" s="431">
        <f t="shared" si="15"/>
        <v>6.4899999999999999E-2</v>
      </c>
      <c r="D194" s="107">
        <f t="shared" si="15"/>
        <v>9.1900000000000009E-2</v>
      </c>
      <c r="E194" s="107">
        <f t="shared" si="15"/>
        <v>9.1900000000000009E-2</v>
      </c>
      <c r="M194" s="431"/>
      <c r="N194" s="436"/>
      <c r="P194" s="36"/>
    </row>
    <row r="195" spans="1:16" ht="12.75" customHeight="1" x14ac:dyDescent="0.3">
      <c r="A195" s="41" t="s">
        <v>1533</v>
      </c>
      <c r="B195" s="25" t="s">
        <v>1534</v>
      </c>
      <c r="C195" s="431">
        <f t="shared" si="15"/>
        <v>6.4399999999999999E-2</v>
      </c>
      <c r="D195" s="107">
        <f t="shared" si="15"/>
        <v>9.1900000000000009E-2</v>
      </c>
      <c r="E195" s="107">
        <f t="shared" si="15"/>
        <v>9.1900000000000009E-2</v>
      </c>
      <c r="M195" s="431"/>
      <c r="N195" s="436"/>
      <c r="P195" s="36"/>
    </row>
    <row r="196" spans="1:16" ht="12.75" customHeight="1" x14ac:dyDescent="0.3">
      <c r="A196" s="41" t="s">
        <v>1535</v>
      </c>
      <c r="B196" s="25" t="s">
        <v>1536</v>
      </c>
      <c r="C196" s="431">
        <f t="shared" si="15"/>
        <v>6.6400000000000001E-2</v>
      </c>
      <c r="D196" s="107">
        <f t="shared" si="15"/>
        <v>9.1900000000000009E-2</v>
      </c>
      <c r="E196" s="107">
        <f t="shared" si="15"/>
        <v>9.1900000000000009E-2</v>
      </c>
      <c r="M196" s="431"/>
      <c r="N196" s="436"/>
      <c r="P196" s="36"/>
    </row>
    <row r="197" spans="1:16" ht="12.75" customHeight="1" x14ac:dyDescent="0.3">
      <c r="A197" s="41" t="s">
        <v>1537</v>
      </c>
      <c r="B197" s="25" t="s">
        <v>1538</v>
      </c>
      <c r="C197" s="431">
        <f t="shared" ref="C197:E210" si="16">+VLOOKUP($B197,Product_IR,C$135,FALSE)</f>
        <v>6.1900000000000004E-2</v>
      </c>
      <c r="D197" s="107">
        <f t="shared" si="16"/>
        <v>9.1900000000000009E-2</v>
      </c>
      <c r="E197" s="107">
        <f t="shared" si="16"/>
        <v>9.1900000000000009E-2</v>
      </c>
      <c r="M197" s="431"/>
      <c r="N197" s="436"/>
      <c r="P197" s="36"/>
    </row>
    <row r="198" spans="1:16" ht="12.75" customHeight="1" x14ac:dyDescent="0.3">
      <c r="A198" s="41" t="s">
        <v>1539</v>
      </c>
      <c r="B198" s="25" t="s">
        <v>1540</v>
      </c>
      <c r="C198" s="431">
        <f t="shared" si="16"/>
        <v>6.3399999999999998E-2</v>
      </c>
      <c r="D198" s="107">
        <f t="shared" si="16"/>
        <v>9.3399999999999997E-2</v>
      </c>
      <c r="E198" s="107">
        <f t="shared" si="16"/>
        <v>9.3399999999999997E-2</v>
      </c>
      <c r="M198" s="431"/>
      <c r="N198" s="436"/>
      <c r="P198" s="36"/>
    </row>
    <row r="199" spans="1:16" ht="12.75" customHeight="1" x14ac:dyDescent="0.3">
      <c r="A199" s="41" t="s">
        <v>1541</v>
      </c>
      <c r="B199" s="25" t="s">
        <v>1542</v>
      </c>
      <c r="C199" s="431">
        <f t="shared" si="16"/>
        <v>6.4899999999999999E-2</v>
      </c>
      <c r="D199" s="107">
        <f t="shared" si="16"/>
        <v>9.4899999999999998E-2</v>
      </c>
      <c r="E199" s="107">
        <f t="shared" si="16"/>
        <v>9.4899999999999998E-2</v>
      </c>
      <c r="M199" s="431"/>
      <c r="N199" s="436"/>
      <c r="P199" s="36"/>
    </row>
    <row r="200" spans="1:16" ht="12.75" customHeight="1" x14ac:dyDescent="0.3">
      <c r="A200" s="41" t="s">
        <v>1543</v>
      </c>
      <c r="B200" s="25" t="s">
        <v>1544</v>
      </c>
      <c r="C200" s="431">
        <f t="shared" si="16"/>
        <v>6.54E-2</v>
      </c>
      <c r="D200" s="107">
        <f t="shared" si="16"/>
        <v>9.3399999999999997E-2</v>
      </c>
      <c r="E200" s="107">
        <f t="shared" si="16"/>
        <v>9.3399999999999997E-2</v>
      </c>
      <c r="M200" s="431"/>
      <c r="N200" s="436"/>
      <c r="P200" s="36"/>
    </row>
    <row r="201" spans="1:16" ht="12.75" customHeight="1" x14ac:dyDescent="0.3">
      <c r="A201" s="41" t="s">
        <v>1545</v>
      </c>
      <c r="B201" s="25" t="s">
        <v>1546</v>
      </c>
      <c r="C201" s="431">
        <f t="shared" si="16"/>
        <v>6.6900000000000001E-2</v>
      </c>
      <c r="D201" s="107">
        <f t="shared" si="16"/>
        <v>9.4899999999999998E-2</v>
      </c>
      <c r="E201" s="107">
        <f t="shared" si="16"/>
        <v>9.4899999999999998E-2</v>
      </c>
      <c r="M201" s="431"/>
      <c r="N201" s="436"/>
      <c r="P201" s="36"/>
    </row>
    <row r="202" spans="1:16" ht="12.75" customHeight="1" x14ac:dyDescent="0.3">
      <c r="A202" s="41" t="s">
        <v>1547</v>
      </c>
      <c r="B202" s="25" t="s">
        <v>1548</v>
      </c>
      <c r="C202" s="431">
        <f t="shared" si="16"/>
        <v>6.6400000000000001E-2</v>
      </c>
      <c r="D202" s="107">
        <f t="shared" si="16"/>
        <v>9.3399999999999997E-2</v>
      </c>
      <c r="E202" s="107">
        <f t="shared" si="16"/>
        <v>9.3399999999999997E-2</v>
      </c>
      <c r="M202" s="431"/>
      <c r="N202" s="436"/>
      <c r="P202" s="36"/>
    </row>
    <row r="203" spans="1:16" ht="12.75" customHeight="1" x14ac:dyDescent="0.3">
      <c r="A203" s="41" t="s">
        <v>1549</v>
      </c>
      <c r="B203" s="25" t="s">
        <v>1550</v>
      </c>
      <c r="C203" s="431">
        <f t="shared" si="16"/>
        <v>6.6400000000000001E-2</v>
      </c>
      <c r="D203" s="107">
        <f t="shared" si="16"/>
        <v>9.3399999999999997E-2</v>
      </c>
      <c r="E203" s="107">
        <f t="shared" si="16"/>
        <v>9.3399999999999997E-2</v>
      </c>
      <c r="M203" s="431"/>
      <c r="N203" s="436"/>
      <c r="P203" s="36"/>
    </row>
    <row r="204" spans="1:16" ht="12.75" customHeight="1" x14ac:dyDescent="0.3">
      <c r="A204" s="41" t="s">
        <v>1551</v>
      </c>
      <c r="B204" s="25" t="s">
        <v>1552</v>
      </c>
      <c r="C204" s="431">
        <f t="shared" si="16"/>
        <v>6.59E-2</v>
      </c>
      <c r="D204" s="107">
        <f t="shared" si="16"/>
        <v>9.3399999999999997E-2</v>
      </c>
      <c r="E204" s="107">
        <f t="shared" si="16"/>
        <v>9.3399999999999997E-2</v>
      </c>
      <c r="M204" s="431"/>
      <c r="N204" s="436"/>
      <c r="P204" s="36"/>
    </row>
    <row r="205" spans="1:16" ht="12.75" customHeight="1" x14ac:dyDescent="0.3">
      <c r="A205" s="41" t="s">
        <v>1553</v>
      </c>
      <c r="B205" s="25" t="s">
        <v>1554</v>
      </c>
      <c r="C205" s="431">
        <f t="shared" si="16"/>
        <v>6.7900000000000002E-2</v>
      </c>
      <c r="D205" s="107">
        <f t="shared" si="16"/>
        <v>9.3399999999999997E-2</v>
      </c>
      <c r="E205" s="107">
        <f t="shared" si="16"/>
        <v>9.3399999999999997E-2</v>
      </c>
      <c r="M205" s="431"/>
      <c r="N205" s="436"/>
      <c r="P205" s="36"/>
    </row>
    <row r="206" spans="1:16" ht="12.75" customHeight="1" x14ac:dyDescent="0.3">
      <c r="A206" s="41" t="s">
        <v>1555</v>
      </c>
      <c r="B206" s="25" t="s">
        <v>1556</v>
      </c>
      <c r="C206" s="431">
        <f t="shared" si="16"/>
        <v>6.8400000000000002E-2</v>
      </c>
      <c r="D206" s="107">
        <f t="shared" si="16"/>
        <v>9.3399999999999997E-2</v>
      </c>
      <c r="E206" s="107">
        <f t="shared" si="16"/>
        <v>9.3399999999999997E-2</v>
      </c>
      <c r="M206" s="431"/>
      <c r="N206" s="436"/>
      <c r="P206" s="36"/>
    </row>
    <row r="207" spans="1:16" ht="12.75" customHeight="1" x14ac:dyDescent="0.3">
      <c r="A207" s="41" t="s">
        <v>1557</v>
      </c>
      <c r="B207" s="25" t="s">
        <v>1558</v>
      </c>
      <c r="C207" s="431">
        <f t="shared" si="16"/>
        <v>6.8400000000000002E-2</v>
      </c>
      <c r="D207" s="107">
        <f t="shared" si="16"/>
        <v>9.3399999999999997E-2</v>
      </c>
      <c r="E207" s="107">
        <f t="shared" si="16"/>
        <v>9.3399999999999997E-2</v>
      </c>
      <c r="M207" s="431"/>
      <c r="N207" s="436"/>
      <c r="P207" s="36"/>
    </row>
    <row r="208" spans="1:16" ht="12.75" customHeight="1" x14ac:dyDescent="0.3">
      <c r="A208" s="41" t="s">
        <v>1559</v>
      </c>
      <c r="B208" s="25" t="s">
        <v>1560</v>
      </c>
      <c r="C208" s="431">
        <f t="shared" si="16"/>
        <v>6.7900000000000002E-2</v>
      </c>
      <c r="D208" s="107">
        <f t="shared" si="16"/>
        <v>9.3399999999999997E-2</v>
      </c>
      <c r="E208" s="107">
        <f t="shared" si="16"/>
        <v>9.3399999999999997E-2</v>
      </c>
      <c r="M208" s="431"/>
      <c r="N208" s="436"/>
      <c r="P208" s="36"/>
    </row>
    <row r="209" spans="1:16" ht="12.75" customHeight="1" x14ac:dyDescent="0.3">
      <c r="A209" s="41" t="s">
        <v>1561</v>
      </c>
      <c r="B209" s="25" t="s">
        <v>1562</v>
      </c>
      <c r="C209" s="431">
        <f t="shared" si="16"/>
        <v>6.9900000000000004E-2</v>
      </c>
      <c r="D209" s="107">
        <f t="shared" si="16"/>
        <v>9.3399999999999997E-2</v>
      </c>
      <c r="E209" s="107">
        <f t="shared" si="16"/>
        <v>9.3399999999999997E-2</v>
      </c>
      <c r="M209" s="431"/>
      <c r="N209" s="436"/>
      <c r="P209" s="36"/>
    </row>
    <row r="210" spans="1:16" ht="12.75" customHeight="1" x14ac:dyDescent="0.3">
      <c r="A210" s="41" t="s">
        <v>1563</v>
      </c>
      <c r="B210" s="25" t="s">
        <v>1564</v>
      </c>
      <c r="C210" s="431">
        <f t="shared" si="16"/>
        <v>6.3399999999999998E-2</v>
      </c>
      <c r="D210" s="107">
        <f t="shared" si="16"/>
        <v>9.3399999999999997E-2</v>
      </c>
      <c r="E210" s="107">
        <f t="shared" si="16"/>
        <v>9.3399999999999997E-2</v>
      </c>
      <c r="M210" s="431"/>
      <c r="N210" s="436"/>
      <c r="P210" s="36"/>
    </row>
    <row r="211" spans="1:16" ht="12.75" customHeight="1" x14ac:dyDescent="0.3">
      <c r="A211" s="18" t="s">
        <v>1380</v>
      </c>
      <c r="B211" s="18" t="s">
        <v>152</v>
      </c>
      <c r="C211" s="495">
        <f>C212+H131</f>
        <v>6.8400000000000002E-2</v>
      </c>
      <c r="D211" s="431">
        <f>C211+D131</f>
        <v>9.8400000000000001E-2</v>
      </c>
      <c r="E211" s="431">
        <f>C211+D131</f>
        <v>9.8400000000000001E-2</v>
      </c>
      <c r="M211" s="431"/>
      <c r="N211" s="436"/>
      <c r="P211" s="36"/>
    </row>
    <row r="212" spans="1:16" ht="12.75" customHeight="1" x14ac:dyDescent="0.3">
      <c r="A212" s="18" t="s">
        <v>1374</v>
      </c>
      <c r="B212" s="18" t="s">
        <v>152</v>
      </c>
      <c r="C212" s="495">
        <f>+VLOOKUP($B212,Product_IR,C$135,FALSE)-VLOOKUP(Broker!C24,Tables!L239:M240,2,TRUE)</f>
        <v>6.6900000000000001E-2</v>
      </c>
      <c r="D212" s="431">
        <f>+VLOOKUP($B212,Product_IR,D$135,FALSE)</f>
        <v>9.69E-2</v>
      </c>
      <c r="E212" s="431">
        <f t="shared" ref="E212:E235" si="17">+VLOOKUP($B212,Product_IR,E$135,FALSE)</f>
        <v>9.69E-2</v>
      </c>
      <c r="H212" s="18"/>
      <c r="M212" s="681"/>
      <c r="N212" s="436"/>
      <c r="O212" s="36"/>
      <c r="P212" s="36"/>
    </row>
    <row r="213" spans="1:16" ht="12.75" customHeight="1" x14ac:dyDescent="0.3">
      <c r="A213" s="18" t="s">
        <v>151</v>
      </c>
      <c r="B213" s="18" t="s">
        <v>152</v>
      </c>
      <c r="C213" s="495">
        <f>+C212+G131</f>
        <v>6.2400000000000004E-2</v>
      </c>
      <c r="D213" s="431">
        <f>C213+C131</f>
        <v>9.240000000000001E-2</v>
      </c>
      <c r="E213" s="431">
        <f>C213+D131</f>
        <v>9.240000000000001E-2</v>
      </c>
      <c r="H213" s="18"/>
      <c r="M213" s="681"/>
      <c r="N213" s="436"/>
      <c r="O213" s="36"/>
      <c r="P213" s="36"/>
    </row>
    <row r="214" spans="1:16" ht="12.75" customHeight="1" x14ac:dyDescent="0.3">
      <c r="A214" s="18" t="s">
        <v>153</v>
      </c>
      <c r="B214" s="18" t="s">
        <v>154</v>
      </c>
      <c r="C214" s="495">
        <f>+VLOOKUP(B214,Product_IR,2,FALSE)</f>
        <v>7.9000000000000001E-2</v>
      </c>
      <c r="D214" s="431">
        <f t="shared" ref="D214:D220" si="18">+VLOOKUP($B214,Product_IR,D$135,FALSE)</f>
        <v>0.109</v>
      </c>
      <c r="E214" s="431">
        <f t="shared" si="17"/>
        <v>0.109</v>
      </c>
      <c r="F214" s="35">
        <f>+Tables!G244</f>
        <v>0</v>
      </c>
      <c r="G214" s="441">
        <f>+Tables!H244</f>
        <v>0</v>
      </c>
      <c r="H214" s="441">
        <f>+Tables!I244</f>
        <v>249999</v>
      </c>
      <c r="I214" s="131">
        <f>+Tables!J244</f>
        <v>499999</v>
      </c>
      <c r="J214" s="689">
        <f>+Tables!K244</f>
        <v>749999</v>
      </c>
      <c r="M214" s="681"/>
      <c r="P214" s="36"/>
    </row>
    <row r="215" spans="1:16" ht="12.75" customHeight="1" x14ac:dyDescent="0.3">
      <c r="A215" s="18" t="s">
        <v>155</v>
      </c>
      <c r="B215" s="18" t="s">
        <v>156</v>
      </c>
      <c r="C215" s="495">
        <f>C214-VLOOKUP(Broker!C24,Tables!L244:M247,2,TRUE)</f>
        <v>7.1500000000000008E-2</v>
      </c>
      <c r="D215" s="431" t="e">
        <f t="shared" si="18"/>
        <v>#N/A</v>
      </c>
      <c r="E215" s="431" t="e">
        <f t="shared" si="17"/>
        <v>#N/A</v>
      </c>
      <c r="F215" s="548">
        <f>+Tables!G245</f>
        <v>33</v>
      </c>
      <c r="G215" s="32">
        <f>+Tables!H245</f>
        <v>7.4999999999999997E-3</v>
      </c>
      <c r="H215" s="32">
        <f>+Tables!I245</f>
        <v>8.5000000000000006E-3</v>
      </c>
      <c r="I215" s="690">
        <f>+Tables!J245</f>
        <v>9.4999999999999998E-3</v>
      </c>
      <c r="J215" s="690">
        <f>+Tables!K245</f>
        <v>1.0500000000000001E-2</v>
      </c>
      <c r="M215" s="681"/>
      <c r="N215" s="436"/>
      <c r="O215" s="36"/>
      <c r="P215" s="36"/>
    </row>
    <row r="216" spans="1:16" ht="12.75" customHeight="1" x14ac:dyDescent="0.3">
      <c r="A216" s="25" t="s">
        <v>157</v>
      </c>
      <c r="B216" s="25" t="s">
        <v>158</v>
      </c>
      <c r="C216" s="495">
        <f>+VLOOKUP(B216,Product_IR,2,FALSE)</f>
        <v>6.2399999999999997E-2</v>
      </c>
      <c r="D216" s="431" t="e">
        <f t="shared" si="18"/>
        <v>#N/A</v>
      </c>
      <c r="E216" s="431" t="e">
        <f t="shared" si="17"/>
        <v>#N/A</v>
      </c>
      <c r="F216" s="548">
        <f>+Tables!G246</f>
        <v>33</v>
      </c>
      <c r="M216" s="681"/>
      <c r="N216" s="436"/>
      <c r="O216" s="36"/>
      <c r="P216" s="36"/>
    </row>
    <row r="217" spans="1:16" ht="12.75" customHeight="1" x14ac:dyDescent="0.3">
      <c r="A217" s="25" t="s">
        <v>159</v>
      </c>
      <c r="B217" s="25" t="s">
        <v>160</v>
      </c>
      <c r="C217" s="495">
        <f>+VLOOKUP(B217,Product_IR,2,FALSE)</f>
        <v>6.2399999999999997E-2</v>
      </c>
      <c r="D217" s="431" t="e">
        <f t="shared" si="18"/>
        <v>#N/A</v>
      </c>
      <c r="E217" s="431" t="e">
        <f t="shared" si="17"/>
        <v>#N/A</v>
      </c>
      <c r="F217" s="548">
        <f>+Tables!G247</f>
        <v>33</v>
      </c>
      <c r="M217" s="691"/>
      <c r="N217" s="436"/>
      <c r="O217" s="36"/>
      <c r="P217" s="36"/>
    </row>
    <row r="218" spans="1:16" ht="12.75" customHeight="1" x14ac:dyDescent="0.3">
      <c r="A218" s="25" t="s">
        <v>161</v>
      </c>
      <c r="B218" s="25" t="s">
        <v>162</v>
      </c>
      <c r="C218" s="495">
        <f>+VLOOKUP(B218,Product_IR,2,FALSE)</f>
        <v>5.9900000000000002E-2</v>
      </c>
      <c r="D218" s="431" t="e">
        <f t="shared" si="18"/>
        <v>#N/A</v>
      </c>
      <c r="E218" s="431" t="e">
        <f t="shared" si="17"/>
        <v>#N/A</v>
      </c>
      <c r="F218" s="548">
        <f>+Tables!G248</f>
        <v>33</v>
      </c>
      <c r="H218" s="18"/>
      <c r="M218" s="681"/>
      <c r="N218" s="436"/>
      <c r="O218" s="36"/>
      <c r="P218" s="36"/>
    </row>
    <row r="219" spans="1:16" ht="12.75" customHeight="1" x14ac:dyDescent="0.3">
      <c r="A219" s="25" t="s">
        <v>163</v>
      </c>
      <c r="B219" s="25" t="s">
        <v>164</v>
      </c>
      <c r="C219" s="495">
        <f>+VLOOKUP(B219,Product_IR,2,FALSE)</f>
        <v>6.6400000000000001E-2</v>
      </c>
      <c r="D219" s="431" t="e">
        <f t="shared" si="18"/>
        <v>#N/A</v>
      </c>
      <c r="E219" s="431" t="e">
        <f t="shared" si="17"/>
        <v>#N/A</v>
      </c>
      <c r="F219" s="548">
        <f>+Tables!G249</f>
        <v>33</v>
      </c>
      <c r="H219" s="18"/>
      <c r="M219" s="681"/>
      <c r="N219" s="436"/>
      <c r="O219" s="36"/>
      <c r="P219" s="36"/>
    </row>
    <row r="220" spans="1:16" ht="12.75" customHeight="1" x14ac:dyDescent="0.3">
      <c r="A220" s="25" t="s">
        <v>1376</v>
      </c>
      <c r="B220" s="25" t="s">
        <v>1386</v>
      </c>
      <c r="C220" s="495" t="e">
        <f>+VLOOKUP($B220,Product_IR,C$135,FALSE)-VLOOKUP(Broker!C$24,Tables!L252:M253,2,TRUE)</f>
        <v>#N/A</v>
      </c>
      <c r="D220" s="431" t="e">
        <f t="shared" si="18"/>
        <v>#N/A</v>
      </c>
      <c r="E220" s="431" t="e">
        <f t="shared" si="17"/>
        <v>#N/A</v>
      </c>
      <c r="H220" s="18"/>
      <c r="M220" s="681"/>
      <c r="N220" s="436"/>
      <c r="P220" s="36"/>
    </row>
    <row r="221" spans="1:16" ht="12.75" customHeight="1" x14ac:dyDescent="0.3">
      <c r="A221" s="25" t="s">
        <v>1377</v>
      </c>
      <c r="B221" s="25" t="s">
        <v>1387</v>
      </c>
      <c r="C221" s="495" t="e">
        <f>+C220+E$131</f>
        <v>#N/A</v>
      </c>
      <c r="D221" s="431">
        <f>+VLOOKUP($B226,Product_IR,D$135,FALSE)</f>
        <v>0.1074</v>
      </c>
      <c r="E221" s="431">
        <f>+VLOOKUP($B226,Product_IR,E$135,FALSE)</f>
        <v>0.1074</v>
      </c>
      <c r="H221" s="18"/>
      <c r="M221" s="681"/>
      <c r="N221" s="36"/>
      <c r="O221" s="36"/>
      <c r="P221" s="36"/>
    </row>
    <row r="222" spans="1:16" ht="12.75" customHeight="1" x14ac:dyDescent="0.3">
      <c r="A222" s="25" t="s">
        <v>165</v>
      </c>
      <c r="B222" s="25" t="s">
        <v>166</v>
      </c>
      <c r="C222" s="495" t="e">
        <f>+VLOOKUP($B222,Product_IR,C$135,FALSE)-VLOOKUP(Broker!C$24,Tables!L252:M253,2,TRUE)</f>
        <v>#N/A</v>
      </c>
      <c r="D222" s="431" t="e">
        <f t="shared" ref="D222:D235" si="19">+VLOOKUP($B222,Product_IR,D$135,FALSE)</f>
        <v>#N/A</v>
      </c>
      <c r="E222" s="431" t="e">
        <f t="shared" si="17"/>
        <v>#N/A</v>
      </c>
      <c r="H222" s="18"/>
      <c r="M222" s="681"/>
      <c r="N222" s="36"/>
      <c r="O222" s="36"/>
      <c r="P222" s="36"/>
    </row>
    <row r="223" spans="1:16" ht="12.75" customHeight="1" x14ac:dyDescent="0.3">
      <c r="A223" s="25" t="s">
        <v>167</v>
      </c>
      <c r="B223" s="25" t="s">
        <v>168</v>
      </c>
      <c r="C223" s="495" t="e">
        <f>+C222+E$131</f>
        <v>#N/A</v>
      </c>
      <c r="D223" s="431">
        <f t="shared" si="19"/>
        <v>0.1074</v>
      </c>
      <c r="E223" s="431">
        <f t="shared" si="17"/>
        <v>0.1074</v>
      </c>
      <c r="H223" s="18"/>
      <c r="M223" s="681"/>
      <c r="N223" s="36"/>
      <c r="O223" s="36"/>
      <c r="P223" s="36"/>
    </row>
    <row r="224" spans="1:16" ht="12.75" customHeight="1" x14ac:dyDescent="0.3">
      <c r="A224" s="18" t="s">
        <v>169</v>
      </c>
      <c r="B224" s="18" t="s">
        <v>170</v>
      </c>
      <c r="C224" s="495">
        <f>+VLOOKUP(B224,Product_IR,2,FALSE)</f>
        <v>8.4900000000000003E-2</v>
      </c>
      <c r="D224" s="431">
        <f t="shared" si="19"/>
        <v>0.1149</v>
      </c>
      <c r="E224" s="431">
        <f t="shared" si="17"/>
        <v>0.1149</v>
      </c>
      <c r="H224" s="18"/>
      <c r="M224" s="681"/>
      <c r="N224" s="436"/>
      <c r="O224" s="36"/>
      <c r="P224" s="36"/>
    </row>
    <row r="225" spans="1:16" ht="12.75" customHeight="1" x14ac:dyDescent="0.3">
      <c r="A225" s="18" t="s">
        <v>171</v>
      </c>
      <c r="B225" s="18" t="s">
        <v>172</v>
      </c>
      <c r="C225" s="495">
        <f>+C224+E$131</f>
        <v>8.6900000000000005E-2</v>
      </c>
      <c r="D225" s="431">
        <f t="shared" si="19"/>
        <v>0.1149</v>
      </c>
      <c r="E225" s="431">
        <f t="shared" si="17"/>
        <v>0.1149</v>
      </c>
      <c r="F225" s="35">
        <f>+Tables!G258</f>
        <v>0</v>
      </c>
      <c r="G225" s="441">
        <f>+Tables!H258</f>
        <v>0</v>
      </c>
      <c r="H225" s="441">
        <f>+Tables!I258</f>
        <v>249999</v>
      </c>
      <c r="I225" s="131">
        <f>+Tables!J258</f>
        <v>499999</v>
      </c>
      <c r="J225" s="689">
        <f>+Tables!K258</f>
        <v>749999</v>
      </c>
      <c r="M225" s="681"/>
      <c r="O225" s="36"/>
      <c r="P225" s="36"/>
    </row>
    <row r="226" spans="1:16" ht="12.75" customHeight="1" x14ac:dyDescent="0.3">
      <c r="A226" s="25" t="s">
        <v>173</v>
      </c>
      <c r="B226" s="25" t="s">
        <v>174</v>
      </c>
      <c r="C226" s="495">
        <f>C224-VLOOKUP(Broker!C$24,Tables!L258:M261,2,TRUE)</f>
        <v>7.7399999999999997E-2</v>
      </c>
      <c r="D226" s="431">
        <f t="shared" si="19"/>
        <v>0.1074</v>
      </c>
      <c r="E226" s="431">
        <f t="shared" si="17"/>
        <v>0.1074</v>
      </c>
      <c r="F226" s="548">
        <f>+Tables!G259</f>
        <v>33</v>
      </c>
      <c r="G226" s="32">
        <f>+Tables!H259</f>
        <v>7.4999999999999997E-3</v>
      </c>
      <c r="H226" s="32">
        <f>+Tables!I259</f>
        <v>8.5000000000000006E-3</v>
      </c>
      <c r="I226" s="690">
        <f>+Tables!J259</f>
        <v>9.4999999999999998E-3</v>
      </c>
      <c r="J226" s="690">
        <f>+Tables!K259</f>
        <v>1.0500000000000001E-2</v>
      </c>
      <c r="M226" s="681"/>
      <c r="O226" s="36"/>
      <c r="P226" s="36"/>
    </row>
    <row r="227" spans="1:16" ht="12.75" customHeight="1" x14ac:dyDescent="0.3">
      <c r="A227" s="25" t="s">
        <v>175</v>
      </c>
      <c r="B227" s="25" t="s">
        <v>176</v>
      </c>
      <c r="C227" s="495">
        <f>+C226+E$131</f>
        <v>7.9399999999999998E-2</v>
      </c>
      <c r="D227" s="431">
        <f t="shared" si="19"/>
        <v>0.1074</v>
      </c>
      <c r="E227" s="431">
        <f t="shared" si="17"/>
        <v>0.1074</v>
      </c>
      <c r="F227" s="548">
        <f>+Tables!G260</f>
        <v>33</v>
      </c>
      <c r="M227" s="681"/>
      <c r="N227" s="436"/>
      <c r="O227" s="36"/>
      <c r="P227" s="36"/>
    </row>
    <row r="228" spans="1:16" ht="12.75" customHeight="1" x14ac:dyDescent="0.3">
      <c r="A228" s="25" t="s">
        <v>177</v>
      </c>
      <c r="B228" s="25" t="s">
        <v>178</v>
      </c>
      <c r="C228" s="495">
        <f>+VLOOKUP(B228,Product_IR,2,FALSE)</f>
        <v>6.2399999999999997E-2</v>
      </c>
      <c r="D228" s="431">
        <f t="shared" si="19"/>
        <v>0.1074</v>
      </c>
      <c r="E228" s="431">
        <f t="shared" si="17"/>
        <v>0.1074</v>
      </c>
      <c r="F228" s="548">
        <f>+Tables!G261</f>
        <v>33</v>
      </c>
      <c r="G228" s="44"/>
      <c r="H228" s="44"/>
      <c r="I228" s="691"/>
      <c r="J228" s="681"/>
      <c r="M228" s="681"/>
      <c r="N228" s="547"/>
      <c r="O228" s="547"/>
      <c r="P228" s="36"/>
    </row>
    <row r="229" spans="1:16" ht="12.75" customHeight="1" x14ac:dyDescent="0.3">
      <c r="A229" s="25" t="s">
        <v>179</v>
      </c>
      <c r="B229" s="25" t="s">
        <v>180</v>
      </c>
      <c r="C229" s="495">
        <f>+C228+E$131</f>
        <v>6.4399999999999999E-2</v>
      </c>
      <c r="D229" s="431">
        <f t="shared" si="19"/>
        <v>0.1074</v>
      </c>
      <c r="E229" s="431">
        <f t="shared" si="17"/>
        <v>0.1074</v>
      </c>
      <c r="F229" s="548">
        <f>+Tables!G262</f>
        <v>33</v>
      </c>
      <c r="G229" s="44"/>
      <c r="H229" s="44"/>
      <c r="I229" s="691"/>
      <c r="J229" s="681"/>
      <c r="M229" s="681"/>
      <c r="N229" s="547"/>
      <c r="O229" s="547"/>
      <c r="P229" s="36"/>
    </row>
    <row r="230" spans="1:16" ht="12.75" customHeight="1" x14ac:dyDescent="0.3">
      <c r="A230" s="25" t="s">
        <v>181</v>
      </c>
      <c r="B230" s="25" t="s">
        <v>182</v>
      </c>
      <c r="C230" s="495">
        <f>+VLOOKUP(B230,Product_IR,2,FALSE)</f>
        <v>6.4399999999999999E-2</v>
      </c>
      <c r="D230" s="431">
        <f t="shared" si="19"/>
        <v>0.1074</v>
      </c>
      <c r="E230" s="431">
        <f t="shared" si="17"/>
        <v>0.1074</v>
      </c>
      <c r="F230" s="548">
        <f>+Tables!G263</f>
        <v>33</v>
      </c>
      <c r="G230" s="44"/>
      <c r="H230" s="44"/>
      <c r="I230" s="691"/>
      <c r="J230" s="681"/>
      <c r="M230" s="681"/>
      <c r="N230" s="547"/>
      <c r="O230" s="547"/>
      <c r="P230" s="36"/>
    </row>
    <row r="231" spans="1:16" ht="12.75" customHeight="1" x14ac:dyDescent="0.3">
      <c r="A231" s="25" t="s">
        <v>183</v>
      </c>
      <c r="B231" s="25" t="s">
        <v>184</v>
      </c>
      <c r="C231" s="495">
        <f>+C230+E$131</f>
        <v>6.6400000000000001E-2</v>
      </c>
      <c r="D231" s="431">
        <f t="shared" si="19"/>
        <v>0.1074</v>
      </c>
      <c r="E231" s="431">
        <f t="shared" si="17"/>
        <v>0.1074</v>
      </c>
      <c r="F231" s="548">
        <f>+Tables!G264</f>
        <v>33</v>
      </c>
      <c r="G231" s="44"/>
      <c r="H231" s="44"/>
      <c r="I231" s="691"/>
      <c r="J231" s="681"/>
      <c r="M231" s="681"/>
      <c r="N231" s="547"/>
      <c r="O231" s="547"/>
      <c r="P231" s="36"/>
    </row>
    <row r="232" spans="1:16" ht="12.75" customHeight="1" x14ac:dyDescent="0.3">
      <c r="A232" s="25" t="s">
        <v>185</v>
      </c>
      <c r="B232" s="25" t="s">
        <v>186</v>
      </c>
      <c r="C232" s="495">
        <f>+VLOOKUP(B232,Product_IR,2,FALSE)</f>
        <v>6.1899999999999997E-2</v>
      </c>
      <c r="D232" s="431">
        <f t="shared" si="19"/>
        <v>0.1074</v>
      </c>
      <c r="E232" s="431">
        <f t="shared" si="17"/>
        <v>0.1074</v>
      </c>
      <c r="F232" s="548">
        <f>+Tables!G265</f>
        <v>33</v>
      </c>
      <c r="P232" s="36"/>
    </row>
    <row r="233" spans="1:16" ht="12.75" customHeight="1" x14ac:dyDescent="0.3">
      <c r="A233" s="25" t="s">
        <v>187</v>
      </c>
      <c r="B233" s="25" t="s">
        <v>188</v>
      </c>
      <c r="C233" s="495">
        <f>+C232+E$131</f>
        <v>6.3899999999999998E-2</v>
      </c>
      <c r="D233" s="431">
        <f t="shared" si="19"/>
        <v>0.1074</v>
      </c>
      <c r="E233" s="431">
        <f t="shared" si="17"/>
        <v>0.1074</v>
      </c>
      <c r="F233" s="548">
        <f>+Tables!G266</f>
        <v>33</v>
      </c>
      <c r="P233" s="36"/>
    </row>
    <row r="234" spans="1:16" ht="12.75" customHeight="1" x14ac:dyDescent="0.3">
      <c r="A234" s="25" t="s">
        <v>189</v>
      </c>
      <c r="B234" s="25" t="s">
        <v>190</v>
      </c>
      <c r="C234" s="495">
        <f>+VLOOKUP(B234,Product_IR,2,FALSE)</f>
        <v>6.8400000000000002E-2</v>
      </c>
      <c r="D234" s="431">
        <f t="shared" si="19"/>
        <v>0.1074</v>
      </c>
      <c r="E234" s="431">
        <f t="shared" si="17"/>
        <v>0.1074</v>
      </c>
      <c r="F234" s="548">
        <f>+Tables!G267</f>
        <v>33</v>
      </c>
      <c r="P234" s="36"/>
    </row>
    <row r="235" spans="1:16" ht="12.75" customHeight="1" x14ac:dyDescent="0.3">
      <c r="A235" s="25" t="s">
        <v>191</v>
      </c>
      <c r="B235" s="25" t="s">
        <v>192</v>
      </c>
      <c r="C235" s="495">
        <f>+VLOOKUP(B235,Product_IR,2,FALSE)</f>
        <v>7.0400000000000004E-2</v>
      </c>
      <c r="D235" s="431">
        <f t="shared" si="19"/>
        <v>0.1074</v>
      </c>
      <c r="E235" s="431">
        <f t="shared" si="17"/>
        <v>0.1074</v>
      </c>
      <c r="F235" s="548">
        <f>+Tables!G268</f>
        <v>33</v>
      </c>
      <c r="P235" s="36"/>
    </row>
    <row r="236" spans="1:16" ht="12.75" customHeight="1" x14ac:dyDescent="0.3">
      <c r="P236" s="36"/>
    </row>
    <row r="237" spans="1:16" ht="12.75" customHeight="1" x14ac:dyDescent="0.3">
      <c r="A237" s="20" t="s">
        <v>203</v>
      </c>
      <c r="B237" s="20"/>
      <c r="P237" s="36"/>
    </row>
    <row r="238" spans="1:16" ht="12.75" customHeight="1" x14ac:dyDescent="0.3">
      <c r="A238" s="18" t="s">
        <v>204</v>
      </c>
      <c r="B238" s="18"/>
      <c r="P238" s="36"/>
    </row>
    <row r="239" spans="1:16" ht="12.75" customHeight="1" x14ac:dyDescent="0.3">
      <c r="A239" s="18" t="s">
        <v>205</v>
      </c>
      <c r="B239" s="18"/>
    </row>
    <row r="240" spans="1:16" ht="12.75" customHeight="1" x14ac:dyDescent="0.3">
      <c r="A240" s="18" t="s">
        <v>206</v>
      </c>
      <c r="B240" s="18"/>
    </row>
    <row r="241" spans="1:21" ht="12.75" customHeight="1" x14ac:dyDescent="0.3">
      <c r="I241" s="363"/>
      <c r="J241" s="363"/>
      <c r="K241" s="363"/>
      <c r="L241" s="363"/>
      <c r="M241" s="363"/>
    </row>
    <row r="242" spans="1:21" ht="12.75" customHeight="1" x14ac:dyDescent="0.3">
      <c r="A242" s="20" t="s">
        <v>207</v>
      </c>
      <c r="B242" s="20"/>
      <c r="C242" s="19"/>
      <c r="E242" s="108" t="s">
        <v>208</v>
      </c>
      <c r="K242" s="363"/>
      <c r="L242" s="363"/>
      <c r="M242" s="363"/>
    </row>
    <row r="243" spans="1:21" ht="12.75" customHeight="1" x14ac:dyDescent="0.3">
      <c r="A243" s="37" t="s">
        <v>209</v>
      </c>
      <c r="B243" s="35" t="s">
        <v>210</v>
      </c>
      <c r="C243" s="37">
        <v>1</v>
      </c>
      <c r="E243" s="37" t="s">
        <v>209</v>
      </c>
      <c r="F243" s="35" t="s">
        <v>210</v>
      </c>
      <c r="G243" s="37">
        <v>1</v>
      </c>
      <c r="K243" s="363"/>
      <c r="L243" s="363"/>
      <c r="M243" s="363"/>
    </row>
    <row r="244" spans="1:21" ht="12.75" customHeight="1" x14ac:dyDescent="0.3">
      <c r="A244" s="37" t="s">
        <v>211</v>
      </c>
      <c r="B244" s="35" t="s">
        <v>212</v>
      </c>
      <c r="C244" s="37">
        <v>12</v>
      </c>
      <c r="E244" s="37" t="s">
        <v>213</v>
      </c>
      <c r="F244" s="35" t="s">
        <v>214</v>
      </c>
      <c r="G244" s="37">
        <v>2</v>
      </c>
      <c r="K244" s="30"/>
      <c r="L244" s="363"/>
      <c r="M244" s="363"/>
    </row>
    <row r="245" spans="1:21" ht="12.75" customHeight="1" x14ac:dyDescent="0.3">
      <c r="A245" s="37" t="s">
        <v>215</v>
      </c>
      <c r="B245" s="35" t="s">
        <v>216</v>
      </c>
      <c r="C245" s="37">
        <v>24</v>
      </c>
      <c r="E245" s="37" t="s">
        <v>217</v>
      </c>
      <c r="F245" s="35" t="s">
        <v>218</v>
      </c>
      <c r="G245" s="37">
        <v>4</v>
      </c>
      <c r="K245" s="30"/>
      <c r="L245" s="363"/>
      <c r="M245" s="363"/>
    </row>
    <row r="246" spans="1:21" ht="12.75" customHeight="1" x14ac:dyDescent="0.3">
      <c r="A246" s="37" t="s">
        <v>219</v>
      </c>
      <c r="B246" s="35" t="s">
        <v>220</v>
      </c>
      <c r="C246" s="37">
        <v>26</v>
      </c>
      <c r="E246" s="37" t="s">
        <v>211</v>
      </c>
      <c r="F246" s="35" t="s">
        <v>212</v>
      </c>
      <c r="G246" s="37">
        <v>12</v>
      </c>
      <c r="K246" s="363"/>
      <c r="L246" s="363"/>
      <c r="M246" s="363"/>
    </row>
    <row r="247" spans="1:21" ht="12.75" customHeight="1" x14ac:dyDescent="0.3">
      <c r="A247" s="37" t="s">
        <v>221</v>
      </c>
      <c r="B247" s="35" t="s">
        <v>222</v>
      </c>
      <c r="C247" s="37">
        <v>52</v>
      </c>
      <c r="E247" s="37" t="s">
        <v>215</v>
      </c>
      <c r="F247" s="35" t="s">
        <v>216</v>
      </c>
      <c r="G247" s="37">
        <v>24</v>
      </c>
      <c r="K247" s="363"/>
      <c r="L247" s="363"/>
      <c r="M247" s="363"/>
    </row>
    <row r="248" spans="1:21" ht="12.75" customHeight="1" x14ac:dyDescent="0.3">
      <c r="A248" s="18" t="s">
        <v>223</v>
      </c>
      <c r="B248" s="18"/>
      <c r="C248" s="19"/>
      <c r="E248" s="37" t="s">
        <v>219</v>
      </c>
      <c r="F248" s="35" t="s">
        <v>220</v>
      </c>
      <c r="G248" s="37">
        <v>26</v>
      </c>
      <c r="K248" s="363"/>
      <c r="L248" s="363"/>
      <c r="M248" s="363"/>
    </row>
    <row r="249" spans="1:21" ht="12.75" customHeight="1" x14ac:dyDescent="0.3">
      <c r="A249" s="18"/>
      <c r="B249" s="18"/>
      <c r="C249" s="19"/>
      <c r="E249" s="37" t="s">
        <v>221</v>
      </c>
      <c r="F249" s="35" t="s">
        <v>222</v>
      </c>
      <c r="G249" s="37">
        <v>52</v>
      </c>
      <c r="K249" s="363"/>
      <c r="L249" s="363"/>
      <c r="M249" s="363"/>
    </row>
    <row r="250" spans="1:21" ht="12.75" customHeight="1" x14ac:dyDescent="0.3">
      <c r="A250" s="34" t="s">
        <v>224</v>
      </c>
      <c r="B250" s="34" t="s">
        <v>13</v>
      </c>
      <c r="C250" s="108" t="s">
        <v>225</v>
      </c>
      <c r="D250" s="27" t="s">
        <v>226</v>
      </c>
      <c r="H250" s="109" t="s">
        <v>227</v>
      </c>
      <c r="J250" s="681"/>
      <c r="K250" s="681"/>
      <c r="L250" s="681"/>
      <c r="O250" s="45"/>
      <c r="P250" s="45"/>
      <c r="Q250" s="45"/>
    </row>
    <row r="251" spans="1:21" ht="12.75" customHeight="1" x14ac:dyDescent="0.3">
      <c r="A251" s="20" t="s">
        <v>228</v>
      </c>
      <c r="B251" s="84">
        <f>+Broker!C50</f>
        <v>0</v>
      </c>
      <c r="C251" s="27">
        <f>+Broker!J20</f>
        <v>0</v>
      </c>
      <c r="D251" s="19" t="str">
        <f>+CONCATENATE(Broker!J16,"+",Broker!J17)</f>
        <v>+</v>
      </c>
      <c r="E251" s="35" t="e">
        <f>+VLOOKUP(B251,A254:A267,1,TRUE)</f>
        <v>#N/A</v>
      </c>
      <c r="F251" s="35" t="e">
        <f>+VLOOKUP(E251,A254:B268,2,FALSE)</f>
        <v>#N/A</v>
      </c>
      <c r="G251" s="35" t="str">
        <f>+CONCATENATE(C251,D251)</f>
        <v>0+</v>
      </c>
      <c r="H251" s="113" t="e">
        <f>+VLOOKUP(G251,LIVING,F251,FALSE)*52/12</f>
        <v>#N/A</v>
      </c>
      <c r="J251" s="682"/>
      <c r="K251" s="682"/>
      <c r="L251" s="682"/>
      <c r="O251"/>
      <c r="P251"/>
      <c r="Q251"/>
      <c r="R251"/>
      <c r="S251"/>
      <c r="T251"/>
      <c r="U251"/>
    </row>
    <row r="252" spans="1:21" ht="12.75" customHeight="1" x14ac:dyDescent="0.3">
      <c r="A252" s="20"/>
      <c r="B252" s="84"/>
      <c r="C252" s="27"/>
      <c r="D252" s="19"/>
      <c r="H252" s="94"/>
      <c r="J252" s="682"/>
      <c r="K252" s="682"/>
      <c r="L252" s="682"/>
      <c r="O252"/>
      <c r="P252"/>
      <c r="Q252"/>
      <c r="R252"/>
      <c r="S252"/>
      <c r="T252"/>
      <c r="U252"/>
    </row>
    <row r="253" spans="1:21" ht="12.75" customHeight="1" x14ac:dyDescent="0.3">
      <c r="A253" s="45" t="s">
        <v>229</v>
      </c>
      <c r="B253" s="45"/>
      <c r="C253" s="37"/>
      <c r="E253" s="38"/>
      <c r="H253" s="41"/>
      <c r="I253" s="919"/>
      <c r="J253" s="919"/>
      <c r="K253" s="919"/>
      <c r="L253" s="919"/>
    </row>
    <row r="254" spans="1:21" ht="12.75" customHeight="1" x14ac:dyDescent="0.3">
      <c r="A254" s="138">
        <f>+Tables!A287</f>
        <v>1</v>
      </c>
      <c r="B254" s="37">
        <v>2</v>
      </c>
      <c r="C254" s="37" t="s">
        <v>230</v>
      </c>
      <c r="E254" s="38"/>
      <c r="H254" s="41"/>
      <c r="I254" s="111"/>
      <c r="J254" s="683"/>
      <c r="K254" s="111"/>
      <c r="L254" s="683"/>
    </row>
    <row r="255" spans="1:21" ht="12.75" customHeight="1" x14ac:dyDescent="0.3">
      <c r="A255" s="138">
        <f>+Tables!A288</f>
        <v>27000</v>
      </c>
      <c r="B255" s="37">
        <v>3</v>
      </c>
      <c r="C255" s="37" t="s">
        <v>231</v>
      </c>
      <c r="E255" s="38"/>
      <c r="H255" s="41"/>
      <c r="I255" s="683"/>
      <c r="J255" s="683"/>
      <c r="K255" s="683"/>
      <c r="L255" s="683"/>
    </row>
    <row r="256" spans="1:21" ht="12.75" customHeight="1" x14ac:dyDescent="0.3">
      <c r="A256" s="138">
        <f>+Tables!A289</f>
        <v>41000</v>
      </c>
      <c r="B256" s="37">
        <v>4</v>
      </c>
      <c r="C256" s="37" t="s">
        <v>232</v>
      </c>
      <c r="E256" s="38"/>
      <c r="H256" s="41"/>
      <c r="I256" s="683"/>
      <c r="J256" s="683"/>
      <c r="K256" s="683"/>
      <c r="L256" s="683"/>
    </row>
    <row r="257" spans="1:12" ht="12.75" customHeight="1" x14ac:dyDescent="0.3">
      <c r="A257" s="138">
        <f>+Tables!A290</f>
        <v>54000</v>
      </c>
      <c r="B257" s="37">
        <v>5</v>
      </c>
      <c r="C257" s="37" t="s">
        <v>233</v>
      </c>
      <c r="E257" s="38"/>
      <c r="H257" s="41"/>
      <c r="I257" s="683"/>
      <c r="J257" s="683"/>
      <c r="K257" s="683"/>
      <c r="L257" s="683"/>
    </row>
    <row r="258" spans="1:12" ht="12.75" customHeight="1" x14ac:dyDescent="0.3">
      <c r="A258" s="138">
        <f>+Tables!A291</f>
        <v>68000</v>
      </c>
      <c r="B258" s="37">
        <v>6</v>
      </c>
      <c r="C258" s="37" t="s">
        <v>234</v>
      </c>
      <c r="E258" s="38"/>
      <c r="H258" s="41"/>
      <c r="I258" s="683"/>
      <c r="J258" s="683"/>
      <c r="K258" s="683"/>
      <c r="L258" s="683"/>
    </row>
    <row r="259" spans="1:12" ht="12.75" customHeight="1" x14ac:dyDescent="0.3">
      <c r="A259" s="138">
        <f>+Tables!A292</f>
        <v>81000</v>
      </c>
      <c r="B259" s="37">
        <v>7</v>
      </c>
      <c r="C259" s="37" t="s">
        <v>235</v>
      </c>
      <c r="E259" s="38"/>
      <c r="H259" s="41"/>
      <c r="I259" s="683"/>
      <c r="J259" s="683"/>
      <c r="K259" s="683"/>
      <c r="L259" s="683"/>
    </row>
    <row r="260" spans="1:12" ht="12.75" customHeight="1" x14ac:dyDescent="0.3">
      <c r="A260" s="138">
        <f>+Tables!A293</f>
        <v>109000</v>
      </c>
      <c r="B260" s="37">
        <v>8</v>
      </c>
      <c r="C260" s="37" t="s">
        <v>236</v>
      </c>
      <c r="E260" s="38"/>
    </row>
    <row r="261" spans="1:12" ht="12.75" customHeight="1" x14ac:dyDescent="0.3">
      <c r="A261" s="138">
        <f>+Tables!A294</f>
        <v>136000</v>
      </c>
      <c r="B261" s="37">
        <v>9</v>
      </c>
      <c r="C261" s="37" t="s">
        <v>237</v>
      </c>
      <c r="E261" s="38"/>
    </row>
    <row r="262" spans="1:12" ht="12.75" customHeight="1" x14ac:dyDescent="0.3">
      <c r="A262" s="138">
        <f>+Tables!A295</f>
        <v>163000</v>
      </c>
      <c r="B262" s="37">
        <v>10</v>
      </c>
      <c r="C262" s="37" t="s">
        <v>238</v>
      </c>
      <c r="E262" s="38"/>
    </row>
    <row r="263" spans="1:12" ht="12.75" customHeight="1" x14ac:dyDescent="0.3">
      <c r="A263" s="138">
        <f>+Tables!A296</f>
        <v>190000</v>
      </c>
      <c r="B263" s="37">
        <v>11</v>
      </c>
      <c r="C263" s="37" t="s">
        <v>239</v>
      </c>
      <c r="E263" s="38"/>
    </row>
    <row r="264" spans="1:12" ht="12.75" customHeight="1" x14ac:dyDescent="0.3">
      <c r="A264" s="138">
        <f>+Tables!A297</f>
        <v>217000</v>
      </c>
      <c r="B264" s="37">
        <v>12</v>
      </c>
      <c r="C264" s="37" t="s">
        <v>240</v>
      </c>
      <c r="E264" s="38"/>
    </row>
    <row r="265" spans="1:12" ht="12.75" customHeight="1" x14ac:dyDescent="0.3">
      <c r="A265" s="138">
        <f>+Tables!A298</f>
        <v>271000</v>
      </c>
      <c r="B265" s="37">
        <v>13</v>
      </c>
      <c r="C265" s="37" t="s">
        <v>241</v>
      </c>
    </row>
    <row r="266" spans="1:12" ht="12.75" customHeight="1" x14ac:dyDescent="0.3">
      <c r="A266" s="138">
        <f>+Tables!A299</f>
        <v>339000</v>
      </c>
      <c r="B266" s="37">
        <v>14</v>
      </c>
      <c r="C266" s="37" t="s">
        <v>242</v>
      </c>
    </row>
    <row r="267" spans="1:12" ht="12.75" customHeight="1" x14ac:dyDescent="0.3">
      <c r="A267" s="138">
        <f>+Tables!A300</f>
        <v>407000</v>
      </c>
      <c r="B267" s="37">
        <v>15</v>
      </c>
      <c r="C267" s="37" t="s">
        <v>243</v>
      </c>
    </row>
    <row r="268" spans="1:12" ht="12.75" customHeight="1" x14ac:dyDescent="0.3">
      <c r="A268" s="145"/>
    </row>
    <row r="271" spans="1:12" ht="12.75" customHeight="1" x14ac:dyDescent="0.3">
      <c r="A271" s="20" t="s">
        <v>244</v>
      </c>
      <c r="B271" s="20"/>
      <c r="H271" s="106"/>
      <c r="I271" s="684"/>
    </row>
    <row r="272" spans="1:12" ht="12.75" customHeight="1" x14ac:dyDescent="0.3">
      <c r="A272" s="134">
        <f>+Tables!A305</f>
        <v>18200</v>
      </c>
      <c r="B272" s="132">
        <f>+Tables!B305</f>
        <v>0</v>
      </c>
      <c r="C272" s="135">
        <f>+Tables!C305</f>
        <v>0</v>
      </c>
      <c r="D272" s="19"/>
      <c r="H272" s="103"/>
      <c r="I272" s="692"/>
    </row>
    <row r="273" spans="1:12" ht="12.75" customHeight="1" x14ac:dyDescent="0.3">
      <c r="A273" s="134">
        <f>+Tables!A306</f>
        <v>45000</v>
      </c>
      <c r="B273" s="132">
        <f>+Tables!B306</f>
        <v>0.15</v>
      </c>
      <c r="C273" s="135">
        <f>+Tables!C306</f>
        <v>4020</v>
      </c>
      <c r="D273" s="19"/>
      <c r="H273" s="104"/>
      <c r="I273" s="163"/>
    </row>
    <row r="274" spans="1:12" ht="12.75" customHeight="1" x14ac:dyDescent="0.3">
      <c r="A274" s="134">
        <f>+Tables!A307</f>
        <v>135000</v>
      </c>
      <c r="B274" s="132">
        <f>+Tables!B307</f>
        <v>0.3</v>
      </c>
      <c r="C274" s="135">
        <f>+Tables!C307</f>
        <v>31020</v>
      </c>
      <c r="D274" s="19"/>
      <c r="H274" s="104"/>
      <c r="I274" s="692"/>
    </row>
    <row r="275" spans="1:12" ht="12.75" customHeight="1" x14ac:dyDescent="0.3">
      <c r="A275" s="134">
        <f>+Tables!A308</f>
        <v>190000</v>
      </c>
      <c r="B275" s="132">
        <f>+Tables!B308</f>
        <v>0.37</v>
      </c>
      <c r="C275" s="135">
        <f>+Tables!C308</f>
        <v>51370</v>
      </c>
      <c r="D275" s="19"/>
      <c r="H275" s="104"/>
      <c r="I275" s="692"/>
    </row>
    <row r="276" spans="1:12" ht="12.75" customHeight="1" x14ac:dyDescent="0.3">
      <c r="A276" s="136"/>
      <c r="B276" s="132">
        <f>+Tables!B309</f>
        <v>0.45</v>
      </c>
      <c r="C276" s="135">
        <f>+Tables!C309</f>
        <v>0</v>
      </c>
      <c r="D276" s="19"/>
      <c r="E276" s="19"/>
      <c r="H276" s="104"/>
      <c r="I276" s="692"/>
      <c r="J276" s="363"/>
    </row>
    <row r="277" spans="1:12" ht="12.75" customHeight="1" x14ac:dyDescent="0.3">
      <c r="A277" s="29" t="s">
        <v>91</v>
      </c>
      <c r="B277" s="29"/>
      <c r="C277" s="19"/>
      <c r="D277" s="19"/>
      <c r="E277" s="19"/>
      <c r="H277" s="104"/>
      <c r="I277" s="692"/>
      <c r="J277" s="363"/>
    </row>
    <row r="278" spans="1:12" ht="12.75" customHeight="1" x14ac:dyDescent="0.3">
      <c r="A278" s="28" t="s">
        <v>245</v>
      </c>
      <c r="B278" s="133">
        <f>+Tables!B311</f>
        <v>0.02</v>
      </c>
      <c r="C278" s="133">
        <f>+Tables!C311</f>
        <v>0</v>
      </c>
      <c r="E278" s="19"/>
      <c r="H278" s="105"/>
      <c r="I278" s="684"/>
      <c r="J278" s="363"/>
    </row>
    <row r="279" spans="1:12" ht="12.75" customHeight="1" x14ac:dyDescent="0.3">
      <c r="A279" s="28" t="s">
        <v>246</v>
      </c>
      <c r="B279" s="35"/>
      <c r="C279" s="19"/>
      <c r="E279" s="19"/>
      <c r="H279" s="105"/>
      <c r="I279" s="684"/>
      <c r="J279" s="363"/>
    </row>
    <row r="280" spans="1:12" ht="12.75" customHeight="1" x14ac:dyDescent="0.3">
      <c r="A280" s="28" t="s">
        <v>74</v>
      </c>
      <c r="B280" s="132">
        <f>+Tables!B313</f>
        <v>27222</v>
      </c>
      <c r="C280" s="19"/>
      <c r="E280" s="19"/>
      <c r="H280" s="43"/>
      <c r="I280" s="111"/>
    </row>
    <row r="281" spans="1:12" ht="12.75" customHeight="1" x14ac:dyDescent="0.3">
      <c r="A281" s="28" t="s">
        <v>75</v>
      </c>
      <c r="B281" s="132">
        <f>+Tables!B314</f>
        <v>34027</v>
      </c>
      <c r="C281" s="19"/>
      <c r="E281" s="19"/>
      <c r="H281" s="106"/>
      <c r="I281" s="693"/>
    </row>
    <row r="282" spans="1:12" ht="12.75" customHeight="1" x14ac:dyDescent="0.3">
      <c r="H282" s="102"/>
      <c r="I282" s="693"/>
    </row>
    <row r="283" spans="1:12" ht="12.75" customHeight="1" x14ac:dyDescent="0.3">
      <c r="A283" s="29" t="s">
        <v>247</v>
      </c>
      <c r="C283" s="35" t="str">
        <f>+Broker!J18</f>
        <v>Yes</v>
      </c>
      <c r="D283" s="45">
        <f>IF(C283="yes",0,IF(C283="N/A",0,+(C285*F285)+(E284*D285)))</f>
        <v>0</v>
      </c>
      <c r="H283" s="102"/>
      <c r="I283" s="693"/>
    </row>
    <row r="284" spans="1:12" ht="12.75" customHeight="1" x14ac:dyDescent="0.3">
      <c r="D284" s="35" t="s">
        <v>248</v>
      </c>
      <c r="E284" s="116">
        <f>+IF(Broker!J17=0,0,IF(Broker!J17=1,0,Broker!J17-1))</f>
        <v>0</v>
      </c>
      <c r="H284" s="42"/>
    </row>
    <row r="285" spans="1:12" ht="12.75" customHeight="1" x14ac:dyDescent="0.3">
      <c r="A285" s="37" t="s">
        <v>249</v>
      </c>
      <c r="B285" s="37" t="str">
        <f>+IF(D251="1+0","Single","Family")</f>
        <v>Family</v>
      </c>
      <c r="C285" s="45">
        <f>+B251</f>
        <v>0</v>
      </c>
      <c r="D285" s="132">
        <f>+Tables!D318</f>
        <v>1500</v>
      </c>
      <c r="E285" s="35" t="e">
        <f>+IF(B285="single",VLOOKUP(C285,A287:A291,1,TRUE),IF(B285="Family",VLOOKUP(C285,A294:A298,1,TRUE),0))</f>
        <v>#N/A</v>
      </c>
      <c r="F285" s="32" t="e">
        <f>+IF(B285="single",VLOOKUP(E285,A287:B291,2,TRUE),IF(B285="Family",VLOOKUP(E285,A294:B298,2,TRUE),0))</f>
        <v>#N/A</v>
      </c>
      <c r="H285" s="162"/>
      <c r="I285" s="684"/>
      <c r="J285" s="684"/>
      <c r="K285" s="684"/>
      <c r="L285" s="684"/>
    </row>
    <row r="286" spans="1:12" ht="12.75" customHeight="1" x14ac:dyDescent="0.3">
      <c r="A286" s="37" t="s">
        <v>250</v>
      </c>
      <c r="B286" s="35"/>
      <c r="H286" s="920"/>
      <c r="I286" s="921"/>
      <c r="J286" s="921"/>
      <c r="K286" s="921"/>
      <c r="L286" s="921"/>
    </row>
    <row r="287" spans="1:12" ht="12.75" customHeight="1" x14ac:dyDescent="0.3">
      <c r="A287" s="134">
        <f>+Tables!A320</f>
        <v>1</v>
      </c>
      <c r="B287" s="142">
        <f>+Tables!B320</f>
        <v>0</v>
      </c>
      <c r="C287" s="167"/>
      <c r="H287" s="104"/>
      <c r="I287" s="163"/>
      <c r="J287" s="163"/>
      <c r="K287" s="163"/>
      <c r="L287" s="163"/>
    </row>
    <row r="288" spans="1:12" ht="12.75" customHeight="1" x14ac:dyDescent="0.3">
      <c r="A288" s="134">
        <f>+Tables!A321</f>
        <v>101000</v>
      </c>
      <c r="B288" s="142">
        <f>+Tables!B321</f>
        <v>0</v>
      </c>
      <c r="C288" s="167"/>
      <c r="H288" s="103"/>
      <c r="I288" s="163"/>
      <c r="J288" s="163"/>
      <c r="K288" s="163"/>
      <c r="L288" s="163"/>
    </row>
    <row r="289" spans="1:15" ht="12.75" customHeight="1" x14ac:dyDescent="0.3">
      <c r="A289" s="134">
        <f>+Tables!A322</f>
        <v>101001</v>
      </c>
      <c r="B289" s="142">
        <f>+Tables!B322</f>
        <v>0.01</v>
      </c>
      <c r="C289" s="167"/>
      <c r="H289" s="103"/>
      <c r="I289" s="163"/>
      <c r="J289" s="163"/>
      <c r="K289" s="163"/>
      <c r="L289" s="163"/>
    </row>
    <row r="290" spans="1:15" ht="12.75" customHeight="1" x14ac:dyDescent="0.3">
      <c r="A290" s="134">
        <f>+Tables!A323</f>
        <v>118001</v>
      </c>
      <c r="B290" s="142">
        <f>+Tables!B323</f>
        <v>1.2500000000000001E-2</v>
      </c>
      <c r="C290" s="167"/>
      <c r="H290" s="103"/>
      <c r="I290" s="164"/>
      <c r="J290" s="164"/>
      <c r="K290" s="165"/>
      <c r="L290" s="165"/>
    </row>
    <row r="291" spans="1:15" ht="12.75" customHeight="1" x14ac:dyDescent="0.3">
      <c r="A291" s="134">
        <f>+Tables!A324</f>
        <v>158001</v>
      </c>
      <c r="B291" s="142">
        <f>+Tables!B324</f>
        <v>1.4999999999999999E-2</v>
      </c>
      <c r="C291" s="167"/>
      <c r="H291" s="166"/>
      <c r="I291" s="684"/>
      <c r="J291" s="684"/>
      <c r="K291" s="684"/>
      <c r="L291" s="684"/>
    </row>
    <row r="292" spans="1:15" ht="12.75" customHeight="1" x14ac:dyDescent="0.3">
      <c r="G292" s="19"/>
      <c r="H292" s="101"/>
      <c r="I292" s="693"/>
      <c r="J292" s="363"/>
      <c r="K292" s="363"/>
      <c r="L292" s="363"/>
      <c r="M292" s="363"/>
      <c r="N292" s="19"/>
      <c r="O292" s="19"/>
    </row>
    <row r="293" spans="1:15" ht="12.75" customHeight="1" x14ac:dyDescent="0.3">
      <c r="A293" s="37" t="s">
        <v>226</v>
      </c>
      <c r="G293" s="19"/>
      <c r="H293" s="101"/>
      <c r="I293" s="693"/>
      <c r="J293" s="363"/>
      <c r="K293" s="363"/>
      <c r="L293" s="363"/>
      <c r="M293" s="363"/>
      <c r="N293" s="19"/>
      <c r="O293" s="19"/>
    </row>
    <row r="294" spans="1:15" ht="12.75" customHeight="1" x14ac:dyDescent="0.3">
      <c r="A294" s="134">
        <f>+Tables!A327</f>
        <v>1</v>
      </c>
      <c r="B294" s="142">
        <f>+Tables!B327</f>
        <v>0</v>
      </c>
      <c r="C294" s="167"/>
      <c r="D294" s="167"/>
      <c r="G294" s="19"/>
      <c r="H294" s="102"/>
      <c r="I294" s="682"/>
      <c r="J294" s="363"/>
      <c r="K294" s="363"/>
      <c r="L294" s="363"/>
      <c r="M294" s="363"/>
      <c r="N294" s="19"/>
      <c r="O294" s="19"/>
    </row>
    <row r="295" spans="1:15" ht="12.75" customHeight="1" x14ac:dyDescent="0.3">
      <c r="A295" s="134">
        <f>+Tables!A328</f>
        <v>202000</v>
      </c>
      <c r="B295" s="142">
        <f>+Tables!B328</f>
        <v>0</v>
      </c>
      <c r="C295" s="167"/>
      <c r="D295" s="167"/>
      <c r="G295" s="19"/>
      <c r="H295" s="102"/>
      <c r="I295" s="682"/>
      <c r="J295" s="363"/>
      <c r="K295" s="363"/>
      <c r="L295" s="363"/>
      <c r="M295" s="363"/>
      <c r="N295" s="19"/>
      <c r="O295" s="19"/>
    </row>
    <row r="296" spans="1:15" ht="12.75" customHeight="1" x14ac:dyDescent="0.3">
      <c r="A296" s="134">
        <f>+Tables!A329</f>
        <v>202001</v>
      </c>
      <c r="B296" s="142">
        <f>+Tables!B329</f>
        <v>0.01</v>
      </c>
      <c r="C296" s="167"/>
      <c r="D296" s="167"/>
      <c r="G296" s="19"/>
      <c r="H296" s="19"/>
      <c r="I296" s="363"/>
      <c r="J296" s="363"/>
      <c r="K296" s="363"/>
      <c r="L296" s="363"/>
      <c r="M296" s="363"/>
      <c r="N296" s="19"/>
      <c r="O296" s="19"/>
    </row>
    <row r="297" spans="1:15" ht="12.75" customHeight="1" x14ac:dyDescent="0.3">
      <c r="A297" s="134">
        <f>+Tables!A330</f>
        <v>236001</v>
      </c>
      <c r="B297" s="142">
        <f>+Tables!B330</f>
        <v>1.2500000000000001E-2</v>
      </c>
      <c r="C297" s="167"/>
      <c r="D297" s="167"/>
      <c r="G297" s="19"/>
      <c r="H297" s="19"/>
      <c r="I297" s="363"/>
      <c r="J297" s="363"/>
      <c r="K297" s="363"/>
      <c r="L297" s="363"/>
      <c r="M297" s="363"/>
      <c r="N297" s="19"/>
      <c r="O297" s="19"/>
    </row>
    <row r="298" spans="1:15" ht="12.75" customHeight="1" x14ac:dyDescent="0.3">
      <c r="A298" s="134">
        <f>+Tables!A331</f>
        <v>316001</v>
      </c>
      <c r="B298" s="142">
        <f>+Tables!B331</f>
        <v>1.4999999999999999E-2</v>
      </c>
      <c r="C298" s="167"/>
      <c r="D298" s="167"/>
      <c r="G298" s="19"/>
      <c r="H298" s="19"/>
      <c r="I298" s="363"/>
      <c r="J298" s="363"/>
      <c r="K298" s="363"/>
      <c r="L298" s="363"/>
      <c r="M298" s="363"/>
      <c r="N298" s="19"/>
      <c r="O298" s="19"/>
    </row>
    <row r="299" spans="1:15" ht="12.75" customHeight="1" x14ac:dyDescent="0.3">
      <c r="F299" s="19"/>
      <c r="G299" s="19"/>
      <c r="H299" s="19"/>
      <c r="I299" s="363"/>
      <c r="J299" s="363"/>
      <c r="K299" s="363"/>
      <c r="L299" s="363"/>
      <c r="M299" s="363"/>
      <c r="N299" s="19"/>
      <c r="O299" s="19"/>
    </row>
    <row r="300" spans="1:15" ht="12.75" customHeight="1" x14ac:dyDescent="0.3">
      <c r="A300" s="34" t="s">
        <v>5</v>
      </c>
      <c r="B300" s="34"/>
      <c r="F300" s="19"/>
      <c r="G300" s="19"/>
      <c r="H300" s="19"/>
      <c r="I300" s="363"/>
      <c r="J300" s="363"/>
      <c r="N300" s="19"/>
      <c r="O300" s="19"/>
    </row>
    <row r="301" spans="1:15" ht="12.75" customHeight="1" x14ac:dyDescent="0.3">
      <c r="A301" s="18" t="s">
        <v>251</v>
      </c>
      <c r="B301" s="18"/>
      <c r="C301" s="35" t="s">
        <v>11</v>
      </c>
      <c r="F301" s="19"/>
      <c r="G301" s="19"/>
      <c r="H301" s="19"/>
      <c r="I301" s="363"/>
      <c r="J301" s="363"/>
      <c r="N301" s="19"/>
      <c r="O301" s="19"/>
    </row>
    <row r="302" spans="1:15" ht="12.75" customHeight="1" x14ac:dyDescent="0.3">
      <c r="A302" s="18" t="s">
        <v>252</v>
      </c>
      <c r="B302" s="18"/>
      <c r="C302" s="35" t="s">
        <v>12</v>
      </c>
      <c r="F302" s="19"/>
      <c r="G302" s="19"/>
      <c r="H302" s="19"/>
      <c r="I302" s="363"/>
      <c r="J302" s="363"/>
      <c r="N302" s="19"/>
      <c r="O302" s="19"/>
    </row>
    <row r="303" spans="1:15" ht="12.75" customHeight="1" x14ac:dyDescent="0.3">
      <c r="A303" s="18" t="s">
        <v>253</v>
      </c>
      <c r="B303" s="18"/>
      <c r="F303" s="19"/>
      <c r="G303" s="19"/>
      <c r="H303" s="19"/>
      <c r="I303" s="363"/>
      <c r="J303" s="363"/>
      <c r="N303" s="19"/>
      <c r="O303" s="19"/>
    </row>
    <row r="304" spans="1:15" ht="12.75" customHeight="1" x14ac:dyDescent="0.3">
      <c r="A304" s="18" t="s">
        <v>254</v>
      </c>
      <c r="B304" s="18"/>
      <c r="F304" s="19"/>
      <c r="G304" s="19"/>
      <c r="H304" s="19"/>
      <c r="I304" s="363"/>
      <c r="J304" s="363"/>
      <c r="N304" s="19"/>
      <c r="O304" s="19"/>
    </row>
    <row r="305" spans="1:15" ht="12.75" customHeight="1" x14ac:dyDescent="0.3">
      <c r="A305" s="18" t="s">
        <v>255</v>
      </c>
      <c r="B305" s="18"/>
      <c r="F305" s="19"/>
      <c r="G305" s="19"/>
      <c r="H305" s="19"/>
      <c r="I305" s="363"/>
      <c r="J305" s="363"/>
      <c r="N305" s="19"/>
      <c r="O305" s="19"/>
    </row>
    <row r="306" spans="1:15" ht="12.75" customHeight="1" x14ac:dyDescent="0.3">
      <c r="F306" s="19"/>
      <c r="G306" s="19"/>
      <c r="H306" s="19"/>
      <c r="I306" s="363"/>
      <c r="J306" s="363"/>
      <c r="N306" s="19"/>
      <c r="O306" s="19"/>
    </row>
    <row r="307" spans="1:15" ht="12.75" customHeight="1" x14ac:dyDescent="0.3">
      <c r="A307" s="20" t="s">
        <v>256</v>
      </c>
      <c r="B307" s="20"/>
      <c r="F307" s="19"/>
      <c r="G307" s="19"/>
      <c r="H307" s="19"/>
      <c r="I307" s="363"/>
      <c r="J307" s="363"/>
      <c r="N307" s="19"/>
      <c r="O307" s="19"/>
    </row>
    <row r="308" spans="1:15" ht="12.75" customHeight="1" x14ac:dyDescent="0.3">
      <c r="A308" s="18" t="s">
        <v>257</v>
      </c>
      <c r="B308" s="18"/>
      <c r="C308" s="30">
        <v>0.5</v>
      </c>
      <c r="D308" s="19"/>
      <c r="E308" s="19"/>
      <c r="F308" s="19"/>
      <c r="G308" s="19"/>
      <c r="H308" s="19"/>
      <c r="I308" s="363"/>
      <c r="J308" s="363"/>
      <c r="N308" s="19"/>
      <c r="O308" s="19"/>
    </row>
    <row r="309" spans="1:15" ht="12.75" customHeight="1" x14ac:dyDescent="0.3">
      <c r="A309" s="18" t="s">
        <v>258</v>
      </c>
      <c r="B309" s="18"/>
      <c r="C309" s="30">
        <v>0.8</v>
      </c>
      <c r="D309" s="19"/>
      <c r="E309" s="19"/>
      <c r="F309" s="19"/>
      <c r="G309" s="19"/>
      <c r="H309" s="19"/>
      <c r="I309" s="363"/>
      <c r="J309" s="363"/>
      <c r="N309" s="19"/>
      <c r="O309" s="19"/>
    </row>
    <row r="310" spans="1:15" ht="12.75" customHeight="1" x14ac:dyDescent="0.3">
      <c r="A310" s="18"/>
      <c r="B310" s="18"/>
      <c r="C310" s="363"/>
      <c r="D310" s="19"/>
      <c r="E310" s="19"/>
      <c r="F310" s="19"/>
      <c r="G310" s="19"/>
      <c r="H310" s="19"/>
      <c r="I310" s="363"/>
      <c r="J310" s="363"/>
      <c r="N310" s="19"/>
      <c r="O310" s="19"/>
    </row>
    <row r="311" spans="1:15" ht="12.75" customHeight="1" x14ac:dyDescent="0.3">
      <c r="A311" s="20" t="s">
        <v>26</v>
      </c>
      <c r="B311" s="20"/>
      <c r="C311" s="363"/>
      <c r="D311" s="19"/>
      <c r="E311" s="19"/>
      <c r="F311" s="19"/>
      <c r="G311" s="19"/>
      <c r="H311" s="32"/>
      <c r="I311" s="694"/>
      <c r="J311" s="363"/>
      <c r="K311" s="363"/>
      <c r="N311" s="19"/>
      <c r="O311" s="19"/>
    </row>
    <row r="312" spans="1:15" ht="12.75" customHeight="1" x14ac:dyDescent="0.3">
      <c r="A312" s="18" t="s">
        <v>259</v>
      </c>
      <c r="B312" s="18"/>
      <c r="C312" s="30">
        <v>0.8</v>
      </c>
      <c r="D312" s="19"/>
      <c r="E312" s="19"/>
      <c r="F312" s="19"/>
      <c r="G312" s="38"/>
      <c r="H312" s="32"/>
      <c r="I312" s="694"/>
      <c r="J312" s="363"/>
      <c r="K312" s="363"/>
      <c r="N312" s="19"/>
      <c r="O312" s="19"/>
    </row>
    <row r="313" spans="1:15" ht="12.75" customHeight="1" x14ac:dyDescent="0.3">
      <c r="A313" s="18" t="s">
        <v>260</v>
      </c>
      <c r="B313" s="18"/>
      <c r="C313" s="30">
        <v>1</v>
      </c>
      <c r="D313" s="19"/>
      <c r="E313" s="19"/>
      <c r="F313" s="19"/>
      <c r="G313" s="38"/>
      <c r="H313" s="32"/>
      <c r="I313" s="694"/>
      <c r="J313" s="685"/>
      <c r="K313" s="685"/>
      <c r="L313" s="363"/>
      <c r="N313" s="19"/>
      <c r="O313" s="19"/>
    </row>
    <row r="314" spans="1:15" ht="12.75" customHeight="1" x14ac:dyDescent="0.3">
      <c r="A314" s="18"/>
      <c r="B314" s="18"/>
      <c r="C314" s="363"/>
      <c r="D314" s="19"/>
      <c r="E314" s="19"/>
      <c r="F314" s="19"/>
      <c r="G314" s="38"/>
      <c r="H314" s="32"/>
      <c r="I314" s="694"/>
      <c r="J314" s="685"/>
      <c r="K314" s="685"/>
      <c r="L314" s="363"/>
      <c r="N314" s="19"/>
      <c r="O314" s="19"/>
    </row>
    <row r="315" spans="1:15" ht="12.75" customHeight="1" x14ac:dyDescent="0.3">
      <c r="A315" s="20" t="s">
        <v>261</v>
      </c>
      <c r="B315" s="20"/>
      <c r="C315" s="363"/>
      <c r="D315" s="19"/>
      <c r="E315" s="19"/>
      <c r="F315" s="19"/>
      <c r="G315" s="38"/>
      <c r="H315" s="32"/>
      <c r="I315" s="694"/>
      <c r="J315" s="685"/>
      <c r="K315" s="685"/>
      <c r="L315" s="363"/>
      <c r="N315" s="19"/>
      <c r="O315" s="19"/>
    </row>
    <row r="316" spans="1:15" ht="12.75" customHeight="1" x14ac:dyDescent="0.3">
      <c r="A316" s="18"/>
      <c r="B316" s="18"/>
      <c r="C316" s="363" t="s">
        <v>262</v>
      </c>
      <c r="D316" s="363" t="s">
        <v>262</v>
      </c>
      <c r="E316" s="363" t="s">
        <v>262</v>
      </c>
      <c r="F316" s="19"/>
      <c r="G316" s="38"/>
      <c r="H316" s="32"/>
      <c r="I316" s="694"/>
      <c r="J316" s="685"/>
      <c r="K316" s="685"/>
      <c r="L316" s="363"/>
      <c r="N316" s="19"/>
      <c r="O316" s="19"/>
    </row>
    <row r="317" spans="1:15" ht="12.75" customHeight="1" x14ac:dyDescent="0.3">
      <c r="A317" s="18"/>
      <c r="B317" s="18"/>
      <c r="C317" s="30">
        <v>0.5</v>
      </c>
      <c r="D317" s="19" t="s">
        <v>263</v>
      </c>
      <c r="E317" s="19"/>
      <c r="F317" s="19"/>
      <c r="G317" s="38"/>
      <c r="H317" s="32"/>
      <c r="I317" s="694"/>
      <c r="J317" s="685"/>
      <c r="K317" s="685"/>
      <c r="L317" s="363"/>
      <c r="N317" s="19"/>
      <c r="O317" s="19"/>
    </row>
    <row r="318" spans="1:15" ht="12.75" customHeight="1" x14ac:dyDescent="0.3">
      <c r="A318" s="18"/>
      <c r="B318" s="18"/>
      <c r="C318" s="30"/>
      <c r="D318" s="19"/>
      <c r="E318" s="19"/>
      <c r="G318" s="38"/>
      <c r="H318" s="32"/>
      <c r="I318" s="694"/>
      <c r="J318" s="685"/>
      <c r="K318" s="685"/>
      <c r="L318" s="363"/>
      <c r="N318" s="19"/>
      <c r="O318" s="19"/>
    </row>
    <row r="319" spans="1:15" ht="12.75" customHeight="1" x14ac:dyDescent="0.3">
      <c r="A319" s="20" t="s">
        <v>264</v>
      </c>
      <c r="B319" s="18"/>
      <c r="C319" s="131">
        <f>+Tables!C376</f>
        <v>500</v>
      </c>
      <c r="D319" s="19"/>
      <c r="E319" s="19"/>
      <c r="G319" s="38"/>
      <c r="H319" s="32"/>
      <c r="I319" s="694"/>
      <c r="J319" s="685"/>
      <c r="K319" s="685"/>
      <c r="L319" s="363"/>
      <c r="N319" s="19"/>
      <c r="O319" s="19"/>
    </row>
    <row r="320" spans="1:15" ht="12.75" customHeight="1" x14ac:dyDescent="0.3">
      <c r="A320" s="18"/>
      <c r="B320" s="18"/>
      <c r="C320" s="30"/>
      <c r="D320" s="19"/>
      <c r="E320" s="19"/>
      <c r="G320" s="38"/>
      <c r="H320" s="32"/>
      <c r="I320" s="694"/>
      <c r="J320" s="685"/>
      <c r="K320" s="685"/>
      <c r="L320" s="363"/>
      <c r="N320" s="19"/>
      <c r="O320" s="19"/>
    </row>
    <row r="321" spans="1:15" ht="12.75" customHeight="1" x14ac:dyDescent="0.3">
      <c r="A321" s="20" t="s">
        <v>265</v>
      </c>
      <c r="B321" s="20"/>
      <c r="C321" s="30"/>
      <c r="D321" s="19"/>
      <c r="E321" s="19"/>
      <c r="F321" s="39"/>
      <c r="G321" s="38"/>
      <c r="H321" s="32"/>
      <c r="I321" s="694"/>
      <c r="J321" s="685"/>
      <c r="K321" s="685"/>
      <c r="L321" s="363"/>
      <c r="N321" s="19"/>
      <c r="O321" s="19"/>
    </row>
    <row r="322" spans="1:15" ht="12.75" customHeight="1" x14ac:dyDescent="0.3">
      <c r="A322" s="18" t="s">
        <v>255</v>
      </c>
      <c r="B322" s="18"/>
      <c r="C322" s="30" t="s">
        <v>69</v>
      </c>
      <c r="D322" s="19"/>
      <c r="E322" s="19"/>
      <c r="F322" s="39"/>
      <c r="G322" s="38"/>
      <c r="H322" s="32"/>
      <c r="I322" s="694"/>
      <c r="J322" s="685"/>
      <c r="K322" s="685"/>
      <c r="L322" s="363"/>
      <c r="N322" s="19"/>
      <c r="O322" s="19"/>
    </row>
    <row r="323" spans="1:15" ht="12.75" customHeight="1" x14ac:dyDescent="0.3">
      <c r="A323" s="18" t="s">
        <v>266</v>
      </c>
      <c r="B323" s="18"/>
      <c r="C323" s="30" t="s">
        <v>267</v>
      </c>
      <c r="D323" s="19"/>
      <c r="E323" s="19"/>
      <c r="F323" s="39"/>
      <c r="G323" s="38"/>
      <c r="H323" s="32"/>
      <c r="I323" s="363"/>
      <c r="J323" s="363"/>
      <c r="K323" s="363"/>
      <c r="L323" s="363"/>
      <c r="M323" s="363"/>
      <c r="N323" s="19"/>
      <c r="O323" s="19"/>
    </row>
    <row r="324" spans="1:15" ht="12.75" customHeight="1" x14ac:dyDescent="0.3">
      <c r="A324" s="18" t="s">
        <v>268</v>
      </c>
      <c r="B324" s="18"/>
      <c r="C324" s="30"/>
      <c r="D324" s="19"/>
      <c r="E324" s="19"/>
      <c r="F324" s="39"/>
      <c r="G324" s="19"/>
      <c r="H324" s="32"/>
      <c r="I324" s="363"/>
      <c r="J324" s="363"/>
      <c r="K324" s="363"/>
      <c r="L324" s="363"/>
      <c r="M324" s="363"/>
      <c r="N324" s="19"/>
      <c r="O324" s="19"/>
    </row>
    <row r="325" spans="1:15" ht="12.75" customHeight="1" x14ac:dyDescent="0.3">
      <c r="A325" s="18" t="s">
        <v>269</v>
      </c>
      <c r="B325" s="18"/>
      <c r="C325" s="30"/>
      <c r="D325" s="19"/>
      <c r="E325" s="19"/>
      <c r="F325" s="39"/>
      <c r="G325" s="19"/>
      <c r="H325" s="19"/>
      <c r="I325" s="363"/>
      <c r="J325" s="363"/>
      <c r="K325" s="363"/>
      <c r="L325" s="363"/>
      <c r="M325" s="363"/>
      <c r="N325" s="19"/>
      <c r="O325" s="19"/>
    </row>
    <row r="326" spans="1:15" ht="12.75" customHeight="1" x14ac:dyDescent="0.3">
      <c r="A326" s="18"/>
      <c r="B326" s="18"/>
      <c r="C326" s="30"/>
      <c r="D326" s="19"/>
      <c r="E326" s="19"/>
      <c r="F326" s="39"/>
      <c r="G326" s="19"/>
      <c r="H326" s="19"/>
      <c r="I326" s="363"/>
      <c r="J326" s="363"/>
      <c r="K326" s="363"/>
      <c r="L326" s="363"/>
      <c r="M326" s="363"/>
      <c r="N326" s="19"/>
      <c r="O326" s="19"/>
    </row>
    <row r="327" spans="1:15" ht="12.75" customHeight="1" x14ac:dyDescent="0.3">
      <c r="A327" s="27" t="s">
        <v>126</v>
      </c>
      <c r="B327" s="27"/>
      <c r="C327" s="24"/>
      <c r="D327" s="19"/>
      <c r="E327" s="19"/>
      <c r="F327" s="39"/>
      <c r="G327" s="19"/>
      <c r="H327" s="19"/>
      <c r="I327" s="363"/>
      <c r="J327" s="363"/>
      <c r="K327" s="363"/>
      <c r="L327" s="363"/>
      <c r="M327" s="363"/>
      <c r="N327" s="19"/>
      <c r="O327" s="19"/>
    </row>
    <row r="328" spans="1:15" ht="12.75" customHeight="1" x14ac:dyDescent="0.3">
      <c r="A328" s="18" t="s">
        <v>270</v>
      </c>
      <c r="B328" s="18"/>
      <c r="C328" s="363"/>
      <c r="D328" s="19"/>
      <c r="E328" s="19"/>
      <c r="F328" s="39"/>
      <c r="G328" s="19"/>
      <c r="H328" s="19"/>
      <c r="I328" s="363"/>
      <c r="J328" s="363"/>
      <c r="K328" s="363"/>
      <c r="L328" s="363"/>
      <c r="M328" s="363"/>
      <c r="N328" s="19"/>
      <c r="O328" s="19"/>
    </row>
    <row r="329" spans="1:15" ht="12.75" customHeight="1" x14ac:dyDescent="0.3">
      <c r="A329" s="18" t="s">
        <v>271</v>
      </c>
      <c r="B329" s="18"/>
      <c r="C329" s="363"/>
      <c r="D329" s="19"/>
      <c r="E329" s="19"/>
      <c r="F329" s="39"/>
      <c r="G329" s="19"/>
      <c r="H329" s="19"/>
      <c r="I329" s="363"/>
    </row>
    <row r="330" spans="1:15" ht="12.75" customHeight="1" x14ac:dyDescent="0.3">
      <c r="A330" s="18" t="s">
        <v>223</v>
      </c>
      <c r="B330" s="18"/>
      <c r="C330" s="19"/>
      <c r="D330" s="19"/>
      <c r="F330" s="19"/>
      <c r="I330" s="363"/>
    </row>
    <row r="331" spans="1:15" ht="12.75" customHeight="1" x14ac:dyDescent="0.3">
      <c r="A331" s="27" t="s">
        <v>272</v>
      </c>
      <c r="B331" s="27"/>
      <c r="C331" s="19"/>
      <c r="D331" s="19"/>
      <c r="F331" s="19"/>
      <c r="I331" s="363"/>
    </row>
    <row r="332" spans="1:15" ht="12.75" customHeight="1" x14ac:dyDescent="0.3">
      <c r="A332" s="19" t="s">
        <v>273</v>
      </c>
      <c r="B332" s="19"/>
      <c r="C332" s="19"/>
      <c r="D332" s="19"/>
      <c r="F332" s="19"/>
      <c r="I332" s="363"/>
    </row>
    <row r="333" spans="1:15" ht="12.75" customHeight="1" x14ac:dyDescent="0.3">
      <c r="A333" s="19" t="s">
        <v>274</v>
      </c>
      <c r="B333" s="19"/>
      <c r="C333" s="19"/>
      <c r="D333" s="19"/>
      <c r="F333" s="19"/>
      <c r="I333" s="363"/>
    </row>
    <row r="334" spans="1:15" ht="12.75" customHeight="1" x14ac:dyDescent="0.3">
      <c r="A334" s="19" t="s">
        <v>275</v>
      </c>
      <c r="B334" s="19"/>
      <c r="C334" s="19"/>
      <c r="D334" s="19"/>
      <c r="F334" s="19"/>
      <c r="I334" s="363"/>
    </row>
    <row r="335" spans="1:15" ht="12.75" customHeight="1" x14ac:dyDescent="0.3">
      <c r="A335" s="18"/>
      <c r="B335" s="18"/>
      <c r="C335" s="19"/>
      <c r="D335" s="19"/>
      <c r="F335" s="19"/>
      <c r="G335" s="22"/>
      <c r="H335" s="19"/>
      <c r="I335" s="363"/>
    </row>
    <row r="336" spans="1:15" ht="12.75" customHeight="1" x14ac:dyDescent="0.3">
      <c r="A336" s="20" t="s">
        <v>276</v>
      </c>
      <c r="B336" s="20"/>
      <c r="C336" s="19"/>
      <c r="D336" s="19"/>
      <c r="F336" s="19"/>
      <c r="G336" s="22"/>
      <c r="H336" s="19"/>
      <c r="I336" s="363"/>
    </row>
    <row r="337" spans="1:9" ht="12.75" customHeight="1" x14ac:dyDescent="0.3">
      <c r="A337" s="18" t="s">
        <v>277</v>
      </c>
      <c r="B337" s="18"/>
      <c r="C337" s="19"/>
      <c r="D337" s="19"/>
      <c r="F337" s="19"/>
      <c r="G337" s="22"/>
      <c r="H337" s="19"/>
      <c r="I337" s="363"/>
    </row>
    <row r="338" spans="1:9" ht="12.75" customHeight="1" x14ac:dyDescent="0.3">
      <c r="A338" s="18" t="s">
        <v>278</v>
      </c>
      <c r="B338" s="18"/>
      <c r="C338" s="19"/>
      <c r="D338" s="19"/>
      <c r="F338" s="19"/>
    </row>
    <row r="339" spans="1:9" ht="12.75" customHeight="1" x14ac:dyDescent="0.3">
      <c r="A339" s="18" t="s">
        <v>279</v>
      </c>
      <c r="B339" s="18"/>
      <c r="C339" s="19"/>
      <c r="D339" s="19"/>
      <c r="E339" s="19"/>
      <c r="F339" s="22"/>
    </row>
    <row r="340" spans="1:9" ht="12.75" customHeight="1" x14ac:dyDescent="0.3">
      <c r="A340" s="18" t="s">
        <v>280</v>
      </c>
      <c r="B340" s="18"/>
      <c r="C340" s="19"/>
      <c r="D340" s="19"/>
      <c r="E340" s="19"/>
      <c r="F340" s="22"/>
    </row>
    <row r="341" spans="1:9" ht="12.75" customHeight="1" x14ac:dyDescent="0.3">
      <c r="A341" s="18" t="s">
        <v>281</v>
      </c>
      <c r="B341" s="18"/>
      <c r="C341" s="19"/>
      <c r="D341" s="19"/>
      <c r="E341" s="19"/>
      <c r="F341" s="22"/>
    </row>
    <row r="342" spans="1:9" ht="12.75" customHeight="1" x14ac:dyDescent="0.3">
      <c r="A342" s="18" t="s">
        <v>282</v>
      </c>
      <c r="B342" s="18"/>
      <c r="C342" s="19"/>
      <c r="D342" s="19"/>
      <c r="E342" s="19"/>
      <c r="F342" s="22"/>
    </row>
    <row r="343" spans="1:9" ht="12.75" customHeight="1" x14ac:dyDescent="0.3">
      <c r="A343" s="18" t="s">
        <v>283</v>
      </c>
      <c r="B343" s="18"/>
      <c r="C343" s="19"/>
      <c r="D343" s="19"/>
      <c r="E343" s="19"/>
      <c r="F343" s="22"/>
    </row>
    <row r="344" spans="1:9" ht="12.75" customHeight="1" x14ac:dyDescent="0.3">
      <c r="A344" s="18"/>
      <c r="B344" s="18"/>
      <c r="C344" s="19"/>
      <c r="D344" s="19"/>
      <c r="E344" s="19"/>
      <c r="F344" s="22"/>
    </row>
    <row r="345" spans="1:9" ht="12.75" customHeight="1" x14ac:dyDescent="0.3">
      <c r="A345" s="20" t="s">
        <v>284</v>
      </c>
      <c r="B345" s="20"/>
      <c r="D345" s="19" t="s">
        <v>285</v>
      </c>
      <c r="E345" s="19"/>
    </row>
    <row r="346" spans="1:9" ht="12.75" customHeight="1" x14ac:dyDescent="0.3">
      <c r="A346" s="18" t="s">
        <v>286</v>
      </c>
      <c r="B346" s="18"/>
      <c r="D346" s="19">
        <v>0</v>
      </c>
      <c r="E346" s="19"/>
    </row>
    <row r="347" spans="1:9" ht="12.75" customHeight="1" x14ac:dyDescent="0.3">
      <c r="A347" s="18" t="s">
        <v>287</v>
      </c>
      <c r="B347" s="18"/>
      <c r="D347" s="19"/>
      <c r="E347" s="19"/>
    </row>
    <row r="348" spans="1:9" ht="12.75" customHeight="1" x14ac:dyDescent="0.3">
      <c r="A348" s="21" t="s">
        <v>288</v>
      </c>
      <c r="B348" s="21"/>
      <c r="D348" s="22"/>
      <c r="E348" s="22"/>
    </row>
    <row r="349" spans="1:9" ht="12.75" customHeight="1" x14ac:dyDescent="0.3">
      <c r="A349" s="21" t="s">
        <v>289</v>
      </c>
      <c r="B349" s="21"/>
      <c r="D349" s="22"/>
      <c r="E349" s="22"/>
    </row>
    <row r="350" spans="1:9" ht="12.75" customHeight="1" x14ac:dyDescent="0.3">
      <c r="A350" s="21" t="s">
        <v>290</v>
      </c>
      <c r="B350" s="21"/>
      <c r="D350" s="22"/>
      <c r="E350" s="22"/>
    </row>
    <row r="351" spans="1:9" ht="12.75" customHeight="1" x14ac:dyDescent="0.3">
      <c r="A351" s="21" t="s">
        <v>291</v>
      </c>
      <c r="B351" s="21"/>
      <c r="D351" s="22"/>
      <c r="E351" s="22"/>
    </row>
    <row r="352" spans="1:9" ht="12.75" customHeight="1" x14ac:dyDescent="0.3">
      <c r="A352" s="21" t="s">
        <v>292</v>
      </c>
      <c r="B352" s="21"/>
      <c r="D352" s="22"/>
      <c r="E352" s="22"/>
    </row>
    <row r="353" spans="1:5" ht="12.75" customHeight="1" x14ac:dyDescent="0.3">
      <c r="A353" s="21"/>
      <c r="B353" s="21"/>
      <c r="C353" s="22"/>
      <c r="D353" s="22"/>
      <c r="E353" s="22"/>
    </row>
    <row r="354" spans="1:5" ht="12.75" customHeight="1" x14ac:dyDescent="0.3">
      <c r="A354" s="35" t="s">
        <v>1417</v>
      </c>
    </row>
    <row r="355" spans="1:5" ht="12.75" customHeight="1" x14ac:dyDescent="0.3">
      <c r="A355" s="35" t="s">
        <v>1419</v>
      </c>
    </row>
    <row r="356" spans="1:5" ht="12.75" customHeight="1" x14ac:dyDescent="0.3">
      <c r="A356" s="37" t="s">
        <v>1421</v>
      </c>
    </row>
    <row r="357" spans="1:5" ht="12.75" customHeight="1" x14ac:dyDescent="0.3">
      <c r="A357" s="37" t="s">
        <v>1423</v>
      </c>
    </row>
    <row r="358" spans="1:5" ht="12.75" customHeight="1" x14ac:dyDescent="0.3">
      <c r="A358" s="37" t="s">
        <v>1425</v>
      </c>
    </row>
    <row r="359" spans="1:5" ht="12.75" customHeight="1" x14ac:dyDescent="0.3">
      <c r="A359" s="37" t="s">
        <v>1427</v>
      </c>
    </row>
    <row r="360" spans="1:5" ht="12.75" customHeight="1" x14ac:dyDescent="0.3">
      <c r="A360" s="37" t="s">
        <v>1429</v>
      </c>
    </row>
    <row r="361" spans="1:5" ht="12.75" customHeight="1" x14ac:dyDescent="0.3">
      <c r="A361" s="37" t="s">
        <v>1431</v>
      </c>
    </row>
    <row r="362" spans="1:5" ht="12.75" customHeight="1" x14ac:dyDescent="0.3">
      <c r="A362" s="37" t="s">
        <v>1433</v>
      </c>
    </row>
    <row r="363" spans="1:5" ht="12.75" customHeight="1" x14ac:dyDescent="0.3">
      <c r="A363" s="37" t="s">
        <v>1435</v>
      </c>
    </row>
    <row r="364" spans="1:5" ht="12.75" customHeight="1" x14ac:dyDescent="0.3">
      <c r="A364" s="37" t="s">
        <v>1437</v>
      </c>
    </row>
    <row r="365" spans="1:5" ht="12.75" customHeight="1" x14ac:dyDescent="0.3">
      <c r="A365" s="37" t="s">
        <v>1441</v>
      </c>
    </row>
    <row r="366" spans="1:5" ht="12.75" customHeight="1" x14ac:dyDescent="0.3">
      <c r="A366" s="37" t="s">
        <v>1443</v>
      </c>
    </row>
    <row r="367" spans="1:5" ht="12.75" customHeight="1" x14ac:dyDescent="0.3">
      <c r="A367" s="37" t="s">
        <v>1445</v>
      </c>
    </row>
    <row r="368" spans="1:5" ht="12.75" customHeight="1" x14ac:dyDescent="0.3">
      <c r="A368" s="37" t="s">
        <v>1447</v>
      </c>
    </row>
    <row r="369" spans="1:1" ht="12.75" customHeight="1" x14ac:dyDescent="0.3">
      <c r="A369" s="37" t="s">
        <v>1449</v>
      </c>
    </row>
    <row r="370" spans="1:1" ht="12.75" customHeight="1" x14ac:dyDescent="0.3">
      <c r="A370" s="37" t="s">
        <v>1451</v>
      </c>
    </row>
    <row r="371" spans="1:1" ht="12.75" customHeight="1" x14ac:dyDescent="0.3">
      <c r="A371" s="37" t="s">
        <v>1453</v>
      </c>
    </row>
    <row r="372" spans="1:1" ht="12.75" customHeight="1" x14ac:dyDescent="0.3">
      <c r="A372" s="37" t="s">
        <v>1455</v>
      </c>
    </row>
    <row r="373" spans="1:1" ht="12.75" customHeight="1" x14ac:dyDescent="0.3">
      <c r="A373" s="37" t="s">
        <v>1457</v>
      </c>
    </row>
    <row r="374" spans="1:1" ht="12.75" customHeight="1" x14ac:dyDescent="0.3">
      <c r="A374" s="37" t="s">
        <v>1459</v>
      </c>
    </row>
    <row r="375" spans="1:1" ht="12.75" customHeight="1" x14ac:dyDescent="0.3">
      <c r="A375" s="37" t="s">
        <v>1461</v>
      </c>
    </row>
    <row r="376" spans="1:1" ht="12.75" customHeight="1" x14ac:dyDescent="0.3">
      <c r="A376" s="37" t="s">
        <v>1463</v>
      </c>
    </row>
    <row r="377" spans="1:1" ht="12.75" customHeight="1" x14ac:dyDescent="0.3">
      <c r="A377" s="37" t="s">
        <v>1467</v>
      </c>
    </row>
    <row r="378" spans="1:1" ht="12.75" customHeight="1" x14ac:dyDescent="0.3">
      <c r="A378" s="37" t="s">
        <v>1469</v>
      </c>
    </row>
    <row r="379" spans="1:1" ht="12.75" customHeight="1" x14ac:dyDescent="0.3">
      <c r="A379" s="37" t="s">
        <v>1471</v>
      </c>
    </row>
    <row r="380" spans="1:1" ht="12.75" customHeight="1" x14ac:dyDescent="0.3">
      <c r="A380" s="37" t="s">
        <v>1473</v>
      </c>
    </row>
    <row r="381" spans="1:1" ht="12.75" customHeight="1" x14ac:dyDescent="0.3">
      <c r="A381" s="37" t="s">
        <v>1475</v>
      </c>
    </row>
    <row r="382" spans="1:1" ht="12.75" customHeight="1" x14ac:dyDescent="0.3">
      <c r="A382" s="37" t="s">
        <v>1477</v>
      </c>
    </row>
    <row r="383" spans="1:1" ht="12.75" customHeight="1" x14ac:dyDescent="0.3">
      <c r="A383" s="37" t="s">
        <v>1479</v>
      </c>
    </row>
    <row r="384" spans="1:1" ht="12.75" customHeight="1" x14ac:dyDescent="0.3">
      <c r="A384" s="37" t="s">
        <v>1481</v>
      </c>
    </row>
    <row r="385" spans="1:1" ht="12.75" customHeight="1" x14ac:dyDescent="0.3">
      <c r="A385" s="37" t="s">
        <v>1483</v>
      </c>
    </row>
    <row r="386" spans="1:1" ht="12.75" customHeight="1" x14ac:dyDescent="0.3">
      <c r="A386" s="37" t="s">
        <v>1485</v>
      </c>
    </row>
    <row r="387" spans="1:1" ht="12.75" customHeight="1" x14ac:dyDescent="0.3">
      <c r="A387" s="37" t="s">
        <v>1489</v>
      </c>
    </row>
    <row r="388" spans="1:1" ht="12.75" customHeight="1" x14ac:dyDescent="0.3">
      <c r="A388" s="37" t="s">
        <v>1491</v>
      </c>
    </row>
    <row r="389" spans="1:1" ht="12.75" customHeight="1" x14ac:dyDescent="0.3">
      <c r="A389" s="37" t="s">
        <v>1493</v>
      </c>
    </row>
    <row r="390" spans="1:1" ht="12.75" customHeight="1" x14ac:dyDescent="0.3">
      <c r="A390" s="37" t="s">
        <v>1495</v>
      </c>
    </row>
    <row r="391" spans="1:1" ht="12.75" customHeight="1" x14ac:dyDescent="0.3">
      <c r="A391" s="37" t="s">
        <v>1497</v>
      </c>
    </row>
    <row r="392" spans="1:1" ht="12.75" customHeight="1" x14ac:dyDescent="0.3">
      <c r="A392" s="37" t="s">
        <v>1499</v>
      </c>
    </row>
    <row r="393" spans="1:1" ht="12.75" customHeight="1" x14ac:dyDescent="0.3">
      <c r="A393" s="37" t="s">
        <v>1501</v>
      </c>
    </row>
    <row r="394" spans="1:1" ht="12.75" customHeight="1" x14ac:dyDescent="0.3">
      <c r="A394" s="37" t="s">
        <v>1503</v>
      </c>
    </row>
    <row r="395" spans="1:1" ht="12.75" customHeight="1" x14ac:dyDescent="0.3">
      <c r="A395" s="37" t="s">
        <v>1505</v>
      </c>
    </row>
    <row r="396" spans="1:1" ht="12.75" customHeight="1" x14ac:dyDescent="0.3">
      <c r="A396" s="37" t="s">
        <v>1507</v>
      </c>
    </row>
    <row r="397" spans="1:1" ht="12.75" customHeight="1" x14ac:dyDescent="0.3">
      <c r="A397" s="37" t="s">
        <v>1509</v>
      </c>
    </row>
    <row r="398" spans="1:1" ht="12.75" customHeight="1" x14ac:dyDescent="0.3">
      <c r="A398" s="37" t="s">
        <v>1511</v>
      </c>
    </row>
    <row r="399" spans="1:1" ht="12.75" customHeight="1" x14ac:dyDescent="0.3">
      <c r="A399" s="37" t="s">
        <v>1515</v>
      </c>
    </row>
    <row r="400" spans="1:1" ht="12.75" customHeight="1" x14ac:dyDescent="0.3">
      <c r="A400" s="37" t="s">
        <v>1517</v>
      </c>
    </row>
    <row r="401" spans="1:1" ht="12.75" customHeight="1" x14ac:dyDescent="0.3">
      <c r="A401" s="37" t="s">
        <v>1519</v>
      </c>
    </row>
    <row r="402" spans="1:1" ht="12.75" customHeight="1" x14ac:dyDescent="0.3">
      <c r="A402" s="37" t="s">
        <v>1521</v>
      </c>
    </row>
    <row r="403" spans="1:1" ht="12.75" customHeight="1" x14ac:dyDescent="0.3">
      <c r="A403" s="37" t="s">
        <v>1523</v>
      </c>
    </row>
    <row r="404" spans="1:1" ht="12.75" customHeight="1" x14ac:dyDescent="0.3">
      <c r="A404" s="37" t="s">
        <v>1525</v>
      </c>
    </row>
    <row r="405" spans="1:1" ht="12.75" customHeight="1" x14ac:dyDescent="0.3">
      <c r="A405" s="37" t="s">
        <v>1527</v>
      </c>
    </row>
    <row r="406" spans="1:1" ht="12.75" customHeight="1" x14ac:dyDescent="0.3">
      <c r="A406" s="37" t="s">
        <v>1529</v>
      </c>
    </row>
    <row r="407" spans="1:1" ht="12.75" customHeight="1" x14ac:dyDescent="0.3">
      <c r="A407" s="37" t="s">
        <v>1531</v>
      </c>
    </row>
    <row r="408" spans="1:1" ht="12.75" customHeight="1" x14ac:dyDescent="0.3">
      <c r="A408" s="37" t="s">
        <v>1533</v>
      </c>
    </row>
    <row r="409" spans="1:1" ht="12.75" customHeight="1" x14ac:dyDescent="0.3">
      <c r="A409" s="37" t="s">
        <v>1535</v>
      </c>
    </row>
    <row r="410" spans="1:1" ht="12.75" customHeight="1" x14ac:dyDescent="0.3">
      <c r="A410" s="37" t="s">
        <v>1539</v>
      </c>
    </row>
    <row r="411" spans="1:1" ht="12.75" customHeight="1" x14ac:dyDescent="0.3">
      <c r="A411" s="37" t="s">
        <v>1541</v>
      </c>
    </row>
    <row r="412" spans="1:1" ht="12.75" customHeight="1" x14ac:dyDescent="0.3">
      <c r="A412" s="37" t="s">
        <v>1543</v>
      </c>
    </row>
    <row r="413" spans="1:1" ht="12.75" customHeight="1" x14ac:dyDescent="0.3">
      <c r="A413" s="37" t="s">
        <v>1545</v>
      </c>
    </row>
    <row r="414" spans="1:1" ht="12.75" customHeight="1" x14ac:dyDescent="0.3">
      <c r="A414" s="37" t="s">
        <v>1547</v>
      </c>
    </row>
    <row r="415" spans="1:1" ht="12.75" customHeight="1" x14ac:dyDescent="0.3">
      <c r="A415" s="37" t="s">
        <v>1549</v>
      </c>
    </row>
    <row r="416" spans="1:1" ht="12.75" customHeight="1" x14ac:dyDescent="0.3">
      <c r="A416" s="37" t="s">
        <v>1551</v>
      </c>
    </row>
    <row r="417" spans="1:1" ht="12.75" customHeight="1" x14ac:dyDescent="0.3">
      <c r="A417" s="37" t="s">
        <v>1553</v>
      </c>
    </row>
    <row r="418" spans="1:1" ht="12.75" customHeight="1" x14ac:dyDescent="0.3">
      <c r="A418" s="37" t="s">
        <v>1555</v>
      </c>
    </row>
    <row r="419" spans="1:1" ht="12.75" customHeight="1" x14ac:dyDescent="0.3">
      <c r="A419" s="37" t="s">
        <v>1557</v>
      </c>
    </row>
    <row r="420" spans="1:1" ht="12.75" customHeight="1" x14ac:dyDescent="0.3">
      <c r="A420" s="37" t="s">
        <v>1559</v>
      </c>
    </row>
    <row r="421" spans="1:1" ht="12.75" customHeight="1" x14ac:dyDescent="0.3">
      <c r="A421" s="37" t="s">
        <v>1561</v>
      </c>
    </row>
    <row r="422" spans="1:1" ht="12.75" customHeight="1" x14ac:dyDescent="0.3">
      <c r="A422" s="37" t="s">
        <v>1380</v>
      </c>
    </row>
    <row r="423" spans="1:1" ht="12.75" customHeight="1" x14ac:dyDescent="0.3">
      <c r="A423" s="37" t="s">
        <v>1374</v>
      </c>
    </row>
    <row r="424" spans="1:1" ht="12.75" customHeight="1" x14ac:dyDescent="0.3">
      <c r="A424" s="37" t="s">
        <v>151</v>
      </c>
    </row>
    <row r="425" spans="1:1" ht="12.75" customHeight="1" x14ac:dyDescent="0.3">
      <c r="A425" s="37" t="s">
        <v>153</v>
      </c>
    </row>
    <row r="426" spans="1:1" ht="12.75" customHeight="1" x14ac:dyDescent="0.3">
      <c r="A426" s="37" t="s">
        <v>155</v>
      </c>
    </row>
    <row r="427" spans="1:1" ht="12.75" customHeight="1" x14ac:dyDescent="0.3">
      <c r="A427" s="37" t="s">
        <v>157</v>
      </c>
    </row>
    <row r="428" spans="1:1" ht="12.75" customHeight="1" x14ac:dyDescent="0.3">
      <c r="A428" s="37" t="s">
        <v>159</v>
      </c>
    </row>
    <row r="429" spans="1:1" ht="12.75" customHeight="1" x14ac:dyDescent="0.3">
      <c r="A429" s="37" t="s">
        <v>161</v>
      </c>
    </row>
    <row r="430" spans="1:1" ht="12.75" customHeight="1" x14ac:dyDescent="0.3">
      <c r="A430" s="37" t="s">
        <v>163</v>
      </c>
    </row>
    <row r="431" spans="1:1" ht="12.75" customHeight="1" x14ac:dyDescent="0.3">
      <c r="A431" s="37" t="s">
        <v>1376</v>
      </c>
    </row>
    <row r="432" spans="1:1" ht="12.75" customHeight="1" x14ac:dyDescent="0.3">
      <c r="A432" s="37" t="s">
        <v>1377</v>
      </c>
    </row>
    <row r="433" spans="1:1" ht="12.75" customHeight="1" x14ac:dyDescent="0.3">
      <c r="A433" s="37" t="s">
        <v>165</v>
      </c>
    </row>
    <row r="434" spans="1:1" ht="12.75" customHeight="1" x14ac:dyDescent="0.3">
      <c r="A434" s="37" t="s">
        <v>167</v>
      </c>
    </row>
    <row r="435" spans="1:1" ht="12.75" customHeight="1" x14ac:dyDescent="0.3">
      <c r="A435" s="37" t="s">
        <v>169</v>
      </c>
    </row>
    <row r="436" spans="1:1" ht="12.75" customHeight="1" x14ac:dyDescent="0.3">
      <c r="A436" s="37" t="s">
        <v>171</v>
      </c>
    </row>
    <row r="437" spans="1:1" ht="12.75" customHeight="1" x14ac:dyDescent="0.3">
      <c r="A437" s="37" t="s">
        <v>173</v>
      </c>
    </row>
    <row r="438" spans="1:1" ht="12.75" customHeight="1" x14ac:dyDescent="0.3">
      <c r="A438" s="37" t="s">
        <v>175</v>
      </c>
    </row>
    <row r="439" spans="1:1" ht="12.75" customHeight="1" x14ac:dyDescent="0.3">
      <c r="A439" s="37" t="s">
        <v>177</v>
      </c>
    </row>
    <row r="440" spans="1:1" ht="12.75" customHeight="1" x14ac:dyDescent="0.3">
      <c r="A440" s="37" t="s">
        <v>179</v>
      </c>
    </row>
    <row r="441" spans="1:1" ht="12.75" customHeight="1" x14ac:dyDescent="0.3">
      <c r="A441" s="37" t="s">
        <v>181</v>
      </c>
    </row>
    <row r="442" spans="1:1" ht="12.75" customHeight="1" x14ac:dyDescent="0.3">
      <c r="A442" s="37" t="s">
        <v>183</v>
      </c>
    </row>
    <row r="443" spans="1:1" ht="12.75" customHeight="1" x14ac:dyDescent="0.3">
      <c r="A443" s="37" t="s">
        <v>185</v>
      </c>
    </row>
    <row r="444" spans="1:1" ht="12.75" customHeight="1" x14ac:dyDescent="0.3">
      <c r="A444" s="37" t="s">
        <v>187</v>
      </c>
    </row>
    <row r="445" spans="1:1" ht="12.75" customHeight="1" x14ac:dyDescent="0.3">
      <c r="A445" s="37" t="s">
        <v>189</v>
      </c>
    </row>
    <row r="446" spans="1:1" ht="12.75" customHeight="1" x14ac:dyDescent="0.3">
      <c r="A446" s="37" t="s">
        <v>191</v>
      </c>
    </row>
  </sheetData>
  <mergeCells count="3">
    <mergeCell ref="I253:J253"/>
    <mergeCell ref="K253:L253"/>
    <mergeCell ref="H286:L28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X67"/>
  <sheetViews>
    <sheetView zoomScale="85" zoomScaleNormal="85" workbookViewId="0">
      <selection activeCell="AI23" sqref="AI23"/>
    </sheetView>
  </sheetViews>
  <sheetFormatPr defaultColWidth="9.1796875" defaultRowHeight="13" x14ac:dyDescent="0.35"/>
  <cols>
    <col min="1" max="1" width="2.453125" style="334" customWidth="1"/>
    <col min="2" max="2" width="16.81640625" style="148" customWidth="1"/>
    <col min="3" max="3" width="13.81640625" style="148" customWidth="1"/>
    <col min="4" max="4" width="17.26953125" style="148" customWidth="1"/>
    <col min="5" max="5" width="9.453125" style="148" customWidth="1"/>
    <col min="6" max="6" width="16.7265625" style="148" customWidth="1"/>
    <col min="7" max="7" width="10" style="148" customWidth="1"/>
    <col min="8" max="8" width="5.26953125" style="148" customWidth="1"/>
    <col min="9" max="9" width="10.7265625" style="148" customWidth="1"/>
    <col min="10" max="10" width="12.26953125" style="148" customWidth="1"/>
    <col min="11" max="11" width="9.81640625" style="148" customWidth="1"/>
    <col min="12" max="12" width="13.26953125" style="148" customWidth="1"/>
    <col min="13" max="13" width="8.26953125" style="148" customWidth="1"/>
    <col min="14" max="14" width="8" style="115" customWidth="1"/>
    <col min="15" max="15" width="14.453125" style="115" customWidth="1"/>
    <col min="16" max="16" width="15.7265625" style="115" customWidth="1"/>
    <col min="17" max="17" width="18" style="115" customWidth="1"/>
    <col min="18" max="18" width="13.81640625" style="115" customWidth="1"/>
    <col min="19" max="19" width="6.54296875" style="115" hidden="1" customWidth="1"/>
    <col min="20" max="20" width="15" style="115" hidden="1" customWidth="1"/>
    <col min="21" max="21" width="12.7265625" style="115" hidden="1" customWidth="1"/>
    <col min="22" max="22" width="8.7265625" style="115" hidden="1" customWidth="1"/>
    <col min="23" max="23" width="12.1796875" style="115" hidden="1" customWidth="1"/>
    <col min="24" max="24" width="7" style="115" hidden="1" customWidth="1"/>
    <col min="25" max="25" width="7.7265625" style="115" hidden="1" customWidth="1"/>
    <col min="26" max="26" width="22" style="115" hidden="1" customWidth="1"/>
    <col min="27" max="27" width="28.54296875" style="115" hidden="1" customWidth="1"/>
    <col min="28" max="28" width="47.26953125" style="115" hidden="1" customWidth="1"/>
    <col min="29" max="29" width="32.453125" style="115" hidden="1" customWidth="1"/>
    <col min="30" max="30" width="7.1796875" style="115" hidden="1" customWidth="1"/>
    <col min="31" max="31" width="5.81640625" style="115" customWidth="1"/>
    <col min="32" max="35" width="10.7265625" style="115" customWidth="1"/>
    <col min="36" max="38" width="9.1796875" style="115" customWidth="1"/>
    <col min="39" max="39" width="10.7265625" style="115" customWidth="1"/>
    <col min="40" max="41" width="9.1796875" style="115" customWidth="1"/>
    <col min="42" max="42" width="9.1796875" style="180" customWidth="1"/>
    <col min="43" max="44" width="9.1796875" style="115" customWidth="1"/>
    <col min="45" max="47" width="9.1796875" style="148" customWidth="1"/>
    <col min="48" max="16384" width="9.1796875" style="148"/>
  </cols>
  <sheetData>
    <row r="1" spans="1:49" ht="15" customHeight="1" x14ac:dyDescent="0.35">
      <c r="B1" s="70" t="s">
        <v>0</v>
      </c>
      <c r="C1" s="179"/>
      <c r="D1" s="179"/>
      <c r="E1" s="179"/>
      <c r="F1" s="179"/>
      <c r="G1" s="230" t="s">
        <v>1570</v>
      </c>
      <c r="H1" s="179"/>
      <c r="I1" s="179"/>
      <c r="J1" s="387"/>
      <c r="K1" s="179"/>
      <c r="L1" s="71">
        <f ca="1">+NOW()</f>
        <v>46266.372666087962</v>
      </c>
      <c r="M1" s="258"/>
      <c r="N1" s="180"/>
    </row>
    <row r="2" spans="1:49" ht="5.25" customHeight="1" x14ac:dyDescent="0.35">
      <c r="B2" s="181"/>
      <c r="C2" s="182"/>
      <c r="D2" s="182"/>
      <c r="E2" s="182"/>
      <c r="F2" s="183"/>
      <c r="G2" s="182"/>
      <c r="H2" s="182"/>
      <c r="I2" s="182"/>
      <c r="J2" s="182"/>
      <c r="K2" s="182"/>
      <c r="L2" s="184"/>
      <c r="M2" s="258"/>
      <c r="N2" s="180"/>
    </row>
    <row r="3" spans="1:49" ht="15" customHeight="1" thickBot="1" x14ac:dyDescent="0.4">
      <c r="B3" s="181" t="s">
        <v>1</v>
      </c>
      <c r="C3" s="182"/>
      <c r="D3" s="182"/>
      <c r="E3" s="182"/>
      <c r="F3" s="183" t="s">
        <v>2</v>
      </c>
      <c r="G3" s="182"/>
      <c r="H3" s="183" t="s">
        <v>3</v>
      </c>
      <c r="I3" s="182"/>
      <c r="J3" s="182"/>
      <c r="K3" s="182"/>
      <c r="L3" s="185" t="s">
        <v>2</v>
      </c>
      <c r="M3" s="258"/>
      <c r="N3" s="180"/>
    </row>
    <row r="4" spans="1:49" ht="18" customHeight="1" thickBot="1" x14ac:dyDescent="0.4">
      <c r="B4" s="816"/>
      <c r="C4" s="817"/>
      <c r="D4" s="818"/>
      <c r="E4" s="178"/>
      <c r="F4" s="72"/>
      <c r="G4" s="186"/>
      <c r="H4" s="816"/>
      <c r="I4" s="817"/>
      <c r="J4" s="818"/>
      <c r="K4" s="33"/>
      <c r="L4" s="73"/>
      <c r="M4" s="258"/>
      <c r="N4" s="180"/>
    </row>
    <row r="5" spans="1:49" ht="5.25" customHeight="1" thickBot="1" x14ac:dyDescent="0.4">
      <c r="B5" s="187"/>
      <c r="C5" s="188"/>
      <c r="D5" s="188"/>
      <c r="E5" s="188"/>
      <c r="F5" s="188"/>
      <c r="G5" s="188"/>
      <c r="H5" s="188"/>
      <c r="I5" s="188"/>
      <c r="J5" s="189"/>
      <c r="K5" s="189"/>
      <c r="L5" s="190"/>
      <c r="M5" s="258"/>
      <c r="N5" s="180"/>
    </row>
    <row r="6" spans="1:49" s="192" customFormat="1" ht="18" customHeight="1" x14ac:dyDescent="0.25">
      <c r="A6" s="335"/>
      <c r="B6" s="819" t="s">
        <v>4</v>
      </c>
      <c r="C6" s="820"/>
      <c r="D6" s="820"/>
      <c r="E6" s="820"/>
      <c r="F6" s="820"/>
      <c r="G6" s="821"/>
      <c r="H6" s="191"/>
      <c r="I6" s="819" t="s">
        <v>5</v>
      </c>
      <c r="J6" s="820"/>
      <c r="K6" s="820"/>
      <c r="L6" s="821"/>
      <c r="M6" s="382" t="s">
        <v>6</v>
      </c>
      <c r="N6" s="194"/>
      <c r="O6" s="289" t="s">
        <v>7</v>
      </c>
      <c r="P6" s="290" t="s">
        <v>8</v>
      </c>
      <c r="Q6" s="290" t="s">
        <v>9</v>
      </c>
      <c r="R6" s="291" t="s">
        <v>10</v>
      </c>
      <c r="S6" s="193"/>
      <c r="T6" s="193"/>
      <c r="U6" s="193"/>
      <c r="V6" s="193"/>
      <c r="W6" s="193"/>
      <c r="X6" s="193"/>
      <c r="Y6" s="193" t="s">
        <v>11</v>
      </c>
      <c r="Z6" s="193" t="s">
        <v>12</v>
      </c>
      <c r="AA6" s="193"/>
      <c r="AB6" s="193"/>
      <c r="AC6" s="193"/>
      <c r="AD6" s="193"/>
      <c r="AE6" s="193"/>
      <c r="AF6" s="193"/>
      <c r="AG6" s="193"/>
      <c r="AH6" s="193"/>
      <c r="AI6" s="193"/>
      <c r="AJ6" s="193"/>
      <c r="AK6" s="193"/>
      <c r="AL6" s="193"/>
      <c r="AM6" s="193"/>
      <c r="AN6" s="193"/>
      <c r="AO6" s="193"/>
      <c r="AP6" s="194"/>
      <c r="AQ6" s="193"/>
      <c r="AR6" s="193"/>
    </row>
    <row r="7" spans="1:49" ht="18" customHeight="1" x14ac:dyDescent="0.35">
      <c r="B7" s="195" t="s">
        <v>13</v>
      </c>
      <c r="C7" s="558" t="s">
        <v>14</v>
      </c>
      <c r="D7" s="822" t="s">
        <v>15</v>
      </c>
      <c r="E7" s="822"/>
      <c r="F7" s="558" t="s">
        <v>8</v>
      </c>
      <c r="G7" s="174" t="s">
        <v>16</v>
      </c>
      <c r="H7" s="182"/>
      <c r="I7" s="823"/>
      <c r="J7" s="824"/>
      <c r="K7" s="126"/>
      <c r="L7" s="384"/>
      <c r="M7" s="383"/>
      <c r="N7" s="268">
        <f>+IF(I7="Salary Packaging",1,0)+IF(I7="Car Allowance",1,0)</f>
        <v>0</v>
      </c>
      <c r="O7" s="292" t="s">
        <v>11</v>
      </c>
      <c r="P7" s="293">
        <f>+SUM(X8:X13)+SUMIF(M7:M9,"App 1",V7:V9)+SUMIF(M12:M13,"App 1",V12:V13)</f>
        <v>0</v>
      </c>
      <c r="Q7" s="293">
        <f>+SUM(T8:T13)/12+SUMIF(M7:M9,"App 1",V7:V9)+SUMIF(M12:M13,"App 1",V12:V13)*I14</f>
        <v>0</v>
      </c>
      <c r="R7" s="415">
        <f>+SUM(X8:X13)/30.3*Q14+(Y7*N7)/30.3*Q14+(Y8*N8)/30.3*Q14+(Y9*N9)/30.3*Q14</f>
        <v>0</v>
      </c>
      <c r="T7" s="224"/>
      <c r="U7" s="224"/>
      <c r="V7" s="329">
        <f>+IF(K7="",L7*0,IF(K7="A",L7/12,IF(K7="M",L7,IF(K7="b",L7*24/12,IF(K7="F",L7*26/12,IF(K7="W",L7*52/12))))))*W7</f>
        <v>0</v>
      </c>
      <c r="W7" s="115" t="b">
        <f>+IF(L7&gt;0,IF(K7="","error",1))</f>
        <v>0</v>
      </c>
      <c r="X7" s="224"/>
      <c r="Y7" s="224">
        <f>+SUMIF(M7,"App 1",V7)</f>
        <v>0</v>
      </c>
      <c r="Z7" s="224">
        <f>+SUMIF(M7,"App 2",V7)</f>
        <v>0</v>
      </c>
      <c r="AT7" s="197"/>
      <c r="AU7" s="198"/>
    </row>
    <row r="8" spans="1:49" ht="18" customHeight="1" x14ac:dyDescent="0.35">
      <c r="B8" s="195" t="s">
        <v>1</v>
      </c>
      <c r="C8" s="75"/>
      <c r="D8" s="825"/>
      <c r="E8" s="826"/>
      <c r="F8" s="492"/>
      <c r="G8" s="406"/>
      <c r="H8" s="182"/>
      <c r="I8" s="823"/>
      <c r="J8" s="824"/>
      <c r="K8" s="126"/>
      <c r="L8" s="384"/>
      <c r="M8" s="383"/>
      <c r="N8" s="268">
        <f t="shared" ref="N8:N9" si="0">+IF(I8="Salary Packaging",1,0)+IF(I8="Car Allowance",1,0)</f>
        <v>0</v>
      </c>
      <c r="O8" s="292" t="s">
        <v>12</v>
      </c>
      <c r="P8" s="293">
        <f>+SUM(X14:X19)+SUMIF(M7:M9,"App 2",V7:V9)+SUMIF(M12:M13,"App 2",V12:V13)</f>
        <v>0</v>
      </c>
      <c r="Q8" s="293">
        <f>+SUM(T14:T19)/12+SUMIF(M7:M9,"App 2",V7:V9)+SUMIF(M12:M13,"App 2",V12:V13)*0.8</f>
        <v>0</v>
      </c>
      <c r="R8" s="415">
        <f>+SUM(X14:X19)/30.3*Q18+(Z7*N7)/30.3*Q18+(Z8*N8)/30.3*Q18+(Z9*N9)/30.3*Q18</f>
        <v>0</v>
      </c>
      <c r="T8" s="329">
        <f>+IF(G8="",F8*0,IF(G8="A",F8,IF(G8="M",F8*12,IF(G8="B",F8*24,IF(G8="F",F8*26,IF(G8="W",F8*52))))))*U8</f>
        <v>0</v>
      </c>
      <c r="U8" s="224" t="b">
        <f>+IF(F8&gt;0,IF(G8="","error",1))</f>
        <v>0</v>
      </c>
      <c r="V8" s="329">
        <f t="shared" ref="V8:V9" si="1">+IF(K8="",L8*0,IF(K8="A",L8/12,IF(K8="M",L8,IF(K8="b",L8*24/12,IF(K8="F",L8*26/12,IF(K8="W",L8*52/12))))))*W8</f>
        <v>0</v>
      </c>
      <c r="W8" s="115" t="b">
        <f t="shared" ref="W8:W9" si="2">+IF(L8&gt;0,IF(K8="","error",1))</f>
        <v>0</v>
      </c>
      <c r="X8" s="224">
        <f>+T8/12</f>
        <v>0</v>
      </c>
      <c r="Y8" s="224">
        <f t="shared" ref="Y8:Y9" si="3">+SUMIF(M8,"App 1",V8)</f>
        <v>0</v>
      </c>
      <c r="Z8" s="224">
        <f t="shared" ref="Z8:Z9" si="4">+SUMIF(M8,"App 2",V8)</f>
        <v>0</v>
      </c>
      <c r="AT8" s="199"/>
      <c r="AU8" s="198"/>
      <c r="AV8" s="198"/>
    </row>
    <row r="9" spans="1:49" ht="18" customHeight="1" x14ac:dyDescent="0.35">
      <c r="B9" s="3" t="s">
        <v>17</v>
      </c>
      <c r="C9" s="1">
        <v>0.8</v>
      </c>
      <c r="D9" s="827"/>
      <c r="E9" s="828"/>
      <c r="F9" s="492"/>
      <c r="G9" s="406"/>
      <c r="H9" s="182"/>
      <c r="I9" s="823"/>
      <c r="J9" s="824"/>
      <c r="K9" s="126"/>
      <c r="L9" s="384"/>
      <c r="M9" s="383"/>
      <c r="N9" s="268">
        <f t="shared" si="0"/>
        <v>0</v>
      </c>
      <c r="O9" s="294" t="s">
        <v>18</v>
      </c>
      <c r="P9" s="295">
        <f>SUM(P7:P8)</f>
        <v>0</v>
      </c>
      <c r="Q9" s="295">
        <f>SUM(Q7:Q8)</f>
        <v>0</v>
      </c>
      <c r="R9" s="296"/>
      <c r="T9" s="329">
        <f>+IF(G9="",0*F9,IF(G9="A",F9*C9,IF(G9="M",F9*12*C9,IF(G9="B",F9*24*C9,IF(G9="F",F9*26*C9,IF(G9="W",F9*52*C9))))))*U9</f>
        <v>0</v>
      </c>
      <c r="U9" s="224" t="b">
        <f t="shared" ref="U9:U19" si="5">+IF(F9&gt;0,IF(G9="","error",1))</f>
        <v>0</v>
      </c>
      <c r="V9" s="329">
        <f t="shared" si="1"/>
        <v>0</v>
      </c>
      <c r="W9" s="115" t="b">
        <f t="shared" si="2"/>
        <v>0</v>
      </c>
      <c r="X9" s="225">
        <f>+(T9/C9*100%)/12</f>
        <v>0</v>
      </c>
      <c r="Y9" s="224">
        <f t="shared" si="3"/>
        <v>0</v>
      </c>
      <c r="Z9" s="224">
        <f t="shared" si="4"/>
        <v>0</v>
      </c>
      <c r="AT9" s="197"/>
      <c r="AU9" s="198"/>
      <c r="AV9" s="198"/>
      <c r="AW9" s="198"/>
    </row>
    <row r="10" spans="1:49" ht="18" customHeight="1" x14ac:dyDescent="0.35">
      <c r="B10" s="3" t="s">
        <v>19</v>
      </c>
      <c r="C10" s="95">
        <v>1</v>
      </c>
      <c r="D10" s="825"/>
      <c r="E10" s="826"/>
      <c r="F10" s="492"/>
      <c r="G10" s="406"/>
      <c r="H10" s="182"/>
      <c r="I10" s="829" t="s">
        <v>20</v>
      </c>
      <c r="J10" s="830"/>
      <c r="K10" s="830"/>
      <c r="L10" s="831"/>
      <c r="M10" s="260"/>
      <c r="N10" s="259"/>
      <c r="O10" s="297" t="s">
        <v>21</v>
      </c>
      <c r="P10" s="298">
        <f>+C50/12</f>
        <v>0</v>
      </c>
      <c r="Q10" s="298">
        <f>+C48</f>
        <v>0</v>
      </c>
      <c r="R10" s="299"/>
      <c r="T10" s="329">
        <f t="shared" ref="T10:T13" si="6">+IF(G10="",0*F10,IF(G10="A",F10*C10,IF(G10="M",F10*12*C10,IF(G10="B",F10*24*C10,IF(G10="F",F10*26*C10,IF(G10="W",F10*52*C10))))))*U10</f>
        <v>0</v>
      </c>
      <c r="U10" s="224" t="b">
        <f t="shared" si="5"/>
        <v>0</v>
      </c>
      <c r="V10" s="224"/>
      <c r="X10" s="225">
        <f t="shared" ref="X10:X13" si="7">+(T10/C10*100%)/12</f>
        <v>0</v>
      </c>
      <c r="Y10" s="200"/>
      <c r="Z10" s="200"/>
      <c r="AA10" s="201"/>
      <c r="AB10" s="201"/>
      <c r="AT10" s="199"/>
      <c r="AU10" s="198"/>
      <c r="AV10" s="198"/>
      <c r="AW10" s="198"/>
    </row>
    <row r="11" spans="1:49" ht="18" customHeight="1" x14ac:dyDescent="0.35">
      <c r="B11" s="3" t="s">
        <v>22</v>
      </c>
      <c r="C11" s="1">
        <v>0.8</v>
      </c>
      <c r="D11" s="835"/>
      <c r="E11" s="836"/>
      <c r="F11" s="492"/>
      <c r="G11" s="406"/>
      <c r="H11" s="182"/>
      <c r="I11" s="202" t="s">
        <v>23</v>
      </c>
      <c r="J11" s="203" t="s">
        <v>24</v>
      </c>
      <c r="K11" s="203" t="s">
        <v>16</v>
      </c>
      <c r="L11" s="174" t="s">
        <v>25</v>
      </c>
      <c r="M11" s="382" t="s">
        <v>6</v>
      </c>
      <c r="N11" s="259"/>
      <c r="O11" s="300"/>
      <c r="P11" s="301"/>
      <c r="Q11" s="301"/>
      <c r="R11" s="299"/>
      <c r="T11" s="329">
        <f t="shared" si="6"/>
        <v>0</v>
      </c>
      <c r="U11" s="224" t="b">
        <f t="shared" si="5"/>
        <v>0</v>
      </c>
      <c r="V11" s="329"/>
      <c r="X11" s="225">
        <f t="shared" si="7"/>
        <v>0</v>
      </c>
      <c r="Y11" s="200"/>
      <c r="Z11" s="200"/>
      <c r="AA11" s="201"/>
      <c r="AB11" s="201"/>
      <c r="AT11" s="199"/>
      <c r="AU11" s="198"/>
      <c r="AV11" s="198"/>
      <c r="AW11" s="198"/>
    </row>
    <row r="12" spans="1:49" ht="18" customHeight="1" x14ac:dyDescent="0.35">
      <c r="B12" s="3" t="s">
        <v>26</v>
      </c>
      <c r="C12" s="76">
        <v>1</v>
      </c>
      <c r="D12" s="835"/>
      <c r="E12" s="836"/>
      <c r="F12" s="492"/>
      <c r="G12" s="406"/>
      <c r="H12" s="182"/>
      <c r="I12" s="3" t="s">
        <v>27</v>
      </c>
      <c r="J12" s="204"/>
      <c r="K12" s="168"/>
      <c r="L12" s="74"/>
      <c r="M12" s="383"/>
      <c r="N12" s="215"/>
      <c r="O12" s="302" t="s">
        <v>11</v>
      </c>
      <c r="P12" s="303" t="s">
        <v>28</v>
      </c>
      <c r="Q12" s="303" t="s">
        <v>16</v>
      </c>
      <c r="R12" s="296"/>
      <c r="T12" s="329">
        <f t="shared" si="6"/>
        <v>0</v>
      </c>
      <c r="U12" s="224" t="b">
        <f t="shared" si="5"/>
        <v>0</v>
      </c>
      <c r="V12" s="329">
        <f t="shared" ref="V12:V13" si="8">+IF(K12="",0*J12,IF(K12="A",J12/12,IF(K12="M",J12,IF(K12="B",J12*24/12,IF(K12="F",J12*26/12,IF(K12="W",J12*52/12))))))*W12</f>
        <v>0</v>
      </c>
      <c r="W12" s="115" t="b">
        <f t="shared" ref="W12:W13" si="9">+IF(J12&gt;0,IF(K12="","error",1))</f>
        <v>0</v>
      </c>
      <c r="X12" s="225">
        <f t="shared" si="7"/>
        <v>0</v>
      </c>
      <c r="Y12" s="224">
        <f t="shared" ref="Y12:Y13" si="10">+SUMIF(M12,"App 1",V12)</f>
        <v>0</v>
      </c>
      <c r="Z12" s="224">
        <f t="shared" ref="Z12:Z13" si="11">+SUMIF(M12,"App 2",V12)</f>
        <v>0</v>
      </c>
      <c r="AA12" s="201"/>
      <c r="AB12" s="201"/>
      <c r="AT12" s="197"/>
      <c r="AU12" s="198"/>
      <c r="AV12" s="198"/>
      <c r="AW12" s="198"/>
    </row>
    <row r="13" spans="1:49" ht="18" customHeight="1" x14ac:dyDescent="0.35">
      <c r="B13" s="11" t="s">
        <v>29</v>
      </c>
      <c r="C13" s="76">
        <v>0.5</v>
      </c>
      <c r="D13" s="837"/>
      <c r="E13" s="838"/>
      <c r="F13" s="492"/>
      <c r="G13" s="406"/>
      <c r="H13" s="182"/>
      <c r="I13" s="3" t="s">
        <v>30</v>
      </c>
      <c r="J13" s="204"/>
      <c r="K13" s="168"/>
      <c r="L13" s="74"/>
      <c r="M13" s="383"/>
      <c r="N13" s="261"/>
      <c r="O13" s="304" t="s">
        <v>31</v>
      </c>
      <c r="P13" s="305"/>
      <c r="Q13" s="421">
        <f>+G8</f>
        <v>0</v>
      </c>
      <c r="R13" s="306"/>
      <c r="T13" s="329">
        <f t="shared" si="6"/>
        <v>0</v>
      </c>
      <c r="U13" s="224" t="b">
        <f t="shared" si="5"/>
        <v>0</v>
      </c>
      <c r="V13" s="329">
        <f t="shared" si="8"/>
        <v>0</v>
      </c>
      <c r="W13" s="115" t="b">
        <f t="shared" si="9"/>
        <v>0</v>
      </c>
      <c r="X13" s="225">
        <f t="shared" si="7"/>
        <v>0</v>
      </c>
      <c r="Y13" s="224">
        <f t="shared" si="10"/>
        <v>0</v>
      </c>
      <c r="Z13" s="224">
        <f t="shared" si="11"/>
        <v>0</v>
      </c>
      <c r="AA13" s="201"/>
      <c r="AB13" s="201"/>
      <c r="AT13" s="197"/>
    </row>
    <row r="14" spans="1:49" ht="18" customHeight="1" thickBot="1" x14ac:dyDescent="0.4">
      <c r="B14" s="195" t="s">
        <v>3</v>
      </c>
      <c r="C14" s="75"/>
      <c r="D14" s="825"/>
      <c r="E14" s="826"/>
      <c r="F14" s="492"/>
      <c r="G14" s="406"/>
      <c r="H14" s="182"/>
      <c r="I14" s="535">
        <v>0.8</v>
      </c>
      <c r="J14" s="839" t="s">
        <v>32</v>
      </c>
      <c r="K14" s="840"/>
      <c r="L14" s="2">
        <f>V14</f>
        <v>0</v>
      </c>
      <c r="M14" s="258"/>
      <c r="N14" s="262"/>
      <c r="O14" s="297" t="s">
        <v>33</v>
      </c>
      <c r="P14" s="561">
        <v>45473</v>
      </c>
      <c r="Q14" s="312">
        <f>(P13-P14)</f>
        <v>-45473</v>
      </c>
      <c r="R14" s="308"/>
      <c r="T14" s="329">
        <f>+IF(G14="",+F9*0,IF(G14="A",F14,IF(G14="M",F14*12,IF(G14="B",F14*24,IF(G14="F",F14*26,IF(G14="W",F14*52))))))*U14</f>
        <v>0</v>
      </c>
      <c r="U14" s="224" t="b">
        <f t="shared" si="5"/>
        <v>0</v>
      </c>
      <c r="V14" s="224">
        <f>SUM(V12:V13)</f>
        <v>0</v>
      </c>
      <c r="X14" s="224">
        <f>+T14/12</f>
        <v>0</v>
      </c>
      <c r="Z14" s="200"/>
      <c r="AA14" s="201"/>
      <c r="AB14" s="201"/>
      <c r="AT14" s="197"/>
    </row>
    <row r="15" spans="1:49" ht="18" customHeight="1" x14ac:dyDescent="0.35">
      <c r="B15" s="3" t="s">
        <v>17</v>
      </c>
      <c r="C15" s="1">
        <v>0.8</v>
      </c>
      <c r="D15" s="827"/>
      <c r="E15" s="828"/>
      <c r="F15" s="492"/>
      <c r="G15" s="406"/>
      <c r="H15" s="182"/>
      <c r="I15" s="841" t="s">
        <v>34</v>
      </c>
      <c r="J15" s="842"/>
      <c r="K15" s="842"/>
      <c r="L15" s="843"/>
      <c r="M15" s="258"/>
      <c r="N15" s="263"/>
      <c r="O15" s="309" t="s">
        <v>35</v>
      </c>
      <c r="P15" s="303">
        <f>ROUNDDOWN(+IF(Q13="",0*Q14,IF(Q13="M",Q14/30.3,IF(Q13="B",Q14/15,IF(Q13="F",Q14/14+1,IF(Q13="W",Q14/7))))),0)</f>
        <v>0</v>
      </c>
      <c r="R15" s="310"/>
      <c r="T15" s="329">
        <f>+IF(G15="",0*F15,IF(G15="A",F15*C15,IF(G15="M",F15*12*C15,IF(G15="B",F15*24*C15,IF(G15="F",F15*26*C15,IF(G15="W",F15*52*C15))))))*U15</f>
        <v>0</v>
      </c>
      <c r="U15" s="224" t="b">
        <f t="shared" si="5"/>
        <v>0</v>
      </c>
      <c r="V15" s="224"/>
      <c r="X15" s="225">
        <f>+(T15/C15*100%)/12</f>
        <v>0</v>
      </c>
      <c r="Z15" s="201"/>
      <c r="AA15" s="201"/>
      <c r="AB15" s="201"/>
      <c r="AT15" s="197"/>
    </row>
    <row r="16" spans="1:49" ht="18" customHeight="1" x14ac:dyDescent="0.35">
      <c r="B16" s="3" t="s">
        <v>19</v>
      </c>
      <c r="C16" s="95">
        <v>1</v>
      </c>
      <c r="D16" s="825"/>
      <c r="E16" s="826"/>
      <c r="F16" s="492"/>
      <c r="G16" s="170"/>
      <c r="H16" s="182"/>
      <c r="I16" s="161" t="s">
        <v>36</v>
      </c>
      <c r="J16" s="75">
        <v>2</v>
      </c>
      <c r="K16" s="420"/>
      <c r="L16" s="381" t="s">
        <v>37</v>
      </c>
      <c r="M16" s="264" t="e">
        <f>+L17+#REF!</f>
        <v>#REF!</v>
      </c>
      <c r="N16" s="180"/>
      <c r="O16" s="302" t="s">
        <v>12</v>
      </c>
      <c r="P16" s="303" t="s">
        <v>28</v>
      </c>
      <c r="Q16" s="303" t="s">
        <v>16</v>
      </c>
      <c r="R16" s="311"/>
      <c r="T16" s="329">
        <f t="shared" ref="T16:T19" si="12">+IF(G16="",0*F16,IF(G16="A",F16*C16,IF(G16="M",F16*12*C16,IF(G16="B",F16*24*C16,IF(G16="F",F16*26*C16,IF(G16="W",F16*52*C16))))))*U16</f>
        <v>0</v>
      </c>
      <c r="U16" s="224" t="b">
        <f t="shared" si="5"/>
        <v>0</v>
      </c>
      <c r="V16" s="224"/>
      <c r="X16" s="225">
        <f t="shared" ref="X16:X19" si="13">+(T16/C16*100%)/12</f>
        <v>0</v>
      </c>
      <c r="Z16" s="201"/>
      <c r="AA16" s="201"/>
      <c r="AB16" s="201"/>
      <c r="AC16" s="206"/>
      <c r="AT16" s="197"/>
    </row>
    <row r="17" spans="1:50" ht="18" customHeight="1" x14ac:dyDescent="0.35">
      <c r="B17" s="3" t="s">
        <v>22</v>
      </c>
      <c r="C17" s="1">
        <v>0.8</v>
      </c>
      <c r="D17" s="835"/>
      <c r="E17" s="836"/>
      <c r="F17" s="492"/>
      <c r="G17" s="170"/>
      <c r="H17" s="182"/>
      <c r="I17" s="161" t="s">
        <v>38</v>
      </c>
      <c r="J17" s="75">
        <v>0</v>
      </c>
      <c r="K17" s="378" t="s">
        <v>39</v>
      </c>
      <c r="L17" s="15" t="e">
        <f>+IF(Tables!H284&gt;0,+Tables!H284,"ERROR")</f>
        <v>#REF!</v>
      </c>
      <c r="M17" s="264"/>
      <c r="N17" s="180"/>
      <c r="O17" s="304" t="s">
        <v>31</v>
      </c>
      <c r="P17" s="305"/>
      <c r="Q17" s="421">
        <f>+G14</f>
        <v>0</v>
      </c>
      <c r="R17" s="311"/>
      <c r="T17" s="329">
        <f t="shared" si="12"/>
        <v>0</v>
      </c>
      <c r="U17" s="224" t="b">
        <f t="shared" si="5"/>
        <v>0</v>
      </c>
      <c r="V17" s="224"/>
      <c r="X17" s="225">
        <f t="shared" si="13"/>
        <v>0</v>
      </c>
      <c r="Z17" s="201"/>
      <c r="AA17" s="201"/>
      <c r="AB17" s="201"/>
      <c r="AC17" s="206"/>
      <c r="AT17" s="197"/>
    </row>
    <row r="18" spans="1:50" ht="18" customHeight="1" x14ac:dyDescent="0.35">
      <c r="B18" s="3" t="s">
        <v>26</v>
      </c>
      <c r="C18" s="76">
        <v>0.8</v>
      </c>
      <c r="D18" s="835"/>
      <c r="E18" s="836"/>
      <c r="F18" s="492"/>
      <c r="G18" s="170"/>
      <c r="H18" s="182"/>
      <c r="I18" s="161" t="s">
        <v>40</v>
      </c>
      <c r="J18" s="403" t="s">
        <v>271</v>
      </c>
      <c r="K18" s="557" t="s">
        <v>41</v>
      </c>
      <c r="L18" s="15">
        <f>+IF('Living Expenses'!E32=0,"ERROR",'Living Expenses'!E32)</f>
        <v>1</v>
      </c>
      <c r="M18" s="258"/>
      <c r="N18" s="180"/>
      <c r="O18" s="297" t="s">
        <v>33</v>
      </c>
      <c r="P18" s="561">
        <v>45473</v>
      </c>
      <c r="Q18" s="312">
        <f>(P17-P18)</f>
        <v>-45473</v>
      </c>
      <c r="R18" s="311"/>
      <c r="T18" s="329">
        <f t="shared" si="12"/>
        <v>0</v>
      </c>
      <c r="U18" s="224" t="b">
        <f t="shared" si="5"/>
        <v>0</v>
      </c>
      <c r="V18" s="224"/>
      <c r="X18" s="225">
        <f t="shared" si="13"/>
        <v>0</v>
      </c>
      <c r="Z18" s="201"/>
      <c r="AA18" s="201"/>
      <c r="AB18" s="201"/>
      <c r="AC18" s="206"/>
    </row>
    <row r="19" spans="1:50" ht="18" customHeight="1" thickBot="1" x14ac:dyDescent="0.4">
      <c r="B19" s="12" t="s">
        <v>29</v>
      </c>
      <c r="C19" s="77">
        <v>0.5</v>
      </c>
      <c r="D19" s="844"/>
      <c r="E19" s="845"/>
      <c r="F19" s="493"/>
      <c r="G19" s="172"/>
      <c r="H19" s="182"/>
      <c r="I19" s="379" t="s">
        <v>42</v>
      </c>
      <c r="J19" s="403" t="s">
        <v>271</v>
      </c>
      <c r="K19" s="380" t="s">
        <v>43</v>
      </c>
      <c r="L19" s="15">
        <f>+IF('Living Expenses'!I32=0,"ERROR",'Living Expenses'!I32)</f>
        <v>1</v>
      </c>
      <c r="M19" s="258"/>
      <c r="N19" s="180"/>
      <c r="O19" s="313" t="s">
        <v>35</v>
      </c>
      <c r="P19" s="314">
        <f>ROUNDDOWN(+IF(Q17="",0*Q18,IF(Q17="M",Q18/30.3,IF(Q17="B",Q18/15,IF(Q17="F",Q18/14+1,IF(Q17="W",Q18/7))))),0)</f>
        <v>0</v>
      </c>
      <c r="Q19" s="315"/>
      <c r="R19" s="316"/>
      <c r="S19" s="328" t="str">
        <f>+CONCATENATE(J20,J16,"+",J17)</f>
        <v>Brisbane2+0</v>
      </c>
      <c r="T19" s="329">
        <f t="shared" si="12"/>
        <v>0</v>
      </c>
      <c r="U19" s="224" t="b">
        <f t="shared" si="5"/>
        <v>0</v>
      </c>
      <c r="V19" s="224"/>
      <c r="W19" s="201"/>
      <c r="X19" s="225">
        <f t="shared" si="13"/>
        <v>0</v>
      </c>
      <c r="AC19" s="206"/>
    </row>
    <row r="20" spans="1:50" ht="18" customHeight="1" thickBot="1" x14ac:dyDescent="0.4">
      <c r="B20" s="146"/>
      <c r="C20" s="393"/>
      <c r="D20" s="922" t="s">
        <v>293</v>
      </c>
      <c r="E20" s="922"/>
      <c r="F20" s="487">
        <v>0</v>
      </c>
      <c r="G20" s="396"/>
      <c r="H20" s="182"/>
      <c r="I20" s="161" t="s">
        <v>44</v>
      </c>
      <c r="J20" s="846" t="s">
        <v>230</v>
      </c>
      <c r="K20" s="846"/>
      <c r="L20" s="404" t="e">
        <f>IF(L17="ERROR","ERROR",IF(L18="ERROR","ERROR",IF(L19="ERROR","ERROR",+MAX(L17:L19))))</f>
        <v>#REF!</v>
      </c>
      <c r="M20" s="258"/>
      <c r="N20" s="180"/>
      <c r="O20" s="385"/>
      <c r="P20" s="303"/>
      <c r="S20" s="328"/>
      <c r="T20" s="329"/>
      <c r="U20" s="224"/>
      <c r="V20" s="224"/>
      <c r="W20" s="201"/>
      <c r="X20" s="225"/>
      <c r="AC20" s="206"/>
    </row>
    <row r="21" spans="1:50" ht="6" customHeight="1" thickBot="1" x14ac:dyDescent="0.4">
      <c r="B21" s="187"/>
      <c r="C21" s="182"/>
      <c r="D21" s="182"/>
      <c r="E21" s="182"/>
      <c r="F21" s="182"/>
      <c r="G21" s="182"/>
      <c r="H21" s="182"/>
      <c r="I21" s="182"/>
      <c r="J21" s="182"/>
      <c r="K21" s="182"/>
      <c r="L21" s="182"/>
      <c r="M21" s="258"/>
      <c r="N21" s="180"/>
      <c r="T21" s="224"/>
      <c r="U21" s="224"/>
      <c r="V21" s="224"/>
      <c r="AT21" s="207"/>
      <c r="AU21" s="207"/>
      <c r="AV21" s="208"/>
      <c r="AW21" s="208"/>
    </row>
    <row r="22" spans="1:50" ht="18" customHeight="1" thickBot="1" x14ac:dyDescent="0.4">
      <c r="B22" s="832" t="s">
        <v>45</v>
      </c>
      <c r="C22" s="833"/>
      <c r="D22" s="833"/>
      <c r="E22" s="833"/>
      <c r="F22" s="833"/>
      <c r="G22" s="833"/>
      <c r="H22" s="833"/>
      <c r="I22" s="833"/>
      <c r="J22" s="833"/>
      <c r="K22" s="833"/>
      <c r="L22" s="834"/>
      <c r="M22" s="258"/>
      <c r="N22" s="180"/>
      <c r="T22" s="224">
        <f>+T8+T9/C9+T10/C10+T11/C11+T12/C12+T13/C13+T14+T15/C15+T16/C16+T17/C17+T18/C18+T19/C19</f>
        <v>0</v>
      </c>
      <c r="U22" s="224"/>
      <c r="V22" s="224">
        <f>(SUM(V7:V19)-V14)*12</f>
        <v>0</v>
      </c>
      <c r="AT22" s="207"/>
      <c r="AU22" s="207"/>
      <c r="AV22" s="208"/>
      <c r="AW22" s="208"/>
    </row>
    <row r="23" spans="1:50" ht="35.25" customHeight="1" x14ac:dyDescent="0.35">
      <c r="B23" s="388" t="s">
        <v>46</v>
      </c>
      <c r="C23" s="389" t="s">
        <v>47</v>
      </c>
      <c r="D23" s="389" t="s">
        <v>48</v>
      </c>
      <c r="E23" s="389" t="s">
        <v>49</v>
      </c>
      <c r="F23" s="389" t="s">
        <v>50</v>
      </c>
      <c r="G23" s="389" t="s">
        <v>51</v>
      </c>
      <c r="H23" s="389" t="s">
        <v>52</v>
      </c>
      <c r="I23" s="389" t="s">
        <v>53</v>
      </c>
      <c r="J23" s="391" t="e">
        <f>+CONCATENATE("Repay pm ",T24)</f>
        <v>#N/A</v>
      </c>
      <c r="K23" s="389" t="s">
        <v>54</v>
      </c>
      <c r="L23" s="390" t="s">
        <v>55</v>
      </c>
      <c r="M23" s="9" t="s">
        <v>56</v>
      </c>
      <c r="N23" s="412" t="s">
        <v>57</v>
      </c>
      <c r="O23" s="558" t="s">
        <v>58</v>
      </c>
      <c r="S23" s="115" t="s">
        <v>61</v>
      </c>
      <c r="T23" s="211" t="e">
        <f>+IF(J19="Yes",VLOOKUP(D24,NSRRate,5,FALSE),VLOOKUP(D24,NSRRate,4,FALSE))</f>
        <v>#N/A</v>
      </c>
      <c r="U23" s="211"/>
      <c r="V23" s="392"/>
      <c r="AT23" s="207"/>
      <c r="AU23" s="207"/>
      <c r="AV23" s="208"/>
      <c r="AW23" s="208"/>
      <c r="AX23" s="209"/>
    </row>
    <row r="24" spans="1:50" ht="18" customHeight="1" x14ac:dyDescent="0.35">
      <c r="A24" s="334" t="e">
        <f>IF(H24="Y","Y","")</f>
        <v>#N/A</v>
      </c>
      <c r="B24" s="3" t="s">
        <v>60</v>
      </c>
      <c r="C24" s="360"/>
      <c r="D24" s="445"/>
      <c r="E24" s="408" t="e">
        <f>+VLOOKUP(D24,Rates,3,FALSE)-F20</f>
        <v>#N/A</v>
      </c>
      <c r="F24" s="4" t="s">
        <v>61</v>
      </c>
      <c r="G24" s="87">
        <v>360</v>
      </c>
      <c r="H24" s="433" t="e">
        <f>+VLOOKUP(D24,Tables!A155:F268,6,FALSE)</f>
        <v>#N/A</v>
      </c>
      <c r="I24" s="5" t="e">
        <f>+IF(C24=0,0,IF(D24="Flexicredit",C24*0.05,IF(D24="Credit Card",-PMT(E24/12,36,C24,0),-PMT(E24/12,G24,C24,0))))+P24</f>
        <v>#N/A</v>
      </c>
      <c r="J24" s="5" t="e">
        <f>+IF(C24=0,0,IF(D24="Flexicredit",C24*0.05,IF(D24="Credit Card",-PMT(E24/12,36,C24,0),-PMT($T$24/12,G24,C24,0))))+P24</f>
        <v>#N/A</v>
      </c>
      <c r="K24" s="408" t="str">
        <f>+IF(L24=0," ",C24/L24)</f>
        <v xml:space="preserve"> </v>
      </c>
      <c r="L24" s="83"/>
      <c r="M24" s="325" t="e">
        <f>IF(H24="IO",+J24-I24,IF(J19="YES",J24-V24,0))</f>
        <v>#N/A</v>
      </c>
      <c r="N24" s="324"/>
      <c r="O24" s="411" t="e">
        <f>+IF(J24&gt;I24,J24/I24,"")</f>
        <v>#N/A</v>
      </c>
      <c r="P24" s="434" t="e">
        <f>+VLOOKUP(D24,Tables!A155:G268,7,FALSE)</f>
        <v>#N/A</v>
      </c>
      <c r="S24" s="115" t="e">
        <f t="shared" ref="S24:S34" si="14">+IF(F24="MOVE",IF(A24="Y",0,C24))</f>
        <v>#N/A</v>
      </c>
      <c r="T24" s="211" t="e">
        <f>+IF($J$19="","ERROR",IF($J$19="Yes",VLOOKUP($D$24,NSRRate,5,FALSE),VLOOKUP($D$24,NSRRate,4,FALSE)))</f>
        <v>#N/A</v>
      </c>
      <c r="U24" s="211" t="e">
        <f>+VLOOKUP($D$24,NSRRate,4,FALSE)</f>
        <v>#N/A</v>
      </c>
      <c r="V24" s="397" t="e">
        <f>-PMT($U$24/12,G24,C24,0)</f>
        <v>#N/A</v>
      </c>
      <c r="W24" s="211" t="e">
        <f>+T24-E24</f>
        <v>#N/A</v>
      </c>
      <c r="AS24" s="208"/>
      <c r="AT24" s="207"/>
      <c r="AU24" s="207"/>
    </row>
    <row r="25" spans="1:50" ht="18" customHeight="1" x14ac:dyDescent="0.35">
      <c r="A25" s="334" t="str">
        <f>IF(H25="Y","Y","")</f>
        <v/>
      </c>
      <c r="B25" s="3" t="s">
        <v>62</v>
      </c>
      <c r="C25" s="361"/>
      <c r="D25" s="81"/>
      <c r="E25" s="80"/>
      <c r="F25" s="81"/>
      <c r="G25" s="79"/>
      <c r="H25" s="127"/>
      <c r="I25" s="6">
        <f>+IF(C25=0,0,IF(H25="Y",0,IF(H25=0.5,-(PMT(E25/12,G25,C25,0)*H25),-(PMT(E25/12,G25,C25,0)))))</f>
        <v>0</v>
      </c>
      <c r="J25" s="6">
        <f>+IF(C25=0,0,+IF(H25="Y",0,IF(H25=0.5,-(PMT(T25/12,G25,C25,0)*H25),-(PMT(T25/12,G25,C25,0)))))</f>
        <v>0</v>
      </c>
      <c r="K25" s="486">
        <f>+IF(C25=0,0,C25/L25)</f>
        <v>0</v>
      </c>
      <c r="L25" s="83"/>
      <c r="M25" s="326">
        <f>+J25-I25</f>
        <v>0</v>
      </c>
      <c r="N25" s="324"/>
      <c r="O25" s="411" t="str">
        <f t="shared" ref="O25:O28" si="15">+IF(J25&gt;I25,J25/I25,"")</f>
        <v/>
      </c>
      <c r="P25" s="212"/>
      <c r="S25" s="115" t="b">
        <f t="shared" si="14"/>
        <v>0</v>
      </c>
      <c r="T25" s="211">
        <f>IF((E25+Tables!$C$151)&lt;Tables!$C$152,Tables!$C$152,E25+Tables!$C$151)</f>
        <v>5.5E-2</v>
      </c>
      <c r="U25" s="213"/>
      <c r="AN25" s="214"/>
    </row>
    <row r="26" spans="1:50" ht="18" customHeight="1" x14ac:dyDescent="0.35">
      <c r="A26" s="334" t="str">
        <f t="shared" ref="A26:A39" si="16">IF(H26="Y","Y","")</f>
        <v/>
      </c>
      <c r="B26" s="266" t="s">
        <v>62</v>
      </c>
      <c r="C26" s="361"/>
      <c r="D26" s="81"/>
      <c r="E26" s="80"/>
      <c r="F26" s="81"/>
      <c r="G26" s="79"/>
      <c r="H26" s="127"/>
      <c r="I26" s="6">
        <f>+IF(C26=0,0,IF(H26="Y",0,IF(H26=0.5,-(PMT(E26/12,G26,C26,0)*H26),-(PMT(E26/12,G26,C26,0)))))</f>
        <v>0</v>
      </c>
      <c r="J26" s="6">
        <f>+IF(C26=0,0,+IF(H26="Y",0,IF(H26=0.5,-(PMT(T26/12,G26,C26,0)*H26),-(PMT(T26/12,G26,C26,0)))))</f>
        <v>0</v>
      </c>
      <c r="K26" s="486">
        <f>+IF(C26=0,0,C26/L26)</f>
        <v>0</v>
      </c>
      <c r="L26" s="83"/>
      <c r="M26" s="326">
        <f t="shared" ref="M26:M28" si="17">+J26-I26</f>
        <v>0</v>
      </c>
      <c r="N26" s="324"/>
      <c r="O26" s="411" t="str">
        <f t="shared" si="15"/>
        <v/>
      </c>
      <c r="P26" s="212"/>
      <c r="S26" s="115" t="b">
        <f t="shared" si="14"/>
        <v>0</v>
      </c>
      <c r="T26" s="211">
        <f>IF((E26+Tables!$C$151)&lt;Tables!$C$152,Tables!$C$152,E26+Tables!$C$151)</f>
        <v>5.5E-2</v>
      </c>
      <c r="U26" s="213"/>
    </row>
    <row r="27" spans="1:50" ht="18" customHeight="1" x14ac:dyDescent="0.35">
      <c r="A27" s="334" t="str">
        <f t="shared" si="16"/>
        <v/>
      </c>
      <c r="B27" s="266" t="s">
        <v>63</v>
      </c>
      <c r="C27" s="361"/>
      <c r="D27" s="81"/>
      <c r="E27" s="80"/>
      <c r="F27" s="81"/>
      <c r="G27" s="79"/>
      <c r="H27" s="127"/>
      <c r="I27" s="6">
        <f>+IF(C27=0,0,IF(H27="Y",0,IF(H27=0.5,-(PMT(E27/12,G27,C27,0)*H27),-(PMT(E27/12,G27,C27,0)))))</f>
        <v>0</v>
      </c>
      <c r="J27" s="6">
        <f>+IF(C27=0,0,+IF(H27="Y",0,IF(H27=0.5,-(PMT(T27/12,G27,C27,0)*H27),-(PMT(T27/12,G27,C27,0)))))</f>
        <v>0</v>
      </c>
      <c r="K27" s="486">
        <f>+IF(C27=0,0,C27/L27)</f>
        <v>0</v>
      </c>
      <c r="L27" s="83"/>
      <c r="M27" s="326">
        <f t="shared" si="17"/>
        <v>0</v>
      </c>
      <c r="N27" s="324"/>
      <c r="O27" s="411" t="str">
        <f t="shared" si="15"/>
        <v/>
      </c>
      <c r="P27" s="212"/>
      <c r="R27" s="210"/>
      <c r="S27" s="115" t="b">
        <f t="shared" si="14"/>
        <v>0</v>
      </c>
      <c r="T27" s="211">
        <f>IF((E27+Tables!$C$151)&lt;Tables!$C$152,Tables!$C$152,E27+Tables!$C$151)</f>
        <v>5.5E-2</v>
      </c>
      <c r="U27" s="213"/>
      <c r="AN27" s="213"/>
    </row>
    <row r="28" spans="1:50" ht="18" customHeight="1" x14ac:dyDescent="0.35">
      <c r="A28" s="334" t="str">
        <f t="shared" si="16"/>
        <v/>
      </c>
      <c r="B28" s="266" t="s">
        <v>63</v>
      </c>
      <c r="C28" s="361"/>
      <c r="D28" s="81"/>
      <c r="E28" s="80"/>
      <c r="F28" s="81"/>
      <c r="G28" s="79"/>
      <c r="H28" s="127"/>
      <c r="I28" s="6">
        <f>+IF(C28=0,0,IF(H28="Y",0,IF(H28=0.5,-(PMT(E28/12,G28,C28,0)*H28),-(PMT(E28/12,G28,C28,0)))))</f>
        <v>0</v>
      </c>
      <c r="J28" s="6">
        <f>+IF(C28=0,0,+IF(H28="Y",0,IF(H28=0.5,-(PMT(T28/12,G28,C28,0)*H28),-(PMT(T28/12,G28,C28,0)))))</f>
        <v>0</v>
      </c>
      <c r="K28" s="486">
        <f>+IF(C28=0,0,C28/L28)</f>
        <v>0</v>
      </c>
      <c r="L28" s="83"/>
      <c r="M28" s="326">
        <f t="shared" si="17"/>
        <v>0</v>
      </c>
      <c r="N28" s="324"/>
      <c r="O28" s="411" t="str">
        <f t="shared" si="15"/>
        <v/>
      </c>
      <c r="P28" s="212"/>
      <c r="R28" s="210"/>
      <c r="S28" s="115" t="b">
        <f t="shared" si="14"/>
        <v>0</v>
      </c>
      <c r="T28" s="211">
        <f>IF((E28+Tables!$C$151)&lt;Tables!$C$152,Tables!$C$152,E28+Tables!$C$151)</f>
        <v>5.5E-2</v>
      </c>
      <c r="U28" s="213"/>
    </row>
    <row r="29" spans="1:50" ht="18" customHeight="1" x14ac:dyDescent="0.35">
      <c r="A29" s="334" t="str">
        <f t="shared" si="16"/>
        <v/>
      </c>
      <c r="B29" s="8" t="s">
        <v>64</v>
      </c>
      <c r="C29" s="361"/>
      <c r="D29" s="257"/>
      <c r="E29" s="82"/>
      <c r="F29" s="81"/>
      <c r="G29" s="96"/>
      <c r="H29" s="128"/>
      <c r="I29" s="6">
        <f>+IF(H29="Y",0,T29)</f>
        <v>0</v>
      </c>
      <c r="J29" s="6">
        <f t="shared" ref="J29:J39" si="18">+I29</f>
        <v>0</v>
      </c>
      <c r="K29" s="98"/>
      <c r="L29" s="97"/>
      <c r="N29" s="324"/>
      <c r="P29" s="212"/>
      <c r="R29" s="205"/>
      <c r="S29" s="115" t="b">
        <f t="shared" si="14"/>
        <v>0</v>
      </c>
      <c r="T29" s="196">
        <f>+IF(D29="",E29*0,IF(D29="A",E29/12,IF(D29="M",E29,IF(D29="B",E29*24/12,IF(D29="F",E29*26/12,IF(D29="W",E29*52/12))))))*U29</f>
        <v>0</v>
      </c>
      <c r="U29" s="115" t="b">
        <f t="shared" ref="U29:U34" si="19">+IF(E29&gt;0,IF(D29="","Error",1))</f>
        <v>0</v>
      </c>
      <c r="V29" s="205"/>
      <c r="W29" s="205"/>
      <c r="AC29" s="205"/>
      <c r="AD29" s="205"/>
      <c r="AE29" s="205"/>
      <c r="AF29" s="205"/>
      <c r="AG29" s="205"/>
      <c r="AH29" s="205"/>
      <c r="AI29" s="205"/>
      <c r="AJ29" s="205"/>
      <c r="AK29" s="205"/>
      <c r="AL29" s="205"/>
      <c r="AM29" s="205"/>
      <c r="AN29" s="205"/>
      <c r="AO29" s="205"/>
      <c r="AP29" s="215"/>
      <c r="AQ29" s="205"/>
      <c r="AR29" s="205"/>
    </row>
    <row r="30" spans="1:50" ht="18" customHeight="1" x14ac:dyDescent="0.35">
      <c r="A30" s="334" t="str">
        <f t="shared" si="16"/>
        <v/>
      </c>
      <c r="B30" s="267" t="s">
        <v>64</v>
      </c>
      <c r="C30" s="361"/>
      <c r="D30" s="257"/>
      <c r="E30" s="82"/>
      <c r="F30" s="81"/>
      <c r="G30" s="96"/>
      <c r="H30" s="128"/>
      <c r="I30" s="6">
        <f>+IF(H30="Y",0,T30)</f>
        <v>0</v>
      </c>
      <c r="J30" s="6">
        <f t="shared" ref="J30" si="20">+I30</f>
        <v>0</v>
      </c>
      <c r="K30" s="98"/>
      <c r="L30" s="97"/>
      <c r="N30" s="324"/>
      <c r="P30" s="212"/>
      <c r="R30" s="205"/>
      <c r="S30" s="115" t="b">
        <f t="shared" si="14"/>
        <v>0</v>
      </c>
      <c r="T30" s="196">
        <f>+IF(D30="",E30*0,IF(D30="A",E30/12,IF(D30="M",E30,IF(D30="B",E30*24/12,IF(D30="F",E30*26/12,IF(D30="W",E30*52/12))))))*U30</f>
        <v>0</v>
      </c>
      <c r="U30" s="115" t="b">
        <f t="shared" si="19"/>
        <v>0</v>
      </c>
      <c r="V30" s="205"/>
      <c r="W30" s="205"/>
      <c r="AC30" s="205"/>
      <c r="AD30" s="205"/>
      <c r="AE30" s="205"/>
      <c r="AF30" s="205"/>
      <c r="AG30" s="205"/>
      <c r="AH30" s="205"/>
      <c r="AI30" s="205"/>
      <c r="AJ30" s="205"/>
      <c r="AK30" s="205"/>
      <c r="AL30" s="205"/>
      <c r="AM30" s="205"/>
      <c r="AN30" s="205"/>
      <c r="AO30" s="205"/>
      <c r="AP30" s="215"/>
      <c r="AQ30" s="205"/>
      <c r="AR30" s="205"/>
    </row>
    <row r="31" spans="1:50" ht="18" customHeight="1" x14ac:dyDescent="0.35">
      <c r="A31" s="334" t="str">
        <f t="shared" si="16"/>
        <v/>
      </c>
      <c r="B31" s="3" t="s">
        <v>65</v>
      </c>
      <c r="C31" s="361"/>
      <c r="D31" s="257"/>
      <c r="E31" s="82"/>
      <c r="F31" s="81"/>
      <c r="G31" s="96"/>
      <c r="H31" s="128"/>
      <c r="I31" s="6">
        <f>+IF(H31="Y",0,T31)</f>
        <v>0</v>
      </c>
      <c r="J31" s="6">
        <f t="shared" si="18"/>
        <v>0</v>
      </c>
      <c r="K31" s="96"/>
      <c r="L31" s="97"/>
      <c r="N31" s="324"/>
      <c r="P31" s="212"/>
      <c r="R31" s="205"/>
      <c r="S31" s="115" t="b">
        <f t="shared" si="14"/>
        <v>0</v>
      </c>
      <c r="T31" s="196">
        <f>+IF(D31="",E31*0,IF(D31="A",E31/12,IF(D31="M",E31,IF(D31="B",E31*24/12,IF(D31="F",E31*26/12,IF(D31="W",E31*52/12))))))*U31</f>
        <v>0</v>
      </c>
      <c r="U31" s="115" t="b">
        <f t="shared" si="19"/>
        <v>0</v>
      </c>
      <c r="AC31" s="205"/>
      <c r="AD31" s="205"/>
      <c r="AE31" s="205"/>
      <c r="AF31" s="205"/>
      <c r="AG31" s="205"/>
      <c r="AH31" s="205"/>
      <c r="AI31" s="205"/>
      <c r="AJ31" s="205"/>
      <c r="AK31" s="205"/>
      <c r="AL31" s="205"/>
      <c r="AM31" s="205"/>
      <c r="AN31" s="205"/>
      <c r="AO31" s="205"/>
      <c r="AP31" s="215"/>
      <c r="AQ31" s="205"/>
      <c r="AR31" s="205"/>
    </row>
    <row r="32" spans="1:50" ht="18" customHeight="1" x14ac:dyDescent="0.35">
      <c r="A32" s="334" t="str">
        <f t="shared" si="16"/>
        <v/>
      </c>
      <c r="B32" s="16" t="s">
        <v>66</v>
      </c>
      <c r="C32" s="93" t="str">
        <f>+CONCATENATE("Min. $",Tables!C376," pm")</f>
        <v>Min. $500 pm</v>
      </c>
      <c r="D32" s="257"/>
      <c r="E32" s="82"/>
      <c r="F32" s="81"/>
      <c r="G32" s="99"/>
      <c r="H32" s="127"/>
      <c r="I32" s="6">
        <f>+IF(E32="",0,IF(T32&lt;Tables!C376,Tables!C376,IF(H32=0.5,T32*0.5,T32)))</f>
        <v>0</v>
      </c>
      <c r="J32" s="6">
        <f t="shared" si="18"/>
        <v>0</v>
      </c>
      <c r="K32" s="96"/>
      <c r="L32" s="97"/>
      <c r="N32" s="324"/>
      <c r="O32" s="114"/>
      <c r="P32" s="212"/>
      <c r="R32" s="205"/>
      <c r="T32" s="196">
        <f t="shared" ref="T32:T33" si="21">+IF(D32="",E32*0,IF(D32="A",E32/12,IF(D32="M",E32,IF(D32="B",E32*24/12,IF(D32="F",E32*26/12,IF(D32="W",E32*52/12))))))*U32</f>
        <v>0</v>
      </c>
      <c r="U32" s="115" t="b">
        <f t="shared" si="19"/>
        <v>0</v>
      </c>
      <c r="AC32" s="205"/>
      <c r="AD32" s="205"/>
      <c r="AE32" s="205"/>
      <c r="AF32" s="205"/>
      <c r="AG32" s="205"/>
      <c r="AH32" s="205"/>
      <c r="AI32" s="205"/>
      <c r="AJ32" s="205"/>
      <c r="AK32" s="205"/>
      <c r="AL32" s="205"/>
      <c r="AM32" s="205"/>
      <c r="AN32" s="205"/>
      <c r="AO32" s="205"/>
      <c r="AP32" s="215"/>
      <c r="AQ32" s="205"/>
      <c r="AR32" s="205"/>
    </row>
    <row r="33" spans="1:44" ht="18" customHeight="1" x14ac:dyDescent="0.35">
      <c r="A33" s="334" t="str">
        <f t="shared" si="16"/>
        <v/>
      </c>
      <c r="B33" s="3" t="s">
        <v>67</v>
      </c>
      <c r="C33" s="78"/>
      <c r="D33" s="257"/>
      <c r="E33" s="82"/>
      <c r="F33" s="81"/>
      <c r="G33" s="96"/>
      <c r="H33" s="128"/>
      <c r="I33" s="6">
        <f t="shared" ref="I33:I34" si="22">+IF(H33="Y",0,T33)</f>
        <v>0</v>
      </c>
      <c r="J33" s="6">
        <f>+I33</f>
        <v>0</v>
      </c>
      <c r="K33" s="96"/>
      <c r="L33" s="97"/>
      <c r="N33" s="324"/>
      <c r="O33" s="114"/>
      <c r="P33" s="216"/>
      <c r="R33" s="205"/>
      <c r="S33" s="115" t="b">
        <f t="shared" si="14"/>
        <v>0</v>
      </c>
      <c r="T33" s="196">
        <f t="shared" si="21"/>
        <v>0</v>
      </c>
      <c r="U33" s="115" t="b">
        <f t="shared" si="19"/>
        <v>0</v>
      </c>
      <c r="V33" s="409"/>
      <c r="W33" s="205"/>
      <c r="AC33" s="205"/>
      <c r="AD33" s="205"/>
      <c r="AE33" s="205"/>
      <c r="AF33" s="205"/>
      <c r="AG33" s="205"/>
      <c r="AH33" s="205"/>
      <c r="AI33" s="205"/>
      <c r="AJ33" s="205"/>
      <c r="AK33" s="205"/>
      <c r="AL33" s="205"/>
      <c r="AM33" s="205"/>
      <c r="AN33" s="205"/>
      <c r="AO33" s="205"/>
      <c r="AP33" s="215"/>
      <c r="AQ33" s="205"/>
      <c r="AR33" s="205"/>
    </row>
    <row r="34" spans="1:44" ht="18" customHeight="1" x14ac:dyDescent="0.35">
      <c r="A34" s="334" t="str">
        <f t="shared" si="16"/>
        <v/>
      </c>
      <c r="B34" s="3" t="s">
        <v>67</v>
      </c>
      <c r="C34" s="78"/>
      <c r="D34" s="257"/>
      <c r="E34" s="82"/>
      <c r="F34" s="81"/>
      <c r="G34" s="96"/>
      <c r="H34" s="128"/>
      <c r="I34" s="6">
        <f t="shared" si="22"/>
        <v>0</v>
      </c>
      <c r="J34" s="6">
        <f>+I34</f>
        <v>0</v>
      </c>
      <c r="K34" s="96"/>
      <c r="L34" s="97"/>
      <c r="N34" s="324"/>
      <c r="O34" s="114"/>
      <c r="P34" s="216"/>
      <c r="R34" s="205"/>
      <c r="S34" s="115" t="b">
        <f t="shared" si="14"/>
        <v>0</v>
      </c>
      <c r="T34" s="196">
        <f t="shared" ref="T34" si="23">+IF(D34="",E34*0,IF(D34="A",E34/12,IF(D34="M",E34,IF(D34="B",E34*24/12,IF(D34="F",E34*26/12,IF(D34="W",E34*52/12))))))*U34</f>
        <v>0</v>
      </c>
      <c r="U34" s="115" t="b">
        <f t="shared" si="19"/>
        <v>0</v>
      </c>
      <c r="V34" s="409"/>
      <c r="W34" s="205"/>
      <c r="AC34" s="205"/>
      <c r="AD34" s="205"/>
      <c r="AE34" s="205"/>
      <c r="AF34" s="205"/>
      <c r="AG34" s="205"/>
      <c r="AH34" s="205"/>
      <c r="AI34" s="205"/>
      <c r="AJ34" s="205"/>
      <c r="AK34" s="205"/>
      <c r="AL34" s="205"/>
      <c r="AM34" s="205"/>
      <c r="AN34" s="205"/>
      <c r="AO34" s="205"/>
      <c r="AP34" s="215"/>
      <c r="AQ34" s="205"/>
      <c r="AR34" s="205"/>
    </row>
    <row r="35" spans="1:44" ht="18" customHeight="1" x14ac:dyDescent="0.35">
      <c r="A35" s="334" t="str">
        <f t="shared" si="16"/>
        <v/>
      </c>
      <c r="B35" s="266" t="s">
        <v>68</v>
      </c>
      <c r="C35" s="78"/>
      <c r="D35" s="158">
        <f>+IF(B35="overdraft",5%,3.8%)</f>
        <v>0.05</v>
      </c>
      <c r="E35" s="82"/>
      <c r="F35" s="81"/>
      <c r="G35" s="96"/>
      <c r="H35" s="128"/>
      <c r="I35" s="6">
        <f>+IF(H35="Y",0,E35*D35)</f>
        <v>0</v>
      </c>
      <c r="J35" s="6">
        <f t="shared" si="18"/>
        <v>0</v>
      </c>
      <c r="K35" s="96"/>
      <c r="L35" s="97"/>
      <c r="N35" s="324"/>
      <c r="P35" s="216"/>
      <c r="R35" s="205"/>
      <c r="S35" s="115" t="b">
        <f>+IF(F35="MOVE",IF(A35="Y",0,E35))</f>
        <v>0</v>
      </c>
      <c r="T35" s="196"/>
      <c r="W35" s="205"/>
      <c r="AC35" s="205"/>
      <c r="AD35" s="205"/>
      <c r="AE35" s="205"/>
      <c r="AF35" s="205"/>
      <c r="AG35" s="205"/>
      <c r="AH35" s="205"/>
      <c r="AI35" s="205"/>
      <c r="AJ35" s="205"/>
      <c r="AK35" s="205"/>
      <c r="AL35" s="205"/>
      <c r="AM35" s="205"/>
      <c r="AN35" s="205"/>
      <c r="AO35" s="205"/>
      <c r="AP35" s="215"/>
      <c r="AQ35" s="205"/>
      <c r="AR35" s="205"/>
    </row>
    <row r="36" spans="1:44" ht="18" customHeight="1" x14ac:dyDescent="0.35">
      <c r="A36" s="334" t="str">
        <f t="shared" si="16"/>
        <v/>
      </c>
      <c r="B36" s="3" t="s">
        <v>69</v>
      </c>
      <c r="C36" s="78"/>
      <c r="D36" s="533">
        <v>3.7999999999999999E-2</v>
      </c>
      <c r="E36" s="82"/>
      <c r="F36" s="81"/>
      <c r="G36" s="96"/>
      <c r="H36" s="128"/>
      <c r="I36" s="6">
        <f>+IF(H36="Y",0,IF(AND(H36="Exc",C36=0),0,D36*E36))</f>
        <v>0</v>
      </c>
      <c r="J36" s="6">
        <f t="shared" si="18"/>
        <v>0</v>
      </c>
      <c r="K36" s="96"/>
      <c r="L36" s="97"/>
      <c r="M36" s="217"/>
      <c r="N36" s="324"/>
      <c r="O36" s="218"/>
      <c r="P36" s="216"/>
      <c r="Q36" s="218"/>
      <c r="R36" s="218"/>
      <c r="S36" s="115" t="b">
        <f t="shared" ref="S36:S39" si="24">+IF(F36="MOVE",IF(A36="Y",0,E36))</f>
        <v>0</v>
      </c>
      <c r="T36" s="218"/>
      <c r="U36" s="218"/>
      <c r="V36" s="218"/>
      <c r="W36" s="218"/>
      <c r="AC36" s="205"/>
      <c r="AD36" s="205"/>
      <c r="AE36" s="205"/>
      <c r="AF36" s="205"/>
      <c r="AG36" s="205"/>
      <c r="AH36" s="205"/>
      <c r="AI36" s="205"/>
      <c r="AJ36" s="205"/>
      <c r="AK36" s="205"/>
      <c r="AL36" s="205"/>
      <c r="AM36" s="205"/>
      <c r="AN36" s="205"/>
      <c r="AO36" s="205"/>
      <c r="AP36" s="215"/>
      <c r="AQ36" s="205"/>
      <c r="AR36" s="205"/>
    </row>
    <row r="37" spans="1:44" ht="18" customHeight="1" x14ac:dyDescent="0.35">
      <c r="A37" s="334" t="str">
        <f t="shared" si="16"/>
        <v/>
      </c>
      <c r="B37" s="3" t="s">
        <v>69</v>
      </c>
      <c r="C37" s="78"/>
      <c r="D37" s="158">
        <v>3.7999999999999999E-2</v>
      </c>
      <c r="E37" s="82"/>
      <c r="F37" s="81"/>
      <c r="G37" s="96"/>
      <c r="H37" s="128"/>
      <c r="I37" s="6">
        <f>+IF(H37="Y",0,IF(AND(H37="Exc",C37=0),0,D37*E37))</f>
        <v>0</v>
      </c>
      <c r="J37" s="6">
        <f t="shared" ref="J37" si="25">+I37</f>
        <v>0</v>
      </c>
      <c r="K37" s="96"/>
      <c r="L37" s="97"/>
      <c r="M37" s="217"/>
      <c r="N37" s="324"/>
      <c r="O37" s="218"/>
      <c r="P37" s="216"/>
      <c r="Q37" s="218"/>
      <c r="R37" s="218"/>
      <c r="S37" s="115" t="b">
        <f t="shared" si="24"/>
        <v>0</v>
      </c>
      <c r="T37" s="218"/>
      <c r="U37" s="218"/>
      <c r="V37" s="218"/>
      <c r="W37" s="218"/>
      <c r="AC37" s="205"/>
      <c r="AD37" s="205"/>
      <c r="AE37" s="205"/>
      <c r="AF37" s="205"/>
      <c r="AG37" s="205"/>
      <c r="AH37" s="205"/>
      <c r="AI37" s="205"/>
      <c r="AJ37" s="205"/>
      <c r="AK37" s="205"/>
      <c r="AL37" s="205"/>
      <c r="AM37" s="205"/>
      <c r="AN37" s="205"/>
      <c r="AO37" s="205"/>
      <c r="AP37" s="215"/>
      <c r="AQ37" s="205"/>
      <c r="AR37" s="205"/>
    </row>
    <row r="38" spans="1:44" ht="18" customHeight="1" x14ac:dyDescent="0.35">
      <c r="A38" s="334" t="str">
        <f t="shared" si="16"/>
        <v/>
      </c>
      <c r="B38" s="3" t="s">
        <v>69</v>
      </c>
      <c r="C38" s="78"/>
      <c r="D38" s="158">
        <v>3.7999999999999999E-2</v>
      </c>
      <c r="E38" s="82"/>
      <c r="F38" s="81"/>
      <c r="G38" s="96"/>
      <c r="H38" s="128"/>
      <c r="I38" s="6">
        <f>+IF(H38="Y",0,IF(AND(H38="Exc",C38=0),0,D38*E38))</f>
        <v>0</v>
      </c>
      <c r="J38" s="6">
        <f t="shared" si="18"/>
        <v>0</v>
      </c>
      <c r="K38" s="96"/>
      <c r="L38" s="97"/>
      <c r="M38" s="217"/>
      <c r="N38" s="324"/>
      <c r="O38" s="218"/>
      <c r="P38" s="216"/>
      <c r="Q38" s="218"/>
      <c r="R38" s="218"/>
      <c r="S38" s="115" t="b">
        <f t="shared" si="24"/>
        <v>0</v>
      </c>
      <c r="U38" s="218"/>
      <c r="V38" s="218"/>
      <c r="W38" s="218"/>
      <c r="AC38" s="205"/>
      <c r="AD38" s="205"/>
      <c r="AE38" s="205"/>
      <c r="AF38" s="205"/>
      <c r="AG38" s="205"/>
      <c r="AH38" s="205"/>
      <c r="AI38" s="205"/>
      <c r="AJ38" s="205"/>
      <c r="AK38" s="205"/>
      <c r="AL38" s="205"/>
      <c r="AM38" s="205"/>
      <c r="AN38" s="205"/>
      <c r="AO38" s="205"/>
      <c r="AP38" s="215"/>
      <c r="AQ38" s="205"/>
      <c r="AR38" s="205"/>
    </row>
    <row r="39" spans="1:44" ht="18" customHeight="1" x14ac:dyDescent="0.35">
      <c r="A39" s="334" t="str">
        <f t="shared" si="16"/>
        <v/>
      </c>
      <c r="B39" s="88" t="s">
        <v>69</v>
      </c>
      <c r="C39" s="78"/>
      <c r="D39" s="158">
        <v>3.7999999999999999E-2</v>
      </c>
      <c r="E39" s="82"/>
      <c r="F39" s="81"/>
      <c r="G39" s="96"/>
      <c r="H39" s="128"/>
      <c r="I39" s="6">
        <f>+IF(H39="Y",0,IF(AND(H39="Exc",C39=0),0,D39*E39))</f>
        <v>0</v>
      </c>
      <c r="J39" s="6">
        <f t="shared" si="18"/>
        <v>0</v>
      </c>
      <c r="K39" s="96"/>
      <c r="L39" s="97"/>
      <c r="M39" s="217"/>
      <c r="N39" s="324"/>
      <c r="O39" s="218"/>
      <c r="P39" s="212"/>
      <c r="Q39" s="218"/>
      <c r="R39" s="218"/>
      <c r="S39" s="115" t="b">
        <f t="shared" si="24"/>
        <v>0</v>
      </c>
      <c r="U39" s="219"/>
      <c r="V39" s="218"/>
      <c r="W39" s="218"/>
      <c r="AC39" s="205"/>
      <c r="AD39" s="205"/>
      <c r="AE39" s="205"/>
      <c r="AF39" s="205"/>
      <c r="AG39" s="205"/>
      <c r="AH39" s="205"/>
      <c r="AI39" s="205"/>
      <c r="AJ39" s="205"/>
      <c r="AK39" s="205"/>
      <c r="AL39" s="205"/>
      <c r="AM39" s="205"/>
      <c r="AN39" s="205"/>
      <c r="AO39" s="205"/>
      <c r="AP39" s="215"/>
      <c r="AQ39" s="205"/>
      <c r="AR39" s="205"/>
    </row>
    <row r="40" spans="1:44" ht="17.25" customHeight="1" thickBot="1" x14ac:dyDescent="0.4">
      <c r="B40" s="250" t="s">
        <v>70</v>
      </c>
      <c r="C40" s="251">
        <f>SUMIF(A24:A39,"",C24:C39)</f>
        <v>0</v>
      </c>
      <c r="D40" s="847" t="s">
        <v>71</v>
      </c>
      <c r="E40" s="848"/>
      <c r="F40" s="252" t="e">
        <f>+S40</f>
        <v>#N/A</v>
      </c>
      <c r="G40" s="947" t="s">
        <v>72</v>
      </c>
      <c r="H40" s="948"/>
      <c r="I40" s="253" t="e">
        <f>SUM(+SUM(I24:I39))</f>
        <v>#N/A</v>
      </c>
      <c r="J40" s="254" t="e">
        <f>SUM(+SUM(J24:J39))</f>
        <v>#N/A</v>
      </c>
      <c r="K40" s="256" t="s">
        <v>73</v>
      </c>
      <c r="L40" s="255">
        <f>+SUMIF(F24:F28,"MOVE",L24:L28)</f>
        <v>0</v>
      </c>
      <c r="M40" s="220"/>
      <c r="N40" s="180"/>
      <c r="O40" s="180"/>
      <c r="P40" s="269"/>
      <c r="Q40" s="180"/>
      <c r="R40" s="215"/>
      <c r="S40" s="115" t="e">
        <f>SUM(S24:S39)</f>
        <v>#N/A</v>
      </c>
      <c r="T40" s="180" t="s">
        <v>74</v>
      </c>
      <c r="U40" s="180" t="s">
        <v>75</v>
      </c>
      <c r="V40" s="215"/>
      <c r="W40" s="215"/>
      <c r="X40" s="180"/>
      <c r="Y40" s="180"/>
      <c r="Z40" s="180"/>
      <c r="AA40" s="180"/>
      <c r="AB40" s="180"/>
      <c r="AC40" s="215"/>
      <c r="AD40" s="215"/>
      <c r="AE40" s="215"/>
      <c r="AF40" s="215"/>
      <c r="AG40" s="215"/>
      <c r="AH40" s="215"/>
      <c r="AI40" s="215"/>
      <c r="AJ40" s="215"/>
      <c r="AK40" s="215"/>
      <c r="AL40" s="215"/>
      <c r="AM40" s="215"/>
      <c r="AN40" s="215"/>
      <c r="AO40" s="215"/>
      <c r="AP40" s="221"/>
      <c r="AQ40" s="215"/>
      <c r="AR40" s="205"/>
    </row>
    <row r="41" spans="1:44" ht="5.25" customHeight="1" thickBot="1" x14ac:dyDescent="0.4">
      <c r="B41" s="187"/>
      <c r="C41" s="182"/>
      <c r="D41" s="182"/>
      <c r="E41" s="182"/>
      <c r="F41" s="182"/>
      <c r="G41" s="182"/>
      <c r="H41" s="182"/>
      <c r="I41" s="182"/>
      <c r="J41" s="182"/>
      <c r="K41" s="182"/>
      <c r="L41" s="243"/>
      <c r="N41" s="180"/>
      <c r="O41" s="271" t="s">
        <v>76</v>
      </c>
      <c r="P41" s="269"/>
      <c r="Q41" s="180"/>
      <c r="R41" s="215"/>
      <c r="S41" s="180"/>
      <c r="T41" s="180"/>
      <c r="U41" s="180"/>
      <c r="V41" s="180"/>
      <c r="W41" s="180"/>
      <c r="X41" s="180"/>
      <c r="Y41" s="180"/>
      <c r="Z41" s="180"/>
      <c r="AA41" s="180"/>
      <c r="AB41" s="180"/>
      <c r="AC41" s="215"/>
      <c r="AD41" s="215"/>
      <c r="AE41" s="215"/>
      <c r="AF41" s="215"/>
      <c r="AG41" s="215"/>
      <c r="AH41" s="215"/>
      <c r="AI41" s="215"/>
      <c r="AJ41" s="215"/>
      <c r="AK41" s="215"/>
      <c r="AL41" s="215"/>
      <c r="AM41" s="215"/>
      <c r="AN41" s="215"/>
      <c r="AO41" s="215"/>
      <c r="AP41" s="215"/>
      <c r="AQ41" s="215"/>
      <c r="AR41" s="205"/>
    </row>
    <row r="42" spans="1:44" ht="18" customHeight="1" x14ac:dyDescent="0.35">
      <c r="B42" s="841" t="s">
        <v>77</v>
      </c>
      <c r="C42" s="851"/>
      <c r="D42" s="851"/>
      <c r="E42" s="851"/>
      <c r="F42" s="851"/>
      <c r="G42" s="851"/>
      <c r="H42" s="851"/>
      <c r="I42" s="851"/>
      <c r="J42" s="851"/>
      <c r="K42" s="851"/>
      <c r="L42" s="852"/>
      <c r="N42" s="180"/>
      <c r="O42" s="272"/>
      <c r="P42" s="269"/>
      <c r="Q42" s="273"/>
      <c r="R42" s="273"/>
      <c r="S42" s="273"/>
      <c r="T42" s="273">
        <f>+Tables!B313</f>
        <v>27222</v>
      </c>
      <c r="U42" s="180">
        <f>+Tables!B314</f>
        <v>34027</v>
      </c>
      <c r="V42" s="180" t="s">
        <v>78</v>
      </c>
      <c r="W42" s="180"/>
      <c r="X42" s="180"/>
      <c r="Y42" s="180"/>
      <c r="Z42" s="180"/>
      <c r="AA42" s="180"/>
      <c r="AB42" s="215"/>
      <c r="AC42" s="215"/>
      <c r="AD42" s="215"/>
      <c r="AE42" s="215"/>
      <c r="AF42" s="215"/>
      <c r="AG42" s="215"/>
      <c r="AH42" s="215"/>
      <c r="AI42" s="215"/>
      <c r="AJ42" s="215"/>
      <c r="AK42" s="215"/>
      <c r="AL42" s="215"/>
      <c r="AM42" s="215"/>
      <c r="AN42" s="215"/>
      <c r="AO42" s="215"/>
      <c r="AP42" s="215"/>
      <c r="AQ42" s="215"/>
      <c r="AR42" s="205"/>
    </row>
    <row r="43" spans="1:44" ht="32.25" customHeight="1" x14ac:dyDescent="0.35">
      <c r="B43" s="173" t="s">
        <v>79</v>
      </c>
      <c r="C43" s="477" t="s">
        <v>80</v>
      </c>
      <c r="D43" s="477" t="s">
        <v>81</v>
      </c>
      <c r="E43" s="477" t="s">
        <v>82</v>
      </c>
      <c r="F43" s="477" t="s">
        <v>83</v>
      </c>
      <c r="G43" s="477" t="s">
        <v>84</v>
      </c>
      <c r="H43" s="589" t="s">
        <v>294</v>
      </c>
      <c r="I43" s="477" t="s">
        <v>86</v>
      </c>
      <c r="J43" s="477" t="s">
        <v>87</v>
      </c>
      <c r="K43" s="477" t="s">
        <v>88</v>
      </c>
      <c r="L43" s="478" t="s">
        <v>89</v>
      </c>
      <c r="M43" s="478" t="s">
        <v>295</v>
      </c>
      <c r="N43" s="215"/>
      <c r="O43" s="274"/>
      <c r="P43" s="269"/>
      <c r="Q43" s="273"/>
      <c r="R43" s="273"/>
      <c r="S43" s="273"/>
      <c r="T43" s="273" t="s">
        <v>90</v>
      </c>
      <c r="U43" s="273" t="s">
        <v>91</v>
      </c>
      <c r="V43" s="180" t="s">
        <v>92</v>
      </c>
      <c r="W43" s="275" t="s">
        <v>93</v>
      </c>
      <c r="X43" s="180" t="s">
        <v>8</v>
      </c>
      <c r="Y43" s="276">
        <f>+Y44/52</f>
        <v>0</v>
      </c>
      <c r="Z43" s="180" t="s">
        <v>94</v>
      </c>
      <c r="AA43" s="180" t="s">
        <v>296</v>
      </c>
      <c r="AB43" s="277" t="s">
        <v>297</v>
      </c>
      <c r="AC43" s="277" t="s">
        <v>298</v>
      </c>
      <c r="AD43" s="277" t="s">
        <v>299</v>
      </c>
      <c r="AE43" s="215"/>
      <c r="AF43" s="215"/>
      <c r="AG43" s="215"/>
      <c r="AH43" s="277"/>
      <c r="AI43" s="277"/>
      <c r="AJ43" s="215"/>
      <c r="AK43" s="215"/>
      <c r="AL43" s="215"/>
      <c r="AM43" s="215"/>
      <c r="AN43" s="215"/>
      <c r="AO43" s="215"/>
      <c r="AP43" s="215"/>
      <c r="AQ43" s="215"/>
      <c r="AR43" s="205"/>
    </row>
    <row r="44" spans="1:44" ht="18" customHeight="1" x14ac:dyDescent="0.35">
      <c r="B44" s="3" t="s">
        <v>99</v>
      </c>
      <c r="C44" s="13">
        <f>+SUM(T8:T13)/12</f>
        <v>0</v>
      </c>
      <c r="D44" s="14" t="e">
        <f>+T44/12</f>
        <v>#N/A</v>
      </c>
      <c r="E44" s="15" t="e">
        <f>+C44-D44</f>
        <v>#N/A</v>
      </c>
      <c r="F44" s="175"/>
      <c r="G44" s="226"/>
      <c r="H44" s="176">
        <v>2</v>
      </c>
      <c r="I44" s="175"/>
      <c r="J44" s="175"/>
      <c r="K44" s="175"/>
      <c r="L44" s="227"/>
      <c r="M44" s="326">
        <f>+Fees!L10</f>
        <v>0</v>
      </c>
      <c r="N44" s="180"/>
      <c r="O44" s="274"/>
      <c r="P44" s="273"/>
      <c r="Q44" s="273"/>
      <c r="R44" s="273"/>
      <c r="S44" s="273"/>
      <c r="T44" s="278" t="e">
        <f>+U44+V44+W44</f>
        <v>#N/A</v>
      </c>
      <c r="U44" s="273">
        <f>+IF(X$44&lt;=$T$42,0,IF(X$44&lt;=$U$42,((X44-$T$42)*Tables!$B$311),X44*Tables!$B$311))</f>
        <v>0</v>
      </c>
      <c r="V44" s="279">
        <f>+Y44</f>
        <v>0</v>
      </c>
      <c r="W44" s="279" t="e">
        <f>+Tables!D316</f>
        <v>#N/A</v>
      </c>
      <c r="X44" s="180">
        <f>+C44*12</f>
        <v>0</v>
      </c>
      <c r="Y44" s="180">
        <f>+SUM(Z44:AD44)</f>
        <v>0</v>
      </c>
      <c r="Z44" s="180">
        <f>+IF(X44&gt;=Tables!$A$308,((X44-Tables!$A$308)*Tables!$B$309)+Tables!$C$308,0)</f>
        <v>0</v>
      </c>
      <c r="AA44" s="180" t="b">
        <f>+IF(Z44=0,IF(X44&gt;=Tables!$A$307,(X44-Tables!$A$307)*Tables!$B$308+Tables!$C$307),0)</f>
        <v>0</v>
      </c>
      <c r="AB44" s="215" t="b">
        <f>+IF(SUM(Z44:AA44)=0,IF(X44&gt;=Tables!$A$306,(X44-Tables!$A$306)*Tables!$B$307+Tables!$C$306),0)</f>
        <v>0</v>
      </c>
      <c r="AC44" s="215" t="b">
        <f>+IF(SUM(Z44:AB44)=0,IF(X44&gt;=Tables!$A$305,(X44-Tables!$A$305)*Tables!$B$306+Tables!$C$305),0)</f>
        <v>0</v>
      </c>
      <c r="AD44" s="215">
        <f>+IF(SUM(Z44:AC44)=0,IF(X44&lt;=Tables!$A$305,0,0))</f>
        <v>0</v>
      </c>
      <c r="AE44" s="215"/>
      <c r="AF44" s="215"/>
      <c r="AG44" s="215"/>
      <c r="AH44" s="215"/>
      <c r="AI44" s="215"/>
      <c r="AJ44" s="180"/>
      <c r="AK44" s="215"/>
      <c r="AL44" s="215"/>
      <c r="AM44" s="215"/>
      <c r="AN44" s="215"/>
      <c r="AO44" s="215"/>
      <c r="AP44" s="215"/>
      <c r="AQ44" s="215"/>
      <c r="AR44" s="205"/>
    </row>
    <row r="45" spans="1:44" ht="18" customHeight="1" x14ac:dyDescent="0.35">
      <c r="B45" s="3" t="s">
        <v>100</v>
      </c>
      <c r="C45" s="13">
        <f>+SUM(T14:T19)/12</f>
        <v>0</v>
      </c>
      <c r="D45" s="14">
        <f>+T45/12</f>
        <v>0</v>
      </c>
      <c r="E45" s="15">
        <f>+C45-D45</f>
        <v>0</v>
      </c>
      <c r="F45" s="175"/>
      <c r="G45" s="226"/>
      <c r="H45" s="176">
        <v>2</v>
      </c>
      <c r="I45" s="175"/>
      <c r="J45" s="175"/>
      <c r="K45" s="175"/>
      <c r="L45" s="227"/>
      <c r="M45" s="326">
        <f>+Fees!L18</f>
        <v>0</v>
      </c>
      <c r="N45" s="180"/>
      <c r="O45" s="274"/>
      <c r="P45" s="273"/>
      <c r="Q45" s="273"/>
      <c r="R45" s="273"/>
      <c r="S45" s="273"/>
      <c r="T45" s="278">
        <f>+U45+V45+W45</f>
        <v>0</v>
      </c>
      <c r="U45" s="273">
        <f>+IF(X$45&lt;=$T$42,0,IF(X$45&lt;=$U$42,((X45-$T$42)*Tables!$B$311),X45*Tables!$B$311))</f>
        <v>0</v>
      </c>
      <c r="V45" s="279">
        <f>+Y45</f>
        <v>0</v>
      </c>
      <c r="W45" s="279"/>
      <c r="X45" s="180">
        <f>+C45*12</f>
        <v>0</v>
      </c>
      <c r="Y45" s="180">
        <f>+SUM(Z45:AD45)</f>
        <v>0</v>
      </c>
      <c r="Z45" s="180">
        <f>+IF(X45&gt;=Tables!$A$308,((X45-Tables!$A$308)*Tables!$B$309)+Tables!$C$308,0)</f>
        <v>0</v>
      </c>
      <c r="AA45" s="180" t="b">
        <f>+IF(Z45=0,IF(X45&gt;=Tables!$A$307,(X45-Tables!$A$307)*Tables!$B$308+Tables!$C$307),0)</f>
        <v>0</v>
      </c>
      <c r="AB45" s="215" t="b">
        <f>+IF(SUM(Z45:AA45)=0,IF(X45&gt;=Tables!$A$306,(X45-Tables!$A$306)*Tables!$B$307+Tables!$C$306),0)</f>
        <v>0</v>
      </c>
      <c r="AC45" s="215" t="b">
        <f>+IF(SUM(Z45:AB45)=0,IF(X45&gt;=Tables!$A$305,(X45-Tables!$A$305)*Tables!$B$306+Tables!$C$305),0)</f>
        <v>0</v>
      </c>
      <c r="AD45" s="215">
        <f>+IF(SUM(Z45:AC45)=0,IF(X45&lt;=Tables!$A$305,0,0))</f>
        <v>0</v>
      </c>
      <c r="AE45" s="215"/>
      <c r="AF45" s="215"/>
      <c r="AG45" s="180"/>
      <c r="AH45" s="180"/>
      <c r="AI45" s="180"/>
      <c r="AJ45" s="180"/>
      <c r="AK45" s="215"/>
      <c r="AL45" s="215"/>
      <c r="AM45" s="215"/>
      <c r="AN45" s="215"/>
      <c r="AO45" s="215"/>
      <c r="AP45" s="215"/>
      <c r="AQ45" s="215"/>
      <c r="AR45" s="205"/>
    </row>
    <row r="46" spans="1:44" ht="18" customHeight="1" thickBot="1" x14ac:dyDescent="0.4">
      <c r="B46" s="40" t="s">
        <v>101</v>
      </c>
      <c r="C46" s="932" t="str">
        <f>I10</f>
        <v>Rental Income</v>
      </c>
      <c r="D46" s="932"/>
      <c r="E46" s="15">
        <f>+L14*I14</f>
        <v>0</v>
      </c>
      <c r="F46" s="228"/>
      <c r="G46" s="228"/>
      <c r="H46" s="228"/>
      <c r="I46" s="238"/>
      <c r="J46" s="228"/>
      <c r="K46" s="228"/>
      <c r="L46" s="229"/>
      <c r="N46" s="180"/>
      <c r="O46" s="274"/>
      <c r="P46" s="273"/>
      <c r="Q46" s="273"/>
      <c r="R46" s="273"/>
      <c r="S46" s="273"/>
      <c r="T46" s="273"/>
      <c r="U46" s="273"/>
      <c r="V46" s="180"/>
      <c r="W46" s="180"/>
      <c r="X46" s="180"/>
      <c r="Y46" s="180"/>
      <c r="Z46" s="180"/>
      <c r="AA46" s="180"/>
      <c r="AB46" s="215"/>
      <c r="AC46" s="215"/>
      <c r="AD46" s="215"/>
      <c r="AE46" s="215"/>
      <c r="AF46" s="215"/>
      <c r="AG46" s="215"/>
      <c r="AH46" s="215"/>
      <c r="AI46" s="215"/>
      <c r="AJ46" s="215"/>
      <c r="AK46" s="215"/>
      <c r="AL46" s="215"/>
      <c r="AM46" s="215"/>
      <c r="AN46" s="215"/>
      <c r="AO46" s="215"/>
      <c r="AP46" s="215"/>
      <c r="AQ46" s="215"/>
      <c r="AR46" s="205"/>
    </row>
    <row r="47" spans="1:44" ht="18" customHeight="1" x14ac:dyDescent="0.35">
      <c r="B47" s="40" t="s">
        <v>102</v>
      </c>
      <c r="C47" s="15">
        <f>+V7+V8+V9</f>
        <v>0</v>
      </c>
      <c r="D47" s="15">
        <v>0</v>
      </c>
      <c r="E47" s="233">
        <f>+V7+V8+V9</f>
        <v>0</v>
      </c>
      <c r="F47" s="937" t="s">
        <v>300</v>
      </c>
      <c r="G47" s="938"/>
      <c r="H47" s="938"/>
      <c r="I47" s="939"/>
      <c r="J47" s="934" t="s">
        <v>104</v>
      </c>
      <c r="K47" s="935"/>
      <c r="L47" s="936"/>
      <c r="M47" s="327" t="s">
        <v>105</v>
      </c>
      <c r="N47" s="280"/>
      <c r="O47" s="274"/>
      <c r="P47" s="273"/>
      <c r="Q47" s="273"/>
      <c r="R47" s="273"/>
      <c r="S47" s="273"/>
      <c r="T47" s="273"/>
      <c r="U47" s="273"/>
      <c r="V47" s="180"/>
      <c r="W47" s="180"/>
      <c r="X47" s="180"/>
      <c r="Y47" s="180"/>
      <c r="Z47" s="180"/>
      <c r="AA47" s="180"/>
      <c r="AB47" s="215"/>
      <c r="AC47" s="215"/>
      <c r="AD47" s="215"/>
      <c r="AE47" s="215"/>
      <c r="AF47" s="215"/>
      <c r="AG47" s="215"/>
      <c r="AH47" s="215"/>
      <c r="AI47" s="215"/>
      <c r="AJ47" s="215"/>
      <c r="AK47" s="215"/>
      <c r="AL47" s="215"/>
      <c r="AM47" s="215"/>
      <c r="AN47" s="215"/>
      <c r="AO47" s="215"/>
      <c r="AP47" s="215"/>
      <c r="AQ47" s="215"/>
      <c r="AR47" s="205"/>
    </row>
    <row r="48" spans="1:44" ht="18" customHeight="1" thickBot="1" x14ac:dyDescent="0.4">
      <c r="B48" s="10" t="s">
        <v>106</v>
      </c>
      <c r="C48" s="17">
        <f>SUM(C44:C45)+E46+E47</f>
        <v>0</v>
      </c>
      <c r="D48" s="17" t="e">
        <f>SUM(D44:D45)</f>
        <v>#N/A</v>
      </c>
      <c r="E48" s="160" t="e">
        <f>SUM(E44:E47)</f>
        <v>#N/A</v>
      </c>
      <c r="F48" s="40" t="s">
        <v>13</v>
      </c>
      <c r="G48" s="15">
        <f>+C48</f>
        <v>0</v>
      </c>
      <c r="H48" s="557" t="s">
        <v>54</v>
      </c>
      <c r="I48" s="239" t="str">
        <f>+K24</f>
        <v xml:space="preserve"> </v>
      </c>
      <c r="J48" s="40" t="s">
        <v>107</v>
      </c>
      <c r="K48" s="231" t="e">
        <f>+(I40+L20)/E48</f>
        <v>#N/A</v>
      </c>
      <c r="L48" s="177" t="e">
        <f>+E48-I40-L20</f>
        <v>#N/A</v>
      </c>
      <c r="M48" s="326" t="e">
        <f>+W44/12</f>
        <v>#N/A</v>
      </c>
      <c r="N48" s="180"/>
      <c r="O48" s="274"/>
      <c r="P48" s="273"/>
      <c r="Q48" s="273"/>
      <c r="R48" s="273"/>
      <c r="S48" s="273"/>
      <c r="T48" s="180"/>
      <c r="U48" s="402"/>
      <c r="V48" s="180"/>
      <c r="W48" s="180"/>
      <c r="X48" s="180">
        <v>4</v>
      </c>
      <c r="Y48" s="180">
        <v>8</v>
      </c>
      <c r="Z48" s="180">
        <v>12</v>
      </c>
      <c r="AA48" s="115">
        <v>16</v>
      </c>
      <c r="AB48" s="180">
        <v>20</v>
      </c>
      <c r="AC48" s="180">
        <v>0</v>
      </c>
      <c r="AD48" s="215"/>
      <c r="AE48" s="215"/>
      <c r="AF48" s="215"/>
      <c r="AG48" s="215"/>
      <c r="AH48" s="215"/>
      <c r="AI48" s="215"/>
      <c r="AJ48" s="215"/>
      <c r="AK48" s="215"/>
      <c r="AL48" s="215"/>
      <c r="AM48" s="215"/>
      <c r="AN48" s="215"/>
      <c r="AO48" s="215"/>
      <c r="AP48" s="215"/>
      <c r="AQ48" s="215"/>
      <c r="AR48" s="205"/>
    </row>
    <row r="49" spans="2:45" ht="18" customHeight="1" x14ac:dyDescent="0.35">
      <c r="B49" s="944" t="s">
        <v>108</v>
      </c>
      <c r="C49" s="945"/>
      <c r="D49" s="945"/>
      <c r="E49" s="946"/>
      <c r="F49" s="40" t="s">
        <v>109</v>
      </c>
      <c r="G49" s="15" t="e">
        <f>+L20+J40+D48-J24+M24</f>
        <v>#REF!</v>
      </c>
      <c r="H49" s="557" t="s">
        <v>110</v>
      </c>
      <c r="I49" s="239" t="e">
        <f>+(J40+D48+L20)/C48</f>
        <v>#N/A</v>
      </c>
      <c r="J49" s="40" t="s">
        <v>111</v>
      </c>
      <c r="K49" s="231" t="e">
        <f>(J40+L20)/E48</f>
        <v>#N/A</v>
      </c>
      <c r="L49" s="177" t="e">
        <f>+E48-J40-L20</f>
        <v>#N/A</v>
      </c>
      <c r="N49" s="281"/>
      <c r="O49" s="180"/>
      <c r="P49" s="180"/>
      <c r="Q49" s="861"/>
      <c r="R49" s="861"/>
      <c r="S49" s="861"/>
      <c r="T49" s="180"/>
      <c r="U49" s="180"/>
      <c r="V49" s="180"/>
      <c r="W49" s="180"/>
      <c r="X49" s="180" t="str">
        <f>+Tables!C29</f>
        <v>LA</v>
      </c>
      <c r="Y49" s="180" t="str">
        <f>+Tables!D29</f>
        <v>SLA</v>
      </c>
      <c r="Z49" s="180" t="str">
        <f>+Tables!E29</f>
        <v>CTL</v>
      </c>
      <c r="AA49" s="180" t="str">
        <f>+Tables!F29</f>
        <v>CTL</v>
      </c>
      <c r="AB49" s="180" t="str">
        <f>+Tables!G29</f>
        <v>COO</v>
      </c>
      <c r="AC49" s="180" t="str">
        <f>+Tables!H29</f>
        <v>CEO</v>
      </c>
      <c r="AD49" s="180" t="s">
        <v>148</v>
      </c>
      <c r="AE49" s="180"/>
      <c r="AF49" s="180"/>
      <c r="AG49" s="180"/>
      <c r="AH49" s="180"/>
      <c r="AI49" s="180"/>
      <c r="AJ49" s="180"/>
      <c r="AK49" s="180"/>
      <c r="AL49" s="180"/>
      <c r="AM49" s="180"/>
      <c r="AN49" s="180"/>
      <c r="AO49" s="180"/>
      <c r="AQ49" s="180"/>
      <c r="AR49" s="180"/>
      <c r="AS49" s="115"/>
    </row>
    <row r="50" spans="2:45" ht="18" customHeight="1" x14ac:dyDescent="0.35">
      <c r="B50" s="40" t="s">
        <v>112</v>
      </c>
      <c r="C50" s="15">
        <f>SUM(T22:V22)</f>
        <v>0</v>
      </c>
      <c r="D50" s="232" t="s">
        <v>113</v>
      </c>
      <c r="E50" s="177">
        <f>SUMIF(A35:A39,"",E35:E39)</f>
        <v>0</v>
      </c>
      <c r="F50" s="40" t="s">
        <v>114</v>
      </c>
      <c r="G50" s="15" t="e">
        <f>+C48-G49-I24</f>
        <v>#REF!</v>
      </c>
      <c r="H50" s="557" t="s">
        <v>115</v>
      </c>
      <c r="I50" s="177" t="e">
        <f>+C48-G49</f>
        <v>#REF!</v>
      </c>
      <c r="J50" s="942" t="s">
        <v>116</v>
      </c>
      <c r="K50" s="943"/>
      <c r="L50" s="237" t="s">
        <v>117</v>
      </c>
      <c r="N50" s="282"/>
      <c r="O50" s="180"/>
      <c r="P50" s="180"/>
      <c r="Q50" s="861"/>
      <c r="R50" s="861"/>
      <c r="S50" s="861"/>
      <c r="T50" s="180" t="e">
        <f>+IF(X58=X48,X49,IF(Y58=Y48,Y49,IF(Z58=Z48,Z49,IF(AA58=AA48,AA49,IF(AC58=AB48,AC49,AD49)))))</f>
        <v>#N/A</v>
      </c>
      <c r="U50" s="283">
        <f>+D24</f>
        <v>0</v>
      </c>
      <c r="V50" s="284">
        <f>+C24</f>
        <v>0</v>
      </c>
      <c r="W50" s="284"/>
      <c r="X50" s="285" t="e">
        <f>+VLOOKUP($U$50,Delegations,3,FALSE)</f>
        <v>#N/A</v>
      </c>
      <c r="Y50" s="285" t="e">
        <f>+VLOOKUP($U$50,Delegations,4,FALSE)</f>
        <v>#N/A</v>
      </c>
      <c r="Z50" s="285" t="e">
        <f>+VLOOKUP($U$50,Delegations,5,FALSE)</f>
        <v>#N/A</v>
      </c>
      <c r="AA50" s="285" t="e">
        <f>+VLOOKUP($U$50,Delegations,6,FALSE)</f>
        <v>#N/A</v>
      </c>
      <c r="AB50" s="285" t="e">
        <f>+VLOOKUP($U$50,Delegations,7,FALSE)</f>
        <v>#N/A</v>
      </c>
      <c r="AC50" s="285" t="e">
        <f>+VLOOKUP($U$50,Delegations,8,FALSE)</f>
        <v>#N/A</v>
      </c>
      <c r="AD50" s="180"/>
      <c r="AE50" s="180"/>
      <c r="AF50" s="180"/>
      <c r="AG50" s="180"/>
      <c r="AH50" s="180"/>
      <c r="AI50" s="180"/>
      <c r="AJ50" s="180"/>
      <c r="AK50" s="180"/>
      <c r="AL50" s="180"/>
      <c r="AM50" s="180"/>
      <c r="AN50" s="180"/>
      <c r="AO50" s="180"/>
      <c r="AQ50" s="180"/>
      <c r="AR50" s="180"/>
      <c r="AS50" s="115"/>
    </row>
    <row r="51" spans="2:45" ht="18" customHeight="1" thickBot="1" x14ac:dyDescent="0.4">
      <c r="B51" s="234" t="s">
        <v>118</v>
      </c>
      <c r="C51" s="556">
        <f>+C40-SUMIF(A35:A39,"",C35:C39)+E50</f>
        <v>0</v>
      </c>
      <c r="D51" s="235" t="s">
        <v>119</v>
      </c>
      <c r="E51" s="241" t="e">
        <f>+C51/C50</f>
        <v>#DIV/0!</v>
      </c>
      <c r="F51" s="482" t="s">
        <v>120</v>
      </c>
      <c r="G51" s="933">
        <f>+SUM(C25:C34)+SUM(E35:E39)</f>
        <v>0</v>
      </c>
      <c r="H51" s="933"/>
      <c r="I51" s="240"/>
      <c r="J51" s="940" t="e">
        <f>IF(L51="NO","DECLINED",+VLOOKUP(T50,Approval_Officers,2,FALSE))</f>
        <v>#N/A</v>
      </c>
      <c r="K51" s="941"/>
      <c r="L51" s="236" t="e">
        <f>+IF(I49&lt;1,"Yes","NO")</f>
        <v>#N/A</v>
      </c>
      <c r="N51" s="282"/>
      <c r="O51" s="180"/>
      <c r="P51" s="180"/>
      <c r="Q51" s="554"/>
      <c r="R51" s="554"/>
      <c r="S51" s="554"/>
      <c r="T51" s="180"/>
      <c r="U51" s="283"/>
      <c r="V51" s="284"/>
      <c r="W51" s="284"/>
      <c r="X51" s="286" t="e">
        <f>+X50-$V$50</f>
        <v>#N/A</v>
      </c>
      <c r="Y51" s="286" t="e">
        <f>+Y50-$V$50</f>
        <v>#N/A</v>
      </c>
      <c r="Z51" s="286" t="e">
        <f>+Z50-$V$50</f>
        <v>#N/A</v>
      </c>
      <c r="AA51" s="286" t="e">
        <f t="shared" ref="AA51:AC51" si="26">+AA50-$V$50</f>
        <v>#N/A</v>
      </c>
      <c r="AB51" s="286" t="e">
        <f t="shared" ref="AB51" si="27">+AB50-$V$50</f>
        <v>#N/A</v>
      </c>
      <c r="AC51" s="286" t="e">
        <f t="shared" si="26"/>
        <v>#N/A</v>
      </c>
      <c r="AD51" s="180"/>
      <c r="AE51" s="180"/>
      <c r="AF51" s="180"/>
      <c r="AG51" s="180"/>
      <c r="AH51" s="180"/>
      <c r="AI51" s="180"/>
      <c r="AJ51" s="180"/>
      <c r="AK51" s="180"/>
      <c r="AL51" s="180"/>
      <c r="AM51" s="180"/>
      <c r="AN51" s="180"/>
      <c r="AO51" s="180"/>
      <c r="AQ51" s="180"/>
      <c r="AR51" s="180"/>
      <c r="AS51" s="115"/>
    </row>
    <row r="52" spans="2:45" ht="5.25" customHeight="1" thickBot="1" x14ac:dyDescent="0.4">
      <c r="B52" s="244"/>
      <c r="C52" s="182"/>
      <c r="D52" s="182"/>
      <c r="E52" s="182"/>
      <c r="F52" s="182"/>
      <c r="G52" s="182"/>
      <c r="H52" s="182"/>
      <c r="I52" s="182"/>
      <c r="J52" s="182"/>
      <c r="K52" s="245"/>
      <c r="L52" s="246"/>
      <c r="N52" s="281"/>
      <c r="O52" s="180"/>
      <c r="P52" s="180"/>
      <c r="Q52" s="180"/>
      <c r="R52" s="215"/>
      <c r="S52" s="180"/>
      <c r="T52" s="180"/>
      <c r="U52" s="180"/>
      <c r="V52" s="180"/>
      <c r="W52" s="180"/>
      <c r="X52" s="180"/>
      <c r="Y52" s="180"/>
      <c r="Z52" s="180"/>
      <c r="AA52" s="180"/>
      <c r="AB52" s="180"/>
      <c r="AC52" s="180"/>
      <c r="AD52" s="180"/>
      <c r="AE52" s="180"/>
      <c r="AF52" s="180"/>
      <c r="AG52" s="180"/>
      <c r="AH52" s="180"/>
      <c r="AI52" s="180"/>
      <c r="AJ52" s="180"/>
      <c r="AK52" s="180"/>
      <c r="AL52" s="180"/>
      <c r="AM52" s="180"/>
      <c r="AN52" s="180"/>
      <c r="AO52" s="180"/>
      <c r="AQ52" s="180"/>
      <c r="AR52" s="180"/>
      <c r="AS52" s="115"/>
    </row>
    <row r="53" spans="2:45" ht="18" customHeight="1" x14ac:dyDescent="0.35">
      <c r="B53" s="841" t="s">
        <v>121</v>
      </c>
      <c r="C53" s="851"/>
      <c r="D53" s="851"/>
      <c r="E53" s="851"/>
      <c r="F53" s="851"/>
      <c r="G53" s="852"/>
      <c r="H53" s="182"/>
      <c r="I53" s="841" t="s">
        <v>122</v>
      </c>
      <c r="J53" s="851"/>
      <c r="K53" s="851"/>
      <c r="L53" s="852"/>
      <c r="M53" s="207"/>
      <c r="N53" s="215"/>
      <c r="O53" s="215"/>
      <c r="P53" s="215"/>
      <c r="Q53" s="215"/>
      <c r="R53" s="215"/>
      <c r="S53" s="180"/>
      <c r="T53" s="180"/>
      <c r="U53" s="180"/>
      <c r="V53" s="180"/>
      <c r="W53" s="180" t="s">
        <v>301</v>
      </c>
      <c r="X53" s="270" t="e">
        <f>+IF(X51&gt;=0,1,0)</f>
        <v>#N/A</v>
      </c>
      <c r="Y53" s="270" t="e">
        <f>+IF(Y51&gt;=0,2,0)</f>
        <v>#N/A</v>
      </c>
      <c r="Z53" s="270" t="e">
        <f>+IF(Z51&gt;=0,3,0)</f>
        <v>#N/A</v>
      </c>
      <c r="AA53" s="270" t="e">
        <f>+IF(AA51&gt;=0,4,0)</f>
        <v>#N/A</v>
      </c>
      <c r="AB53" s="270" t="e">
        <f>+IF(AB51&gt;=0,5,0)</f>
        <v>#N/A</v>
      </c>
      <c r="AC53" s="270" t="e">
        <f>+IF(AC51&gt;=0,5,0)</f>
        <v>#N/A</v>
      </c>
      <c r="AD53" s="270"/>
      <c r="AE53" s="180"/>
      <c r="AF53" s="180"/>
      <c r="AG53" s="180"/>
      <c r="AH53" s="180"/>
      <c r="AI53" s="180"/>
      <c r="AJ53" s="180"/>
      <c r="AK53" s="180"/>
      <c r="AL53" s="180"/>
      <c r="AM53" s="180"/>
      <c r="AN53" s="180"/>
      <c r="AO53" s="180"/>
      <c r="AQ53" s="180"/>
      <c r="AR53" s="180"/>
      <c r="AS53" s="115"/>
    </row>
    <row r="54" spans="2:45" ht="18" customHeight="1" x14ac:dyDescent="0.35">
      <c r="B54" s="876" t="s">
        <v>123</v>
      </c>
      <c r="C54" s="877"/>
      <c r="D54" s="4" t="s">
        <v>124</v>
      </c>
      <c r="E54" s="4" t="s">
        <v>54</v>
      </c>
      <c r="F54" s="4" t="s">
        <v>125</v>
      </c>
      <c r="G54" s="321" t="s">
        <v>126</v>
      </c>
      <c r="H54" s="182"/>
      <c r="I54" s="247" t="s">
        <v>127</v>
      </c>
      <c r="J54" s="878"/>
      <c r="K54" s="878"/>
      <c r="L54" s="879"/>
      <c r="M54" s="207"/>
      <c r="N54" s="215"/>
      <c r="O54" s="215"/>
      <c r="P54" s="215"/>
      <c r="Q54" s="215"/>
      <c r="R54" s="215"/>
      <c r="S54" s="180"/>
      <c r="T54" s="180"/>
      <c r="U54" s="180"/>
      <c r="V54" s="180"/>
      <c r="W54" s="180" t="s">
        <v>302</v>
      </c>
      <c r="X54" s="287" t="e">
        <f>+IF($K$49&lt;=X60,1,0)</f>
        <v>#N/A</v>
      </c>
      <c r="Y54" s="287" t="e">
        <f>+IF($K$49&lt;=Y60,2,0)</f>
        <v>#N/A</v>
      </c>
      <c r="Z54" s="287" t="e">
        <f>+IF($K$49&lt;=Z60,3,0)</f>
        <v>#N/A</v>
      </c>
      <c r="AA54" s="287" t="e">
        <f>+IF($K$49&lt;=AA60,4,0)</f>
        <v>#N/A</v>
      </c>
      <c r="AB54" s="287" t="e">
        <f>+IF($K$49&lt;=AB60,5,0)</f>
        <v>#N/A</v>
      </c>
      <c r="AC54" s="287" t="e">
        <f>+IF($K$49&lt;=AC60,5,0)</f>
        <v>#N/A</v>
      </c>
      <c r="AD54" s="287"/>
      <c r="AE54" s="180"/>
      <c r="AF54" s="180"/>
      <c r="AG54" s="180"/>
      <c r="AH54" s="180"/>
      <c r="AI54" s="180"/>
      <c r="AJ54" s="180"/>
      <c r="AK54" s="180"/>
      <c r="AL54" s="180"/>
      <c r="AM54" s="180"/>
      <c r="AN54" s="180"/>
      <c r="AO54" s="180"/>
      <c r="AQ54" s="180"/>
      <c r="AR54" s="180"/>
      <c r="AS54" s="115"/>
    </row>
    <row r="55" spans="2:45" ht="18" customHeight="1" x14ac:dyDescent="0.35">
      <c r="B55" s="926"/>
      <c r="C55" s="928"/>
      <c r="D55" s="543"/>
      <c r="E55" s="544"/>
      <c r="F55" s="78"/>
      <c r="G55" s="545"/>
      <c r="H55" s="182"/>
      <c r="I55" s="248" t="s">
        <v>128</v>
      </c>
      <c r="J55" s="882"/>
      <c r="K55" s="882"/>
      <c r="L55" s="883"/>
      <c r="M55" s="207"/>
      <c r="N55" s="215"/>
      <c r="O55" s="215"/>
      <c r="P55" s="215"/>
      <c r="Q55" s="215"/>
      <c r="R55" s="215"/>
      <c r="S55" s="180"/>
      <c r="T55" s="180"/>
      <c r="U55" s="180"/>
      <c r="V55" s="180"/>
      <c r="W55" s="180" t="s">
        <v>303</v>
      </c>
      <c r="X55" s="287" t="e">
        <f>+IF($F$40&lt;=X61,1,0)</f>
        <v>#N/A</v>
      </c>
      <c r="Y55" s="287" t="e">
        <f>+IF($F$40&lt;=Y61,2,0)</f>
        <v>#N/A</v>
      </c>
      <c r="Z55" s="287" t="e">
        <f>+IF($F$40&lt;=Z61,3,0)</f>
        <v>#N/A</v>
      </c>
      <c r="AA55" s="287" t="e">
        <f>+IF($F$40&lt;=AA61,4,0)</f>
        <v>#N/A</v>
      </c>
      <c r="AB55" s="287" t="e">
        <f>+IF($F$40&lt;=AB61,5,0)</f>
        <v>#N/A</v>
      </c>
      <c r="AC55" s="287" t="e">
        <f>+IF($F$40&lt;=AC61,5,0)</f>
        <v>#N/A</v>
      </c>
      <c r="AD55" s="287"/>
      <c r="AE55" s="180"/>
      <c r="AF55" s="180"/>
      <c r="AG55" s="180"/>
      <c r="AH55" s="180"/>
      <c r="AI55" s="180"/>
      <c r="AJ55" s="180"/>
      <c r="AK55" s="180"/>
      <c r="AL55" s="180"/>
      <c r="AM55" s="180"/>
      <c r="AN55" s="180"/>
      <c r="AO55" s="180"/>
      <c r="AQ55" s="180"/>
      <c r="AR55" s="180"/>
      <c r="AS55" s="115"/>
    </row>
    <row r="56" spans="2:45" ht="18" customHeight="1" x14ac:dyDescent="0.35">
      <c r="B56" s="926"/>
      <c r="C56" s="927"/>
      <c r="D56" s="543"/>
      <c r="E56" s="544"/>
      <c r="F56" s="78"/>
      <c r="G56" s="545"/>
      <c r="H56" s="182"/>
      <c r="I56" s="551" t="s">
        <v>129</v>
      </c>
      <c r="J56" s="552"/>
      <c r="K56" s="552"/>
      <c r="L56" s="553"/>
      <c r="M56" s="207"/>
      <c r="N56" s="215"/>
      <c r="O56" s="215"/>
      <c r="P56" s="215"/>
      <c r="Q56" s="215"/>
      <c r="R56" s="215"/>
      <c r="S56" s="180"/>
      <c r="T56" s="180"/>
      <c r="U56" s="180"/>
      <c r="V56" s="180"/>
      <c r="W56" s="180"/>
      <c r="X56" s="287"/>
      <c r="Y56" s="287"/>
      <c r="Z56" s="287"/>
      <c r="AA56" s="287"/>
      <c r="AB56" s="287"/>
      <c r="AC56" s="287"/>
      <c r="AD56" s="287"/>
      <c r="AE56" s="180"/>
      <c r="AF56" s="180"/>
      <c r="AG56" s="180"/>
      <c r="AH56" s="180"/>
      <c r="AI56" s="180"/>
      <c r="AJ56" s="180"/>
      <c r="AK56" s="180"/>
      <c r="AL56" s="180"/>
      <c r="AM56" s="180"/>
      <c r="AN56" s="180"/>
      <c r="AO56" s="180"/>
      <c r="AQ56" s="180"/>
      <c r="AR56" s="180"/>
      <c r="AS56" s="115"/>
    </row>
    <row r="57" spans="2:45" ht="18" customHeight="1" x14ac:dyDescent="0.35">
      <c r="B57" s="926"/>
      <c r="C57" s="928"/>
      <c r="D57" s="543"/>
      <c r="E57" s="544"/>
      <c r="F57" s="78"/>
      <c r="G57" s="545"/>
      <c r="H57" s="182"/>
      <c r="I57" s="884" t="e">
        <f>+J51</f>
        <v>#N/A</v>
      </c>
      <c r="J57" s="885"/>
      <c r="K57" s="885"/>
      <c r="L57" s="886"/>
      <c r="N57" s="180"/>
      <c r="O57" s="180"/>
      <c r="P57" s="180"/>
      <c r="Q57" s="180"/>
      <c r="R57" s="180"/>
      <c r="S57" s="180"/>
      <c r="T57" s="180"/>
      <c r="U57" s="180"/>
      <c r="V57" s="180"/>
      <c r="W57" s="180" t="s">
        <v>304</v>
      </c>
      <c r="X57" s="287" t="e">
        <f>+IF($E$51&lt;=X62,1,0)</f>
        <v>#DIV/0!</v>
      </c>
      <c r="Y57" s="287" t="e">
        <f>+IF($E$51&lt;=Y62,2,0)</f>
        <v>#DIV/0!</v>
      </c>
      <c r="Z57" s="287" t="e">
        <f>+IF($E$51&lt;=Z62,3,0)</f>
        <v>#DIV/0!</v>
      </c>
      <c r="AA57" s="287" t="e">
        <f>+IF($E$51&lt;=AA62,4,0)</f>
        <v>#DIV/0!</v>
      </c>
      <c r="AB57" s="287" t="e">
        <f>+IF($E$51&lt;=AB62,5,0)</f>
        <v>#DIV/0!</v>
      </c>
      <c r="AC57" s="287" t="e">
        <f>+IF($E$51&lt;=AC62,5,0)</f>
        <v>#DIV/0!</v>
      </c>
      <c r="AE57" s="180"/>
      <c r="AF57" s="180"/>
      <c r="AG57" s="180"/>
      <c r="AH57" s="180"/>
      <c r="AI57" s="180"/>
      <c r="AJ57" s="180"/>
      <c r="AK57" s="180"/>
      <c r="AL57" s="180"/>
      <c r="AM57" s="180"/>
      <c r="AN57" s="180"/>
      <c r="AO57" s="180"/>
      <c r="AQ57" s="180"/>
      <c r="AR57" s="180"/>
      <c r="AS57" s="115"/>
    </row>
    <row r="58" spans="2:45" ht="18" customHeight="1" thickBot="1" x14ac:dyDescent="0.4">
      <c r="B58" s="234" t="s">
        <v>130</v>
      </c>
      <c r="C58" s="497"/>
      <c r="D58" s="497"/>
      <c r="E58" s="322" t="s">
        <v>131</v>
      </c>
      <c r="F58" s="159"/>
      <c r="G58" s="240"/>
      <c r="H58" s="182"/>
      <c r="I58" s="187" t="s">
        <v>127</v>
      </c>
      <c r="J58" s="889"/>
      <c r="K58" s="889"/>
      <c r="L58" s="890"/>
      <c r="N58" s="180"/>
      <c r="O58" s="180"/>
      <c r="P58" s="180"/>
      <c r="Q58" s="180"/>
      <c r="R58" s="180"/>
      <c r="S58" s="180"/>
      <c r="T58" s="180"/>
      <c r="U58" s="180"/>
      <c r="V58" s="180"/>
      <c r="W58" s="180"/>
      <c r="X58" s="270" t="e">
        <f>SUM(X53:X57)</f>
        <v>#N/A</v>
      </c>
      <c r="Y58" s="270" t="e">
        <f t="shared" ref="Y58:AC58" si="28">SUM(Y53:Y57)</f>
        <v>#N/A</v>
      </c>
      <c r="Z58" s="270" t="e">
        <f t="shared" si="28"/>
        <v>#N/A</v>
      </c>
      <c r="AA58" s="270" t="e">
        <f t="shared" si="28"/>
        <v>#N/A</v>
      </c>
      <c r="AB58" s="270" t="e">
        <f t="shared" ref="AB58" si="29">SUM(AB53:AB57)</f>
        <v>#N/A</v>
      </c>
      <c r="AC58" s="270" t="e">
        <f t="shared" si="28"/>
        <v>#N/A</v>
      </c>
      <c r="AD58" s="270"/>
      <c r="AE58" s="180"/>
      <c r="AF58" s="180"/>
      <c r="AG58" s="180"/>
      <c r="AH58" s="180"/>
      <c r="AI58" s="180"/>
      <c r="AJ58" s="180"/>
      <c r="AK58" s="180"/>
      <c r="AL58" s="180"/>
      <c r="AM58" s="180"/>
      <c r="AN58" s="180"/>
      <c r="AO58" s="180"/>
      <c r="AQ58" s="180"/>
      <c r="AR58" s="180"/>
      <c r="AS58" s="115"/>
    </row>
    <row r="59" spans="2:45" ht="18" customHeight="1" thickBot="1" x14ac:dyDescent="0.4">
      <c r="B59" s="829" t="s">
        <v>132</v>
      </c>
      <c r="C59" s="887"/>
      <c r="D59" s="887"/>
      <c r="E59" s="887"/>
      <c r="F59" s="887"/>
      <c r="G59" s="888"/>
      <c r="H59" s="182"/>
      <c r="I59" s="249" t="s">
        <v>128</v>
      </c>
      <c r="J59" s="874"/>
      <c r="K59" s="874"/>
      <c r="L59" s="875"/>
      <c r="N59" s="180"/>
      <c r="O59" s="180"/>
      <c r="P59" s="180"/>
      <c r="Q59" s="180"/>
      <c r="R59" s="180"/>
      <c r="S59" s="180"/>
      <c r="T59" s="180"/>
      <c r="U59" s="180"/>
      <c r="V59" s="180"/>
      <c r="W59" s="180"/>
      <c r="X59" s="180" t="e">
        <f>+IF(X58&lt;X48,0,X58)</f>
        <v>#N/A</v>
      </c>
      <c r="Y59" s="180" t="e">
        <f t="shared" ref="Y59:AA59" si="30">+IF(Y58&lt;Y48,0,Y58)</f>
        <v>#N/A</v>
      </c>
      <c r="Z59" s="180" t="e">
        <f t="shared" si="30"/>
        <v>#N/A</v>
      </c>
      <c r="AA59" s="180" t="e">
        <f t="shared" si="30"/>
        <v>#N/A</v>
      </c>
      <c r="AB59" s="180" t="e">
        <f>+IF(AB58&lt;AA48,0,AB58)</f>
        <v>#N/A</v>
      </c>
      <c r="AC59" s="180" t="e">
        <f>+IF(AC58&lt;AB48,0,AC58)</f>
        <v>#N/A</v>
      </c>
      <c r="AD59" s="180"/>
      <c r="AE59" s="180"/>
      <c r="AF59" s="180"/>
      <c r="AG59" s="180"/>
      <c r="AH59" s="180"/>
      <c r="AI59" s="180"/>
      <c r="AJ59" s="180"/>
      <c r="AK59" s="180"/>
      <c r="AL59" s="180"/>
      <c r="AM59" s="180"/>
      <c r="AN59" s="180"/>
      <c r="AO59" s="180"/>
      <c r="AQ59" s="180"/>
      <c r="AR59" s="180"/>
      <c r="AS59" s="115"/>
    </row>
    <row r="60" spans="2:45" ht="18" customHeight="1" x14ac:dyDescent="0.35">
      <c r="B60" s="866" t="s">
        <v>133</v>
      </c>
      <c r="C60" s="868"/>
      <c r="D60" s="869"/>
      <c r="E60" s="869"/>
      <c r="F60" s="869"/>
      <c r="G60" s="870"/>
      <c r="H60" s="182"/>
      <c r="I60" s="488" t="s">
        <v>135</v>
      </c>
      <c r="J60" s="549"/>
      <c r="K60" s="549"/>
      <c r="L60" s="550"/>
      <c r="N60" s="180"/>
      <c r="O60" s="180"/>
      <c r="P60" s="180"/>
      <c r="Q60" s="180"/>
      <c r="R60" s="180"/>
      <c r="S60" s="180"/>
      <c r="T60" s="180"/>
      <c r="U60" s="180"/>
      <c r="V60" s="180"/>
      <c r="W60" s="180"/>
      <c r="X60" s="288" t="e">
        <f>+Tables!C143</f>
        <v>#N/A</v>
      </c>
      <c r="Y60" s="288" t="e">
        <f>+Tables!D143</f>
        <v>#N/A</v>
      </c>
      <c r="Z60" s="288" t="e">
        <f>+Tables!E143</f>
        <v>#N/A</v>
      </c>
      <c r="AA60" s="288" t="e">
        <f>IF(V50&gt;1000000,AA65,IF(V50&gt;3000000,AA66,AA64))</f>
        <v>#N/A</v>
      </c>
      <c r="AB60" s="288" t="e">
        <f>IF(V50&gt;1000000,AB65,IF(V50&gt;3000000,AB66,AB64))</f>
        <v>#N/A</v>
      </c>
      <c r="AC60" s="288" t="e">
        <f>IF(W50&gt;1000000,AC65,IF(W50&gt;3000000,AC66,AC64))</f>
        <v>#N/A</v>
      </c>
      <c r="AD60" s="180"/>
      <c r="AE60" s="180"/>
      <c r="AF60" s="180"/>
      <c r="AG60" s="180"/>
      <c r="AH60" s="180"/>
      <c r="AI60" s="180"/>
      <c r="AJ60" s="180"/>
      <c r="AK60" s="180"/>
      <c r="AL60" s="180"/>
      <c r="AM60" s="180"/>
      <c r="AN60" s="180"/>
      <c r="AO60" s="180"/>
      <c r="AQ60" s="180"/>
      <c r="AR60" s="180"/>
      <c r="AS60" s="115"/>
    </row>
    <row r="61" spans="2:45" ht="18.649999999999999" customHeight="1" x14ac:dyDescent="0.35">
      <c r="B61" s="867"/>
      <c r="C61" s="871"/>
      <c r="D61" s="872"/>
      <c r="E61" s="872"/>
      <c r="F61" s="872"/>
      <c r="G61" s="873"/>
      <c r="H61" s="182"/>
      <c r="I61" s="146" t="s">
        <v>136</v>
      </c>
      <c r="J61" s="913"/>
      <c r="K61" s="914"/>
      <c r="L61" s="915"/>
      <c r="N61" s="180"/>
      <c r="O61" s="180"/>
      <c r="P61" s="180"/>
      <c r="Q61" s="180"/>
      <c r="R61" s="180"/>
      <c r="S61" s="180"/>
      <c r="T61" s="180"/>
      <c r="U61" s="180"/>
      <c r="V61" s="180"/>
      <c r="W61" s="180"/>
      <c r="X61" s="180">
        <f>Tables!C139</f>
        <v>750000</v>
      </c>
      <c r="Y61" s="180">
        <f>Tables!D139</f>
        <v>1000000</v>
      </c>
      <c r="Z61" s="180">
        <f>Tables!E139</f>
        <v>1500000</v>
      </c>
      <c r="AA61" s="180">
        <f>Tables!F139</f>
        <v>2000000</v>
      </c>
      <c r="AB61" s="180">
        <f>Tables!G139</f>
        <v>2500000</v>
      </c>
      <c r="AC61" s="180">
        <f>Tables!H139</f>
        <v>3000000</v>
      </c>
      <c r="AD61" s="180"/>
      <c r="AE61" s="180"/>
      <c r="AF61" s="180"/>
      <c r="AG61" s="180"/>
      <c r="AH61" s="180"/>
      <c r="AI61" s="180"/>
      <c r="AJ61" s="180"/>
      <c r="AK61" s="180"/>
      <c r="AL61" s="180"/>
      <c r="AM61" s="180"/>
      <c r="AN61" s="180"/>
      <c r="AO61" s="180"/>
      <c r="AQ61" s="180"/>
      <c r="AR61" s="180"/>
      <c r="AS61" s="115"/>
    </row>
    <row r="62" spans="2:45" ht="18" customHeight="1" x14ac:dyDescent="0.35">
      <c r="B62" s="902" t="s">
        <v>134</v>
      </c>
      <c r="C62" s="868"/>
      <c r="D62" s="905"/>
      <c r="E62" s="905"/>
      <c r="F62" s="905"/>
      <c r="G62" s="906"/>
      <c r="H62" s="182"/>
      <c r="I62" s="491" t="s">
        <v>137</v>
      </c>
      <c r="J62" s="868"/>
      <c r="K62" s="869"/>
      <c r="L62" s="870"/>
      <c r="N62" s="180"/>
      <c r="O62" s="180"/>
      <c r="P62" s="180"/>
      <c r="Q62" s="180"/>
      <c r="R62" s="180"/>
      <c r="S62" s="180"/>
      <c r="T62" s="180"/>
      <c r="U62" s="180"/>
      <c r="V62" s="180"/>
      <c r="W62" s="180"/>
      <c r="X62" s="410" t="e">
        <f>+Tables!C148</f>
        <v>#N/A</v>
      </c>
      <c r="Y62" s="410" t="e">
        <f>+Tables!D148</f>
        <v>#N/A</v>
      </c>
      <c r="Z62" s="410" t="e">
        <f>+Tables!E148</f>
        <v>#N/A</v>
      </c>
      <c r="AA62" s="410" t="e">
        <f>+Tables!F148</f>
        <v>#N/A</v>
      </c>
      <c r="AB62" s="410" t="e">
        <f>+Tables!F148</f>
        <v>#N/A</v>
      </c>
      <c r="AC62" s="410" t="e">
        <f>+Tables!G148</f>
        <v>#N/A</v>
      </c>
      <c r="AD62" s="180"/>
      <c r="AE62" s="180"/>
      <c r="AF62" s="180"/>
      <c r="AG62" s="180"/>
      <c r="AH62" s="180"/>
      <c r="AI62" s="180"/>
      <c r="AJ62" s="180"/>
      <c r="AK62" s="180"/>
      <c r="AL62" s="180"/>
      <c r="AM62" s="180"/>
      <c r="AN62" s="180"/>
      <c r="AO62" s="180"/>
      <c r="AQ62" s="180"/>
      <c r="AR62" s="180"/>
      <c r="AS62" s="115"/>
    </row>
    <row r="63" spans="2:45" ht="18" customHeight="1" x14ac:dyDescent="0.35">
      <c r="B63" s="903"/>
      <c r="C63" s="907"/>
      <c r="D63" s="908"/>
      <c r="E63" s="908"/>
      <c r="F63" s="908"/>
      <c r="G63" s="909"/>
      <c r="H63" s="182"/>
      <c r="I63" s="491"/>
      <c r="J63" s="923"/>
      <c r="K63" s="924"/>
      <c r="L63" s="925"/>
      <c r="N63" s="180"/>
      <c r="O63" s="180"/>
      <c r="P63" s="180"/>
      <c r="Q63" s="180"/>
      <c r="R63" s="180"/>
      <c r="S63" s="180"/>
      <c r="T63" s="180"/>
      <c r="U63" s="180"/>
      <c r="V63" s="180"/>
      <c r="W63" s="180"/>
      <c r="X63" s="180"/>
      <c r="Y63" s="180"/>
      <c r="Z63" s="180"/>
      <c r="AA63" s="180"/>
      <c r="AB63" s="180"/>
      <c r="AC63" s="180"/>
      <c r="AD63" s="180"/>
      <c r="AE63" s="180"/>
      <c r="AF63" s="180"/>
      <c r="AG63" s="180"/>
      <c r="AH63" s="180"/>
      <c r="AI63" s="180"/>
      <c r="AJ63" s="180"/>
      <c r="AK63" s="180"/>
      <c r="AL63" s="180"/>
      <c r="AM63" s="180"/>
      <c r="AN63" s="180"/>
      <c r="AO63" s="180"/>
      <c r="AQ63" s="180"/>
      <c r="AR63" s="180"/>
      <c r="AS63" s="115"/>
    </row>
    <row r="64" spans="2:45" ht="18" customHeight="1" x14ac:dyDescent="0.35">
      <c r="B64" s="903"/>
      <c r="C64" s="907"/>
      <c r="D64" s="908"/>
      <c r="E64" s="908"/>
      <c r="F64" s="908"/>
      <c r="G64" s="909"/>
      <c r="H64" s="182"/>
      <c r="I64" s="187"/>
      <c r="J64" s="923"/>
      <c r="K64" s="924"/>
      <c r="L64" s="925"/>
      <c r="N64" s="180"/>
      <c r="O64" s="180"/>
      <c r="P64" s="180"/>
      <c r="Q64" s="180"/>
      <c r="R64" s="180"/>
      <c r="S64" s="180"/>
      <c r="T64" s="180"/>
      <c r="U64" s="180"/>
      <c r="V64" s="180"/>
      <c r="W64" s="25" t="s">
        <v>194</v>
      </c>
      <c r="X64" s="419" t="e">
        <f>+Tables!C143</f>
        <v>#N/A</v>
      </c>
      <c r="Y64" s="419" t="e">
        <f>+Tables!D143</f>
        <v>#N/A</v>
      </c>
      <c r="Z64" s="419" t="e">
        <f>+Tables!E143</f>
        <v>#N/A</v>
      </c>
      <c r="AA64" s="419" t="e">
        <f>+Tables!F143</f>
        <v>#N/A</v>
      </c>
      <c r="AB64" s="419" t="e">
        <f>+Tables!F143</f>
        <v>#N/A</v>
      </c>
      <c r="AC64" s="419" t="e">
        <f>+Tables!G143</f>
        <v>#N/A</v>
      </c>
      <c r="AD64" s="180"/>
      <c r="AE64" s="180"/>
      <c r="AF64" s="180"/>
      <c r="AG64" s="180"/>
      <c r="AH64" s="180"/>
      <c r="AI64" s="180"/>
      <c r="AJ64" s="180"/>
      <c r="AK64" s="180"/>
      <c r="AL64" s="180"/>
      <c r="AM64" s="180"/>
      <c r="AN64" s="180"/>
      <c r="AO64" s="180"/>
      <c r="AQ64" s="180"/>
      <c r="AR64" s="180"/>
      <c r="AS64" s="115"/>
    </row>
    <row r="65" spans="2:45" ht="18" customHeight="1" x14ac:dyDescent="0.35">
      <c r="B65" s="903"/>
      <c r="C65" s="907"/>
      <c r="D65" s="908"/>
      <c r="E65" s="908"/>
      <c r="F65" s="908"/>
      <c r="G65" s="909"/>
      <c r="H65" s="182"/>
      <c r="I65" s="187"/>
      <c r="J65" s="871"/>
      <c r="K65" s="872"/>
      <c r="L65" s="873"/>
      <c r="N65" s="180"/>
      <c r="O65" s="180"/>
      <c r="P65" s="180"/>
      <c r="Q65" s="180"/>
      <c r="R65" s="180"/>
      <c r="S65" s="180"/>
      <c r="T65" s="180"/>
      <c r="U65" s="180"/>
      <c r="V65" s="180"/>
      <c r="W65" s="25" t="s">
        <v>1413</v>
      </c>
      <c r="X65" s="419">
        <f>+Tables!C144</f>
        <v>0</v>
      </c>
      <c r="Y65" s="419">
        <f>+Tables!D144</f>
        <v>0</v>
      </c>
      <c r="Z65" s="419">
        <f>+Tables!E144</f>
        <v>0</v>
      </c>
      <c r="AA65" s="419">
        <f>+Tables!F144</f>
        <v>0.98</v>
      </c>
      <c r="AB65" s="419">
        <f>+Tables!F144</f>
        <v>0.98</v>
      </c>
      <c r="AC65" s="419">
        <f>+Tables!G144</f>
        <v>0.98</v>
      </c>
      <c r="AD65" s="180"/>
      <c r="AE65" s="180"/>
      <c r="AF65" s="180"/>
      <c r="AG65" s="180"/>
      <c r="AH65" s="180"/>
      <c r="AI65" s="180"/>
      <c r="AJ65" s="180"/>
      <c r="AK65" s="180"/>
      <c r="AL65" s="180"/>
      <c r="AM65" s="180"/>
      <c r="AN65" s="180"/>
      <c r="AO65" s="180"/>
      <c r="AQ65" s="180"/>
      <c r="AR65" s="180"/>
      <c r="AS65" s="115"/>
    </row>
    <row r="66" spans="2:45" ht="18" customHeight="1" x14ac:dyDescent="0.35">
      <c r="B66" s="903"/>
      <c r="C66" s="907"/>
      <c r="D66" s="908"/>
      <c r="E66" s="908"/>
      <c r="F66" s="908"/>
      <c r="G66" s="909"/>
      <c r="H66" s="182"/>
      <c r="I66" s="491" t="s">
        <v>138</v>
      </c>
      <c r="J66" s="489"/>
      <c r="K66" s="148" t="s">
        <v>128</v>
      </c>
      <c r="L66" s="490"/>
      <c r="N66" s="180"/>
      <c r="O66" s="180"/>
      <c r="P66" s="180"/>
      <c r="Q66" s="180"/>
      <c r="R66" s="180"/>
      <c r="S66" s="180"/>
      <c r="T66" s="180"/>
      <c r="U66" s="180"/>
      <c r="V66" s="180"/>
      <c r="W66" s="25" t="s">
        <v>305</v>
      </c>
      <c r="X66" s="419">
        <f>+Tables!C145</f>
        <v>0</v>
      </c>
      <c r="Y66" s="419">
        <f>+Tables!D145</f>
        <v>0</v>
      </c>
      <c r="Z66" s="419">
        <f>+Tables!E145</f>
        <v>0</v>
      </c>
      <c r="AA66" s="419">
        <v>0.95</v>
      </c>
      <c r="AB66" s="419">
        <f>+Tables!F145</f>
        <v>0</v>
      </c>
      <c r="AC66" s="419">
        <f>+Tables!G145</f>
        <v>0.95</v>
      </c>
      <c r="AD66" s="180"/>
      <c r="AE66" s="180"/>
      <c r="AF66" s="180"/>
      <c r="AG66" s="180"/>
      <c r="AH66" s="180"/>
      <c r="AI66" s="180"/>
      <c r="AJ66" s="180"/>
      <c r="AK66" s="180"/>
      <c r="AL66" s="180"/>
      <c r="AM66" s="180"/>
      <c r="AN66" s="180"/>
      <c r="AO66" s="180"/>
      <c r="AQ66" s="180"/>
      <c r="AR66" s="180"/>
      <c r="AS66" s="115"/>
    </row>
    <row r="67" spans="2:45" ht="18" customHeight="1" thickBot="1" x14ac:dyDescent="0.4">
      <c r="B67" s="904"/>
      <c r="C67" s="910"/>
      <c r="D67" s="911"/>
      <c r="E67" s="911"/>
      <c r="F67" s="911"/>
      <c r="G67" s="912"/>
      <c r="H67" s="242"/>
      <c r="I67" s="147" t="s">
        <v>139</v>
      </c>
      <c r="J67" s="929"/>
      <c r="K67" s="930"/>
      <c r="L67" s="931"/>
      <c r="N67" s="180"/>
      <c r="O67" s="180"/>
      <c r="P67" s="180"/>
      <c r="Q67" s="180"/>
      <c r="R67" s="180"/>
      <c r="S67" s="180"/>
      <c r="T67" s="180"/>
      <c r="U67" s="180"/>
      <c r="V67" s="180"/>
      <c r="W67" s="180"/>
      <c r="X67" s="180"/>
      <c r="Y67" s="180"/>
      <c r="Z67" s="180"/>
      <c r="AA67" s="180"/>
      <c r="AB67" s="180"/>
      <c r="AC67" s="180"/>
      <c r="AD67" s="180"/>
      <c r="AE67" s="180"/>
      <c r="AF67" s="180"/>
      <c r="AG67" s="180"/>
      <c r="AH67" s="180"/>
      <c r="AI67" s="180"/>
      <c r="AJ67" s="180"/>
      <c r="AK67" s="180"/>
      <c r="AL67" s="180"/>
      <c r="AM67" s="180"/>
      <c r="AN67" s="180"/>
      <c r="AO67" s="180"/>
      <c r="AQ67" s="180"/>
    </row>
  </sheetData>
  <sheetProtection selectLockedCells="1"/>
  <dataConsolidate/>
  <mergeCells count="57">
    <mergeCell ref="Q50:S50"/>
    <mergeCell ref="I7:J7"/>
    <mergeCell ref="J20:K20"/>
    <mergeCell ref="I15:L15"/>
    <mergeCell ref="Q49:S49"/>
    <mergeCell ref="I8:J8"/>
    <mergeCell ref="B22:L22"/>
    <mergeCell ref="J14:K14"/>
    <mergeCell ref="I10:L10"/>
    <mergeCell ref="D7:E7"/>
    <mergeCell ref="D19:E19"/>
    <mergeCell ref="B49:E49"/>
    <mergeCell ref="D18:E18"/>
    <mergeCell ref="G40:H40"/>
    <mergeCell ref="D17:E17"/>
    <mergeCell ref="D16:E16"/>
    <mergeCell ref="B57:C57"/>
    <mergeCell ref="J55:L55"/>
    <mergeCell ref="I57:L57"/>
    <mergeCell ref="J54:L54"/>
    <mergeCell ref="B42:L42"/>
    <mergeCell ref="C46:D46"/>
    <mergeCell ref="G51:H51"/>
    <mergeCell ref="J47:L47"/>
    <mergeCell ref="F47:I47"/>
    <mergeCell ref="J51:K51"/>
    <mergeCell ref="J50:K50"/>
    <mergeCell ref="B54:C54"/>
    <mergeCell ref="D15:E15"/>
    <mergeCell ref="D11:E11"/>
    <mergeCell ref="B4:D4"/>
    <mergeCell ref="H4:J4"/>
    <mergeCell ref="D12:E12"/>
    <mergeCell ref="D10:E10"/>
    <mergeCell ref="D9:E9"/>
    <mergeCell ref="D8:E8"/>
    <mergeCell ref="D14:E14"/>
    <mergeCell ref="D13:E13"/>
    <mergeCell ref="I9:J9"/>
    <mergeCell ref="B6:G6"/>
    <mergeCell ref="I6:L6"/>
    <mergeCell ref="D20:E20"/>
    <mergeCell ref="J58:L58"/>
    <mergeCell ref="J59:L59"/>
    <mergeCell ref="J62:L65"/>
    <mergeCell ref="B56:C56"/>
    <mergeCell ref="B55:C55"/>
    <mergeCell ref="B53:G53"/>
    <mergeCell ref="B60:B61"/>
    <mergeCell ref="C60:G61"/>
    <mergeCell ref="B62:B67"/>
    <mergeCell ref="C62:G67"/>
    <mergeCell ref="B59:G59"/>
    <mergeCell ref="J67:L67"/>
    <mergeCell ref="J61:L61"/>
    <mergeCell ref="I53:L53"/>
    <mergeCell ref="D40:E40"/>
  </mergeCells>
  <phoneticPr fontId="0" type="noConversion"/>
  <conditionalFormatting sqref="D36">
    <cfRule type="cellIs" dxfId="35" priority="2" operator="notEqual">
      <formula>0.038</formula>
    </cfRule>
  </conditionalFormatting>
  <conditionalFormatting sqref="E51 J51">
    <cfRule type="cellIs" dxfId="34" priority="25" operator="equal">
      <formula>"Board of Directors"</formula>
    </cfRule>
  </conditionalFormatting>
  <conditionalFormatting sqref="E51">
    <cfRule type="colorScale" priority="20">
      <colorScale>
        <cfvo type="num" val="3"/>
        <cfvo type="num" val="6"/>
        <cfvo type="num" val="7"/>
        <color rgb="FF92D050"/>
        <color rgb="FFFFEB84"/>
        <color rgb="FFFF0000"/>
      </colorScale>
    </cfRule>
  </conditionalFormatting>
  <conditionalFormatting sqref="F20">
    <cfRule type="cellIs" dxfId="33" priority="3" operator="notEqual">
      <formula>0</formula>
    </cfRule>
  </conditionalFormatting>
  <conditionalFormatting sqref="H25:H28">
    <cfRule type="cellIs" dxfId="32" priority="23" operator="equal">
      <formula>0.5</formula>
    </cfRule>
  </conditionalFormatting>
  <conditionalFormatting sqref="H35:H39">
    <cfRule type="cellIs" dxfId="31" priority="14" operator="equal">
      <formula>"Exc"</formula>
    </cfRule>
  </conditionalFormatting>
  <conditionalFormatting sqref="I14">
    <cfRule type="cellIs" dxfId="30" priority="1" operator="notEqual">
      <formula>0.8</formula>
    </cfRule>
  </conditionalFormatting>
  <conditionalFormatting sqref="I51">
    <cfRule type="cellIs" dxfId="29" priority="19" operator="notEqual">
      <formula>"Yes"</formula>
    </cfRule>
  </conditionalFormatting>
  <conditionalFormatting sqref="J18:J19">
    <cfRule type="containsBlanks" dxfId="28" priority="4">
      <formula>LEN(TRIM(J18))=0</formula>
    </cfRule>
  </conditionalFormatting>
  <conditionalFormatting sqref="K16">
    <cfRule type="cellIs" dxfId="27" priority="8" operator="equal">
      <formula>"Disc applied"</formula>
    </cfRule>
  </conditionalFormatting>
  <conditionalFormatting sqref="L20">
    <cfRule type="cellIs" dxfId="26" priority="11" operator="equal">
      <formula>$L$17</formula>
    </cfRule>
  </conditionalFormatting>
  <conditionalFormatting sqref="L51">
    <cfRule type="cellIs" dxfId="25" priority="26" stopIfTrue="1" operator="equal">
      <formula>"No"</formula>
    </cfRule>
  </conditionalFormatting>
  <dataValidations count="23">
    <dataValidation type="list" allowBlank="1" showInputMessage="1" showErrorMessage="1" sqref="G8:G19 K7:K9 K12:K13 D29:D34" xr:uid="{F117D1ED-F94A-4523-885E-D278D274FEAE}">
      <formula1>Period</formula1>
    </dataValidation>
    <dataValidation type="list" allowBlank="1" showInputMessage="1" showErrorMessage="1" sqref="I51 G44:G45 G55:G58" xr:uid="{B457F112-44D3-4C3C-A507-5F04C5AD3F88}">
      <formula1>Confirmed</formula1>
    </dataValidation>
    <dataValidation type="whole" allowBlank="1" showInputMessage="1" showErrorMessage="1" error="Invalid number" sqref="J16" xr:uid="{9A12BC9A-61CC-40C6-805C-649D443C6BF0}">
      <formula1>1</formula1>
      <formula2>2</formula2>
    </dataValidation>
    <dataValidation type="whole" allowBlank="1" showInputMessage="1" showErrorMessage="1" error="Invalid number" sqref="J17" xr:uid="{53D82B09-613D-4530-8184-81A3D688DDB5}">
      <formula1>0</formula1>
      <formula2>6</formula2>
    </dataValidation>
    <dataValidation allowBlank="1" showInputMessage="1" showErrorMessage="1" error="Enter value_x000a_" sqref="J12:J13 L7:L9" xr:uid="{2B5CFC5F-D5D2-4D21-AFCF-04562001F76F}"/>
    <dataValidation type="list" allowBlank="1" showInputMessage="1" showErrorMessage="1" sqref="H32" xr:uid="{4A2DAB76-3AE7-4161-A663-943455468244}">
      <formula1>"50%"</formula1>
    </dataValidation>
    <dataValidation type="list" allowBlank="1" showInputMessage="1" showErrorMessage="1" sqref="H29:H31 H33:H34" xr:uid="{0372CD3D-3AE1-4BF2-B4FE-060D4F9DDC7A}">
      <formula1>"Y"</formula1>
    </dataValidation>
    <dataValidation allowBlank="1" showInputMessage="1" showErrorMessage="1" error="Enter value" sqref="F58 E25:E39" xr:uid="{9287B7B7-118F-4F5F-B4D8-CBCE500E384B}"/>
    <dataValidation type="whole" allowBlank="1" showInputMessage="1" showErrorMessage="1" error="Enter value" sqref="F55:F57" xr:uid="{BB2C40B2-CACA-4FC3-B302-59BDB846ADB9}">
      <formula1>0</formula1>
      <formula2>10000000000000000</formula2>
    </dataValidation>
    <dataValidation type="decimal" allowBlank="1" showInputMessage="1" showErrorMessage="1" error="Enter value_x000a_" sqref="E55:E57" xr:uid="{51D86561-F1C7-46E4-BCE8-81236492FD10}">
      <formula1>0</formula1>
      <formula2>1</formula2>
    </dataValidation>
    <dataValidation type="list" allowBlank="1" showInputMessage="1" showErrorMessage="1" sqref="D25:D28" xr:uid="{01501453-FBDB-4121-A67F-FE4BEBECE8B1}">
      <formula1>Interest_Type</formula1>
    </dataValidation>
    <dataValidation type="whole" allowBlank="1" showInputMessage="1" showErrorMessage="1" error="Exceeds maximum term allowable" sqref="G24:G28" xr:uid="{6C9502B5-A26D-46FB-86EB-00F046F84CA0}">
      <formula1>0</formula1>
      <formula2>360</formula2>
    </dataValidation>
    <dataValidation type="list" allowBlank="1" showInputMessage="1" showErrorMessage="1" sqref="C58:D58" xr:uid="{769CC6C6-1EF5-4AF3-944E-C83B3A231F0B}">
      <formula1>CreditReport</formula1>
    </dataValidation>
    <dataValidation type="list" allowBlank="1" showInputMessage="1" showErrorMessage="1" sqref="M7:M9 M12:M13" xr:uid="{06DA18D2-3763-4AFA-AA40-FB91EF376C87}">
      <formula1>App</formula1>
    </dataValidation>
    <dataValidation type="whole" allowBlank="1" showInputMessage="1" showErrorMessage="1" sqref="C8" xr:uid="{A45ADF3D-EEB6-4484-AC52-C5F752E4D10C}">
      <formula1>1</formula1>
      <formula2>300000</formula2>
    </dataValidation>
    <dataValidation type="list" allowBlank="1" showInputMessage="1" showErrorMessage="1" sqref="B35" xr:uid="{6544821E-6876-461B-971D-5A4A9A476039}">
      <formula1>"Overdraft,Credit Card"</formula1>
    </dataValidation>
    <dataValidation type="list" allowBlank="1" showInputMessage="1" showErrorMessage="1" sqref="B26:B28" xr:uid="{8781282A-A803-462C-A507-4A2AAF9D32DF}">
      <formula1>"Home Loan,Investment Loan"</formula1>
    </dataValidation>
    <dataValidation type="list" allowBlank="1" showInputMessage="1" showErrorMessage="1" sqref="B30" xr:uid="{34D94CDA-69EF-4F35-AEF4-9762EA146692}">
      <formula1>"Car Loan/Lease,Personal Loan"</formula1>
    </dataValidation>
    <dataValidation type="list" allowBlank="1" showInputMessage="1" showErrorMessage="1" sqref="J20:K20" xr:uid="{F0DF65B6-6606-4497-BD77-13725D4D86A7}">
      <formula1>Location</formula1>
    </dataValidation>
    <dataValidation type="list" allowBlank="1" showInputMessage="1" showErrorMessage="1" sqref="K16" xr:uid="{D4B332A1-0663-4CA5-B645-DF18E1531515}">
      <formula1>"Disc applied"</formula1>
    </dataValidation>
    <dataValidation type="list" allowBlank="1" showInputMessage="1" showErrorMessage="1" sqref="J21" xr:uid="{CFEA404C-2D15-4C14-8DEB-9541D2FA2286}">
      <formula1>$A$191:$A$193</formula1>
    </dataValidation>
    <dataValidation type="list" allowBlank="1" showInputMessage="1" showErrorMessage="1" sqref="D36" xr:uid="{91E379CE-C9DD-4C93-84B7-217AD5FF4743}">
      <formula1>CC_Rates</formula1>
    </dataValidation>
    <dataValidation type="list" allowBlank="1" showInputMessage="1" showErrorMessage="1" sqref="I14" xr:uid="{10826F08-771D-4EC5-B349-1013B0DF6AE2}">
      <formula1>Rent_Discount</formula1>
    </dataValidation>
  </dataValidations>
  <pageMargins left="0.23622047244094491" right="0.23622047244094491" top="0.23622047244094491" bottom="0.23622047244094491" header="0.31496062992125984" footer="0.31496062992125984"/>
  <pageSetup paperSize="9" scale="71" orientation="portrait" r:id="rId1"/>
  <headerFooter alignWithMargins="0"/>
  <drawing r:id="rId2"/>
  <legacyDrawing r:id="rId3"/>
  <extLst>
    <ext xmlns:x14="http://schemas.microsoft.com/office/spreadsheetml/2009/9/main" uri="{CCE6A557-97BC-4b89-ADB6-D9C93CAAB3DF}">
      <x14:dataValidations xmlns:xm="http://schemas.microsoft.com/office/excel/2006/main" count="16">
        <x14:dataValidation type="list" allowBlank="1" showInputMessage="1" showErrorMessage="1" xr:uid="{06B4248E-519C-4D32-9212-D7B47ED29198}">
          <x14:formula1>
            <xm:f>Tables!$C$365:$C$366</xm:f>
          </x14:formula1>
          <xm:sqref>C13 C19</xm:sqref>
        </x14:dataValidation>
        <x14:dataValidation type="list" allowBlank="1" showInputMessage="1" showErrorMessage="1" xr:uid="{60F0EF06-D80C-4D35-84D3-60ABD1F2F84A}">
          <x14:formula1>
            <xm:f>Tables!$C$369:$C$370</xm:f>
          </x14:formula1>
          <xm:sqref>C18 C12</xm:sqref>
        </x14:dataValidation>
        <x14:dataValidation type="list" allowBlank="1" showInputMessage="1" showErrorMessage="1" xr:uid="{7BB9A84E-A6B6-4656-8BF6-71ADB57D1B9A}">
          <x14:formula1>
            <xm:f>Tables!$A$358:$A$362</xm:f>
          </x14:formula1>
          <xm:sqref>I7:J9</xm:sqref>
        </x14:dataValidation>
        <x14:dataValidation type="list" allowBlank="1" showInputMessage="1" showErrorMessage="1" xr:uid="{70A65A77-7B75-400E-9DD3-8C21A8A9EB19}">
          <x14:formula1>
            <xm:f>Tables!$D$373:$D$374</xm:f>
          </x14:formula1>
          <xm:sqref>H35:H39</xm:sqref>
        </x14:dataValidation>
        <x14:dataValidation type="list" allowBlank="1" showInputMessage="1" showErrorMessage="1" xr:uid="{2FFFDBE3-34F8-4239-8FD8-F8AA6B847E1C}">
          <x14:formula1>
            <xm:f>Tables!$C$379:$C$380</xm:f>
          </x14:formula1>
          <xm:sqref>B39</xm:sqref>
        </x14:dataValidation>
        <x14:dataValidation type="list" allowBlank="1" showInputMessage="1" showErrorMessage="1" xr:uid="{E47F0568-56F5-4037-AA60-8B6ED40A642C}">
          <x14:formula1>
            <xm:f>Tables!$A$394:$A$400</xm:f>
          </x14:formula1>
          <xm:sqref>F44:F45</xm:sqref>
        </x14:dataValidation>
        <x14:dataValidation type="list" allowBlank="1" showInputMessage="1" showErrorMessage="1" xr:uid="{E437E8A8-4EF8-4D50-BBFA-C74708755F70}">
          <x14:formula1>
            <xm:f>Tables!$A$389:$A$391</xm:f>
          </x14:formula1>
          <xm:sqref>I46</xm:sqref>
        </x14:dataValidation>
        <x14:dataValidation type="list" allowBlank="1" showInputMessage="1" showErrorMessage="1" xr:uid="{F8313703-570F-45B6-A879-7E1EB434655E}">
          <x14:formula1>
            <xm:f>Tables!$A$385:$A$386</xm:f>
          </x14:formula1>
          <xm:sqref>K44:K45</xm:sqref>
        </x14:dataValidation>
        <x14:dataValidation type="list" allowBlank="1" showInputMessage="1" showErrorMessage="1" xr:uid="{67218065-2005-417D-9E0E-EE386BFD0723}">
          <x14:formula1>
            <xm:f>Tables!$C$373:$C$374</xm:f>
          </x14:formula1>
          <xm:sqref>H25:H28</xm:sqref>
        </x14:dataValidation>
        <x14:dataValidation type="list" allowBlank="1" showInputMessage="1" showErrorMessage="1" xr:uid="{7CBF0AC7-D133-484D-B5E0-31FE04549A4E}">
          <x14:formula1>
            <xm:f>Tables!$A$385:$A$387</xm:f>
          </x14:formula1>
          <xm:sqref>J18:J19</xm:sqref>
        </x14:dataValidation>
        <x14:dataValidation type="list" allowBlank="1" showInputMessage="1" showErrorMessage="1" xr:uid="{6A5F2E9E-4C92-4C94-97F1-02D390950A0A}">
          <x14:formula1>
            <xm:f>Tables!$A$379:$A$383</xm:f>
          </x14:formula1>
          <xm:sqref>F33:F34</xm:sqref>
        </x14:dataValidation>
        <x14:dataValidation type="list" allowBlank="1" showInputMessage="1" showErrorMessage="1" xr:uid="{1421E683-76E8-4198-9DA4-59F99BC56EDB}">
          <x14:formula1>
            <xm:f>Tables!$A$389:$A$392</xm:f>
          </x14:formula1>
          <xm:sqref>I44:I45</xm:sqref>
        </x14:dataValidation>
        <x14:dataValidation type="list" allowBlank="1" showInputMessage="1" showErrorMessage="1" xr:uid="{4209103E-6F1E-4732-8000-E7F7E71C596F}">
          <x14:formula1>
            <xm:f>Tables!$A$30:$A$138</xm:f>
          </x14:formula1>
          <xm:sqref>D24</xm:sqref>
        </x14:dataValidation>
        <x14:dataValidation type="list" allowBlank="1" showInputMessage="1" showErrorMessage="1" xr:uid="{772D8D73-6942-4236-A368-8D662B4F49F5}">
          <x14:formula1>
            <xm:f>Tables!$F$4:$F$6</xm:f>
          </x14:formula1>
          <xm:sqref>J67:L67</xm:sqref>
        </x14:dataValidation>
        <x14:dataValidation type="list" allowBlank="1" showInputMessage="1" showErrorMessage="1" xr:uid="{8C0BA4DD-9575-4E85-8FB9-3F46460F5A76}">
          <x14:formula1>
            <xm:f>Tables!$D$4:$D$13</xm:f>
          </x14:formula1>
          <xm:sqref>J54:L54</xm:sqref>
        </x14:dataValidation>
        <x14:dataValidation type="list" allowBlank="1" showInputMessage="1" showErrorMessage="1" xr:uid="{CEBBA2AE-2BDA-441D-895A-5BAC840391D4}">
          <x14:formula1>
            <xm:f>Tables!$A$4:$A$8</xm:f>
          </x14:formula1>
          <xm:sqref>J58:L58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U412"/>
  <sheetViews>
    <sheetView topLeftCell="A299" zoomScaleNormal="100" workbookViewId="0">
      <selection activeCell="J320" sqref="J320"/>
    </sheetView>
  </sheetViews>
  <sheetFormatPr defaultColWidth="9.1796875" defaultRowHeight="12.75" customHeight="1" x14ac:dyDescent="0.3"/>
  <cols>
    <col min="1" max="1" width="33.1796875" style="37" customWidth="1"/>
    <col min="2" max="2" width="16.7265625" style="37" customWidth="1"/>
    <col min="3" max="3" width="11.26953125" style="35" customWidth="1"/>
    <col min="4" max="4" width="13" style="35" customWidth="1"/>
    <col min="5" max="5" width="11.26953125" style="35" bestFit="1" customWidth="1"/>
    <col min="6" max="6" width="12.7265625" style="35" bestFit="1" customWidth="1"/>
    <col min="7" max="7" width="12" style="35" customWidth="1"/>
    <col min="8" max="8" width="11.453125" style="35" bestFit="1" customWidth="1"/>
    <col min="9" max="10" width="10" style="35" bestFit="1" customWidth="1"/>
    <col min="11" max="12" width="11.1796875" style="35" bestFit="1" customWidth="1"/>
    <col min="13" max="13" width="11.26953125" style="35" bestFit="1" customWidth="1"/>
    <col min="14" max="17" width="9.1796875" style="35"/>
    <col min="18" max="18" width="43.26953125" style="35" customWidth="1"/>
    <col min="19" max="16384" width="9.1796875" style="35"/>
  </cols>
  <sheetData>
    <row r="1" spans="1:6" ht="12.75" customHeight="1" x14ac:dyDescent="0.3">
      <c r="A1" s="34" t="s">
        <v>141</v>
      </c>
      <c r="B1" s="34"/>
    </row>
    <row r="2" spans="1:6" ht="12.75" customHeight="1" x14ac:dyDescent="0.3">
      <c r="A2" s="18"/>
      <c r="B2" s="18"/>
      <c r="C2" s="19"/>
      <c r="D2" s="19"/>
      <c r="E2" s="19"/>
      <c r="F2" s="19"/>
    </row>
    <row r="3" spans="1:6" ht="12.75" customHeight="1" x14ac:dyDescent="0.3">
      <c r="A3" s="20" t="s">
        <v>142</v>
      </c>
      <c r="B3" s="20"/>
      <c r="D3" s="27" t="s">
        <v>143</v>
      </c>
      <c r="F3" s="27" t="s">
        <v>135</v>
      </c>
    </row>
    <row r="4" spans="1:6" ht="12.75" customHeight="1" x14ac:dyDescent="0.3">
      <c r="A4" s="560" t="s">
        <v>306</v>
      </c>
      <c r="B4" s="18"/>
      <c r="D4" s="132" t="s">
        <v>1612</v>
      </c>
      <c r="F4" s="144" t="s">
        <v>1390</v>
      </c>
    </row>
    <row r="5" spans="1:6" ht="12.75" customHeight="1" x14ac:dyDescent="0.3">
      <c r="A5" s="137" t="s">
        <v>307</v>
      </c>
      <c r="B5" s="21"/>
      <c r="D5" s="675" t="s">
        <v>1567</v>
      </c>
      <c r="F5" s="144" t="s">
        <v>1398</v>
      </c>
    </row>
    <row r="6" spans="1:6" ht="12.75" customHeight="1" x14ac:dyDescent="0.3">
      <c r="A6" s="144" t="s">
        <v>1390</v>
      </c>
      <c r="B6" s="21"/>
      <c r="D6" s="132" t="s">
        <v>308</v>
      </c>
      <c r="F6" s="143" t="s">
        <v>1373</v>
      </c>
    </row>
    <row r="7" spans="1:6" ht="12.75" customHeight="1" x14ac:dyDescent="0.3">
      <c r="A7" s="144" t="s">
        <v>1373</v>
      </c>
      <c r="B7" s="21"/>
      <c r="D7" s="494" t="s">
        <v>310</v>
      </c>
    </row>
    <row r="8" spans="1:6" ht="12.75" customHeight="1" x14ac:dyDescent="0.3">
      <c r="A8" s="144" t="s">
        <v>1398</v>
      </c>
      <c r="B8" s="21"/>
      <c r="D8" s="494" t="s">
        <v>309</v>
      </c>
      <c r="F8" s="19"/>
    </row>
    <row r="9" spans="1:6" ht="12.75" customHeight="1" x14ac:dyDescent="0.3">
      <c r="B9" s="21"/>
      <c r="D9" s="494" t="s">
        <v>1577</v>
      </c>
      <c r="F9" s="19"/>
    </row>
    <row r="10" spans="1:6" ht="12.75" customHeight="1" x14ac:dyDescent="0.3">
      <c r="B10" s="21"/>
      <c r="D10" s="132" t="s">
        <v>1372</v>
      </c>
      <c r="F10" s="22"/>
    </row>
    <row r="11" spans="1:6" ht="12.75" customHeight="1" x14ac:dyDescent="0.3">
      <c r="A11" s="21"/>
      <c r="B11" s="21"/>
      <c r="D11" s="675"/>
      <c r="F11" s="22"/>
    </row>
    <row r="12" spans="1:6" ht="12.75" customHeight="1" x14ac:dyDescent="0.3">
      <c r="A12" s="21"/>
      <c r="B12" s="21"/>
      <c r="D12" s="675"/>
      <c r="F12" s="22"/>
    </row>
    <row r="13" spans="1:6" ht="12.75" customHeight="1" x14ac:dyDescent="0.3">
      <c r="A13" s="21"/>
      <c r="B13" s="21"/>
      <c r="D13" s="675"/>
      <c r="F13" s="22"/>
    </row>
    <row r="14" spans="1:6" ht="12.75" customHeight="1" x14ac:dyDescent="0.3">
      <c r="A14" s="21"/>
      <c r="B14" s="21"/>
      <c r="F14" s="22"/>
    </row>
    <row r="15" spans="1:6" ht="12.75" customHeight="1" x14ac:dyDescent="0.3">
      <c r="F15" s="22"/>
    </row>
    <row r="16" spans="1:6" ht="12.75" customHeight="1" x14ac:dyDescent="0.3">
      <c r="F16" s="22"/>
    </row>
    <row r="18" spans="1:13" ht="12.75" customHeight="1" thickBot="1" x14ac:dyDescent="0.35">
      <c r="A18" s="673" t="s">
        <v>148</v>
      </c>
      <c r="B18" s="674" t="s">
        <v>148</v>
      </c>
    </row>
    <row r="19" spans="1:13" ht="12.75" customHeight="1" thickTop="1" x14ac:dyDescent="0.3">
      <c r="A19" s="665" t="s">
        <v>144</v>
      </c>
      <c r="B19" s="666" t="s">
        <v>145</v>
      </c>
    </row>
    <row r="20" spans="1:13" ht="12.75" customHeight="1" x14ac:dyDescent="0.3">
      <c r="A20" s="667" t="s">
        <v>146</v>
      </c>
      <c r="B20" s="668" t="s">
        <v>147</v>
      </c>
    </row>
    <row r="21" spans="1:13" ht="12.75" customHeight="1" x14ac:dyDescent="0.3">
      <c r="A21" s="669" t="s">
        <v>311</v>
      </c>
      <c r="B21" s="670" t="s">
        <v>312</v>
      </c>
    </row>
    <row r="22" spans="1:13" ht="12.75" customHeight="1" x14ac:dyDescent="0.3">
      <c r="A22" s="667" t="s">
        <v>1411</v>
      </c>
      <c r="B22" s="671" t="s">
        <v>1411</v>
      </c>
    </row>
    <row r="23" spans="1:13" ht="12.75" customHeight="1" x14ac:dyDescent="0.3">
      <c r="A23" s="669" t="s">
        <v>1412</v>
      </c>
      <c r="B23" s="670" t="s">
        <v>1412</v>
      </c>
    </row>
    <row r="24" spans="1:13" ht="12.75" customHeight="1" x14ac:dyDescent="0.3">
      <c r="A24" s="667" t="s">
        <v>1414</v>
      </c>
      <c r="B24" s="672" t="s">
        <v>1414</v>
      </c>
    </row>
    <row r="25" spans="1:13" ht="12.75" customHeight="1" x14ac:dyDescent="0.3">
      <c r="A25" s="673" t="s">
        <v>148</v>
      </c>
      <c r="B25" s="674" t="s">
        <v>148</v>
      </c>
    </row>
    <row r="28" spans="1:13" ht="12.75" customHeight="1" x14ac:dyDescent="0.3">
      <c r="A28" s="18"/>
      <c r="B28" s="18"/>
    </row>
    <row r="29" spans="1:13" ht="12.75" customHeight="1" x14ac:dyDescent="0.3">
      <c r="A29" s="23" t="s">
        <v>149</v>
      </c>
      <c r="B29" s="23"/>
      <c r="C29" s="19" t="s">
        <v>144</v>
      </c>
      <c r="D29" s="35" t="s">
        <v>146</v>
      </c>
      <c r="E29" s="19" t="s">
        <v>1578</v>
      </c>
      <c r="F29" s="35" t="s">
        <v>1578</v>
      </c>
      <c r="G29" s="19" t="s">
        <v>1412</v>
      </c>
      <c r="H29" s="19" t="s">
        <v>1414</v>
      </c>
      <c r="I29" s="35" t="s">
        <v>150</v>
      </c>
      <c r="J29" s="19"/>
      <c r="K29" s="19" t="s">
        <v>313</v>
      </c>
      <c r="L29" s="427" t="s">
        <v>42</v>
      </c>
      <c r="M29" s="35" t="s">
        <v>314</v>
      </c>
    </row>
    <row r="30" spans="1:13" ht="12.75" customHeight="1" x14ac:dyDescent="0.3">
      <c r="A30" s="25" t="s">
        <v>315</v>
      </c>
      <c r="B30" s="25" t="s">
        <v>316</v>
      </c>
      <c r="C30" s="135">
        <v>20000</v>
      </c>
      <c r="D30" s="135">
        <v>30150</v>
      </c>
      <c r="E30" s="135">
        <v>40000</v>
      </c>
      <c r="F30" s="135">
        <v>50000</v>
      </c>
      <c r="G30" s="135">
        <v>50000</v>
      </c>
      <c r="H30" s="135">
        <v>100000</v>
      </c>
      <c r="I30" s="330">
        <v>84</v>
      </c>
      <c r="J30" s="19"/>
      <c r="K30" s="25" t="s">
        <v>317</v>
      </c>
      <c r="M30" s="35" t="s">
        <v>318</v>
      </c>
    </row>
    <row r="31" spans="1:13" ht="12.75" customHeight="1" x14ac:dyDescent="0.3">
      <c r="A31" s="25" t="s">
        <v>319</v>
      </c>
      <c r="B31" s="25" t="s">
        <v>316</v>
      </c>
      <c r="C31" s="135">
        <v>30000</v>
      </c>
      <c r="D31" s="135">
        <v>40000</v>
      </c>
      <c r="E31" s="135">
        <v>50000</v>
      </c>
      <c r="F31" s="135">
        <v>85000</v>
      </c>
      <c r="G31" s="135">
        <v>150000</v>
      </c>
      <c r="H31" s="135">
        <v>250000</v>
      </c>
      <c r="I31" s="330">
        <v>84</v>
      </c>
      <c r="J31" s="19"/>
      <c r="K31" s="25" t="s">
        <v>320</v>
      </c>
      <c r="M31" s="35" t="s">
        <v>318</v>
      </c>
    </row>
    <row r="32" spans="1:13" ht="12.75" customHeight="1" x14ac:dyDescent="0.3">
      <c r="A32" s="25" t="s">
        <v>321</v>
      </c>
      <c r="B32" s="25" t="s">
        <v>322</v>
      </c>
      <c r="C32" s="135">
        <v>60000</v>
      </c>
      <c r="D32" s="135">
        <v>100000</v>
      </c>
      <c r="E32" s="135">
        <v>150000</v>
      </c>
      <c r="F32" s="135">
        <v>200000</v>
      </c>
      <c r="G32" s="135">
        <v>250000</v>
      </c>
      <c r="H32" s="135">
        <v>300000</v>
      </c>
      <c r="I32" s="330">
        <v>84</v>
      </c>
      <c r="J32" s="19"/>
      <c r="K32" s="25" t="s">
        <v>320</v>
      </c>
      <c r="M32" s="35" t="s">
        <v>318</v>
      </c>
    </row>
    <row r="33" spans="1:13" ht="12.75" customHeight="1" x14ac:dyDescent="0.3">
      <c r="A33" s="25" t="s">
        <v>323</v>
      </c>
      <c r="B33" s="25" t="s">
        <v>324</v>
      </c>
      <c r="C33" s="135">
        <v>60000</v>
      </c>
      <c r="D33" s="135">
        <v>100000</v>
      </c>
      <c r="E33" s="135">
        <v>150000</v>
      </c>
      <c r="F33" s="135">
        <v>200000</v>
      </c>
      <c r="G33" s="135">
        <v>250000</v>
      </c>
      <c r="H33" s="135">
        <v>300000</v>
      </c>
      <c r="I33" s="330">
        <v>84</v>
      </c>
      <c r="J33" s="19"/>
      <c r="K33" s="25" t="s">
        <v>320</v>
      </c>
      <c r="M33" s="35" t="s">
        <v>318</v>
      </c>
    </row>
    <row r="34" spans="1:13" ht="12.75" customHeight="1" x14ac:dyDescent="0.3">
      <c r="A34" s="25" t="s">
        <v>325</v>
      </c>
      <c r="B34" s="25" t="s">
        <v>326</v>
      </c>
      <c r="C34" s="135">
        <v>60000</v>
      </c>
      <c r="D34" s="135">
        <v>100000</v>
      </c>
      <c r="E34" s="135">
        <v>150000</v>
      </c>
      <c r="F34" s="135">
        <v>200000</v>
      </c>
      <c r="G34" s="135">
        <v>250000</v>
      </c>
      <c r="H34" s="135">
        <v>300000</v>
      </c>
      <c r="I34" s="330">
        <v>84</v>
      </c>
      <c r="J34" s="19"/>
      <c r="K34" s="25" t="s">
        <v>320</v>
      </c>
      <c r="M34" s="35" t="s">
        <v>318</v>
      </c>
    </row>
    <row r="35" spans="1:13" ht="12.75" customHeight="1" x14ac:dyDescent="0.3">
      <c r="A35" s="25" t="s">
        <v>69</v>
      </c>
      <c r="B35" s="25" t="s">
        <v>327</v>
      </c>
      <c r="C35" s="135">
        <v>25000</v>
      </c>
      <c r="D35" s="135">
        <v>25000</v>
      </c>
      <c r="E35" s="135">
        <v>25000</v>
      </c>
      <c r="F35" s="135">
        <v>25000</v>
      </c>
      <c r="G35" s="135">
        <v>35000</v>
      </c>
      <c r="H35" s="135">
        <v>50000</v>
      </c>
      <c r="I35" s="330">
        <v>36</v>
      </c>
      <c r="K35" s="25" t="s">
        <v>317</v>
      </c>
      <c r="M35" s="35" t="s">
        <v>318</v>
      </c>
    </row>
    <row r="36" spans="1:13" ht="12.75" customHeight="1" x14ac:dyDescent="0.3">
      <c r="A36" s="25" t="s">
        <v>328</v>
      </c>
      <c r="B36" s="25" t="s">
        <v>329</v>
      </c>
      <c r="C36" s="135">
        <v>25000</v>
      </c>
      <c r="D36" s="135">
        <v>25000</v>
      </c>
      <c r="E36" s="135">
        <v>25000</v>
      </c>
      <c r="F36" s="135">
        <v>25000</v>
      </c>
      <c r="G36" s="135">
        <v>35000</v>
      </c>
      <c r="H36" s="135">
        <v>50000</v>
      </c>
      <c r="I36" s="330">
        <v>36</v>
      </c>
      <c r="K36" s="25" t="s">
        <v>317</v>
      </c>
      <c r="M36" s="35" t="s">
        <v>318</v>
      </c>
    </row>
    <row r="37" spans="1:13" ht="12.75" customHeight="1" x14ac:dyDescent="0.3">
      <c r="A37" s="41" t="s">
        <v>1417</v>
      </c>
      <c r="B37" s="25" t="s">
        <v>1418</v>
      </c>
      <c r="C37" s="135">
        <v>750000</v>
      </c>
      <c r="D37" s="135">
        <v>1000000</v>
      </c>
      <c r="E37" s="135">
        <v>1500000</v>
      </c>
      <c r="F37" s="135">
        <v>2000000</v>
      </c>
      <c r="G37" s="135">
        <v>2500000</v>
      </c>
      <c r="H37" s="135">
        <v>3000000</v>
      </c>
      <c r="I37" s="330">
        <v>360</v>
      </c>
      <c r="K37" s="332">
        <v>0.8</v>
      </c>
      <c r="L37" s="429"/>
      <c r="M37" s="35" t="s">
        <v>330</v>
      </c>
    </row>
    <row r="38" spans="1:13" ht="12.75" customHeight="1" x14ac:dyDescent="0.3">
      <c r="A38" s="41" t="s">
        <v>1419</v>
      </c>
      <c r="B38" s="25" t="s">
        <v>1420</v>
      </c>
      <c r="C38" s="135">
        <v>750000</v>
      </c>
      <c r="D38" s="135">
        <v>1000000</v>
      </c>
      <c r="E38" s="135">
        <v>1500000</v>
      </c>
      <c r="F38" s="135">
        <v>2000000</v>
      </c>
      <c r="G38" s="135">
        <v>2500000</v>
      </c>
      <c r="H38" s="135">
        <v>3000000</v>
      </c>
      <c r="I38" s="330">
        <v>360</v>
      </c>
      <c r="K38" s="332">
        <v>0.8</v>
      </c>
      <c r="L38" s="429">
        <v>0.9</v>
      </c>
      <c r="M38" s="35" t="s">
        <v>330</v>
      </c>
    </row>
    <row r="39" spans="1:13" ht="12.75" customHeight="1" x14ac:dyDescent="0.3">
      <c r="A39" s="41" t="s">
        <v>1421</v>
      </c>
      <c r="B39" s="25" t="s">
        <v>1422</v>
      </c>
      <c r="C39" s="135">
        <v>750000</v>
      </c>
      <c r="D39" s="135">
        <v>1000000</v>
      </c>
      <c r="E39" s="135">
        <v>1500000</v>
      </c>
      <c r="F39" s="135">
        <v>2000000</v>
      </c>
      <c r="G39" s="135">
        <v>2500000</v>
      </c>
      <c r="H39" s="135">
        <v>3000000</v>
      </c>
      <c r="I39" s="330">
        <v>360</v>
      </c>
      <c r="K39" s="332">
        <v>0.8</v>
      </c>
      <c r="L39" s="429">
        <v>0.95</v>
      </c>
      <c r="M39" s="35" t="s">
        <v>330</v>
      </c>
    </row>
    <row r="40" spans="1:13" ht="12.75" customHeight="1" x14ac:dyDescent="0.3">
      <c r="A40" s="41" t="s">
        <v>1423</v>
      </c>
      <c r="B40" s="25" t="s">
        <v>1424</v>
      </c>
      <c r="C40" s="135">
        <v>750000</v>
      </c>
      <c r="D40" s="135">
        <v>1000000</v>
      </c>
      <c r="E40" s="135">
        <v>1500000</v>
      </c>
      <c r="F40" s="135">
        <v>2000000</v>
      </c>
      <c r="G40" s="135">
        <v>2500000</v>
      </c>
      <c r="H40" s="135">
        <v>3000000</v>
      </c>
      <c r="I40" s="330">
        <v>360</v>
      </c>
      <c r="K40" s="332">
        <v>0.8</v>
      </c>
      <c r="M40" s="35" t="s">
        <v>330</v>
      </c>
    </row>
    <row r="41" spans="1:13" ht="12.75" customHeight="1" x14ac:dyDescent="0.3">
      <c r="A41" s="41" t="s">
        <v>1425</v>
      </c>
      <c r="B41" s="25" t="s">
        <v>1426</v>
      </c>
      <c r="C41" s="135">
        <v>750000</v>
      </c>
      <c r="D41" s="135">
        <v>1000000</v>
      </c>
      <c r="E41" s="135">
        <v>1500000</v>
      </c>
      <c r="F41" s="135">
        <v>2000000</v>
      </c>
      <c r="G41" s="135">
        <v>2500000</v>
      </c>
      <c r="H41" s="135">
        <v>3000000</v>
      </c>
      <c r="I41" s="330">
        <v>360</v>
      </c>
      <c r="K41" s="332">
        <v>0.8</v>
      </c>
      <c r="L41" s="429">
        <v>0.9</v>
      </c>
      <c r="M41" s="35" t="s">
        <v>330</v>
      </c>
    </row>
    <row r="42" spans="1:13" ht="12.75" customHeight="1" x14ac:dyDescent="0.3">
      <c r="A42" s="41" t="s">
        <v>1427</v>
      </c>
      <c r="B42" s="25" t="s">
        <v>1428</v>
      </c>
      <c r="C42" s="135">
        <v>750000</v>
      </c>
      <c r="D42" s="135">
        <v>1000000</v>
      </c>
      <c r="E42" s="135">
        <v>1500000</v>
      </c>
      <c r="F42" s="135">
        <v>2000000</v>
      </c>
      <c r="G42" s="135">
        <v>2500000</v>
      </c>
      <c r="H42" s="135">
        <v>3000000</v>
      </c>
      <c r="I42" s="330">
        <v>360</v>
      </c>
      <c r="K42" s="332">
        <v>0.8</v>
      </c>
      <c r="L42" s="429">
        <v>0.95</v>
      </c>
      <c r="M42" s="35" t="s">
        <v>330</v>
      </c>
    </row>
    <row r="43" spans="1:13" ht="12.75" customHeight="1" x14ac:dyDescent="0.3">
      <c r="A43" s="41" t="s">
        <v>1429</v>
      </c>
      <c r="B43" s="25" t="s">
        <v>1430</v>
      </c>
      <c r="C43" s="135">
        <v>750000</v>
      </c>
      <c r="D43" s="135">
        <v>1000000</v>
      </c>
      <c r="E43" s="135">
        <v>1500000</v>
      </c>
      <c r="F43" s="135">
        <v>2000000</v>
      </c>
      <c r="G43" s="135">
        <v>2500000</v>
      </c>
      <c r="H43" s="135">
        <v>3000000</v>
      </c>
      <c r="I43" s="330">
        <v>360</v>
      </c>
      <c r="K43" s="332">
        <v>0.8</v>
      </c>
      <c r="L43" s="429">
        <v>0.95</v>
      </c>
      <c r="M43" s="35" t="s">
        <v>330</v>
      </c>
    </row>
    <row r="44" spans="1:13" ht="12.75" customHeight="1" x14ac:dyDescent="0.3">
      <c r="A44" s="41" t="s">
        <v>1431</v>
      </c>
      <c r="B44" s="25" t="s">
        <v>1432</v>
      </c>
      <c r="C44" s="135">
        <v>750000</v>
      </c>
      <c r="D44" s="135">
        <v>1000000</v>
      </c>
      <c r="E44" s="135">
        <v>1500000</v>
      </c>
      <c r="F44" s="135">
        <v>2000000</v>
      </c>
      <c r="G44" s="135">
        <v>2500000</v>
      </c>
      <c r="H44" s="135">
        <v>3000000</v>
      </c>
      <c r="I44" s="330">
        <v>360</v>
      </c>
      <c r="K44" s="332">
        <v>0.8</v>
      </c>
      <c r="L44" s="429">
        <v>0.9</v>
      </c>
      <c r="M44" s="35" t="s">
        <v>330</v>
      </c>
    </row>
    <row r="45" spans="1:13" ht="12.75" customHeight="1" x14ac:dyDescent="0.3">
      <c r="A45" s="41" t="s">
        <v>1433</v>
      </c>
      <c r="B45" s="25" t="s">
        <v>1434</v>
      </c>
      <c r="C45" s="135">
        <v>750000</v>
      </c>
      <c r="D45" s="135">
        <v>1000000</v>
      </c>
      <c r="E45" s="135">
        <v>1500000</v>
      </c>
      <c r="F45" s="135">
        <v>2000000</v>
      </c>
      <c r="G45" s="135">
        <v>2500000</v>
      </c>
      <c r="H45" s="135">
        <v>3000000</v>
      </c>
      <c r="I45" s="330">
        <v>360</v>
      </c>
      <c r="K45" s="332">
        <v>0.8</v>
      </c>
      <c r="L45" s="429">
        <v>0.95</v>
      </c>
      <c r="M45" s="35" t="s">
        <v>330</v>
      </c>
    </row>
    <row r="46" spans="1:13" ht="12.75" customHeight="1" x14ac:dyDescent="0.3">
      <c r="A46" s="41" t="s">
        <v>1435</v>
      </c>
      <c r="B46" s="25" t="s">
        <v>1436</v>
      </c>
      <c r="C46" s="135">
        <v>750000</v>
      </c>
      <c r="D46" s="135">
        <v>1000000</v>
      </c>
      <c r="E46" s="135">
        <v>1500000</v>
      </c>
      <c r="F46" s="135">
        <v>2000000</v>
      </c>
      <c r="G46" s="135">
        <v>2500000</v>
      </c>
      <c r="H46" s="135">
        <v>3000000</v>
      </c>
      <c r="I46" s="330">
        <v>360</v>
      </c>
      <c r="K46" s="332">
        <v>0.8</v>
      </c>
      <c r="L46" s="429">
        <v>0.95</v>
      </c>
      <c r="M46" s="35" t="s">
        <v>330</v>
      </c>
    </row>
    <row r="47" spans="1:13" ht="12.75" customHeight="1" x14ac:dyDescent="0.3">
      <c r="A47" s="41" t="s">
        <v>1437</v>
      </c>
      <c r="B47" s="25" t="s">
        <v>1438</v>
      </c>
      <c r="C47" s="135">
        <v>750000</v>
      </c>
      <c r="D47" s="135">
        <v>1000000</v>
      </c>
      <c r="E47" s="135">
        <v>1500000</v>
      </c>
      <c r="F47" s="135">
        <v>2000000</v>
      </c>
      <c r="G47" s="135">
        <v>2500000</v>
      </c>
      <c r="H47" s="135">
        <v>3000000</v>
      </c>
      <c r="I47" s="330">
        <v>360</v>
      </c>
      <c r="K47" s="332">
        <v>0.8</v>
      </c>
      <c r="L47" s="429">
        <v>0.95</v>
      </c>
      <c r="M47" s="35" t="s">
        <v>330</v>
      </c>
    </row>
    <row r="48" spans="1:13" ht="12.75" customHeight="1" x14ac:dyDescent="0.3">
      <c r="A48" s="41" t="s">
        <v>1439</v>
      </c>
      <c r="B48" s="25" t="s">
        <v>1440</v>
      </c>
      <c r="C48" s="135">
        <v>750000</v>
      </c>
      <c r="D48" s="135">
        <v>1000000</v>
      </c>
      <c r="E48" s="135">
        <v>1500000</v>
      </c>
      <c r="F48" s="135">
        <v>2000000</v>
      </c>
      <c r="G48" s="135">
        <v>2500000</v>
      </c>
      <c r="H48" s="135">
        <v>3000000</v>
      </c>
      <c r="I48" s="330">
        <v>360</v>
      </c>
      <c r="K48" s="332">
        <v>0.8</v>
      </c>
      <c r="L48" s="429">
        <v>0.95</v>
      </c>
      <c r="M48" s="35" t="s">
        <v>330</v>
      </c>
    </row>
    <row r="49" spans="1:13" ht="12.75" customHeight="1" x14ac:dyDescent="0.3">
      <c r="A49" s="41" t="s">
        <v>1441</v>
      </c>
      <c r="B49" s="25" t="s">
        <v>1442</v>
      </c>
      <c r="C49" s="135">
        <v>750000</v>
      </c>
      <c r="D49" s="135">
        <v>1000000</v>
      </c>
      <c r="E49" s="135">
        <v>1500000</v>
      </c>
      <c r="F49" s="135">
        <v>2000000</v>
      </c>
      <c r="G49" s="135">
        <v>2500000</v>
      </c>
      <c r="H49" s="135">
        <v>3000000</v>
      </c>
      <c r="I49" s="330">
        <v>360</v>
      </c>
      <c r="K49" s="332">
        <v>0.8</v>
      </c>
      <c r="M49" s="35" t="s">
        <v>330</v>
      </c>
    </row>
    <row r="50" spans="1:13" ht="12.75" customHeight="1" x14ac:dyDescent="0.3">
      <c r="A50" s="41" t="s">
        <v>1443</v>
      </c>
      <c r="B50" s="25" t="s">
        <v>1444</v>
      </c>
      <c r="C50" s="135">
        <v>750000</v>
      </c>
      <c r="D50" s="135">
        <v>1000000</v>
      </c>
      <c r="E50" s="135">
        <v>1500000</v>
      </c>
      <c r="F50" s="135">
        <v>2000000</v>
      </c>
      <c r="G50" s="135">
        <v>2500000</v>
      </c>
      <c r="H50" s="135">
        <v>3000000</v>
      </c>
      <c r="I50" s="330">
        <v>360</v>
      </c>
      <c r="K50" s="332">
        <v>0.8</v>
      </c>
      <c r="L50" s="429">
        <v>0.9</v>
      </c>
      <c r="M50" s="35" t="s">
        <v>330</v>
      </c>
    </row>
    <row r="51" spans="1:13" ht="12.75" customHeight="1" x14ac:dyDescent="0.3">
      <c r="A51" s="41" t="s">
        <v>1445</v>
      </c>
      <c r="B51" s="25" t="s">
        <v>1446</v>
      </c>
      <c r="C51" s="135">
        <v>750000</v>
      </c>
      <c r="D51" s="135">
        <v>1000000</v>
      </c>
      <c r="E51" s="135">
        <v>1500000</v>
      </c>
      <c r="F51" s="135">
        <v>2000000</v>
      </c>
      <c r="G51" s="135">
        <v>2500000</v>
      </c>
      <c r="H51" s="135">
        <v>3000000</v>
      </c>
      <c r="I51" s="330">
        <v>360</v>
      </c>
      <c r="K51" s="332">
        <v>0.8</v>
      </c>
      <c r="L51" s="429"/>
      <c r="M51" s="35" t="s">
        <v>330</v>
      </c>
    </row>
    <row r="52" spans="1:13" ht="12.75" customHeight="1" x14ac:dyDescent="0.3">
      <c r="A52" s="41" t="s">
        <v>1447</v>
      </c>
      <c r="B52" s="25" t="s">
        <v>1448</v>
      </c>
      <c r="C52" s="135">
        <v>750000</v>
      </c>
      <c r="D52" s="135">
        <v>1000000</v>
      </c>
      <c r="E52" s="135">
        <v>1500000</v>
      </c>
      <c r="F52" s="135">
        <v>2000000</v>
      </c>
      <c r="G52" s="135">
        <v>2500000</v>
      </c>
      <c r="H52" s="135">
        <v>3000000</v>
      </c>
      <c r="I52" s="330">
        <v>360</v>
      </c>
      <c r="K52" s="332">
        <v>0.8</v>
      </c>
      <c r="L52" s="429">
        <v>0.9</v>
      </c>
      <c r="M52" s="35" t="s">
        <v>330</v>
      </c>
    </row>
    <row r="53" spans="1:13" ht="12.75" customHeight="1" x14ac:dyDescent="0.3">
      <c r="A53" s="41" t="s">
        <v>1449</v>
      </c>
      <c r="B53" s="25" t="s">
        <v>1450</v>
      </c>
      <c r="C53" s="135">
        <v>750000</v>
      </c>
      <c r="D53" s="135">
        <v>1000000</v>
      </c>
      <c r="E53" s="135">
        <v>1500000</v>
      </c>
      <c r="F53" s="135">
        <v>2000000</v>
      </c>
      <c r="G53" s="135">
        <v>2500000</v>
      </c>
      <c r="H53" s="135">
        <v>3000000</v>
      </c>
      <c r="I53" s="330">
        <v>360</v>
      </c>
      <c r="K53" s="332">
        <v>0.8</v>
      </c>
      <c r="L53" s="429">
        <v>0.9</v>
      </c>
      <c r="M53" s="35" t="s">
        <v>330</v>
      </c>
    </row>
    <row r="54" spans="1:13" ht="12.75" customHeight="1" x14ac:dyDescent="0.3">
      <c r="A54" s="41" t="s">
        <v>1451</v>
      </c>
      <c r="B54" s="25" t="s">
        <v>1452</v>
      </c>
      <c r="C54" s="135">
        <v>750000</v>
      </c>
      <c r="D54" s="135">
        <v>1000000</v>
      </c>
      <c r="E54" s="135">
        <v>1500000</v>
      </c>
      <c r="F54" s="135">
        <v>2000000</v>
      </c>
      <c r="G54" s="135">
        <v>2500000</v>
      </c>
      <c r="H54" s="135">
        <v>3000000</v>
      </c>
      <c r="I54" s="330">
        <v>360</v>
      </c>
      <c r="K54" s="332">
        <v>0.8</v>
      </c>
      <c r="L54" s="429">
        <v>0.9</v>
      </c>
      <c r="M54" s="35" t="s">
        <v>330</v>
      </c>
    </row>
    <row r="55" spans="1:13" ht="12.75" customHeight="1" x14ac:dyDescent="0.3">
      <c r="A55" s="41" t="s">
        <v>1453</v>
      </c>
      <c r="B55" s="25" t="s">
        <v>1454</v>
      </c>
      <c r="C55" s="135">
        <v>750000</v>
      </c>
      <c r="D55" s="135">
        <v>1000000</v>
      </c>
      <c r="E55" s="135">
        <v>1500000</v>
      </c>
      <c r="F55" s="135">
        <v>2000000</v>
      </c>
      <c r="G55" s="135">
        <v>2500000</v>
      </c>
      <c r="H55" s="135">
        <v>3000000</v>
      </c>
      <c r="I55" s="330">
        <v>360</v>
      </c>
      <c r="K55" s="332">
        <v>0.8</v>
      </c>
      <c r="L55" s="429">
        <v>0.9</v>
      </c>
      <c r="M55" s="35" t="s">
        <v>330</v>
      </c>
    </row>
    <row r="56" spans="1:13" ht="12.75" customHeight="1" x14ac:dyDescent="0.3">
      <c r="A56" s="41" t="s">
        <v>1455</v>
      </c>
      <c r="B56" s="25" t="s">
        <v>1456</v>
      </c>
      <c r="C56" s="135">
        <v>750000</v>
      </c>
      <c r="D56" s="135">
        <v>1000000</v>
      </c>
      <c r="E56" s="135">
        <v>1500000</v>
      </c>
      <c r="F56" s="135">
        <v>2000000</v>
      </c>
      <c r="G56" s="135">
        <v>2500000</v>
      </c>
      <c r="H56" s="135">
        <v>3000000</v>
      </c>
      <c r="I56" s="330">
        <v>360</v>
      </c>
      <c r="K56" s="332">
        <v>0.8</v>
      </c>
      <c r="L56" s="429">
        <v>0.9</v>
      </c>
      <c r="M56" s="35" t="s">
        <v>330</v>
      </c>
    </row>
    <row r="57" spans="1:13" ht="12.75" customHeight="1" x14ac:dyDescent="0.3">
      <c r="A57" s="41" t="s">
        <v>1457</v>
      </c>
      <c r="B57" s="25" t="s">
        <v>1458</v>
      </c>
      <c r="C57" s="135">
        <v>750000</v>
      </c>
      <c r="D57" s="135">
        <v>1000000</v>
      </c>
      <c r="E57" s="135">
        <v>1500000</v>
      </c>
      <c r="F57" s="135">
        <v>2000000</v>
      </c>
      <c r="G57" s="135">
        <v>2500000</v>
      </c>
      <c r="H57" s="135">
        <v>3000000</v>
      </c>
      <c r="I57" s="330">
        <v>360</v>
      </c>
      <c r="K57" s="332">
        <v>0.8</v>
      </c>
      <c r="L57" s="429">
        <v>0.9</v>
      </c>
      <c r="M57" s="35" t="s">
        <v>330</v>
      </c>
    </row>
    <row r="58" spans="1:13" ht="12.75" customHeight="1" x14ac:dyDescent="0.3">
      <c r="A58" s="41" t="s">
        <v>1459</v>
      </c>
      <c r="B58" s="25" t="s">
        <v>1460</v>
      </c>
      <c r="C58" s="135">
        <v>750000</v>
      </c>
      <c r="D58" s="135">
        <v>1000000</v>
      </c>
      <c r="E58" s="135">
        <v>1500000</v>
      </c>
      <c r="F58" s="135">
        <v>2000000</v>
      </c>
      <c r="G58" s="135">
        <v>2500000</v>
      </c>
      <c r="H58" s="135">
        <v>3000000</v>
      </c>
      <c r="I58" s="330">
        <v>360</v>
      </c>
      <c r="K58" s="332">
        <v>0.8</v>
      </c>
      <c r="L58" s="429">
        <v>0.9</v>
      </c>
      <c r="M58" s="35" t="s">
        <v>330</v>
      </c>
    </row>
    <row r="59" spans="1:13" ht="12.75" customHeight="1" x14ac:dyDescent="0.3">
      <c r="A59" s="41" t="s">
        <v>1461</v>
      </c>
      <c r="B59" s="25" t="s">
        <v>1462</v>
      </c>
      <c r="C59" s="135">
        <v>750000</v>
      </c>
      <c r="D59" s="135">
        <v>1000000</v>
      </c>
      <c r="E59" s="135">
        <v>1500000</v>
      </c>
      <c r="F59" s="135">
        <v>2000000</v>
      </c>
      <c r="G59" s="135">
        <v>2500000</v>
      </c>
      <c r="H59" s="135">
        <v>3000000</v>
      </c>
      <c r="I59" s="330">
        <v>360</v>
      </c>
      <c r="K59" s="332">
        <v>0.8</v>
      </c>
      <c r="L59" s="429">
        <v>0.9</v>
      </c>
      <c r="M59" s="35" t="s">
        <v>330</v>
      </c>
    </row>
    <row r="60" spans="1:13" ht="12.75" customHeight="1" x14ac:dyDescent="0.3">
      <c r="A60" s="41" t="s">
        <v>1463</v>
      </c>
      <c r="B60" s="25" t="s">
        <v>1464</v>
      </c>
      <c r="C60" s="135">
        <v>750000</v>
      </c>
      <c r="D60" s="135">
        <v>1000000</v>
      </c>
      <c r="E60" s="135">
        <v>1500000</v>
      </c>
      <c r="F60" s="135">
        <v>2000000</v>
      </c>
      <c r="G60" s="135">
        <v>2500000</v>
      </c>
      <c r="H60" s="135">
        <v>3000000</v>
      </c>
      <c r="I60" s="330">
        <v>360</v>
      </c>
      <c r="K60" s="332">
        <v>0.8</v>
      </c>
      <c r="L60" s="429">
        <v>0.9</v>
      </c>
      <c r="M60" s="35" t="s">
        <v>330</v>
      </c>
    </row>
    <row r="61" spans="1:13" ht="12.75" customHeight="1" x14ac:dyDescent="0.3">
      <c r="A61" s="41" t="s">
        <v>1465</v>
      </c>
      <c r="B61" s="25" t="s">
        <v>1466</v>
      </c>
      <c r="C61" s="135">
        <v>750000</v>
      </c>
      <c r="D61" s="135">
        <v>1000000</v>
      </c>
      <c r="E61" s="135">
        <v>1500000</v>
      </c>
      <c r="F61" s="135">
        <v>2000000</v>
      </c>
      <c r="G61" s="135">
        <v>2500000</v>
      </c>
      <c r="H61" s="135">
        <v>3000000</v>
      </c>
      <c r="I61" s="330">
        <v>360</v>
      </c>
      <c r="K61" s="332">
        <v>0.8</v>
      </c>
      <c r="L61" s="429">
        <v>0.9</v>
      </c>
      <c r="M61" s="35" t="s">
        <v>330</v>
      </c>
    </row>
    <row r="62" spans="1:13" ht="12.75" customHeight="1" x14ac:dyDescent="0.3">
      <c r="A62" s="41" t="s">
        <v>1467</v>
      </c>
      <c r="B62" s="25" t="s">
        <v>1468</v>
      </c>
      <c r="C62" s="135">
        <v>750000</v>
      </c>
      <c r="D62" s="135">
        <v>1000000</v>
      </c>
      <c r="E62" s="135">
        <v>1500000</v>
      </c>
      <c r="F62" s="135">
        <v>2000000</v>
      </c>
      <c r="G62" s="135">
        <v>2500000</v>
      </c>
      <c r="H62" s="135">
        <v>3000000</v>
      </c>
      <c r="I62" s="330">
        <v>360</v>
      </c>
      <c r="K62" s="332">
        <v>0.8</v>
      </c>
      <c r="M62" s="35" t="s">
        <v>330</v>
      </c>
    </row>
    <row r="63" spans="1:13" ht="12.75" customHeight="1" x14ac:dyDescent="0.3">
      <c r="A63" s="41" t="s">
        <v>1469</v>
      </c>
      <c r="B63" s="25" t="s">
        <v>1470</v>
      </c>
      <c r="C63" s="135">
        <v>750000</v>
      </c>
      <c r="D63" s="135">
        <v>1000000</v>
      </c>
      <c r="E63" s="135">
        <v>1500000</v>
      </c>
      <c r="F63" s="135">
        <v>2000000</v>
      </c>
      <c r="G63" s="135">
        <v>2500000</v>
      </c>
      <c r="H63" s="135">
        <v>3000000</v>
      </c>
      <c r="I63" s="330">
        <v>360</v>
      </c>
      <c r="K63" s="332">
        <v>0.8</v>
      </c>
      <c r="L63" s="429">
        <v>0.9</v>
      </c>
      <c r="M63" s="35" t="s">
        <v>330</v>
      </c>
    </row>
    <row r="64" spans="1:13" ht="12.75" customHeight="1" x14ac:dyDescent="0.3">
      <c r="A64" s="41" t="s">
        <v>1471</v>
      </c>
      <c r="B64" s="25" t="s">
        <v>1472</v>
      </c>
      <c r="C64" s="135">
        <v>750000</v>
      </c>
      <c r="D64" s="135">
        <v>1000000</v>
      </c>
      <c r="E64" s="135">
        <v>1500000</v>
      </c>
      <c r="F64" s="135">
        <v>2000000</v>
      </c>
      <c r="G64" s="135">
        <v>2500000</v>
      </c>
      <c r="H64" s="135">
        <v>3000000</v>
      </c>
      <c r="I64" s="330">
        <v>360</v>
      </c>
      <c r="K64" s="332">
        <v>0.8</v>
      </c>
      <c r="L64" s="429">
        <v>0.95</v>
      </c>
      <c r="M64" s="35" t="s">
        <v>330</v>
      </c>
    </row>
    <row r="65" spans="1:13" ht="12.75" customHeight="1" x14ac:dyDescent="0.3">
      <c r="A65" s="41" t="s">
        <v>1473</v>
      </c>
      <c r="B65" s="25" t="s">
        <v>1474</v>
      </c>
      <c r="C65" s="135">
        <v>750000</v>
      </c>
      <c r="D65" s="135">
        <v>1000000</v>
      </c>
      <c r="E65" s="135">
        <v>1500000</v>
      </c>
      <c r="F65" s="135">
        <v>2000000</v>
      </c>
      <c r="G65" s="135">
        <v>2500000</v>
      </c>
      <c r="H65" s="135">
        <v>3000000</v>
      </c>
      <c r="I65" s="330">
        <v>360</v>
      </c>
      <c r="K65" s="332">
        <v>0.8</v>
      </c>
      <c r="M65" s="35" t="s">
        <v>330</v>
      </c>
    </row>
    <row r="66" spans="1:13" ht="12.75" customHeight="1" x14ac:dyDescent="0.3">
      <c r="A66" s="41" t="s">
        <v>1475</v>
      </c>
      <c r="B66" s="25" t="s">
        <v>1476</v>
      </c>
      <c r="C66" s="135">
        <v>750000</v>
      </c>
      <c r="D66" s="135">
        <v>1000000</v>
      </c>
      <c r="E66" s="135">
        <v>1500000</v>
      </c>
      <c r="F66" s="135">
        <v>2000000</v>
      </c>
      <c r="G66" s="135">
        <v>2500000</v>
      </c>
      <c r="H66" s="135">
        <v>3000000</v>
      </c>
      <c r="I66" s="330">
        <v>360</v>
      </c>
      <c r="K66" s="332">
        <v>0.8</v>
      </c>
      <c r="L66" s="429">
        <v>0.9</v>
      </c>
      <c r="M66" s="35" t="s">
        <v>330</v>
      </c>
    </row>
    <row r="67" spans="1:13" ht="12.75" customHeight="1" x14ac:dyDescent="0.3">
      <c r="A67" s="41" t="s">
        <v>1477</v>
      </c>
      <c r="B67" s="25" t="s">
        <v>1478</v>
      </c>
      <c r="C67" s="135">
        <v>750000</v>
      </c>
      <c r="D67" s="135">
        <v>1000000</v>
      </c>
      <c r="E67" s="135">
        <v>1500000</v>
      </c>
      <c r="F67" s="135">
        <v>2000000</v>
      </c>
      <c r="G67" s="135">
        <v>2500000</v>
      </c>
      <c r="H67" s="135">
        <v>3000000</v>
      </c>
      <c r="I67" s="330">
        <v>360</v>
      </c>
      <c r="K67" s="332">
        <v>0.8</v>
      </c>
      <c r="L67" s="429">
        <v>0.95</v>
      </c>
      <c r="M67" s="35" t="s">
        <v>330</v>
      </c>
    </row>
    <row r="68" spans="1:13" ht="12.75" customHeight="1" x14ac:dyDescent="0.3">
      <c r="A68" s="41" t="s">
        <v>1479</v>
      </c>
      <c r="B68" s="25" t="s">
        <v>1480</v>
      </c>
      <c r="C68" s="135">
        <v>750000</v>
      </c>
      <c r="D68" s="135">
        <v>1000000</v>
      </c>
      <c r="E68" s="135">
        <v>1500000</v>
      </c>
      <c r="F68" s="135">
        <v>2000000</v>
      </c>
      <c r="G68" s="135">
        <v>2500000</v>
      </c>
      <c r="H68" s="135">
        <v>3000000</v>
      </c>
      <c r="I68" s="330">
        <v>360</v>
      </c>
      <c r="K68" s="332">
        <v>0.8</v>
      </c>
      <c r="L68" s="429">
        <v>0.95</v>
      </c>
      <c r="M68" s="35" t="s">
        <v>330</v>
      </c>
    </row>
    <row r="69" spans="1:13" ht="12.75" customHeight="1" x14ac:dyDescent="0.3">
      <c r="A69" s="41" t="s">
        <v>1481</v>
      </c>
      <c r="B69" s="25" t="s">
        <v>1482</v>
      </c>
      <c r="C69" s="135">
        <v>750000</v>
      </c>
      <c r="D69" s="135">
        <v>1000000</v>
      </c>
      <c r="E69" s="135">
        <v>1500000</v>
      </c>
      <c r="F69" s="135">
        <v>2000000</v>
      </c>
      <c r="G69" s="135">
        <v>2500000</v>
      </c>
      <c r="H69" s="135">
        <v>3000000</v>
      </c>
      <c r="I69" s="330">
        <v>360</v>
      </c>
      <c r="K69" s="332">
        <v>0.8</v>
      </c>
      <c r="L69" s="429">
        <v>0.95</v>
      </c>
      <c r="M69" s="35" t="s">
        <v>330</v>
      </c>
    </row>
    <row r="70" spans="1:13" ht="12.75" customHeight="1" x14ac:dyDescent="0.3">
      <c r="A70" s="41" t="s">
        <v>1483</v>
      </c>
      <c r="B70" s="25" t="s">
        <v>1484</v>
      </c>
      <c r="C70" s="135">
        <v>750000</v>
      </c>
      <c r="D70" s="135">
        <v>1000000</v>
      </c>
      <c r="E70" s="135">
        <v>1500000</v>
      </c>
      <c r="F70" s="135">
        <v>2000000</v>
      </c>
      <c r="G70" s="135">
        <v>2500000</v>
      </c>
      <c r="H70" s="135">
        <v>3000000</v>
      </c>
      <c r="I70" s="330">
        <v>360</v>
      </c>
      <c r="K70" s="332">
        <v>0.8</v>
      </c>
      <c r="L70" s="429">
        <v>0.95</v>
      </c>
      <c r="M70" s="35" t="s">
        <v>330</v>
      </c>
    </row>
    <row r="71" spans="1:13" ht="12.75" customHeight="1" x14ac:dyDescent="0.3">
      <c r="A71" s="41" t="s">
        <v>1485</v>
      </c>
      <c r="B71" s="25" t="s">
        <v>1486</v>
      </c>
      <c r="C71" s="135">
        <v>750000</v>
      </c>
      <c r="D71" s="135">
        <v>1000000</v>
      </c>
      <c r="E71" s="135">
        <v>1500000</v>
      </c>
      <c r="F71" s="135">
        <v>2000000</v>
      </c>
      <c r="G71" s="135">
        <v>2500000</v>
      </c>
      <c r="H71" s="135">
        <v>3000000</v>
      </c>
      <c r="I71" s="330">
        <v>360</v>
      </c>
      <c r="K71" s="332">
        <v>0.8</v>
      </c>
      <c r="L71" s="429">
        <v>0.95</v>
      </c>
      <c r="M71" s="35" t="s">
        <v>330</v>
      </c>
    </row>
    <row r="72" spans="1:13" ht="12.75" customHeight="1" x14ac:dyDescent="0.3">
      <c r="A72" s="41" t="s">
        <v>1487</v>
      </c>
      <c r="B72" s="25" t="s">
        <v>1488</v>
      </c>
      <c r="C72" s="135">
        <v>750000</v>
      </c>
      <c r="D72" s="135">
        <v>1000000</v>
      </c>
      <c r="E72" s="135">
        <v>1500000</v>
      </c>
      <c r="F72" s="135">
        <v>2000000</v>
      </c>
      <c r="G72" s="135">
        <v>2500000</v>
      </c>
      <c r="H72" s="135">
        <v>3000000</v>
      </c>
      <c r="I72" s="330">
        <v>360</v>
      </c>
      <c r="K72" s="332">
        <v>0.8</v>
      </c>
      <c r="L72" s="429">
        <v>0.95</v>
      </c>
      <c r="M72" s="35" t="s">
        <v>330</v>
      </c>
    </row>
    <row r="73" spans="1:13" ht="12.75" customHeight="1" x14ac:dyDescent="0.3">
      <c r="A73" s="41" t="s">
        <v>1489</v>
      </c>
      <c r="B73" s="25" t="s">
        <v>1490</v>
      </c>
      <c r="C73" s="135">
        <v>750000</v>
      </c>
      <c r="D73" s="135">
        <v>1000000</v>
      </c>
      <c r="E73" s="135">
        <v>1500000</v>
      </c>
      <c r="F73" s="135">
        <v>2000000</v>
      </c>
      <c r="G73" s="135">
        <v>2500000</v>
      </c>
      <c r="H73" s="135">
        <v>3000000</v>
      </c>
      <c r="I73" s="330">
        <v>360</v>
      </c>
      <c r="K73" s="332">
        <v>0.8</v>
      </c>
      <c r="M73" s="35" t="s">
        <v>330</v>
      </c>
    </row>
    <row r="74" spans="1:13" ht="12.75" customHeight="1" x14ac:dyDescent="0.3">
      <c r="A74" s="41" t="s">
        <v>1491</v>
      </c>
      <c r="B74" s="25" t="s">
        <v>1492</v>
      </c>
      <c r="C74" s="135">
        <v>750000</v>
      </c>
      <c r="D74" s="135">
        <v>1000000</v>
      </c>
      <c r="E74" s="135">
        <v>1500000</v>
      </c>
      <c r="F74" s="135">
        <v>2000000</v>
      </c>
      <c r="G74" s="135">
        <v>2500000</v>
      </c>
      <c r="H74" s="135">
        <v>3000000</v>
      </c>
      <c r="I74" s="330">
        <v>360</v>
      </c>
      <c r="K74" s="332">
        <v>0.8</v>
      </c>
      <c r="L74" s="429">
        <v>0.9</v>
      </c>
      <c r="M74" s="35" t="s">
        <v>330</v>
      </c>
    </row>
    <row r="75" spans="1:13" ht="12.75" customHeight="1" x14ac:dyDescent="0.3">
      <c r="A75" s="41" t="s">
        <v>1493</v>
      </c>
      <c r="B75" s="25" t="s">
        <v>1494</v>
      </c>
      <c r="C75" s="135">
        <v>750000</v>
      </c>
      <c r="D75" s="135">
        <v>1000000</v>
      </c>
      <c r="E75" s="135">
        <v>1500000</v>
      </c>
      <c r="F75" s="135">
        <v>2000000</v>
      </c>
      <c r="G75" s="135">
        <v>2500000</v>
      </c>
      <c r="H75" s="135">
        <v>3000000</v>
      </c>
      <c r="I75" s="330">
        <v>360</v>
      </c>
      <c r="K75" s="332">
        <v>0.8</v>
      </c>
      <c r="M75" s="35" t="s">
        <v>330</v>
      </c>
    </row>
    <row r="76" spans="1:13" ht="12.75" customHeight="1" x14ac:dyDescent="0.3">
      <c r="A76" s="41" t="s">
        <v>1495</v>
      </c>
      <c r="B76" s="25" t="s">
        <v>1496</v>
      </c>
      <c r="C76" s="135">
        <v>750000</v>
      </c>
      <c r="D76" s="135">
        <v>1000000</v>
      </c>
      <c r="E76" s="135">
        <v>1500000</v>
      </c>
      <c r="F76" s="135">
        <v>2000000</v>
      </c>
      <c r="G76" s="135">
        <v>2500000</v>
      </c>
      <c r="H76" s="135">
        <v>3000000</v>
      </c>
      <c r="I76" s="330">
        <v>360</v>
      </c>
      <c r="K76" s="332">
        <v>0.8</v>
      </c>
      <c r="L76" s="429">
        <v>0.9</v>
      </c>
      <c r="M76" s="35" t="s">
        <v>330</v>
      </c>
    </row>
    <row r="77" spans="1:13" ht="12.75" customHeight="1" x14ac:dyDescent="0.3">
      <c r="A77" s="41" t="s">
        <v>1497</v>
      </c>
      <c r="B77" s="25" t="s">
        <v>1498</v>
      </c>
      <c r="C77" s="135">
        <v>750000</v>
      </c>
      <c r="D77" s="135">
        <v>1000000</v>
      </c>
      <c r="E77" s="135">
        <v>1500000</v>
      </c>
      <c r="F77" s="135">
        <v>2000000</v>
      </c>
      <c r="G77" s="135">
        <v>2500000</v>
      </c>
      <c r="H77" s="135">
        <v>3000000</v>
      </c>
      <c r="I77" s="330">
        <v>360</v>
      </c>
      <c r="K77" s="332">
        <v>0.8</v>
      </c>
      <c r="L77" s="429">
        <v>0.9</v>
      </c>
      <c r="M77" s="35" t="s">
        <v>330</v>
      </c>
    </row>
    <row r="78" spans="1:13" ht="12.75" customHeight="1" x14ac:dyDescent="0.3">
      <c r="A78" s="41" t="s">
        <v>1499</v>
      </c>
      <c r="B78" s="25" t="s">
        <v>1500</v>
      </c>
      <c r="C78" s="135">
        <v>750000</v>
      </c>
      <c r="D78" s="135">
        <v>1000000</v>
      </c>
      <c r="E78" s="135">
        <v>1500000</v>
      </c>
      <c r="F78" s="135">
        <v>2000000</v>
      </c>
      <c r="G78" s="135">
        <v>2500000</v>
      </c>
      <c r="H78" s="135">
        <v>3000000</v>
      </c>
      <c r="I78" s="330">
        <v>360</v>
      </c>
      <c r="K78" s="332">
        <v>0.8</v>
      </c>
      <c r="L78" s="429">
        <v>0.9</v>
      </c>
      <c r="M78" s="35" t="s">
        <v>330</v>
      </c>
    </row>
    <row r="79" spans="1:13" ht="12.75" customHeight="1" x14ac:dyDescent="0.3">
      <c r="A79" s="41" t="s">
        <v>1501</v>
      </c>
      <c r="B79" s="25" t="s">
        <v>1502</v>
      </c>
      <c r="C79" s="135">
        <v>750000</v>
      </c>
      <c r="D79" s="135">
        <v>1000000</v>
      </c>
      <c r="E79" s="135">
        <v>1500000</v>
      </c>
      <c r="F79" s="135">
        <v>2000000</v>
      </c>
      <c r="G79" s="135">
        <v>2500000</v>
      </c>
      <c r="H79" s="135">
        <v>3000000</v>
      </c>
      <c r="I79" s="330">
        <v>360</v>
      </c>
      <c r="K79" s="332">
        <v>0.8</v>
      </c>
      <c r="L79" s="429">
        <v>0.9</v>
      </c>
      <c r="M79" s="35" t="s">
        <v>330</v>
      </c>
    </row>
    <row r="80" spans="1:13" ht="12.75" customHeight="1" x14ac:dyDescent="0.3">
      <c r="A80" s="41" t="s">
        <v>1503</v>
      </c>
      <c r="B80" s="25" t="s">
        <v>1504</v>
      </c>
      <c r="C80" s="135">
        <v>750000</v>
      </c>
      <c r="D80" s="135">
        <v>1000000</v>
      </c>
      <c r="E80" s="135">
        <v>1500000</v>
      </c>
      <c r="F80" s="135">
        <v>2000000</v>
      </c>
      <c r="G80" s="135">
        <v>2500000</v>
      </c>
      <c r="H80" s="135">
        <v>3000000</v>
      </c>
      <c r="I80" s="330">
        <v>360</v>
      </c>
      <c r="K80" s="332">
        <v>0.8</v>
      </c>
      <c r="L80" s="429">
        <v>0.9</v>
      </c>
      <c r="M80" s="35" t="s">
        <v>330</v>
      </c>
    </row>
    <row r="81" spans="1:13" ht="12.75" customHeight="1" x14ac:dyDescent="0.3">
      <c r="A81" s="41" t="s">
        <v>1505</v>
      </c>
      <c r="B81" s="25" t="s">
        <v>1506</v>
      </c>
      <c r="C81" s="135">
        <v>750000</v>
      </c>
      <c r="D81" s="135">
        <v>1000000</v>
      </c>
      <c r="E81" s="135">
        <v>1500000</v>
      </c>
      <c r="F81" s="135">
        <v>2000000</v>
      </c>
      <c r="G81" s="135">
        <v>2500000</v>
      </c>
      <c r="H81" s="135">
        <v>3000000</v>
      </c>
      <c r="I81" s="330">
        <v>360</v>
      </c>
      <c r="K81" s="332">
        <v>0.8</v>
      </c>
      <c r="L81" s="429">
        <v>0.9</v>
      </c>
      <c r="M81" s="35" t="s">
        <v>330</v>
      </c>
    </row>
    <row r="82" spans="1:13" ht="12.75" customHeight="1" x14ac:dyDescent="0.3">
      <c r="A82" s="41" t="s">
        <v>1507</v>
      </c>
      <c r="B82" s="25" t="s">
        <v>1508</v>
      </c>
      <c r="C82" s="135">
        <v>750000</v>
      </c>
      <c r="D82" s="135">
        <v>1000000</v>
      </c>
      <c r="E82" s="135">
        <v>1500000</v>
      </c>
      <c r="F82" s="135">
        <v>2000000</v>
      </c>
      <c r="G82" s="135">
        <v>2500000</v>
      </c>
      <c r="H82" s="135">
        <v>3000000</v>
      </c>
      <c r="I82" s="330">
        <v>360</v>
      </c>
      <c r="K82" s="332">
        <v>0.8</v>
      </c>
      <c r="L82" s="429">
        <v>0.9</v>
      </c>
      <c r="M82" s="35" t="s">
        <v>330</v>
      </c>
    </row>
    <row r="83" spans="1:13" ht="12.75" customHeight="1" x14ac:dyDescent="0.3">
      <c r="A83" s="41" t="s">
        <v>1509</v>
      </c>
      <c r="B83" s="25" t="s">
        <v>1510</v>
      </c>
      <c r="C83" s="135">
        <v>750000</v>
      </c>
      <c r="D83" s="135">
        <v>1000000</v>
      </c>
      <c r="E83" s="135">
        <v>1500000</v>
      </c>
      <c r="F83" s="135">
        <v>2000000</v>
      </c>
      <c r="G83" s="135">
        <v>2500000</v>
      </c>
      <c r="H83" s="135">
        <v>3000000</v>
      </c>
      <c r="I83" s="330">
        <v>360</v>
      </c>
      <c r="K83" s="332">
        <v>0.8</v>
      </c>
      <c r="L83" s="429">
        <v>0.9</v>
      </c>
      <c r="M83" s="35" t="s">
        <v>330</v>
      </c>
    </row>
    <row r="84" spans="1:13" ht="12.75" customHeight="1" x14ac:dyDescent="0.3">
      <c r="A84" s="41" t="s">
        <v>1511</v>
      </c>
      <c r="B84" s="25" t="s">
        <v>1512</v>
      </c>
      <c r="C84" s="135">
        <v>750000</v>
      </c>
      <c r="D84" s="135">
        <v>1000000</v>
      </c>
      <c r="E84" s="135">
        <v>1500000</v>
      </c>
      <c r="F84" s="135">
        <v>2000000</v>
      </c>
      <c r="G84" s="135">
        <v>2500000</v>
      </c>
      <c r="H84" s="135">
        <v>3000000</v>
      </c>
      <c r="I84" s="330">
        <v>360</v>
      </c>
      <c r="K84" s="332">
        <v>0.8</v>
      </c>
      <c r="L84" s="429">
        <v>0.9</v>
      </c>
      <c r="M84" s="35" t="s">
        <v>330</v>
      </c>
    </row>
    <row r="85" spans="1:13" ht="12.75" customHeight="1" x14ac:dyDescent="0.3">
      <c r="A85" s="41" t="s">
        <v>1513</v>
      </c>
      <c r="B85" s="25" t="s">
        <v>1514</v>
      </c>
      <c r="C85" s="135">
        <v>750000</v>
      </c>
      <c r="D85" s="135">
        <v>1000000</v>
      </c>
      <c r="E85" s="135">
        <v>1500000</v>
      </c>
      <c r="F85" s="135">
        <v>2000000</v>
      </c>
      <c r="G85" s="135">
        <v>2500000</v>
      </c>
      <c r="H85" s="135">
        <v>3000000</v>
      </c>
      <c r="I85" s="330">
        <v>360</v>
      </c>
      <c r="K85" s="332">
        <v>0.8</v>
      </c>
      <c r="L85" s="429">
        <v>0.9</v>
      </c>
      <c r="M85" s="35" t="s">
        <v>330</v>
      </c>
    </row>
    <row r="86" spans="1:13" ht="12.75" customHeight="1" x14ac:dyDescent="0.3">
      <c r="A86" s="41" t="s">
        <v>1515</v>
      </c>
      <c r="B86" s="25" t="s">
        <v>1516</v>
      </c>
      <c r="C86" s="135">
        <v>750000</v>
      </c>
      <c r="D86" s="135">
        <v>1000000</v>
      </c>
      <c r="E86" s="135">
        <v>1500000</v>
      </c>
      <c r="F86" s="135">
        <v>2000000</v>
      </c>
      <c r="G86" s="135">
        <v>2500000</v>
      </c>
      <c r="H86" s="135">
        <v>3000000</v>
      </c>
      <c r="I86" s="330">
        <v>360</v>
      </c>
      <c r="K86" s="332">
        <v>0.8</v>
      </c>
      <c r="M86" s="35" t="s">
        <v>330</v>
      </c>
    </row>
    <row r="87" spans="1:13" ht="12.75" customHeight="1" x14ac:dyDescent="0.3">
      <c r="A87" s="41" t="s">
        <v>1517</v>
      </c>
      <c r="B87" s="25" t="s">
        <v>1518</v>
      </c>
      <c r="C87" s="135">
        <v>750000</v>
      </c>
      <c r="D87" s="135">
        <v>1000000</v>
      </c>
      <c r="E87" s="135">
        <v>1500000</v>
      </c>
      <c r="F87" s="135">
        <v>2000000</v>
      </c>
      <c r="G87" s="135">
        <v>2500000</v>
      </c>
      <c r="H87" s="135">
        <v>3000000</v>
      </c>
      <c r="I87" s="330">
        <v>360</v>
      </c>
      <c r="K87" s="332">
        <v>0.8</v>
      </c>
      <c r="L87" s="429">
        <v>0.9</v>
      </c>
      <c r="M87" s="35" t="s">
        <v>330</v>
      </c>
    </row>
    <row r="88" spans="1:13" ht="12.75" customHeight="1" x14ac:dyDescent="0.3">
      <c r="A88" s="41" t="s">
        <v>1519</v>
      </c>
      <c r="B88" s="25" t="s">
        <v>1520</v>
      </c>
      <c r="C88" s="135">
        <v>750000</v>
      </c>
      <c r="D88" s="135">
        <v>1000000</v>
      </c>
      <c r="E88" s="135">
        <v>1500000</v>
      </c>
      <c r="F88" s="135">
        <v>2000000</v>
      </c>
      <c r="G88" s="135">
        <v>2500000</v>
      </c>
      <c r="H88" s="135">
        <v>3000000</v>
      </c>
      <c r="I88" s="330">
        <v>360</v>
      </c>
      <c r="K88" s="332">
        <v>0.8</v>
      </c>
      <c r="L88" s="429">
        <v>0.95</v>
      </c>
      <c r="M88" s="35" t="s">
        <v>330</v>
      </c>
    </row>
    <row r="89" spans="1:13" ht="12.75" customHeight="1" x14ac:dyDescent="0.3">
      <c r="A89" s="41" t="s">
        <v>1521</v>
      </c>
      <c r="B89" s="25" t="s">
        <v>1522</v>
      </c>
      <c r="C89" s="135">
        <v>750000</v>
      </c>
      <c r="D89" s="135">
        <v>1000000</v>
      </c>
      <c r="E89" s="135">
        <v>1500000</v>
      </c>
      <c r="F89" s="135">
        <v>2000000</v>
      </c>
      <c r="G89" s="135">
        <v>2500000</v>
      </c>
      <c r="H89" s="135">
        <v>3000000</v>
      </c>
      <c r="I89" s="330">
        <v>360</v>
      </c>
      <c r="K89" s="332">
        <v>0.8</v>
      </c>
      <c r="M89" s="35" t="s">
        <v>330</v>
      </c>
    </row>
    <row r="90" spans="1:13" ht="12.75" customHeight="1" x14ac:dyDescent="0.3">
      <c r="A90" s="41" t="s">
        <v>1523</v>
      </c>
      <c r="B90" s="25" t="s">
        <v>1524</v>
      </c>
      <c r="C90" s="135">
        <v>750000</v>
      </c>
      <c r="D90" s="135">
        <v>1000000</v>
      </c>
      <c r="E90" s="135">
        <v>1500000</v>
      </c>
      <c r="F90" s="135">
        <v>2000000</v>
      </c>
      <c r="G90" s="135">
        <v>2500000</v>
      </c>
      <c r="H90" s="135">
        <v>3000000</v>
      </c>
      <c r="I90" s="330">
        <v>360</v>
      </c>
      <c r="K90" s="332">
        <v>0.8</v>
      </c>
      <c r="L90" s="429">
        <v>0.9</v>
      </c>
      <c r="M90" s="35" t="s">
        <v>330</v>
      </c>
    </row>
    <row r="91" spans="1:13" ht="12.75" customHeight="1" x14ac:dyDescent="0.3">
      <c r="A91" s="41" t="s">
        <v>1525</v>
      </c>
      <c r="B91" s="25" t="s">
        <v>1526</v>
      </c>
      <c r="C91" s="135">
        <v>750000</v>
      </c>
      <c r="D91" s="135">
        <v>1000000</v>
      </c>
      <c r="E91" s="135">
        <v>1500000</v>
      </c>
      <c r="F91" s="135">
        <v>2000000</v>
      </c>
      <c r="G91" s="135">
        <v>2500000</v>
      </c>
      <c r="H91" s="135">
        <v>3000000</v>
      </c>
      <c r="I91" s="330">
        <v>360</v>
      </c>
      <c r="K91" s="332">
        <v>0.8</v>
      </c>
      <c r="L91" s="429">
        <v>0.95</v>
      </c>
      <c r="M91" s="35" t="s">
        <v>330</v>
      </c>
    </row>
    <row r="92" spans="1:13" ht="12.75" customHeight="1" x14ac:dyDescent="0.3">
      <c r="A92" s="41" t="s">
        <v>1527</v>
      </c>
      <c r="B92" s="25" t="s">
        <v>1528</v>
      </c>
      <c r="C92" s="135">
        <v>750000</v>
      </c>
      <c r="D92" s="135">
        <v>1000000</v>
      </c>
      <c r="E92" s="135">
        <v>1500000</v>
      </c>
      <c r="F92" s="135">
        <v>2000000</v>
      </c>
      <c r="G92" s="135">
        <v>2500000</v>
      </c>
      <c r="H92" s="135">
        <v>3000000</v>
      </c>
      <c r="I92" s="330">
        <v>360</v>
      </c>
      <c r="K92" s="332">
        <v>0.8</v>
      </c>
      <c r="L92" s="429">
        <v>0.95</v>
      </c>
      <c r="M92" s="35" t="s">
        <v>330</v>
      </c>
    </row>
    <row r="93" spans="1:13" ht="12.75" customHeight="1" x14ac:dyDescent="0.3">
      <c r="A93" s="41" t="s">
        <v>1529</v>
      </c>
      <c r="B93" s="25" t="s">
        <v>1530</v>
      </c>
      <c r="C93" s="135">
        <v>750000</v>
      </c>
      <c r="D93" s="135">
        <v>1000000</v>
      </c>
      <c r="E93" s="135">
        <v>1500000</v>
      </c>
      <c r="F93" s="135">
        <v>2000000</v>
      </c>
      <c r="G93" s="135">
        <v>2500000</v>
      </c>
      <c r="H93" s="135">
        <v>3000000</v>
      </c>
      <c r="I93" s="330">
        <v>360</v>
      </c>
      <c r="K93" s="332">
        <v>0.8</v>
      </c>
      <c r="L93" s="429">
        <v>0.95</v>
      </c>
      <c r="M93" s="35" t="s">
        <v>330</v>
      </c>
    </row>
    <row r="94" spans="1:13" ht="12.75" customHeight="1" x14ac:dyDescent="0.3">
      <c r="A94" s="41" t="s">
        <v>1531</v>
      </c>
      <c r="B94" s="25" t="s">
        <v>1532</v>
      </c>
      <c r="C94" s="135">
        <v>750000</v>
      </c>
      <c r="D94" s="135">
        <v>1000000</v>
      </c>
      <c r="E94" s="135">
        <v>1500000</v>
      </c>
      <c r="F94" s="135">
        <v>2000000</v>
      </c>
      <c r="G94" s="135">
        <v>2500000</v>
      </c>
      <c r="H94" s="135">
        <v>3000000</v>
      </c>
      <c r="I94" s="330">
        <v>360</v>
      </c>
      <c r="K94" s="332">
        <v>0.8</v>
      </c>
      <c r="L94" s="429">
        <v>0.95</v>
      </c>
      <c r="M94" s="35" t="s">
        <v>330</v>
      </c>
    </row>
    <row r="95" spans="1:13" ht="12.75" customHeight="1" x14ac:dyDescent="0.3">
      <c r="A95" s="41" t="s">
        <v>1533</v>
      </c>
      <c r="B95" s="25" t="s">
        <v>1534</v>
      </c>
      <c r="C95" s="135">
        <v>750000</v>
      </c>
      <c r="D95" s="135">
        <v>1000000</v>
      </c>
      <c r="E95" s="135">
        <v>1500000</v>
      </c>
      <c r="F95" s="135">
        <v>2000000</v>
      </c>
      <c r="G95" s="135">
        <v>2500000</v>
      </c>
      <c r="H95" s="135">
        <v>3000000</v>
      </c>
      <c r="I95" s="330">
        <v>360</v>
      </c>
      <c r="K95" s="332">
        <v>0.8</v>
      </c>
      <c r="L95" s="429">
        <v>0.95</v>
      </c>
      <c r="M95" s="35" t="s">
        <v>330</v>
      </c>
    </row>
    <row r="96" spans="1:13" ht="12.75" customHeight="1" x14ac:dyDescent="0.3">
      <c r="A96" s="41" t="s">
        <v>1535</v>
      </c>
      <c r="B96" s="25" t="s">
        <v>1536</v>
      </c>
      <c r="C96" s="135">
        <v>750000</v>
      </c>
      <c r="D96" s="135">
        <v>1000000</v>
      </c>
      <c r="E96" s="135">
        <v>1500000</v>
      </c>
      <c r="F96" s="135">
        <v>2000000</v>
      </c>
      <c r="G96" s="135">
        <v>2500000</v>
      </c>
      <c r="H96" s="135">
        <v>3000000</v>
      </c>
      <c r="I96" s="330">
        <v>360</v>
      </c>
      <c r="K96" s="332">
        <v>0.8</v>
      </c>
      <c r="L96" s="429">
        <v>0.95</v>
      </c>
      <c r="M96" s="35" t="s">
        <v>330</v>
      </c>
    </row>
    <row r="97" spans="1:13" ht="12.75" customHeight="1" x14ac:dyDescent="0.3">
      <c r="A97" s="41" t="s">
        <v>1537</v>
      </c>
      <c r="B97" s="25" t="s">
        <v>1538</v>
      </c>
      <c r="C97" s="135">
        <v>750000</v>
      </c>
      <c r="D97" s="135">
        <v>1000000</v>
      </c>
      <c r="E97" s="135">
        <v>1500000</v>
      </c>
      <c r="F97" s="135">
        <v>2000000</v>
      </c>
      <c r="G97" s="135">
        <v>2500000</v>
      </c>
      <c r="H97" s="135">
        <v>3000000</v>
      </c>
      <c r="I97" s="330">
        <v>360</v>
      </c>
      <c r="K97" s="332">
        <v>0.8</v>
      </c>
      <c r="L97" s="429">
        <v>0.95</v>
      </c>
      <c r="M97" s="35" t="s">
        <v>330</v>
      </c>
    </row>
    <row r="98" spans="1:13" ht="12.75" customHeight="1" x14ac:dyDescent="0.3">
      <c r="A98" s="41" t="s">
        <v>1539</v>
      </c>
      <c r="B98" s="25" t="s">
        <v>1540</v>
      </c>
      <c r="C98" s="135">
        <v>750000</v>
      </c>
      <c r="D98" s="135">
        <v>1000000</v>
      </c>
      <c r="E98" s="135">
        <v>1500000</v>
      </c>
      <c r="F98" s="135">
        <v>2000000</v>
      </c>
      <c r="G98" s="135">
        <v>2500000</v>
      </c>
      <c r="H98" s="135">
        <v>3000000</v>
      </c>
      <c r="I98" s="330">
        <v>360</v>
      </c>
      <c r="K98" s="332">
        <v>0.8</v>
      </c>
      <c r="L98" s="429"/>
      <c r="M98" s="35" t="s">
        <v>330</v>
      </c>
    </row>
    <row r="99" spans="1:13" ht="12.75" customHeight="1" x14ac:dyDescent="0.3">
      <c r="A99" s="41" t="s">
        <v>1541</v>
      </c>
      <c r="B99" s="25" t="s">
        <v>1542</v>
      </c>
      <c r="C99" s="135">
        <v>750000</v>
      </c>
      <c r="D99" s="135">
        <v>1000000</v>
      </c>
      <c r="E99" s="135">
        <v>1500000</v>
      </c>
      <c r="F99" s="135">
        <v>2000000</v>
      </c>
      <c r="G99" s="135">
        <v>2500000</v>
      </c>
      <c r="H99" s="135">
        <v>3000000</v>
      </c>
      <c r="I99" s="330">
        <v>360</v>
      </c>
      <c r="K99" s="332">
        <v>0.8</v>
      </c>
      <c r="L99" s="429">
        <v>0.9</v>
      </c>
      <c r="M99" s="35" t="s">
        <v>330</v>
      </c>
    </row>
    <row r="100" spans="1:13" ht="12.75" customHeight="1" x14ac:dyDescent="0.3">
      <c r="A100" s="41" t="s">
        <v>1543</v>
      </c>
      <c r="B100" s="25" t="s">
        <v>1544</v>
      </c>
      <c r="C100" s="135">
        <v>750000</v>
      </c>
      <c r="D100" s="135">
        <v>1000000</v>
      </c>
      <c r="E100" s="135">
        <v>1500000</v>
      </c>
      <c r="F100" s="135">
        <v>2000000</v>
      </c>
      <c r="G100" s="135">
        <v>2500000</v>
      </c>
      <c r="H100" s="135">
        <v>3000000</v>
      </c>
      <c r="I100" s="330">
        <v>360</v>
      </c>
      <c r="K100" s="332">
        <v>0.8</v>
      </c>
      <c r="M100" s="35" t="s">
        <v>330</v>
      </c>
    </row>
    <row r="101" spans="1:13" ht="12.75" customHeight="1" x14ac:dyDescent="0.3">
      <c r="A101" s="41" t="s">
        <v>1545</v>
      </c>
      <c r="B101" s="25" t="s">
        <v>1546</v>
      </c>
      <c r="C101" s="135">
        <v>750000</v>
      </c>
      <c r="D101" s="135">
        <v>1000000</v>
      </c>
      <c r="E101" s="135">
        <v>1500000</v>
      </c>
      <c r="F101" s="135">
        <v>2000000</v>
      </c>
      <c r="G101" s="135">
        <v>2500000</v>
      </c>
      <c r="H101" s="135">
        <v>3000000</v>
      </c>
      <c r="I101" s="330">
        <v>360</v>
      </c>
      <c r="K101" s="332">
        <v>0.8</v>
      </c>
      <c r="L101" s="429">
        <v>0.9</v>
      </c>
      <c r="M101" s="35" t="s">
        <v>330</v>
      </c>
    </row>
    <row r="102" spans="1:13" ht="12.75" customHeight="1" x14ac:dyDescent="0.3">
      <c r="A102" s="41" t="s">
        <v>1547</v>
      </c>
      <c r="B102" s="25" t="s">
        <v>1548</v>
      </c>
      <c r="C102" s="135">
        <v>750000</v>
      </c>
      <c r="D102" s="135">
        <v>1000000</v>
      </c>
      <c r="E102" s="135">
        <v>1500000</v>
      </c>
      <c r="F102" s="135">
        <v>2000000</v>
      </c>
      <c r="G102" s="135">
        <v>2500000</v>
      </c>
      <c r="H102" s="135">
        <v>3000000</v>
      </c>
      <c r="I102" s="330">
        <v>360</v>
      </c>
      <c r="K102" s="332">
        <v>0.8</v>
      </c>
      <c r="L102" s="429">
        <v>0.9</v>
      </c>
      <c r="M102" s="35" t="s">
        <v>330</v>
      </c>
    </row>
    <row r="103" spans="1:13" ht="12.75" customHeight="1" x14ac:dyDescent="0.3">
      <c r="A103" s="41" t="s">
        <v>1549</v>
      </c>
      <c r="B103" s="25" t="s">
        <v>1550</v>
      </c>
      <c r="C103" s="135">
        <v>750000</v>
      </c>
      <c r="D103" s="135">
        <v>1000000</v>
      </c>
      <c r="E103" s="135">
        <v>1500000</v>
      </c>
      <c r="F103" s="135">
        <v>2000000</v>
      </c>
      <c r="G103" s="135">
        <v>2500000</v>
      </c>
      <c r="H103" s="135">
        <v>3000000</v>
      </c>
      <c r="I103" s="330">
        <v>360</v>
      </c>
      <c r="K103" s="332">
        <v>0.8</v>
      </c>
      <c r="L103" s="429">
        <v>0.9</v>
      </c>
      <c r="M103" s="35" t="s">
        <v>330</v>
      </c>
    </row>
    <row r="104" spans="1:13" ht="12.75" customHeight="1" x14ac:dyDescent="0.3">
      <c r="A104" s="41" t="s">
        <v>1551</v>
      </c>
      <c r="B104" s="25" t="s">
        <v>1552</v>
      </c>
      <c r="C104" s="135">
        <v>750000</v>
      </c>
      <c r="D104" s="135">
        <v>1000000</v>
      </c>
      <c r="E104" s="135">
        <v>1500000</v>
      </c>
      <c r="F104" s="135">
        <v>2000000</v>
      </c>
      <c r="G104" s="135">
        <v>2500000</v>
      </c>
      <c r="H104" s="135">
        <v>3000000</v>
      </c>
      <c r="I104" s="330">
        <v>360</v>
      </c>
      <c r="K104" s="332">
        <v>0.8</v>
      </c>
      <c r="L104" s="429">
        <v>0.9</v>
      </c>
      <c r="M104" s="35" t="s">
        <v>330</v>
      </c>
    </row>
    <row r="105" spans="1:13" ht="12.75" customHeight="1" x14ac:dyDescent="0.3">
      <c r="A105" s="41" t="s">
        <v>1553</v>
      </c>
      <c r="B105" s="25" t="s">
        <v>1554</v>
      </c>
      <c r="C105" s="135">
        <v>750000</v>
      </c>
      <c r="D105" s="135">
        <v>1000000</v>
      </c>
      <c r="E105" s="135">
        <v>1500000</v>
      </c>
      <c r="F105" s="135">
        <v>2000000</v>
      </c>
      <c r="G105" s="135">
        <v>2500000</v>
      </c>
      <c r="H105" s="135">
        <v>3000000</v>
      </c>
      <c r="I105" s="330">
        <v>360</v>
      </c>
      <c r="K105" s="332">
        <v>0.8</v>
      </c>
      <c r="L105" s="429">
        <v>0.9</v>
      </c>
      <c r="M105" s="35" t="s">
        <v>330</v>
      </c>
    </row>
    <row r="106" spans="1:13" ht="12.75" customHeight="1" x14ac:dyDescent="0.3">
      <c r="A106" s="41" t="s">
        <v>1555</v>
      </c>
      <c r="B106" s="25" t="s">
        <v>1556</v>
      </c>
      <c r="C106" s="135">
        <v>750000</v>
      </c>
      <c r="D106" s="135">
        <v>1000000</v>
      </c>
      <c r="E106" s="135">
        <v>1500000</v>
      </c>
      <c r="F106" s="135">
        <v>2000000</v>
      </c>
      <c r="G106" s="135">
        <v>2500000</v>
      </c>
      <c r="H106" s="135">
        <v>3000000</v>
      </c>
      <c r="I106" s="330">
        <v>360</v>
      </c>
      <c r="K106" s="332">
        <v>0.8</v>
      </c>
      <c r="L106" s="429">
        <v>0.9</v>
      </c>
      <c r="M106" s="35" t="s">
        <v>330</v>
      </c>
    </row>
    <row r="107" spans="1:13" ht="12.75" customHeight="1" x14ac:dyDescent="0.3">
      <c r="A107" s="41" t="s">
        <v>1557</v>
      </c>
      <c r="B107" s="25" t="s">
        <v>1558</v>
      </c>
      <c r="C107" s="135">
        <v>750000</v>
      </c>
      <c r="D107" s="135">
        <v>1000000</v>
      </c>
      <c r="E107" s="135">
        <v>1500000</v>
      </c>
      <c r="F107" s="135">
        <v>2000000</v>
      </c>
      <c r="G107" s="135">
        <v>2500000</v>
      </c>
      <c r="H107" s="135">
        <v>3000000</v>
      </c>
      <c r="I107" s="330">
        <v>360</v>
      </c>
      <c r="K107" s="332">
        <v>0.8</v>
      </c>
      <c r="L107" s="429">
        <v>0.9</v>
      </c>
      <c r="M107" s="35" t="s">
        <v>330</v>
      </c>
    </row>
    <row r="108" spans="1:13" ht="12.75" customHeight="1" x14ac:dyDescent="0.3">
      <c r="A108" s="41" t="s">
        <v>1559</v>
      </c>
      <c r="B108" s="25" t="s">
        <v>1560</v>
      </c>
      <c r="C108" s="135">
        <v>750000</v>
      </c>
      <c r="D108" s="135">
        <v>1000000</v>
      </c>
      <c r="E108" s="135">
        <v>1500000</v>
      </c>
      <c r="F108" s="135">
        <v>2000000</v>
      </c>
      <c r="G108" s="135">
        <v>2500000</v>
      </c>
      <c r="H108" s="135">
        <v>3000000</v>
      </c>
      <c r="I108" s="330">
        <v>360</v>
      </c>
      <c r="K108" s="332">
        <v>0.8</v>
      </c>
      <c r="L108" s="429">
        <v>0.9</v>
      </c>
      <c r="M108" s="35" t="s">
        <v>330</v>
      </c>
    </row>
    <row r="109" spans="1:13" ht="12.75" customHeight="1" x14ac:dyDescent="0.3">
      <c r="A109" s="41" t="s">
        <v>1561</v>
      </c>
      <c r="B109" s="25" t="s">
        <v>1562</v>
      </c>
      <c r="C109" s="135">
        <v>750000</v>
      </c>
      <c r="D109" s="135">
        <v>1000000</v>
      </c>
      <c r="E109" s="135">
        <v>1500000</v>
      </c>
      <c r="F109" s="135">
        <v>2000000</v>
      </c>
      <c r="G109" s="135">
        <v>2500000</v>
      </c>
      <c r="H109" s="135">
        <v>3000000</v>
      </c>
      <c r="I109" s="330">
        <v>360</v>
      </c>
      <c r="K109" s="332">
        <v>0.8</v>
      </c>
      <c r="L109" s="429">
        <v>0.9</v>
      </c>
      <c r="M109" s="35" t="s">
        <v>330</v>
      </c>
    </row>
    <row r="110" spans="1:13" ht="12.75" customHeight="1" x14ac:dyDescent="0.3">
      <c r="A110" s="41" t="s">
        <v>1563</v>
      </c>
      <c r="B110" s="25" t="s">
        <v>1564</v>
      </c>
      <c r="C110" s="135">
        <v>750000</v>
      </c>
      <c r="D110" s="135">
        <v>1000000</v>
      </c>
      <c r="E110" s="135">
        <v>1500000</v>
      </c>
      <c r="F110" s="135">
        <v>2000000</v>
      </c>
      <c r="G110" s="135">
        <v>2500000</v>
      </c>
      <c r="H110" s="135">
        <v>3000000</v>
      </c>
      <c r="I110" s="330">
        <v>360</v>
      </c>
      <c r="K110" s="332">
        <v>0.8</v>
      </c>
      <c r="L110" s="429">
        <v>0.9</v>
      </c>
      <c r="M110" s="35" t="s">
        <v>330</v>
      </c>
    </row>
    <row r="111" spans="1:13" ht="12.75" customHeight="1" x14ac:dyDescent="0.3">
      <c r="A111" s="18" t="s">
        <v>1374</v>
      </c>
      <c r="B111" s="18" t="s">
        <v>1375</v>
      </c>
      <c r="C111" s="135">
        <v>750000</v>
      </c>
      <c r="D111" s="135">
        <v>1000000</v>
      </c>
      <c r="E111" s="135">
        <v>1500000</v>
      </c>
      <c r="F111" s="135">
        <v>2000000</v>
      </c>
      <c r="G111" s="135">
        <v>2500000</v>
      </c>
      <c r="H111" s="135">
        <v>3000000</v>
      </c>
      <c r="I111" s="330">
        <v>360</v>
      </c>
      <c r="J111" s="19"/>
      <c r="K111" s="332">
        <v>0.8</v>
      </c>
      <c r="L111" s="660">
        <v>0.9</v>
      </c>
      <c r="M111" s="35" t="s">
        <v>330</v>
      </c>
    </row>
    <row r="112" spans="1:13" ht="12.75" customHeight="1" x14ac:dyDescent="0.3">
      <c r="A112" s="18" t="s">
        <v>151</v>
      </c>
      <c r="B112" s="18" t="s">
        <v>152</v>
      </c>
      <c r="C112" s="135">
        <v>750000</v>
      </c>
      <c r="D112" s="135">
        <v>1000000</v>
      </c>
      <c r="E112" s="135">
        <v>1500000</v>
      </c>
      <c r="F112" s="135">
        <v>2000000</v>
      </c>
      <c r="G112" s="135">
        <v>2500000</v>
      </c>
      <c r="H112" s="135">
        <v>3000000</v>
      </c>
      <c r="I112" s="330">
        <v>360</v>
      </c>
      <c r="J112" s="19"/>
      <c r="K112" s="332">
        <v>0.8</v>
      </c>
      <c r="L112" s="428"/>
      <c r="M112" s="35" t="s">
        <v>330</v>
      </c>
    </row>
    <row r="113" spans="1:13" ht="12.75" customHeight="1" x14ac:dyDescent="0.3">
      <c r="A113" s="18" t="s">
        <v>1380</v>
      </c>
      <c r="B113" s="18" t="s">
        <v>1381</v>
      </c>
      <c r="C113" s="135">
        <v>750000</v>
      </c>
      <c r="D113" s="135">
        <v>1000000</v>
      </c>
      <c r="E113" s="135">
        <v>1500000</v>
      </c>
      <c r="F113" s="135">
        <v>2000000</v>
      </c>
      <c r="G113" s="135">
        <v>2500000</v>
      </c>
      <c r="H113" s="135">
        <v>3000000</v>
      </c>
      <c r="I113" s="330">
        <v>360</v>
      </c>
      <c r="J113" s="19"/>
      <c r="K113" s="332">
        <v>0.8</v>
      </c>
      <c r="L113" s="660">
        <v>0.95</v>
      </c>
      <c r="M113" s="35" t="s">
        <v>330</v>
      </c>
    </row>
    <row r="114" spans="1:13" ht="12.75" customHeight="1" x14ac:dyDescent="0.3">
      <c r="A114" s="18" t="s">
        <v>153</v>
      </c>
      <c r="B114" s="18" t="s">
        <v>154</v>
      </c>
      <c r="C114" s="135">
        <v>750000</v>
      </c>
      <c r="D114" s="135">
        <v>1000000</v>
      </c>
      <c r="E114" s="135">
        <v>1500000</v>
      </c>
      <c r="F114" s="135">
        <v>2000000</v>
      </c>
      <c r="G114" s="135">
        <v>2500000</v>
      </c>
      <c r="H114" s="135">
        <v>3000000</v>
      </c>
      <c r="I114" s="330">
        <v>360</v>
      </c>
      <c r="K114" s="332">
        <v>0.8</v>
      </c>
      <c r="L114" s="429">
        <v>0.95</v>
      </c>
      <c r="M114" s="35" t="s">
        <v>330</v>
      </c>
    </row>
    <row r="115" spans="1:13" ht="12.75" customHeight="1" x14ac:dyDescent="0.3">
      <c r="A115" s="18" t="s">
        <v>331</v>
      </c>
      <c r="B115" s="18" t="s">
        <v>332</v>
      </c>
      <c r="C115" s="135">
        <v>750000</v>
      </c>
      <c r="D115" s="135">
        <v>1000000</v>
      </c>
      <c r="E115" s="135">
        <v>1500000</v>
      </c>
      <c r="F115" s="135">
        <v>2000000</v>
      </c>
      <c r="G115" s="135">
        <v>2500000</v>
      </c>
      <c r="H115" s="135">
        <v>3000000</v>
      </c>
      <c r="I115" s="330">
        <v>360</v>
      </c>
      <c r="K115" s="332">
        <v>0.8</v>
      </c>
      <c r="L115" s="429">
        <v>0.95</v>
      </c>
      <c r="M115" s="35" t="s">
        <v>330</v>
      </c>
    </row>
    <row r="116" spans="1:13" ht="12.75" customHeight="1" x14ac:dyDescent="0.3">
      <c r="A116" s="18" t="s">
        <v>155</v>
      </c>
      <c r="B116" s="18" t="s">
        <v>156</v>
      </c>
      <c r="C116" s="135">
        <v>750000</v>
      </c>
      <c r="D116" s="135">
        <v>1000000</v>
      </c>
      <c r="E116" s="135">
        <v>1500000</v>
      </c>
      <c r="F116" s="135">
        <v>2000000</v>
      </c>
      <c r="G116" s="135">
        <v>2500000</v>
      </c>
      <c r="H116" s="135">
        <v>3000000</v>
      </c>
      <c r="I116" s="330">
        <v>360</v>
      </c>
      <c r="K116" s="332">
        <v>0.8</v>
      </c>
      <c r="L116" s="429">
        <v>0.95</v>
      </c>
      <c r="M116" s="35" t="s">
        <v>330</v>
      </c>
    </row>
    <row r="117" spans="1:13" ht="12.75" customHeight="1" x14ac:dyDescent="0.3">
      <c r="A117" s="18" t="s">
        <v>333</v>
      </c>
      <c r="B117" s="18" t="s">
        <v>334</v>
      </c>
      <c r="C117" s="135">
        <v>750000</v>
      </c>
      <c r="D117" s="135">
        <v>1000000</v>
      </c>
      <c r="E117" s="135">
        <v>1500000</v>
      </c>
      <c r="F117" s="135">
        <v>2000000</v>
      </c>
      <c r="G117" s="135">
        <v>2500000</v>
      </c>
      <c r="H117" s="135">
        <v>3000000</v>
      </c>
      <c r="I117" s="330">
        <v>360</v>
      </c>
      <c r="K117" s="332">
        <v>0.8</v>
      </c>
      <c r="L117" s="429">
        <v>0.95</v>
      </c>
      <c r="M117" s="35" t="s">
        <v>330</v>
      </c>
    </row>
    <row r="118" spans="1:13" ht="12.75" customHeight="1" x14ac:dyDescent="0.3">
      <c r="A118" s="25" t="s">
        <v>157</v>
      </c>
      <c r="B118" s="25" t="s">
        <v>158</v>
      </c>
      <c r="C118" s="135">
        <v>750000</v>
      </c>
      <c r="D118" s="135">
        <v>1000000</v>
      </c>
      <c r="E118" s="135">
        <v>1500000</v>
      </c>
      <c r="F118" s="135">
        <v>2000000</v>
      </c>
      <c r="G118" s="135">
        <v>2500000</v>
      </c>
      <c r="H118" s="135">
        <v>3000000</v>
      </c>
      <c r="I118" s="330">
        <v>360</v>
      </c>
      <c r="K118" s="332">
        <v>0.8</v>
      </c>
      <c r="L118" s="429">
        <v>0.95</v>
      </c>
      <c r="M118" s="35" t="s">
        <v>330</v>
      </c>
    </row>
    <row r="119" spans="1:13" ht="12.75" customHeight="1" x14ac:dyDescent="0.3">
      <c r="A119" s="25" t="s">
        <v>335</v>
      </c>
      <c r="B119" s="25" t="s">
        <v>336</v>
      </c>
      <c r="C119" s="135">
        <v>750000</v>
      </c>
      <c r="D119" s="135">
        <v>1000000</v>
      </c>
      <c r="E119" s="135">
        <v>1500000</v>
      </c>
      <c r="F119" s="135">
        <v>2000000</v>
      </c>
      <c r="G119" s="135">
        <v>2500000</v>
      </c>
      <c r="H119" s="135">
        <v>3000000</v>
      </c>
      <c r="I119" s="330">
        <v>360</v>
      </c>
      <c r="K119" s="332">
        <v>0.8</v>
      </c>
      <c r="L119" s="429">
        <v>0.95</v>
      </c>
      <c r="M119" s="35" t="s">
        <v>330</v>
      </c>
    </row>
    <row r="120" spans="1:13" ht="12.75" customHeight="1" x14ac:dyDescent="0.3">
      <c r="A120" s="25" t="s">
        <v>159</v>
      </c>
      <c r="B120" s="25" t="s">
        <v>160</v>
      </c>
      <c r="C120" s="135">
        <v>750000</v>
      </c>
      <c r="D120" s="135">
        <v>1000000</v>
      </c>
      <c r="E120" s="135">
        <v>1500000</v>
      </c>
      <c r="F120" s="135">
        <v>2000000</v>
      </c>
      <c r="G120" s="135">
        <v>2500000</v>
      </c>
      <c r="H120" s="135">
        <v>3000000</v>
      </c>
      <c r="I120" s="330">
        <v>360</v>
      </c>
      <c r="K120" s="332">
        <v>0.8</v>
      </c>
      <c r="L120" s="429">
        <v>0.95</v>
      </c>
      <c r="M120" s="35" t="s">
        <v>330</v>
      </c>
    </row>
    <row r="121" spans="1:13" ht="12.75" customHeight="1" x14ac:dyDescent="0.3">
      <c r="A121" s="25" t="s">
        <v>161</v>
      </c>
      <c r="B121" s="25" t="s">
        <v>162</v>
      </c>
      <c r="C121" s="135">
        <v>750000</v>
      </c>
      <c r="D121" s="135">
        <v>1000000</v>
      </c>
      <c r="E121" s="135">
        <v>1500000</v>
      </c>
      <c r="F121" s="135">
        <v>2000000</v>
      </c>
      <c r="G121" s="135">
        <v>2500000</v>
      </c>
      <c r="H121" s="135">
        <v>3000000</v>
      </c>
      <c r="I121" s="330">
        <v>360</v>
      </c>
      <c r="K121" s="332">
        <v>0.8</v>
      </c>
      <c r="L121" s="429">
        <v>0.95</v>
      </c>
      <c r="M121" s="35" t="s">
        <v>330</v>
      </c>
    </row>
    <row r="122" spans="1:13" ht="12.75" customHeight="1" x14ac:dyDescent="0.3">
      <c r="A122" s="25" t="s">
        <v>163</v>
      </c>
      <c r="B122" s="25" t="s">
        <v>164</v>
      </c>
      <c r="C122" s="135">
        <v>750000</v>
      </c>
      <c r="D122" s="135">
        <v>1000000</v>
      </c>
      <c r="E122" s="135">
        <v>1500000</v>
      </c>
      <c r="F122" s="135">
        <v>2000000</v>
      </c>
      <c r="G122" s="135">
        <v>2500000</v>
      </c>
      <c r="H122" s="135">
        <v>3000000</v>
      </c>
      <c r="I122" s="330">
        <v>360</v>
      </c>
      <c r="K122" s="332">
        <v>0.8</v>
      </c>
      <c r="L122" s="429">
        <v>0.95</v>
      </c>
      <c r="M122" s="35" t="s">
        <v>330</v>
      </c>
    </row>
    <row r="123" spans="1:13" ht="12.75" customHeight="1" x14ac:dyDescent="0.3">
      <c r="A123" s="25" t="s">
        <v>1376</v>
      </c>
      <c r="B123" s="25" t="s">
        <v>166</v>
      </c>
      <c r="C123" s="135">
        <v>750000</v>
      </c>
      <c r="D123" s="135">
        <v>1000000</v>
      </c>
      <c r="E123" s="135">
        <v>1500000</v>
      </c>
      <c r="F123" s="135">
        <v>2000000</v>
      </c>
      <c r="G123" s="135">
        <v>2500000</v>
      </c>
      <c r="H123" s="135">
        <v>3000000</v>
      </c>
      <c r="I123" s="330">
        <v>360</v>
      </c>
      <c r="K123" s="333">
        <v>0.8</v>
      </c>
      <c r="L123" s="660">
        <v>0.9</v>
      </c>
      <c r="M123" s="35" t="s">
        <v>330</v>
      </c>
    </row>
    <row r="124" spans="1:13" ht="12.75" customHeight="1" x14ac:dyDescent="0.3">
      <c r="A124" s="25" t="s">
        <v>1377</v>
      </c>
      <c r="B124" s="25" t="s">
        <v>1387</v>
      </c>
      <c r="C124" s="135">
        <v>750000</v>
      </c>
      <c r="D124" s="135">
        <v>1000000</v>
      </c>
      <c r="E124" s="135">
        <v>1500000</v>
      </c>
      <c r="F124" s="135">
        <v>2000000</v>
      </c>
      <c r="G124" s="135">
        <v>2500000</v>
      </c>
      <c r="H124" s="135">
        <v>3000000</v>
      </c>
      <c r="I124" s="330">
        <v>360</v>
      </c>
      <c r="K124" s="333">
        <v>0.8</v>
      </c>
      <c r="L124" s="660">
        <v>0.9</v>
      </c>
      <c r="M124" s="35" t="s">
        <v>330</v>
      </c>
    </row>
    <row r="125" spans="1:13" ht="12.75" customHeight="1" x14ac:dyDescent="0.3">
      <c r="A125" s="25" t="s">
        <v>165</v>
      </c>
      <c r="B125" s="25" t="s">
        <v>166</v>
      </c>
      <c r="C125" s="135">
        <v>750000</v>
      </c>
      <c r="D125" s="135">
        <v>1000000</v>
      </c>
      <c r="E125" s="135">
        <v>1500000</v>
      </c>
      <c r="F125" s="135">
        <v>2000000</v>
      </c>
      <c r="G125" s="135">
        <v>2500000</v>
      </c>
      <c r="H125" s="135">
        <v>3000000</v>
      </c>
      <c r="I125" s="330">
        <v>360</v>
      </c>
      <c r="K125" s="333">
        <v>0.8</v>
      </c>
      <c r="L125" s="428"/>
      <c r="M125" s="35" t="s">
        <v>330</v>
      </c>
    </row>
    <row r="126" spans="1:13" ht="12.75" customHeight="1" x14ac:dyDescent="0.3">
      <c r="A126" s="25" t="s">
        <v>167</v>
      </c>
      <c r="B126" s="25" t="s">
        <v>168</v>
      </c>
      <c r="C126" s="135">
        <v>750000</v>
      </c>
      <c r="D126" s="135">
        <v>1000000</v>
      </c>
      <c r="E126" s="135">
        <v>1500000</v>
      </c>
      <c r="F126" s="135">
        <v>2000000</v>
      </c>
      <c r="G126" s="135">
        <v>2500000</v>
      </c>
      <c r="H126" s="135">
        <v>3000000</v>
      </c>
      <c r="I126" s="330">
        <v>360</v>
      </c>
      <c r="K126" s="333">
        <v>0.8</v>
      </c>
      <c r="L126" s="428"/>
      <c r="M126" s="35" t="s">
        <v>330</v>
      </c>
    </row>
    <row r="127" spans="1:13" ht="12.75" customHeight="1" x14ac:dyDescent="0.3">
      <c r="A127" s="18" t="s">
        <v>169</v>
      </c>
      <c r="B127" s="18" t="s">
        <v>170</v>
      </c>
      <c r="C127" s="135">
        <v>750000</v>
      </c>
      <c r="D127" s="135">
        <v>1000000</v>
      </c>
      <c r="E127" s="135">
        <v>1500000</v>
      </c>
      <c r="F127" s="135">
        <v>2000000</v>
      </c>
      <c r="G127" s="135">
        <v>2500000</v>
      </c>
      <c r="H127" s="135">
        <v>3000000</v>
      </c>
      <c r="I127" s="330">
        <v>360</v>
      </c>
      <c r="K127" s="332">
        <v>0.8</v>
      </c>
      <c r="L127" s="429">
        <v>0.9</v>
      </c>
      <c r="M127" s="35" t="s">
        <v>330</v>
      </c>
    </row>
    <row r="128" spans="1:13" ht="12.75" customHeight="1" x14ac:dyDescent="0.3">
      <c r="A128" s="18" t="s">
        <v>171</v>
      </c>
      <c r="B128" s="18" t="s">
        <v>172</v>
      </c>
      <c r="C128" s="135">
        <v>750000</v>
      </c>
      <c r="D128" s="135">
        <v>1000000</v>
      </c>
      <c r="E128" s="135">
        <v>1500000</v>
      </c>
      <c r="F128" s="135">
        <v>2000000</v>
      </c>
      <c r="G128" s="135">
        <v>2500000</v>
      </c>
      <c r="H128" s="135">
        <v>3000000</v>
      </c>
      <c r="I128" s="330">
        <v>360</v>
      </c>
      <c r="K128" s="332">
        <v>0.8</v>
      </c>
      <c r="L128" s="429">
        <v>0.9</v>
      </c>
      <c r="M128" s="35" t="s">
        <v>330</v>
      </c>
    </row>
    <row r="129" spans="1:13" ht="12.75" customHeight="1" x14ac:dyDescent="0.3">
      <c r="A129" s="25" t="s">
        <v>173</v>
      </c>
      <c r="B129" s="25" t="s">
        <v>174</v>
      </c>
      <c r="C129" s="135">
        <v>750000</v>
      </c>
      <c r="D129" s="135">
        <v>1000000</v>
      </c>
      <c r="E129" s="135">
        <v>1500000</v>
      </c>
      <c r="F129" s="135">
        <v>2000000</v>
      </c>
      <c r="G129" s="135">
        <v>2500000</v>
      </c>
      <c r="H129" s="135">
        <v>3000000</v>
      </c>
      <c r="I129" s="330">
        <v>360</v>
      </c>
      <c r="K129" s="332">
        <v>0.8</v>
      </c>
      <c r="L129" s="429">
        <v>0.9</v>
      </c>
      <c r="M129" s="35" t="s">
        <v>330</v>
      </c>
    </row>
    <row r="130" spans="1:13" ht="12.75" customHeight="1" x14ac:dyDescent="0.3">
      <c r="A130" s="25" t="s">
        <v>175</v>
      </c>
      <c r="B130" s="25" t="s">
        <v>176</v>
      </c>
      <c r="C130" s="135">
        <v>750000</v>
      </c>
      <c r="D130" s="135">
        <v>1000000</v>
      </c>
      <c r="E130" s="135">
        <v>1500000</v>
      </c>
      <c r="F130" s="135">
        <v>2000000</v>
      </c>
      <c r="G130" s="135">
        <v>2500000</v>
      </c>
      <c r="H130" s="135">
        <v>3000000</v>
      </c>
      <c r="I130" s="330">
        <v>360</v>
      </c>
      <c r="K130" s="332">
        <v>0.8</v>
      </c>
      <c r="L130" s="429">
        <v>0.9</v>
      </c>
      <c r="M130" s="35" t="s">
        <v>330</v>
      </c>
    </row>
    <row r="131" spans="1:13" ht="12.75" customHeight="1" x14ac:dyDescent="0.3">
      <c r="A131" s="25" t="s">
        <v>177</v>
      </c>
      <c r="B131" s="25" t="s">
        <v>178</v>
      </c>
      <c r="C131" s="135">
        <v>750000</v>
      </c>
      <c r="D131" s="135">
        <v>1000000</v>
      </c>
      <c r="E131" s="135">
        <v>1500000</v>
      </c>
      <c r="F131" s="135">
        <v>2000000</v>
      </c>
      <c r="G131" s="135">
        <v>2500000</v>
      </c>
      <c r="H131" s="135">
        <v>3000000</v>
      </c>
      <c r="I131" s="330">
        <v>360</v>
      </c>
      <c r="K131" s="332">
        <v>0.8</v>
      </c>
      <c r="L131" s="429">
        <v>0.9</v>
      </c>
      <c r="M131" s="35" t="s">
        <v>330</v>
      </c>
    </row>
    <row r="132" spans="1:13" ht="12.75" customHeight="1" x14ac:dyDescent="0.3">
      <c r="A132" s="25" t="s">
        <v>179</v>
      </c>
      <c r="B132" s="25" t="s">
        <v>180</v>
      </c>
      <c r="C132" s="135">
        <v>750000</v>
      </c>
      <c r="D132" s="135">
        <v>1000000</v>
      </c>
      <c r="E132" s="135">
        <v>1500000</v>
      </c>
      <c r="F132" s="135">
        <v>2000000</v>
      </c>
      <c r="G132" s="135">
        <v>2500000</v>
      </c>
      <c r="H132" s="135">
        <v>3000000</v>
      </c>
      <c r="I132" s="330">
        <v>360</v>
      </c>
      <c r="K132" s="332">
        <v>0.8</v>
      </c>
      <c r="L132" s="429">
        <v>0.9</v>
      </c>
      <c r="M132" s="35" t="s">
        <v>330</v>
      </c>
    </row>
    <row r="133" spans="1:13" ht="12.75" customHeight="1" x14ac:dyDescent="0.3">
      <c r="A133" s="25" t="s">
        <v>181</v>
      </c>
      <c r="B133" s="25" t="s">
        <v>182</v>
      </c>
      <c r="C133" s="135">
        <v>750000</v>
      </c>
      <c r="D133" s="135">
        <v>1000000</v>
      </c>
      <c r="E133" s="135">
        <v>1500000</v>
      </c>
      <c r="F133" s="135">
        <v>2000000</v>
      </c>
      <c r="G133" s="135">
        <v>2500000</v>
      </c>
      <c r="H133" s="135">
        <v>3000000</v>
      </c>
      <c r="I133" s="330">
        <v>360</v>
      </c>
      <c r="K133" s="332">
        <v>0.8</v>
      </c>
      <c r="L133" s="429">
        <v>0.9</v>
      </c>
      <c r="M133" s="35" t="s">
        <v>330</v>
      </c>
    </row>
    <row r="134" spans="1:13" ht="12.75" customHeight="1" x14ac:dyDescent="0.3">
      <c r="A134" s="25" t="s">
        <v>183</v>
      </c>
      <c r="B134" s="25" t="s">
        <v>184</v>
      </c>
      <c r="C134" s="135">
        <v>750000</v>
      </c>
      <c r="D134" s="135">
        <v>1000000</v>
      </c>
      <c r="E134" s="135">
        <v>1500000</v>
      </c>
      <c r="F134" s="135">
        <v>2000000</v>
      </c>
      <c r="G134" s="135">
        <v>2500000</v>
      </c>
      <c r="H134" s="135">
        <v>3000000</v>
      </c>
      <c r="I134" s="330">
        <v>360</v>
      </c>
      <c r="K134" s="332">
        <v>0.8</v>
      </c>
      <c r="L134" s="429">
        <v>0.9</v>
      </c>
      <c r="M134" s="35" t="s">
        <v>330</v>
      </c>
    </row>
    <row r="135" spans="1:13" ht="12.75" customHeight="1" x14ac:dyDescent="0.3">
      <c r="A135" s="25" t="s">
        <v>185</v>
      </c>
      <c r="B135" s="25" t="s">
        <v>186</v>
      </c>
      <c r="C135" s="135">
        <v>750000</v>
      </c>
      <c r="D135" s="135">
        <v>1000000</v>
      </c>
      <c r="E135" s="135">
        <v>1500000</v>
      </c>
      <c r="F135" s="135">
        <v>2000000</v>
      </c>
      <c r="G135" s="135">
        <v>2500000</v>
      </c>
      <c r="H135" s="135">
        <v>3000000</v>
      </c>
      <c r="I135" s="330">
        <v>360</v>
      </c>
      <c r="K135" s="332">
        <v>0.8</v>
      </c>
      <c r="L135" s="429">
        <v>0.9</v>
      </c>
      <c r="M135" s="35" t="s">
        <v>330</v>
      </c>
    </row>
    <row r="136" spans="1:13" ht="12.75" customHeight="1" x14ac:dyDescent="0.3">
      <c r="A136" s="25" t="s">
        <v>187</v>
      </c>
      <c r="B136" s="25" t="s">
        <v>188</v>
      </c>
      <c r="C136" s="135">
        <v>750000</v>
      </c>
      <c r="D136" s="135">
        <v>1000000</v>
      </c>
      <c r="E136" s="135">
        <v>1500000</v>
      </c>
      <c r="F136" s="135">
        <v>2000000</v>
      </c>
      <c r="G136" s="135">
        <v>2500000</v>
      </c>
      <c r="H136" s="135">
        <v>3000000</v>
      </c>
      <c r="I136" s="330">
        <v>360</v>
      </c>
      <c r="K136" s="332">
        <v>0.8</v>
      </c>
      <c r="L136" s="429">
        <v>0.9</v>
      </c>
      <c r="M136" s="35" t="s">
        <v>330</v>
      </c>
    </row>
    <row r="137" spans="1:13" ht="12.75" customHeight="1" x14ac:dyDescent="0.3">
      <c r="A137" s="25" t="s">
        <v>189</v>
      </c>
      <c r="B137" s="25" t="s">
        <v>190</v>
      </c>
      <c r="C137" s="135">
        <v>750000</v>
      </c>
      <c r="D137" s="135">
        <v>1000000</v>
      </c>
      <c r="E137" s="135">
        <v>1500000</v>
      </c>
      <c r="F137" s="135">
        <v>2000000</v>
      </c>
      <c r="G137" s="135">
        <v>2500000</v>
      </c>
      <c r="H137" s="135">
        <v>3000000</v>
      </c>
      <c r="I137" s="330">
        <v>360</v>
      </c>
      <c r="K137" s="332">
        <v>0.8</v>
      </c>
      <c r="L137" s="429">
        <v>0.9</v>
      </c>
      <c r="M137" s="35" t="s">
        <v>330</v>
      </c>
    </row>
    <row r="138" spans="1:13" ht="12.65" customHeight="1" x14ac:dyDescent="0.3">
      <c r="A138" s="25" t="s">
        <v>191</v>
      </c>
      <c r="B138" s="25" t="s">
        <v>192</v>
      </c>
      <c r="C138" s="135">
        <v>750000</v>
      </c>
      <c r="D138" s="135">
        <v>1000000</v>
      </c>
      <c r="E138" s="135">
        <v>1500000</v>
      </c>
      <c r="F138" s="135">
        <v>2000000</v>
      </c>
      <c r="G138" s="135">
        <v>2500000</v>
      </c>
      <c r="H138" s="135">
        <v>3000000</v>
      </c>
      <c r="I138" s="35">
        <v>360</v>
      </c>
      <c r="K138" s="25" t="s">
        <v>1399</v>
      </c>
      <c r="L138" s="429">
        <v>0.9</v>
      </c>
      <c r="M138" s="35" t="s">
        <v>330</v>
      </c>
    </row>
    <row r="139" spans="1:13" ht="12.75" customHeight="1" x14ac:dyDescent="0.3">
      <c r="A139" s="25" t="s">
        <v>193</v>
      </c>
      <c r="B139" s="25"/>
      <c r="C139" s="135">
        <v>750000</v>
      </c>
      <c r="D139" s="135">
        <v>1000000</v>
      </c>
      <c r="E139" s="135">
        <v>1500000</v>
      </c>
      <c r="F139" s="135">
        <v>2000000</v>
      </c>
      <c r="G139" s="135">
        <v>2500000</v>
      </c>
      <c r="H139" s="135">
        <v>3000000</v>
      </c>
      <c r="K139" s="25"/>
    </row>
    <row r="140" spans="1:13" ht="12.75" customHeight="1" x14ac:dyDescent="0.3">
      <c r="A140" s="25" t="s">
        <v>337</v>
      </c>
      <c r="B140" s="25"/>
      <c r="C140" s="413">
        <v>1</v>
      </c>
      <c r="D140" s="413">
        <v>1</v>
      </c>
      <c r="E140" s="413">
        <v>1</v>
      </c>
      <c r="F140" s="413">
        <v>1</v>
      </c>
      <c r="G140" s="413">
        <v>1</v>
      </c>
      <c r="J140" s="25"/>
    </row>
    <row r="141" spans="1:13" ht="12.75" customHeight="1" x14ac:dyDescent="0.3">
      <c r="A141" s="25" t="s">
        <v>338</v>
      </c>
      <c r="B141" s="25"/>
      <c r="C141" s="413">
        <v>1</v>
      </c>
      <c r="D141" s="413">
        <v>1</v>
      </c>
      <c r="E141" s="413">
        <v>1</v>
      </c>
      <c r="F141" s="413">
        <v>1</v>
      </c>
      <c r="G141" s="413">
        <v>1</v>
      </c>
      <c r="J141" s="25"/>
    </row>
    <row r="142" spans="1:13" ht="12.75" customHeight="1" x14ac:dyDescent="0.3">
      <c r="A142" s="25"/>
      <c r="B142" s="25"/>
      <c r="C142" s="30" t="e">
        <f>+VLOOKUP(Worksheet!$D$24,Delegations,12,FALSE)</f>
        <v>#N/A</v>
      </c>
      <c r="D142" s="30" t="e">
        <f>+VLOOKUP(Worksheet!$D$24,Delegations,12,FALSE)</f>
        <v>#N/A</v>
      </c>
      <c r="E142" s="30" t="e">
        <f>+VLOOKUP(Worksheet!$D$24,Delegations,12,FALSE)</f>
        <v>#N/A</v>
      </c>
      <c r="F142" s="30" t="e">
        <f>+VLOOKUP(Worksheet!$D$24,Delegations,12,FALSE)</f>
        <v>#N/A</v>
      </c>
      <c r="G142" s="30" t="e">
        <f>+VLOOKUP(Worksheet!$D$24,Delegations,12,FALSE)</f>
        <v>#N/A</v>
      </c>
      <c r="J142" s="25"/>
    </row>
    <row r="143" spans="1:13" ht="12.75" customHeight="1" x14ac:dyDescent="0.3">
      <c r="A143" s="25" t="s">
        <v>194</v>
      </c>
      <c r="B143" s="25"/>
      <c r="C143" s="24" t="e">
        <f>+IF(C142="PL",C140,C141)</f>
        <v>#N/A</v>
      </c>
      <c r="D143" s="24" t="e">
        <f t="shared" ref="D143:G143" si="0">+IF(D142="PL",D140,D141)</f>
        <v>#N/A</v>
      </c>
      <c r="E143" s="24" t="e">
        <f t="shared" si="0"/>
        <v>#N/A</v>
      </c>
      <c r="F143" s="24" t="e">
        <f t="shared" si="0"/>
        <v>#N/A</v>
      </c>
      <c r="G143" s="24" t="e">
        <f t="shared" si="0"/>
        <v>#N/A</v>
      </c>
      <c r="J143" s="25"/>
    </row>
    <row r="144" spans="1:13" ht="12.75" customHeight="1" x14ac:dyDescent="0.3">
      <c r="A144" s="25" t="s">
        <v>1413</v>
      </c>
      <c r="B144" s="25"/>
      <c r="C144" s="413">
        <v>0</v>
      </c>
      <c r="D144" s="413">
        <v>0</v>
      </c>
      <c r="E144" s="413">
        <v>0</v>
      </c>
      <c r="F144" s="413">
        <v>0.98</v>
      </c>
      <c r="G144" s="413">
        <v>0.98</v>
      </c>
      <c r="J144" s="25"/>
    </row>
    <row r="145" spans="1:16" ht="12.75" customHeight="1" x14ac:dyDescent="0.3">
      <c r="A145" s="25" t="s">
        <v>305</v>
      </c>
      <c r="B145" s="25"/>
      <c r="C145" s="413">
        <v>0</v>
      </c>
      <c r="D145" s="413">
        <v>0</v>
      </c>
      <c r="E145" s="413">
        <v>0</v>
      </c>
      <c r="F145" s="413">
        <v>0</v>
      </c>
      <c r="G145" s="413">
        <v>0.95</v>
      </c>
      <c r="J145" s="25"/>
    </row>
    <row r="146" spans="1:16" ht="12.75" customHeight="1" x14ac:dyDescent="0.3">
      <c r="A146" s="25" t="s">
        <v>339</v>
      </c>
      <c r="B146" s="25"/>
      <c r="C146" s="414">
        <v>12</v>
      </c>
      <c r="D146" s="414">
        <v>12</v>
      </c>
      <c r="E146" s="414">
        <v>12</v>
      </c>
      <c r="F146" s="414">
        <v>12</v>
      </c>
      <c r="G146" s="414">
        <v>12</v>
      </c>
      <c r="J146" s="25"/>
    </row>
    <row r="147" spans="1:16" ht="12.75" customHeight="1" x14ac:dyDescent="0.3">
      <c r="A147" s="25" t="s">
        <v>340</v>
      </c>
      <c r="B147" s="25"/>
      <c r="C147" s="593">
        <v>4.99</v>
      </c>
      <c r="D147" s="593">
        <v>5.99</v>
      </c>
      <c r="E147" s="593">
        <v>6.49</v>
      </c>
      <c r="F147" s="593">
        <v>6.99</v>
      </c>
      <c r="G147" s="593">
        <v>7.99</v>
      </c>
      <c r="H147" s="594"/>
      <c r="J147" s="25"/>
    </row>
    <row r="148" spans="1:16" ht="12.75" customHeight="1" x14ac:dyDescent="0.3">
      <c r="A148" s="25" t="s">
        <v>119</v>
      </c>
      <c r="B148" s="25"/>
      <c r="C148" s="676" t="e">
        <f>+IF(C149="HL","HL","PL")</f>
        <v>#N/A</v>
      </c>
      <c r="D148" s="676" t="e">
        <f t="shared" ref="D148" si="1">+IF(D142="HL",D147,D146)</f>
        <v>#N/A</v>
      </c>
      <c r="E148" s="676" t="e">
        <f>+IF(C149="HL","HL","PL")</f>
        <v>#N/A</v>
      </c>
      <c r="F148" s="676" t="e">
        <f>+IF(C149="HL","HL","PL")</f>
        <v>#N/A</v>
      </c>
      <c r="G148" s="676" t="e">
        <f>+IF(C149="HL","HL","PL")</f>
        <v>#N/A</v>
      </c>
      <c r="J148" s="25"/>
    </row>
    <row r="149" spans="1:16" ht="12.75" customHeight="1" x14ac:dyDescent="0.3">
      <c r="A149" s="37" t="s">
        <v>380</v>
      </c>
      <c r="C149" s="35" t="e">
        <f>+VLOOKUP(Worksheet!$D$24,$A$30:$M$138,13,FALSE)</f>
        <v>#N/A</v>
      </c>
      <c r="D149" s="35" t="e">
        <f>+VLOOKUP(Worksheet!$D$24,$A$30:$M$138,13,FALSE)</f>
        <v>#N/A</v>
      </c>
      <c r="E149" s="35" t="e">
        <f>+VLOOKUP(Worksheet!$D$24,$A$30:$M$138,13,FALSE)</f>
        <v>#N/A</v>
      </c>
      <c r="F149" s="35" t="e">
        <f>+VLOOKUP(Worksheet!$D$24,$A$30:$M$138,13,FALSE)</f>
        <v>#N/A</v>
      </c>
      <c r="G149" s="35" t="e">
        <f>+VLOOKUP(Worksheet!$D$24,$A$30:$M$138,13,FALSE)</f>
        <v>#N/A</v>
      </c>
      <c r="J149" s="25"/>
    </row>
    <row r="150" spans="1:16" ht="12.75" customHeight="1" x14ac:dyDescent="0.3">
      <c r="A150" s="37" t="s">
        <v>195</v>
      </c>
      <c r="C150" s="398" t="s">
        <v>196</v>
      </c>
      <c r="D150" s="110" t="s">
        <v>42</v>
      </c>
      <c r="E150" s="110" t="s">
        <v>341</v>
      </c>
      <c r="F150" s="655" t="s">
        <v>197</v>
      </c>
      <c r="G150" s="655" t="s">
        <v>1378</v>
      </c>
      <c r="H150" s="655" t="s">
        <v>1379</v>
      </c>
      <c r="I150" s="664" t="s">
        <v>1408</v>
      </c>
      <c r="J150" s="108" t="s">
        <v>1618</v>
      </c>
      <c r="K150" s="108" t="s">
        <v>1619</v>
      </c>
    </row>
    <row r="151" spans="1:16" ht="12.75" customHeight="1" x14ac:dyDescent="0.3">
      <c r="A151" s="37" t="s">
        <v>58</v>
      </c>
      <c r="C151" s="399">
        <v>0.03</v>
      </c>
      <c r="D151" s="399">
        <v>0.03</v>
      </c>
      <c r="E151" s="430">
        <v>2E-3</v>
      </c>
      <c r="F151" s="656">
        <v>4.0000000000000001E-3</v>
      </c>
      <c r="G151" s="656">
        <v>-4.4999999999999997E-3</v>
      </c>
      <c r="H151" s="656">
        <v>-1.5E-3</v>
      </c>
      <c r="I151" s="656">
        <v>-5.4999999999999997E-3</v>
      </c>
      <c r="J151" s="430">
        <v>1E-3</v>
      </c>
      <c r="K151" s="430">
        <v>2E-3</v>
      </c>
    </row>
    <row r="152" spans="1:16" ht="12.75" customHeight="1" x14ac:dyDescent="0.3">
      <c r="A152" s="37" t="s">
        <v>198</v>
      </c>
      <c r="C152" s="399">
        <v>5.5E-2</v>
      </c>
      <c r="D152" s="400">
        <v>7.4999999999999997E-2</v>
      </c>
      <c r="I152" s="25"/>
    </row>
    <row r="153" spans="1:16" ht="12.75" customHeight="1" x14ac:dyDescent="0.3">
      <c r="A153" s="37" t="s">
        <v>199</v>
      </c>
      <c r="C153" s="401">
        <v>0.03</v>
      </c>
      <c r="D153" s="401">
        <v>0.04</v>
      </c>
      <c r="I153" s="25"/>
    </row>
    <row r="154" spans="1:16" ht="12.75" customHeight="1" x14ac:dyDescent="0.3">
      <c r="C154" s="107"/>
      <c r="D154" s="107"/>
      <c r="I154" s="25"/>
    </row>
    <row r="155" spans="1:16" ht="12.75" customHeight="1" x14ac:dyDescent="0.3">
      <c r="C155" s="107"/>
      <c r="D155" s="107"/>
    </row>
    <row r="156" spans="1:16" ht="12.75" customHeight="1" x14ac:dyDescent="0.3">
      <c r="D156" s="35" t="s">
        <v>61</v>
      </c>
      <c r="E156" s="35" t="s">
        <v>42</v>
      </c>
      <c r="F156" s="35" t="s">
        <v>342</v>
      </c>
      <c r="I156" s="25"/>
      <c r="P156" s="36"/>
    </row>
    <row r="157" spans="1:16" ht="12.75" customHeight="1" x14ac:dyDescent="0.3">
      <c r="A157" s="20" t="s">
        <v>201</v>
      </c>
      <c r="B157" s="20"/>
      <c r="C157" s="26" t="s">
        <v>202</v>
      </c>
      <c r="D157" s="107">
        <f>+C151</f>
        <v>0.03</v>
      </c>
      <c r="E157" s="107">
        <f>+D151</f>
        <v>0.03</v>
      </c>
      <c r="F157" s="35" t="s">
        <v>342</v>
      </c>
      <c r="I157" s="25"/>
      <c r="P157" s="36"/>
    </row>
    <row r="158" spans="1:16" ht="12.75" customHeight="1" x14ac:dyDescent="0.3">
      <c r="A158" s="25" t="s">
        <v>315</v>
      </c>
      <c r="B158" s="25" t="s">
        <v>316</v>
      </c>
      <c r="C158" s="141">
        <v>0.13739999999999999</v>
      </c>
      <c r="D158" s="107">
        <f t="shared" ref="D158:D164" si="2">+C158</f>
        <v>0.13739999999999999</v>
      </c>
      <c r="E158" s="107">
        <f>+C158</f>
        <v>0.13739999999999999</v>
      </c>
      <c r="F158" s="35" t="s">
        <v>342</v>
      </c>
      <c r="I158" s="25"/>
      <c r="P158" s="36"/>
    </row>
    <row r="159" spans="1:16" ht="12.75" customHeight="1" x14ac:dyDescent="0.3">
      <c r="A159" s="25" t="s">
        <v>319</v>
      </c>
      <c r="B159" s="25" t="s">
        <v>316</v>
      </c>
      <c r="C159" s="141">
        <v>0.13739999999999999</v>
      </c>
      <c r="D159" s="107">
        <f t="shared" si="2"/>
        <v>0.13739999999999999</v>
      </c>
      <c r="E159" s="107">
        <f t="shared" ref="E159:E164" si="3">+C159</f>
        <v>0.13739999999999999</v>
      </c>
      <c r="F159" s="35" t="s">
        <v>342</v>
      </c>
      <c r="I159" s="25"/>
      <c r="P159" s="36"/>
    </row>
    <row r="160" spans="1:16" ht="12.75" customHeight="1" x14ac:dyDescent="0.3">
      <c r="A160" s="25" t="s">
        <v>321</v>
      </c>
      <c r="B160" s="25" t="s">
        <v>322</v>
      </c>
      <c r="C160" s="141">
        <v>7.9899999999999999E-2</v>
      </c>
      <c r="D160" s="107">
        <f t="shared" si="2"/>
        <v>7.9899999999999999E-2</v>
      </c>
      <c r="E160" s="107">
        <f t="shared" si="3"/>
        <v>7.9899999999999999E-2</v>
      </c>
      <c r="F160" s="35" t="s">
        <v>342</v>
      </c>
      <c r="I160" s="25"/>
      <c r="P160" s="36"/>
    </row>
    <row r="161" spans="1:17" ht="12.75" customHeight="1" x14ac:dyDescent="0.3">
      <c r="A161" s="25" t="s">
        <v>323</v>
      </c>
      <c r="B161" s="25" t="s">
        <v>324</v>
      </c>
      <c r="C161" s="141">
        <v>5.9900000000000002E-2</v>
      </c>
      <c r="D161" s="107">
        <f t="shared" si="2"/>
        <v>5.9900000000000002E-2</v>
      </c>
      <c r="E161" s="107">
        <f t="shared" si="3"/>
        <v>5.9900000000000002E-2</v>
      </c>
      <c r="F161" s="35" t="s">
        <v>342</v>
      </c>
      <c r="I161" s="25"/>
      <c r="P161" s="36"/>
    </row>
    <row r="162" spans="1:17" ht="12.75" customHeight="1" x14ac:dyDescent="0.3">
      <c r="A162" s="25" t="s">
        <v>325</v>
      </c>
      <c r="B162" s="25" t="s">
        <v>326</v>
      </c>
      <c r="C162" s="141">
        <v>5.8900000000000001E-2</v>
      </c>
      <c r="D162" s="107">
        <f t="shared" si="2"/>
        <v>5.8900000000000001E-2</v>
      </c>
      <c r="E162" s="107">
        <f t="shared" si="3"/>
        <v>5.8900000000000001E-2</v>
      </c>
      <c r="I162" s="25"/>
      <c r="P162" s="36"/>
    </row>
    <row r="163" spans="1:17" ht="12.75" customHeight="1" x14ac:dyDescent="0.3">
      <c r="A163" s="25" t="s">
        <v>69</v>
      </c>
      <c r="B163" s="25" t="s">
        <v>327</v>
      </c>
      <c r="C163" s="141">
        <v>0.12989999999999999</v>
      </c>
      <c r="D163" s="107">
        <f t="shared" si="2"/>
        <v>0.12989999999999999</v>
      </c>
      <c r="E163" s="107">
        <f t="shared" si="3"/>
        <v>0.12989999999999999</v>
      </c>
      <c r="F163" s="35" t="s">
        <v>342</v>
      </c>
      <c r="I163" s="25"/>
      <c r="P163" s="36" t="s">
        <v>343</v>
      </c>
    </row>
    <row r="164" spans="1:17" ht="12.75" customHeight="1" x14ac:dyDescent="0.3">
      <c r="A164" s="25" t="s">
        <v>328</v>
      </c>
      <c r="B164" s="25" t="s">
        <v>329</v>
      </c>
      <c r="C164" s="141">
        <v>0.1229</v>
      </c>
      <c r="D164" s="107">
        <f t="shared" si="2"/>
        <v>0.1229</v>
      </c>
      <c r="E164" s="107">
        <f t="shared" si="3"/>
        <v>0.1229</v>
      </c>
      <c r="F164" s="35" t="s">
        <v>342</v>
      </c>
      <c r="I164" s="25"/>
    </row>
    <row r="165" spans="1:17" ht="12.75" customHeight="1" x14ac:dyDescent="0.3">
      <c r="A165" s="41" t="s">
        <v>1417</v>
      </c>
      <c r="B165" s="25" t="s">
        <v>1418</v>
      </c>
      <c r="C165" s="431">
        <v>5.9900000000000002E-2</v>
      </c>
      <c r="D165" s="107">
        <f>+MAX($C$152,P165)</f>
        <v>8.9900000000000008E-2</v>
      </c>
      <c r="E165" s="107">
        <f>+MAX($D$152,P165)</f>
        <v>8.9900000000000008E-2</v>
      </c>
      <c r="I165" s="25"/>
      <c r="P165" s="36">
        <f t="shared" ref="P165:P170" si="4">+C165+$C$151</f>
        <v>8.9900000000000008E-2</v>
      </c>
      <c r="Q165" s="36">
        <f>+D165-C165</f>
        <v>3.0000000000000006E-2</v>
      </c>
    </row>
    <row r="166" spans="1:17" ht="12.75" customHeight="1" x14ac:dyDescent="0.3">
      <c r="A166" s="41" t="s">
        <v>1419</v>
      </c>
      <c r="B166" s="25" t="s">
        <v>1420</v>
      </c>
      <c r="C166" s="431">
        <v>6.1899999999999997E-2</v>
      </c>
      <c r="D166" s="107">
        <f>+MAX($D$152,P166)</f>
        <v>9.1899999999999996E-2</v>
      </c>
      <c r="E166" s="107">
        <f>+MAX($D$152,P166)</f>
        <v>9.1899999999999996E-2</v>
      </c>
      <c r="I166" s="25"/>
      <c r="P166" s="36">
        <f t="shared" si="4"/>
        <v>9.1899999999999996E-2</v>
      </c>
      <c r="Q166" s="36">
        <f>+D166-C166</f>
        <v>0.03</v>
      </c>
    </row>
    <row r="167" spans="1:17" ht="12.75" customHeight="1" x14ac:dyDescent="0.3">
      <c r="A167" s="41" t="s">
        <v>1421</v>
      </c>
      <c r="B167" s="25" t="s">
        <v>1422</v>
      </c>
      <c r="C167" s="431">
        <v>6.2899999999999998E-2</v>
      </c>
      <c r="D167" s="107">
        <f>+MAX($D$152,P167)</f>
        <v>9.2899999999999996E-2</v>
      </c>
      <c r="E167" s="107">
        <f>+MAX($D$152,P167)</f>
        <v>9.2899999999999996E-2</v>
      </c>
      <c r="I167" s="25"/>
      <c r="P167" s="36">
        <f t="shared" si="4"/>
        <v>9.2899999999999996E-2</v>
      </c>
      <c r="Q167" s="36">
        <f t="shared" ref="Q167:Q230" si="5">+D167-C167</f>
        <v>0.03</v>
      </c>
    </row>
    <row r="168" spans="1:17" ht="12.75" customHeight="1" x14ac:dyDescent="0.3">
      <c r="A168" s="41" t="s">
        <v>1423</v>
      </c>
      <c r="B168" s="25" t="s">
        <v>1424</v>
      </c>
      <c r="C168" s="742">
        <f>C165</f>
        <v>5.9900000000000002E-2</v>
      </c>
      <c r="D168" s="107">
        <f t="shared" ref="D168:D231" si="6">+MAX($C$152,P168)</f>
        <v>8.9900000000000008E-2</v>
      </c>
      <c r="E168" s="107">
        <f t="shared" ref="E168:E169" si="7">+MAX($D$152,P168)</f>
        <v>8.9900000000000008E-2</v>
      </c>
      <c r="F168" s="35" t="s">
        <v>206</v>
      </c>
      <c r="I168" s="25"/>
      <c r="P168" s="36">
        <f t="shared" si="4"/>
        <v>8.9900000000000008E-2</v>
      </c>
      <c r="Q168" s="36">
        <f t="shared" si="5"/>
        <v>3.0000000000000006E-2</v>
      </c>
    </row>
    <row r="169" spans="1:17" ht="12.75" customHeight="1" x14ac:dyDescent="0.3">
      <c r="A169" s="41" t="s">
        <v>1425</v>
      </c>
      <c r="B169" s="25" t="s">
        <v>1426</v>
      </c>
      <c r="C169" s="742">
        <f>C166</f>
        <v>6.1899999999999997E-2</v>
      </c>
      <c r="D169" s="107">
        <f>+MAX($D$152,P169)</f>
        <v>9.1899999999999996E-2</v>
      </c>
      <c r="E169" s="107">
        <f t="shared" si="7"/>
        <v>9.1899999999999996E-2</v>
      </c>
      <c r="F169" s="35" t="s">
        <v>206</v>
      </c>
      <c r="I169" s="25"/>
      <c r="P169" s="36">
        <f t="shared" si="4"/>
        <v>9.1899999999999996E-2</v>
      </c>
      <c r="Q169" s="36">
        <f t="shared" si="5"/>
        <v>0.03</v>
      </c>
    </row>
    <row r="170" spans="1:17" ht="12.75" customHeight="1" x14ac:dyDescent="0.3">
      <c r="A170" s="41" t="s">
        <v>1427</v>
      </c>
      <c r="B170" s="25" t="s">
        <v>1428</v>
      </c>
      <c r="C170" s="742">
        <f>C167</f>
        <v>6.2899999999999998E-2</v>
      </c>
      <c r="D170" s="107">
        <f>+MAX($D$152,P170)</f>
        <v>9.2899999999999996E-2</v>
      </c>
      <c r="E170" s="107">
        <f>+MAX($D$152,P170)</f>
        <v>9.2899999999999996E-2</v>
      </c>
      <c r="F170" s="35" t="s">
        <v>206</v>
      </c>
      <c r="I170" s="25"/>
      <c r="K170" s="741" t="s">
        <v>1620</v>
      </c>
      <c r="L170" s="741"/>
      <c r="M170" s="741"/>
      <c r="P170" s="36">
        <f t="shared" si="4"/>
        <v>9.2899999999999996E-2</v>
      </c>
      <c r="Q170" s="36">
        <f t="shared" si="5"/>
        <v>0.03</v>
      </c>
    </row>
    <row r="171" spans="1:17" ht="12.75" customHeight="1" x14ac:dyDescent="0.3">
      <c r="A171" s="41" t="s">
        <v>1429</v>
      </c>
      <c r="B171" s="25" t="s">
        <v>1430</v>
      </c>
      <c r="C171" s="431">
        <v>6.2899999999999998E-2</v>
      </c>
      <c r="D171" s="107">
        <f t="shared" ref="D171:D173" si="8">+MAX($C$152,P171)</f>
        <v>8.9900000000000008E-2</v>
      </c>
      <c r="E171" s="107">
        <f t="shared" ref="E171:E172" si="9">+MAX($D$152,P171)</f>
        <v>8.9900000000000008E-2</v>
      </c>
      <c r="I171" s="25"/>
      <c r="P171" s="696">
        <f>+C176+$C$151</f>
        <v>8.9900000000000008E-2</v>
      </c>
      <c r="Q171" s="36">
        <f t="shared" si="5"/>
        <v>2.700000000000001E-2</v>
      </c>
    </row>
    <row r="172" spans="1:17" ht="12.75" customHeight="1" x14ac:dyDescent="0.3">
      <c r="A172" s="41" t="s">
        <v>1431</v>
      </c>
      <c r="B172" s="25" t="s">
        <v>1432</v>
      </c>
      <c r="C172" s="742">
        <f>C171</f>
        <v>6.2899999999999998E-2</v>
      </c>
      <c r="D172" s="107">
        <f t="shared" si="8"/>
        <v>8.9900000000000008E-2</v>
      </c>
      <c r="E172" s="107">
        <f t="shared" si="9"/>
        <v>8.9900000000000008E-2</v>
      </c>
      <c r="F172" s="35" t="s">
        <v>206</v>
      </c>
      <c r="I172" s="25"/>
      <c r="P172" s="696">
        <f>+C176+$C$151</f>
        <v>8.9900000000000008E-2</v>
      </c>
      <c r="Q172" s="36">
        <f t="shared" si="5"/>
        <v>2.700000000000001E-2</v>
      </c>
    </row>
    <row r="173" spans="1:17" ht="12.75" customHeight="1" x14ac:dyDescent="0.3">
      <c r="A173" s="41" t="s">
        <v>1433</v>
      </c>
      <c r="B173" s="25" t="s">
        <v>1434</v>
      </c>
      <c r="C173" s="431">
        <v>6.2899999999999998E-2</v>
      </c>
      <c r="D173" s="107">
        <f t="shared" si="8"/>
        <v>8.9900000000000008E-2</v>
      </c>
      <c r="E173" s="107">
        <f>+MAX($D$152,P173)</f>
        <v>8.9900000000000008E-2</v>
      </c>
      <c r="I173" s="25"/>
      <c r="P173" s="696">
        <f>+C176+$C$151</f>
        <v>8.9900000000000008E-2</v>
      </c>
      <c r="Q173" s="36">
        <f t="shared" si="5"/>
        <v>2.700000000000001E-2</v>
      </c>
    </row>
    <row r="174" spans="1:17" ht="12.75" customHeight="1" x14ac:dyDescent="0.3">
      <c r="A174" s="41" t="s">
        <v>1435</v>
      </c>
      <c r="B174" s="25" t="s">
        <v>1436</v>
      </c>
      <c r="C174" s="431">
        <v>6.2399999999999997E-2</v>
      </c>
      <c r="D174" s="107">
        <f t="shared" si="6"/>
        <v>8.9900000000000008E-2</v>
      </c>
      <c r="E174" s="107">
        <f t="shared" ref="E174:E175" si="10">+MAX($D$152,P174)</f>
        <v>8.9900000000000008E-2</v>
      </c>
      <c r="I174" s="25"/>
      <c r="P174" s="696">
        <f>+C176+$C$151</f>
        <v>8.9900000000000008E-2</v>
      </c>
      <c r="Q174" s="36">
        <f t="shared" si="5"/>
        <v>2.7500000000000011E-2</v>
      </c>
    </row>
    <row r="175" spans="1:17" ht="12.75" customHeight="1" x14ac:dyDescent="0.3">
      <c r="A175" s="41" t="s">
        <v>1437</v>
      </c>
      <c r="B175" s="25" t="s">
        <v>1438</v>
      </c>
      <c r="C175" s="431">
        <v>6.4399999999999999E-2</v>
      </c>
      <c r="D175" s="107">
        <f t="shared" si="6"/>
        <v>8.9900000000000008E-2</v>
      </c>
      <c r="E175" s="107">
        <f t="shared" si="10"/>
        <v>8.9900000000000008E-2</v>
      </c>
      <c r="I175" s="25"/>
      <c r="P175" s="696">
        <f>+C176+$C$151</f>
        <v>8.9900000000000008E-2</v>
      </c>
      <c r="Q175" s="36">
        <f t="shared" si="5"/>
        <v>2.5500000000000009E-2</v>
      </c>
    </row>
    <row r="176" spans="1:17" ht="12.75" customHeight="1" x14ac:dyDescent="0.3">
      <c r="A176" s="41" t="s">
        <v>1439</v>
      </c>
      <c r="B176" s="25" t="s">
        <v>1440</v>
      </c>
      <c r="C176" s="742">
        <f>C165</f>
        <v>5.9900000000000002E-2</v>
      </c>
      <c r="D176" s="107">
        <f t="shared" si="6"/>
        <v>8.9900000000000008E-2</v>
      </c>
      <c r="E176" s="107">
        <f>+MAX($D$152,P176)</f>
        <v>8.9900000000000008E-2</v>
      </c>
      <c r="I176" s="25"/>
      <c r="P176" s="696">
        <f>+C176+$C$151</f>
        <v>8.9900000000000008E-2</v>
      </c>
      <c r="Q176" s="36">
        <f t="shared" si="5"/>
        <v>3.0000000000000006E-2</v>
      </c>
    </row>
    <row r="177" spans="1:17" ht="12.75" customHeight="1" x14ac:dyDescent="0.3">
      <c r="A177" s="41" t="s">
        <v>1441</v>
      </c>
      <c r="B177" s="25" t="s">
        <v>1442</v>
      </c>
      <c r="C177" s="431">
        <v>6.1400000000000003E-2</v>
      </c>
      <c r="D177" s="107">
        <f t="shared" si="6"/>
        <v>9.1400000000000009E-2</v>
      </c>
      <c r="E177" s="107">
        <f t="shared" ref="E177:E178" si="11">+MAX($D$152,P177)</f>
        <v>9.1400000000000009E-2</v>
      </c>
      <c r="I177" s="25"/>
      <c r="P177" s="36">
        <f>+C177+$C$151</f>
        <v>9.1400000000000009E-2</v>
      </c>
      <c r="Q177" s="36">
        <f t="shared" si="5"/>
        <v>3.0000000000000006E-2</v>
      </c>
    </row>
    <row r="178" spans="1:17" ht="12.75" customHeight="1" x14ac:dyDescent="0.3">
      <c r="A178" s="41" t="s">
        <v>1443</v>
      </c>
      <c r="B178" s="25" t="s">
        <v>1444</v>
      </c>
      <c r="C178" s="431">
        <v>6.2899999999999998E-2</v>
      </c>
      <c r="D178" s="107">
        <f>+MAX($D$152,P178)</f>
        <v>9.2899999999999996E-2</v>
      </c>
      <c r="E178" s="107">
        <f t="shared" si="11"/>
        <v>9.2899999999999996E-2</v>
      </c>
      <c r="I178" s="25"/>
      <c r="P178" s="36">
        <f>+C178+$C$151</f>
        <v>9.2899999999999996E-2</v>
      </c>
      <c r="Q178" s="36">
        <f t="shared" si="5"/>
        <v>0.03</v>
      </c>
    </row>
    <row r="179" spans="1:17" ht="12.75" customHeight="1" x14ac:dyDescent="0.3">
      <c r="A179" s="41" t="s">
        <v>1445</v>
      </c>
      <c r="B179" s="25" t="s">
        <v>1446</v>
      </c>
      <c r="C179" s="742">
        <f>C177+E151</f>
        <v>6.3399999999999998E-2</v>
      </c>
      <c r="D179" s="107">
        <f t="shared" si="6"/>
        <v>9.1399999999999995E-2</v>
      </c>
      <c r="E179" s="107">
        <f>+MAX($D$152,P179)</f>
        <v>9.1399999999999995E-2</v>
      </c>
      <c r="F179" s="35" t="s">
        <v>206</v>
      </c>
      <c r="I179" s="25"/>
      <c r="P179" s="36">
        <f>+(C179-0.2%)+$C$151</f>
        <v>9.1399999999999995E-2</v>
      </c>
      <c r="Q179" s="36">
        <f t="shared" si="5"/>
        <v>2.7999999999999997E-2</v>
      </c>
    </row>
    <row r="180" spans="1:17" ht="12.75" customHeight="1" x14ac:dyDescent="0.3">
      <c r="A180" s="41" t="s">
        <v>1447</v>
      </c>
      <c r="B180" s="25" t="s">
        <v>1448</v>
      </c>
      <c r="C180" s="742">
        <f>C178+E151</f>
        <v>6.4899999999999999E-2</v>
      </c>
      <c r="D180" s="107">
        <f>+MAX($D$152,P180)</f>
        <v>9.2899999999999996E-2</v>
      </c>
      <c r="E180" s="107">
        <f t="shared" ref="E180:E181" si="12">+MAX($D$152,P180)</f>
        <v>9.2899999999999996E-2</v>
      </c>
      <c r="F180" s="35" t="s">
        <v>206</v>
      </c>
      <c r="I180" s="25"/>
      <c r="P180" s="36">
        <f>+(C180-0.2%)+$C$151</f>
        <v>9.2899999999999996E-2</v>
      </c>
      <c r="Q180" s="36">
        <f t="shared" si="5"/>
        <v>2.7999999999999997E-2</v>
      </c>
    </row>
    <row r="181" spans="1:17" ht="12.75" customHeight="1" x14ac:dyDescent="0.3">
      <c r="A181" s="41" t="s">
        <v>1449</v>
      </c>
      <c r="B181" s="25" t="s">
        <v>1450</v>
      </c>
      <c r="C181" s="431">
        <v>6.4399999999999999E-2</v>
      </c>
      <c r="D181" s="107">
        <f t="shared" si="6"/>
        <v>9.1400000000000009E-2</v>
      </c>
      <c r="E181" s="107">
        <f t="shared" si="12"/>
        <v>9.1400000000000009E-2</v>
      </c>
      <c r="I181" s="25"/>
      <c r="P181" s="696">
        <f>+C189+$C$151</f>
        <v>9.1400000000000009E-2</v>
      </c>
      <c r="Q181" s="36">
        <f t="shared" si="5"/>
        <v>2.700000000000001E-2</v>
      </c>
    </row>
    <row r="182" spans="1:17" ht="12.75" customHeight="1" x14ac:dyDescent="0.3">
      <c r="A182" s="41" t="s">
        <v>1451</v>
      </c>
      <c r="B182" s="25" t="s">
        <v>1452</v>
      </c>
      <c r="C182" s="431">
        <v>6.4399999999999999E-2</v>
      </c>
      <c r="D182" s="107">
        <f t="shared" si="6"/>
        <v>9.1400000000000009E-2</v>
      </c>
      <c r="E182" s="107">
        <f>+MAX($D$152,P182)</f>
        <v>9.1400000000000009E-2</v>
      </c>
      <c r="I182" s="25"/>
      <c r="P182" s="696">
        <f>+C189+$C$151</f>
        <v>9.1400000000000009E-2</v>
      </c>
      <c r="Q182" s="36">
        <f t="shared" si="5"/>
        <v>2.700000000000001E-2</v>
      </c>
    </row>
    <row r="183" spans="1:17" ht="12.75" customHeight="1" x14ac:dyDescent="0.3">
      <c r="A183" s="41" t="s">
        <v>1453</v>
      </c>
      <c r="B183" s="25" t="s">
        <v>1454</v>
      </c>
      <c r="C183" s="431">
        <v>6.3899999999999998E-2</v>
      </c>
      <c r="D183" s="107">
        <f t="shared" si="6"/>
        <v>9.1400000000000009E-2</v>
      </c>
      <c r="E183" s="107">
        <f t="shared" ref="E183:E184" si="13">+MAX($D$152,P183)</f>
        <v>9.1400000000000009E-2</v>
      </c>
      <c r="I183" s="25"/>
      <c r="P183" s="696">
        <f>+C189+$C$151</f>
        <v>9.1400000000000009E-2</v>
      </c>
      <c r="Q183" s="36">
        <f t="shared" si="5"/>
        <v>2.7500000000000011E-2</v>
      </c>
    </row>
    <row r="184" spans="1:17" ht="12.75" customHeight="1" x14ac:dyDescent="0.3">
      <c r="A184" s="41" t="s">
        <v>1455</v>
      </c>
      <c r="B184" s="25" t="s">
        <v>1456</v>
      </c>
      <c r="C184" s="431">
        <v>6.59E-2</v>
      </c>
      <c r="D184" s="107">
        <f t="shared" si="6"/>
        <v>9.1400000000000009E-2</v>
      </c>
      <c r="E184" s="107">
        <f t="shared" si="13"/>
        <v>9.1400000000000009E-2</v>
      </c>
      <c r="I184" s="25"/>
      <c r="P184" s="696">
        <f>+C189+$C$151</f>
        <v>9.1400000000000009E-2</v>
      </c>
      <c r="Q184" s="36">
        <f t="shared" si="5"/>
        <v>2.5500000000000009E-2</v>
      </c>
    </row>
    <row r="185" spans="1:17" ht="12.75" customHeight="1" x14ac:dyDescent="0.3">
      <c r="A185" s="41" t="s">
        <v>1457</v>
      </c>
      <c r="B185" s="25" t="s">
        <v>1458</v>
      </c>
      <c r="C185" s="742">
        <f>C181+E151</f>
        <v>6.6400000000000001E-2</v>
      </c>
      <c r="D185" s="107">
        <f t="shared" si="6"/>
        <v>9.1400000000000009E-2</v>
      </c>
      <c r="E185" s="107">
        <f>+MAX($D$152,P185)</f>
        <v>9.1400000000000009E-2</v>
      </c>
      <c r="F185" s="35" t="s">
        <v>206</v>
      </c>
      <c r="I185" s="25"/>
      <c r="P185" s="696">
        <f>+C189+$C$151</f>
        <v>9.1400000000000009E-2</v>
      </c>
      <c r="Q185" s="36">
        <f t="shared" si="5"/>
        <v>2.5000000000000008E-2</v>
      </c>
    </row>
    <row r="186" spans="1:17" ht="12.75" customHeight="1" x14ac:dyDescent="0.3">
      <c r="A186" s="41" t="s">
        <v>1459</v>
      </c>
      <c r="B186" s="25" t="s">
        <v>1460</v>
      </c>
      <c r="C186" s="742">
        <f>C182+E151</f>
        <v>6.6400000000000001E-2</v>
      </c>
      <c r="D186" s="107">
        <f t="shared" si="6"/>
        <v>9.1400000000000009E-2</v>
      </c>
      <c r="E186" s="107">
        <f t="shared" ref="E186:E187" si="14">+MAX($D$152,P186)</f>
        <v>9.1400000000000009E-2</v>
      </c>
      <c r="F186" s="35" t="s">
        <v>206</v>
      </c>
      <c r="I186" s="25"/>
      <c r="P186" s="696">
        <f>+C189+$C$151</f>
        <v>9.1400000000000009E-2</v>
      </c>
      <c r="Q186" s="36">
        <f t="shared" si="5"/>
        <v>2.5000000000000008E-2</v>
      </c>
    </row>
    <row r="187" spans="1:17" ht="12.75" customHeight="1" x14ac:dyDescent="0.3">
      <c r="A187" s="41" t="s">
        <v>1461</v>
      </c>
      <c r="B187" s="25" t="s">
        <v>1462</v>
      </c>
      <c r="C187" s="742">
        <f>C183+E151</f>
        <v>6.59E-2</v>
      </c>
      <c r="D187" s="107">
        <f t="shared" si="6"/>
        <v>9.1400000000000009E-2</v>
      </c>
      <c r="E187" s="107">
        <f t="shared" si="14"/>
        <v>9.1400000000000009E-2</v>
      </c>
      <c r="F187" s="35" t="s">
        <v>206</v>
      </c>
      <c r="I187" s="25"/>
      <c r="P187" s="696">
        <f>+C189+$C$151</f>
        <v>9.1400000000000009E-2</v>
      </c>
      <c r="Q187" s="36">
        <f t="shared" si="5"/>
        <v>2.5500000000000009E-2</v>
      </c>
    </row>
    <row r="188" spans="1:17" ht="12.75" customHeight="1" x14ac:dyDescent="0.3">
      <c r="A188" s="41" t="s">
        <v>1463</v>
      </c>
      <c r="B188" s="25" t="s">
        <v>1464</v>
      </c>
      <c r="C188" s="742">
        <f>C184+E151</f>
        <v>6.7900000000000002E-2</v>
      </c>
      <c r="D188" s="107">
        <f t="shared" si="6"/>
        <v>9.1400000000000009E-2</v>
      </c>
      <c r="E188" s="107">
        <f>+MAX($D$152,P188)</f>
        <v>9.1400000000000009E-2</v>
      </c>
      <c r="F188" s="35" t="s">
        <v>206</v>
      </c>
      <c r="I188" s="25"/>
      <c r="P188" s="696">
        <f>+C189+$C$151</f>
        <v>9.1400000000000009E-2</v>
      </c>
      <c r="Q188" s="36">
        <f t="shared" si="5"/>
        <v>2.3500000000000007E-2</v>
      </c>
    </row>
    <row r="189" spans="1:17" ht="12.75" customHeight="1" x14ac:dyDescent="0.3">
      <c r="A189" s="41" t="s">
        <v>1465</v>
      </c>
      <c r="B189" s="25" t="s">
        <v>1466</v>
      </c>
      <c r="C189" s="742">
        <f>C177</f>
        <v>6.1400000000000003E-2</v>
      </c>
      <c r="D189" s="107">
        <f t="shared" si="6"/>
        <v>9.1400000000000009E-2</v>
      </c>
      <c r="E189" s="107">
        <f t="shared" ref="E189:E190" si="15">+MAX($D$152,P189)</f>
        <v>9.1400000000000009E-2</v>
      </c>
      <c r="I189" s="25"/>
      <c r="P189" s="36">
        <f t="shared" ref="P189:P238" si="16">+C189+$C$151</f>
        <v>9.1400000000000009E-2</v>
      </c>
      <c r="Q189" s="36">
        <f t="shared" si="5"/>
        <v>3.0000000000000006E-2</v>
      </c>
    </row>
    <row r="190" spans="1:17" ht="12.75" customHeight="1" x14ac:dyDescent="0.3">
      <c r="A190" s="41" t="s">
        <v>1467</v>
      </c>
      <c r="B190" s="25" t="s">
        <v>1468</v>
      </c>
      <c r="C190" s="742">
        <f>C165+J151</f>
        <v>6.0900000000000003E-2</v>
      </c>
      <c r="D190" s="107">
        <f t="shared" si="6"/>
        <v>9.0900000000000009E-2</v>
      </c>
      <c r="E190" s="107">
        <f t="shared" si="15"/>
        <v>9.0900000000000009E-2</v>
      </c>
      <c r="I190" s="25"/>
      <c r="P190" s="36">
        <f t="shared" si="16"/>
        <v>9.0900000000000009E-2</v>
      </c>
      <c r="Q190" s="36">
        <f t="shared" si="5"/>
        <v>3.0000000000000006E-2</v>
      </c>
    </row>
    <row r="191" spans="1:17" ht="12.75" customHeight="1" x14ac:dyDescent="0.3">
      <c r="A191" s="41" t="s">
        <v>1469</v>
      </c>
      <c r="B191" s="25" t="s">
        <v>1470</v>
      </c>
      <c r="C191" s="742">
        <f>C166+J151</f>
        <v>6.2899999999999998E-2</v>
      </c>
      <c r="D191" s="107">
        <f>+MAX($D$152,P191)</f>
        <v>9.2899999999999996E-2</v>
      </c>
      <c r="E191" s="107">
        <f>+MAX($D$152,P191)</f>
        <v>9.2899999999999996E-2</v>
      </c>
      <c r="I191" s="25"/>
      <c r="P191" s="36">
        <f t="shared" si="16"/>
        <v>9.2899999999999996E-2</v>
      </c>
      <c r="Q191" s="36">
        <f t="shared" si="5"/>
        <v>0.03</v>
      </c>
    </row>
    <row r="192" spans="1:17" ht="12.75" customHeight="1" x14ac:dyDescent="0.3">
      <c r="A192" s="41" t="s">
        <v>1471</v>
      </c>
      <c r="B192" s="25" t="s">
        <v>1472</v>
      </c>
      <c r="C192" s="742">
        <f>C167+J151</f>
        <v>6.3899999999999998E-2</v>
      </c>
      <c r="D192" s="107">
        <f>+MAX($D$152,P192)</f>
        <v>9.3899999999999997E-2</v>
      </c>
      <c r="E192" s="107">
        <f t="shared" ref="E192:E193" si="17">+MAX($D$152,P192)</f>
        <v>9.3899999999999997E-2</v>
      </c>
      <c r="I192" s="25"/>
      <c r="P192" s="36">
        <f t="shared" si="16"/>
        <v>9.3899999999999997E-2</v>
      </c>
      <c r="Q192" s="36">
        <f t="shared" si="5"/>
        <v>0.03</v>
      </c>
    </row>
    <row r="193" spans="1:17" ht="12.75" customHeight="1" x14ac:dyDescent="0.3">
      <c r="A193" s="41" t="s">
        <v>1473</v>
      </c>
      <c r="B193" s="25" t="s">
        <v>1474</v>
      </c>
      <c r="C193" s="742">
        <f>C190</f>
        <v>6.0900000000000003E-2</v>
      </c>
      <c r="D193" s="107">
        <f t="shared" si="6"/>
        <v>9.0900000000000009E-2</v>
      </c>
      <c r="E193" s="107">
        <f t="shared" si="17"/>
        <v>9.0900000000000009E-2</v>
      </c>
      <c r="F193" s="35" t="s">
        <v>206</v>
      </c>
      <c r="I193" s="25"/>
      <c r="P193" s="36">
        <f t="shared" si="16"/>
        <v>9.0900000000000009E-2</v>
      </c>
      <c r="Q193" s="36">
        <f t="shared" si="5"/>
        <v>3.0000000000000006E-2</v>
      </c>
    </row>
    <row r="194" spans="1:17" ht="12.75" customHeight="1" x14ac:dyDescent="0.3">
      <c r="A194" s="41" t="s">
        <v>1475</v>
      </c>
      <c r="B194" s="25" t="s">
        <v>1476</v>
      </c>
      <c r="C194" s="742">
        <f>C191</f>
        <v>6.2899999999999998E-2</v>
      </c>
      <c r="D194" s="107">
        <f>+MAX($D$152,P194)</f>
        <v>9.2899999999999996E-2</v>
      </c>
      <c r="E194" s="107">
        <f>+MAX($D$152,P194)</f>
        <v>9.2899999999999996E-2</v>
      </c>
      <c r="F194" s="35" t="s">
        <v>206</v>
      </c>
      <c r="I194" s="25"/>
      <c r="P194" s="36">
        <f t="shared" si="16"/>
        <v>9.2899999999999996E-2</v>
      </c>
      <c r="Q194" s="36">
        <f t="shared" si="5"/>
        <v>0.03</v>
      </c>
    </row>
    <row r="195" spans="1:17" ht="12.75" customHeight="1" x14ac:dyDescent="0.3">
      <c r="A195" s="41" t="s">
        <v>1477</v>
      </c>
      <c r="B195" s="25" t="s">
        <v>1478</v>
      </c>
      <c r="C195" s="742">
        <f>C192</f>
        <v>6.3899999999999998E-2</v>
      </c>
      <c r="D195" s="107">
        <f>+MAX($D$152,P195)</f>
        <v>9.3899999999999997E-2</v>
      </c>
      <c r="E195" s="107">
        <f t="shared" ref="E195:E196" si="18">+MAX($D$152,P195)</f>
        <v>9.3899999999999997E-2</v>
      </c>
      <c r="F195" s="35" t="s">
        <v>206</v>
      </c>
      <c r="I195" s="25"/>
      <c r="P195" s="36">
        <f t="shared" si="16"/>
        <v>9.3899999999999997E-2</v>
      </c>
      <c r="Q195" s="36">
        <f t="shared" si="5"/>
        <v>0.03</v>
      </c>
    </row>
    <row r="196" spans="1:17" ht="12.75" customHeight="1" x14ac:dyDescent="0.3">
      <c r="A196" s="41" t="s">
        <v>1479</v>
      </c>
      <c r="B196" s="25" t="s">
        <v>1480</v>
      </c>
      <c r="C196" s="742">
        <f>C171+J151</f>
        <v>6.3899999999999998E-2</v>
      </c>
      <c r="D196" s="107">
        <f t="shared" si="6"/>
        <v>9.0900000000000009E-2</v>
      </c>
      <c r="E196" s="107">
        <f t="shared" si="18"/>
        <v>9.0900000000000009E-2</v>
      </c>
      <c r="I196" s="25"/>
      <c r="P196" s="696">
        <f>+C200+$C$151</f>
        <v>9.0900000000000009E-2</v>
      </c>
      <c r="Q196" s="36">
        <f t="shared" si="5"/>
        <v>2.700000000000001E-2</v>
      </c>
    </row>
    <row r="197" spans="1:17" ht="12.75" customHeight="1" x14ac:dyDescent="0.3">
      <c r="A197" s="41" t="s">
        <v>1481</v>
      </c>
      <c r="B197" s="25" t="s">
        <v>1482</v>
      </c>
      <c r="C197" s="742">
        <f>C173+J151</f>
        <v>6.3899999999999998E-2</v>
      </c>
      <c r="D197" s="107">
        <f t="shared" si="6"/>
        <v>9.0900000000000009E-2</v>
      </c>
      <c r="E197" s="107">
        <f>+MAX($D$152,P197)</f>
        <v>9.0900000000000009E-2</v>
      </c>
      <c r="I197" s="25"/>
      <c r="P197" s="696">
        <f>+C200+$C$151</f>
        <v>9.0900000000000009E-2</v>
      </c>
      <c r="Q197" s="36">
        <f t="shared" si="5"/>
        <v>2.700000000000001E-2</v>
      </c>
    </row>
    <row r="198" spans="1:17" ht="12.75" customHeight="1" x14ac:dyDescent="0.3">
      <c r="A198" s="41" t="s">
        <v>1483</v>
      </c>
      <c r="B198" s="25" t="s">
        <v>1484</v>
      </c>
      <c r="C198" s="742">
        <f>C174+J151</f>
        <v>6.3399999999999998E-2</v>
      </c>
      <c r="D198" s="107">
        <f t="shared" si="6"/>
        <v>9.0900000000000009E-2</v>
      </c>
      <c r="E198" s="107">
        <f t="shared" ref="E198:E199" si="19">+MAX($D$152,P198)</f>
        <v>9.0900000000000009E-2</v>
      </c>
      <c r="I198" s="25"/>
      <c r="P198" s="696">
        <f>+C200+$C$151</f>
        <v>9.0900000000000009E-2</v>
      </c>
      <c r="Q198" s="36">
        <f t="shared" si="5"/>
        <v>2.7500000000000011E-2</v>
      </c>
    </row>
    <row r="199" spans="1:17" ht="12.75" customHeight="1" x14ac:dyDescent="0.3">
      <c r="A199" s="41" t="s">
        <v>1485</v>
      </c>
      <c r="B199" s="25" t="s">
        <v>1486</v>
      </c>
      <c r="C199" s="742">
        <f>C175+J151</f>
        <v>6.54E-2</v>
      </c>
      <c r="D199" s="107">
        <f t="shared" si="6"/>
        <v>9.0900000000000009E-2</v>
      </c>
      <c r="E199" s="107">
        <f t="shared" si="19"/>
        <v>9.0900000000000009E-2</v>
      </c>
      <c r="I199" s="25"/>
      <c r="P199" s="696">
        <f>+C200+$C$151</f>
        <v>9.0900000000000009E-2</v>
      </c>
      <c r="Q199" s="36">
        <f t="shared" si="5"/>
        <v>2.5500000000000009E-2</v>
      </c>
    </row>
    <row r="200" spans="1:17" ht="12.75" customHeight="1" x14ac:dyDescent="0.3">
      <c r="A200" s="41" t="s">
        <v>1487</v>
      </c>
      <c r="B200" s="25" t="s">
        <v>1488</v>
      </c>
      <c r="C200" s="742">
        <f>C190</f>
        <v>6.0900000000000003E-2</v>
      </c>
      <c r="D200" s="107">
        <f t="shared" si="6"/>
        <v>9.0900000000000009E-2</v>
      </c>
      <c r="E200" s="107">
        <f>+MAX($D$152,P200)</f>
        <v>9.0900000000000009E-2</v>
      </c>
      <c r="I200" s="25"/>
      <c r="P200" s="36">
        <f t="shared" si="16"/>
        <v>9.0900000000000009E-2</v>
      </c>
      <c r="Q200" s="36">
        <f t="shared" si="5"/>
        <v>3.0000000000000006E-2</v>
      </c>
    </row>
    <row r="201" spans="1:17" ht="12.75" customHeight="1" x14ac:dyDescent="0.3">
      <c r="A201" s="41" t="s">
        <v>1489</v>
      </c>
      <c r="B201" s="25" t="s">
        <v>1490</v>
      </c>
      <c r="C201" s="742">
        <f>C177+J151</f>
        <v>6.2400000000000004E-2</v>
      </c>
      <c r="D201" s="107">
        <f t="shared" si="6"/>
        <v>9.240000000000001E-2</v>
      </c>
      <c r="E201" s="107">
        <f t="shared" ref="E201:E202" si="20">+MAX($D$152,P201)</f>
        <v>9.240000000000001E-2</v>
      </c>
      <c r="I201" s="25"/>
      <c r="P201" s="36">
        <f t="shared" si="16"/>
        <v>9.240000000000001E-2</v>
      </c>
      <c r="Q201" s="36">
        <f t="shared" si="5"/>
        <v>3.0000000000000006E-2</v>
      </c>
    </row>
    <row r="202" spans="1:17" ht="12.75" customHeight="1" x14ac:dyDescent="0.3">
      <c r="A202" s="41" t="s">
        <v>1491</v>
      </c>
      <c r="B202" s="25" t="s">
        <v>1492</v>
      </c>
      <c r="C202" s="742">
        <f>C178+J151</f>
        <v>6.3899999999999998E-2</v>
      </c>
      <c r="D202" s="107">
        <f>+MAX($D$152,P202)</f>
        <v>9.3899999999999997E-2</v>
      </c>
      <c r="E202" s="107">
        <f t="shared" si="20"/>
        <v>9.3899999999999997E-2</v>
      </c>
      <c r="I202" s="25"/>
      <c r="P202" s="36">
        <f t="shared" si="16"/>
        <v>9.3899999999999997E-2</v>
      </c>
      <c r="Q202" s="36">
        <f t="shared" si="5"/>
        <v>0.03</v>
      </c>
    </row>
    <row r="203" spans="1:17" ht="12.75" customHeight="1" x14ac:dyDescent="0.3">
      <c r="A203" s="41" t="s">
        <v>1493</v>
      </c>
      <c r="B203" s="25" t="s">
        <v>1494</v>
      </c>
      <c r="C203" s="742">
        <f>C179+J151</f>
        <v>6.4399999999999999E-2</v>
      </c>
      <c r="D203" s="107">
        <f t="shared" si="6"/>
        <v>9.2399999999999996E-2</v>
      </c>
      <c r="E203" s="107">
        <f>+MAX($D$152,P203)</f>
        <v>9.2399999999999996E-2</v>
      </c>
      <c r="F203" s="35" t="s">
        <v>206</v>
      </c>
      <c r="I203" s="25"/>
      <c r="P203" s="36">
        <f>+(C203-0.2%)+$C$151</f>
        <v>9.2399999999999996E-2</v>
      </c>
      <c r="Q203" s="36">
        <f t="shared" si="5"/>
        <v>2.7999999999999997E-2</v>
      </c>
    </row>
    <row r="204" spans="1:17" ht="12.75" customHeight="1" x14ac:dyDescent="0.3">
      <c r="A204" s="41" t="s">
        <v>1495</v>
      </c>
      <c r="B204" s="25" t="s">
        <v>1496</v>
      </c>
      <c r="C204" s="742">
        <f>C180+J151</f>
        <v>6.59E-2</v>
      </c>
      <c r="D204" s="107">
        <f>+MAX($D$152,P204)</f>
        <v>9.3899999999999997E-2</v>
      </c>
      <c r="E204" s="107">
        <f t="shared" ref="E204:E205" si="21">+MAX($D$152,P204)</f>
        <v>9.3899999999999997E-2</v>
      </c>
      <c r="F204" s="35" t="s">
        <v>206</v>
      </c>
      <c r="I204" s="25"/>
      <c r="P204" s="36">
        <f>+(C204-0.2%)+$C$151</f>
        <v>9.3899999999999997E-2</v>
      </c>
      <c r="Q204" s="36">
        <f t="shared" si="5"/>
        <v>2.7999999999999997E-2</v>
      </c>
    </row>
    <row r="205" spans="1:17" ht="12.75" customHeight="1" x14ac:dyDescent="0.3">
      <c r="A205" s="41" t="s">
        <v>1497</v>
      </c>
      <c r="B205" s="25" t="s">
        <v>1498</v>
      </c>
      <c r="C205" s="742">
        <f>C181+J151</f>
        <v>6.54E-2</v>
      </c>
      <c r="D205" s="107">
        <f t="shared" si="6"/>
        <v>9.240000000000001E-2</v>
      </c>
      <c r="E205" s="107">
        <f t="shared" si="21"/>
        <v>9.240000000000001E-2</v>
      </c>
      <c r="I205" s="25"/>
      <c r="P205" s="696">
        <f>+C213+$C$151</f>
        <v>9.240000000000001E-2</v>
      </c>
      <c r="Q205" s="36">
        <f t="shared" si="5"/>
        <v>2.700000000000001E-2</v>
      </c>
    </row>
    <row r="206" spans="1:17" ht="12.75" customHeight="1" x14ac:dyDescent="0.3">
      <c r="A206" s="41" t="s">
        <v>1499</v>
      </c>
      <c r="B206" s="25" t="s">
        <v>1500</v>
      </c>
      <c r="C206" s="742">
        <f>C182+J151</f>
        <v>6.54E-2</v>
      </c>
      <c r="D206" s="107">
        <f t="shared" si="6"/>
        <v>9.240000000000001E-2</v>
      </c>
      <c r="E206" s="107">
        <f>+MAX($D$152,P206)</f>
        <v>9.240000000000001E-2</v>
      </c>
      <c r="I206" s="25"/>
      <c r="P206" s="696">
        <f>+C213+$C$151</f>
        <v>9.240000000000001E-2</v>
      </c>
      <c r="Q206" s="36">
        <f t="shared" si="5"/>
        <v>2.700000000000001E-2</v>
      </c>
    </row>
    <row r="207" spans="1:17" ht="12.75" customHeight="1" x14ac:dyDescent="0.3">
      <c r="A207" s="41" t="s">
        <v>1501</v>
      </c>
      <c r="B207" s="25" t="s">
        <v>1502</v>
      </c>
      <c r="C207" s="742">
        <f>C183+J151</f>
        <v>6.4899999999999999E-2</v>
      </c>
      <c r="D207" s="107">
        <f t="shared" si="6"/>
        <v>9.240000000000001E-2</v>
      </c>
      <c r="E207" s="107">
        <f t="shared" ref="E207:E208" si="22">+MAX($D$152,P207)</f>
        <v>9.240000000000001E-2</v>
      </c>
      <c r="I207" s="25"/>
      <c r="P207" s="696">
        <f>+C213+$C$151</f>
        <v>9.240000000000001E-2</v>
      </c>
      <c r="Q207" s="36">
        <f t="shared" si="5"/>
        <v>2.7500000000000011E-2</v>
      </c>
    </row>
    <row r="208" spans="1:17" ht="12.75" customHeight="1" x14ac:dyDescent="0.3">
      <c r="A208" s="41" t="s">
        <v>1503</v>
      </c>
      <c r="B208" s="25" t="s">
        <v>1504</v>
      </c>
      <c r="C208" s="742">
        <f>C184+J151</f>
        <v>6.6900000000000001E-2</v>
      </c>
      <c r="D208" s="107">
        <f t="shared" si="6"/>
        <v>9.240000000000001E-2</v>
      </c>
      <c r="E208" s="107">
        <f t="shared" si="22"/>
        <v>9.240000000000001E-2</v>
      </c>
      <c r="I208" s="25"/>
      <c r="P208" s="696">
        <f>+C213+$C$151</f>
        <v>9.240000000000001E-2</v>
      </c>
      <c r="Q208" s="36">
        <f t="shared" si="5"/>
        <v>2.5500000000000009E-2</v>
      </c>
    </row>
    <row r="209" spans="1:17" ht="12.75" customHeight="1" x14ac:dyDescent="0.3">
      <c r="A209" s="41" t="s">
        <v>1505</v>
      </c>
      <c r="B209" s="25" t="s">
        <v>1506</v>
      </c>
      <c r="C209" s="742">
        <f>C185+J151</f>
        <v>6.7400000000000002E-2</v>
      </c>
      <c r="D209" s="107">
        <f t="shared" si="6"/>
        <v>9.240000000000001E-2</v>
      </c>
      <c r="E209" s="107">
        <f>+MAX($D$152,P209)</f>
        <v>9.240000000000001E-2</v>
      </c>
      <c r="F209" s="35" t="s">
        <v>206</v>
      </c>
      <c r="I209" s="25"/>
      <c r="P209" s="696">
        <f>+C213+$C$151</f>
        <v>9.240000000000001E-2</v>
      </c>
      <c r="Q209" s="36">
        <f t="shared" si="5"/>
        <v>2.5000000000000008E-2</v>
      </c>
    </row>
    <row r="210" spans="1:17" ht="12.75" customHeight="1" x14ac:dyDescent="0.3">
      <c r="A210" s="41" t="s">
        <v>1507</v>
      </c>
      <c r="B210" s="25" t="s">
        <v>1508</v>
      </c>
      <c r="C210" s="742">
        <f>C186+J151</f>
        <v>6.7400000000000002E-2</v>
      </c>
      <c r="D210" s="107">
        <f t="shared" si="6"/>
        <v>9.240000000000001E-2</v>
      </c>
      <c r="E210" s="107">
        <f t="shared" ref="E210:E211" si="23">+MAX($D$152,P210)</f>
        <v>9.240000000000001E-2</v>
      </c>
      <c r="F210" s="35" t="s">
        <v>206</v>
      </c>
      <c r="I210" s="25"/>
      <c r="P210" s="696">
        <f>+C213+$C$151</f>
        <v>9.240000000000001E-2</v>
      </c>
      <c r="Q210" s="36">
        <f t="shared" si="5"/>
        <v>2.5000000000000008E-2</v>
      </c>
    </row>
    <row r="211" spans="1:17" ht="12.75" customHeight="1" x14ac:dyDescent="0.3">
      <c r="A211" s="41" t="s">
        <v>1509</v>
      </c>
      <c r="B211" s="25" t="s">
        <v>1510</v>
      </c>
      <c r="C211" s="742">
        <f>C187+J151</f>
        <v>6.6900000000000001E-2</v>
      </c>
      <c r="D211" s="107">
        <f t="shared" si="6"/>
        <v>9.240000000000001E-2</v>
      </c>
      <c r="E211" s="107">
        <f t="shared" si="23"/>
        <v>9.240000000000001E-2</v>
      </c>
      <c r="F211" s="35" t="s">
        <v>206</v>
      </c>
      <c r="I211" s="25"/>
      <c r="P211" s="696">
        <f>+C213+$C$151</f>
        <v>9.240000000000001E-2</v>
      </c>
      <c r="Q211" s="36">
        <f t="shared" si="5"/>
        <v>2.5500000000000009E-2</v>
      </c>
    </row>
    <row r="212" spans="1:17" ht="12.75" customHeight="1" x14ac:dyDescent="0.3">
      <c r="A212" s="41" t="s">
        <v>1511</v>
      </c>
      <c r="B212" s="25" t="s">
        <v>1512</v>
      </c>
      <c r="C212" s="742">
        <f>C188+J151</f>
        <v>6.8900000000000003E-2</v>
      </c>
      <c r="D212" s="107">
        <f t="shared" si="6"/>
        <v>9.240000000000001E-2</v>
      </c>
      <c r="E212" s="107">
        <f>+MAX($D$152,P212)</f>
        <v>9.240000000000001E-2</v>
      </c>
      <c r="F212" s="35" t="s">
        <v>206</v>
      </c>
      <c r="I212" s="25"/>
      <c r="P212" s="696">
        <f>+C213+$C$151</f>
        <v>9.240000000000001E-2</v>
      </c>
      <c r="Q212" s="36">
        <f t="shared" si="5"/>
        <v>2.3500000000000007E-2</v>
      </c>
    </row>
    <row r="213" spans="1:17" ht="12.75" customHeight="1" x14ac:dyDescent="0.3">
      <c r="A213" s="41" t="s">
        <v>1513</v>
      </c>
      <c r="B213" s="25" t="s">
        <v>1514</v>
      </c>
      <c r="C213" s="742">
        <f>C201</f>
        <v>6.2400000000000004E-2</v>
      </c>
      <c r="D213" s="107">
        <f t="shared" si="6"/>
        <v>9.240000000000001E-2</v>
      </c>
      <c r="E213" s="107">
        <f t="shared" ref="E213:E214" si="24">+MAX($D$152,P213)</f>
        <v>9.240000000000001E-2</v>
      </c>
      <c r="I213" s="25"/>
      <c r="P213" s="36">
        <f t="shared" si="16"/>
        <v>9.240000000000001E-2</v>
      </c>
      <c r="Q213" s="36">
        <f t="shared" si="5"/>
        <v>3.0000000000000006E-2</v>
      </c>
    </row>
    <row r="214" spans="1:17" ht="12.75" customHeight="1" x14ac:dyDescent="0.3">
      <c r="A214" s="41" t="s">
        <v>1515</v>
      </c>
      <c r="B214" s="25" t="s">
        <v>1516</v>
      </c>
      <c r="C214" s="742">
        <f>C165+K151</f>
        <v>6.1900000000000004E-2</v>
      </c>
      <c r="D214" s="107">
        <f t="shared" si="6"/>
        <v>9.1900000000000009E-2</v>
      </c>
      <c r="E214" s="107">
        <f t="shared" si="24"/>
        <v>9.1900000000000009E-2</v>
      </c>
      <c r="I214" s="25"/>
      <c r="P214" s="36">
        <f t="shared" si="16"/>
        <v>9.1900000000000009E-2</v>
      </c>
      <c r="Q214" s="36">
        <f t="shared" si="5"/>
        <v>3.0000000000000006E-2</v>
      </c>
    </row>
    <row r="215" spans="1:17" ht="12.75" customHeight="1" x14ac:dyDescent="0.3">
      <c r="A215" s="41" t="s">
        <v>1517</v>
      </c>
      <c r="B215" s="25" t="s">
        <v>1518</v>
      </c>
      <c r="C215" s="742">
        <f>C166+K151</f>
        <v>6.3899999999999998E-2</v>
      </c>
      <c r="D215" s="107">
        <f>+MAX($D$152,P215)</f>
        <v>9.3899999999999997E-2</v>
      </c>
      <c r="E215" s="107">
        <f>+MAX($D$152,P215)</f>
        <v>9.3899999999999997E-2</v>
      </c>
      <c r="I215" s="25"/>
      <c r="P215" s="36">
        <f t="shared" si="16"/>
        <v>9.3899999999999997E-2</v>
      </c>
      <c r="Q215" s="36">
        <f t="shared" si="5"/>
        <v>0.03</v>
      </c>
    </row>
    <row r="216" spans="1:17" ht="12.75" customHeight="1" x14ac:dyDescent="0.3">
      <c r="A216" s="41" t="s">
        <v>1519</v>
      </c>
      <c r="B216" s="25" t="s">
        <v>1520</v>
      </c>
      <c r="C216" s="742">
        <f>C167+K151</f>
        <v>6.4899999999999999E-2</v>
      </c>
      <c r="D216" s="107">
        <f>+MAX($D$152,P216)</f>
        <v>9.4899999999999998E-2</v>
      </c>
      <c r="E216" s="107">
        <f t="shared" ref="E216:E217" si="25">+MAX($D$152,P216)</f>
        <v>9.4899999999999998E-2</v>
      </c>
      <c r="I216" s="25"/>
      <c r="P216" s="36">
        <f t="shared" si="16"/>
        <v>9.4899999999999998E-2</v>
      </c>
      <c r="Q216" s="36">
        <f t="shared" si="5"/>
        <v>0.03</v>
      </c>
    </row>
    <row r="217" spans="1:17" ht="12.75" customHeight="1" x14ac:dyDescent="0.3">
      <c r="A217" s="41" t="s">
        <v>1521</v>
      </c>
      <c r="B217" s="25" t="s">
        <v>1522</v>
      </c>
      <c r="C217" s="742">
        <f>C214</f>
        <v>6.1900000000000004E-2</v>
      </c>
      <c r="D217" s="107">
        <f t="shared" si="6"/>
        <v>9.1900000000000009E-2</v>
      </c>
      <c r="E217" s="107">
        <f t="shared" si="25"/>
        <v>9.1900000000000009E-2</v>
      </c>
      <c r="F217" s="35" t="s">
        <v>206</v>
      </c>
      <c r="I217" s="25"/>
      <c r="P217" s="36">
        <f>+C217+$C$151</f>
        <v>9.1900000000000009E-2</v>
      </c>
      <c r="Q217" s="36">
        <f t="shared" si="5"/>
        <v>3.0000000000000006E-2</v>
      </c>
    </row>
    <row r="218" spans="1:17" ht="12.75" customHeight="1" x14ac:dyDescent="0.3">
      <c r="A218" s="41" t="s">
        <v>1523</v>
      </c>
      <c r="B218" s="25" t="s">
        <v>1524</v>
      </c>
      <c r="C218" s="742">
        <f>C215</f>
        <v>6.3899999999999998E-2</v>
      </c>
      <c r="D218" s="107">
        <f>+MAX($D$152,P218)</f>
        <v>9.3899999999999997E-2</v>
      </c>
      <c r="E218" s="107">
        <f>+MAX($D$152,P218)</f>
        <v>9.3899999999999997E-2</v>
      </c>
      <c r="F218" s="35" t="s">
        <v>206</v>
      </c>
      <c r="I218" s="25"/>
      <c r="P218" s="36">
        <f>+C218+$C$151</f>
        <v>9.3899999999999997E-2</v>
      </c>
      <c r="Q218" s="36">
        <f t="shared" si="5"/>
        <v>0.03</v>
      </c>
    </row>
    <row r="219" spans="1:17" ht="12.75" customHeight="1" x14ac:dyDescent="0.3">
      <c r="A219" s="41" t="s">
        <v>1525</v>
      </c>
      <c r="B219" s="25" t="s">
        <v>1526</v>
      </c>
      <c r="C219" s="742">
        <f>C216</f>
        <v>6.4899999999999999E-2</v>
      </c>
      <c r="D219" s="107">
        <f>+MAX($D$152,P219)</f>
        <v>9.4899999999999998E-2</v>
      </c>
      <c r="E219" s="107">
        <f t="shared" ref="E219:E220" si="26">+MAX($D$152,P219)</f>
        <v>9.4899999999999998E-2</v>
      </c>
      <c r="F219" s="35" t="s">
        <v>206</v>
      </c>
      <c r="I219" s="25"/>
      <c r="P219" s="36">
        <f>+C219+$C$151</f>
        <v>9.4899999999999998E-2</v>
      </c>
      <c r="Q219" s="36">
        <f t="shared" si="5"/>
        <v>0.03</v>
      </c>
    </row>
    <row r="220" spans="1:17" ht="12.75" customHeight="1" x14ac:dyDescent="0.3">
      <c r="A220" s="41" t="s">
        <v>1527</v>
      </c>
      <c r="B220" s="25" t="s">
        <v>1528</v>
      </c>
      <c r="C220" s="742">
        <f>C171+K151</f>
        <v>6.4899999999999999E-2</v>
      </c>
      <c r="D220" s="107">
        <f t="shared" si="6"/>
        <v>9.1900000000000009E-2</v>
      </c>
      <c r="E220" s="107">
        <f t="shared" si="26"/>
        <v>9.1900000000000009E-2</v>
      </c>
      <c r="I220" s="25"/>
      <c r="P220" s="696">
        <f>+C225+$C$151</f>
        <v>9.1900000000000009E-2</v>
      </c>
      <c r="Q220" s="36">
        <f t="shared" si="5"/>
        <v>2.700000000000001E-2</v>
      </c>
    </row>
    <row r="221" spans="1:17" ht="12.75" customHeight="1" x14ac:dyDescent="0.3">
      <c r="A221" s="41" t="s">
        <v>1529</v>
      </c>
      <c r="B221" s="25" t="s">
        <v>1530</v>
      </c>
      <c r="C221" s="742">
        <f>C220</f>
        <v>6.4899999999999999E-2</v>
      </c>
      <c r="D221" s="107">
        <f t="shared" si="6"/>
        <v>9.1900000000000009E-2</v>
      </c>
      <c r="E221" s="107">
        <f>+MAX($D$152,P221)</f>
        <v>9.1900000000000009E-2</v>
      </c>
      <c r="F221" s="35" t="s">
        <v>206</v>
      </c>
      <c r="I221" s="25"/>
      <c r="P221" s="696">
        <f>+C225+$C$151</f>
        <v>9.1900000000000009E-2</v>
      </c>
      <c r="Q221" s="36">
        <f t="shared" si="5"/>
        <v>2.700000000000001E-2</v>
      </c>
    </row>
    <row r="222" spans="1:17" ht="12.75" customHeight="1" x14ac:dyDescent="0.3">
      <c r="A222" s="41" t="s">
        <v>1531</v>
      </c>
      <c r="B222" s="25" t="s">
        <v>1532</v>
      </c>
      <c r="C222" s="742">
        <f>C173+K151</f>
        <v>6.4899999999999999E-2</v>
      </c>
      <c r="D222" s="107">
        <f t="shared" si="6"/>
        <v>9.1900000000000009E-2</v>
      </c>
      <c r="E222" s="107">
        <f t="shared" ref="E222:E223" si="27">+MAX($D$152,P222)</f>
        <v>9.1900000000000009E-2</v>
      </c>
      <c r="I222" s="25"/>
      <c r="P222" s="696">
        <f>+C225+$C$151</f>
        <v>9.1900000000000009E-2</v>
      </c>
      <c r="Q222" s="36">
        <f t="shared" si="5"/>
        <v>2.700000000000001E-2</v>
      </c>
    </row>
    <row r="223" spans="1:17" ht="12.75" customHeight="1" x14ac:dyDescent="0.3">
      <c r="A223" s="41" t="s">
        <v>1533</v>
      </c>
      <c r="B223" s="25" t="s">
        <v>1534</v>
      </c>
      <c r="C223" s="742">
        <f>C174+K151</f>
        <v>6.4399999999999999E-2</v>
      </c>
      <c r="D223" s="107">
        <f t="shared" si="6"/>
        <v>9.1900000000000009E-2</v>
      </c>
      <c r="E223" s="107">
        <f t="shared" si="27"/>
        <v>9.1900000000000009E-2</v>
      </c>
      <c r="I223" s="25"/>
      <c r="P223" s="696">
        <f>+C225+$C$151</f>
        <v>9.1900000000000009E-2</v>
      </c>
      <c r="Q223" s="36">
        <f t="shared" si="5"/>
        <v>2.7500000000000011E-2</v>
      </c>
    </row>
    <row r="224" spans="1:17" ht="12.75" customHeight="1" x14ac:dyDescent="0.3">
      <c r="A224" s="41" t="s">
        <v>1535</v>
      </c>
      <c r="B224" s="25" t="s">
        <v>1536</v>
      </c>
      <c r="C224" s="742">
        <f>C175+K151</f>
        <v>6.6400000000000001E-2</v>
      </c>
      <c r="D224" s="107">
        <f t="shared" si="6"/>
        <v>9.1900000000000009E-2</v>
      </c>
      <c r="E224" s="107">
        <f>+MAX($D$152,P224)</f>
        <v>9.1900000000000009E-2</v>
      </c>
      <c r="I224" s="25"/>
      <c r="P224" s="696">
        <f>+C225+$C$151</f>
        <v>9.1900000000000009E-2</v>
      </c>
      <c r="Q224" s="36">
        <f t="shared" si="5"/>
        <v>2.5500000000000009E-2</v>
      </c>
    </row>
    <row r="225" spans="1:17" ht="12.75" customHeight="1" x14ac:dyDescent="0.3">
      <c r="A225" s="41" t="s">
        <v>1537</v>
      </c>
      <c r="B225" s="25" t="s">
        <v>1538</v>
      </c>
      <c r="C225" s="742">
        <f>C214</f>
        <v>6.1900000000000004E-2</v>
      </c>
      <c r="D225" s="107">
        <f t="shared" si="6"/>
        <v>9.1900000000000009E-2</v>
      </c>
      <c r="E225" s="107">
        <f t="shared" ref="E225:E226" si="28">+MAX($D$152,P225)</f>
        <v>9.1900000000000009E-2</v>
      </c>
      <c r="I225" s="25"/>
      <c r="P225" s="36">
        <f t="shared" si="16"/>
        <v>9.1900000000000009E-2</v>
      </c>
      <c r="Q225" s="36">
        <f t="shared" si="5"/>
        <v>3.0000000000000006E-2</v>
      </c>
    </row>
    <row r="226" spans="1:17" ht="12.75" customHeight="1" x14ac:dyDescent="0.3">
      <c r="A226" s="41" t="s">
        <v>1539</v>
      </c>
      <c r="B226" s="25" t="s">
        <v>1540</v>
      </c>
      <c r="C226" s="742">
        <f>C177+K151</f>
        <v>6.3399999999999998E-2</v>
      </c>
      <c r="D226" s="107">
        <f t="shared" si="6"/>
        <v>9.3399999999999997E-2</v>
      </c>
      <c r="E226" s="107">
        <f t="shared" si="28"/>
        <v>9.3399999999999997E-2</v>
      </c>
      <c r="I226" s="25"/>
      <c r="P226" s="36">
        <f t="shared" si="16"/>
        <v>9.3399999999999997E-2</v>
      </c>
      <c r="Q226" s="36">
        <f t="shared" si="5"/>
        <v>0.03</v>
      </c>
    </row>
    <row r="227" spans="1:17" ht="12.75" customHeight="1" x14ac:dyDescent="0.3">
      <c r="A227" s="41" t="s">
        <v>1541</v>
      </c>
      <c r="B227" s="25" t="s">
        <v>1542</v>
      </c>
      <c r="C227" s="742">
        <f>C178+K151</f>
        <v>6.4899999999999999E-2</v>
      </c>
      <c r="D227" s="107">
        <f>+MAX($D$152,P227)</f>
        <v>9.4899999999999998E-2</v>
      </c>
      <c r="E227" s="107">
        <f>+MAX($D$152,P227)</f>
        <v>9.4899999999999998E-2</v>
      </c>
      <c r="I227" s="25"/>
      <c r="P227" s="36">
        <f t="shared" si="16"/>
        <v>9.4899999999999998E-2</v>
      </c>
      <c r="Q227" s="36">
        <f t="shared" si="5"/>
        <v>0.03</v>
      </c>
    </row>
    <row r="228" spans="1:17" ht="12.75" customHeight="1" x14ac:dyDescent="0.3">
      <c r="A228" s="41" t="s">
        <v>1543</v>
      </c>
      <c r="B228" s="25" t="s">
        <v>1544</v>
      </c>
      <c r="C228" s="742">
        <f>C226+K151</f>
        <v>6.54E-2</v>
      </c>
      <c r="D228" s="107">
        <f t="shared" si="6"/>
        <v>9.3399999999999997E-2</v>
      </c>
      <c r="E228" s="107">
        <f t="shared" ref="E228:E229" si="29">+MAX($D$152,P228)</f>
        <v>9.3399999999999997E-2</v>
      </c>
      <c r="F228" s="35" t="s">
        <v>206</v>
      </c>
      <c r="I228" s="25"/>
      <c r="P228" s="36">
        <f>+(C228-0.2%)+$C$151</f>
        <v>9.3399999999999997E-2</v>
      </c>
      <c r="Q228" s="36">
        <f t="shared" si="5"/>
        <v>2.7999999999999997E-2</v>
      </c>
    </row>
    <row r="229" spans="1:17" ht="12.75" customHeight="1" x14ac:dyDescent="0.3">
      <c r="A229" s="41" t="s">
        <v>1545</v>
      </c>
      <c r="B229" s="25" t="s">
        <v>1546</v>
      </c>
      <c r="C229" s="742">
        <f>C227+K151</f>
        <v>6.6900000000000001E-2</v>
      </c>
      <c r="D229" s="107">
        <f>+MAX($D$152,P229)</f>
        <v>9.4899999999999998E-2</v>
      </c>
      <c r="E229" s="107">
        <f t="shared" si="29"/>
        <v>9.4899999999999998E-2</v>
      </c>
      <c r="F229" s="35" t="s">
        <v>206</v>
      </c>
      <c r="I229" s="25"/>
      <c r="P229" s="36">
        <f>+(C229-0.2%)+$C$151</f>
        <v>9.4899999999999998E-2</v>
      </c>
      <c r="Q229" s="36">
        <f t="shared" si="5"/>
        <v>2.7999999999999997E-2</v>
      </c>
    </row>
    <row r="230" spans="1:17" ht="12.75" customHeight="1" x14ac:dyDescent="0.3">
      <c r="A230" s="41" t="s">
        <v>1547</v>
      </c>
      <c r="B230" s="25" t="s">
        <v>1548</v>
      </c>
      <c r="C230" s="742">
        <f>C181+K151</f>
        <v>6.6400000000000001E-2</v>
      </c>
      <c r="D230" s="107">
        <f t="shared" si="6"/>
        <v>9.3399999999999997E-2</v>
      </c>
      <c r="E230" s="107">
        <f>+MAX($D$152,P230)</f>
        <v>9.3399999999999997E-2</v>
      </c>
      <c r="I230" s="25"/>
      <c r="P230" s="696">
        <f>+C238+$C$151</f>
        <v>9.3399999999999997E-2</v>
      </c>
      <c r="Q230" s="36">
        <f t="shared" si="5"/>
        <v>2.6999999999999996E-2</v>
      </c>
    </row>
    <row r="231" spans="1:17" ht="12.75" customHeight="1" x14ac:dyDescent="0.3">
      <c r="A231" s="41" t="s">
        <v>1549</v>
      </c>
      <c r="B231" s="25" t="s">
        <v>1550</v>
      </c>
      <c r="C231" s="742">
        <f>C182+K151</f>
        <v>6.6400000000000001E-2</v>
      </c>
      <c r="D231" s="107">
        <f t="shared" si="6"/>
        <v>9.3399999999999997E-2</v>
      </c>
      <c r="E231" s="107">
        <f t="shared" ref="E231:E232" si="30">+MAX($D$152,P231)</f>
        <v>9.3399999999999997E-2</v>
      </c>
      <c r="I231" s="25"/>
      <c r="P231" s="696">
        <f>+C238+$C$151</f>
        <v>9.3399999999999997E-2</v>
      </c>
      <c r="Q231" s="36">
        <f t="shared" ref="Q231:Q238" si="31">+D231-C231</f>
        <v>2.6999999999999996E-2</v>
      </c>
    </row>
    <row r="232" spans="1:17" ht="12.75" customHeight="1" x14ac:dyDescent="0.3">
      <c r="A232" s="41" t="s">
        <v>1551</v>
      </c>
      <c r="B232" s="25" t="s">
        <v>1552</v>
      </c>
      <c r="C232" s="742">
        <f>C183+K151</f>
        <v>6.59E-2</v>
      </c>
      <c r="D232" s="107">
        <f t="shared" ref="D232:D238" si="32">+MAX($C$152,P232)</f>
        <v>9.3399999999999997E-2</v>
      </c>
      <c r="E232" s="107">
        <f t="shared" si="30"/>
        <v>9.3399999999999997E-2</v>
      </c>
      <c r="I232" s="25"/>
      <c r="P232" s="696">
        <f>+C238+$C$151</f>
        <v>9.3399999999999997E-2</v>
      </c>
      <c r="Q232" s="36">
        <f t="shared" si="31"/>
        <v>2.7499999999999997E-2</v>
      </c>
    </row>
    <row r="233" spans="1:17" ht="12.75" customHeight="1" x14ac:dyDescent="0.3">
      <c r="A233" s="41" t="s">
        <v>1553</v>
      </c>
      <c r="B233" s="25" t="s">
        <v>1554</v>
      </c>
      <c r="C233" s="742">
        <f>C184+K151</f>
        <v>6.7900000000000002E-2</v>
      </c>
      <c r="D233" s="107">
        <f t="shared" si="32"/>
        <v>9.3399999999999997E-2</v>
      </c>
      <c r="E233" s="107">
        <f>+MAX($D$152,P233)</f>
        <v>9.3399999999999997E-2</v>
      </c>
      <c r="I233" s="25"/>
      <c r="P233" s="696">
        <f>+C238+$C$151</f>
        <v>9.3399999999999997E-2</v>
      </c>
      <c r="Q233" s="36">
        <f t="shared" si="31"/>
        <v>2.5499999999999995E-2</v>
      </c>
    </row>
    <row r="234" spans="1:17" ht="12.75" customHeight="1" x14ac:dyDescent="0.3">
      <c r="A234" s="41" t="s">
        <v>1555</v>
      </c>
      <c r="B234" s="25" t="s">
        <v>1556</v>
      </c>
      <c r="C234" s="742">
        <f>C230+E151</f>
        <v>6.8400000000000002E-2</v>
      </c>
      <c r="D234" s="107">
        <f t="shared" si="32"/>
        <v>9.3399999999999997E-2</v>
      </c>
      <c r="E234" s="107">
        <f t="shared" ref="E234:E235" si="33">+MAX($D$152,P234)</f>
        <v>9.3399999999999997E-2</v>
      </c>
      <c r="F234" s="35" t="s">
        <v>206</v>
      </c>
      <c r="I234" s="25"/>
      <c r="P234" s="696">
        <f>+C238+$C$151</f>
        <v>9.3399999999999997E-2</v>
      </c>
      <c r="Q234" s="36">
        <f t="shared" si="31"/>
        <v>2.4999999999999994E-2</v>
      </c>
    </row>
    <row r="235" spans="1:17" ht="12.75" customHeight="1" x14ac:dyDescent="0.3">
      <c r="A235" s="41" t="s">
        <v>1557</v>
      </c>
      <c r="B235" s="25" t="s">
        <v>1558</v>
      </c>
      <c r="C235" s="742">
        <f>C231+E151</f>
        <v>6.8400000000000002E-2</v>
      </c>
      <c r="D235" s="107">
        <f t="shared" si="32"/>
        <v>9.3399999999999997E-2</v>
      </c>
      <c r="E235" s="107">
        <f t="shared" si="33"/>
        <v>9.3399999999999997E-2</v>
      </c>
      <c r="F235" s="35" t="s">
        <v>206</v>
      </c>
      <c r="I235" s="25"/>
      <c r="P235" s="696">
        <f>+C238+$C$151</f>
        <v>9.3399999999999997E-2</v>
      </c>
      <c r="Q235" s="36">
        <f t="shared" si="31"/>
        <v>2.4999999999999994E-2</v>
      </c>
    </row>
    <row r="236" spans="1:17" ht="12.75" customHeight="1" x14ac:dyDescent="0.3">
      <c r="A236" s="41" t="s">
        <v>1559</v>
      </c>
      <c r="B236" s="25" t="s">
        <v>1560</v>
      </c>
      <c r="C236" s="742">
        <f>C232+E151</f>
        <v>6.7900000000000002E-2</v>
      </c>
      <c r="D236" s="107">
        <f t="shared" si="32"/>
        <v>9.3399999999999997E-2</v>
      </c>
      <c r="E236" s="107">
        <f>+MAX($D$152,P236)</f>
        <v>9.3399999999999997E-2</v>
      </c>
      <c r="F236" s="35" t="s">
        <v>206</v>
      </c>
      <c r="I236" s="25"/>
      <c r="P236" s="696">
        <f>+C238+$C$151</f>
        <v>9.3399999999999997E-2</v>
      </c>
      <c r="Q236" s="36">
        <f t="shared" si="31"/>
        <v>2.5499999999999995E-2</v>
      </c>
    </row>
    <row r="237" spans="1:17" ht="12.75" customHeight="1" x14ac:dyDescent="0.3">
      <c r="A237" s="41" t="s">
        <v>1561</v>
      </c>
      <c r="B237" s="25" t="s">
        <v>1562</v>
      </c>
      <c r="C237" s="742">
        <f>C233+E151</f>
        <v>6.9900000000000004E-2</v>
      </c>
      <c r="D237" s="107">
        <f t="shared" si="32"/>
        <v>9.3399999999999997E-2</v>
      </c>
      <c r="E237" s="107">
        <f t="shared" ref="E237:E238" si="34">+MAX($D$152,P237)</f>
        <v>9.3399999999999997E-2</v>
      </c>
      <c r="F237" s="35" t="s">
        <v>206</v>
      </c>
      <c r="I237" s="25"/>
      <c r="P237" s="696">
        <f>+C238+$C$151</f>
        <v>9.3399999999999997E-2</v>
      </c>
      <c r="Q237" s="36">
        <f t="shared" si="31"/>
        <v>2.3499999999999993E-2</v>
      </c>
    </row>
    <row r="238" spans="1:17" ht="12.75" customHeight="1" x14ac:dyDescent="0.3">
      <c r="A238" s="41" t="s">
        <v>1563</v>
      </c>
      <c r="B238" s="25" t="s">
        <v>1564</v>
      </c>
      <c r="C238" s="742">
        <f>C226</f>
        <v>6.3399999999999998E-2</v>
      </c>
      <c r="D238" s="107">
        <f t="shared" si="32"/>
        <v>9.3399999999999997E-2</v>
      </c>
      <c r="E238" s="107">
        <f t="shared" si="34"/>
        <v>9.3399999999999997E-2</v>
      </c>
      <c r="I238" s="25"/>
      <c r="P238" s="36">
        <f t="shared" si="16"/>
        <v>9.3399999999999997E-2</v>
      </c>
      <c r="Q238" s="36">
        <f t="shared" si="31"/>
        <v>0.03</v>
      </c>
    </row>
    <row r="239" spans="1:17" ht="12.75" customHeight="1" x14ac:dyDescent="0.3">
      <c r="A239" s="18" t="s">
        <v>344</v>
      </c>
      <c r="B239" s="18" t="s">
        <v>345</v>
      </c>
      <c r="C239" s="401">
        <v>6.6900000000000001E-2</v>
      </c>
      <c r="D239" s="591"/>
      <c r="E239" s="591"/>
      <c r="F239" s="35" t="s">
        <v>342</v>
      </c>
      <c r="I239" s="18"/>
      <c r="L239" s="443">
        <v>0</v>
      </c>
      <c r="M239" s="142">
        <v>0</v>
      </c>
      <c r="P239" s="36"/>
    </row>
    <row r="240" spans="1:17" ht="12.75" customHeight="1" x14ac:dyDescent="0.3">
      <c r="A240" s="18" t="s">
        <v>1374</v>
      </c>
      <c r="B240" s="18" t="s">
        <v>152</v>
      </c>
      <c r="C240" s="438">
        <f>(C239)-VLOOKUP([2]Worksheet!C$24,L239:M240,2,TRUE)</f>
        <v>6.6900000000000001E-2</v>
      </c>
      <c r="D240" s="588">
        <f>+MAX(D$152,P240)</f>
        <v>9.69E-2</v>
      </c>
      <c r="E240" s="107">
        <f t="shared" ref="E240:E251" si="35">+MAX(D$152,P240)</f>
        <v>9.69E-2</v>
      </c>
      <c r="I240" s="18"/>
      <c r="L240" s="443">
        <v>499999.99</v>
      </c>
      <c r="M240" s="444">
        <v>1E-3</v>
      </c>
      <c r="N240" s="36">
        <f>+C240-M240</f>
        <v>6.59E-2</v>
      </c>
      <c r="P240" s="36">
        <f>+C240+C$151</f>
        <v>9.69E-2</v>
      </c>
      <c r="Q240" s="36">
        <f>+D240-C240</f>
        <v>0.03</v>
      </c>
    </row>
    <row r="241" spans="1:17" ht="12.75" customHeight="1" x14ac:dyDescent="0.3">
      <c r="A241" s="18" t="s">
        <v>151</v>
      </c>
      <c r="B241" s="18" t="s">
        <v>152</v>
      </c>
      <c r="C241" s="438">
        <f>(C239)-((VLOOKUP([2]Worksheet!C$24,L239:M240,2,TRUE))-(G151))</f>
        <v>6.2400000000000004E-2</v>
      </c>
      <c r="D241" s="588">
        <f>+MAX(C152,P241)</f>
        <v>9.240000000000001E-2</v>
      </c>
      <c r="E241" s="107">
        <f t="shared" si="35"/>
        <v>9.240000000000001E-2</v>
      </c>
      <c r="I241" s="18"/>
      <c r="L241" s="443"/>
      <c r="M241" s="444"/>
      <c r="N241" s="36"/>
      <c r="P241" s="36">
        <f>+C241+C$151</f>
        <v>9.240000000000001E-2</v>
      </c>
      <c r="Q241" s="36">
        <f>+D241-C241</f>
        <v>3.0000000000000006E-2</v>
      </c>
    </row>
    <row r="242" spans="1:17" ht="12.75" customHeight="1" x14ac:dyDescent="0.3">
      <c r="A242" s="18" t="s">
        <v>1380</v>
      </c>
      <c r="B242" s="18" t="s">
        <v>152</v>
      </c>
      <c r="C242" s="438">
        <f>(C239)-(VLOOKUP([2]Worksheet!C$24,L239:M240,2,TRUE))-H151</f>
        <v>6.8400000000000002E-2</v>
      </c>
      <c r="D242" s="588">
        <f>+MAX(D$152,P242)</f>
        <v>9.8400000000000001E-2</v>
      </c>
      <c r="E242" s="107">
        <f t="shared" si="35"/>
        <v>9.8400000000000001E-2</v>
      </c>
      <c r="I242" s="18"/>
      <c r="L242" s="443"/>
      <c r="M242" s="444"/>
      <c r="N242" s="36"/>
      <c r="P242" s="36">
        <f>+C242+C$151</f>
        <v>9.8400000000000001E-2</v>
      </c>
      <c r="Q242" s="36">
        <v>0.03</v>
      </c>
    </row>
    <row r="243" spans="1:17" ht="12.75" customHeight="1" x14ac:dyDescent="0.3">
      <c r="A243" s="18" t="s">
        <v>153</v>
      </c>
      <c r="B243" s="18" t="s">
        <v>154</v>
      </c>
      <c r="C243" s="141">
        <v>7.9000000000000001E-2</v>
      </c>
      <c r="D243" s="588">
        <f t="shared" ref="D243:D251" si="36">+MAX(C$152,P243)</f>
        <v>0.109</v>
      </c>
      <c r="E243" s="107">
        <f t="shared" si="35"/>
        <v>0.109</v>
      </c>
      <c r="F243" s="35" t="s">
        <v>342</v>
      </c>
      <c r="P243" s="36">
        <f>+C243+C$151</f>
        <v>0.109</v>
      </c>
      <c r="Q243" s="36">
        <f t="shared" ref="Q243:Q268" si="37">+D243-C243</f>
        <v>0.03</v>
      </c>
    </row>
    <row r="244" spans="1:17" ht="12.75" customHeight="1" x14ac:dyDescent="0.3">
      <c r="A244" s="18" t="s">
        <v>331</v>
      </c>
      <c r="B244" s="18" t="s">
        <v>332</v>
      </c>
      <c r="C244" s="438">
        <v>7.9000000000000001E-2</v>
      </c>
      <c r="D244" s="107">
        <f t="shared" si="36"/>
        <v>0.109</v>
      </c>
      <c r="E244" s="107">
        <f t="shared" si="35"/>
        <v>0.109</v>
      </c>
      <c r="F244" s="35" t="s">
        <v>206</v>
      </c>
      <c r="H244" s="441">
        <v>0</v>
      </c>
      <c r="I244" s="441">
        <v>249999</v>
      </c>
      <c r="J244" s="442">
        <v>499999</v>
      </c>
      <c r="K244" s="441">
        <v>749999</v>
      </c>
      <c r="L244" s="90">
        <f>+H244</f>
        <v>0</v>
      </c>
      <c r="M244" s="32">
        <f>+H245</f>
        <v>7.4999999999999997E-3</v>
      </c>
      <c r="N244" s="36">
        <f>+C$243-M244</f>
        <v>7.1500000000000008E-2</v>
      </c>
      <c r="P244" s="36">
        <f>+C$243+C$151</f>
        <v>0.109</v>
      </c>
      <c r="Q244" s="36">
        <f t="shared" si="37"/>
        <v>0.03</v>
      </c>
    </row>
    <row r="245" spans="1:17" ht="12.75" customHeight="1" x14ac:dyDescent="0.3">
      <c r="A245" s="18" t="s">
        <v>155</v>
      </c>
      <c r="B245" s="18" t="s">
        <v>156</v>
      </c>
      <c r="C245" s="438" t="e">
        <f>+C243-VLOOKUP([2]Worksheet!C$24,L$248:M$251,2,TRUE)</f>
        <v>#N/A</v>
      </c>
      <c r="D245" s="588" t="e">
        <f t="shared" si="36"/>
        <v>#N/A</v>
      </c>
      <c r="E245" s="107" t="e">
        <f t="shared" si="35"/>
        <v>#N/A</v>
      </c>
      <c r="F245" s="35" t="s">
        <v>342</v>
      </c>
      <c r="G245" s="440">
        <f>ROUND(395/12,0)</f>
        <v>33</v>
      </c>
      <c r="H245" s="139">
        <v>7.4999999999999997E-3</v>
      </c>
      <c r="I245" s="140">
        <v>8.5000000000000006E-3</v>
      </c>
      <c r="J245" s="139">
        <v>9.4999999999999998E-3</v>
      </c>
      <c r="K245" s="139">
        <v>1.0500000000000001E-2</v>
      </c>
      <c r="L245" s="90">
        <f>+I244</f>
        <v>249999</v>
      </c>
      <c r="M245" s="32">
        <f>+I245</f>
        <v>8.5000000000000006E-3</v>
      </c>
      <c r="N245" s="36">
        <f>+C$243-M245</f>
        <v>7.0500000000000007E-2</v>
      </c>
      <c r="P245" s="36" t="e">
        <f>+C245+C$151</f>
        <v>#N/A</v>
      </c>
      <c r="Q245" s="36" t="e">
        <f t="shared" si="37"/>
        <v>#N/A</v>
      </c>
    </row>
    <row r="246" spans="1:17" ht="12.75" customHeight="1" x14ac:dyDescent="0.3">
      <c r="A246" s="18" t="s">
        <v>333</v>
      </c>
      <c r="B246" s="18" t="s">
        <v>334</v>
      </c>
      <c r="C246" s="438" t="e">
        <f>+C245</f>
        <v>#N/A</v>
      </c>
      <c r="D246" s="107" t="e">
        <f t="shared" si="36"/>
        <v>#N/A</v>
      </c>
      <c r="E246" s="107" t="e">
        <f t="shared" si="35"/>
        <v>#N/A</v>
      </c>
      <c r="F246" s="35" t="s">
        <v>206</v>
      </c>
      <c r="G246" s="439">
        <f t="shared" ref="G246:G251" si="38">ROUND(395/12,0)</f>
        <v>33</v>
      </c>
      <c r="I246" s="18"/>
      <c r="L246" s="91">
        <f>+J244</f>
        <v>499999</v>
      </c>
      <c r="M246" s="32">
        <f>+J245</f>
        <v>9.4999999999999998E-3</v>
      </c>
      <c r="N246" s="36">
        <f>+C$243-M246</f>
        <v>6.9500000000000006E-2</v>
      </c>
      <c r="P246" s="36" t="e">
        <f t="shared" ref="P246:P251" si="39">+C$245+$C$151</f>
        <v>#N/A</v>
      </c>
      <c r="Q246" s="36" t="e">
        <f t="shared" si="37"/>
        <v>#N/A</v>
      </c>
    </row>
    <row r="247" spans="1:17" ht="12.75" customHeight="1" x14ac:dyDescent="0.3">
      <c r="A247" s="25" t="s">
        <v>157</v>
      </c>
      <c r="B247" s="25" t="s">
        <v>158</v>
      </c>
      <c r="C247" s="141">
        <v>6.2399999999999997E-2</v>
      </c>
      <c r="D247" s="588" t="e">
        <f t="shared" si="36"/>
        <v>#N/A</v>
      </c>
      <c r="E247" s="107" t="e">
        <f t="shared" si="35"/>
        <v>#N/A</v>
      </c>
      <c r="F247" s="35" t="s">
        <v>342</v>
      </c>
      <c r="G247" s="439">
        <f t="shared" si="38"/>
        <v>33</v>
      </c>
      <c r="I247" s="18"/>
      <c r="L247" s="90">
        <f>+K244</f>
        <v>749999</v>
      </c>
      <c r="M247" s="32">
        <f>+K245</f>
        <v>1.0500000000000001E-2</v>
      </c>
      <c r="N247" s="36">
        <f>+C$243-M247</f>
        <v>6.8500000000000005E-2</v>
      </c>
      <c r="P247" s="36" t="e">
        <f t="shared" si="39"/>
        <v>#N/A</v>
      </c>
      <c r="Q247" s="36" t="e">
        <f t="shared" si="37"/>
        <v>#N/A</v>
      </c>
    </row>
    <row r="248" spans="1:17" ht="12.75" customHeight="1" x14ac:dyDescent="0.3">
      <c r="A248" s="25" t="s">
        <v>335</v>
      </c>
      <c r="B248" s="25" t="s">
        <v>336</v>
      </c>
      <c r="C248" s="438">
        <f>+C247+E$155</f>
        <v>6.2399999999999997E-2</v>
      </c>
      <c r="D248" s="107" t="e">
        <f t="shared" si="36"/>
        <v>#N/A</v>
      </c>
      <c r="E248" s="107" t="e">
        <f t="shared" si="35"/>
        <v>#N/A</v>
      </c>
      <c r="F248" s="35" t="s">
        <v>206</v>
      </c>
      <c r="G248" s="439">
        <f t="shared" si="38"/>
        <v>33</v>
      </c>
      <c r="I248" s="18"/>
      <c r="L248" s="90"/>
      <c r="M248" s="32"/>
      <c r="N248" s="36"/>
      <c r="P248" s="36" t="e">
        <f t="shared" si="39"/>
        <v>#N/A</v>
      </c>
      <c r="Q248" s="36" t="e">
        <f t="shared" si="37"/>
        <v>#N/A</v>
      </c>
    </row>
    <row r="249" spans="1:17" ht="12.75" customHeight="1" x14ac:dyDescent="0.3">
      <c r="A249" s="25" t="s">
        <v>159</v>
      </c>
      <c r="B249" s="25" t="s">
        <v>160</v>
      </c>
      <c r="C249" s="141">
        <v>6.2399999999999997E-2</v>
      </c>
      <c r="D249" s="107" t="e">
        <f t="shared" si="36"/>
        <v>#N/A</v>
      </c>
      <c r="E249" s="107" t="e">
        <f t="shared" si="35"/>
        <v>#N/A</v>
      </c>
      <c r="F249" s="35" t="s">
        <v>342</v>
      </c>
      <c r="G249" s="439">
        <f t="shared" si="38"/>
        <v>33</v>
      </c>
      <c r="I249" s="18"/>
      <c r="P249" s="36" t="e">
        <f t="shared" si="39"/>
        <v>#N/A</v>
      </c>
      <c r="Q249" s="36" t="e">
        <f t="shared" si="37"/>
        <v>#N/A</v>
      </c>
    </row>
    <row r="250" spans="1:17" ht="12.75" customHeight="1" x14ac:dyDescent="0.3">
      <c r="A250" s="25" t="s">
        <v>161</v>
      </c>
      <c r="B250" s="25" t="s">
        <v>162</v>
      </c>
      <c r="C250" s="141">
        <v>5.9900000000000002E-2</v>
      </c>
      <c r="D250" s="107" t="e">
        <f t="shared" si="36"/>
        <v>#N/A</v>
      </c>
      <c r="E250" s="107" t="e">
        <f t="shared" si="35"/>
        <v>#N/A</v>
      </c>
      <c r="F250" s="35" t="s">
        <v>342</v>
      </c>
      <c r="G250" s="439">
        <f t="shared" si="38"/>
        <v>33</v>
      </c>
      <c r="I250" s="18"/>
      <c r="L250" s="92"/>
      <c r="M250" s="32"/>
      <c r="N250" s="36"/>
      <c r="P250" s="36" t="e">
        <f t="shared" si="39"/>
        <v>#N/A</v>
      </c>
      <c r="Q250" s="36" t="e">
        <f t="shared" si="37"/>
        <v>#N/A</v>
      </c>
    </row>
    <row r="251" spans="1:17" ht="12.75" customHeight="1" x14ac:dyDescent="0.3">
      <c r="A251" s="25" t="s">
        <v>163</v>
      </c>
      <c r="B251" s="25" t="s">
        <v>164</v>
      </c>
      <c r="C251" s="141">
        <v>6.6400000000000001E-2</v>
      </c>
      <c r="D251" s="107" t="e">
        <f t="shared" si="36"/>
        <v>#N/A</v>
      </c>
      <c r="E251" s="107" t="e">
        <f t="shared" si="35"/>
        <v>#N/A</v>
      </c>
      <c r="F251" s="35" t="s">
        <v>342</v>
      </c>
      <c r="G251" s="439">
        <f t="shared" si="38"/>
        <v>33</v>
      </c>
      <c r="I251" s="25"/>
      <c r="P251" s="36" t="e">
        <f t="shared" si="39"/>
        <v>#N/A</v>
      </c>
      <c r="Q251" s="36" t="e">
        <f t="shared" si="37"/>
        <v>#N/A</v>
      </c>
    </row>
    <row r="252" spans="1:17" ht="12.75" customHeight="1" x14ac:dyDescent="0.3">
      <c r="A252" s="25" t="s">
        <v>346</v>
      </c>
      <c r="B252" s="25" t="s">
        <v>347</v>
      </c>
      <c r="C252" s="401">
        <v>7.0900000000000005E-2</v>
      </c>
      <c r="D252" s="592"/>
      <c r="E252" s="592"/>
      <c r="F252" s="35" t="s">
        <v>342</v>
      </c>
      <c r="I252" s="25"/>
      <c r="L252" s="443">
        <v>0</v>
      </c>
      <c r="M252" s="142">
        <v>0</v>
      </c>
      <c r="Q252" s="36">
        <f t="shared" si="37"/>
        <v>-7.0900000000000005E-2</v>
      </c>
    </row>
    <row r="253" spans="1:17" ht="12.75" customHeight="1" x14ac:dyDescent="0.3">
      <c r="A253" s="25" t="s">
        <v>1376</v>
      </c>
      <c r="B253" s="25" t="s">
        <v>1386</v>
      </c>
      <c r="C253" s="438" t="e">
        <f>(C252)-VLOOKUP([2]Worksheet!C$24,L$256:M$257,2,TRUE)</f>
        <v>#N/A</v>
      </c>
      <c r="D253" s="588" t="e">
        <f>+MAX(D$152,P253)</f>
        <v>#N/A</v>
      </c>
      <c r="E253" s="107" t="e">
        <f>+MAX(D$152,P253)</f>
        <v>#N/A</v>
      </c>
      <c r="I253" s="25"/>
      <c r="L253" s="443">
        <v>499999.99</v>
      </c>
      <c r="M253" s="444">
        <v>1E-3</v>
      </c>
      <c r="N253" s="36" t="e">
        <f>+C253-M253</f>
        <v>#N/A</v>
      </c>
      <c r="P253" s="36" t="e">
        <f>+C253+C$151</f>
        <v>#N/A</v>
      </c>
      <c r="Q253" s="36" t="e">
        <f t="shared" si="37"/>
        <v>#N/A</v>
      </c>
    </row>
    <row r="254" spans="1:17" ht="12.75" customHeight="1" x14ac:dyDescent="0.3">
      <c r="A254" s="25" t="s">
        <v>1377</v>
      </c>
      <c r="B254" s="25" t="s">
        <v>168</v>
      </c>
      <c r="C254" s="590" t="e">
        <f>+C253+E$155</f>
        <v>#N/A</v>
      </c>
      <c r="D254" s="107">
        <f>+MAX(D$152,P259)</f>
        <v>0.1074</v>
      </c>
      <c r="E254" s="107">
        <f>+MAX(D$152,P259)</f>
        <v>0.1074</v>
      </c>
      <c r="F254" s="35" t="s">
        <v>206</v>
      </c>
      <c r="I254" s="25"/>
      <c r="L254" s="443">
        <v>0</v>
      </c>
      <c r="M254" s="142">
        <v>0</v>
      </c>
      <c r="P254" s="36" t="e">
        <f>+C$253+C$151</f>
        <v>#N/A</v>
      </c>
      <c r="Q254" s="36" t="e">
        <f t="shared" si="37"/>
        <v>#N/A</v>
      </c>
    </row>
    <row r="255" spans="1:17" ht="12.75" customHeight="1" x14ac:dyDescent="0.3">
      <c r="A255" s="25" t="s">
        <v>165</v>
      </c>
      <c r="B255" s="25" t="s">
        <v>166</v>
      </c>
      <c r="C255" s="590" t="e">
        <f>(C252)-((VLOOKUP([2]Worksheet!C$24,L$256:M$257,2,TRUE))-(I151))</f>
        <v>#N/A</v>
      </c>
      <c r="D255" s="588" t="e">
        <f>+MAX(C$152,P255)</f>
        <v>#N/A</v>
      </c>
      <c r="E255" s="107" t="e">
        <f>+MAX(D$152,P255)</f>
        <v>#N/A</v>
      </c>
      <c r="I255" s="25"/>
      <c r="L255" s="443"/>
      <c r="M255" s="142"/>
      <c r="P255" s="36" t="e">
        <f>+C255+C$151</f>
        <v>#N/A</v>
      </c>
      <c r="Q255" s="36" t="e">
        <f t="shared" si="37"/>
        <v>#N/A</v>
      </c>
    </row>
    <row r="256" spans="1:17" ht="12.75" customHeight="1" x14ac:dyDescent="0.3">
      <c r="A256" s="25" t="s">
        <v>167</v>
      </c>
      <c r="B256" s="25" t="s">
        <v>168</v>
      </c>
      <c r="C256" s="590" t="e">
        <f>(C252)-((VLOOKUP([2]Worksheet!C$24,L$256:M$257,2,TRUE))-(I151+E151))</f>
        <v>#N/A</v>
      </c>
      <c r="D256" s="107">
        <f>+MAX(C$152,P259)</f>
        <v>0.1074</v>
      </c>
      <c r="E256" s="107">
        <f>+MAX(D$152,P259)</f>
        <v>0.1074</v>
      </c>
      <c r="F256" s="35" t="s">
        <v>206</v>
      </c>
      <c r="I256" s="25"/>
      <c r="L256" s="443"/>
      <c r="M256" s="142"/>
      <c r="P256" s="36" t="e">
        <f>+C$255+C$151</f>
        <v>#N/A</v>
      </c>
      <c r="Q256" s="36" t="e">
        <f t="shared" si="37"/>
        <v>#N/A</v>
      </c>
    </row>
    <row r="257" spans="1:17" ht="12.75" customHeight="1" x14ac:dyDescent="0.3">
      <c r="A257" s="18" t="s">
        <v>169</v>
      </c>
      <c r="B257" s="18" t="s">
        <v>170</v>
      </c>
      <c r="C257" s="141">
        <v>8.4900000000000003E-2</v>
      </c>
      <c r="D257" s="588">
        <f t="shared" ref="D257:D268" si="40">+MAX(C$152,P257)</f>
        <v>0.1149</v>
      </c>
      <c r="E257" s="107">
        <f t="shared" ref="E257:E268" si="41">+MAX(D$152,P257)</f>
        <v>0.1149</v>
      </c>
      <c r="F257" s="35" t="s">
        <v>342</v>
      </c>
      <c r="P257" s="36">
        <f>+C257+C$151</f>
        <v>0.1149</v>
      </c>
      <c r="Q257" s="36">
        <f t="shared" si="37"/>
        <v>0.03</v>
      </c>
    </row>
    <row r="258" spans="1:17" ht="12.75" customHeight="1" x14ac:dyDescent="0.3">
      <c r="A258" s="18" t="s">
        <v>171</v>
      </c>
      <c r="B258" s="18" t="s">
        <v>172</v>
      </c>
      <c r="C258" s="438">
        <f>+C257+E$155</f>
        <v>8.4900000000000003E-2</v>
      </c>
      <c r="D258" s="107">
        <f t="shared" si="40"/>
        <v>0.1149</v>
      </c>
      <c r="E258" s="107">
        <f t="shared" si="41"/>
        <v>0.1149</v>
      </c>
      <c r="F258" s="35" t="s">
        <v>206</v>
      </c>
      <c r="H258" s="441">
        <v>0</v>
      </c>
      <c r="I258" s="441">
        <v>249999</v>
      </c>
      <c r="J258" s="442">
        <v>499999</v>
      </c>
      <c r="K258" s="441">
        <v>749999</v>
      </c>
      <c r="L258" s="90">
        <v>0</v>
      </c>
      <c r="M258" s="32">
        <v>7.4999999999999997E-3</v>
      </c>
      <c r="N258" s="36">
        <f>+C$257-M258</f>
        <v>7.7399999999999997E-2</v>
      </c>
      <c r="P258" s="36">
        <f>+C$257+C$151</f>
        <v>0.1149</v>
      </c>
      <c r="Q258" s="36">
        <f t="shared" si="37"/>
        <v>0.03</v>
      </c>
    </row>
    <row r="259" spans="1:17" ht="12.75" customHeight="1" x14ac:dyDescent="0.3">
      <c r="A259" s="25" t="s">
        <v>173</v>
      </c>
      <c r="B259" s="25" t="s">
        <v>174</v>
      </c>
      <c r="C259" s="438">
        <f>+C257-VLOOKUP([2]Worksheet!C$24,L258:M261,2,TRUE)</f>
        <v>7.7399999999999997E-2</v>
      </c>
      <c r="D259" s="588">
        <f t="shared" si="40"/>
        <v>0.1074</v>
      </c>
      <c r="E259" s="107">
        <f t="shared" si="41"/>
        <v>0.1074</v>
      </c>
      <c r="F259" s="35" t="s">
        <v>342</v>
      </c>
      <c r="G259" s="440">
        <f>ROUND(395/12,0)</f>
        <v>33</v>
      </c>
      <c r="H259" s="139">
        <v>7.4999999999999997E-3</v>
      </c>
      <c r="I259" s="140">
        <v>8.5000000000000006E-3</v>
      </c>
      <c r="J259" s="139">
        <v>9.4999999999999998E-3</v>
      </c>
      <c r="K259" s="139">
        <v>1.0500000000000001E-2</v>
      </c>
      <c r="L259" s="90">
        <v>249999</v>
      </c>
      <c r="M259" s="32">
        <v>8.5000000000000006E-3</v>
      </c>
      <c r="N259" s="36">
        <f>+C$257-M259</f>
        <v>7.6399999999999996E-2</v>
      </c>
      <c r="P259" s="36">
        <f t="shared" ref="P259:P268" si="42">+C$259+C$151</f>
        <v>0.1074</v>
      </c>
      <c r="Q259" s="36">
        <f t="shared" si="37"/>
        <v>0.03</v>
      </c>
    </row>
    <row r="260" spans="1:17" ht="12.75" customHeight="1" x14ac:dyDescent="0.3">
      <c r="A260" s="25" t="s">
        <v>175</v>
      </c>
      <c r="B260" s="25" t="s">
        <v>176</v>
      </c>
      <c r="C260" s="431">
        <f>+C259+E$155</f>
        <v>7.7399999999999997E-2</v>
      </c>
      <c r="D260" s="107">
        <f t="shared" si="40"/>
        <v>0.1074</v>
      </c>
      <c r="E260" s="107">
        <f t="shared" si="41"/>
        <v>0.1074</v>
      </c>
      <c r="F260" s="35" t="s">
        <v>206</v>
      </c>
      <c r="G260" s="439">
        <f t="shared" ref="G260:G268" si="43">ROUND(395/12,0)</f>
        <v>33</v>
      </c>
      <c r="H260" s="432"/>
      <c r="I260" s="432"/>
      <c r="J260" s="432"/>
      <c r="K260" s="432"/>
      <c r="L260" s="91">
        <v>499999</v>
      </c>
      <c r="M260" s="32">
        <v>9.4999999999999998E-3</v>
      </c>
      <c r="N260" s="36">
        <f>+C$257-M260</f>
        <v>7.5400000000000009E-2</v>
      </c>
      <c r="P260" s="36">
        <f t="shared" si="42"/>
        <v>0.1074</v>
      </c>
      <c r="Q260" s="36">
        <f t="shared" si="37"/>
        <v>0.03</v>
      </c>
    </row>
    <row r="261" spans="1:17" ht="12.75" customHeight="1" x14ac:dyDescent="0.3">
      <c r="A261" s="25" t="s">
        <v>177</v>
      </c>
      <c r="B261" s="25" t="s">
        <v>178</v>
      </c>
      <c r="C261" s="141">
        <v>6.2399999999999997E-2</v>
      </c>
      <c r="D261" s="588">
        <f t="shared" si="40"/>
        <v>0.1074</v>
      </c>
      <c r="E261" s="107">
        <f t="shared" si="41"/>
        <v>0.1074</v>
      </c>
      <c r="F261" s="35" t="s">
        <v>342</v>
      </c>
      <c r="G261" s="439">
        <f t="shared" si="43"/>
        <v>33</v>
      </c>
      <c r="H261" s="432"/>
      <c r="I261" s="432"/>
      <c r="J261" s="432"/>
      <c r="K261" s="432"/>
      <c r="L261" s="90">
        <v>749999</v>
      </c>
      <c r="M261" s="32">
        <v>1.0500000000000001E-2</v>
      </c>
      <c r="N261" s="36">
        <f>+C$257-M261</f>
        <v>7.4400000000000008E-2</v>
      </c>
      <c r="P261" s="36">
        <f t="shared" si="42"/>
        <v>0.1074</v>
      </c>
      <c r="Q261" s="36">
        <f t="shared" si="37"/>
        <v>4.4999999999999998E-2</v>
      </c>
    </row>
    <row r="262" spans="1:17" ht="12.75" customHeight="1" x14ac:dyDescent="0.3">
      <c r="A262" s="25" t="s">
        <v>179</v>
      </c>
      <c r="B262" s="25" t="s">
        <v>180</v>
      </c>
      <c r="C262" s="438">
        <f>+C261+E$155</f>
        <v>6.2399999999999997E-2</v>
      </c>
      <c r="D262" s="107">
        <f t="shared" si="40"/>
        <v>0.1074</v>
      </c>
      <c r="E262" s="107">
        <f t="shared" si="41"/>
        <v>0.1074</v>
      </c>
      <c r="F262" s="35" t="s">
        <v>206</v>
      </c>
      <c r="G262" s="439">
        <f t="shared" si="43"/>
        <v>33</v>
      </c>
      <c r="H262" s="432"/>
      <c r="I262" s="432"/>
      <c r="J262" s="432"/>
      <c r="K262" s="432"/>
      <c r="P262" s="36">
        <f t="shared" si="42"/>
        <v>0.1074</v>
      </c>
      <c r="Q262" s="36">
        <f t="shared" si="37"/>
        <v>4.4999999999999998E-2</v>
      </c>
    </row>
    <row r="263" spans="1:17" ht="12.75" customHeight="1" x14ac:dyDescent="0.3">
      <c r="A263" s="25" t="s">
        <v>181</v>
      </c>
      <c r="B263" s="25" t="s">
        <v>182</v>
      </c>
      <c r="C263" s="141">
        <v>6.4399999999999999E-2</v>
      </c>
      <c r="D263" s="107">
        <f t="shared" si="40"/>
        <v>0.1074</v>
      </c>
      <c r="E263" s="107">
        <f t="shared" si="41"/>
        <v>0.1074</v>
      </c>
      <c r="F263" s="35" t="s">
        <v>342</v>
      </c>
      <c r="G263" s="439">
        <f t="shared" si="43"/>
        <v>33</v>
      </c>
      <c r="H263" s="432"/>
      <c r="I263" s="432"/>
      <c r="J263" s="432"/>
      <c r="K263" s="432"/>
      <c r="P263" s="36">
        <f t="shared" si="42"/>
        <v>0.1074</v>
      </c>
      <c r="Q263" s="36">
        <f t="shared" si="37"/>
        <v>4.2999999999999997E-2</v>
      </c>
    </row>
    <row r="264" spans="1:17" ht="12.75" customHeight="1" x14ac:dyDescent="0.3">
      <c r="A264" s="25" t="s">
        <v>183</v>
      </c>
      <c r="B264" s="25" t="s">
        <v>184</v>
      </c>
      <c r="C264" s="438">
        <f>+C263+E$155</f>
        <v>6.4399999999999999E-2</v>
      </c>
      <c r="D264" s="107">
        <f t="shared" si="40"/>
        <v>0.1074</v>
      </c>
      <c r="E264" s="107">
        <f t="shared" si="41"/>
        <v>0.1074</v>
      </c>
      <c r="F264" s="35" t="s">
        <v>206</v>
      </c>
      <c r="G264" s="439">
        <f t="shared" si="43"/>
        <v>33</v>
      </c>
      <c r="H264" s="432"/>
      <c r="I264" s="432"/>
      <c r="J264" s="432"/>
      <c r="K264" s="432"/>
      <c r="P264" s="36">
        <f t="shared" si="42"/>
        <v>0.1074</v>
      </c>
      <c r="Q264" s="36">
        <f t="shared" si="37"/>
        <v>4.2999999999999997E-2</v>
      </c>
    </row>
    <row r="265" spans="1:17" ht="12.75" customHeight="1" x14ac:dyDescent="0.3">
      <c r="A265" s="25" t="s">
        <v>185</v>
      </c>
      <c r="B265" s="25" t="s">
        <v>186</v>
      </c>
      <c r="C265" s="141">
        <v>6.1899999999999997E-2</v>
      </c>
      <c r="D265" s="107">
        <f t="shared" si="40"/>
        <v>0.1074</v>
      </c>
      <c r="E265" s="107">
        <f t="shared" si="41"/>
        <v>0.1074</v>
      </c>
      <c r="F265" s="35" t="s">
        <v>342</v>
      </c>
      <c r="G265" s="439">
        <f t="shared" si="43"/>
        <v>33</v>
      </c>
      <c r="H265" s="432"/>
      <c r="I265" s="432"/>
      <c r="J265" s="432"/>
      <c r="K265" s="432"/>
      <c r="P265" s="36">
        <f t="shared" si="42"/>
        <v>0.1074</v>
      </c>
      <c r="Q265" s="36">
        <f t="shared" si="37"/>
        <v>4.5499999999999999E-2</v>
      </c>
    </row>
    <row r="266" spans="1:17" ht="12.75" customHeight="1" x14ac:dyDescent="0.3">
      <c r="A266" s="25" t="s">
        <v>187</v>
      </c>
      <c r="B266" s="25" t="s">
        <v>188</v>
      </c>
      <c r="C266" s="438">
        <f>+C265+E$155</f>
        <v>6.1899999999999997E-2</v>
      </c>
      <c r="D266" s="107">
        <f t="shared" si="40"/>
        <v>0.1074</v>
      </c>
      <c r="E266" s="107">
        <f t="shared" si="41"/>
        <v>0.1074</v>
      </c>
      <c r="F266" s="35" t="s">
        <v>206</v>
      </c>
      <c r="G266" s="439">
        <f t="shared" si="43"/>
        <v>33</v>
      </c>
      <c r="H266" s="432"/>
      <c r="I266" s="432"/>
      <c r="J266" s="432"/>
      <c r="K266" s="432"/>
      <c r="P266" s="36">
        <f t="shared" si="42"/>
        <v>0.1074</v>
      </c>
      <c r="Q266" s="36">
        <f t="shared" si="37"/>
        <v>4.5499999999999999E-2</v>
      </c>
    </row>
    <row r="267" spans="1:17" ht="12.75" customHeight="1" x14ac:dyDescent="0.3">
      <c r="A267" s="25" t="s">
        <v>189</v>
      </c>
      <c r="B267" s="25" t="s">
        <v>190</v>
      </c>
      <c r="C267" s="141">
        <v>6.8400000000000002E-2</v>
      </c>
      <c r="D267" s="107">
        <f t="shared" si="40"/>
        <v>0.1074</v>
      </c>
      <c r="E267" s="107">
        <f t="shared" si="41"/>
        <v>0.1074</v>
      </c>
      <c r="F267" s="35" t="s">
        <v>342</v>
      </c>
      <c r="G267" s="439">
        <f t="shared" si="43"/>
        <v>33</v>
      </c>
      <c r="H267" s="432"/>
      <c r="I267" s="432"/>
      <c r="J267" s="432"/>
      <c r="K267" s="432"/>
      <c r="P267" s="36">
        <f t="shared" si="42"/>
        <v>0.1074</v>
      </c>
      <c r="Q267" s="36">
        <f t="shared" si="37"/>
        <v>3.8999999999999993E-2</v>
      </c>
    </row>
    <row r="268" spans="1:17" ht="12.75" customHeight="1" x14ac:dyDescent="0.3">
      <c r="A268" s="25" t="s">
        <v>191</v>
      </c>
      <c r="B268" s="25" t="s">
        <v>192</v>
      </c>
      <c r="C268" s="438">
        <f>+C267+E151</f>
        <v>7.0400000000000004E-2</v>
      </c>
      <c r="D268" s="107">
        <f t="shared" si="40"/>
        <v>0.1074</v>
      </c>
      <c r="E268" s="107">
        <f t="shared" si="41"/>
        <v>0.1074</v>
      </c>
      <c r="F268" s="35" t="s">
        <v>206</v>
      </c>
      <c r="G268" s="439">
        <f t="shared" si="43"/>
        <v>33</v>
      </c>
      <c r="H268" s="432"/>
      <c r="I268" s="432"/>
      <c r="J268" s="432"/>
      <c r="K268" s="432"/>
      <c r="P268" s="36">
        <f t="shared" si="42"/>
        <v>0.1074</v>
      </c>
      <c r="Q268" s="36">
        <f t="shared" si="37"/>
        <v>3.6999999999999991E-2</v>
      </c>
    </row>
    <row r="270" spans="1:17" ht="12.75" customHeight="1" x14ac:dyDescent="0.3">
      <c r="A270" s="20" t="s">
        <v>203</v>
      </c>
      <c r="B270" s="20"/>
      <c r="C270" s="35" t="s">
        <v>348</v>
      </c>
      <c r="E270" s="35" t="s">
        <v>349</v>
      </c>
    </row>
    <row r="271" spans="1:17" ht="12.75" customHeight="1" x14ac:dyDescent="0.3">
      <c r="A271" s="18" t="s">
        <v>204</v>
      </c>
      <c r="B271" s="18"/>
      <c r="C271" s="534">
        <v>3.7999999999999999E-2</v>
      </c>
      <c r="E271" s="429">
        <v>0.8</v>
      </c>
    </row>
    <row r="272" spans="1:17" ht="12.75" customHeight="1" x14ac:dyDescent="0.3">
      <c r="A272" s="18" t="s">
        <v>205</v>
      </c>
      <c r="B272" s="18"/>
      <c r="C272" s="534">
        <v>3.4000000000000002E-2</v>
      </c>
      <c r="E272" s="429">
        <v>0.65</v>
      </c>
    </row>
    <row r="273" spans="1:21" ht="12.75" customHeight="1" x14ac:dyDescent="0.3">
      <c r="A273" s="18" t="s">
        <v>206</v>
      </c>
      <c r="B273" s="18"/>
      <c r="C273" s="534">
        <v>0.04</v>
      </c>
    </row>
    <row r="274" spans="1:21" ht="12.75" customHeight="1" x14ac:dyDescent="0.3">
      <c r="I274" s="19"/>
      <c r="J274" s="19"/>
      <c r="K274" s="19"/>
      <c r="L274" s="19"/>
      <c r="M274" s="19"/>
    </row>
    <row r="275" spans="1:21" ht="12.75" customHeight="1" x14ac:dyDescent="0.3">
      <c r="A275" s="20" t="s">
        <v>207</v>
      </c>
      <c r="B275" s="20"/>
      <c r="C275" s="19"/>
      <c r="E275" s="108" t="s">
        <v>208</v>
      </c>
      <c r="K275" s="19"/>
      <c r="L275" s="19"/>
      <c r="M275" s="19"/>
    </row>
    <row r="276" spans="1:21" ht="12.75" customHeight="1" x14ac:dyDescent="0.3">
      <c r="A276" s="37" t="s">
        <v>209</v>
      </c>
      <c r="B276" s="35" t="s">
        <v>210</v>
      </c>
      <c r="C276" s="37">
        <v>1</v>
      </c>
      <c r="E276" s="37" t="s">
        <v>209</v>
      </c>
      <c r="F276" s="35" t="s">
        <v>210</v>
      </c>
      <c r="G276" s="37">
        <v>1</v>
      </c>
      <c r="K276" s="19"/>
      <c r="L276" s="19"/>
      <c r="M276" s="19"/>
    </row>
    <row r="277" spans="1:21" ht="12.75" customHeight="1" x14ac:dyDescent="0.3">
      <c r="A277" s="37" t="s">
        <v>211</v>
      </c>
      <c r="B277" s="35" t="s">
        <v>212</v>
      </c>
      <c r="C277" s="37">
        <v>12</v>
      </c>
      <c r="E277" s="37" t="s">
        <v>213</v>
      </c>
      <c r="F277" s="35" t="s">
        <v>214</v>
      </c>
      <c r="G277" s="37">
        <v>2</v>
      </c>
      <c r="K277" s="24"/>
      <c r="L277" s="19"/>
      <c r="M277" s="19"/>
    </row>
    <row r="278" spans="1:21" ht="12.75" customHeight="1" x14ac:dyDescent="0.3">
      <c r="A278" s="37" t="s">
        <v>215</v>
      </c>
      <c r="B278" s="35" t="s">
        <v>216</v>
      </c>
      <c r="C278" s="37">
        <v>24</v>
      </c>
      <c r="E278" s="37" t="s">
        <v>217</v>
      </c>
      <c r="F278" s="35" t="s">
        <v>218</v>
      </c>
      <c r="G278" s="37">
        <v>4</v>
      </c>
      <c r="K278" s="24"/>
      <c r="L278" s="19"/>
      <c r="M278" s="19"/>
    </row>
    <row r="279" spans="1:21" ht="12.75" customHeight="1" x14ac:dyDescent="0.3">
      <c r="A279" s="37" t="s">
        <v>219</v>
      </c>
      <c r="B279" s="35" t="s">
        <v>220</v>
      </c>
      <c r="C279" s="37">
        <v>26</v>
      </c>
      <c r="E279" s="37" t="s">
        <v>211</v>
      </c>
      <c r="F279" s="35" t="s">
        <v>212</v>
      </c>
      <c r="G279" s="37">
        <v>12</v>
      </c>
      <c r="K279" s="19"/>
      <c r="L279" s="19"/>
      <c r="M279" s="19"/>
    </row>
    <row r="280" spans="1:21" ht="12.75" customHeight="1" x14ac:dyDescent="0.3">
      <c r="A280" s="37" t="s">
        <v>221</v>
      </c>
      <c r="B280" s="35" t="s">
        <v>222</v>
      </c>
      <c r="C280" s="37">
        <v>52</v>
      </c>
      <c r="E280" s="37" t="s">
        <v>215</v>
      </c>
      <c r="F280" s="35" t="s">
        <v>216</v>
      </c>
      <c r="G280" s="37">
        <v>24</v>
      </c>
      <c r="K280" s="19"/>
      <c r="L280" s="19"/>
      <c r="M280" s="19"/>
    </row>
    <row r="281" spans="1:21" ht="12.75" customHeight="1" x14ac:dyDescent="0.3">
      <c r="A281" s="18" t="s">
        <v>223</v>
      </c>
      <c r="B281" s="18"/>
      <c r="C281" s="19"/>
      <c r="E281" s="37" t="s">
        <v>219</v>
      </c>
      <c r="F281" s="35" t="s">
        <v>220</v>
      </c>
      <c r="G281" s="37">
        <v>26</v>
      </c>
      <c r="K281" s="19"/>
      <c r="L281" s="19"/>
      <c r="M281" s="19"/>
    </row>
    <row r="282" spans="1:21" ht="12.75" customHeight="1" x14ac:dyDescent="0.3">
      <c r="A282" s="18"/>
      <c r="B282" s="18"/>
      <c r="C282" s="19"/>
      <c r="E282" s="37" t="s">
        <v>221</v>
      </c>
      <c r="F282" s="35" t="s">
        <v>222</v>
      </c>
      <c r="G282" s="37">
        <v>52</v>
      </c>
      <c r="K282" s="19"/>
      <c r="L282" s="19"/>
      <c r="M282" s="19"/>
    </row>
    <row r="283" spans="1:21" ht="12.75" customHeight="1" x14ac:dyDescent="0.3">
      <c r="A283" s="34" t="s">
        <v>224</v>
      </c>
      <c r="B283" s="34" t="s">
        <v>13</v>
      </c>
      <c r="C283" s="108" t="s">
        <v>225</v>
      </c>
      <c r="D283" s="27" t="s">
        <v>226</v>
      </c>
      <c r="H283" s="109" t="s">
        <v>227</v>
      </c>
      <c r="J283" s="45"/>
      <c r="K283" s="45"/>
      <c r="L283" s="45"/>
      <c r="O283" s="45"/>
      <c r="P283" s="45"/>
      <c r="Q283" s="45"/>
    </row>
    <row r="284" spans="1:21" ht="12.75" customHeight="1" x14ac:dyDescent="0.3">
      <c r="A284" s="20" t="s">
        <v>228</v>
      </c>
      <c r="B284" s="84">
        <f>+Worksheet!C50</f>
        <v>0</v>
      </c>
      <c r="C284" s="27" t="str">
        <f>+Worksheet!J20</f>
        <v>Brisbane</v>
      </c>
      <c r="D284" s="19" t="str">
        <f>+CONCATENATE(Worksheet!J16,"+",Worksheet!J17)</f>
        <v>2+0</v>
      </c>
      <c r="E284" s="35" t="e">
        <f>+VLOOKUP(B284,A287:A300,1,TRUE)</f>
        <v>#N/A</v>
      </c>
      <c r="F284" s="35" t="e">
        <f>+VLOOKUP(E284,A287:B301,2,FALSE)</f>
        <v>#N/A</v>
      </c>
      <c r="G284" s="35" t="str">
        <f>+CONCATENATE(C284,D284)</f>
        <v>Brisbane2+0</v>
      </c>
      <c r="H284" s="113" t="e">
        <f>+VLOOKUP(G284,LIVING,F284,FALSE)*52/12</f>
        <v>#REF!</v>
      </c>
      <c r="J284"/>
      <c r="K284"/>
      <c r="L284"/>
      <c r="O284"/>
      <c r="P284"/>
      <c r="Q284"/>
      <c r="R284"/>
      <c r="S284"/>
      <c r="T284"/>
      <c r="U284"/>
    </row>
    <row r="285" spans="1:21" ht="12.75" customHeight="1" x14ac:dyDescent="0.3">
      <c r="A285" s="20"/>
      <c r="B285" s="84"/>
      <c r="C285" s="27"/>
      <c r="D285" s="19"/>
      <c r="H285" s="94"/>
      <c r="J285"/>
      <c r="K285"/>
      <c r="L285"/>
      <c r="O285"/>
      <c r="P285"/>
      <c r="Q285"/>
      <c r="R285"/>
      <c r="S285"/>
      <c r="T285"/>
      <c r="U285"/>
    </row>
    <row r="286" spans="1:21" ht="12.75" customHeight="1" x14ac:dyDescent="0.3">
      <c r="A286" s="45" t="s">
        <v>229</v>
      </c>
      <c r="B286" s="45"/>
      <c r="C286" s="37"/>
      <c r="E286" s="38"/>
      <c r="H286" s="41"/>
      <c r="I286" s="919"/>
      <c r="J286" s="919"/>
      <c r="K286" s="919"/>
      <c r="L286" s="919"/>
    </row>
    <row r="287" spans="1:21" ht="12.75" customHeight="1" x14ac:dyDescent="0.3">
      <c r="A287" s="138">
        <v>1</v>
      </c>
      <c r="B287" s="37">
        <v>2</v>
      </c>
      <c r="C287" s="37" t="s">
        <v>230</v>
      </c>
      <c r="E287" s="38"/>
      <c r="H287" s="41"/>
      <c r="I287" s="41"/>
      <c r="J287" s="85"/>
      <c r="K287" s="41"/>
      <c r="L287" s="85"/>
    </row>
    <row r="288" spans="1:21" ht="12.75" customHeight="1" x14ac:dyDescent="0.3">
      <c r="A288" s="138">
        <f>+DropINTable!AC$11</f>
        <v>27000</v>
      </c>
      <c r="B288" s="37">
        <v>3</v>
      </c>
      <c r="C288" s="37" t="s">
        <v>231</v>
      </c>
      <c r="E288" s="38"/>
      <c r="H288" s="41"/>
      <c r="I288" s="85"/>
      <c r="J288" s="85"/>
      <c r="K288" s="85"/>
      <c r="L288" s="85"/>
    </row>
    <row r="289" spans="1:12" ht="12.75" customHeight="1" x14ac:dyDescent="0.3">
      <c r="A289" s="138">
        <f>+DropINTable!AD$11</f>
        <v>41000</v>
      </c>
      <c r="B289" s="37">
        <v>4</v>
      </c>
      <c r="C289" s="37" t="s">
        <v>232</v>
      </c>
      <c r="E289" s="38"/>
      <c r="H289" s="41"/>
      <c r="I289" s="85"/>
      <c r="J289" s="85"/>
      <c r="K289" s="85"/>
      <c r="L289" s="85"/>
    </row>
    <row r="290" spans="1:12" ht="12.75" customHeight="1" x14ac:dyDescent="0.3">
      <c r="A290" s="138">
        <f>+DropINTable!AE$11</f>
        <v>54000</v>
      </c>
      <c r="B290" s="37">
        <v>5</v>
      </c>
      <c r="C290" s="37" t="s">
        <v>233</v>
      </c>
      <c r="E290" s="38"/>
      <c r="H290" s="41"/>
      <c r="I290" s="85"/>
      <c r="J290" s="85"/>
      <c r="K290" s="85"/>
      <c r="L290" s="85"/>
    </row>
    <row r="291" spans="1:12" ht="12.75" customHeight="1" x14ac:dyDescent="0.3">
      <c r="A291" s="138">
        <f>+DropINTable!AF$11</f>
        <v>68000</v>
      </c>
      <c r="B291" s="37">
        <v>6</v>
      </c>
      <c r="C291" s="37" t="s">
        <v>234</v>
      </c>
      <c r="E291" s="38"/>
      <c r="H291" s="41"/>
      <c r="I291" s="85"/>
      <c r="J291" s="85"/>
      <c r="K291" s="85"/>
      <c r="L291" s="85"/>
    </row>
    <row r="292" spans="1:12" ht="12.75" customHeight="1" x14ac:dyDescent="0.3">
      <c r="A292" s="138">
        <f>+DropINTable!AG$11</f>
        <v>81000</v>
      </c>
      <c r="B292" s="37">
        <v>7</v>
      </c>
      <c r="C292" s="37" t="s">
        <v>235</v>
      </c>
      <c r="E292" s="38"/>
      <c r="H292" s="41"/>
      <c r="I292" s="85"/>
      <c r="J292" s="85"/>
      <c r="K292" s="85"/>
      <c r="L292" s="85"/>
    </row>
    <row r="293" spans="1:12" ht="12.75" customHeight="1" x14ac:dyDescent="0.3">
      <c r="A293" s="138">
        <f>+DropINTable!AH$11</f>
        <v>109000</v>
      </c>
      <c r="B293" s="37">
        <v>8</v>
      </c>
      <c r="C293" s="37" t="s">
        <v>236</v>
      </c>
      <c r="E293" s="38"/>
    </row>
    <row r="294" spans="1:12" ht="12.75" customHeight="1" x14ac:dyDescent="0.3">
      <c r="A294" s="138">
        <f>+DropINTable!AI$11</f>
        <v>136000</v>
      </c>
      <c r="B294" s="37">
        <v>9</v>
      </c>
      <c r="C294" s="37" t="s">
        <v>237</v>
      </c>
      <c r="E294" s="38"/>
    </row>
    <row r="295" spans="1:12" ht="12.75" customHeight="1" x14ac:dyDescent="0.3">
      <c r="A295" s="138">
        <f>+DropINTable!AJ$11</f>
        <v>163000</v>
      </c>
      <c r="B295" s="37">
        <v>10</v>
      </c>
      <c r="C295" s="37" t="s">
        <v>238</v>
      </c>
      <c r="E295" s="38"/>
    </row>
    <row r="296" spans="1:12" ht="12.75" customHeight="1" x14ac:dyDescent="0.3">
      <c r="A296" s="138">
        <f>+DropINTable!AK$11</f>
        <v>190000</v>
      </c>
      <c r="B296" s="37">
        <v>11</v>
      </c>
      <c r="C296" s="37" t="s">
        <v>239</v>
      </c>
      <c r="E296" s="38"/>
    </row>
    <row r="297" spans="1:12" ht="12.75" customHeight="1" x14ac:dyDescent="0.3">
      <c r="A297" s="138">
        <f>+DropINTable!AL$11</f>
        <v>217000</v>
      </c>
      <c r="B297" s="37">
        <v>12</v>
      </c>
      <c r="C297" s="37" t="s">
        <v>240</v>
      </c>
      <c r="E297" s="38"/>
    </row>
    <row r="298" spans="1:12" ht="12.75" customHeight="1" x14ac:dyDescent="0.3">
      <c r="A298" s="138">
        <f>+DropINTable!AM$11</f>
        <v>271000</v>
      </c>
      <c r="B298" s="37">
        <v>13</v>
      </c>
      <c r="C298" s="37" t="s">
        <v>241</v>
      </c>
    </row>
    <row r="299" spans="1:12" ht="12.75" customHeight="1" x14ac:dyDescent="0.3">
      <c r="A299" s="138">
        <f>+DropINTable!AN$11</f>
        <v>339000</v>
      </c>
      <c r="B299" s="37">
        <v>14</v>
      </c>
      <c r="C299" s="37" t="s">
        <v>242</v>
      </c>
    </row>
    <row r="300" spans="1:12" ht="12.75" customHeight="1" x14ac:dyDescent="0.3">
      <c r="A300" s="138">
        <f>+DropINTable!AO$11</f>
        <v>407000</v>
      </c>
      <c r="B300" s="37">
        <v>15</v>
      </c>
      <c r="C300" s="37" t="s">
        <v>243</v>
      </c>
    </row>
    <row r="301" spans="1:12" ht="12.75" customHeight="1" x14ac:dyDescent="0.3">
      <c r="A301" s="145"/>
    </row>
    <row r="304" spans="1:12" ht="12.75" customHeight="1" x14ac:dyDescent="0.3">
      <c r="A304" s="20" t="s">
        <v>244</v>
      </c>
      <c r="B304" s="20"/>
      <c r="H304" s="106"/>
      <c r="I304" s="423"/>
    </row>
    <row r="305" spans="1:12" ht="12.75" customHeight="1" x14ac:dyDescent="0.3">
      <c r="A305" s="134">
        <v>18200</v>
      </c>
      <c r="B305" s="132">
        <v>0</v>
      </c>
      <c r="C305" s="135">
        <v>0</v>
      </c>
      <c r="D305" s="19"/>
      <c r="H305" s="103"/>
      <c r="I305" s="559"/>
    </row>
    <row r="306" spans="1:12" ht="12.75" customHeight="1" x14ac:dyDescent="0.3">
      <c r="A306" s="134">
        <v>45000</v>
      </c>
      <c r="B306" s="132">
        <v>0.15</v>
      </c>
      <c r="C306" s="135">
        <f>+(A306-A305)*B306</f>
        <v>4020</v>
      </c>
      <c r="D306" s="19"/>
      <c r="H306" s="104"/>
      <c r="I306" s="104"/>
    </row>
    <row r="307" spans="1:12" ht="12.75" customHeight="1" x14ac:dyDescent="0.3">
      <c r="A307" s="134">
        <v>135000</v>
      </c>
      <c r="B307" s="132">
        <v>0.3</v>
      </c>
      <c r="C307" s="135">
        <f>+((A307-A306)*B307)+C306</f>
        <v>31020</v>
      </c>
      <c r="D307" s="19"/>
      <c r="H307" s="104"/>
      <c r="I307" s="105"/>
    </row>
    <row r="308" spans="1:12" ht="12.75" customHeight="1" x14ac:dyDescent="0.3">
      <c r="A308" s="134">
        <v>190000</v>
      </c>
      <c r="B308" s="132">
        <v>0.37</v>
      </c>
      <c r="C308" s="135">
        <f>+((A308-A307)*B308)+C307</f>
        <v>51370</v>
      </c>
      <c r="D308" s="19"/>
      <c r="H308" s="104"/>
      <c r="I308" s="105"/>
    </row>
    <row r="309" spans="1:12" ht="12.75" customHeight="1" x14ac:dyDescent="0.3">
      <c r="A309" s="136"/>
      <c r="B309" s="132">
        <v>0.45</v>
      </c>
      <c r="C309" s="137"/>
      <c r="D309" s="19"/>
      <c r="E309" s="19"/>
      <c r="H309" s="104"/>
      <c r="I309" s="105"/>
      <c r="J309" s="19"/>
    </row>
    <row r="310" spans="1:12" ht="12.75" customHeight="1" x14ac:dyDescent="0.3">
      <c r="A310" s="29" t="s">
        <v>91</v>
      </c>
      <c r="B310" s="29"/>
      <c r="C310" s="19"/>
      <c r="D310" s="19"/>
      <c r="E310" s="19"/>
      <c r="H310" s="104"/>
      <c r="I310" s="105"/>
      <c r="J310" s="19"/>
    </row>
    <row r="311" spans="1:12" ht="12.75" customHeight="1" x14ac:dyDescent="0.3">
      <c r="A311" s="28" t="s">
        <v>245</v>
      </c>
      <c r="B311" s="133">
        <v>0.02</v>
      </c>
      <c r="C311" s="133"/>
      <c r="E311" s="19"/>
      <c r="H311" s="105"/>
      <c r="I311" s="423"/>
      <c r="J311" s="19"/>
    </row>
    <row r="312" spans="1:12" ht="12.75" customHeight="1" x14ac:dyDescent="0.3">
      <c r="A312" s="28" t="s">
        <v>246</v>
      </c>
      <c r="B312" s="35"/>
      <c r="C312" s="19"/>
      <c r="E312" s="19"/>
      <c r="H312" s="105"/>
      <c r="I312" s="423"/>
      <c r="J312" s="19"/>
    </row>
    <row r="313" spans="1:12" ht="12.75" customHeight="1" x14ac:dyDescent="0.3">
      <c r="A313" s="28" t="s">
        <v>74</v>
      </c>
      <c r="B313" s="132">
        <v>27222</v>
      </c>
      <c r="C313" s="19"/>
      <c r="E313" s="19"/>
      <c r="H313" s="43"/>
      <c r="I313" s="41"/>
    </row>
    <row r="314" spans="1:12" ht="12.75" customHeight="1" x14ac:dyDescent="0.3">
      <c r="A314" s="28" t="s">
        <v>75</v>
      </c>
      <c r="B314" s="132">
        <v>34027</v>
      </c>
      <c r="C314" s="19"/>
      <c r="E314" s="19"/>
      <c r="H314" s="106"/>
      <c r="I314" s="100"/>
    </row>
    <row r="315" spans="1:12" ht="12.75" customHeight="1" x14ac:dyDescent="0.3">
      <c r="H315" s="102"/>
      <c r="I315" s="101"/>
    </row>
    <row r="316" spans="1:12" ht="12.75" customHeight="1" x14ac:dyDescent="0.3">
      <c r="A316" s="29" t="s">
        <v>247</v>
      </c>
      <c r="C316" s="35" t="str">
        <f>+Worksheet!J18</f>
        <v>No</v>
      </c>
      <c r="D316" s="45" t="e">
        <f>IF(C316="yes",0,IF(C316="N/A",0,+(C318*F318)))</f>
        <v>#N/A</v>
      </c>
      <c r="H316" s="102"/>
      <c r="I316" s="101"/>
    </row>
    <row r="317" spans="1:12" ht="12.75" customHeight="1" x14ac:dyDescent="0.3">
      <c r="D317" s="35" t="s">
        <v>248</v>
      </c>
      <c r="E317" s="116">
        <f>+IF(Worksheet!J17=0,0,IF(Worksheet!J17=1,0,Worksheet!J17-1))</f>
        <v>0</v>
      </c>
      <c r="H317" s="42"/>
    </row>
    <row r="318" spans="1:12" ht="12.75" customHeight="1" x14ac:dyDescent="0.3">
      <c r="A318" s="37" t="s">
        <v>249</v>
      </c>
      <c r="B318" s="37" t="str">
        <f>+IF(D284="1+0","Single","Family")</f>
        <v>Family</v>
      </c>
      <c r="C318" s="45">
        <f>+B284</f>
        <v>0</v>
      </c>
      <c r="D318" s="132">
        <v>1500</v>
      </c>
      <c r="E318" s="35" t="e">
        <f>+IF(B318="single",VLOOKUP(C318,A320:A324,1,TRUE),IF(B318="Family",VLOOKUP(C318,A327:A331,1,TRUE),0))</f>
        <v>#N/A</v>
      </c>
      <c r="F318" s="32" t="e">
        <f>+IF(B318="single",VLOOKUP(E318,A320:B324,2,TRUE),IF(B318="Family",VLOOKUP(E318,A327:B331,2,TRUE),0))</f>
        <v>#N/A</v>
      </c>
      <c r="H318" s="162"/>
      <c r="I318" s="423"/>
      <c r="J318" s="423"/>
      <c r="K318" s="423"/>
      <c r="L318" s="423"/>
    </row>
    <row r="319" spans="1:12" ht="12.75" customHeight="1" x14ac:dyDescent="0.3">
      <c r="A319" s="37" t="s">
        <v>250</v>
      </c>
      <c r="B319" s="35"/>
      <c r="H319" s="920"/>
      <c r="I319" s="921"/>
      <c r="J319" s="921"/>
      <c r="K319" s="921"/>
      <c r="L319" s="921"/>
    </row>
    <row r="320" spans="1:12" ht="12.75" customHeight="1" x14ac:dyDescent="0.3">
      <c r="A320" s="134">
        <v>1</v>
      </c>
      <c r="B320" s="142">
        <v>0</v>
      </c>
      <c r="C320" s="167"/>
      <c r="H320" s="104"/>
      <c r="I320" s="163"/>
      <c r="J320" s="163"/>
      <c r="K320" s="163"/>
      <c r="L320" s="163"/>
    </row>
    <row r="321" spans="1:15" ht="12.75" customHeight="1" x14ac:dyDescent="0.3">
      <c r="A321" s="134">
        <v>101000</v>
      </c>
      <c r="B321" s="142">
        <v>0</v>
      </c>
      <c r="C321" s="167"/>
      <c r="H321" s="103"/>
      <c r="I321" s="163"/>
      <c r="J321" s="163"/>
      <c r="K321" s="163"/>
      <c r="L321" s="163"/>
    </row>
    <row r="322" spans="1:15" ht="12.75" customHeight="1" x14ac:dyDescent="0.3">
      <c r="A322" s="134">
        <v>101001</v>
      </c>
      <c r="B322" s="142">
        <v>0.01</v>
      </c>
      <c r="C322" s="167"/>
      <c r="H322" s="103"/>
      <c r="I322" s="163"/>
      <c r="J322" s="163"/>
      <c r="K322" s="163"/>
      <c r="L322" s="163"/>
    </row>
    <row r="323" spans="1:15" ht="12.75" customHeight="1" x14ac:dyDescent="0.3">
      <c r="A323" s="134">
        <v>118001</v>
      </c>
      <c r="B323" s="142">
        <v>1.2500000000000001E-2</v>
      </c>
      <c r="C323" s="167"/>
      <c r="H323" s="103"/>
      <c r="I323" s="164"/>
      <c r="J323" s="164"/>
      <c r="K323" s="165"/>
      <c r="L323" s="165"/>
    </row>
    <row r="324" spans="1:15" ht="12.75" customHeight="1" x14ac:dyDescent="0.3">
      <c r="A324" s="134">
        <v>158001</v>
      </c>
      <c r="B324" s="142">
        <v>1.4999999999999999E-2</v>
      </c>
      <c r="C324" s="167"/>
      <c r="H324" s="166"/>
      <c r="I324" s="423"/>
      <c r="J324" s="423"/>
      <c r="K324" s="423"/>
      <c r="L324" s="423"/>
    </row>
    <row r="325" spans="1:15" ht="12.75" customHeight="1" x14ac:dyDescent="0.3">
      <c r="G325" s="19"/>
      <c r="H325" s="101"/>
      <c r="I325" s="101"/>
      <c r="J325" s="19"/>
      <c r="K325" s="19"/>
      <c r="L325" s="19"/>
      <c r="M325" s="19"/>
      <c r="N325" s="19"/>
      <c r="O325" s="19"/>
    </row>
    <row r="326" spans="1:15" ht="12.75" customHeight="1" x14ac:dyDescent="0.3">
      <c r="A326" s="37" t="s">
        <v>226</v>
      </c>
      <c r="G326" s="19"/>
      <c r="H326" s="101"/>
      <c r="I326" s="101"/>
      <c r="J326" s="19"/>
      <c r="K326" s="19"/>
      <c r="L326" s="19"/>
      <c r="M326" s="19"/>
      <c r="N326" s="19"/>
      <c r="O326" s="19"/>
    </row>
    <row r="327" spans="1:15" ht="12.75" customHeight="1" x14ac:dyDescent="0.3">
      <c r="A327" s="134">
        <v>1</v>
      </c>
      <c r="B327" s="142">
        <v>0</v>
      </c>
      <c r="C327" s="167"/>
      <c r="D327" s="167"/>
      <c r="G327" s="19"/>
      <c r="H327" s="102"/>
      <c r="I327"/>
      <c r="J327" s="19"/>
      <c r="K327" s="19"/>
      <c r="L327" s="19"/>
      <c r="M327" s="19"/>
      <c r="N327" s="19"/>
      <c r="O327" s="19"/>
    </row>
    <row r="328" spans="1:15" ht="12.75" customHeight="1" x14ac:dyDescent="0.3">
      <c r="A328" s="134">
        <v>202000</v>
      </c>
      <c r="B328" s="142">
        <v>0</v>
      </c>
      <c r="C328" s="167"/>
      <c r="D328" s="167"/>
      <c r="G328" s="19"/>
      <c r="H328" s="102"/>
      <c r="I328"/>
      <c r="J328" s="19"/>
      <c r="K328" s="19"/>
      <c r="L328" s="19"/>
      <c r="M328" s="19"/>
      <c r="N328" s="19"/>
      <c r="O328" s="19"/>
    </row>
    <row r="329" spans="1:15" ht="12.75" customHeight="1" x14ac:dyDescent="0.3">
      <c r="A329" s="134">
        <v>202001</v>
      </c>
      <c r="B329" s="142">
        <v>0.01</v>
      </c>
      <c r="C329" s="167"/>
      <c r="D329" s="167"/>
      <c r="G329" s="19"/>
      <c r="H329" s="19"/>
      <c r="I329" s="19"/>
      <c r="J329" s="19"/>
      <c r="K329" s="19"/>
      <c r="L329" s="19"/>
      <c r="M329" s="19"/>
      <c r="N329" s="19"/>
      <c r="O329" s="19"/>
    </row>
    <row r="330" spans="1:15" ht="12.75" customHeight="1" x14ac:dyDescent="0.3">
      <c r="A330" s="134">
        <v>236001</v>
      </c>
      <c r="B330" s="142">
        <v>1.2500000000000001E-2</v>
      </c>
      <c r="C330" s="167"/>
      <c r="D330" s="167"/>
      <c r="G330" s="19"/>
      <c r="H330" s="19"/>
      <c r="I330" s="19"/>
      <c r="J330" s="19"/>
      <c r="K330" s="19"/>
      <c r="L330" s="19"/>
      <c r="M330" s="19"/>
      <c r="N330" s="19"/>
      <c r="O330" s="19"/>
    </row>
    <row r="331" spans="1:15" ht="12.75" customHeight="1" x14ac:dyDescent="0.3">
      <c r="A331" s="134">
        <v>316001</v>
      </c>
      <c r="B331" s="142">
        <v>1.4999999999999999E-2</v>
      </c>
      <c r="C331" s="167"/>
      <c r="D331" s="167"/>
      <c r="G331" s="19"/>
      <c r="H331" s="19"/>
      <c r="I331" s="19"/>
      <c r="J331" s="19"/>
      <c r="K331" s="19"/>
      <c r="L331" s="19"/>
      <c r="M331" s="19"/>
      <c r="N331" s="19"/>
      <c r="O331" s="19"/>
    </row>
    <row r="332" spans="1:15" ht="12.75" customHeight="1" x14ac:dyDescent="0.3">
      <c r="F332" s="19"/>
      <c r="G332" s="19"/>
      <c r="H332" s="19"/>
      <c r="I332" s="19"/>
      <c r="J332" s="19"/>
      <c r="K332" s="19"/>
      <c r="L332" s="19"/>
      <c r="M332" s="19"/>
      <c r="N332" s="19"/>
      <c r="O332" s="19"/>
    </row>
    <row r="333" spans="1:15" ht="12.75" customHeight="1" x14ac:dyDescent="0.3">
      <c r="F333" s="19"/>
      <c r="G333" s="19"/>
      <c r="H333" s="19"/>
      <c r="I333" s="19"/>
      <c r="J333" s="19"/>
      <c r="K333" s="19"/>
      <c r="L333" s="19"/>
      <c r="M333" s="19"/>
      <c r="N333" s="19"/>
      <c r="O333" s="19"/>
    </row>
    <row r="334" spans="1:15" ht="12.75" customHeight="1" x14ac:dyDescent="0.35">
      <c r="A334" s="29" t="s">
        <v>1585</v>
      </c>
      <c r="B334" s="448"/>
      <c r="F334" s="19"/>
      <c r="G334" s="19"/>
      <c r="H334" s="19"/>
      <c r="I334" s="19"/>
      <c r="J334" s="19"/>
      <c r="K334" s="19"/>
      <c r="L334" s="19"/>
      <c r="M334" s="19"/>
      <c r="N334" s="19"/>
      <c r="O334" s="19"/>
    </row>
    <row r="335" spans="1:15" ht="12.75" customHeight="1" x14ac:dyDescent="0.3">
      <c r="A335" s="138">
        <v>0</v>
      </c>
      <c r="B335" s="526">
        <v>0</v>
      </c>
      <c r="F335" s="19"/>
      <c r="G335" s="19"/>
      <c r="H335" s="19"/>
      <c r="I335" s="19"/>
      <c r="J335" s="19"/>
      <c r="K335" s="19"/>
      <c r="L335" s="19"/>
      <c r="M335" s="19"/>
      <c r="N335" s="19"/>
      <c r="O335" s="19"/>
    </row>
    <row r="336" spans="1:15" ht="12.75" customHeight="1" x14ac:dyDescent="0.3">
      <c r="A336" s="138">
        <v>56156</v>
      </c>
      <c r="B336" s="526">
        <v>0.01</v>
      </c>
      <c r="F336" s="19"/>
      <c r="G336" s="19"/>
      <c r="H336" s="19"/>
      <c r="I336" s="19"/>
      <c r="J336" s="19"/>
      <c r="K336" s="19"/>
      <c r="L336" s="19"/>
      <c r="M336" s="19"/>
      <c r="N336" s="19"/>
      <c r="O336" s="19"/>
    </row>
    <row r="337" spans="1:15" ht="12.75" customHeight="1" x14ac:dyDescent="0.3">
      <c r="A337" s="138">
        <v>64838</v>
      </c>
      <c r="B337" s="526">
        <v>0.02</v>
      </c>
      <c r="F337" s="19"/>
      <c r="G337" s="19"/>
      <c r="H337" s="19"/>
      <c r="I337" s="19"/>
      <c r="J337" s="19"/>
      <c r="K337" s="19"/>
      <c r="L337" s="19"/>
      <c r="M337" s="19"/>
      <c r="N337" s="19"/>
      <c r="O337" s="19"/>
    </row>
    <row r="338" spans="1:15" ht="12.75" customHeight="1" x14ac:dyDescent="0.3">
      <c r="A338" s="138">
        <v>68727</v>
      </c>
      <c r="B338" s="526">
        <v>2.5000000000000001E-2</v>
      </c>
      <c r="F338" s="19"/>
      <c r="G338" s="19"/>
      <c r="H338" s="19"/>
      <c r="I338" s="19"/>
      <c r="J338" s="19"/>
      <c r="K338" s="19"/>
      <c r="L338" s="19"/>
      <c r="M338" s="19"/>
      <c r="N338" s="19"/>
      <c r="O338" s="19"/>
    </row>
    <row r="339" spans="1:15" ht="12.75" customHeight="1" x14ac:dyDescent="0.3">
      <c r="A339" s="138">
        <v>72852</v>
      </c>
      <c r="B339" s="526">
        <v>0.03</v>
      </c>
      <c r="F339" s="19"/>
      <c r="G339" s="19"/>
      <c r="H339" s="19"/>
      <c r="I339" s="19"/>
      <c r="J339" s="19"/>
      <c r="K339" s="19"/>
      <c r="L339" s="19"/>
      <c r="M339" s="19"/>
      <c r="N339" s="19"/>
      <c r="O339" s="19"/>
    </row>
    <row r="340" spans="1:15" ht="12.75" customHeight="1" x14ac:dyDescent="0.3">
      <c r="A340" s="138">
        <v>77223</v>
      </c>
      <c r="B340" s="526">
        <v>3.5000000000000003E-2</v>
      </c>
      <c r="F340" s="19"/>
      <c r="G340" s="19"/>
      <c r="H340" s="19"/>
      <c r="I340" s="19"/>
      <c r="J340" s="19"/>
      <c r="K340" s="19"/>
      <c r="L340" s="19"/>
      <c r="M340" s="19"/>
      <c r="N340" s="19"/>
      <c r="O340" s="19"/>
    </row>
    <row r="341" spans="1:15" ht="12.75" customHeight="1" x14ac:dyDescent="0.3">
      <c r="A341" s="138">
        <v>81856</v>
      </c>
      <c r="B341" s="526">
        <v>0.04</v>
      </c>
      <c r="F341" s="19"/>
      <c r="G341" s="19"/>
      <c r="H341" s="19"/>
      <c r="I341" s="19"/>
      <c r="J341" s="19"/>
      <c r="K341" s="19"/>
      <c r="L341" s="19"/>
      <c r="M341" s="19"/>
      <c r="N341" s="19"/>
      <c r="O341" s="19"/>
    </row>
    <row r="342" spans="1:15" ht="12.75" customHeight="1" x14ac:dyDescent="0.3">
      <c r="A342" s="138">
        <v>86767</v>
      </c>
      <c r="B342" s="526">
        <v>4.4999999999999998E-2</v>
      </c>
      <c r="F342" s="19"/>
      <c r="G342" s="19"/>
      <c r="H342" s="19"/>
      <c r="I342" s="19"/>
      <c r="J342" s="19"/>
      <c r="K342" s="19"/>
      <c r="L342" s="19"/>
      <c r="M342" s="19"/>
      <c r="N342" s="19"/>
      <c r="O342" s="19"/>
    </row>
    <row r="343" spans="1:15" ht="12.75" customHeight="1" x14ac:dyDescent="0.3">
      <c r="A343" s="138">
        <v>91974</v>
      </c>
      <c r="B343" s="526">
        <v>0.05</v>
      </c>
      <c r="F343" s="19"/>
      <c r="G343" s="19"/>
      <c r="H343" s="19"/>
      <c r="I343" s="19"/>
      <c r="J343" s="19"/>
      <c r="K343" s="19"/>
      <c r="L343" s="19"/>
      <c r="M343" s="19"/>
      <c r="N343" s="19"/>
      <c r="O343" s="19"/>
    </row>
    <row r="344" spans="1:15" ht="12.75" customHeight="1" x14ac:dyDescent="0.3">
      <c r="A344" s="138">
        <v>97492</v>
      </c>
      <c r="B344" s="526">
        <v>5.5E-2</v>
      </c>
      <c r="F344" s="19"/>
      <c r="G344" s="19"/>
      <c r="H344" s="19"/>
      <c r="I344" s="19"/>
      <c r="J344" s="19"/>
      <c r="K344" s="19"/>
      <c r="L344" s="19"/>
      <c r="M344" s="19"/>
      <c r="N344" s="19"/>
      <c r="O344" s="19"/>
    </row>
    <row r="345" spans="1:15" ht="12.75" customHeight="1" x14ac:dyDescent="0.3">
      <c r="A345" s="138">
        <v>103342</v>
      </c>
      <c r="B345" s="526">
        <v>0.06</v>
      </c>
      <c r="F345" s="19"/>
      <c r="G345" s="19"/>
      <c r="H345" s="19"/>
      <c r="I345" s="19"/>
      <c r="J345" s="19"/>
      <c r="K345" s="19"/>
      <c r="L345" s="19"/>
      <c r="M345" s="19"/>
      <c r="N345" s="19"/>
      <c r="O345" s="19"/>
    </row>
    <row r="346" spans="1:15" ht="12.75" customHeight="1" x14ac:dyDescent="0.3">
      <c r="A346" s="138">
        <v>109543</v>
      </c>
      <c r="B346" s="526">
        <v>6.5000000000000002E-2</v>
      </c>
      <c r="F346" s="19"/>
      <c r="G346" s="19"/>
      <c r="H346" s="19"/>
      <c r="I346" s="19"/>
      <c r="J346" s="19"/>
      <c r="K346" s="19"/>
      <c r="L346" s="19"/>
      <c r="M346" s="19"/>
      <c r="N346" s="19"/>
      <c r="O346" s="19"/>
    </row>
    <row r="347" spans="1:15" ht="12.75" customHeight="1" x14ac:dyDescent="0.3">
      <c r="A347" s="138">
        <v>116116</v>
      </c>
      <c r="B347" s="526">
        <v>7.0000000000000007E-2</v>
      </c>
      <c r="F347" s="19"/>
      <c r="G347" s="19"/>
      <c r="H347" s="19"/>
      <c r="I347" s="19"/>
      <c r="J347" s="19"/>
      <c r="K347" s="19"/>
      <c r="L347" s="19"/>
      <c r="M347" s="19"/>
      <c r="N347" s="19"/>
      <c r="O347" s="19"/>
    </row>
    <row r="348" spans="1:15" ht="12.75" customHeight="1" x14ac:dyDescent="0.3">
      <c r="A348" s="138">
        <v>123082</v>
      </c>
      <c r="B348" s="526">
        <v>7.4999999999999997E-2</v>
      </c>
      <c r="F348" s="19"/>
      <c r="G348" s="19"/>
      <c r="H348" s="19"/>
      <c r="I348" s="19"/>
      <c r="J348" s="19"/>
      <c r="K348" s="19"/>
      <c r="L348" s="19"/>
      <c r="M348" s="19"/>
      <c r="N348" s="19"/>
      <c r="O348" s="19"/>
    </row>
    <row r="349" spans="1:15" ht="12.75" customHeight="1" x14ac:dyDescent="0.3">
      <c r="A349" s="138">
        <v>130467</v>
      </c>
      <c r="B349" s="526">
        <v>0.08</v>
      </c>
      <c r="F349" s="19"/>
      <c r="G349" s="19"/>
      <c r="H349" s="19"/>
      <c r="I349" s="19"/>
      <c r="J349" s="19"/>
      <c r="K349" s="19"/>
      <c r="L349" s="19"/>
      <c r="M349" s="19"/>
      <c r="N349" s="19"/>
      <c r="O349" s="19"/>
    </row>
    <row r="350" spans="1:15" ht="12.75" customHeight="1" x14ac:dyDescent="0.3">
      <c r="A350" s="138">
        <v>138295</v>
      </c>
      <c r="B350" s="526">
        <v>8.5000000000000006E-2</v>
      </c>
      <c r="F350" s="19"/>
      <c r="G350" s="19"/>
      <c r="H350" s="19"/>
      <c r="I350" s="19"/>
      <c r="J350" s="19"/>
      <c r="K350" s="19"/>
      <c r="L350" s="19"/>
      <c r="M350" s="19"/>
      <c r="N350" s="19"/>
      <c r="O350" s="19"/>
    </row>
    <row r="351" spans="1:15" ht="12.75" customHeight="1" x14ac:dyDescent="0.3">
      <c r="A351" s="138">
        <v>146594</v>
      </c>
      <c r="B351" s="526">
        <v>0.09</v>
      </c>
      <c r="F351" s="19"/>
      <c r="G351" s="19"/>
      <c r="H351" s="19"/>
      <c r="I351" s="19"/>
      <c r="J351" s="19"/>
      <c r="K351" s="19"/>
      <c r="L351" s="19"/>
      <c r="M351" s="19"/>
      <c r="N351" s="19"/>
      <c r="O351" s="19"/>
    </row>
    <row r="352" spans="1:15" ht="12.75" customHeight="1" x14ac:dyDescent="0.3">
      <c r="A352" s="138">
        <v>155389</v>
      </c>
      <c r="B352" s="526">
        <v>9.5000000000000001E-2</v>
      </c>
      <c r="F352" s="19"/>
      <c r="G352" s="19"/>
      <c r="H352" s="19"/>
      <c r="I352" s="19"/>
      <c r="J352" s="19"/>
      <c r="K352" s="19"/>
      <c r="L352" s="19"/>
      <c r="M352" s="19"/>
      <c r="N352" s="19"/>
      <c r="O352" s="19"/>
    </row>
    <row r="353" spans="1:15" ht="12.75" customHeight="1" x14ac:dyDescent="0.3">
      <c r="A353" s="138">
        <v>164712</v>
      </c>
      <c r="B353" s="526">
        <v>0.1</v>
      </c>
      <c r="F353" s="19"/>
      <c r="G353" s="19"/>
      <c r="H353" s="19"/>
      <c r="I353" s="19"/>
      <c r="J353" s="19"/>
      <c r="K353" s="19"/>
      <c r="L353" s="19"/>
      <c r="M353" s="19"/>
      <c r="N353" s="19"/>
      <c r="O353" s="19"/>
    </row>
    <row r="354" spans="1:15" ht="12.75" customHeight="1" x14ac:dyDescent="0.3">
      <c r="A354" s="145"/>
      <c r="F354" s="19"/>
      <c r="G354" s="19"/>
      <c r="H354" s="19"/>
      <c r="I354" s="19"/>
      <c r="J354" s="19"/>
      <c r="K354" s="19"/>
      <c r="L354" s="19"/>
      <c r="M354" s="19"/>
      <c r="N354" s="19"/>
      <c r="O354" s="19"/>
    </row>
    <row r="355" spans="1:15" ht="12.75" customHeight="1" x14ac:dyDescent="0.3">
      <c r="F355" s="19"/>
      <c r="G355" s="19"/>
      <c r="H355" s="19"/>
      <c r="I355" s="19"/>
      <c r="J355" s="19"/>
      <c r="K355" s="19"/>
      <c r="L355" s="19"/>
      <c r="M355" s="19"/>
      <c r="N355" s="19"/>
      <c r="O355" s="19"/>
    </row>
    <row r="356" spans="1:15" ht="12.75" customHeight="1" x14ac:dyDescent="0.3">
      <c r="F356" s="19"/>
      <c r="G356" s="19"/>
      <c r="H356" s="19"/>
      <c r="I356" s="19"/>
      <c r="J356" s="19"/>
      <c r="K356" s="19"/>
      <c r="L356" s="19"/>
      <c r="M356" s="19"/>
      <c r="N356" s="19"/>
      <c r="O356" s="19"/>
    </row>
    <row r="357" spans="1:15" ht="12.75" customHeight="1" x14ac:dyDescent="0.3">
      <c r="A357" s="34" t="s">
        <v>5</v>
      </c>
      <c r="B357" s="34"/>
      <c r="F357" s="19"/>
      <c r="G357" s="19"/>
      <c r="H357" s="19"/>
      <c r="I357" s="19"/>
      <c r="J357" s="19"/>
      <c r="N357" s="19"/>
      <c r="O357" s="19"/>
    </row>
    <row r="358" spans="1:15" ht="12.75" customHeight="1" x14ac:dyDescent="0.3">
      <c r="A358" s="18" t="s">
        <v>251</v>
      </c>
      <c r="B358" s="18"/>
      <c r="C358" s="35" t="s">
        <v>11</v>
      </c>
      <c r="F358" s="19"/>
      <c r="G358" s="19"/>
      <c r="H358" s="19"/>
      <c r="I358" s="19"/>
      <c r="J358" s="19"/>
      <c r="N358" s="19"/>
      <c r="O358" s="19"/>
    </row>
    <row r="359" spans="1:15" ht="12.75" customHeight="1" x14ac:dyDescent="0.3">
      <c r="A359" s="18" t="s">
        <v>252</v>
      </c>
      <c r="B359" s="18"/>
      <c r="C359" s="35" t="s">
        <v>12</v>
      </c>
      <c r="F359" s="19"/>
      <c r="G359" s="19"/>
      <c r="H359" s="19"/>
      <c r="I359" s="19"/>
      <c r="J359" s="19"/>
      <c r="N359" s="19"/>
      <c r="O359" s="19"/>
    </row>
    <row r="360" spans="1:15" ht="12.75" customHeight="1" x14ac:dyDescent="0.3">
      <c r="A360" s="18" t="s">
        <v>253</v>
      </c>
      <c r="B360" s="18"/>
      <c r="F360" s="19"/>
      <c r="G360" s="19"/>
      <c r="H360" s="19"/>
      <c r="I360" s="19"/>
      <c r="J360" s="19"/>
      <c r="N360" s="19"/>
      <c r="O360" s="19"/>
    </row>
    <row r="361" spans="1:15" ht="12.75" customHeight="1" x14ac:dyDescent="0.3">
      <c r="A361" s="18" t="s">
        <v>254</v>
      </c>
      <c r="B361" s="18"/>
      <c r="F361" s="19"/>
      <c r="G361" s="19"/>
      <c r="H361" s="19"/>
      <c r="I361" s="19"/>
      <c r="J361" s="19"/>
      <c r="N361" s="19"/>
      <c r="O361" s="19"/>
    </row>
    <row r="362" spans="1:15" ht="12.75" customHeight="1" x14ac:dyDescent="0.3">
      <c r="A362" s="18" t="s">
        <v>255</v>
      </c>
      <c r="B362" s="18"/>
      <c r="F362" s="19"/>
      <c r="G362" s="19"/>
      <c r="H362" s="19"/>
      <c r="I362" s="19"/>
      <c r="J362" s="19"/>
      <c r="N362" s="19"/>
      <c r="O362" s="19"/>
    </row>
    <row r="363" spans="1:15" ht="12.75" customHeight="1" x14ac:dyDescent="0.3">
      <c r="F363" s="19"/>
      <c r="G363" s="19"/>
      <c r="H363" s="19"/>
      <c r="I363" s="19"/>
      <c r="J363" s="19"/>
      <c r="N363" s="19"/>
      <c r="O363" s="19"/>
    </row>
    <row r="364" spans="1:15" ht="12.75" customHeight="1" x14ac:dyDescent="0.3">
      <c r="A364" s="20" t="s">
        <v>256</v>
      </c>
      <c r="B364" s="20"/>
      <c r="F364" s="19"/>
      <c r="G364" s="19"/>
      <c r="H364" s="19"/>
      <c r="I364" s="19"/>
      <c r="J364" s="19"/>
      <c r="N364" s="19"/>
      <c r="O364" s="19"/>
    </row>
    <row r="365" spans="1:15" ht="12.75" customHeight="1" x14ac:dyDescent="0.3">
      <c r="A365" s="18" t="s">
        <v>257</v>
      </c>
      <c r="B365" s="18"/>
      <c r="C365" s="30">
        <v>0.5</v>
      </c>
      <c r="D365" s="19"/>
      <c r="E365" s="19"/>
      <c r="F365" s="19"/>
      <c r="G365" s="19"/>
      <c r="H365" s="19"/>
      <c r="I365" s="19"/>
      <c r="J365" s="19"/>
      <c r="N365" s="19"/>
      <c r="O365" s="19"/>
    </row>
    <row r="366" spans="1:15" ht="12.75" customHeight="1" x14ac:dyDescent="0.3">
      <c r="A366" s="18" t="s">
        <v>258</v>
      </c>
      <c r="B366" s="18"/>
      <c r="C366" s="30">
        <v>0.8</v>
      </c>
      <c r="D366" s="19"/>
      <c r="E366" s="19"/>
      <c r="F366" s="19"/>
      <c r="G366" s="19"/>
      <c r="H366" s="19"/>
      <c r="I366" s="19"/>
      <c r="J366" s="19"/>
      <c r="N366" s="19"/>
      <c r="O366" s="19"/>
    </row>
    <row r="367" spans="1:15" ht="12.75" customHeight="1" x14ac:dyDescent="0.3">
      <c r="A367" s="18"/>
      <c r="B367" s="18"/>
      <c r="C367" s="363"/>
      <c r="D367" s="19"/>
      <c r="E367" s="19"/>
      <c r="F367" s="19"/>
      <c r="G367" s="19"/>
      <c r="H367" s="19"/>
      <c r="I367" s="19"/>
      <c r="J367" s="19"/>
      <c r="N367" s="19"/>
      <c r="O367" s="19"/>
    </row>
    <row r="368" spans="1:15" ht="12.75" customHeight="1" x14ac:dyDescent="0.3">
      <c r="A368" s="20" t="s">
        <v>26</v>
      </c>
      <c r="B368" s="20"/>
      <c r="C368" s="363"/>
      <c r="D368" s="19"/>
      <c r="E368" s="19"/>
      <c r="F368" s="19"/>
      <c r="G368" s="19"/>
      <c r="H368" s="32"/>
      <c r="I368" s="38"/>
      <c r="J368" s="19"/>
      <c r="K368" s="19"/>
      <c r="N368" s="19"/>
      <c r="O368" s="19"/>
    </row>
    <row r="369" spans="1:15" ht="12.75" customHeight="1" x14ac:dyDescent="0.3">
      <c r="A369" s="18" t="s">
        <v>259</v>
      </c>
      <c r="B369" s="18"/>
      <c r="C369" s="30">
        <v>0.8</v>
      </c>
      <c r="D369" s="19"/>
      <c r="E369" s="19"/>
      <c r="F369" s="19"/>
      <c r="G369" s="38"/>
      <c r="H369" s="32"/>
      <c r="I369" s="38"/>
      <c r="J369" s="19"/>
      <c r="K369" s="19"/>
      <c r="N369" s="19"/>
      <c r="O369" s="19"/>
    </row>
    <row r="370" spans="1:15" ht="12.75" customHeight="1" x14ac:dyDescent="0.3">
      <c r="A370" s="18" t="s">
        <v>260</v>
      </c>
      <c r="B370" s="18"/>
      <c r="C370" s="30">
        <v>1</v>
      </c>
      <c r="D370" s="19"/>
      <c r="E370" s="19"/>
      <c r="F370" s="19"/>
      <c r="G370" s="38"/>
      <c r="H370" s="32"/>
      <c r="I370" s="38"/>
      <c r="J370" s="31"/>
      <c r="K370" s="31"/>
      <c r="L370" s="19"/>
      <c r="N370" s="19"/>
      <c r="O370" s="19"/>
    </row>
    <row r="371" spans="1:15" ht="12.75" customHeight="1" x14ac:dyDescent="0.3">
      <c r="A371" s="18"/>
      <c r="B371" s="18"/>
      <c r="C371" s="363"/>
      <c r="D371" s="19"/>
      <c r="E371" s="19"/>
      <c r="F371" s="19"/>
      <c r="G371" s="38"/>
      <c r="H371" s="32"/>
      <c r="I371" s="38"/>
      <c r="J371" s="31"/>
      <c r="K371" s="31"/>
      <c r="L371" s="19"/>
      <c r="N371" s="19"/>
      <c r="O371" s="19"/>
    </row>
    <row r="372" spans="1:15" ht="12.75" customHeight="1" x14ac:dyDescent="0.3">
      <c r="A372" s="20" t="s">
        <v>261</v>
      </c>
      <c r="B372" s="20"/>
      <c r="C372" s="363"/>
      <c r="D372" s="19"/>
      <c r="E372" s="19"/>
      <c r="F372" s="19"/>
      <c r="G372" s="38"/>
      <c r="H372" s="32"/>
      <c r="I372" s="38"/>
      <c r="J372" s="31"/>
      <c r="K372" s="31"/>
      <c r="L372" s="19"/>
      <c r="N372" s="19"/>
      <c r="O372" s="19"/>
    </row>
    <row r="373" spans="1:15" ht="12.75" customHeight="1" x14ac:dyDescent="0.3">
      <c r="A373" s="18"/>
      <c r="B373" s="18"/>
      <c r="C373" s="363" t="s">
        <v>262</v>
      </c>
      <c r="D373" s="363" t="s">
        <v>262</v>
      </c>
      <c r="E373" s="363" t="s">
        <v>262</v>
      </c>
      <c r="F373" s="19"/>
      <c r="G373" s="38"/>
      <c r="H373" s="32"/>
      <c r="I373" s="38"/>
      <c r="J373" s="31"/>
      <c r="K373" s="31"/>
      <c r="L373" s="19"/>
      <c r="N373" s="19"/>
      <c r="O373" s="19"/>
    </row>
    <row r="374" spans="1:15" ht="12.75" customHeight="1" x14ac:dyDescent="0.3">
      <c r="A374" s="18"/>
      <c r="B374" s="18"/>
      <c r="C374" s="30">
        <v>0.5</v>
      </c>
      <c r="D374" s="19" t="s">
        <v>263</v>
      </c>
      <c r="E374" s="19"/>
      <c r="F374" s="19"/>
      <c r="G374" s="38"/>
      <c r="H374" s="32"/>
      <c r="I374" s="38"/>
      <c r="J374" s="31"/>
      <c r="K374" s="31"/>
      <c r="L374" s="19"/>
      <c r="N374" s="19"/>
      <c r="O374" s="19"/>
    </row>
    <row r="375" spans="1:15" ht="12.75" customHeight="1" x14ac:dyDescent="0.3">
      <c r="A375" s="18"/>
      <c r="B375" s="18"/>
      <c r="C375" s="30"/>
      <c r="D375" s="19"/>
      <c r="E375" s="19"/>
      <c r="G375" s="38"/>
      <c r="H375" s="32"/>
      <c r="I375" s="38"/>
      <c r="J375" s="31"/>
      <c r="K375" s="31"/>
      <c r="L375" s="19"/>
      <c r="N375" s="19"/>
      <c r="O375" s="19"/>
    </row>
    <row r="376" spans="1:15" ht="12.75" customHeight="1" x14ac:dyDescent="0.3">
      <c r="A376" s="20" t="s">
        <v>264</v>
      </c>
      <c r="B376" s="18"/>
      <c r="C376" s="131">
        <v>500</v>
      </c>
      <c r="D376" s="19"/>
      <c r="E376" s="19"/>
      <c r="G376" s="38"/>
      <c r="H376" s="32"/>
      <c r="I376" s="38"/>
      <c r="J376" s="31"/>
      <c r="K376" s="31"/>
      <c r="L376" s="19"/>
      <c r="N376" s="19"/>
      <c r="O376" s="19"/>
    </row>
    <row r="377" spans="1:15" ht="12.75" customHeight="1" x14ac:dyDescent="0.3">
      <c r="A377" s="18"/>
      <c r="B377" s="18"/>
      <c r="C377" s="30"/>
      <c r="D377" s="19"/>
      <c r="E377" s="19"/>
      <c r="G377" s="38"/>
      <c r="H377" s="32"/>
      <c r="I377" s="38"/>
      <c r="J377" s="31"/>
      <c r="K377" s="31"/>
      <c r="L377" s="19"/>
      <c r="N377" s="19"/>
      <c r="O377" s="19"/>
    </row>
    <row r="378" spans="1:15" ht="12.75" customHeight="1" x14ac:dyDescent="0.3">
      <c r="A378" s="20" t="s">
        <v>265</v>
      </c>
      <c r="B378" s="20"/>
      <c r="C378" s="30"/>
      <c r="D378" s="19"/>
      <c r="E378" s="19"/>
      <c r="F378" s="39"/>
      <c r="G378" s="38"/>
      <c r="H378" s="32"/>
      <c r="I378" s="38"/>
      <c r="J378" s="31"/>
      <c r="K378" s="31"/>
      <c r="L378" s="19"/>
      <c r="N378" s="19"/>
      <c r="O378" s="19"/>
    </row>
    <row r="379" spans="1:15" ht="12.75" customHeight="1" x14ac:dyDescent="0.3">
      <c r="A379" s="18" t="s">
        <v>255</v>
      </c>
      <c r="B379" s="18"/>
      <c r="C379" s="30" t="s">
        <v>69</v>
      </c>
      <c r="D379" s="19"/>
      <c r="E379" s="19"/>
      <c r="F379" s="39"/>
      <c r="G379" s="38"/>
      <c r="H379" s="32"/>
      <c r="I379" s="38"/>
      <c r="J379" s="31"/>
      <c r="K379" s="31"/>
      <c r="L379" s="19"/>
      <c r="N379" s="19"/>
      <c r="O379" s="19"/>
    </row>
    <row r="380" spans="1:15" ht="12.75" customHeight="1" x14ac:dyDescent="0.3">
      <c r="A380" s="18" t="s">
        <v>266</v>
      </c>
      <c r="B380" s="18"/>
      <c r="C380" s="30" t="s">
        <v>267</v>
      </c>
      <c r="D380" s="19"/>
      <c r="E380" s="19"/>
      <c r="F380" s="39"/>
      <c r="G380" s="38"/>
      <c r="H380" s="32"/>
      <c r="I380" s="19"/>
      <c r="J380" s="19"/>
      <c r="K380" s="19"/>
      <c r="L380" s="19"/>
      <c r="M380" s="19"/>
      <c r="N380" s="19"/>
      <c r="O380" s="19"/>
    </row>
    <row r="381" spans="1:15" ht="12.75" customHeight="1" x14ac:dyDescent="0.3">
      <c r="A381" s="18" t="s">
        <v>268</v>
      </c>
      <c r="B381" s="18"/>
      <c r="C381" s="30"/>
      <c r="D381" s="19"/>
      <c r="E381" s="19"/>
      <c r="F381" s="39"/>
      <c r="G381" s="19"/>
      <c r="H381" s="32"/>
      <c r="I381" s="19"/>
      <c r="J381" s="19"/>
      <c r="K381" s="19"/>
      <c r="L381" s="19"/>
      <c r="M381" s="19"/>
      <c r="N381" s="19"/>
      <c r="O381" s="19"/>
    </row>
    <row r="382" spans="1:15" ht="12.75" customHeight="1" x14ac:dyDescent="0.3">
      <c r="A382" s="18" t="s">
        <v>269</v>
      </c>
      <c r="B382" s="18"/>
      <c r="C382" s="30"/>
      <c r="D382" s="19"/>
      <c r="E382" s="19"/>
      <c r="F382" s="39"/>
      <c r="G382" s="19"/>
      <c r="H382" s="19"/>
      <c r="I382" s="19"/>
      <c r="J382" s="19"/>
      <c r="K382" s="19"/>
      <c r="L382" s="19"/>
      <c r="M382" s="19"/>
      <c r="N382" s="19"/>
      <c r="O382" s="19"/>
    </row>
    <row r="383" spans="1:15" ht="12.75" customHeight="1" x14ac:dyDescent="0.3">
      <c r="A383" s="18" t="s">
        <v>350</v>
      </c>
      <c r="B383" s="18"/>
      <c r="C383" s="30"/>
      <c r="D383" s="19"/>
      <c r="E383" s="19"/>
      <c r="F383" s="39"/>
      <c r="G383" s="19"/>
      <c r="H383" s="19"/>
      <c r="I383" s="19"/>
      <c r="J383" s="19"/>
      <c r="K383" s="19"/>
      <c r="L383" s="19"/>
      <c r="M383" s="19"/>
      <c r="N383" s="19"/>
      <c r="O383" s="19"/>
    </row>
    <row r="384" spans="1:15" ht="12.75" customHeight="1" x14ac:dyDescent="0.3">
      <c r="A384" s="27" t="s">
        <v>126</v>
      </c>
      <c r="B384" s="27"/>
      <c r="C384" s="24"/>
      <c r="D384" s="19"/>
      <c r="E384" s="19"/>
      <c r="F384" s="39"/>
      <c r="G384" s="19"/>
      <c r="H384" s="19"/>
      <c r="I384" s="19"/>
      <c r="J384" s="19"/>
      <c r="K384" s="19"/>
      <c r="L384" s="19"/>
      <c r="M384" s="19"/>
      <c r="N384" s="19"/>
      <c r="O384" s="19"/>
    </row>
    <row r="385" spans="1:15" ht="12.75" customHeight="1" x14ac:dyDescent="0.3">
      <c r="A385" s="18" t="s">
        <v>270</v>
      </c>
      <c r="B385" s="18"/>
      <c r="C385" s="363"/>
      <c r="D385" s="19"/>
      <c r="E385" s="19"/>
      <c r="F385" s="39"/>
      <c r="G385" s="19"/>
      <c r="H385" s="19"/>
      <c r="I385" s="19"/>
      <c r="J385" s="19"/>
      <c r="K385" s="19"/>
      <c r="L385" s="19"/>
      <c r="M385" s="19"/>
      <c r="N385" s="19"/>
      <c r="O385" s="19"/>
    </row>
    <row r="386" spans="1:15" ht="12.75" customHeight="1" x14ac:dyDescent="0.3">
      <c r="A386" s="18" t="s">
        <v>271</v>
      </c>
      <c r="B386" s="18"/>
      <c r="C386" s="363"/>
      <c r="D386" s="19"/>
      <c r="E386" s="19"/>
      <c r="F386" s="39"/>
      <c r="G386" s="19"/>
      <c r="H386" s="19"/>
      <c r="I386" s="19"/>
    </row>
    <row r="387" spans="1:15" ht="12.75" customHeight="1" x14ac:dyDescent="0.3">
      <c r="A387" s="18" t="s">
        <v>223</v>
      </c>
      <c r="B387" s="18"/>
      <c r="C387" s="19"/>
      <c r="D387" s="19"/>
      <c r="F387" s="19"/>
      <c r="I387" s="19"/>
    </row>
    <row r="388" spans="1:15" ht="12.75" customHeight="1" x14ac:dyDescent="0.3">
      <c r="A388" s="27" t="s">
        <v>272</v>
      </c>
      <c r="B388" s="27"/>
      <c r="C388" s="19"/>
      <c r="D388" s="19"/>
      <c r="F388" s="19"/>
      <c r="I388" s="19"/>
    </row>
    <row r="389" spans="1:15" ht="12.75" customHeight="1" x14ac:dyDescent="0.3">
      <c r="A389" s="19" t="s">
        <v>273</v>
      </c>
      <c r="B389" s="19"/>
      <c r="C389" s="19"/>
      <c r="D389" s="19"/>
      <c r="F389" s="19"/>
      <c r="I389" s="19"/>
    </row>
    <row r="390" spans="1:15" ht="12.75" customHeight="1" x14ac:dyDescent="0.3">
      <c r="A390" s="19" t="s">
        <v>274</v>
      </c>
      <c r="B390" s="19"/>
      <c r="C390" s="19"/>
      <c r="D390" s="19"/>
      <c r="F390" s="19"/>
      <c r="I390" s="19"/>
    </row>
    <row r="391" spans="1:15" ht="12.75" customHeight="1" x14ac:dyDescent="0.3">
      <c r="A391" s="19" t="s">
        <v>275</v>
      </c>
      <c r="B391" s="19"/>
      <c r="C391" s="19"/>
      <c r="D391" s="19"/>
      <c r="F391" s="19"/>
      <c r="I391" s="19"/>
    </row>
    <row r="392" spans="1:15" ht="12.75" customHeight="1" x14ac:dyDescent="0.3">
      <c r="A392" s="18" t="s">
        <v>351</v>
      </c>
      <c r="B392" s="18"/>
      <c r="C392" s="19"/>
      <c r="D392" s="19"/>
      <c r="F392" s="19"/>
      <c r="G392" s="22"/>
      <c r="H392" s="19"/>
      <c r="I392" s="19"/>
    </row>
    <row r="393" spans="1:15" ht="12.75" customHeight="1" x14ac:dyDescent="0.3">
      <c r="A393" s="20" t="s">
        <v>276</v>
      </c>
      <c r="B393" s="20"/>
      <c r="C393" s="19"/>
      <c r="D393" s="19"/>
      <c r="F393" s="19"/>
      <c r="G393" s="22"/>
      <c r="H393" s="19"/>
      <c r="I393" s="19"/>
    </row>
    <row r="394" spans="1:15" ht="12.75" customHeight="1" x14ac:dyDescent="0.3">
      <c r="A394" s="18" t="s">
        <v>277</v>
      </c>
      <c r="B394" s="18"/>
      <c r="C394" s="19"/>
      <c r="D394" s="19"/>
      <c r="F394" s="19"/>
      <c r="G394" s="22"/>
      <c r="H394" s="19"/>
      <c r="I394" s="19"/>
    </row>
    <row r="395" spans="1:15" ht="12.75" customHeight="1" x14ac:dyDescent="0.3">
      <c r="A395" s="18" t="s">
        <v>278</v>
      </c>
      <c r="B395" s="18"/>
      <c r="C395" s="19"/>
      <c r="D395" s="19"/>
      <c r="F395" s="19"/>
    </row>
    <row r="396" spans="1:15" ht="12.75" customHeight="1" x14ac:dyDescent="0.3">
      <c r="A396" s="18" t="s">
        <v>279</v>
      </c>
      <c r="B396" s="18"/>
      <c r="C396" s="19"/>
      <c r="D396" s="19"/>
      <c r="E396" s="19"/>
      <c r="F396" s="22"/>
    </row>
    <row r="397" spans="1:15" ht="12.75" customHeight="1" x14ac:dyDescent="0.3">
      <c r="A397" s="18" t="s">
        <v>280</v>
      </c>
      <c r="B397" s="18"/>
      <c r="C397" s="19"/>
      <c r="D397" s="19"/>
      <c r="E397" s="19"/>
      <c r="F397" s="22"/>
    </row>
    <row r="398" spans="1:15" ht="12.75" customHeight="1" x14ac:dyDescent="0.3">
      <c r="A398" s="18" t="s">
        <v>281</v>
      </c>
      <c r="B398" s="18"/>
      <c r="C398" s="19"/>
      <c r="D398" s="19"/>
      <c r="E398" s="19"/>
      <c r="F398" s="22"/>
    </row>
    <row r="399" spans="1:15" ht="12.75" customHeight="1" x14ac:dyDescent="0.3">
      <c r="A399" s="18" t="s">
        <v>282</v>
      </c>
      <c r="B399" s="18"/>
      <c r="C399" s="19"/>
      <c r="D399" s="19"/>
      <c r="E399" s="19"/>
      <c r="F399" s="22"/>
    </row>
    <row r="400" spans="1:15" ht="12.75" customHeight="1" x14ac:dyDescent="0.3">
      <c r="A400" s="18" t="s">
        <v>283</v>
      </c>
      <c r="B400" s="18"/>
      <c r="C400" s="19"/>
      <c r="D400" s="19"/>
      <c r="E400" s="19"/>
      <c r="F400" s="22"/>
    </row>
    <row r="401" spans="1:6" ht="12.75" customHeight="1" x14ac:dyDescent="0.3">
      <c r="A401" s="18"/>
      <c r="B401" s="18"/>
      <c r="C401" s="19"/>
      <c r="D401" s="19"/>
      <c r="E401" s="19"/>
      <c r="F401" s="22"/>
    </row>
    <row r="402" spans="1:6" ht="12.75" customHeight="1" x14ac:dyDescent="0.3">
      <c r="A402" s="20" t="s">
        <v>284</v>
      </c>
      <c r="B402" s="20"/>
      <c r="D402" s="19" t="s">
        <v>285</v>
      </c>
      <c r="E402" s="19"/>
    </row>
    <row r="403" spans="1:6" ht="12.75" customHeight="1" x14ac:dyDescent="0.3">
      <c r="A403" s="18" t="s">
        <v>286</v>
      </c>
      <c r="B403" s="18"/>
      <c r="D403" s="19">
        <v>0</v>
      </c>
      <c r="E403" s="19"/>
    </row>
    <row r="404" spans="1:6" ht="12.75" customHeight="1" x14ac:dyDescent="0.3">
      <c r="A404" s="18" t="s">
        <v>287</v>
      </c>
      <c r="B404" s="18"/>
      <c r="D404" s="19"/>
      <c r="E404" s="19"/>
    </row>
    <row r="405" spans="1:6" ht="12.75" customHeight="1" x14ac:dyDescent="0.3">
      <c r="A405" s="21" t="s">
        <v>288</v>
      </c>
      <c r="B405" s="21"/>
      <c r="D405" s="22"/>
      <c r="E405" s="22"/>
    </row>
    <row r="406" spans="1:6" ht="12.75" customHeight="1" x14ac:dyDescent="0.3">
      <c r="A406" s="21" t="s">
        <v>289</v>
      </c>
      <c r="B406" s="21"/>
      <c r="D406" s="22"/>
      <c r="E406" s="22"/>
    </row>
    <row r="407" spans="1:6" ht="12.75" customHeight="1" x14ac:dyDescent="0.3">
      <c r="A407" s="21" t="s">
        <v>290</v>
      </c>
      <c r="B407" s="21"/>
      <c r="D407" s="22"/>
      <c r="E407" s="22"/>
    </row>
    <row r="408" spans="1:6" ht="12.75" customHeight="1" x14ac:dyDescent="0.3">
      <c r="A408" s="21" t="s">
        <v>291</v>
      </c>
      <c r="B408" s="21"/>
      <c r="D408" s="22"/>
      <c r="E408" s="22"/>
    </row>
    <row r="409" spans="1:6" ht="12.75" customHeight="1" x14ac:dyDescent="0.3">
      <c r="A409" s="21" t="s">
        <v>292</v>
      </c>
      <c r="B409" s="21"/>
      <c r="D409" s="22"/>
      <c r="E409" s="22"/>
    </row>
    <row r="410" spans="1:6" ht="12.75" customHeight="1" x14ac:dyDescent="0.3">
      <c r="A410" s="21"/>
      <c r="B410" s="21"/>
      <c r="C410" s="22"/>
      <c r="D410" s="22"/>
      <c r="E410" s="22"/>
    </row>
    <row r="411" spans="1:6" ht="12.75" customHeight="1" x14ac:dyDescent="0.3">
      <c r="A411" s="35"/>
    </row>
    <row r="412" spans="1:6" ht="12.75" customHeight="1" x14ac:dyDescent="0.3">
      <c r="A412" s="35"/>
    </row>
  </sheetData>
  <sheetProtection algorithmName="SHA-512" hashValue="PPzNYzHNe36PEnd0Itw0jiQG/xuKsed7JhbcKEKZzneEHrr/JN9MOxMtl5KOqa+eJIucduh1aTs3iv+22BtU7w==" saltValue="JhH0wm+jU6qxGDe2+n/s5Q==" spinCount="100000" sheet="1" objects="1" scenarios="1" selectLockedCells="1" selectUnlockedCells="1"/>
  <sortState xmlns:xlrd2="http://schemas.microsoft.com/office/spreadsheetml/2017/richdata2" ref="A6:A11">
    <sortCondition ref="A6:A11"/>
  </sortState>
  <mergeCells count="3">
    <mergeCell ref="I286:J286"/>
    <mergeCell ref="K286:L286"/>
    <mergeCell ref="H319:L319"/>
  </mergeCells>
  <phoneticPr fontId="100" type="noConversion"/>
  <pageMargins left="0.7" right="0.7" top="0.75" bottom="0.75" header="0.3" footer="0.3"/>
  <pageSetup paperSize="9" orientation="portrait" r:id="rId1"/>
  <ignoredErrors>
    <ignoredError sqref="D168 D178 D193 D179:D180 D202:D204 D217 D227 D229"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AS179"/>
  <sheetViews>
    <sheetView topLeftCell="O1" zoomScale="85" zoomScaleNormal="85" workbookViewId="0">
      <selection activeCell="AK20" sqref="AK20"/>
    </sheetView>
  </sheetViews>
  <sheetFormatPr defaultRowHeight="12.5" x14ac:dyDescent="0.25"/>
  <cols>
    <col min="1" max="1" width="25" customWidth="1"/>
    <col min="2" max="2" width="10.453125" bestFit="1" customWidth="1"/>
    <col min="3" max="3" width="10.453125" customWidth="1"/>
    <col min="5" max="5" width="35.453125" customWidth="1"/>
    <col min="7" max="7" width="9.54296875" customWidth="1"/>
    <col min="8" max="8" width="10.453125" customWidth="1"/>
    <col min="9" max="9" width="11.54296875" customWidth="1"/>
    <col min="10" max="10" width="35" customWidth="1"/>
    <col min="11" max="11" width="9.453125" customWidth="1"/>
    <col min="12" max="12" width="4.453125" customWidth="1"/>
    <col min="15" max="15" width="9.54296875" customWidth="1"/>
    <col min="27" max="27" width="31.54296875" bestFit="1" customWidth="1"/>
    <col min="33" max="33" width="13" customWidth="1"/>
    <col min="34" max="41" width="9.54296875" bestFit="1" customWidth="1"/>
  </cols>
  <sheetData>
    <row r="1" spans="1:41" x14ac:dyDescent="0.25">
      <c r="A1" t="s">
        <v>1066</v>
      </c>
    </row>
    <row r="2" spans="1:41" x14ac:dyDescent="0.25">
      <c r="A2" t="s">
        <v>1067</v>
      </c>
    </row>
    <row r="3" spans="1:41" x14ac:dyDescent="0.25">
      <c r="A3" t="s">
        <v>1068</v>
      </c>
    </row>
    <row r="4" spans="1:41" x14ac:dyDescent="0.25">
      <c r="A4" t="s">
        <v>1069</v>
      </c>
    </row>
    <row r="5" spans="1:41" x14ac:dyDescent="0.25">
      <c r="A5" t="s">
        <v>1070</v>
      </c>
    </row>
    <row r="6" spans="1:41" ht="28.5" x14ac:dyDescent="0.65">
      <c r="A6" t="s">
        <v>1071</v>
      </c>
      <c r="AC6" s="365" t="s">
        <v>1697</v>
      </c>
    </row>
    <row r="7" spans="1:41" ht="13" x14ac:dyDescent="0.3">
      <c r="A7" t="s">
        <v>1072</v>
      </c>
      <c r="AE7" s="364" t="s">
        <v>1039</v>
      </c>
    </row>
    <row r="8" spans="1:41" ht="13" x14ac:dyDescent="0.3">
      <c r="A8" t="s">
        <v>1073</v>
      </c>
      <c r="AG8" s="370" t="s">
        <v>1040</v>
      </c>
    </row>
    <row r="9" spans="1:41" x14ac:dyDescent="0.25">
      <c r="A9" s="372" t="s">
        <v>1695</v>
      </c>
      <c r="AE9" s="373"/>
    </row>
    <row r="10" spans="1:41" ht="14" x14ac:dyDescent="0.25">
      <c r="AB10" s="374"/>
      <c r="AC10" s="374"/>
      <c r="AD10" s="374"/>
      <c r="AE10" s="375" t="s">
        <v>1041</v>
      </c>
      <c r="AF10" s="374"/>
      <c r="AG10" s="374"/>
      <c r="AH10" s="374"/>
      <c r="AI10" s="374"/>
      <c r="AJ10" s="374"/>
      <c r="AK10" s="374"/>
      <c r="AL10" s="374"/>
      <c r="AM10" s="374"/>
      <c r="AN10" s="374"/>
      <c r="AO10" s="374"/>
    </row>
    <row r="11" spans="1:41" ht="28.5" x14ac:dyDescent="0.65">
      <c r="A11" s="365" t="s">
        <v>1074</v>
      </c>
      <c r="E11" s="365" t="s">
        <v>1075</v>
      </c>
      <c r="M11" s="365" t="s">
        <v>1076</v>
      </c>
      <c r="AB11" s="746">
        <v>27000</v>
      </c>
      <c r="AC11" s="746">
        <v>27000</v>
      </c>
      <c r="AD11" s="746">
        <v>41000</v>
      </c>
      <c r="AE11" s="746">
        <v>54000</v>
      </c>
      <c r="AF11" s="746">
        <v>68000</v>
      </c>
      <c r="AG11" s="746">
        <v>81000</v>
      </c>
      <c r="AH11" s="746">
        <v>109000</v>
      </c>
      <c r="AI11" s="746">
        <v>136000</v>
      </c>
      <c r="AJ11" s="746">
        <v>163000</v>
      </c>
      <c r="AK11" s="746">
        <v>190000</v>
      </c>
      <c r="AL11" s="746">
        <v>217000</v>
      </c>
      <c r="AM11" s="746">
        <v>271000</v>
      </c>
      <c r="AN11" s="746">
        <v>339000</v>
      </c>
      <c r="AO11" s="746">
        <v>407000</v>
      </c>
    </row>
    <row r="12" spans="1:41" ht="14" x14ac:dyDescent="0.3">
      <c r="A12" t="s">
        <v>1696</v>
      </c>
      <c r="E12" s="370" t="s">
        <v>1077</v>
      </c>
      <c r="O12" s="364" t="s">
        <v>1039</v>
      </c>
      <c r="AB12" s="747" t="s">
        <v>1078</v>
      </c>
      <c r="AC12" s="747" t="s">
        <v>1079</v>
      </c>
      <c r="AD12" s="747" t="s">
        <v>1079</v>
      </c>
      <c r="AE12" s="747" t="s">
        <v>1079</v>
      </c>
      <c r="AF12" s="747" t="s">
        <v>1079</v>
      </c>
      <c r="AG12" s="747" t="s">
        <v>1079</v>
      </c>
      <c r="AH12" s="747" t="s">
        <v>1079</v>
      </c>
      <c r="AI12" s="747" t="s">
        <v>1079</v>
      </c>
      <c r="AJ12" s="747" t="s">
        <v>1079</v>
      </c>
      <c r="AK12" s="747" t="s">
        <v>1079</v>
      </c>
      <c r="AL12" s="747" t="s">
        <v>1079</v>
      </c>
      <c r="AM12" s="747" t="s">
        <v>1079</v>
      </c>
      <c r="AN12" s="747" t="s">
        <v>1079</v>
      </c>
      <c r="AO12" s="747" t="s">
        <v>1079</v>
      </c>
    </row>
    <row r="13" spans="1:41" ht="14" x14ac:dyDescent="0.3">
      <c r="E13" s="370" t="s">
        <v>1040</v>
      </c>
      <c r="G13" s="708"/>
      <c r="H13" s="708"/>
      <c r="Q13" s="370" t="s">
        <v>1040</v>
      </c>
      <c r="AB13" s="748"/>
      <c r="AC13" s="748">
        <v>41000</v>
      </c>
      <c r="AD13" s="748">
        <v>54000</v>
      </c>
      <c r="AE13" s="748">
        <v>68000</v>
      </c>
      <c r="AF13" s="748">
        <v>81000</v>
      </c>
      <c r="AG13" s="748">
        <v>109000</v>
      </c>
      <c r="AH13" s="748">
        <v>136000</v>
      </c>
      <c r="AI13" s="748">
        <v>163000</v>
      </c>
      <c r="AJ13" s="748">
        <v>190000</v>
      </c>
      <c r="AK13" s="748">
        <v>217000</v>
      </c>
      <c r="AL13" s="748">
        <v>271000</v>
      </c>
      <c r="AM13" s="748">
        <v>339000</v>
      </c>
      <c r="AN13" s="748">
        <v>407000</v>
      </c>
      <c r="AO13" s="748">
        <v>678000</v>
      </c>
    </row>
    <row r="14" spans="1:41" ht="50.25" customHeight="1" x14ac:dyDescent="0.65">
      <c r="A14" s="368" t="s">
        <v>1080</v>
      </c>
      <c r="B14" s="366" t="s">
        <v>1081</v>
      </c>
      <c r="C14" s="371" t="s">
        <v>1082</v>
      </c>
      <c r="D14" s="366"/>
      <c r="E14" s="368" t="s">
        <v>1083</v>
      </c>
      <c r="F14" s="366" t="s">
        <v>1081</v>
      </c>
      <c r="G14" s="371" t="s">
        <v>1082</v>
      </c>
      <c r="H14" s="708" t="s">
        <v>1581</v>
      </c>
      <c r="I14" s="367"/>
      <c r="J14" s="367"/>
      <c r="K14" s="367"/>
      <c r="L14" s="367"/>
      <c r="M14" s="366" t="s">
        <v>231</v>
      </c>
      <c r="N14" s="366" t="s">
        <v>238</v>
      </c>
      <c r="O14" s="366" t="s">
        <v>232</v>
      </c>
      <c r="P14" s="366" t="s">
        <v>239</v>
      </c>
      <c r="Q14" s="366" t="s">
        <v>230</v>
      </c>
      <c r="R14" s="366" t="s">
        <v>237</v>
      </c>
      <c r="S14" s="366" t="s">
        <v>233</v>
      </c>
      <c r="T14" s="366" t="s">
        <v>240</v>
      </c>
      <c r="U14" s="366" t="s">
        <v>234</v>
      </c>
      <c r="V14" s="366" t="s">
        <v>242</v>
      </c>
      <c r="W14" s="366" t="s">
        <v>235</v>
      </c>
      <c r="X14" s="366" t="s">
        <v>241</v>
      </c>
      <c r="Y14" s="366" t="s">
        <v>1085</v>
      </c>
      <c r="Z14" s="366"/>
      <c r="AA14" s="365" t="s">
        <v>243</v>
      </c>
    </row>
    <row r="15" spans="1:41" ht="14" x14ac:dyDescent="0.3">
      <c r="A15" t="s">
        <v>1044</v>
      </c>
      <c r="B15" s="46">
        <v>940.04</v>
      </c>
      <c r="C15" s="46">
        <v>685.75</v>
      </c>
      <c r="D15" s="369"/>
      <c r="E15" t="s">
        <v>1044</v>
      </c>
      <c r="F15" s="702" t="s">
        <v>1086</v>
      </c>
      <c r="G15" s="749">
        <v>829.34103393554688</v>
      </c>
      <c r="H15" s="749">
        <v>6.995391845703125</v>
      </c>
      <c r="I15" s="698"/>
      <c r="J15" t="s">
        <v>1044</v>
      </c>
      <c r="K15" s="46">
        <v>842.40012098069724</v>
      </c>
      <c r="M15" s="46">
        <v>834.36852320027833</v>
      </c>
      <c r="N15" s="46">
        <v>858.69700574829926</v>
      </c>
      <c r="O15" s="46">
        <v>840.66424867613659</v>
      </c>
      <c r="P15" s="46">
        <v>873.97482934761604</v>
      </c>
      <c r="Q15" s="46">
        <v>819.84440075137809</v>
      </c>
      <c r="R15" s="46">
        <v>889.70331048958644</v>
      </c>
      <c r="S15" s="46">
        <v>863.50723301023731</v>
      </c>
      <c r="T15" s="46">
        <v>816.79783785414759</v>
      </c>
      <c r="U15" s="46">
        <v>791.99517730876107</v>
      </c>
      <c r="V15" s="46">
        <v>849.0820064650585</v>
      </c>
      <c r="W15" s="46">
        <v>864.71806988993535</v>
      </c>
      <c r="X15" s="46">
        <v>852.25197289110497</v>
      </c>
      <c r="Y15" s="46">
        <v>874.9898058909713</v>
      </c>
      <c r="Z15" s="697"/>
      <c r="AA15" t="s">
        <v>1044</v>
      </c>
      <c r="AC15" s="46">
        <v>624.97596816569228</v>
      </c>
      <c r="AD15" s="46">
        <v>640.28140600170411</v>
      </c>
      <c r="AE15" s="46">
        <v>666.07607503165809</v>
      </c>
      <c r="AF15" s="46">
        <v>712.34358859198267</v>
      </c>
      <c r="AG15" s="46">
        <v>773.8774903401054</v>
      </c>
      <c r="AH15" s="46">
        <v>857.27889999374611</v>
      </c>
      <c r="AI15" s="46">
        <v>943.71032485290243</v>
      </c>
      <c r="AJ15" s="46">
        <v>1023.9703981245027</v>
      </c>
      <c r="AK15" s="46">
        <v>1081.7194994088538</v>
      </c>
      <c r="AL15" s="46">
        <v>1136.4064506177222</v>
      </c>
      <c r="AM15" s="46">
        <v>1263.3633678263357</v>
      </c>
      <c r="AN15" s="46">
        <v>1445.7848589397609</v>
      </c>
      <c r="AO15" s="46">
        <v>1453.5880357571052</v>
      </c>
    </row>
    <row r="16" spans="1:41" ht="14" x14ac:dyDescent="0.3">
      <c r="A16" t="s">
        <v>1046</v>
      </c>
      <c r="B16" s="46">
        <v>1129.98</v>
      </c>
      <c r="C16" s="46">
        <v>854.64</v>
      </c>
      <c r="D16" s="369"/>
      <c r="E16" t="s">
        <v>1046</v>
      </c>
      <c r="F16" s="702" t="s">
        <v>1086</v>
      </c>
      <c r="G16" s="749">
        <v>1073.3139953613281</v>
      </c>
      <c r="H16" s="749">
        <v>7.360992431640625</v>
      </c>
      <c r="I16" s="698"/>
      <c r="J16" t="s">
        <v>1046</v>
      </c>
      <c r="K16" s="46">
        <v>1093.7122938764719</v>
      </c>
      <c r="M16" s="46">
        <v>1084.042010152051</v>
      </c>
      <c r="N16" s="46">
        <v>1108.5220120723484</v>
      </c>
      <c r="O16" s="46">
        <v>1090.3769456954626</v>
      </c>
      <c r="P16" s="46">
        <v>1123.8949825419279</v>
      </c>
      <c r="Q16" s="46">
        <v>1069.4274334738361</v>
      </c>
      <c r="R16" s="46">
        <v>1139.7214211959074</v>
      </c>
      <c r="S16" s="46">
        <v>1113.3621950431702</v>
      </c>
      <c r="T16" s="46">
        <v>1066.3618960723077</v>
      </c>
      <c r="U16" s="46">
        <v>1041.4047671606511</v>
      </c>
      <c r="V16" s="46">
        <v>1098.84712917364</v>
      </c>
      <c r="W16" s="46">
        <v>1114.5805730522461</v>
      </c>
      <c r="X16" s="46">
        <v>1102.0368373599817</v>
      </c>
      <c r="Y16" s="46">
        <v>1124.9162798306418</v>
      </c>
      <c r="Z16" s="697"/>
      <c r="AA16" t="s">
        <v>1046</v>
      </c>
      <c r="AD16" s="46">
        <v>733.0400655968399</v>
      </c>
      <c r="AE16" s="46">
        <v>758.99538219540125</v>
      </c>
      <c r="AF16" s="46">
        <v>805.55104504995757</v>
      </c>
      <c r="AG16" s="46">
        <v>867.46817471630686</v>
      </c>
      <c r="AH16" s="46">
        <v>951.38900311934606</v>
      </c>
      <c r="AI16" s="46">
        <v>1038.3587195491714</v>
      </c>
      <c r="AJ16" s="46">
        <v>1119.118646415232</v>
      </c>
      <c r="AK16" s="46">
        <v>1177.227406745104</v>
      </c>
      <c r="AL16" s="46">
        <v>1232.2549453882075</v>
      </c>
      <c r="AM16" s="46">
        <v>1360.0025403235636</v>
      </c>
      <c r="AN16" s="46">
        <v>1543.5601431032658</v>
      </c>
      <c r="AO16" s="46">
        <v>1551.4119175275835</v>
      </c>
    </row>
    <row r="17" spans="1:41" ht="14" x14ac:dyDescent="0.3">
      <c r="A17" t="s">
        <v>1048</v>
      </c>
      <c r="B17" s="46">
        <v>1319.91</v>
      </c>
      <c r="C17" s="46">
        <v>1021.74</v>
      </c>
      <c r="D17" s="369"/>
      <c r="E17" t="s">
        <v>1048</v>
      </c>
      <c r="F17" s="702" t="s">
        <v>1086</v>
      </c>
      <c r="G17" s="749">
        <v>1146.6561889648438</v>
      </c>
      <c r="H17" s="749">
        <v>9.43438720703125</v>
      </c>
      <c r="I17" s="698"/>
      <c r="J17" t="s">
        <v>1048</v>
      </c>
      <c r="K17" s="46">
        <v>1181.8687805103366</v>
      </c>
      <c r="M17" s="46">
        <v>1172.890907138664</v>
      </c>
      <c r="N17" s="46">
        <v>1197.2247148644797</v>
      </c>
      <c r="O17" s="46">
        <v>1179.1880107238981</v>
      </c>
      <c r="P17" s="46">
        <v>1212.5058828320612</v>
      </c>
      <c r="Q17" s="46">
        <v>1158.3636059624266</v>
      </c>
      <c r="R17" s="46">
        <v>1228.2378065671571</v>
      </c>
      <c r="S17" s="46">
        <v>1202.0359945997818</v>
      </c>
      <c r="T17" s="46">
        <v>1155.3163751550667</v>
      </c>
      <c r="U17" s="46">
        <v>1130.5082871990896</v>
      </c>
      <c r="V17" s="46">
        <v>1187.6076097314237</v>
      </c>
      <c r="W17" s="46">
        <v>1203.2470972429585</v>
      </c>
      <c r="X17" s="46">
        <v>1190.7782718777762</v>
      </c>
      <c r="Y17" s="46">
        <v>1213.5210812562123</v>
      </c>
      <c r="Z17" s="697"/>
      <c r="AA17" t="s">
        <v>1048</v>
      </c>
      <c r="AD17" s="46">
        <v>811.59412333978094</v>
      </c>
      <c r="AE17" s="46">
        <v>837.39443879499879</v>
      </c>
      <c r="AF17" s="46">
        <v>883.67207860848578</v>
      </c>
      <c r="AG17" s="46">
        <v>945.21945015437598</v>
      </c>
      <c r="AH17" s="46">
        <v>1028.6391149425374</v>
      </c>
      <c r="AI17" s="46">
        <v>1115.0894585742124</v>
      </c>
      <c r="AJ17" s="46">
        <v>1195.3670996522369</v>
      </c>
      <c r="AK17" s="46">
        <v>1253.1288439312905</v>
      </c>
      <c r="AL17" s="46">
        <v>1307.8277640724205</v>
      </c>
      <c r="AM17" s="46">
        <v>1434.8124709882863</v>
      </c>
      <c r="AN17" s="46">
        <v>1617.2738916749593</v>
      </c>
      <c r="AO17" s="46">
        <v>1625.0787761869697</v>
      </c>
    </row>
    <row r="18" spans="1:41" ht="14" x14ac:dyDescent="0.3">
      <c r="A18" t="s">
        <v>1087</v>
      </c>
      <c r="B18" s="46">
        <v>1509.85</v>
      </c>
      <c r="C18" s="46">
        <v>1188.8399999999999</v>
      </c>
      <c r="D18" s="369"/>
      <c r="E18" t="s">
        <v>1087</v>
      </c>
      <c r="F18" s="702" t="s">
        <v>1086</v>
      </c>
      <c r="G18" s="749">
        <v>1245.3775024414063</v>
      </c>
      <c r="H18" s="749">
        <v>10.6695556640625</v>
      </c>
      <c r="I18" s="698"/>
      <c r="J18" t="s">
        <v>1087</v>
      </c>
      <c r="K18" s="46">
        <v>1250.9845856177728</v>
      </c>
      <c r="M18" s="46">
        <v>1244.7134015888564</v>
      </c>
      <c r="N18" s="46">
        <v>1269.0293056175817</v>
      </c>
      <c r="O18" s="46">
        <v>1251.0058732814164</v>
      </c>
      <c r="P18" s="46">
        <v>1284.2992280514159</v>
      </c>
      <c r="Q18" s="46">
        <v>1230.19679240902</v>
      </c>
      <c r="R18" s="46">
        <v>1300.0195716269332</v>
      </c>
      <c r="S18" s="46">
        <v>1273.8370427063733</v>
      </c>
      <c r="T18" s="46">
        <v>1227.1518047371194</v>
      </c>
      <c r="U18" s="46">
        <v>1202.3619693395144</v>
      </c>
      <c r="V18" s="46">
        <v>1259.419278475382</v>
      </c>
      <c r="W18" s="46">
        <v>1275.0472521798645</v>
      </c>
      <c r="X18" s="46">
        <v>1262.5876039137625</v>
      </c>
      <c r="Y18" s="46">
        <v>1285.3136783991224</v>
      </c>
      <c r="Z18" s="697"/>
      <c r="AA18" t="s">
        <v>1087</v>
      </c>
      <c r="AE18" s="46">
        <v>911.6515096170798</v>
      </c>
      <c r="AF18" s="46">
        <v>957.89509489824809</v>
      </c>
      <c r="AG18" s="46">
        <v>1019.3971729114834</v>
      </c>
      <c r="AH18" s="46">
        <v>1102.7554512007516</v>
      </c>
      <c r="AI18" s="46">
        <v>1189.1421788292625</v>
      </c>
      <c r="AJ18" s="46">
        <v>1269.3607471449652</v>
      </c>
      <c r="AK18" s="46">
        <v>1327.0799833555595</v>
      </c>
      <c r="AL18" s="46">
        <v>1381.7386519526447</v>
      </c>
      <c r="AM18" s="46">
        <v>1508.6299111670041</v>
      </c>
      <c r="AN18" s="46">
        <v>1690.9570638182647</v>
      </c>
      <c r="AO18" s="46">
        <v>1698.7562058634694</v>
      </c>
    </row>
    <row r="19" spans="1:41" ht="13" x14ac:dyDescent="0.3">
      <c r="A19" t="s">
        <v>1088</v>
      </c>
      <c r="B19" s="46">
        <v>1699.78</v>
      </c>
      <c r="C19" s="46">
        <v>1354.1</v>
      </c>
      <c r="D19" s="369"/>
      <c r="G19" s="745"/>
      <c r="H19" s="745"/>
      <c r="I19" s="700"/>
      <c r="M19" s="46"/>
      <c r="N19" s="46"/>
      <c r="O19" s="46"/>
      <c r="P19" s="46"/>
      <c r="Q19" s="46"/>
      <c r="R19" s="46"/>
      <c r="S19" s="46"/>
      <c r="T19" s="46"/>
      <c r="U19" s="46"/>
      <c r="V19" s="46"/>
      <c r="W19" s="46"/>
      <c r="X19" s="46"/>
      <c r="Y19" s="46"/>
      <c r="Z19" s="697"/>
    </row>
    <row r="20" spans="1:41" ht="14" x14ac:dyDescent="0.3">
      <c r="A20" t="s">
        <v>1055</v>
      </c>
      <c r="B20" s="46">
        <v>702.72</v>
      </c>
      <c r="C20" s="46">
        <v>472.92</v>
      </c>
      <c r="D20" s="369"/>
      <c r="E20" t="s">
        <v>1055</v>
      </c>
      <c r="F20" s="702" t="s">
        <v>1086</v>
      </c>
      <c r="G20" s="749">
        <v>389.13249206542969</v>
      </c>
      <c r="H20" s="749">
        <v>3.9798355102539063</v>
      </c>
      <c r="I20" s="698"/>
      <c r="J20" t="s">
        <v>1055</v>
      </c>
      <c r="K20" s="46">
        <v>414.67646696104237</v>
      </c>
      <c r="M20" s="46">
        <v>406.51939572019006</v>
      </c>
      <c r="N20" s="46">
        <v>430.80507777687905</v>
      </c>
      <c r="O20" s="46">
        <v>412.80404528270662</v>
      </c>
      <c r="P20" s="46">
        <v>446.05602301272614</v>
      </c>
      <c r="Q20" s="46">
        <v>392.02082692423807</v>
      </c>
      <c r="R20" s="46">
        <v>461.756833796737</v>
      </c>
      <c r="S20" s="46">
        <v>435.60684216924295</v>
      </c>
      <c r="T20" s="46">
        <v>388.97962287834423</v>
      </c>
      <c r="U20" s="46">
        <v>364.22059753322395</v>
      </c>
      <c r="V20" s="46">
        <v>421.20699394722317</v>
      </c>
      <c r="W20" s="46">
        <v>436.81554883594083</v>
      </c>
      <c r="X20" s="46">
        <v>424.37138406845207</v>
      </c>
      <c r="Y20" s="46">
        <v>447.0692137591837</v>
      </c>
      <c r="Z20" s="697"/>
      <c r="AA20" t="s">
        <v>1055</v>
      </c>
      <c r="AB20" s="46">
        <v>325.71268120296884</v>
      </c>
      <c r="AC20" s="46">
        <v>343.51712426356005</v>
      </c>
      <c r="AD20" s="46">
        <v>358.79563572711663</v>
      </c>
      <c r="AE20" s="46">
        <v>384.54492430439933</v>
      </c>
      <c r="AF20" s="46">
        <v>430.73103963006065</v>
      </c>
      <c r="AG20" s="46">
        <v>492.15668501909875</v>
      </c>
      <c r="AH20" s="46">
        <v>575.41136635694522</v>
      </c>
      <c r="AI20" s="46">
        <v>661.69073192691701</v>
      </c>
      <c r="AJ20" s="46">
        <v>741.80960551926182</v>
      </c>
      <c r="AK20" s="46">
        <v>799.45710910301398</v>
      </c>
      <c r="AL20" s="46">
        <v>854.04784938680507</v>
      </c>
      <c r="AM20" s="46">
        <v>980.78141097799016</v>
      </c>
      <c r="AN20" s="46">
        <v>1162.8819683503746</v>
      </c>
      <c r="AO20" s="46">
        <v>1170.6714168711899</v>
      </c>
    </row>
    <row r="21" spans="1:41" ht="14" x14ac:dyDescent="0.3">
      <c r="A21" t="s">
        <v>1057</v>
      </c>
      <c r="B21" s="46">
        <v>902.16</v>
      </c>
      <c r="C21" s="46">
        <v>649.53</v>
      </c>
      <c r="D21" s="369"/>
      <c r="E21" t="s">
        <v>1057</v>
      </c>
      <c r="F21" s="702" t="s">
        <v>1086</v>
      </c>
      <c r="G21" s="749">
        <v>529.01606750488281</v>
      </c>
      <c r="H21" s="749">
        <v>3.528289794921875</v>
      </c>
      <c r="I21" s="698"/>
      <c r="J21" t="s">
        <v>1057</v>
      </c>
      <c r="K21" s="46">
        <v>575.16804262115181</v>
      </c>
      <c r="M21" s="46">
        <v>564.38998554232114</v>
      </c>
      <c r="N21" s="46">
        <v>589.04677892248685</v>
      </c>
      <c r="O21" s="46">
        <v>570.77066993717335</v>
      </c>
      <c r="P21" s="46">
        <v>604.53077442126801</v>
      </c>
      <c r="Q21" s="46">
        <v>549.66986245304736</v>
      </c>
      <c r="R21" s="46">
        <v>620.47151245253406</v>
      </c>
      <c r="S21" s="46">
        <v>593.92191975977323</v>
      </c>
      <c r="T21" s="46">
        <v>546.58218543832538</v>
      </c>
      <c r="U21" s="46">
        <v>521.44481733376153</v>
      </c>
      <c r="V21" s="46">
        <v>579.30202554024629</v>
      </c>
      <c r="W21" s="46">
        <v>595.14909776734896</v>
      </c>
      <c r="X21" s="46">
        <v>582.51477132418097</v>
      </c>
      <c r="Y21" s="46">
        <v>605.55944699445865</v>
      </c>
      <c r="Z21" s="697"/>
      <c r="AA21" t="s">
        <v>1057</v>
      </c>
      <c r="AC21" s="46">
        <v>460.80150089521914</v>
      </c>
      <c r="AD21" s="46">
        <v>476.31348439948272</v>
      </c>
      <c r="AE21" s="46">
        <v>502.45624977674998</v>
      </c>
      <c r="AF21" s="46">
        <v>549.34813797613197</v>
      </c>
      <c r="AG21" s="46">
        <v>611.71243192290774</v>
      </c>
      <c r="AH21" s="46">
        <v>696.2393333028333</v>
      </c>
      <c r="AI21" s="46">
        <v>783.83714186548229</v>
      </c>
      <c r="AJ21" s="46">
        <v>865.18031575610269</v>
      </c>
      <c r="AK21" s="46">
        <v>923.70873526183402</v>
      </c>
      <c r="AL21" s="46">
        <v>979.13367933469283</v>
      </c>
      <c r="AM21" s="46">
        <v>1107.8038660761056</v>
      </c>
      <c r="AN21" s="46">
        <v>1292.6871151984562</v>
      </c>
      <c r="AO21" s="46">
        <v>1300.595593223069</v>
      </c>
    </row>
    <row r="22" spans="1:41" ht="14" x14ac:dyDescent="0.3">
      <c r="A22" t="s">
        <v>1059</v>
      </c>
      <c r="B22" s="46">
        <v>1091.96</v>
      </c>
      <c r="C22" s="46">
        <v>816.63</v>
      </c>
      <c r="D22" s="369"/>
      <c r="E22" t="s">
        <v>1059</v>
      </c>
      <c r="F22" s="702" t="s">
        <v>1086</v>
      </c>
      <c r="G22" s="749">
        <v>624.64569091796875</v>
      </c>
      <c r="H22" s="749">
        <v>6.033935546875</v>
      </c>
      <c r="I22" s="698"/>
      <c r="J22" t="s">
        <v>1059</v>
      </c>
      <c r="K22" s="46">
        <v>679.54102237852408</v>
      </c>
      <c r="M22" s="46">
        <v>668.36679079905468</v>
      </c>
      <c r="N22" s="46">
        <v>692.73663681771006</v>
      </c>
      <c r="O22" s="46">
        <v>674.67321974688684</v>
      </c>
      <c r="P22" s="46">
        <v>708.04043512449516</v>
      </c>
      <c r="Q22" s="46">
        <v>653.81797358717938</v>
      </c>
      <c r="R22" s="46">
        <v>723.79565859191905</v>
      </c>
      <c r="S22" s="46">
        <v>697.55504161169677</v>
      </c>
      <c r="T22" s="46">
        <v>650.76623030858434</v>
      </c>
      <c r="U22" s="46">
        <v>625.92139976004717</v>
      </c>
      <c r="V22" s="46">
        <v>683.10529002744829</v>
      </c>
      <c r="W22" s="46">
        <v>698.76793576631269</v>
      </c>
      <c r="X22" s="46">
        <v>686.28064611019067</v>
      </c>
      <c r="Y22" s="46">
        <v>709.05713905980213</v>
      </c>
      <c r="Z22" s="697"/>
      <c r="AA22" t="s">
        <v>1059</v>
      </c>
      <c r="AC22" s="46">
        <v>570.15224912614042</v>
      </c>
      <c r="AD22" s="46">
        <v>585.48371013481585</v>
      </c>
      <c r="AE22" s="46">
        <v>611.32223322573259</v>
      </c>
      <c r="AF22" s="46">
        <v>657.66841053160636</v>
      </c>
      <c r="AG22" s="46">
        <v>719.30693364853903</v>
      </c>
      <c r="AH22" s="46">
        <v>802.85014495757412</v>
      </c>
      <c r="AI22" s="46">
        <v>889.42852253920034</v>
      </c>
      <c r="AJ22" s="46">
        <v>969.82505389721257</v>
      </c>
      <c r="AK22" s="46">
        <v>1027.6723411428648</v>
      </c>
      <c r="AL22" s="46">
        <v>1082.452273016567</v>
      </c>
      <c r="AM22" s="46">
        <v>1209.6250449076956</v>
      </c>
      <c r="AN22" s="46">
        <v>1392.3566894812595</v>
      </c>
      <c r="AO22" s="46">
        <v>1400.1731338570175</v>
      </c>
    </row>
    <row r="23" spans="1:41" ht="14" x14ac:dyDescent="0.3">
      <c r="A23" t="s">
        <v>1089</v>
      </c>
      <c r="B23" s="46">
        <v>1281.9000000000001</v>
      </c>
      <c r="C23" s="46">
        <v>983.73</v>
      </c>
      <c r="D23" s="369"/>
      <c r="E23" t="s">
        <v>1089</v>
      </c>
      <c r="F23" s="702" t="s">
        <v>1086</v>
      </c>
      <c r="G23" s="749">
        <v>720.27528381347656</v>
      </c>
      <c r="H23" s="749">
        <v>8.5395660400390625</v>
      </c>
      <c r="I23" s="698"/>
      <c r="J23" t="s">
        <v>1089</v>
      </c>
      <c r="K23" s="112">
        <v>783.91400213589634</v>
      </c>
      <c r="M23" s="46">
        <v>772.34359605578823</v>
      </c>
      <c r="N23" s="46">
        <v>796.42649471293328</v>
      </c>
      <c r="O23" s="46">
        <v>778.57576955660033</v>
      </c>
      <c r="P23" s="46">
        <v>811.55009582772232</v>
      </c>
      <c r="Q23" s="46">
        <v>757.9660847213114</v>
      </c>
      <c r="R23" s="46">
        <v>827.11980473130404</v>
      </c>
      <c r="S23" s="46">
        <v>801.1881634636203</v>
      </c>
      <c r="T23" s="46">
        <v>754.9502751788433</v>
      </c>
      <c r="U23" s="46">
        <v>730.3979821863328</v>
      </c>
      <c r="V23" s="46">
        <v>786.90855451465029</v>
      </c>
      <c r="W23" s="46">
        <v>802.38677376527642</v>
      </c>
      <c r="X23" s="46">
        <v>790.04652089620038</v>
      </c>
      <c r="Y23" s="46">
        <v>812.5548311251456</v>
      </c>
      <c r="Z23" s="697"/>
      <c r="AA23" t="s">
        <v>1089</v>
      </c>
      <c r="AD23" s="46">
        <v>694.65393587014898</v>
      </c>
      <c r="AE23" s="46">
        <v>720.18821667471525</v>
      </c>
      <c r="AF23" s="46">
        <v>765.98868308708074</v>
      </c>
      <c r="AG23" s="46">
        <v>826.90143537417032</v>
      </c>
      <c r="AH23" s="46">
        <v>909.46095661231493</v>
      </c>
      <c r="AI23" s="46">
        <v>995.01990321291839</v>
      </c>
      <c r="AJ23" s="46">
        <v>1074.4697920383223</v>
      </c>
      <c r="AK23" s="46">
        <v>1131.6359470238954</v>
      </c>
      <c r="AL23" s="46">
        <v>1185.7708666984413</v>
      </c>
      <c r="AM23" s="46">
        <v>1311.4462237392856</v>
      </c>
      <c r="AN23" s="46">
        <v>1492.0262637640628</v>
      </c>
      <c r="AO23" s="46">
        <v>1499.750674490966</v>
      </c>
    </row>
    <row r="24" spans="1:41" x14ac:dyDescent="0.25">
      <c r="A24" t="s">
        <v>1090</v>
      </c>
      <c r="B24" s="46">
        <v>1471.83</v>
      </c>
      <c r="C24" s="46">
        <v>1150.83</v>
      </c>
      <c r="D24" s="369"/>
    </row>
    <row r="25" spans="1:41" x14ac:dyDescent="0.25">
      <c r="B25" s="46"/>
      <c r="C25" s="46"/>
      <c r="D25" s="369"/>
    </row>
    <row r="26" spans="1:41" ht="28.5" x14ac:dyDescent="0.65">
      <c r="A26" s="368" t="s">
        <v>1091</v>
      </c>
      <c r="B26" s="46"/>
      <c r="C26" s="46"/>
      <c r="H26" s="366"/>
      <c r="J26" s="368" t="s">
        <v>1092</v>
      </c>
      <c r="AA26" s="365" t="s">
        <v>231</v>
      </c>
    </row>
    <row r="27" spans="1:41" ht="14" x14ac:dyDescent="0.3">
      <c r="A27" t="s">
        <v>1044</v>
      </c>
      <c r="B27" s="46">
        <v>807.13</v>
      </c>
      <c r="C27" s="46">
        <v>554.49</v>
      </c>
      <c r="G27" s="702"/>
      <c r="H27" s="702"/>
      <c r="I27" s="698"/>
      <c r="L27" s="702"/>
      <c r="AA27" t="s">
        <v>1044</v>
      </c>
      <c r="AC27" s="46">
        <v>616.94436952014485</v>
      </c>
      <c r="AD27" s="46">
        <v>632.2498077069057</v>
      </c>
      <c r="AE27" s="46">
        <v>658.04447691379983</v>
      </c>
      <c r="AF27" s="46">
        <v>704.31199073405458</v>
      </c>
      <c r="AG27" s="46">
        <v>765.84589178537703</v>
      </c>
      <c r="AH27" s="46">
        <v>849.24730131375009</v>
      </c>
      <c r="AI27" s="46">
        <v>935.67872618543311</v>
      </c>
      <c r="AJ27" s="46">
        <v>1015.9387996699883</v>
      </c>
      <c r="AK27" s="46">
        <v>1073.6879016996809</v>
      </c>
      <c r="AL27" s="46">
        <v>1128.3748521945247</v>
      </c>
      <c r="AM27" s="46">
        <v>1255.3317693154506</v>
      </c>
      <c r="AN27" s="46">
        <v>1437.7532604789831</v>
      </c>
      <c r="AO27" s="46">
        <v>1445.556437058319</v>
      </c>
    </row>
    <row r="28" spans="1:41" ht="14" x14ac:dyDescent="0.3">
      <c r="A28" t="s">
        <v>1046</v>
      </c>
      <c r="B28" s="46">
        <v>997.06</v>
      </c>
      <c r="C28" s="46">
        <v>721.73</v>
      </c>
      <c r="G28" s="702"/>
      <c r="H28" s="702"/>
      <c r="I28" s="698"/>
      <c r="J28" t="s">
        <v>1044</v>
      </c>
      <c r="K28">
        <v>2986</v>
      </c>
      <c r="L28" s="702"/>
      <c r="AA28" t="s">
        <v>1046</v>
      </c>
      <c r="AD28" s="46">
        <v>723.36978150178913</v>
      </c>
      <c r="AE28" s="46">
        <v>749.32509735152723</v>
      </c>
      <c r="AF28" s="46">
        <v>795.88076041787212</v>
      </c>
      <c r="AG28" s="46">
        <v>857.79789251978798</v>
      </c>
      <c r="AH28" s="46">
        <v>941.71872028746202</v>
      </c>
      <c r="AI28" s="46">
        <v>1028.6884357037286</v>
      </c>
      <c r="AJ28" s="46">
        <v>1109.4483640523079</v>
      </c>
      <c r="AK28" s="46">
        <v>1167.5571224760847</v>
      </c>
      <c r="AL28" s="46">
        <v>1222.584661512509</v>
      </c>
      <c r="AM28" s="46">
        <v>1350.3322577185957</v>
      </c>
      <c r="AN28" s="46">
        <v>1533.8898593485892</v>
      </c>
      <c r="AO28" s="46">
        <v>1541.7416341964836</v>
      </c>
    </row>
    <row r="29" spans="1:41" ht="14" x14ac:dyDescent="0.3">
      <c r="A29" t="s">
        <v>1048</v>
      </c>
      <c r="B29" s="46">
        <v>1187</v>
      </c>
      <c r="C29" s="46">
        <v>888.83</v>
      </c>
      <c r="G29" s="702"/>
      <c r="H29" s="702"/>
      <c r="I29" s="698"/>
      <c r="J29" t="s">
        <v>1046</v>
      </c>
      <c r="K29">
        <v>622</v>
      </c>
      <c r="L29" s="702"/>
      <c r="AA29" t="s">
        <v>1048</v>
      </c>
      <c r="AD29" s="46">
        <v>802.61625015887978</v>
      </c>
      <c r="AE29" s="46">
        <v>828.41656452397376</v>
      </c>
      <c r="AF29" s="46">
        <v>874.69420474080653</v>
      </c>
      <c r="AG29" s="46">
        <v>936.2415758288447</v>
      </c>
      <c r="AH29" s="46">
        <v>1019.6612409876484</v>
      </c>
      <c r="AI29" s="46">
        <v>1106.1115849790642</v>
      </c>
      <c r="AJ29" s="46">
        <v>1186.3892266893608</v>
      </c>
      <c r="AK29" s="46">
        <v>1244.1509694204383</v>
      </c>
      <c r="AL29" s="46">
        <v>1298.8498900412226</v>
      </c>
      <c r="AM29" s="46">
        <v>1425.8345974803481</v>
      </c>
      <c r="AN29" s="46">
        <v>1608.2960167716624</v>
      </c>
      <c r="AO29" s="46">
        <v>1616.1009021993768</v>
      </c>
    </row>
    <row r="30" spans="1:41" ht="14" x14ac:dyDescent="0.3">
      <c r="A30" t="s">
        <v>1087</v>
      </c>
      <c r="B30" s="46">
        <v>1376.93</v>
      </c>
      <c r="C30" s="46">
        <v>1055.93</v>
      </c>
      <c r="G30" s="702"/>
      <c r="H30" s="702"/>
      <c r="I30" s="698"/>
      <c r="J30" t="s">
        <v>1048</v>
      </c>
      <c r="K30">
        <v>858</v>
      </c>
      <c r="L30" s="702"/>
      <c r="AA30" t="s">
        <v>1087</v>
      </c>
      <c r="AE30" s="46">
        <v>905.38032386176167</v>
      </c>
      <c r="AF30" s="46">
        <v>951.62391021448957</v>
      </c>
      <c r="AG30" s="46">
        <v>1013.1259912638108</v>
      </c>
      <c r="AH30" s="46">
        <v>1096.4842696423757</v>
      </c>
      <c r="AI30" s="46">
        <v>1182.8709941157385</v>
      </c>
      <c r="AJ30" s="46">
        <v>1263.0895616575369</v>
      </c>
      <c r="AK30" s="46">
        <v>1320.8087992373464</v>
      </c>
      <c r="AL30" s="46">
        <v>1375.467467417714</v>
      </c>
      <c r="AM30" s="46">
        <v>1502.3587275845707</v>
      </c>
      <c r="AN30" s="46">
        <v>1684.6858819027022</v>
      </c>
      <c r="AO30" s="46">
        <v>1692.4850193044815</v>
      </c>
    </row>
    <row r="31" spans="1:41" ht="14" x14ac:dyDescent="0.3">
      <c r="A31" t="s">
        <v>1088</v>
      </c>
      <c r="B31" s="46">
        <v>1566.87</v>
      </c>
      <c r="C31" s="46">
        <v>1221.18</v>
      </c>
      <c r="H31" s="49"/>
      <c r="I31" s="699"/>
      <c r="J31" t="s">
        <v>1087</v>
      </c>
      <c r="K31">
        <v>409</v>
      </c>
      <c r="L31" s="750"/>
    </row>
    <row r="32" spans="1:41" ht="14" x14ac:dyDescent="0.3">
      <c r="A32" t="s">
        <v>1055</v>
      </c>
      <c r="B32" s="46">
        <v>569.80999999999995</v>
      </c>
      <c r="C32" s="46">
        <v>340.01</v>
      </c>
      <c r="G32" s="702"/>
      <c r="H32" s="702"/>
      <c r="I32" s="698"/>
      <c r="J32" t="s">
        <v>1055</v>
      </c>
      <c r="K32">
        <v>2705</v>
      </c>
      <c r="L32" s="702"/>
      <c r="AA32" t="s">
        <v>1055</v>
      </c>
      <c r="AB32" s="46">
        <v>317.55561017566799</v>
      </c>
      <c r="AC32" s="46">
        <v>335.36005331479652</v>
      </c>
      <c r="AD32" s="46">
        <v>350.63856491432608</v>
      </c>
      <c r="AE32" s="46">
        <v>376.38785310618317</v>
      </c>
      <c r="AF32" s="46">
        <v>422.57396853343113</v>
      </c>
      <c r="AG32" s="46">
        <v>483.99961431760079</v>
      </c>
      <c r="AH32" s="46">
        <v>567.25429510674928</v>
      </c>
      <c r="AI32" s="46">
        <v>653.53366104251961</v>
      </c>
      <c r="AJ32" s="46">
        <v>733.6525347245888</v>
      </c>
      <c r="AK32" s="46">
        <v>791.30003799085546</v>
      </c>
      <c r="AL32" s="46">
        <v>845.8907784057817</v>
      </c>
      <c r="AM32" s="46">
        <v>972.62433992104638</v>
      </c>
      <c r="AN32" s="46">
        <v>1154.7248982320834</v>
      </c>
      <c r="AO32" s="46">
        <v>1162.5143465182359</v>
      </c>
    </row>
    <row r="33" spans="1:42" ht="14" x14ac:dyDescent="0.3">
      <c r="A33" t="s">
        <v>1057</v>
      </c>
      <c r="B33" s="46">
        <v>769.11</v>
      </c>
      <c r="C33" s="46">
        <v>516.61</v>
      </c>
      <c r="G33" s="702"/>
      <c r="H33" s="702"/>
      <c r="I33" s="698"/>
      <c r="J33" t="s">
        <v>1057</v>
      </c>
      <c r="K33">
        <v>228</v>
      </c>
      <c r="L33" s="702"/>
      <c r="AA33" t="s">
        <v>1057</v>
      </c>
      <c r="AC33" s="46">
        <v>450.02344272523908</v>
      </c>
      <c r="AD33" s="46">
        <v>465.53542700369923</v>
      </c>
      <c r="AE33" s="46">
        <v>491.67819098845212</v>
      </c>
      <c r="AF33" s="46">
        <v>538.57007852275251</v>
      </c>
      <c r="AG33" s="46">
        <v>600.93437261501492</v>
      </c>
      <c r="AH33" s="46">
        <v>685.46127395337317</v>
      </c>
      <c r="AI33" s="46">
        <v>773.05908218348122</v>
      </c>
      <c r="AJ33" s="46">
        <v>854.40225781994059</v>
      </c>
      <c r="AK33" s="46">
        <v>912.93067740880679</v>
      </c>
      <c r="AL33" s="46">
        <v>968.35561998523258</v>
      </c>
      <c r="AM33" s="46">
        <v>1097.0258071423214</v>
      </c>
      <c r="AN33" s="46">
        <v>1281.9090551839145</v>
      </c>
      <c r="AO33" s="46">
        <v>1289.8175347049605</v>
      </c>
    </row>
    <row r="34" spans="1:42" ht="14" x14ac:dyDescent="0.3">
      <c r="A34" t="s">
        <v>1059</v>
      </c>
      <c r="B34" s="46">
        <v>959.05</v>
      </c>
      <c r="C34" s="46">
        <v>683.71</v>
      </c>
      <c r="G34" s="702"/>
      <c r="H34" s="702"/>
      <c r="I34" s="698"/>
      <c r="J34" t="s">
        <v>1059</v>
      </c>
      <c r="K34">
        <v>188</v>
      </c>
      <c r="L34" s="702"/>
      <c r="AA34" t="s">
        <v>1059</v>
      </c>
      <c r="AC34" s="46">
        <v>558.97801735982682</v>
      </c>
      <c r="AD34" s="46">
        <v>574.3094780072704</v>
      </c>
      <c r="AE34" s="46">
        <v>600.14800264276482</v>
      </c>
      <c r="AF34" s="46">
        <v>646.49418059636491</v>
      </c>
      <c r="AG34" s="46">
        <v>708.1327032150466</v>
      </c>
      <c r="AH34" s="46">
        <v>791.67591158440155</v>
      </c>
      <c r="AI34" s="46">
        <v>878.2542877709252</v>
      </c>
      <c r="AJ34" s="46">
        <v>958.65082351354533</v>
      </c>
      <c r="AK34" s="46">
        <v>1016.4981097626955</v>
      </c>
      <c r="AL34" s="46">
        <v>1071.2780388461931</v>
      </c>
      <c r="AM34" s="46">
        <v>1198.4508123317246</v>
      </c>
      <c r="AN34" s="46">
        <v>1381.1824545136842</v>
      </c>
      <c r="AO34" s="46">
        <v>1388.9988998859437</v>
      </c>
    </row>
    <row r="35" spans="1:42" ht="14" x14ac:dyDescent="0.3">
      <c r="A35" t="s">
        <v>1089</v>
      </c>
      <c r="B35" s="46">
        <v>1148.98</v>
      </c>
      <c r="C35" s="46">
        <v>850.81</v>
      </c>
      <c r="G35" s="702"/>
      <c r="H35" s="702"/>
      <c r="I35" s="698"/>
      <c r="J35" t="s">
        <v>1089</v>
      </c>
      <c r="K35">
        <v>112</v>
      </c>
      <c r="L35" s="702"/>
      <c r="M35" s="46"/>
      <c r="AA35" t="s">
        <v>1089</v>
      </c>
      <c r="AD35" s="46">
        <v>683.08352901084163</v>
      </c>
      <c r="AE35" s="46">
        <v>708.61781429707753</v>
      </c>
      <c r="AF35" s="46">
        <v>754.41828266997732</v>
      </c>
      <c r="AG35" s="46">
        <v>815.33103381507829</v>
      </c>
      <c r="AH35" s="46">
        <v>897.89054921542993</v>
      </c>
      <c r="AI35" s="46">
        <v>983.44949335836918</v>
      </c>
      <c r="AJ35" s="46">
        <v>1062.8993892071501</v>
      </c>
      <c r="AK35" s="46">
        <v>1120.0655421165843</v>
      </c>
      <c r="AL35" s="46">
        <v>1174.2004577071536</v>
      </c>
      <c r="AM35" s="46">
        <v>1299.8758175211278</v>
      </c>
      <c r="AN35" s="46">
        <v>1480.455853843454</v>
      </c>
      <c r="AO35" s="46">
        <v>1488.1802650669269</v>
      </c>
    </row>
    <row r="36" spans="1:42" ht="14.5" x14ac:dyDescent="0.35">
      <c r="A36" t="s">
        <v>1090</v>
      </c>
      <c r="B36" s="46">
        <v>1338.92</v>
      </c>
      <c r="C36" s="46">
        <v>1017.92</v>
      </c>
      <c r="H36" s="51"/>
      <c r="I36" s="51"/>
      <c r="J36" s="368" t="s">
        <v>18</v>
      </c>
      <c r="K36" s="701">
        <v>8108</v>
      </c>
      <c r="L36" s="51"/>
    </row>
    <row r="37" spans="1:42" ht="14" x14ac:dyDescent="0.3">
      <c r="F37" s="52"/>
      <c r="G37" s="51"/>
      <c r="H37" s="51"/>
      <c r="I37" s="51"/>
      <c r="J37" s="51"/>
      <c r="K37" s="51"/>
      <c r="L37" s="51"/>
    </row>
    <row r="38" spans="1:42" ht="28.5" x14ac:dyDescent="0.65">
      <c r="AA38" s="365" t="s">
        <v>238</v>
      </c>
    </row>
    <row r="39" spans="1:42" x14ac:dyDescent="0.25">
      <c r="M39" s="46"/>
      <c r="AA39" t="s">
        <v>1044</v>
      </c>
      <c r="AC39" s="46">
        <v>641.27285276888063</v>
      </c>
      <c r="AD39" s="46">
        <v>656.57829127194191</v>
      </c>
      <c r="AE39" s="46">
        <v>682.37296076851715</v>
      </c>
      <c r="AF39" s="46">
        <v>728.64047368841182</v>
      </c>
      <c r="AG39" s="46">
        <v>790.17437548820737</v>
      </c>
      <c r="AH39" s="46">
        <v>873.57578481302085</v>
      </c>
      <c r="AI39" s="46">
        <v>960.00720952498796</v>
      </c>
      <c r="AJ39" s="46">
        <v>1040.2672840743164</v>
      </c>
      <c r="AK39" s="46">
        <v>1098.0163851331863</v>
      </c>
      <c r="AL39" s="46">
        <v>1152.7033358660381</v>
      </c>
      <c r="AM39" s="46">
        <v>1279.6602536258283</v>
      </c>
      <c r="AN39" s="46">
        <v>1462.0817442131302</v>
      </c>
      <c r="AO39" s="46">
        <v>1469.8849210054211</v>
      </c>
      <c r="AP39" s="697"/>
    </row>
    <row r="40" spans="1:42" ht="14.5" x14ac:dyDescent="0.35">
      <c r="B40" s="697"/>
      <c r="C40" s="697"/>
      <c r="J40" s="368" t="s">
        <v>1093</v>
      </c>
      <c r="M40" s="46"/>
      <c r="AA40" t="s">
        <v>1046</v>
      </c>
      <c r="AD40" s="46">
        <v>747.84978144035222</v>
      </c>
      <c r="AE40" s="46">
        <v>773.80509638998944</v>
      </c>
      <c r="AF40" s="46">
        <v>820.36076192215648</v>
      </c>
      <c r="AG40" s="46">
        <v>882.2778930558967</v>
      </c>
      <c r="AH40" s="46">
        <v>966.19872047563263</v>
      </c>
      <c r="AI40" s="46">
        <v>1053.1684360129211</v>
      </c>
      <c r="AJ40" s="46">
        <v>1133.9283646943109</v>
      </c>
      <c r="AK40" s="46">
        <v>1192.0371228155327</v>
      </c>
      <c r="AL40" s="46">
        <v>1247.0646603391829</v>
      </c>
      <c r="AM40" s="46">
        <v>1374.812256968846</v>
      </c>
      <c r="AN40" s="46">
        <v>1558.3698590829272</v>
      </c>
      <c r="AO40" s="46">
        <v>1566.2216322970257</v>
      </c>
      <c r="AP40" s="697"/>
    </row>
    <row r="41" spans="1:42" x14ac:dyDescent="0.25">
      <c r="B41" s="697"/>
      <c r="C41" s="697"/>
      <c r="J41" t="s">
        <v>1094</v>
      </c>
      <c r="K41">
        <v>261</v>
      </c>
      <c r="M41" s="46"/>
      <c r="AA41" t="s">
        <v>1048</v>
      </c>
      <c r="AD41" s="46">
        <v>826.95005812452303</v>
      </c>
      <c r="AE41" s="46">
        <v>852.75037282755522</v>
      </c>
      <c r="AF41" s="46">
        <v>899.02801362215382</v>
      </c>
      <c r="AG41" s="46">
        <v>960.57538478650076</v>
      </c>
      <c r="AH41" s="46">
        <v>1043.9950499562055</v>
      </c>
      <c r="AI41" s="46">
        <v>1130.4453935878805</v>
      </c>
      <c r="AJ41" s="46">
        <v>1210.7230344260777</v>
      </c>
      <c r="AK41" s="46">
        <v>1268.4847772661676</v>
      </c>
      <c r="AL41" s="46">
        <v>1323.1836996965581</v>
      </c>
      <c r="AM41" s="46">
        <v>1450.1684063725963</v>
      </c>
      <c r="AN41" s="46">
        <v>1632.6298263179851</v>
      </c>
      <c r="AO41" s="46">
        <v>1640.4347109172054</v>
      </c>
      <c r="AP41" s="697"/>
    </row>
    <row r="42" spans="1:42" x14ac:dyDescent="0.25">
      <c r="B42" s="697"/>
      <c r="C42" s="697"/>
      <c r="J42" t="s">
        <v>1095</v>
      </c>
      <c r="K42">
        <v>1352</v>
      </c>
      <c r="M42" s="46"/>
      <c r="AA42" t="s">
        <v>1087</v>
      </c>
      <c r="AE42" s="46">
        <v>929.69622780119039</v>
      </c>
      <c r="AF42" s="46">
        <v>975.93981168337803</v>
      </c>
      <c r="AG42" s="46">
        <v>1037.4418905002833</v>
      </c>
      <c r="AH42" s="46">
        <v>1120.8001687895514</v>
      </c>
      <c r="AI42" s="46">
        <v>1207.18689576322</v>
      </c>
      <c r="AJ42" s="46">
        <v>1287.4054627692387</v>
      </c>
      <c r="AK42" s="46">
        <v>1345.124701599201</v>
      </c>
      <c r="AL42" s="46">
        <v>1399.783368588947</v>
      </c>
      <c r="AM42" s="46">
        <v>1526.6746327443871</v>
      </c>
      <c r="AN42" s="46">
        <v>1709.0017813475336</v>
      </c>
      <c r="AO42" s="46">
        <v>1716.8009210114947</v>
      </c>
      <c r="AP42" s="697"/>
    </row>
    <row r="43" spans="1:42" x14ac:dyDescent="0.25">
      <c r="B43" s="697"/>
      <c r="C43" s="697"/>
      <c r="J43" t="s">
        <v>1096</v>
      </c>
      <c r="K43">
        <v>1074</v>
      </c>
      <c r="M43" s="46"/>
      <c r="AP43" s="697"/>
    </row>
    <row r="44" spans="1:42" x14ac:dyDescent="0.25">
      <c r="B44" s="697"/>
      <c r="C44" s="697"/>
      <c r="J44" t="s">
        <v>1097</v>
      </c>
      <c r="K44">
        <v>734</v>
      </c>
      <c r="M44" s="46"/>
      <c r="AA44" t="s">
        <v>1055</v>
      </c>
      <c r="AB44" s="46">
        <v>341.84129316989288</v>
      </c>
      <c r="AC44" s="46">
        <v>359.64573522023778</v>
      </c>
      <c r="AD44" s="46">
        <v>374.92424681487574</v>
      </c>
      <c r="AE44" s="46">
        <v>400.67353609377574</v>
      </c>
      <c r="AF44" s="46">
        <v>446.85965069625149</v>
      </c>
      <c r="AG44" s="46">
        <v>508.28529652528317</v>
      </c>
      <c r="AH44" s="46">
        <v>591.53997781481667</v>
      </c>
      <c r="AI44" s="46">
        <v>677.81934310526299</v>
      </c>
      <c r="AJ44" s="46">
        <v>757.93821647329764</v>
      </c>
      <c r="AK44" s="46">
        <v>815.58572042975015</v>
      </c>
      <c r="AL44" s="46">
        <v>870.17646032013499</v>
      </c>
      <c r="AM44" s="46">
        <v>996.91002273264155</v>
      </c>
      <c r="AN44" s="46">
        <v>1179.0105795942884</v>
      </c>
      <c r="AO44" s="46">
        <v>1186.800028052987</v>
      </c>
      <c r="AP44" s="697"/>
    </row>
    <row r="45" spans="1:42" x14ac:dyDescent="0.25">
      <c r="B45" s="697"/>
      <c r="C45" s="697"/>
      <c r="J45" t="s">
        <v>1098</v>
      </c>
      <c r="K45">
        <v>581</v>
      </c>
      <c r="M45" s="46"/>
      <c r="AA45" t="s">
        <v>1057</v>
      </c>
      <c r="AC45" s="46">
        <v>474.68023594952638</v>
      </c>
      <c r="AD45" s="46">
        <v>490.19222012406749</v>
      </c>
      <c r="AE45" s="46">
        <v>516.33498317354952</v>
      </c>
      <c r="AF45" s="46">
        <v>563.2268725160402</v>
      </c>
      <c r="AG45" s="46">
        <v>625.59116741887078</v>
      </c>
      <c r="AH45" s="46">
        <v>710.11806942231021</v>
      </c>
      <c r="AI45" s="46">
        <v>797.71587773555359</v>
      </c>
      <c r="AJ45" s="46">
        <v>879.05905021287595</v>
      </c>
      <c r="AK45" s="46">
        <v>937.58746714141625</v>
      </c>
      <c r="AL45" s="46">
        <v>993.01241487222342</v>
      </c>
      <c r="AM45" s="46">
        <v>1121.6826014473659</v>
      </c>
      <c r="AN45" s="46">
        <v>1306.5658502371759</v>
      </c>
      <c r="AO45" s="46">
        <v>1314.4743287605995</v>
      </c>
      <c r="AP45" s="697"/>
    </row>
    <row r="46" spans="1:42" x14ac:dyDescent="0.25">
      <c r="B46" s="697"/>
      <c r="C46" s="697"/>
      <c r="J46" t="s">
        <v>1099</v>
      </c>
      <c r="K46">
        <v>889</v>
      </c>
      <c r="M46" s="46"/>
      <c r="AA46" t="s">
        <v>1059</v>
      </c>
      <c r="AC46" s="46">
        <v>583.3478609121405</v>
      </c>
      <c r="AD46" s="46">
        <v>598.67932268064862</v>
      </c>
      <c r="AE46" s="46">
        <v>624.51784925932134</v>
      </c>
      <c r="AF46" s="46">
        <v>670.86402893188688</v>
      </c>
      <c r="AG46" s="46">
        <v>732.50255100249262</v>
      </c>
      <c r="AH46" s="46">
        <v>816.04575872412147</v>
      </c>
      <c r="AI46" s="46">
        <v>902.62413441239437</v>
      </c>
      <c r="AJ46" s="46">
        <v>983.02066895921234</v>
      </c>
      <c r="AK46" s="46">
        <v>1040.8679515213057</v>
      </c>
      <c r="AL46" s="46">
        <v>1095.6478883775173</v>
      </c>
      <c r="AM46" s="46">
        <v>1222.8206575780912</v>
      </c>
      <c r="AN46" s="46">
        <v>1405.5523063369621</v>
      </c>
      <c r="AO46" s="46">
        <v>1413.3687497162184</v>
      </c>
      <c r="AP46" s="697"/>
    </row>
    <row r="47" spans="1:42" x14ac:dyDescent="0.25">
      <c r="B47" s="697"/>
      <c r="C47" s="697"/>
      <c r="J47" t="s">
        <v>1100</v>
      </c>
      <c r="K47">
        <v>735</v>
      </c>
      <c r="M47" s="46"/>
      <c r="AA47" t="s">
        <v>1089</v>
      </c>
      <c r="AD47" s="46">
        <v>707.16642523722976</v>
      </c>
      <c r="AE47" s="46">
        <v>732.70071534509316</v>
      </c>
      <c r="AF47" s="46">
        <v>778.50118534773355</v>
      </c>
      <c r="AG47" s="46">
        <v>839.41393458611446</v>
      </c>
      <c r="AH47" s="46">
        <v>921.97344802593273</v>
      </c>
      <c r="AI47" s="46">
        <v>1007.5323910892351</v>
      </c>
      <c r="AJ47" s="46">
        <v>1086.9822877055487</v>
      </c>
      <c r="AK47" s="46">
        <v>1144.1484359011952</v>
      </c>
      <c r="AL47" s="46">
        <v>1198.2833618828113</v>
      </c>
      <c r="AM47" s="46">
        <v>1323.9587137088165</v>
      </c>
      <c r="AN47" s="46">
        <v>1504.5387624367484</v>
      </c>
      <c r="AO47" s="46">
        <v>1512.2631706718373</v>
      </c>
      <c r="AP47" s="697"/>
    </row>
    <row r="48" spans="1:42" x14ac:dyDescent="0.25">
      <c r="B48" s="697"/>
      <c r="C48" s="697"/>
      <c r="J48" t="s">
        <v>1101</v>
      </c>
      <c r="K48">
        <v>598</v>
      </c>
      <c r="M48" s="46"/>
      <c r="AP48" s="697"/>
    </row>
    <row r="49" spans="2:42" x14ac:dyDescent="0.25">
      <c r="B49" s="697"/>
      <c r="C49" s="697"/>
      <c r="J49" t="s">
        <v>1102</v>
      </c>
      <c r="K49">
        <v>457</v>
      </c>
      <c r="M49" s="46"/>
      <c r="AP49" s="697"/>
    </row>
    <row r="50" spans="2:42" ht="28.5" x14ac:dyDescent="0.65">
      <c r="J50" t="s">
        <v>1103</v>
      </c>
      <c r="K50">
        <v>350</v>
      </c>
      <c r="M50" s="46"/>
      <c r="AA50" s="365" t="s">
        <v>232</v>
      </c>
      <c r="AP50" s="697"/>
    </row>
    <row r="51" spans="2:42" x14ac:dyDescent="0.25">
      <c r="J51" t="s">
        <v>1104</v>
      </c>
      <c r="K51">
        <v>452</v>
      </c>
      <c r="M51" s="46"/>
      <c r="AA51" t="s">
        <v>1044</v>
      </c>
      <c r="AC51" s="46">
        <v>623.24009580084669</v>
      </c>
      <c r="AD51" s="46">
        <v>638.54553405493868</v>
      </c>
      <c r="AE51" s="46">
        <v>664.34020272318276</v>
      </c>
      <c r="AF51" s="46">
        <v>710.60771615197655</v>
      </c>
      <c r="AG51" s="46">
        <v>772.14161799091823</v>
      </c>
      <c r="AH51" s="46">
        <v>855.54302705580164</v>
      </c>
      <c r="AI51" s="46">
        <v>941.97445227197045</v>
      </c>
      <c r="AJ51" s="46">
        <v>1022.2345252867724</v>
      </c>
      <c r="AK51" s="46">
        <v>1079.9836269281359</v>
      </c>
      <c r="AL51" s="46">
        <v>1134.6705778238354</v>
      </c>
      <c r="AM51" s="46">
        <v>1261.6274947944405</v>
      </c>
      <c r="AN51" s="46">
        <v>1444.0489856698575</v>
      </c>
      <c r="AO51" s="46">
        <v>1451.8521624872023</v>
      </c>
      <c r="AP51" s="697"/>
    </row>
    <row r="52" spans="2:42" x14ac:dyDescent="0.25">
      <c r="J52" t="s">
        <v>1105</v>
      </c>
      <c r="K52">
        <v>331</v>
      </c>
      <c r="M52" s="46"/>
      <c r="AA52" t="s">
        <v>1046</v>
      </c>
      <c r="AD52" s="46">
        <v>729.70471719647821</v>
      </c>
      <c r="AE52" s="46">
        <v>755.66003412784983</v>
      </c>
      <c r="AF52" s="46">
        <v>802.21569674792636</v>
      </c>
      <c r="AG52" s="46">
        <v>864.13282686810783</v>
      </c>
      <c r="AH52" s="46">
        <v>948.05365583087348</v>
      </c>
      <c r="AI52" s="46">
        <v>1035.0233708386909</v>
      </c>
      <c r="AJ52" s="46">
        <v>1115.7832985519051</v>
      </c>
      <c r="AK52" s="46">
        <v>1173.8920574295141</v>
      </c>
      <c r="AL52" s="46">
        <v>1228.9195968290044</v>
      </c>
      <c r="AM52" s="46">
        <v>1356.6671913710391</v>
      </c>
      <c r="AN52" s="46">
        <v>1540.224794453296</v>
      </c>
      <c r="AO52" s="46">
        <v>1548.0765686960808</v>
      </c>
      <c r="AP52" s="697"/>
    </row>
    <row r="53" spans="2:42" x14ac:dyDescent="0.25">
      <c r="J53" t="s">
        <v>1106</v>
      </c>
      <c r="K53">
        <v>113</v>
      </c>
      <c r="M53" s="46"/>
      <c r="AA53" t="s">
        <v>1048</v>
      </c>
      <c r="AD53" s="46">
        <v>808.91335392398457</v>
      </c>
      <c r="AE53" s="46">
        <v>834.71366840354153</v>
      </c>
      <c r="AF53" s="46">
        <v>880.99130879479412</v>
      </c>
      <c r="AG53" s="46">
        <v>942.5386804387955</v>
      </c>
      <c r="AH53" s="46">
        <v>1025.9583458483278</v>
      </c>
      <c r="AI53" s="46">
        <v>1112.4086878775204</v>
      </c>
      <c r="AJ53" s="46">
        <v>1192.6863308523607</v>
      </c>
      <c r="AK53" s="46">
        <v>1250.4480729729689</v>
      </c>
      <c r="AL53" s="46">
        <v>1305.1469936591604</v>
      </c>
      <c r="AM53" s="46">
        <v>1432.1317018613729</v>
      </c>
      <c r="AN53" s="46">
        <v>1614.5931205858226</v>
      </c>
      <c r="AO53" s="46">
        <v>1622.3980068420312</v>
      </c>
      <c r="AP53" s="697"/>
    </row>
    <row r="54" spans="2:42" x14ac:dyDescent="0.25">
      <c r="J54" t="s">
        <v>1107</v>
      </c>
      <c r="K54">
        <v>181</v>
      </c>
      <c r="M54" s="46"/>
      <c r="AA54" t="s">
        <v>1087</v>
      </c>
      <c r="AE54" s="46">
        <v>911.67279367909236</v>
      </c>
      <c r="AF54" s="46">
        <v>957.91638068666225</v>
      </c>
      <c r="AG54" s="46">
        <v>1019.4184599500509</v>
      </c>
      <c r="AH54" s="46">
        <v>1102.7767395787685</v>
      </c>
      <c r="AI54" s="46">
        <v>1189.1634640521313</v>
      </c>
      <c r="AJ54" s="46">
        <v>1269.3820333798628</v>
      </c>
      <c r="AK54" s="46">
        <v>1327.1012682212418</v>
      </c>
      <c r="AL54" s="46">
        <v>1381.7599387828529</v>
      </c>
      <c r="AM54" s="46">
        <v>1508.6511967470597</v>
      </c>
      <c r="AN54" s="46">
        <v>1690.978351065191</v>
      </c>
      <c r="AO54" s="46">
        <v>1698.7774896575922</v>
      </c>
      <c r="AP54" s="697"/>
    </row>
    <row r="55" spans="2:42" x14ac:dyDescent="0.25">
      <c r="K55" s="376"/>
      <c r="M55" s="46"/>
      <c r="AP55" s="697"/>
    </row>
    <row r="56" spans="2:42" ht="14.5" x14ac:dyDescent="0.35">
      <c r="J56" s="368" t="s">
        <v>18</v>
      </c>
      <c r="K56" s="701">
        <v>8108</v>
      </c>
      <c r="M56" s="46"/>
      <c r="AA56" t="s">
        <v>1055</v>
      </c>
      <c r="AB56" s="46">
        <v>323.8402597870824</v>
      </c>
      <c r="AC56" s="46">
        <v>341.64470298375278</v>
      </c>
      <c r="AD56" s="46">
        <v>356.9232146292785</v>
      </c>
      <c r="AE56" s="46">
        <v>382.67250267037304</v>
      </c>
      <c r="AF56" s="46">
        <v>428.85861858506485</v>
      </c>
      <c r="AG56" s="46">
        <v>490.28426329513246</v>
      </c>
      <c r="AH56" s="46">
        <v>573.53894450874554</v>
      </c>
      <c r="AI56" s="46">
        <v>659.81831095525354</v>
      </c>
      <c r="AJ56" s="46">
        <v>739.93718427842589</v>
      </c>
      <c r="AK56" s="46">
        <v>797.58468801401898</v>
      </c>
      <c r="AL56" s="46">
        <v>852.17542786989463</v>
      </c>
      <c r="AM56" s="46">
        <v>978.90898976476149</v>
      </c>
      <c r="AN56" s="46">
        <v>1161.0095473165943</v>
      </c>
      <c r="AO56" s="46">
        <v>1168.7989954923166</v>
      </c>
      <c r="AP56" s="697"/>
    </row>
    <row r="57" spans="2:42" x14ac:dyDescent="0.25">
      <c r="K57" s="376"/>
      <c r="AA57" t="s">
        <v>1057</v>
      </c>
      <c r="AC57" s="46">
        <v>456.40412822682856</v>
      </c>
      <c r="AD57" s="46">
        <v>471.91611202206536</v>
      </c>
      <c r="AE57" s="46">
        <v>498.0588776383463</v>
      </c>
      <c r="AF57" s="46">
        <v>544.95076382169998</v>
      </c>
      <c r="AG57" s="46">
        <v>607.31505835042219</v>
      </c>
      <c r="AH57" s="46">
        <v>691.84196114364602</v>
      </c>
      <c r="AI57" s="46">
        <v>779.43976783575306</v>
      </c>
      <c r="AJ57" s="46">
        <v>860.78294359691517</v>
      </c>
      <c r="AK57" s="46">
        <v>919.31136326891692</v>
      </c>
      <c r="AL57" s="46">
        <v>974.73630775745164</v>
      </c>
      <c r="AM57" s="46">
        <v>1103.4064946651347</v>
      </c>
      <c r="AN57" s="46">
        <v>1288.2897414597003</v>
      </c>
      <c r="AO57" s="46">
        <v>1296.1982209807461</v>
      </c>
      <c r="AP57" s="697"/>
    </row>
    <row r="58" spans="2:42" ht="13" x14ac:dyDescent="0.3">
      <c r="K58" s="701"/>
      <c r="AA58" t="s">
        <v>1059</v>
      </c>
      <c r="AC58" s="46">
        <v>565.28444650695951</v>
      </c>
      <c r="AD58" s="46">
        <v>580.6159072291407</v>
      </c>
      <c r="AE58" s="46">
        <v>606.45443144112164</v>
      </c>
      <c r="AF58" s="46">
        <v>652.80061026666078</v>
      </c>
      <c r="AG58" s="46">
        <v>714.43913168954043</v>
      </c>
      <c r="AH58" s="46">
        <v>797.98234035784606</v>
      </c>
      <c r="AI58" s="46">
        <v>884.5607197830002</v>
      </c>
      <c r="AJ58" s="46">
        <v>964.95725283506556</v>
      </c>
      <c r="AK58" s="46">
        <v>1022.8045392835161</v>
      </c>
      <c r="AL58" s="46">
        <v>1077.5844696624661</v>
      </c>
      <c r="AM58" s="46">
        <v>1204.7572406567431</v>
      </c>
      <c r="AN58" s="46">
        <v>1387.4888854296073</v>
      </c>
      <c r="AO58" s="46">
        <v>1395.3053306025665</v>
      </c>
      <c r="AP58" s="697"/>
    </row>
    <row r="59" spans="2:42" x14ac:dyDescent="0.25">
      <c r="AA59" t="s">
        <v>1089</v>
      </c>
      <c r="AD59" s="46">
        <v>689.31570243621604</v>
      </c>
      <c r="AE59" s="46">
        <v>714.84998524389698</v>
      </c>
      <c r="AF59" s="46">
        <v>760.65045671162159</v>
      </c>
      <c r="AG59" s="46">
        <v>821.56320502865867</v>
      </c>
      <c r="AH59" s="46">
        <v>904.12271957204609</v>
      </c>
      <c r="AI59" s="46">
        <v>989.68167173024733</v>
      </c>
      <c r="AJ59" s="46">
        <v>1069.1315620732159</v>
      </c>
      <c r="AK59" s="46">
        <v>1126.2977152981152</v>
      </c>
      <c r="AL59" s="46">
        <v>1180.4326315674805</v>
      </c>
      <c r="AM59" s="46">
        <v>1306.1079866483515</v>
      </c>
      <c r="AN59" s="46">
        <v>1486.6880293995143</v>
      </c>
      <c r="AO59" s="46">
        <v>1494.412440224387</v>
      </c>
      <c r="AP59" s="697"/>
    </row>
    <row r="60" spans="2:42" x14ac:dyDescent="0.25">
      <c r="AP60" s="697"/>
    </row>
    <row r="61" spans="2:42" x14ac:dyDescent="0.25">
      <c r="AP61" s="697"/>
    </row>
    <row r="62" spans="2:42" ht="28.5" x14ac:dyDescent="0.65">
      <c r="AA62" s="365" t="s">
        <v>239</v>
      </c>
      <c r="AP62" s="697"/>
    </row>
    <row r="63" spans="2:42" x14ac:dyDescent="0.25">
      <c r="AA63" t="s">
        <v>1044</v>
      </c>
      <c r="AC63" s="46">
        <v>656.55067610122126</v>
      </c>
      <c r="AD63" s="46">
        <v>671.856114208907</v>
      </c>
      <c r="AE63" s="46">
        <v>697.65078367103354</v>
      </c>
      <c r="AF63" s="46">
        <v>743.91829704502288</v>
      </c>
      <c r="AG63" s="46">
        <v>805.45219899200788</v>
      </c>
      <c r="AH63" s="46">
        <v>888.85360759340165</v>
      </c>
      <c r="AI63" s="46">
        <v>975.28503310081726</v>
      </c>
      <c r="AJ63" s="46">
        <v>1055.545107017545</v>
      </c>
      <c r="AK63" s="46">
        <v>1113.2942073999702</v>
      </c>
      <c r="AL63" s="46">
        <v>1167.9811592477029</v>
      </c>
      <c r="AM63" s="46">
        <v>1294.9380765815836</v>
      </c>
      <c r="AN63" s="46">
        <v>1477.3595671688856</v>
      </c>
      <c r="AO63" s="46">
        <v>1485.1627440739173</v>
      </c>
      <c r="AP63" s="697"/>
    </row>
    <row r="64" spans="2:42" x14ac:dyDescent="0.25">
      <c r="AA64" t="s">
        <v>1046</v>
      </c>
      <c r="AD64" s="46">
        <v>763.22275326386489</v>
      </c>
      <c r="AE64" s="46">
        <v>789.17806918167776</v>
      </c>
      <c r="AF64" s="46">
        <v>835.73373271698279</v>
      </c>
      <c r="AG64" s="46">
        <v>897.65086506094235</v>
      </c>
      <c r="AH64" s="46">
        <v>981.571691678908</v>
      </c>
      <c r="AI64" s="46">
        <v>1068.5414081843719</v>
      </c>
      <c r="AJ64" s="46">
        <v>1149.3013358068197</v>
      </c>
      <c r="AK64" s="46">
        <v>1207.4100944423849</v>
      </c>
      <c r="AL64" s="46">
        <v>1262.4376344167292</v>
      </c>
      <c r="AM64" s="46">
        <v>1390.1852292915744</v>
      </c>
      <c r="AN64" s="46">
        <v>1573.7428317082106</v>
      </c>
      <c r="AO64" s="46">
        <v>1581.5946049828201</v>
      </c>
      <c r="AP64" s="697"/>
    </row>
    <row r="65" spans="27:42" x14ac:dyDescent="0.25">
      <c r="AA65" t="s">
        <v>1048</v>
      </c>
      <c r="AD65" s="46">
        <v>842.23122484936323</v>
      </c>
      <c r="AE65" s="46">
        <v>868.03153988488327</v>
      </c>
      <c r="AF65" s="46">
        <v>914.30918157338363</v>
      </c>
      <c r="AG65" s="46">
        <v>975.85655169121139</v>
      </c>
      <c r="AH65" s="46">
        <v>1059.2762172751632</v>
      </c>
      <c r="AI65" s="46">
        <v>1145.7265609177393</v>
      </c>
      <c r="AJ65" s="46">
        <v>1226.0042005786029</v>
      </c>
      <c r="AK65" s="46">
        <v>1283.7659454463235</v>
      </c>
      <c r="AL65" s="46">
        <v>1338.4648652168112</v>
      </c>
      <c r="AM65" s="46">
        <v>1465.4495728085537</v>
      </c>
      <c r="AN65" s="46">
        <v>1647.9109927975476</v>
      </c>
      <c r="AO65" s="46">
        <v>1655.7158770043231</v>
      </c>
      <c r="AP65" s="697"/>
    </row>
    <row r="66" spans="27:42" x14ac:dyDescent="0.25">
      <c r="AA66" t="s">
        <v>1087</v>
      </c>
      <c r="AE66" s="46">
        <v>944.9661480919051</v>
      </c>
      <c r="AF66" s="46">
        <v>991.20973486135074</v>
      </c>
      <c r="AG66" s="46">
        <v>1052.7118139759114</v>
      </c>
      <c r="AH66" s="46">
        <v>1136.0700937236911</v>
      </c>
      <c r="AI66" s="46">
        <v>1222.4568187923651</v>
      </c>
      <c r="AJ66" s="46">
        <v>1302.6753856197906</v>
      </c>
      <c r="AK66" s="46">
        <v>1360.3946227233512</v>
      </c>
      <c r="AL66" s="46">
        <v>1415.0532902488769</v>
      </c>
      <c r="AM66" s="46">
        <v>1541.9445528565086</v>
      </c>
      <c r="AN66" s="46">
        <v>1724.2717050315205</v>
      </c>
      <c r="AO66" s="46">
        <v>1732.0708441001707</v>
      </c>
      <c r="AP66" s="697"/>
    </row>
    <row r="67" spans="27:42" x14ac:dyDescent="0.25">
      <c r="AP67" s="697"/>
    </row>
    <row r="68" spans="27:42" x14ac:dyDescent="0.25">
      <c r="AA68" t="s">
        <v>1055</v>
      </c>
      <c r="AB68" s="46">
        <v>357.09223711511231</v>
      </c>
      <c r="AC68" s="46">
        <v>374.89668064998403</v>
      </c>
      <c r="AD68" s="46">
        <v>390.17519199396446</v>
      </c>
      <c r="AE68" s="46">
        <v>415.92448087988987</v>
      </c>
      <c r="AF68" s="46">
        <v>462.11059583436037</v>
      </c>
      <c r="AG68" s="46">
        <v>523.53624163578479</v>
      </c>
      <c r="AH68" s="46">
        <v>606.79092241803141</v>
      </c>
      <c r="AI68" s="46">
        <v>693.07028832274329</v>
      </c>
      <c r="AJ68" s="46">
        <v>773.18916113172725</v>
      </c>
      <c r="AK68" s="46">
        <v>830.83666535735244</v>
      </c>
      <c r="AL68" s="46">
        <v>885.4274047991164</v>
      </c>
      <c r="AM68" s="46">
        <v>1012.160967397973</v>
      </c>
      <c r="AN68" s="46">
        <v>1194.2615245494981</v>
      </c>
      <c r="AO68" s="46">
        <v>1202.050973325682</v>
      </c>
      <c r="AP68" s="697"/>
    </row>
    <row r="69" spans="27:42" x14ac:dyDescent="0.25">
      <c r="AA69" t="s">
        <v>1057</v>
      </c>
      <c r="AC69" s="46">
        <v>490.16423176006452</v>
      </c>
      <c r="AD69" s="46">
        <v>505.67621526952411</v>
      </c>
      <c r="AE69" s="46">
        <v>531.8189807922779</v>
      </c>
      <c r="AF69" s="46">
        <v>578.71086801482147</v>
      </c>
      <c r="AG69" s="46">
        <v>641.07516135886726</v>
      </c>
      <c r="AH69" s="46">
        <v>725.60206348700945</v>
      </c>
      <c r="AI69" s="46">
        <v>813.19986997127876</v>
      </c>
      <c r="AJ69" s="46">
        <v>894.54304760298248</v>
      </c>
      <c r="AK69" s="46">
        <v>953.07146727498423</v>
      </c>
      <c r="AL69" s="46">
        <v>1008.4964100176801</v>
      </c>
      <c r="AM69" s="46">
        <v>1137.1665945975778</v>
      </c>
      <c r="AN69" s="46">
        <v>1322.0498440524698</v>
      </c>
      <c r="AO69" s="46">
        <v>1329.9583230747041</v>
      </c>
      <c r="AP69" s="697"/>
    </row>
    <row r="70" spans="27:42" x14ac:dyDescent="0.25">
      <c r="AA70" t="s">
        <v>1059</v>
      </c>
      <c r="AC70" s="46">
        <v>598.65166300563226</v>
      </c>
      <c r="AD70" s="46">
        <v>613.98312365307572</v>
      </c>
      <c r="AE70" s="46">
        <v>639.8216477404942</v>
      </c>
      <c r="AF70" s="46">
        <v>686.16782621725758</v>
      </c>
      <c r="AG70" s="46">
        <v>747.8063489854145</v>
      </c>
      <c r="AH70" s="46">
        <v>831.34955845092168</v>
      </c>
      <c r="AI70" s="46">
        <v>917.9279333419928</v>
      </c>
      <c r="AJ70" s="46">
        <v>998.32446848671191</v>
      </c>
      <c r="AK70" s="46">
        <v>1056.1717534404097</v>
      </c>
      <c r="AL70" s="46">
        <v>1110.9516850151617</v>
      </c>
      <c r="AM70" s="46">
        <v>1238.1244591982447</v>
      </c>
      <c r="AN70" s="46">
        <v>1420.8561005830029</v>
      </c>
      <c r="AO70" s="46">
        <v>1428.6725459552622</v>
      </c>
      <c r="AP70" s="697"/>
    </row>
    <row r="71" spans="27:42" x14ac:dyDescent="0.25">
      <c r="AA71" t="s">
        <v>1089</v>
      </c>
      <c r="AD71" s="46">
        <v>722.29003203662728</v>
      </c>
      <c r="AE71" s="46">
        <v>747.8243146887105</v>
      </c>
      <c r="AF71" s="46">
        <v>793.6247844196937</v>
      </c>
      <c r="AG71" s="46">
        <v>854.53753661196174</v>
      </c>
      <c r="AH71" s="46">
        <v>937.09705341483391</v>
      </c>
      <c r="AI71" s="46">
        <v>1022.6559967127068</v>
      </c>
      <c r="AJ71" s="46">
        <v>1102.1058893704412</v>
      </c>
      <c r="AK71" s="46">
        <v>1159.2720396058353</v>
      </c>
      <c r="AL71" s="46">
        <v>1213.4069600126434</v>
      </c>
      <c r="AM71" s="46">
        <v>1339.0823237989116</v>
      </c>
      <c r="AN71" s="46">
        <v>1519.662357113536</v>
      </c>
      <c r="AO71" s="46">
        <v>1527.3867688358202</v>
      </c>
    </row>
    <row r="72" spans="27:42" x14ac:dyDescent="0.25">
      <c r="AP72" s="697"/>
    </row>
    <row r="73" spans="27:42" x14ac:dyDescent="0.25">
      <c r="AP73" s="697"/>
    </row>
    <row r="74" spans="27:42" ht="28.5" x14ac:dyDescent="0.65">
      <c r="AA74" s="365" t="s">
        <v>230</v>
      </c>
      <c r="AP74" s="697"/>
    </row>
    <row r="75" spans="27:42" x14ac:dyDescent="0.25">
      <c r="AA75" t="s">
        <v>1044</v>
      </c>
      <c r="AC75" s="46">
        <v>602.42024868171461</v>
      </c>
      <c r="AD75" s="46">
        <v>617.72568730534567</v>
      </c>
      <c r="AE75" s="46">
        <v>643.52035578412267</v>
      </c>
      <c r="AF75" s="46">
        <v>689.78786962316747</v>
      </c>
      <c r="AG75" s="46">
        <v>751.32177108317512</v>
      </c>
      <c r="AH75" s="46">
        <v>834.72318030464294</v>
      </c>
      <c r="AI75" s="46">
        <v>921.15460497276638</v>
      </c>
      <c r="AJ75" s="46">
        <v>1001.4146789333378</v>
      </c>
      <c r="AK75" s="46">
        <v>1059.1637797291457</v>
      </c>
      <c r="AL75" s="46">
        <v>1113.8507312637093</v>
      </c>
      <c r="AM75" s="46">
        <v>1240.8076482468414</v>
      </c>
      <c r="AN75" s="46">
        <v>1423.2291393727933</v>
      </c>
      <c r="AO75" s="46">
        <v>1431.0323159646566</v>
      </c>
      <c r="AP75" s="697"/>
    </row>
    <row r="76" spans="27:42" x14ac:dyDescent="0.25">
      <c r="AA76" t="s">
        <v>1046</v>
      </c>
      <c r="AD76" s="46">
        <v>708.75520494459602</v>
      </c>
      <c r="AE76" s="46">
        <v>734.71052238274717</v>
      </c>
      <c r="AF76" s="46">
        <v>781.26618542640028</v>
      </c>
      <c r="AG76" s="46">
        <v>843.18331607605307</v>
      </c>
      <c r="AH76" s="46">
        <v>927.10414475139169</v>
      </c>
      <c r="AI76" s="46">
        <v>1014.0738574446643</v>
      </c>
      <c r="AJ76" s="46">
        <v>1094.8337884557263</v>
      </c>
      <c r="AK76" s="46">
        <v>1152.9425465164372</v>
      </c>
      <c r="AL76" s="46">
        <v>1207.9700849174963</v>
      </c>
      <c r="AM76" s="46">
        <v>1335.7176820615034</v>
      </c>
      <c r="AN76" s="46">
        <v>1519.2752815131016</v>
      </c>
      <c r="AO76" s="46">
        <v>1527.1270560584412</v>
      </c>
      <c r="AP76" s="697"/>
    </row>
    <row r="77" spans="27:42" x14ac:dyDescent="0.25">
      <c r="AA77" t="s">
        <v>1048</v>
      </c>
      <c r="AD77" s="46">
        <v>788.08894956040842</v>
      </c>
      <c r="AE77" s="46">
        <v>813.8892653099598</v>
      </c>
      <c r="AF77" s="46">
        <v>860.16690628442882</v>
      </c>
      <c r="AG77" s="46">
        <v>921.71427555195976</v>
      </c>
      <c r="AH77" s="46">
        <v>1005.1339407434674</v>
      </c>
      <c r="AI77" s="46">
        <v>1091.5842853889576</v>
      </c>
      <c r="AJ77" s="46">
        <v>1171.8619260527348</v>
      </c>
      <c r="AK77" s="46">
        <v>1229.6236685875901</v>
      </c>
      <c r="AL77" s="46">
        <v>1284.3225895354117</v>
      </c>
      <c r="AM77" s="46">
        <v>1411.3072957754007</v>
      </c>
      <c r="AN77" s="46">
        <v>1593.7687179882473</v>
      </c>
      <c r="AO77" s="46">
        <v>1601.5736025874676</v>
      </c>
      <c r="AP77" s="697"/>
    </row>
    <row r="78" spans="27:42" x14ac:dyDescent="0.25">
      <c r="AA78" t="s">
        <v>1087</v>
      </c>
      <c r="AE78" s="46">
        <v>890.8637160809061</v>
      </c>
      <c r="AF78" s="46">
        <v>937.10729999285911</v>
      </c>
      <c r="AG78" s="46">
        <v>998.6093787502333</v>
      </c>
      <c r="AH78" s="46">
        <v>1081.9676568609082</v>
      </c>
      <c r="AI78" s="46">
        <v>1168.3543843108257</v>
      </c>
      <c r="AJ78" s="46">
        <v>1248.5729517930931</v>
      </c>
      <c r="AK78" s="46">
        <v>1306.292188301343</v>
      </c>
      <c r="AL78" s="46">
        <v>1360.9508585652986</v>
      </c>
      <c r="AM78" s="46">
        <v>1487.8421170057538</v>
      </c>
      <c r="AN78" s="46">
        <v>1670.1692662042115</v>
      </c>
      <c r="AO78" s="46">
        <v>1677.9684095591003</v>
      </c>
      <c r="AP78" s="697"/>
    </row>
    <row r="79" spans="27:42" x14ac:dyDescent="0.25">
      <c r="AP79" s="697"/>
    </row>
    <row r="80" spans="27:42" x14ac:dyDescent="0.25">
      <c r="AA80" t="s">
        <v>1055</v>
      </c>
      <c r="AB80" s="46">
        <v>303.05704135448275</v>
      </c>
      <c r="AC80" s="46">
        <v>320.86148454499613</v>
      </c>
      <c r="AD80" s="46">
        <v>336.13999614753351</v>
      </c>
      <c r="AE80" s="46">
        <v>361.88928441013468</v>
      </c>
      <c r="AF80" s="46">
        <v>408.07540030455226</v>
      </c>
      <c r="AG80" s="46">
        <v>469.5010450327373</v>
      </c>
      <c r="AH80" s="46">
        <v>552.75572617215539</v>
      </c>
      <c r="AI80" s="46">
        <v>639.03509276360228</v>
      </c>
      <c r="AJ80" s="46">
        <v>719.15396528615895</v>
      </c>
      <c r="AK80" s="46">
        <v>776.80146931853199</v>
      </c>
      <c r="AL80" s="46">
        <v>831.39220911229097</v>
      </c>
      <c r="AM80" s="46">
        <v>958.12577213216105</v>
      </c>
      <c r="AN80" s="46">
        <v>1140.2263272476371</v>
      </c>
      <c r="AO80" s="46">
        <v>1148.0157760307234</v>
      </c>
      <c r="AP80" s="697"/>
    </row>
    <row r="81" spans="27:42" x14ac:dyDescent="0.25">
      <c r="AA81" t="s">
        <v>1057</v>
      </c>
      <c r="AC81" s="46">
        <v>435.303319978898</v>
      </c>
      <c r="AD81" s="46">
        <v>450.81530351953324</v>
      </c>
      <c r="AE81" s="46">
        <v>476.95806846034083</v>
      </c>
      <c r="AF81" s="46">
        <v>523.84995516328945</v>
      </c>
      <c r="AG81" s="46">
        <v>586.21425093903929</v>
      </c>
      <c r="AH81" s="46">
        <v>670.74115364912791</v>
      </c>
      <c r="AI81" s="46">
        <v>758.33896059064068</v>
      </c>
      <c r="AJ81" s="46">
        <v>839.68213485536967</v>
      </c>
      <c r="AK81" s="46">
        <v>898.21055352974872</v>
      </c>
      <c r="AL81" s="46">
        <v>953.63549993039305</v>
      </c>
      <c r="AM81" s="46">
        <v>1082.3056848428316</v>
      </c>
      <c r="AN81" s="46">
        <v>1267.1889327181545</v>
      </c>
      <c r="AO81" s="46">
        <v>1275.0974137356338</v>
      </c>
      <c r="AP81" s="697"/>
    </row>
    <row r="82" spans="27:42" x14ac:dyDescent="0.25">
      <c r="AA82" t="s">
        <v>1059</v>
      </c>
      <c r="AC82" s="46">
        <v>544.42920151814155</v>
      </c>
      <c r="AD82" s="46">
        <v>559.76066313717433</v>
      </c>
      <c r="AE82" s="46">
        <v>585.59918555545221</v>
      </c>
      <c r="AF82" s="46">
        <v>631.94536428134109</v>
      </c>
      <c r="AG82" s="46">
        <v>693.5838866508974</v>
      </c>
      <c r="AH82" s="46">
        <v>777.1270957676287</v>
      </c>
      <c r="AI82" s="46">
        <v>863.70547554155883</v>
      </c>
      <c r="AJ82" s="46">
        <v>944.10200540481844</v>
      </c>
      <c r="AK82" s="46">
        <v>1001.9492931487213</v>
      </c>
      <c r="AL82" s="46">
        <v>1056.7292250224239</v>
      </c>
      <c r="AM82" s="46">
        <v>1183.9019957177502</v>
      </c>
      <c r="AN82" s="46">
        <v>1366.6336418857168</v>
      </c>
      <c r="AO82" s="46">
        <v>1374.4500866600754</v>
      </c>
      <c r="AP82" s="697"/>
    </row>
    <row r="83" spans="27:42" x14ac:dyDescent="0.25">
      <c r="AA83" t="s">
        <v>1089</v>
      </c>
      <c r="AD83" s="46">
        <v>668.70602275481542</v>
      </c>
      <c r="AE83" s="46">
        <v>694.24030265056354</v>
      </c>
      <c r="AF83" s="46">
        <v>740.04077339939272</v>
      </c>
      <c r="AG83" s="46">
        <v>800.95352236275551</v>
      </c>
      <c r="AH83" s="46">
        <v>883.5130378861295</v>
      </c>
      <c r="AI83" s="46">
        <v>969.07199049247697</v>
      </c>
      <c r="AJ83" s="46">
        <v>1048.5218759542672</v>
      </c>
      <c r="AK83" s="46">
        <v>1105.6880327676938</v>
      </c>
      <c r="AL83" s="46">
        <v>1159.8229501144547</v>
      </c>
      <c r="AM83" s="46">
        <v>1285.4983065926688</v>
      </c>
      <c r="AN83" s="46">
        <v>1466.078351053279</v>
      </c>
      <c r="AO83" s="46">
        <v>1473.8027595845169</v>
      </c>
      <c r="AP83" s="697"/>
    </row>
    <row r="84" spans="27:42" x14ac:dyDescent="0.25">
      <c r="AP84" s="697"/>
    </row>
    <row r="85" spans="27:42" x14ac:dyDescent="0.25">
      <c r="AP85" s="697"/>
    </row>
    <row r="86" spans="27:42" ht="28.5" x14ac:dyDescent="0.65">
      <c r="AA86" s="365" t="s">
        <v>237</v>
      </c>
      <c r="AP86" s="697"/>
    </row>
    <row r="87" spans="27:42" x14ac:dyDescent="0.25">
      <c r="AA87" t="s">
        <v>1044</v>
      </c>
      <c r="AC87" s="46">
        <v>672.27915778575652</v>
      </c>
      <c r="AD87" s="46">
        <v>687.58459616355026</v>
      </c>
      <c r="AE87" s="46">
        <v>713.3792656272426</v>
      </c>
      <c r="AF87" s="46">
        <v>759.64677892450561</v>
      </c>
      <c r="AG87" s="46">
        <v>821.18068063504825</v>
      </c>
      <c r="AH87" s="46">
        <v>904.58208976256537</v>
      </c>
      <c r="AI87" s="46">
        <v>991.01351469375061</v>
      </c>
      <c r="AJ87" s="46">
        <v>1071.2735882847828</v>
      </c>
      <c r="AK87" s="46">
        <v>1129.0226902142615</v>
      </c>
      <c r="AL87" s="46">
        <v>1183.7096410974343</v>
      </c>
      <c r="AM87" s="46">
        <v>1310.666557773661</v>
      </c>
      <c r="AN87" s="46">
        <v>1493.088048379753</v>
      </c>
      <c r="AO87" s="46">
        <v>1500.8912255603732</v>
      </c>
      <c r="AP87" s="697"/>
    </row>
    <row r="88" spans="27:42" x14ac:dyDescent="0.25">
      <c r="AA88" t="s">
        <v>1046</v>
      </c>
      <c r="AD88" s="46">
        <v>779.04919091941326</v>
      </c>
      <c r="AE88" s="46">
        <v>805.00450831218109</v>
      </c>
      <c r="AF88" s="46">
        <v>851.56017159031444</v>
      </c>
      <c r="AG88" s="46">
        <v>913.47730320814242</v>
      </c>
      <c r="AH88" s="46">
        <v>997.39813052198417</v>
      </c>
      <c r="AI88" s="46">
        <v>1084.3678453482687</v>
      </c>
      <c r="AJ88" s="46">
        <v>1165.1277741204246</v>
      </c>
      <c r="AK88" s="46">
        <v>1223.2365352974509</v>
      </c>
      <c r="AL88" s="46">
        <v>1278.2640700981071</v>
      </c>
      <c r="AM88" s="46">
        <v>1406.0116677564572</v>
      </c>
      <c r="AN88" s="46">
        <v>1589.569268357764</v>
      </c>
      <c r="AO88" s="46">
        <v>1597.4210422979941</v>
      </c>
      <c r="AP88" s="697"/>
    </row>
    <row r="89" spans="27:42" x14ac:dyDescent="0.25">
      <c r="AA89" t="s">
        <v>1048</v>
      </c>
      <c r="AD89" s="46">
        <v>857.96314965278077</v>
      </c>
      <c r="AE89" s="46">
        <v>883.76346550589381</v>
      </c>
      <c r="AF89" s="46">
        <v>930.0411060497637</v>
      </c>
      <c r="AG89" s="46">
        <v>991.58847745393803</v>
      </c>
      <c r="AH89" s="46">
        <v>1075.0081421548896</v>
      </c>
      <c r="AI89" s="46">
        <v>1161.458484271292</v>
      </c>
      <c r="AJ89" s="46">
        <v>1241.7361279220092</v>
      </c>
      <c r="AK89" s="46">
        <v>1299.4978689088884</v>
      </c>
      <c r="AL89" s="46">
        <v>1354.1967920151558</v>
      </c>
      <c r="AM89" s="46">
        <v>1481.1814966417612</v>
      </c>
      <c r="AN89" s="46">
        <v>1663.6429151481857</v>
      </c>
      <c r="AO89" s="46">
        <v>1671.4478037154577</v>
      </c>
      <c r="AP89" s="697"/>
    </row>
    <row r="90" spans="27:42" x14ac:dyDescent="0.25">
      <c r="AA90" t="s">
        <v>1087</v>
      </c>
      <c r="AE90" s="46">
        <v>960.68649663826852</v>
      </c>
      <c r="AF90" s="46">
        <v>1006.930081770609</v>
      </c>
      <c r="AG90" s="46">
        <v>1068.4321607958732</v>
      </c>
      <c r="AH90" s="46">
        <v>1151.7904390553756</v>
      </c>
      <c r="AI90" s="46">
        <v>1238.1771669815419</v>
      </c>
      <c r="AJ90" s="46">
        <v>1318.395733630374</v>
      </c>
      <c r="AK90" s="46">
        <v>1376.1149688289397</v>
      </c>
      <c r="AL90" s="46">
        <v>1430.7736432005411</v>
      </c>
      <c r="AM90" s="46">
        <v>1557.6649010456854</v>
      </c>
      <c r="AN90" s="46">
        <v>1739.992047862899</v>
      </c>
      <c r="AO90" s="46">
        <v>1747.7911962183994</v>
      </c>
      <c r="AP90" s="697"/>
    </row>
    <row r="91" spans="27:42" x14ac:dyDescent="0.25">
      <c r="AP91" s="697"/>
    </row>
    <row r="92" spans="27:42" x14ac:dyDescent="0.25">
      <c r="AA92" t="s">
        <v>1055</v>
      </c>
      <c r="AB92" s="46">
        <v>372.79304878521765</v>
      </c>
      <c r="AC92" s="46">
        <v>390.59749196072676</v>
      </c>
      <c r="AD92" s="46">
        <v>405.87600337784403</v>
      </c>
      <c r="AE92" s="46">
        <v>431.62529175605124</v>
      </c>
      <c r="AF92" s="46">
        <v>477.811406227823</v>
      </c>
      <c r="AG92" s="46">
        <v>539.2370512941992</v>
      </c>
      <c r="AH92" s="46">
        <v>622.49173328944778</v>
      </c>
      <c r="AI92" s="46">
        <v>708.77109949093983</v>
      </c>
      <c r="AJ92" s="46">
        <v>788.88997257599806</v>
      </c>
      <c r="AK92" s="46">
        <v>846.53747554548443</v>
      </c>
      <c r="AL92" s="46">
        <v>901.12821712682535</v>
      </c>
      <c r="AM92" s="46">
        <v>1027.8617773928531</v>
      </c>
      <c r="AN92" s="46">
        <v>1209.962336373371</v>
      </c>
      <c r="AO92" s="46">
        <v>1217.7517849770088</v>
      </c>
      <c r="AP92" s="697"/>
    </row>
    <row r="93" spans="27:42" x14ac:dyDescent="0.25">
      <c r="AA93" t="s">
        <v>1057</v>
      </c>
      <c r="AC93" s="46">
        <v>506.10496654905825</v>
      </c>
      <c r="AD93" s="46">
        <v>521.61694881149015</v>
      </c>
      <c r="AE93" s="46">
        <v>547.75971584106924</v>
      </c>
      <c r="AF93" s="46">
        <v>594.65160478866778</v>
      </c>
      <c r="AG93" s="46">
        <v>657.01590070990414</v>
      </c>
      <c r="AH93" s="46">
        <v>741.54280042712617</v>
      </c>
      <c r="AI93" s="46">
        <v>829.14060836626118</v>
      </c>
      <c r="AJ93" s="46">
        <v>910.48378213217882</v>
      </c>
      <c r="AK93" s="46">
        <v>969.01220172104513</v>
      </c>
      <c r="AL93" s="46">
        <v>1024.4371452950932</v>
      </c>
      <c r="AM93" s="46">
        <v>1153.1073330341283</v>
      </c>
      <c r="AN93" s="46">
        <v>1337.9905792467473</v>
      </c>
      <c r="AO93" s="46">
        <v>1345.8990587677933</v>
      </c>
      <c r="AP93" s="697"/>
    </row>
    <row r="94" spans="27:42" x14ac:dyDescent="0.25">
      <c r="AA94" t="s">
        <v>1059</v>
      </c>
      <c r="AC94" s="46">
        <v>614.40688525234145</v>
      </c>
      <c r="AD94" s="46">
        <v>629.73834535170897</v>
      </c>
      <c r="AE94" s="46">
        <v>655.57687280232096</v>
      </c>
      <c r="AF94" s="46">
        <v>701.92304946046863</v>
      </c>
      <c r="AG94" s="46">
        <v>763.56157247775093</v>
      </c>
      <c r="AH94" s="46">
        <v>847.10478129553178</v>
      </c>
      <c r="AI94" s="46">
        <v>933.68315962453414</v>
      </c>
      <c r="AJ94" s="46">
        <v>1014.0796915804476</v>
      </c>
      <c r="AK94" s="46">
        <v>1071.926980719453</v>
      </c>
      <c r="AL94" s="46">
        <v>1126.7069092050494</v>
      </c>
      <c r="AM94" s="46">
        <v>1253.8796799003758</v>
      </c>
      <c r="AN94" s="46">
        <v>1436.6113266662437</v>
      </c>
      <c r="AO94" s="46">
        <v>1444.4277700455</v>
      </c>
      <c r="AP94" s="697"/>
    </row>
    <row r="95" spans="27:42" x14ac:dyDescent="0.25">
      <c r="AA95" t="s">
        <v>1089</v>
      </c>
      <c r="AD95" s="46">
        <v>737.8597418919278</v>
      </c>
      <c r="AE95" s="46">
        <v>763.39402976357269</v>
      </c>
      <c r="AF95" s="46">
        <v>809.19449413226948</v>
      </c>
      <c r="AG95" s="46">
        <v>870.10724424559771</v>
      </c>
      <c r="AH95" s="46">
        <v>952.66676216393739</v>
      </c>
      <c r="AI95" s="46">
        <v>1038.2257108828071</v>
      </c>
      <c r="AJ95" s="46">
        <v>1117.6756010287163</v>
      </c>
      <c r="AK95" s="46">
        <v>1174.8417597178609</v>
      </c>
      <c r="AL95" s="46">
        <v>1228.9766731150057</v>
      </c>
      <c r="AM95" s="46">
        <v>1354.6520267666233</v>
      </c>
      <c r="AN95" s="46">
        <v>1535.2320740857401</v>
      </c>
      <c r="AO95" s="46">
        <v>1542.9564813232066</v>
      </c>
      <c r="AP95" s="697"/>
    </row>
    <row r="96" spans="27:42" x14ac:dyDescent="0.25">
      <c r="AP96" s="697"/>
    </row>
    <row r="98" spans="27:42" ht="28.5" x14ac:dyDescent="0.65">
      <c r="AA98" s="365" t="s">
        <v>233</v>
      </c>
    </row>
    <row r="99" spans="27:42" x14ac:dyDescent="0.25">
      <c r="AA99" t="s">
        <v>1044</v>
      </c>
      <c r="AC99" s="46">
        <v>646.0830796495361</v>
      </c>
      <c r="AD99" s="46">
        <v>661.38851791380614</v>
      </c>
      <c r="AE99" s="46">
        <v>687.18318748397598</v>
      </c>
      <c r="AF99" s="46">
        <v>733.45070122750428</v>
      </c>
      <c r="AG99" s="46">
        <v>794.98460258573209</v>
      </c>
      <c r="AH99" s="46">
        <v>878.38601167880063</v>
      </c>
      <c r="AI99" s="46">
        <v>964.81743673525341</v>
      </c>
      <c r="AJ99" s="46">
        <v>1045.0775110277837</v>
      </c>
      <c r="AK99" s="46">
        <v>1102.8266116983241</v>
      </c>
      <c r="AL99" s="46">
        <v>1157.5135630888303</v>
      </c>
      <c r="AM99" s="46">
        <v>1284.4704801909663</v>
      </c>
      <c r="AN99" s="46">
        <v>1466.8919714672395</v>
      </c>
      <c r="AO99" s="46">
        <v>1474.6951477835139</v>
      </c>
      <c r="AP99" s="697"/>
    </row>
    <row r="100" spans="27:42" x14ac:dyDescent="0.25">
      <c r="AA100" t="s">
        <v>1046</v>
      </c>
      <c r="AD100" s="46">
        <v>752.68996668033549</v>
      </c>
      <c r="AE100" s="46">
        <v>778.64528146356758</v>
      </c>
      <c r="AF100" s="46">
        <v>825.20094676881843</v>
      </c>
      <c r="AG100" s="46">
        <v>887.11807675285036</v>
      </c>
      <c r="AH100" s="46">
        <v>971.0389053676779</v>
      </c>
      <c r="AI100" s="46">
        <v>1058.0086210259881</v>
      </c>
      <c r="AJ100" s="46">
        <v>1138.7685475592384</v>
      </c>
      <c r="AK100" s="46">
        <v>1196.8773064065917</v>
      </c>
      <c r="AL100" s="46">
        <v>1251.904846471703</v>
      </c>
      <c r="AM100" s="46">
        <v>1379.6524419819134</v>
      </c>
      <c r="AN100" s="46">
        <v>1563.2100424016876</v>
      </c>
      <c r="AO100" s="46">
        <v>1571.0618185203123</v>
      </c>
      <c r="AP100" s="697"/>
    </row>
    <row r="101" spans="27:42" x14ac:dyDescent="0.25">
      <c r="AA101" t="s">
        <v>1048</v>
      </c>
      <c r="AD101" s="46">
        <v>831.76133809420196</v>
      </c>
      <c r="AE101" s="46">
        <v>857.56165221401795</v>
      </c>
      <c r="AF101" s="46">
        <v>903.83929414779607</v>
      </c>
      <c r="AG101" s="46">
        <v>965.38666375326557</v>
      </c>
      <c r="AH101" s="46">
        <v>1048.8063290755879</v>
      </c>
      <c r="AI101" s="46">
        <v>1135.2566744623623</v>
      </c>
      <c r="AJ101" s="46">
        <v>1215.53431486451</v>
      </c>
      <c r="AK101" s="46">
        <v>1273.2960579880321</v>
      </c>
      <c r="AL101" s="46">
        <v>1327.9949776059022</v>
      </c>
      <c r="AM101" s="46">
        <v>1454.9796846743855</v>
      </c>
      <c r="AN101" s="46">
        <v>1637.4411047941944</v>
      </c>
      <c r="AO101" s="46">
        <v>1645.2459895678342</v>
      </c>
      <c r="AP101" s="697"/>
    </row>
    <row r="102" spans="27:42" x14ac:dyDescent="0.25">
      <c r="AA102" t="s">
        <v>1087</v>
      </c>
      <c r="AE102" s="46">
        <v>934.50396500904412</v>
      </c>
      <c r="AF102" s="46">
        <v>980.747552820284</v>
      </c>
      <c r="AG102" s="46">
        <v>1042.2496315181268</v>
      </c>
      <c r="AH102" s="46">
        <v>1125.6079103134091</v>
      </c>
      <c r="AI102" s="46">
        <v>1211.9946357988006</v>
      </c>
      <c r="AJ102" s="46">
        <v>1292.2132034596616</v>
      </c>
      <c r="AK102" s="46">
        <v>1349.9324383010407</v>
      </c>
      <c r="AL102" s="46">
        <v>1404.5911079696855</v>
      </c>
      <c r="AM102" s="46">
        <v>1531.4823706368481</v>
      </c>
      <c r="AN102" s="46">
        <v>1713.8095201924923</v>
      </c>
      <c r="AO102" s="46">
        <v>1721.6086643808164</v>
      </c>
      <c r="AP102" s="697"/>
    </row>
    <row r="103" spans="27:42" x14ac:dyDescent="0.25">
      <c r="AP103" s="697"/>
    </row>
    <row r="104" spans="27:42" x14ac:dyDescent="0.25">
      <c r="AA104" t="s">
        <v>1055</v>
      </c>
      <c r="AB104" s="46">
        <v>346.64305694906511</v>
      </c>
      <c r="AC104" s="46">
        <v>364.44749969590919</v>
      </c>
      <c r="AD104" s="46">
        <v>379.72601147851503</v>
      </c>
      <c r="AE104" s="46">
        <v>405.47530038600866</v>
      </c>
      <c r="AF104" s="46">
        <v>451.6614153654985</v>
      </c>
      <c r="AG104" s="46">
        <v>513.08706084771177</v>
      </c>
      <c r="AH104" s="46">
        <v>596.34174218728367</v>
      </c>
      <c r="AI104" s="46">
        <v>682.62110809889748</v>
      </c>
      <c r="AJ104" s="46">
        <v>762.73998085266646</v>
      </c>
      <c r="AK104" s="46">
        <v>820.38748410512937</v>
      </c>
      <c r="AL104" s="46">
        <v>874.9782253482789</v>
      </c>
      <c r="AM104" s="46">
        <v>1001.7117870705993</v>
      </c>
      <c r="AN104" s="46">
        <v>1183.8123449054083</v>
      </c>
      <c r="AO104" s="46">
        <v>1191.6017937230038</v>
      </c>
      <c r="AP104" s="697"/>
    </row>
    <row r="105" spans="27:42" x14ac:dyDescent="0.25">
      <c r="AA105" t="s">
        <v>1057</v>
      </c>
      <c r="AC105" s="46">
        <v>479.55537585154195</v>
      </c>
      <c r="AD105" s="46">
        <v>495.06735921551501</v>
      </c>
      <c r="AE105" s="46">
        <v>521.21012629705353</v>
      </c>
      <c r="AF105" s="46">
        <v>568.10201302078599</v>
      </c>
      <c r="AG105" s="46">
        <v>630.46630808988675</v>
      </c>
      <c r="AH105" s="46">
        <v>714.99320797337919</v>
      </c>
      <c r="AI105" s="46">
        <v>802.59101607878449</v>
      </c>
      <c r="AJ105" s="46">
        <v>883.93419146583813</v>
      </c>
      <c r="AK105" s="46">
        <v>942.46261113783976</v>
      </c>
      <c r="AL105" s="46">
        <v>997.88755512756359</v>
      </c>
      <c r="AM105" s="46">
        <v>1126.5577417027062</v>
      </c>
      <c r="AN105" s="46">
        <v>1311.4409885804071</v>
      </c>
      <c r="AO105" s="46">
        <v>1319.3494692653453</v>
      </c>
      <c r="AP105" s="697"/>
    </row>
    <row r="106" spans="27:42" x14ac:dyDescent="0.25">
      <c r="AA106" t="s">
        <v>1059</v>
      </c>
      <c r="AC106" s="46">
        <v>588.16626919388329</v>
      </c>
      <c r="AD106" s="46">
        <v>603.49772981641433</v>
      </c>
      <c r="AE106" s="46">
        <v>629.33625497507217</v>
      </c>
      <c r="AF106" s="46">
        <v>675.68243270445919</v>
      </c>
      <c r="AG106" s="46">
        <v>737.32095666841838</v>
      </c>
      <c r="AH106" s="46">
        <v>820.86416448969749</v>
      </c>
      <c r="AI106" s="46">
        <v>907.44253948041887</v>
      </c>
      <c r="AJ106" s="46">
        <v>987.83907621954074</v>
      </c>
      <c r="AK106" s="46">
        <v>1045.6863608742881</v>
      </c>
      <c r="AL106" s="46">
        <v>1100.4662928476407</v>
      </c>
      <c r="AM106" s="46">
        <v>1227.6390666321226</v>
      </c>
      <c r="AN106" s="46">
        <v>1410.3707074189801</v>
      </c>
      <c r="AO106" s="46">
        <v>1418.1871515954376</v>
      </c>
      <c r="AP106" s="697"/>
    </row>
    <row r="107" spans="27:42" x14ac:dyDescent="0.25">
      <c r="AA107" t="s">
        <v>1089</v>
      </c>
      <c r="AD107" s="46">
        <v>711.92810041731366</v>
      </c>
      <c r="AE107" s="46">
        <v>737.4623836530908</v>
      </c>
      <c r="AF107" s="46">
        <v>783.26285238813239</v>
      </c>
      <c r="AG107" s="46">
        <v>844.17560524695</v>
      </c>
      <c r="AH107" s="46">
        <v>926.73512100601579</v>
      </c>
      <c r="AI107" s="46">
        <v>1012.2940628820533</v>
      </c>
      <c r="AJ107" s="46">
        <v>1091.7439609732432</v>
      </c>
      <c r="AK107" s="46">
        <v>1148.9101106107364</v>
      </c>
      <c r="AL107" s="46">
        <v>1203.0450305677177</v>
      </c>
      <c r="AM107" s="46">
        <v>1328.7203915615391</v>
      </c>
      <c r="AN107" s="46">
        <v>1509.3004262575532</v>
      </c>
      <c r="AO107" s="46">
        <v>1517.0248339255299</v>
      </c>
      <c r="AP107" s="697"/>
    </row>
    <row r="108" spans="27:42" x14ac:dyDescent="0.25">
      <c r="AP108" s="697"/>
    </row>
    <row r="109" spans="27:42" x14ac:dyDescent="0.25">
      <c r="AP109" s="697"/>
    </row>
    <row r="110" spans="27:42" ht="28.5" x14ac:dyDescent="0.65">
      <c r="AA110" s="365" t="s">
        <v>240</v>
      </c>
      <c r="AP110" s="697"/>
    </row>
    <row r="111" spans="27:42" x14ac:dyDescent="0.25">
      <c r="AA111" t="s">
        <v>1044</v>
      </c>
      <c r="AC111" s="46">
        <v>599.37368470953265</v>
      </c>
      <c r="AD111" s="46">
        <v>614.6791228297451</v>
      </c>
      <c r="AE111" s="46">
        <v>640.47379213841896</v>
      </c>
      <c r="AF111" s="46">
        <v>686.74130554842259</v>
      </c>
      <c r="AG111" s="46">
        <v>748.27520693796737</v>
      </c>
      <c r="AH111" s="46">
        <v>831.67661638804816</v>
      </c>
      <c r="AI111" s="46">
        <v>918.10804126599487</v>
      </c>
      <c r="AJ111" s="46">
        <v>998.36811491339756</v>
      </c>
      <c r="AK111" s="46">
        <v>1056.1172168115593</v>
      </c>
      <c r="AL111" s="46">
        <v>1110.8041679014236</v>
      </c>
      <c r="AM111" s="46">
        <v>1237.7610847029175</v>
      </c>
      <c r="AN111" s="46">
        <v>1420.1825756409685</v>
      </c>
      <c r="AO111" s="46">
        <v>1427.9857522453581</v>
      </c>
      <c r="AP111" s="697"/>
    </row>
    <row r="112" spans="27:42" x14ac:dyDescent="0.25">
      <c r="AA112" t="s">
        <v>1046</v>
      </c>
      <c r="AD112" s="46">
        <v>705.68966754306791</v>
      </c>
      <c r="AE112" s="46">
        <v>731.6449837785633</v>
      </c>
      <c r="AF112" s="46">
        <v>778.2006470340051</v>
      </c>
      <c r="AG112" s="46">
        <v>840.11777810723436</v>
      </c>
      <c r="AH112" s="46">
        <v>924.03860617746329</v>
      </c>
      <c r="AI112" s="46">
        <v>1011.0083223198615</v>
      </c>
      <c r="AJ112" s="46">
        <v>1091.7682500935866</v>
      </c>
      <c r="AK112" s="46">
        <v>1149.8770087896626</v>
      </c>
      <c r="AL112" s="46">
        <v>1204.9045466158677</v>
      </c>
      <c r="AM112" s="46">
        <v>1332.6521428219542</v>
      </c>
      <c r="AN112" s="46">
        <v>1516.2097442704148</v>
      </c>
      <c r="AO112" s="46">
        <v>1524.0615187552437</v>
      </c>
      <c r="AP112" s="697"/>
    </row>
    <row r="113" spans="27:42" x14ac:dyDescent="0.25">
      <c r="AA113" t="s">
        <v>1048</v>
      </c>
      <c r="AD113" s="46">
        <v>785.04171908553633</v>
      </c>
      <c r="AE113" s="46">
        <v>810.84203361959931</v>
      </c>
      <c r="AF113" s="46">
        <v>857.11967412531499</v>
      </c>
      <c r="AG113" s="46">
        <v>918.6670445919824</v>
      </c>
      <c r="AH113" s="46">
        <v>1002.0867103067494</v>
      </c>
      <c r="AI113" s="46">
        <v>1088.5370531644362</v>
      </c>
      <c r="AJ113" s="46">
        <v>1168.814695158165</v>
      </c>
      <c r="AK113" s="46">
        <v>1226.5764377148225</v>
      </c>
      <c r="AL113" s="46">
        <v>1281.2753592513116</v>
      </c>
      <c r="AM113" s="46">
        <v>1408.2600661017696</v>
      </c>
      <c r="AN113" s="46">
        <v>1590.7214856983187</v>
      </c>
      <c r="AO113" s="46">
        <v>1598.5263698178842</v>
      </c>
      <c r="AP113" s="697"/>
    </row>
    <row r="114" spans="27:42" x14ac:dyDescent="0.25">
      <c r="AA114" t="s">
        <v>1087</v>
      </c>
      <c r="AE114" s="46">
        <v>887.81872751603896</v>
      </c>
      <c r="AF114" s="46">
        <v>934.06231348181461</v>
      </c>
      <c r="AG114" s="46">
        <v>995.56439313215515</v>
      </c>
      <c r="AH114" s="46">
        <v>1078.922670201036</v>
      </c>
      <c r="AI114" s="46">
        <v>1165.3093957459585</v>
      </c>
      <c r="AJ114" s="46">
        <v>1245.5279646569722</v>
      </c>
      <c r="AK114" s="46">
        <v>1303.2472000341313</v>
      </c>
      <c r="AL114" s="46">
        <v>1357.905868512154</v>
      </c>
      <c r="AM114" s="46">
        <v>1484.7971310602547</v>
      </c>
      <c r="AN114" s="46">
        <v>1667.1242843068264</v>
      </c>
      <c r="AO114" s="46">
        <v>1674.9234225420412</v>
      </c>
      <c r="AP114" s="697"/>
    </row>
    <row r="115" spans="27:42" x14ac:dyDescent="0.25">
      <c r="AP115" s="697"/>
    </row>
    <row r="116" spans="27:42" x14ac:dyDescent="0.25">
      <c r="AA116" t="s">
        <v>1055</v>
      </c>
      <c r="AB116" s="46">
        <v>300.01583722458031</v>
      </c>
      <c r="AC116" s="46">
        <v>317.82028045623525</v>
      </c>
      <c r="AD116" s="46">
        <v>333.0987919809649</v>
      </c>
      <c r="AE116" s="46">
        <v>358.84808044760234</v>
      </c>
      <c r="AF116" s="46">
        <v>405.03419574371492</v>
      </c>
      <c r="AG116" s="46">
        <v>466.45984135188706</v>
      </c>
      <c r="AH116" s="46">
        <v>549.71452217381955</v>
      </c>
      <c r="AI116" s="46">
        <v>635.99388842707549</v>
      </c>
      <c r="AJ116" s="46">
        <v>716.11276082194763</v>
      </c>
      <c r="AK116" s="46">
        <v>773.76026489573189</v>
      </c>
      <c r="AL116" s="46">
        <v>828.35100476541129</v>
      </c>
      <c r="AM116" s="46">
        <v>955.08456719862318</v>
      </c>
      <c r="AN116" s="46">
        <v>1137.1851245295964</v>
      </c>
      <c r="AO116" s="46">
        <v>1144.9745727122208</v>
      </c>
      <c r="AP116" s="697"/>
    </row>
    <row r="117" spans="27:42" x14ac:dyDescent="0.25">
      <c r="AA117" t="s">
        <v>1057</v>
      </c>
      <c r="AC117" s="46">
        <v>432.21564382670357</v>
      </c>
      <c r="AD117" s="46">
        <v>447.7276274608659</v>
      </c>
      <c r="AE117" s="46">
        <v>473.87039164306486</v>
      </c>
      <c r="AF117" s="46">
        <v>520.76227928128435</v>
      </c>
      <c r="AG117" s="46">
        <v>583.12657326962778</v>
      </c>
      <c r="AH117" s="46">
        <v>667.65347456641825</v>
      </c>
      <c r="AI117" s="46">
        <v>755.25128229771519</v>
      </c>
      <c r="AJ117" s="46">
        <v>836.59445776790426</v>
      </c>
      <c r="AK117" s="46">
        <v>895.12287677482425</v>
      </c>
      <c r="AL117" s="46">
        <v>950.5478215127647</v>
      </c>
      <c r="AM117" s="46">
        <v>1079.2180056769866</v>
      </c>
      <c r="AN117" s="46">
        <v>1264.101254051121</v>
      </c>
      <c r="AO117" s="46">
        <v>1272.0097332396258</v>
      </c>
      <c r="AP117" s="697"/>
    </row>
    <row r="118" spans="27:42" x14ac:dyDescent="0.25">
      <c r="AA118" t="s">
        <v>1059</v>
      </c>
      <c r="AC118" s="46">
        <v>541.37745826445894</v>
      </c>
      <c r="AD118" s="46">
        <v>556.70891868768967</v>
      </c>
      <c r="AE118" s="46">
        <v>582.54744332318398</v>
      </c>
      <c r="AF118" s="46">
        <v>628.89362100274604</v>
      </c>
      <c r="AG118" s="46">
        <v>690.53214421932876</v>
      </c>
      <c r="AH118" s="46">
        <v>774.07535228973325</v>
      </c>
      <c r="AI118" s="46">
        <v>860.65373166506254</v>
      </c>
      <c r="AJ118" s="46">
        <v>941.05026312272514</v>
      </c>
      <c r="AK118" s="46">
        <v>998.89755036837698</v>
      </c>
      <c r="AL118" s="46">
        <v>1053.6774785550233</v>
      </c>
      <c r="AM118" s="46">
        <v>1180.8502501472012</v>
      </c>
      <c r="AN118" s="46">
        <v>1363.5818955179664</v>
      </c>
      <c r="AO118" s="46">
        <v>1371.3983398937244</v>
      </c>
      <c r="AP118" s="697"/>
    </row>
    <row r="119" spans="27:42" x14ac:dyDescent="0.25">
      <c r="AA119" t="s">
        <v>1089</v>
      </c>
      <c r="AD119" s="46">
        <v>665.69020991451339</v>
      </c>
      <c r="AE119" s="46">
        <v>691.2244950033031</v>
      </c>
      <c r="AF119" s="46">
        <v>737.02496272420774</v>
      </c>
      <c r="AG119" s="46">
        <v>797.93771516902973</v>
      </c>
      <c r="AH119" s="46">
        <v>880.49723001304824</v>
      </c>
      <c r="AI119" s="46">
        <v>966.05618103240988</v>
      </c>
      <c r="AJ119" s="46">
        <v>1045.506068477546</v>
      </c>
      <c r="AK119" s="46">
        <v>1102.6722239619298</v>
      </c>
      <c r="AL119" s="46">
        <v>1156.807135597282</v>
      </c>
      <c r="AM119" s="46">
        <v>1282.4824946174158</v>
      </c>
      <c r="AN119" s="46">
        <v>1463.0625369848117</v>
      </c>
      <c r="AO119" s="46">
        <v>1470.7869465478229</v>
      </c>
    </row>
    <row r="122" spans="27:42" ht="28.5" x14ac:dyDescent="0.65">
      <c r="AA122" s="365" t="s">
        <v>234</v>
      </c>
    </row>
    <row r="123" spans="27:42" x14ac:dyDescent="0.25">
      <c r="AA123" t="s">
        <v>1044</v>
      </c>
      <c r="AC123" s="46">
        <v>574.57102453133632</v>
      </c>
      <c r="AD123" s="46">
        <v>589.87646257717131</v>
      </c>
      <c r="AE123" s="46">
        <v>615.67113193125465</v>
      </c>
      <c r="AF123" s="46">
        <v>661.93864539293133</v>
      </c>
      <c r="AG123" s="46">
        <v>723.47254736340369</v>
      </c>
      <c r="AH123" s="46">
        <v>806.87395634373172</v>
      </c>
      <c r="AI123" s="46">
        <v>893.30538155363706</v>
      </c>
      <c r="AJ123" s="46">
        <v>973.5654553263073</v>
      </c>
      <c r="AK123" s="46">
        <v>1031.3145561596955</v>
      </c>
      <c r="AL123" s="46">
        <v>1086.0015075877818</v>
      </c>
      <c r="AM123" s="46">
        <v>1212.9584243078518</v>
      </c>
      <c r="AN123" s="46">
        <v>1395.3799158847671</v>
      </c>
      <c r="AO123" s="46">
        <v>1403.1830921885148</v>
      </c>
    </row>
    <row r="124" spans="27:42" x14ac:dyDescent="0.25">
      <c r="AA124" t="s">
        <v>1046</v>
      </c>
      <c r="AD124" s="46">
        <v>680.73253854820848</v>
      </c>
      <c r="AE124" s="46">
        <v>706.68785354322915</v>
      </c>
      <c r="AF124" s="46">
        <v>753.24351846272248</v>
      </c>
      <c r="AG124" s="46">
        <v>815.16064870392586</v>
      </c>
      <c r="AH124" s="46">
        <v>899.08147644134442</v>
      </c>
      <c r="AI124" s="46">
        <v>986.05119223580459</v>
      </c>
      <c r="AJ124" s="46">
        <v>1066.8111196767193</v>
      </c>
      <c r="AK124" s="46">
        <v>1124.9198783727954</v>
      </c>
      <c r="AL124" s="46">
        <v>1179.9474182563736</v>
      </c>
      <c r="AM124" s="46">
        <v>1307.6950141296497</v>
      </c>
      <c r="AN124" s="46">
        <v>1491.2526153360664</v>
      </c>
      <c r="AO124" s="46">
        <v>1499.1043893973183</v>
      </c>
    </row>
    <row r="125" spans="27:42" x14ac:dyDescent="0.25">
      <c r="AA125" t="s">
        <v>1048</v>
      </c>
      <c r="AD125" s="46">
        <v>760.23362941806477</v>
      </c>
      <c r="AE125" s="46">
        <v>786.03394522757299</v>
      </c>
      <c r="AF125" s="46">
        <v>832.31158594586282</v>
      </c>
      <c r="AG125" s="46">
        <v>893.85895658695006</v>
      </c>
      <c r="AH125" s="46">
        <v>977.27862040490118</v>
      </c>
      <c r="AI125" s="46">
        <v>1063.7289663367378</v>
      </c>
      <c r="AJ125" s="46">
        <v>1144.0066075237748</v>
      </c>
      <c r="AK125" s="46">
        <v>1201.7683501458398</v>
      </c>
      <c r="AL125" s="46">
        <v>1256.467269262253</v>
      </c>
      <c r="AM125" s="46">
        <v>1383.4519764615509</v>
      </c>
      <c r="AN125" s="46">
        <v>1565.9133989360275</v>
      </c>
      <c r="AO125" s="46">
        <v>1573.7182830119884</v>
      </c>
    </row>
    <row r="126" spans="27:42" x14ac:dyDescent="0.25">
      <c r="AA126" t="s">
        <v>1087</v>
      </c>
      <c r="AE126" s="46">
        <v>863.02889119570216</v>
      </c>
      <c r="AF126" s="46">
        <v>909.27247784608539</v>
      </c>
      <c r="AG126" s="46">
        <v>970.77455818103363</v>
      </c>
      <c r="AH126" s="46">
        <v>1054.1328359345218</v>
      </c>
      <c r="AI126" s="46">
        <v>1140.5195636820947</v>
      </c>
      <c r="AJ126" s="46">
        <v>1220.7381304499893</v>
      </c>
      <c r="AK126" s="46">
        <v>1278.4573667201146</v>
      </c>
      <c r="AL126" s="46">
        <v>1333.1160359125106</v>
      </c>
      <c r="AM126" s="46">
        <v>1460.0072955435878</v>
      </c>
      <c r="AN126" s="46">
        <v>1642.3344461707916</v>
      </c>
      <c r="AO126" s="46">
        <v>1650.1335910734886</v>
      </c>
    </row>
    <row r="128" spans="27:42" x14ac:dyDescent="0.25">
      <c r="AA128" t="s">
        <v>1055</v>
      </c>
      <c r="AB128" s="46">
        <v>275.25681255829392</v>
      </c>
      <c r="AC128" s="46">
        <v>293.06125540454855</v>
      </c>
      <c r="AD128" s="46">
        <v>308.33976694853135</v>
      </c>
      <c r="AE128" s="46">
        <v>334.08905584804472</v>
      </c>
      <c r="AF128" s="46">
        <v>380.27517082602469</v>
      </c>
      <c r="AG128" s="46">
        <v>441.7008161831418</v>
      </c>
      <c r="AH128" s="46">
        <v>524.95549766247643</v>
      </c>
      <c r="AI128" s="46">
        <v>611.23486277002348</v>
      </c>
      <c r="AJ128" s="46">
        <v>691.35373650040572</v>
      </c>
      <c r="AK128" s="46">
        <v>749.00124060869905</v>
      </c>
      <c r="AL128" s="46">
        <v>803.59198040935996</v>
      </c>
      <c r="AM128" s="46">
        <v>930.32554192462453</v>
      </c>
      <c r="AN128" s="46">
        <v>1112.4261001597415</v>
      </c>
      <c r="AO128" s="46">
        <v>1120.2155489359257</v>
      </c>
    </row>
    <row r="129" spans="27:41" x14ac:dyDescent="0.25">
      <c r="AA129" t="s">
        <v>1057</v>
      </c>
      <c r="AC129" s="46">
        <v>407.07827372429728</v>
      </c>
      <c r="AD129" s="46">
        <v>422.59025692979395</v>
      </c>
      <c r="AE129" s="46">
        <v>448.73302146531739</v>
      </c>
      <c r="AF129" s="46">
        <v>495.62491108838941</v>
      </c>
      <c r="AG129" s="46">
        <v>557.98920520143554</v>
      </c>
      <c r="AH129" s="46">
        <v>642.51610834798385</v>
      </c>
      <c r="AI129" s="46">
        <v>730.11391279544114</v>
      </c>
      <c r="AJ129" s="46">
        <v>811.4570893048201</v>
      </c>
      <c r="AK129" s="46">
        <v>869.98550681530674</v>
      </c>
      <c r="AL129" s="46">
        <v>925.41045105443618</v>
      </c>
      <c r="AM129" s="46">
        <v>1054.0806390428763</v>
      </c>
      <c r="AN129" s="46">
        <v>1238.9638872507405</v>
      </c>
      <c r="AO129" s="46">
        <v>1246.8723654416233</v>
      </c>
    </row>
    <row r="130" spans="27:41" x14ac:dyDescent="0.25">
      <c r="AA130" t="s">
        <v>1059</v>
      </c>
      <c r="AC130" s="46">
        <v>516.53262784048457</v>
      </c>
      <c r="AD130" s="46">
        <v>531.86408838827788</v>
      </c>
      <c r="AE130" s="46">
        <v>557.70261227639617</v>
      </c>
      <c r="AF130" s="46">
        <v>604.0487931198511</v>
      </c>
      <c r="AG130" s="46">
        <v>665.68731352131647</v>
      </c>
      <c r="AH130" s="46">
        <v>749.23052473070152</v>
      </c>
      <c r="AI130" s="46">
        <v>835.808896283492</v>
      </c>
      <c r="AJ130" s="46">
        <v>916.20543461701664</v>
      </c>
      <c r="AK130" s="46">
        <v>974.05272146406776</v>
      </c>
      <c r="AL130" s="46">
        <v>1028.832649252113</v>
      </c>
      <c r="AM130" s="46">
        <v>1156.0054239334468</v>
      </c>
      <c r="AN130" s="46">
        <v>1338.7370653182049</v>
      </c>
      <c r="AO130" s="46">
        <v>1346.5535082988604</v>
      </c>
    </row>
    <row r="131" spans="27:41" x14ac:dyDescent="0.25">
      <c r="AA131" t="s">
        <v>1089</v>
      </c>
      <c r="AD131" s="46">
        <v>641.13791984676186</v>
      </c>
      <c r="AE131" s="46">
        <v>666.67220308747494</v>
      </c>
      <c r="AF131" s="46">
        <v>712.47267515131284</v>
      </c>
      <c r="AG131" s="46">
        <v>773.3854218411974</v>
      </c>
      <c r="AH131" s="46">
        <v>855.94494111341919</v>
      </c>
      <c r="AI131" s="46">
        <v>941.50387977154287</v>
      </c>
      <c r="AJ131" s="46">
        <v>1020.9537799292132</v>
      </c>
      <c r="AK131" s="46">
        <v>1078.1199361128288</v>
      </c>
      <c r="AL131" s="46">
        <v>1132.2548474497898</v>
      </c>
      <c r="AM131" s="46">
        <v>1257.9302088240172</v>
      </c>
      <c r="AN131" s="46">
        <v>1438.5102433856694</v>
      </c>
      <c r="AO131" s="46">
        <v>1446.2346511560975</v>
      </c>
    </row>
    <row r="134" spans="27:41" ht="28.5" x14ac:dyDescent="0.65">
      <c r="AA134" s="365" t="s">
        <v>242</v>
      </c>
    </row>
    <row r="135" spans="27:41" x14ac:dyDescent="0.25">
      <c r="AA135" t="s">
        <v>1044</v>
      </c>
      <c r="AC135" s="46">
        <v>631.65785353496426</v>
      </c>
      <c r="AD135" s="46">
        <v>646.96329190101414</v>
      </c>
      <c r="AE135" s="46">
        <v>672.75796053011209</v>
      </c>
      <c r="AF135" s="46">
        <v>719.02547367079057</v>
      </c>
      <c r="AG135" s="46">
        <v>780.55937577122825</v>
      </c>
      <c r="AH135" s="46">
        <v>863.96078534970832</v>
      </c>
      <c r="AI135" s="46">
        <v>950.39221025897166</v>
      </c>
      <c r="AJ135" s="46">
        <v>1030.6522833364074</v>
      </c>
      <c r="AK135" s="46">
        <v>1088.4013851218285</v>
      </c>
      <c r="AL135" s="46">
        <v>1143.0883353786639</v>
      </c>
      <c r="AM135" s="46">
        <v>1270.0452528628657</v>
      </c>
      <c r="AN135" s="46">
        <v>1452.4667439762914</v>
      </c>
      <c r="AO135" s="46">
        <v>1460.2699204178332</v>
      </c>
    </row>
    <row r="136" spans="27:41" x14ac:dyDescent="0.25">
      <c r="AA136" t="s">
        <v>1046</v>
      </c>
      <c r="AD136" s="46">
        <v>738.17489978968285</v>
      </c>
      <c r="AE136" s="46">
        <v>764.13021703873699</v>
      </c>
      <c r="AF136" s="46">
        <v>810.68587957561112</v>
      </c>
      <c r="AG136" s="46">
        <v>872.60301045217955</v>
      </c>
      <c r="AH136" s="46">
        <v>956.52383956622282</v>
      </c>
      <c r="AI136" s="46">
        <v>1043.4935546042959</v>
      </c>
      <c r="AJ136" s="46">
        <v>1124.2534814098451</v>
      </c>
      <c r="AK136" s="46">
        <v>1182.3622412556299</v>
      </c>
      <c r="AL136" s="46">
        <v>1237.3897808063975</v>
      </c>
      <c r="AM136" s="46">
        <v>1365.1373745617898</v>
      </c>
      <c r="AN136" s="46">
        <v>1548.6949762522941</v>
      </c>
      <c r="AO136" s="46">
        <v>1556.546750676612</v>
      </c>
    </row>
    <row r="137" spans="27:41" x14ac:dyDescent="0.25">
      <c r="AA137" t="s">
        <v>1048</v>
      </c>
      <c r="AD137" s="46">
        <v>817.3329542451097</v>
      </c>
      <c r="AE137" s="46">
        <v>843.13326933513611</v>
      </c>
      <c r="AF137" s="46">
        <v>889.41090951381443</v>
      </c>
      <c r="AG137" s="46">
        <v>950.95828078717363</v>
      </c>
      <c r="AH137" s="46">
        <v>1034.377946970694</v>
      </c>
      <c r="AI137" s="46">
        <v>1120.8282878443554</v>
      </c>
      <c r="AJ137" s="46">
        <v>1201.1059320401343</v>
      </c>
      <c r="AK137" s="46">
        <v>1258.8676726781737</v>
      </c>
      <c r="AL137" s="46">
        <v>1313.5665949777492</v>
      </c>
      <c r="AM137" s="46">
        <v>1440.5513007816885</v>
      </c>
      <c r="AN137" s="46">
        <v>1623.0127206398672</v>
      </c>
      <c r="AO137" s="46">
        <v>1630.8176056315322</v>
      </c>
    </row>
    <row r="138" spans="27:41" x14ac:dyDescent="0.25">
      <c r="AA138" t="s">
        <v>1087</v>
      </c>
      <c r="AE138" s="46">
        <v>920.08619836704361</v>
      </c>
      <c r="AF138" s="46">
        <v>966.32978629734544</v>
      </c>
      <c r="AG138" s="46">
        <v>1027.8318661262792</v>
      </c>
      <c r="AH138" s="46">
        <v>1111.1901430165667</v>
      </c>
      <c r="AI138" s="46">
        <v>1197.5768674303984</v>
      </c>
      <c r="AJ138" s="46">
        <v>1277.7954381273451</v>
      </c>
      <c r="AK138" s="46">
        <v>1335.5146726115377</v>
      </c>
      <c r="AL138" s="46">
        <v>1390.1733434708042</v>
      </c>
      <c r="AM138" s="46">
        <v>1517.0646032209436</v>
      </c>
      <c r="AN138" s="46">
        <v>1699.391755753142</v>
      </c>
      <c r="AO138" s="46">
        <v>1707.1908981555332</v>
      </c>
    </row>
    <row r="140" spans="27:41" x14ac:dyDescent="0.25">
      <c r="AA140" t="s">
        <v>1055</v>
      </c>
      <c r="AB140" s="46">
        <v>332.24320856759931</v>
      </c>
      <c r="AC140" s="46">
        <v>350.04765168736185</v>
      </c>
      <c r="AD140" s="46">
        <v>365.32616316094766</v>
      </c>
      <c r="AE140" s="46">
        <v>391.07545108751441</v>
      </c>
      <c r="AF140" s="46">
        <v>437.26156710142044</v>
      </c>
      <c r="AG140" s="46">
        <v>498.687211931408</v>
      </c>
      <c r="AH140" s="46">
        <v>581.94189288792677</v>
      </c>
      <c r="AI140" s="46">
        <v>668.22125949662848</v>
      </c>
      <c r="AJ140" s="46">
        <v>748.34013226765194</v>
      </c>
      <c r="AK140" s="46">
        <v>805.98763656919766</v>
      </c>
      <c r="AL140" s="46">
        <v>860.57837619041015</v>
      </c>
      <c r="AM140" s="46">
        <v>987.31193870644438</v>
      </c>
      <c r="AN140" s="46">
        <v>1169.412495768245</v>
      </c>
      <c r="AO140" s="46">
        <v>1177.2019439922803</v>
      </c>
    </row>
    <row r="141" spans="27:41" x14ac:dyDescent="0.25">
      <c r="AA141" t="s">
        <v>1057</v>
      </c>
      <c r="AC141" s="46">
        <v>464.9354827855156</v>
      </c>
      <c r="AD141" s="46">
        <v>480.4474665028132</v>
      </c>
      <c r="AE141" s="46">
        <v>506.5902321918374</v>
      </c>
      <c r="AF141" s="46">
        <v>553.48211881165082</v>
      </c>
      <c r="AG141" s="46">
        <v>615.84641365212997</v>
      </c>
      <c r="AH141" s="46">
        <v>700.37331453324441</v>
      </c>
      <c r="AI141" s="46">
        <v>787.97112288805522</v>
      </c>
      <c r="AJ141" s="46">
        <v>869.31429761002767</v>
      </c>
      <c r="AK141" s="46">
        <v>927.84271744829948</v>
      </c>
      <c r="AL141" s="46">
        <v>983.26765977531954</v>
      </c>
      <c r="AM141" s="46">
        <v>1111.9378485119767</v>
      </c>
      <c r="AN141" s="46">
        <v>1296.8210948908666</v>
      </c>
      <c r="AO141" s="46">
        <v>1304.7295755758048</v>
      </c>
    </row>
    <row r="142" spans="27:41" x14ac:dyDescent="0.25">
      <c r="AA142" t="s">
        <v>1059</v>
      </c>
      <c r="AC142" s="46">
        <v>573.71651516820555</v>
      </c>
      <c r="AD142" s="46">
        <v>589.04797571599886</v>
      </c>
      <c r="AE142" s="46">
        <v>614.88650209537138</v>
      </c>
      <c r="AF142" s="46">
        <v>661.23267972510826</v>
      </c>
      <c r="AG142" s="46">
        <v>722.87120134728832</v>
      </c>
      <c r="AH142" s="46">
        <v>806.41440996576864</v>
      </c>
      <c r="AI142" s="46">
        <v>892.99278998882403</v>
      </c>
      <c r="AJ142" s="46">
        <v>973.38932104788591</v>
      </c>
      <c r="AK142" s="46">
        <v>1031.2366105854919</v>
      </c>
      <c r="AL142" s="46">
        <v>1086.0165398682898</v>
      </c>
      <c r="AM142" s="46">
        <v>1213.1893090688636</v>
      </c>
      <c r="AN142" s="46">
        <v>1395.9209562333319</v>
      </c>
      <c r="AO142" s="46">
        <v>1403.7373990146871</v>
      </c>
    </row>
    <row r="143" spans="27:41" x14ac:dyDescent="0.25">
      <c r="AA143" t="s">
        <v>1089</v>
      </c>
      <c r="AD143" s="46">
        <v>697.64848492918452</v>
      </c>
      <c r="AE143" s="46">
        <v>723.18277199890531</v>
      </c>
      <c r="AF143" s="46">
        <v>768.98324063856569</v>
      </c>
      <c r="AG143" s="46">
        <v>829.89598904244667</v>
      </c>
      <c r="AH143" s="46">
        <v>912.45550539829287</v>
      </c>
      <c r="AI143" s="46">
        <v>998.01445708959284</v>
      </c>
      <c r="AJ143" s="46">
        <v>1077.4643444857443</v>
      </c>
      <c r="AK143" s="46">
        <v>1134.6305037226844</v>
      </c>
      <c r="AL143" s="46">
        <v>1188.76541996126</v>
      </c>
      <c r="AM143" s="46">
        <v>1314.4407696257506</v>
      </c>
      <c r="AN143" s="46">
        <v>1495.0208175757973</v>
      </c>
      <c r="AO143" s="46">
        <v>1502.7452224535693</v>
      </c>
    </row>
    <row r="146" spans="27:42" ht="28.5" x14ac:dyDescent="0.65">
      <c r="AA146" s="365" t="s">
        <v>235</v>
      </c>
    </row>
    <row r="147" spans="27:42" x14ac:dyDescent="0.25">
      <c r="AA147" t="s">
        <v>1044</v>
      </c>
      <c r="AC147" s="46">
        <v>647.29391694888</v>
      </c>
      <c r="AD147" s="46">
        <v>662.59935495478589</v>
      </c>
      <c r="AE147" s="46">
        <v>688.39402473321297</v>
      </c>
      <c r="AF147" s="46">
        <v>734.66153762648833</v>
      </c>
      <c r="AG147" s="46">
        <v>796.19543929475299</v>
      </c>
      <c r="AH147" s="46">
        <v>879.59684814668162</v>
      </c>
      <c r="AI147" s="46">
        <v>966.02827333779703</v>
      </c>
      <c r="AJ147" s="46">
        <v>1046.2883473046318</v>
      </c>
      <c r="AK147" s="46">
        <v>1104.0374490462093</v>
      </c>
      <c r="AL147" s="46">
        <v>1158.7244005494563</v>
      </c>
      <c r="AM147" s="46">
        <v>1285.6813170753614</v>
      </c>
      <c r="AN147" s="46">
        <v>1468.1028074747626</v>
      </c>
      <c r="AO147" s="46">
        <v>1475.9059844299013</v>
      </c>
      <c r="AP147" s="697"/>
    </row>
    <row r="148" spans="27:42" x14ac:dyDescent="0.25">
      <c r="AA148" t="s">
        <v>1046</v>
      </c>
      <c r="AC148" s="46"/>
      <c r="AD148" s="46">
        <v>753.90834259421877</v>
      </c>
      <c r="AE148" s="46">
        <v>779.86366066773519</v>
      </c>
      <c r="AF148" s="46">
        <v>826.41932506532135</v>
      </c>
      <c r="AG148" s="46">
        <v>888.33645598727321</v>
      </c>
      <c r="AH148" s="46">
        <v>972.2572831195821</v>
      </c>
      <c r="AI148" s="46">
        <v>1059.2269976886951</v>
      </c>
      <c r="AJ148" s="46">
        <v>1139.9869255834419</v>
      </c>
      <c r="AK148" s="46">
        <v>1198.0956858225479</v>
      </c>
      <c r="AL148" s="46">
        <v>1253.1232242236074</v>
      </c>
      <c r="AM148" s="46">
        <v>1380.870820127139</v>
      </c>
      <c r="AN148" s="46">
        <v>1564.4284198207813</v>
      </c>
      <c r="AO148" s="46">
        <v>1572.2801944266316</v>
      </c>
      <c r="AP148" s="697"/>
    </row>
    <row r="149" spans="27:42" x14ac:dyDescent="0.25">
      <c r="AA149" t="s">
        <v>1048</v>
      </c>
      <c r="AC149" s="46"/>
      <c r="AD149" s="46">
        <v>832.97243998519332</v>
      </c>
      <c r="AE149" s="46">
        <v>858.77275558212727</v>
      </c>
      <c r="AF149" s="46">
        <v>905.05039663835555</v>
      </c>
      <c r="AG149" s="46">
        <v>966.59776792261619</v>
      </c>
      <c r="AH149" s="46">
        <v>1050.0174324273453</v>
      </c>
      <c r="AI149" s="46">
        <v>1136.4677751324148</v>
      </c>
      <c r="AJ149" s="46">
        <v>1216.745417104341</v>
      </c>
      <c r="AK149" s="46">
        <v>1274.5071587670971</v>
      </c>
      <c r="AL149" s="46">
        <v>1329.2060822004016</v>
      </c>
      <c r="AM149" s="46">
        <v>1456.1907888546377</v>
      </c>
      <c r="AN149" s="46">
        <v>1638.6522093668907</v>
      </c>
      <c r="AO149" s="46">
        <v>1646.4570933556417</v>
      </c>
      <c r="AP149" s="697"/>
    </row>
    <row r="150" spans="27:42" x14ac:dyDescent="0.25">
      <c r="AA150" t="s">
        <v>1087</v>
      </c>
      <c r="AC150" s="46"/>
      <c r="AD150" s="46"/>
      <c r="AE150" s="46">
        <v>935.71417430394217</v>
      </c>
      <c r="AF150" s="46">
        <v>981.9577611031533</v>
      </c>
      <c r="AG150" s="46">
        <v>1043.4598420929433</v>
      </c>
      <c r="AH150" s="46">
        <v>1126.8181196678383</v>
      </c>
      <c r="AI150" s="46">
        <v>1213.2048484274399</v>
      </c>
      <c r="AJ150" s="46">
        <v>1293.4234137665883</v>
      </c>
      <c r="AK150" s="46">
        <v>1351.1426502748382</v>
      </c>
      <c r="AL150" s="46">
        <v>1405.8013220270709</v>
      </c>
      <c r="AM150" s="46">
        <v>1532.6925785625313</v>
      </c>
      <c r="AN150" s="46">
        <v>1715.0197316900408</v>
      </c>
      <c r="AO150" s="46">
        <v>1722.8188718302504</v>
      </c>
      <c r="AP150" s="697"/>
    </row>
    <row r="151" spans="27:42" x14ac:dyDescent="0.25">
      <c r="AP151" s="697"/>
    </row>
    <row r="152" spans="27:42" x14ac:dyDescent="0.25">
      <c r="AA152" t="s">
        <v>1055</v>
      </c>
      <c r="AB152" s="46">
        <v>347.85176418717947</v>
      </c>
      <c r="AC152" s="46">
        <v>365.65620699887239</v>
      </c>
      <c r="AD152" s="46">
        <v>380.93471828378938</v>
      </c>
      <c r="AE152" s="46">
        <v>406.68400712528398</v>
      </c>
      <c r="AF152" s="46">
        <v>452.87012141890148</v>
      </c>
      <c r="AG152" s="46">
        <v>514.29576688040913</v>
      </c>
      <c r="AH152" s="46">
        <v>597.55044924145648</v>
      </c>
      <c r="AI152" s="46">
        <v>683.82981485974108</v>
      </c>
      <c r="AJ152" s="46">
        <v>763.94868814150232</v>
      </c>
      <c r="AK152" s="46">
        <v>821.59619142847453</v>
      </c>
      <c r="AL152" s="46">
        <v>876.18693231962925</v>
      </c>
      <c r="AM152" s="46">
        <v>1002.9204932689413</v>
      </c>
      <c r="AN152" s="46">
        <v>1185.0210512072781</v>
      </c>
      <c r="AO152" s="46">
        <v>1192.810500245733</v>
      </c>
      <c r="AP152" s="697"/>
    </row>
    <row r="153" spans="27:42" x14ac:dyDescent="0.25">
      <c r="AA153" t="s">
        <v>1057</v>
      </c>
      <c r="AB153" s="46"/>
      <c r="AC153" s="46">
        <v>480.78255365127961</v>
      </c>
      <c r="AD153" s="46">
        <v>496.29453636056314</v>
      </c>
      <c r="AE153" s="46">
        <v>522.43730238212811</v>
      </c>
      <c r="AF153" s="46">
        <v>569.32919132972677</v>
      </c>
      <c r="AG153" s="46">
        <v>631.69348392555571</v>
      </c>
      <c r="AH153" s="46">
        <v>716.22038713445545</v>
      </c>
      <c r="AI153" s="46">
        <v>803.81819133250713</v>
      </c>
      <c r="AJ153" s="46">
        <v>885.16136638702017</v>
      </c>
      <c r="AK153" s="46">
        <v>943.68978772172545</v>
      </c>
      <c r="AL153" s="46">
        <v>999.11473295847702</v>
      </c>
      <c r="AM153" s="46">
        <v>1127.7849192842136</v>
      </c>
      <c r="AN153" s="46">
        <v>1312.6681666607258</v>
      </c>
      <c r="AO153" s="46">
        <v>1320.5766471793938</v>
      </c>
      <c r="AP153" s="697"/>
    </row>
    <row r="154" spans="27:42" x14ac:dyDescent="0.25">
      <c r="AA154" t="s">
        <v>1059</v>
      </c>
      <c r="AB154" s="46"/>
      <c r="AC154" s="46">
        <v>589.37916290007354</v>
      </c>
      <c r="AD154" s="46">
        <v>604.71062307417867</v>
      </c>
      <c r="AE154" s="46">
        <v>630.54915167076751</v>
      </c>
      <c r="AF154" s="46">
        <v>676.89532790540216</v>
      </c>
      <c r="AG154" s="46">
        <v>738.53385087285938</v>
      </c>
      <c r="AH154" s="46">
        <v>822.07706243101995</v>
      </c>
      <c r="AI154" s="46">
        <v>908.65543737191661</v>
      </c>
      <c r="AJ154" s="46">
        <v>989.05197042398197</v>
      </c>
      <c r="AK154" s="46">
        <v>1046.8992572710331</v>
      </c>
      <c r="AL154" s="46">
        <v>1101.6791853580289</v>
      </c>
      <c r="AM154" s="46">
        <v>1228.8519615341152</v>
      </c>
      <c r="AN154" s="46">
        <v>1411.5836059083788</v>
      </c>
      <c r="AO154" s="46">
        <v>1419.4000506827372</v>
      </c>
      <c r="AP154" s="697"/>
    </row>
    <row r="155" spans="27:42" x14ac:dyDescent="0.25">
      <c r="AA155" t="s">
        <v>1089</v>
      </c>
      <c r="AD155" s="46">
        <v>713.1267097877942</v>
      </c>
      <c r="AE155" s="46">
        <v>738.66100095940692</v>
      </c>
      <c r="AF155" s="46">
        <v>784.46146448107754</v>
      </c>
      <c r="AG155" s="46">
        <v>845.37421782016304</v>
      </c>
      <c r="AH155" s="46">
        <v>927.93373772758446</v>
      </c>
      <c r="AI155" s="46">
        <v>1013.4926834113261</v>
      </c>
      <c r="AJ155" s="46">
        <v>1092.9425744609439</v>
      </c>
      <c r="AK155" s="46">
        <v>1150.1087268203407</v>
      </c>
      <c r="AL155" s="46">
        <v>1204.2436377575809</v>
      </c>
      <c r="AM155" s="46">
        <v>1329.9190037840167</v>
      </c>
      <c r="AN155" s="46">
        <v>1510.4990451560318</v>
      </c>
      <c r="AO155" s="46">
        <v>1518.2234541860805</v>
      </c>
      <c r="AP155" s="697"/>
    </row>
    <row r="156" spans="27:42" x14ac:dyDescent="0.25">
      <c r="AP156" s="697"/>
    </row>
    <row r="157" spans="27:42" x14ac:dyDescent="0.25">
      <c r="AP157" s="697"/>
    </row>
    <row r="158" spans="27:42" ht="28.5" x14ac:dyDescent="0.65">
      <c r="AA158" s="365" t="s">
        <v>241</v>
      </c>
      <c r="AP158" s="697"/>
    </row>
    <row r="159" spans="27:42" x14ac:dyDescent="0.25">
      <c r="AA159" t="s">
        <v>1044</v>
      </c>
      <c r="AC159" s="46">
        <v>634.82782072201053</v>
      </c>
      <c r="AD159" s="46">
        <v>650.13325899567553</v>
      </c>
      <c r="AE159" s="46">
        <v>675.92792751516458</v>
      </c>
      <c r="AF159" s="46">
        <v>722.19544112559618</v>
      </c>
      <c r="AG159" s="46">
        <v>783.72934277193917</v>
      </c>
      <c r="AH159" s="46">
        <v>867.13075229404888</v>
      </c>
      <c r="AI159" s="46">
        <v>953.56217643918069</v>
      </c>
      <c r="AJ159" s="46">
        <v>1033.8222506753402</v>
      </c>
      <c r="AK159" s="46">
        <v>1091.5713523605475</v>
      </c>
      <c r="AL159" s="46">
        <v>1146.2583035005187</v>
      </c>
      <c r="AM159" s="46">
        <v>1273.2152202331156</v>
      </c>
      <c r="AN159" s="46">
        <v>1455.636710908105</v>
      </c>
      <c r="AO159" s="46">
        <v>1463.4398877254494</v>
      </c>
      <c r="AP159" s="697"/>
    </row>
    <row r="160" spans="27:42" x14ac:dyDescent="0.25">
      <c r="AA160" t="s">
        <v>1046</v>
      </c>
      <c r="AC160" s="46"/>
      <c r="AD160" s="46">
        <v>741.36460883830568</v>
      </c>
      <c r="AE160" s="46">
        <v>767.31992647311733</v>
      </c>
      <c r="AF160" s="46">
        <v>813.87558993278367</v>
      </c>
      <c r="AG160" s="46">
        <v>875.79272105139626</v>
      </c>
      <c r="AH160" s="46">
        <v>959.71355021082252</v>
      </c>
      <c r="AI160" s="46">
        <v>1046.6832621174526</v>
      </c>
      <c r="AJ160" s="46">
        <v>1127.4431926141717</v>
      </c>
      <c r="AK160" s="46">
        <v>1185.5519508866705</v>
      </c>
      <c r="AL160" s="46">
        <v>1240.5794886826202</v>
      </c>
      <c r="AM160" s="46">
        <v>1368.3270863712257</v>
      </c>
      <c r="AN160" s="46">
        <v>1551.8846851572034</v>
      </c>
      <c r="AO160" s="46">
        <v>1559.7364606102078</v>
      </c>
      <c r="AP160" s="697"/>
    </row>
    <row r="161" spans="27:45" x14ac:dyDescent="0.25">
      <c r="AA161" t="s">
        <v>1048</v>
      </c>
      <c r="AC161" s="46"/>
      <c r="AD161" s="46">
        <v>820.503615148721</v>
      </c>
      <c r="AE161" s="46">
        <v>846.30393132887139</v>
      </c>
      <c r="AF161" s="46">
        <v>892.58157107695092</v>
      </c>
      <c r="AG161" s="46">
        <v>954.12894096585251</v>
      </c>
      <c r="AH161" s="46">
        <v>1037.5486052961621</v>
      </c>
      <c r="AI161" s="46">
        <v>1123.9989508464553</v>
      </c>
      <c r="AJ161" s="46">
        <v>1204.2765934070483</v>
      </c>
      <c r="AK161" s="46">
        <v>1262.0383334564206</v>
      </c>
      <c r="AL161" s="46">
        <v>1316.7372542952298</v>
      </c>
      <c r="AM161" s="46">
        <v>1443.721961320108</v>
      </c>
      <c r="AN161" s="46">
        <v>1626.1833830533003</v>
      </c>
      <c r="AO161" s="46">
        <v>1633.9882686118297</v>
      </c>
      <c r="AP161" s="697"/>
    </row>
    <row r="162" spans="27:45" x14ac:dyDescent="0.25">
      <c r="AA162" t="s">
        <v>1087</v>
      </c>
      <c r="AC162" s="46"/>
      <c r="AD162" s="46"/>
      <c r="AE162" s="46">
        <v>923.25452776424197</v>
      </c>
      <c r="AF162" s="46">
        <v>969.49811250963023</v>
      </c>
      <c r="AG162" s="46">
        <v>1031.0001921004398</v>
      </c>
      <c r="AH162" s="46">
        <v>1114.3584700622866</v>
      </c>
      <c r="AI162" s="46">
        <v>1200.7451956072096</v>
      </c>
      <c r="AJ162" s="46">
        <v>1280.9637621369795</v>
      </c>
      <c r="AK162" s="46">
        <v>1338.6830003716309</v>
      </c>
      <c r="AL162" s="46">
        <v>1393.3416699807447</v>
      </c>
      <c r="AM162" s="46">
        <v>1520.2329308024437</v>
      </c>
      <c r="AN162" s="46">
        <v>1702.5600789293414</v>
      </c>
      <c r="AO162" s="46">
        <v>1710.3592226414166</v>
      </c>
      <c r="AP162" s="697"/>
      <c r="AQ162" s="697"/>
      <c r="AR162" s="697"/>
      <c r="AS162" s="697"/>
    </row>
    <row r="163" spans="27:45" x14ac:dyDescent="0.25">
      <c r="AP163" s="697"/>
      <c r="AQ163" s="697"/>
      <c r="AR163" s="697"/>
      <c r="AS163" s="697"/>
    </row>
    <row r="164" spans="27:45" x14ac:dyDescent="0.25">
      <c r="AA164" t="s">
        <v>1055</v>
      </c>
      <c r="AB164" s="46">
        <v>335.40759850702756</v>
      </c>
      <c r="AC164" s="46">
        <v>353.2120417422143</v>
      </c>
      <c r="AD164" s="46">
        <v>368.49055345181148</v>
      </c>
      <c r="AE164" s="46">
        <v>394.23984154100322</v>
      </c>
      <c r="AF164" s="46">
        <v>440.42595753075284</v>
      </c>
      <c r="AG164" s="46">
        <v>501.85160245564089</v>
      </c>
      <c r="AH164" s="46">
        <v>585.10628351913851</v>
      </c>
      <c r="AI164" s="46">
        <v>671.38565047638406</v>
      </c>
      <c r="AJ164" s="46">
        <v>751.50452291266743</v>
      </c>
      <c r="AK164" s="46">
        <v>809.1520257372149</v>
      </c>
      <c r="AL164" s="46">
        <v>863.74276721502781</v>
      </c>
      <c r="AM164" s="46">
        <v>990.47632964133788</v>
      </c>
      <c r="AN164" s="46">
        <v>1172.5768858335043</v>
      </c>
      <c r="AO164" s="46">
        <v>1180.3663339056986</v>
      </c>
      <c r="AP164" s="697"/>
      <c r="AQ164" s="697"/>
      <c r="AR164" s="697"/>
      <c r="AS164" s="697"/>
    </row>
    <row r="165" spans="27:45" x14ac:dyDescent="0.25">
      <c r="AA165" t="s">
        <v>1057</v>
      </c>
      <c r="AB165" s="46"/>
      <c r="AC165" s="46">
        <v>468.14822897473437</v>
      </c>
      <c r="AD165" s="46">
        <v>483.66021176715304</v>
      </c>
      <c r="AE165" s="46">
        <v>509.80297654169021</v>
      </c>
      <c r="AF165" s="46">
        <v>556.69486501126153</v>
      </c>
      <c r="AG165" s="46">
        <v>619.05915943606465</v>
      </c>
      <c r="AH165" s="46">
        <v>703.58606227085602</v>
      </c>
      <c r="AI165" s="46">
        <v>791.18386863042247</v>
      </c>
      <c r="AJ165" s="46">
        <v>872.52704285358379</v>
      </c>
      <c r="AK165" s="46">
        <v>931.05546219304449</v>
      </c>
      <c r="AL165" s="46">
        <v>986.48040817801291</v>
      </c>
      <c r="AM165" s="46">
        <v>1115.150593422992</v>
      </c>
      <c r="AN165" s="46">
        <v>1300.0338419633965</v>
      </c>
      <c r="AO165" s="46">
        <v>1307.9423228146052</v>
      </c>
      <c r="AP165" s="697"/>
      <c r="AQ165" s="697"/>
      <c r="AR165" s="697"/>
      <c r="AS165" s="697"/>
    </row>
    <row r="166" spans="27:45" x14ac:dyDescent="0.25">
      <c r="AA166" t="s">
        <v>1059</v>
      </c>
      <c r="AB166" s="46"/>
      <c r="AC166" s="46">
        <v>576.89187349307679</v>
      </c>
      <c r="AD166" s="46">
        <v>592.22333458894616</v>
      </c>
      <c r="AE166" s="46">
        <v>618.0618563345854</v>
      </c>
      <c r="AF166" s="46">
        <v>664.40803680435226</v>
      </c>
      <c r="AG166" s="46">
        <v>726.04655867565771</v>
      </c>
      <c r="AH166" s="46">
        <v>809.58976799168931</v>
      </c>
      <c r="AI166" s="46">
        <v>896.16814731719364</v>
      </c>
      <c r="AJ166" s="46">
        <v>976.56467997065829</v>
      </c>
      <c r="AK166" s="46">
        <v>1034.4119662198084</v>
      </c>
      <c r="AL166" s="46">
        <v>1089.1918970970094</v>
      </c>
      <c r="AM166" s="46">
        <v>1216.3646651017809</v>
      </c>
      <c r="AN166" s="46">
        <v>1399.0963116683486</v>
      </c>
      <c r="AO166" s="46">
        <v>1406.9127566420073</v>
      </c>
      <c r="AP166" s="697"/>
      <c r="AQ166" s="697"/>
      <c r="AR166" s="697"/>
      <c r="AS166" s="697"/>
    </row>
    <row r="167" spans="27:45" x14ac:dyDescent="0.25">
      <c r="AA167" t="s">
        <v>1089</v>
      </c>
      <c r="AD167" s="46">
        <v>700.78645741073933</v>
      </c>
      <c r="AE167" s="46">
        <v>726.32073612748059</v>
      </c>
      <c r="AF167" s="46">
        <v>772.121208597443</v>
      </c>
      <c r="AG167" s="46">
        <v>833.03395791525077</v>
      </c>
      <c r="AH167" s="46">
        <v>915.59347371252261</v>
      </c>
      <c r="AI167" s="46">
        <v>1001.1524260039648</v>
      </c>
      <c r="AJ167" s="46">
        <v>1080.6023170877329</v>
      </c>
      <c r="AK167" s="46">
        <v>1137.7684702465722</v>
      </c>
      <c r="AL167" s="46">
        <v>1191.9033860160057</v>
      </c>
      <c r="AM167" s="46">
        <v>1317.5787367805699</v>
      </c>
      <c r="AN167" s="46">
        <v>1498.1587813733006</v>
      </c>
      <c r="AO167" s="46">
        <v>1505.8831904694093</v>
      </c>
      <c r="AP167" s="697"/>
      <c r="AQ167" s="697"/>
      <c r="AR167" s="697"/>
      <c r="AS167" s="697"/>
    </row>
    <row r="168" spans="27:45" x14ac:dyDescent="0.25">
      <c r="AP168" s="697"/>
      <c r="AQ168" s="697"/>
      <c r="AR168" s="697"/>
      <c r="AS168" s="697"/>
    </row>
    <row r="169" spans="27:45" x14ac:dyDescent="0.25">
      <c r="AP169" s="697"/>
      <c r="AQ169" s="697"/>
      <c r="AR169" s="697"/>
      <c r="AS169" s="697"/>
    </row>
    <row r="170" spans="27:45" ht="28.5" x14ac:dyDescent="0.65">
      <c r="AA170" s="365" t="s">
        <v>236</v>
      </c>
      <c r="AP170" s="697"/>
      <c r="AQ170" s="697"/>
      <c r="AR170" s="697"/>
      <c r="AS170" s="697"/>
    </row>
    <row r="171" spans="27:45" x14ac:dyDescent="0.25">
      <c r="AA171" t="s">
        <v>1044</v>
      </c>
      <c r="AC171" s="46">
        <v>657.56565243475336</v>
      </c>
      <c r="AD171" s="46">
        <v>672.87109058315116</v>
      </c>
      <c r="AE171" s="46">
        <v>698.66575987773251</v>
      </c>
      <c r="AF171" s="46">
        <v>744.93327365414359</v>
      </c>
      <c r="AG171" s="46">
        <v>806.46717490902563</v>
      </c>
      <c r="AH171" s="46">
        <v>889.8685841242301</v>
      </c>
      <c r="AI171" s="46">
        <v>976.30000949385146</v>
      </c>
      <c r="AJ171" s="46">
        <v>1056.5600826840277</v>
      </c>
      <c r="AK171" s="46">
        <v>1114.3091839307988</v>
      </c>
      <c r="AL171" s="46">
        <v>1168.9961353338317</v>
      </c>
      <c r="AM171" s="46">
        <v>1295.9530521979593</v>
      </c>
      <c r="AN171" s="46">
        <v>1478.374543699714</v>
      </c>
      <c r="AO171" s="46">
        <v>1486.1777201036757</v>
      </c>
      <c r="AP171" s="697"/>
    </row>
    <row r="172" spans="27:45" x14ac:dyDescent="0.25">
      <c r="AA172" t="s">
        <v>1046</v>
      </c>
      <c r="AC172" s="46"/>
      <c r="AD172" s="46">
        <v>764.24405197458645</v>
      </c>
      <c r="AE172" s="46">
        <v>790.19936741587526</v>
      </c>
      <c r="AF172" s="46">
        <v>836.75503098143577</v>
      </c>
      <c r="AG172" s="46">
        <v>898.67216154032201</v>
      </c>
      <c r="AH172" s="46">
        <v>982.59298948952869</v>
      </c>
      <c r="AI172" s="46">
        <v>1069.5627051780946</v>
      </c>
      <c r="AJ172" s="46">
        <v>1150.3226338897398</v>
      </c>
      <c r="AK172" s="46">
        <v>1208.43139222275</v>
      </c>
      <c r="AL172" s="46">
        <v>1263.4589310171307</v>
      </c>
      <c r="AM172" s="46">
        <v>1391.2065273139835</v>
      </c>
      <c r="AN172" s="46">
        <v>1574.7641288229552</v>
      </c>
      <c r="AO172" s="46">
        <v>1582.6159038523824</v>
      </c>
    </row>
    <row r="173" spans="27:45" x14ac:dyDescent="0.25">
      <c r="AA173" t="s">
        <v>1048</v>
      </c>
      <c r="AC173" s="46"/>
      <c r="AD173" s="46">
        <v>843.24642433638496</v>
      </c>
      <c r="AE173" s="46">
        <v>869.04673895220731</v>
      </c>
      <c r="AF173" s="46">
        <v>915.32437866758289</v>
      </c>
      <c r="AG173" s="46">
        <v>976.87175066042425</v>
      </c>
      <c r="AH173" s="46">
        <v>1060.2914163751914</v>
      </c>
      <c r="AI173" s="46">
        <v>1146.7417591892731</v>
      </c>
      <c r="AJ173" s="46">
        <v>1227.0194010739892</v>
      </c>
      <c r="AK173" s="46">
        <v>1284.7811440448943</v>
      </c>
      <c r="AL173" s="46">
        <v>1339.4800640988142</v>
      </c>
      <c r="AM173" s="46">
        <v>1466.4647712327044</v>
      </c>
      <c r="AN173" s="46">
        <v>1648.9261910472785</v>
      </c>
      <c r="AO173" s="46">
        <v>1656.7310760389435</v>
      </c>
    </row>
    <row r="174" spans="27:45" x14ac:dyDescent="0.25">
      <c r="AA174" t="s">
        <v>1087</v>
      </c>
      <c r="AC174" s="46"/>
      <c r="AD174" s="46"/>
      <c r="AE174" s="46">
        <v>945.98060070179349</v>
      </c>
      <c r="AF174" s="46">
        <v>992.22418639967941</v>
      </c>
      <c r="AG174" s="46">
        <v>1053.7262668536898</v>
      </c>
      <c r="AH174" s="46">
        <v>1137.0845436546804</v>
      </c>
      <c r="AI174" s="46">
        <v>1223.4712696163208</v>
      </c>
      <c r="AJ174" s="46">
        <v>1303.6898385273344</v>
      </c>
      <c r="AK174" s="46">
        <v>1361.4090748569909</v>
      </c>
      <c r="AL174" s="46">
        <v>1416.0677427992339</v>
      </c>
      <c r="AM174" s="46">
        <v>1542.9590031446842</v>
      </c>
      <c r="AN174" s="46">
        <v>1725.2861563912559</v>
      </c>
      <c r="AO174" s="46">
        <v>1733.0852949836571</v>
      </c>
    </row>
    <row r="176" spans="27:45" x14ac:dyDescent="0.25">
      <c r="AA176" t="s">
        <v>1055</v>
      </c>
      <c r="AB176" s="46">
        <v>358.10542804063414</v>
      </c>
      <c r="AC176" s="46">
        <v>375.90987146788666</v>
      </c>
      <c r="AD176" s="46">
        <v>391.18838309272024</v>
      </c>
      <c r="AE176" s="46">
        <v>416.93767123022513</v>
      </c>
      <c r="AF176" s="46">
        <v>463.12378673684447</v>
      </c>
      <c r="AG176" s="46">
        <v>524.54943221388135</v>
      </c>
      <c r="AH176" s="46">
        <v>607.80411298059903</v>
      </c>
      <c r="AI176" s="46">
        <v>694.08347870586238</v>
      </c>
      <c r="AJ176" s="46">
        <v>774.20235231891309</v>
      </c>
      <c r="AK176" s="46">
        <v>831.84985605450606</v>
      </c>
      <c r="AL176" s="46">
        <v>886.44059545485902</v>
      </c>
      <c r="AM176" s="46">
        <v>1013.1741578190524</v>
      </c>
      <c r="AN176" s="46">
        <v>1195.2747150948105</v>
      </c>
      <c r="AO176" s="46">
        <v>1203.0641637053502</v>
      </c>
    </row>
    <row r="177" spans="27:41" x14ac:dyDescent="0.25">
      <c r="AA177" t="s">
        <v>1057</v>
      </c>
      <c r="AB177" s="46"/>
      <c r="AC177" s="46">
        <v>491.19290522695832</v>
      </c>
      <c r="AD177" s="46">
        <v>506.70488928718862</v>
      </c>
      <c r="AE177" s="46">
        <v>532.84765422799614</v>
      </c>
      <c r="AF177" s="46">
        <v>579.73954059840401</v>
      </c>
      <c r="AG177" s="46">
        <v>642.10383560515356</v>
      </c>
      <c r="AH177" s="46">
        <v>726.63073715134942</v>
      </c>
      <c r="AI177" s="46">
        <v>814.22854400972699</v>
      </c>
      <c r="AJ177" s="46">
        <v>895.57172031126777</v>
      </c>
      <c r="AK177" s="46">
        <v>954.10013931818776</v>
      </c>
      <c r="AL177" s="46">
        <v>1009.5250826428303</v>
      </c>
      <c r="AM177" s="46">
        <v>1138.1952688854317</v>
      </c>
      <c r="AN177" s="46">
        <v>1323.0785169270255</v>
      </c>
      <c r="AO177" s="46">
        <v>1330.9869969468821</v>
      </c>
    </row>
    <row r="178" spans="27:41" x14ac:dyDescent="0.25">
      <c r="AA178" t="s">
        <v>1059</v>
      </c>
      <c r="AB178" s="46"/>
      <c r="AC178" s="46">
        <v>599.66836559566184</v>
      </c>
      <c r="AD178" s="46">
        <v>614.99982616836769</v>
      </c>
      <c r="AE178" s="46">
        <v>640.83835072912461</v>
      </c>
      <c r="AF178" s="46">
        <v>687.18452830903641</v>
      </c>
      <c r="AG178" s="46">
        <v>748.82305127649352</v>
      </c>
      <c r="AH178" s="46">
        <v>832.36625845004664</v>
      </c>
      <c r="AI178" s="46">
        <v>918.94463618114776</v>
      </c>
      <c r="AJ178" s="46">
        <v>999.341170827616</v>
      </c>
      <c r="AK178" s="46">
        <v>1057.188456379215</v>
      </c>
      <c r="AL178" s="46">
        <v>1111.9683863595642</v>
      </c>
      <c r="AM178" s="46">
        <v>1239.1411594464951</v>
      </c>
      <c r="AN178" s="46">
        <v>1421.8728038207582</v>
      </c>
      <c r="AO178" s="46">
        <v>1429.6892493923187</v>
      </c>
    </row>
    <row r="179" spans="27:41" x14ac:dyDescent="0.25">
      <c r="AA179" t="s">
        <v>1089</v>
      </c>
      <c r="AD179" s="46">
        <v>723.29476304954676</v>
      </c>
      <c r="AE179" s="46">
        <v>748.82904723025308</v>
      </c>
      <c r="AF179" s="46">
        <v>794.62951601966881</v>
      </c>
      <c r="AG179" s="46">
        <v>855.54226694783347</v>
      </c>
      <c r="AH179" s="46">
        <v>938.10177974874387</v>
      </c>
      <c r="AI179" s="46">
        <v>1023.6607283525685</v>
      </c>
      <c r="AJ179" s="46">
        <v>1103.1106213439643</v>
      </c>
      <c r="AK179" s="46">
        <v>1160.2767734402423</v>
      </c>
      <c r="AL179" s="46">
        <v>1214.4116900762981</v>
      </c>
      <c r="AM179" s="46">
        <v>1340.0870500075584</v>
      </c>
      <c r="AN179" s="46">
        <v>1520.667090714491</v>
      </c>
      <c r="AO179" s="46">
        <v>1528.3915018377554</v>
      </c>
    </row>
  </sheetData>
  <sheetProtection algorithmName="SHA-512" hashValue="nFftpjOuC002WCn9GjtU9syXS6X/ZyO53NDLIK6d0zTsnvs6ONmeph4zxREgrPIDv/3t35SIf4BuoxEKLg6sHQ==" saltValue="qygIOWkxFOfsOUlr2knBD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85FBE-F29F-4F0F-814F-DD7C9D607868}">
  <sheetPr codeName="Sheet9"/>
  <dimension ref="A1:C103"/>
  <sheetViews>
    <sheetView topLeftCell="A53" workbookViewId="0">
      <selection activeCell="C79" sqref="C79:C80"/>
    </sheetView>
  </sheetViews>
  <sheetFormatPr defaultRowHeight="12.5" x14ac:dyDescent="0.25"/>
  <cols>
    <col min="1" max="1" width="17" bestFit="1" customWidth="1"/>
    <col min="2" max="2" width="118.1796875" customWidth="1"/>
    <col min="3" max="3" width="19.7265625" customWidth="1"/>
  </cols>
  <sheetData>
    <row r="1" spans="1:3" s="364" customFormat="1" ht="16.5" customHeight="1" x14ac:dyDescent="0.3">
      <c r="A1" s="595" t="s">
        <v>1108</v>
      </c>
      <c r="B1" s="596" t="s">
        <v>1109</v>
      </c>
      <c r="C1" s="596" t="s">
        <v>1110</v>
      </c>
    </row>
    <row r="2" spans="1:3" ht="16.5" customHeight="1" x14ac:dyDescent="0.25">
      <c r="A2" s="951">
        <v>44733</v>
      </c>
      <c r="B2" s="597" t="s">
        <v>1111</v>
      </c>
      <c r="C2" s="950" t="s">
        <v>1112</v>
      </c>
    </row>
    <row r="3" spans="1:3" ht="16.5" customHeight="1" x14ac:dyDescent="0.25">
      <c r="A3" s="951"/>
      <c r="B3" s="597" t="s">
        <v>1113</v>
      </c>
      <c r="C3" s="950"/>
    </row>
    <row r="4" spans="1:3" ht="16.5" customHeight="1" x14ac:dyDescent="0.25">
      <c r="A4" s="951"/>
      <c r="B4" s="597" t="s">
        <v>1114</v>
      </c>
      <c r="C4" s="950"/>
    </row>
    <row r="5" spans="1:3" ht="16.5" customHeight="1" x14ac:dyDescent="0.25">
      <c r="A5" s="951"/>
      <c r="B5" s="597" t="s">
        <v>1115</v>
      </c>
      <c r="C5" s="950"/>
    </row>
    <row r="6" spans="1:3" ht="16.5" customHeight="1" x14ac:dyDescent="0.25">
      <c r="A6" s="949">
        <v>44762</v>
      </c>
      <c r="B6" s="597" t="s">
        <v>1116</v>
      </c>
      <c r="C6" s="953" t="s">
        <v>1117</v>
      </c>
    </row>
    <row r="7" spans="1:3" ht="16.5" customHeight="1" x14ac:dyDescent="0.25">
      <c r="A7" s="952"/>
      <c r="B7" s="597" t="s">
        <v>1118</v>
      </c>
      <c r="C7" s="952"/>
    </row>
    <row r="8" spans="1:3" ht="16.5" customHeight="1" x14ac:dyDescent="0.25">
      <c r="A8" s="952"/>
      <c r="B8" s="597" t="s">
        <v>1119</v>
      </c>
      <c r="C8" s="952"/>
    </row>
    <row r="9" spans="1:3" ht="16.5" customHeight="1" x14ac:dyDescent="0.25">
      <c r="A9" s="949">
        <v>44763</v>
      </c>
      <c r="B9" s="597" t="s">
        <v>1120</v>
      </c>
      <c r="C9" s="950" t="s">
        <v>1112</v>
      </c>
    </row>
    <row r="10" spans="1:3" ht="16.5" customHeight="1" x14ac:dyDescent="0.25">
      <c r="A10" s="949"/>
      <c r="B10" s="597" t="s">
        <v>1121</v>
      </c>
      <c r="C10" s="950"/>
    </row>
    <row r="11" spans="1:3" ht="16.5" customHeight="1" x14ac:dyDescent="0.25">
      <c r="A11" s="949">
        <v>44791</v>
      </c>
      <c r="B11" s="597" t="s">
        <v>1122</v>
      </c>
      <c r="C11" s="950" t="s">
        <v>1117</v>
      </c>
    </row>
    <row r="12" spans="1:3" ht="16.5" customHeight="1" x14ac:dyDescent="0.25">
      <c r="A12" s="949"/>
      <c r="B12" s="597" t="s">
        <v>1123</v>
      </c>
      <c r="C12" s="950"/>
    </row>
    <row r="13" spans="1:3" ht="16.5" customHeight="1" x14ac:dyDescent="0.25">
      <c r="A13" s="949"/>
      <c r="B13" s="597" t="s">
        <v>1124</v>
      </c>
      <c r="C13" s="950"/>
    </row>
    <row r="14" spans="1:3" ht="16.5" customHeight="1" x14ac:dyDescent="0.25">
      <c r="A14" s="949"/>
      <c r="B14" s="597" t="s">
        <v>1125</v>
      </c>
      <c r="C14" s="950"/>
    </row>
    <row r="15" spans="1:3" ht="16.5" customHeight="1" x14ac:dyDescent="0.25">
      <c r="A15" s="954">
        <v>44809</v>
      </c>
      <c r="B15" s="597" t="s">
        <v>1126</v>
      </c>
      <c r="C15" s="950" t="s">
        <v>1117</v>
      </c>
    </row>
    <row r="16" spans="1:3" ht="16.5" customHeight="1" x14ac:dyDescent="0.25">
      <c r="A16" s="954"/>
      <c r="B16" s="597" t="s">
        <v>1127</v>
      </c>
      <c r="C16" s="950"/>
    </row>
    <row r="17" spans="1:3" ht="16.5" customHeight="1" x14ac:dyDescent="0.25">
      <c r="A17" s="658">
        <v>44827</v>
      </c>
      <c r="B17" s="597" t="s">
        <v>1128</v>
      </c>
      <c r="C17" s="657" t="s">
        <v>1117</v>
      </c>
    </row>
    <row r="18" spans="1:3" ht="16.5" customHeight="1" x14ac:dyDescent="0.25">
      <c r="A18" s="658">
        <v>44847</v>
      </c>
      <c r="B18" s="597" t="s">
        <v>1129</v>
      </c>
      <c r="C18" s="657" t="s">
        <v>1117</v>
      </c>
    </row>
    <row r="19" spans="1:3" ht="16.5" customHeight="1" x14ac:dyDescent="0.25">
      <c r="A19" s="658">
        <v>44852</v>
      </c>
      <c r="B19" s="597" t="s">
        <v>1130</v>
      </c>
      <c r="C19" s="657" t="s">
        <v>1117</v>
      </c>
    </row>
    <row r="20" spans="1:3" ht="16.5" customHeight="1" x14ac:dyDescent="0.25">
      <c r="A20" s="954">
        <v>44869</v>
      </c>
      <c r="B20" s="597" t="s">
        <v>1131</v>
      </c>
      <c r="C20" s="950" t="s">
        <v>1117</v>
      </c>
    </row>
    <row r="21" spans="1:3" ht="16.5" customHeight="1" x14ac:dyDescent="0.25">
      <c r="A21" s="954"/>
      <c r="B21" s="597" t="s">
        <v>1132</v>
      </c>
      <c r="C21" s="950"/>
    </row>
    <row r="22" spans="1:3" ht="16.5" customHeight="1" x14ac:dyDescent="0.25">
      <c r="A22" s="954">
        <v>44896</v>
      </c>
      <c r="B22" s="597" t="s">
        <v>1133</v>
      </c>
      <c r="C22" s="950" t="s">
        <v>1117</v>
      </c>
    </row>
    <row r="23" spans="1:3" ht="16.5" customHeight="1" x14ac:dyDescent="0.25">
      <c r="A23" s="954"/>
      <c r="B23" s="597" t="s">
        <v>1134</v>
      </c>
      <c r="C23" s="950"/>
    </row>
    <row r="24" spans="1:3" ht="16.5" customHeight="1" x14ac:dyDescent="0.25">
      <c r="A24" s="954">
        <v>44918</v>
      </c>
      <c r="B24" s="597" t="s">
        <v>1135</v>
      </c>
      <c r="C24" s="950" t="s">
        <v>1117</v>
      </c>
    </row>
    <row r="25" spans="1:3" ht="16.5" customHeight="1" x14ac:dyDescent="0.25">
      <c r="A25" s="954"/>
      <c r="B25" s="597" t="s">
        <v>1136</v>
      </c>
      <c r="C25" s="950"/>
    </row>
    <row r="26" spans="1:3" x14ac:dyDescent="0.25">
      <c r="A26" s="954"/>
      <c r="B26" s="597" t="s">
        <v>1137</v>
      </c>
      <c r="C26" s="950"/>
    </row>
    <row r="27" spans="1:3" x14ac:dyDescent="0.25">
      <c r="A27" s="954"/>
      <c r="B27" s="597" t="s">
        <v>1138</v>
      </c>
      <c r="C27" s="950"/>
    </row>
    <row r="28" spans="1:3" x14ac:dyDescent="0.25">
      <c r="A28" s="954"/>
      <c r="B28" s="597" t="s">
        <v>1139</v>
      </c>
      <c r="C28" s="950"/>
    </row>
    <row r="29" spans="1:3" x14ac:dyDescent="0.25">
      <c r="A29" s="954">
        <v>44979</v>
      </c>
      <c r="B29" s="597" t="s">
        <v>1382</v>
      </c>
      <c r="C29" s="950" t="s">
        <v>1117</v>
      </c>
    </row>
    <row r="30" spans="1:3" x14ac:dyDescent="0.25">
      <c r="A30" s="954"/>
      <c r="B30" s="597" t="s">
        <v>1383</v>
      </c>
      <c r="C30" s="950"/>
    </row>
    <row r="31" spans="1:3" x14ac:dyDescent="0.25">
      <c r="A31" s="954"/>
      <c r="B31" s="597" t="s">
        <v>1384</v>
      </c>
      <c r="C31" s="950"/>
    </row>
    <row r="32" spans="1:3" x14ac:dyDescent="0.25">
      <c r="A32" s="954"/>
      <c r="B32" s="955" t="s">
        <v>1385</v>
      </c>
      <c r="C32" s="950"/>
    </row>
    <row r="33" spans="1:3" x14ac:dyDescent="0.25">
      <c r="A33" s="954"/>
      <c r="B33" s="955"/>
      <c r="C33" s="950"/>
    </row>
    <row r="34" spans="1:3" x14ac:dyDescent="0.25">
      <c r="A34" s="954">
        <v>45008</v>
      </c>
      <c r="B34" s="597" t="s">
        <v>1391</v>
      </c>
      <c r="C34" s="950" t="s">
        <v>1117</v>
      </c>
    </row>
    <row r="35" spans="1:3" x14ac:dyDescent="0.25">
      <c r="A35" s="954"/>
      <c r="B35" s="597" t="s">
        <v>1392</v>
      </c>
      <c r="C35" s="950"/>
    </row>
    <row r="36" spans="1:3" x14ac:dyDescent="0.25">
      <c r="A36" s="954"/>
      <c r="B36" s="955" t="s">
        <v>1393</v>
      </c>
      <c r="C36" s="950"/>
    </row>
    <row r="37" spans="1:3" x14ac:dyDescent="0.25">
      <c r="A37" s="954"/>
      <c r="B37" s="955"/>
      <c r="C37" s="950"/>
    </row>
    <row r="38" spans="1:3" x14ac:dyDescent="0.25">
      <c r="A38" s="954"/>
      <c r="B38" s="955"/>
      <c r="C38" s="950"/>
    </row>
    <row r="39" spans="1:3" x14ac:dyDescent="0.25">
      <c r="A39" s="956">
        <v>45049</v>
      </c>
      <c r="B39" s="661" t="s">
        <v>1394</v>
      </c>
      <c r="C39" s="950" t="s">
        <v>1117</v>
      </c>
    </row>
    <row r="40" spans="1:3" x14ac:dyDescent="0.25">
      <c r="A40" s="956"/>
      <c r="B40" s="597" t="s">
        <v>1395</v>
      </c>
      <c r="C40" s="950"/>
    </row>
    <row r="41" spans="1:3" x14ac:dyDescent="0.25">
      <c r="A41" s="956">
        <v>45070</v>
      </c>
      <c r="B41" s="597" t="s">
        <v>1396</v>
      </c>
      <c r="C41" s="950" t="s">
        <v>1117</v>
      </c>
    </row>
    <row r="42" spans="1:3" x14ac:dyDescent="0.25">
      <c r="A42" s="956"/>
      <c r="B42" s="597" t="s">
        <v>1397</v>
      </c>
      <c r="C42" s="950"/>
    </row>
    <row r="43" spans="1:3" x14ac:dyDescent="0.25">
      <c r="A43" s="956">
        <v>45100</v>
      </c>
      <c r="B43" s="597" t="s">
        <v>1400</v>
      </c>
      <c r="C43" s="950" t="s">
        <v>1117</v>
      </c>
    </row>
    <row r="44" spans="1:3" x14ac:dyDescent="0.25">
      <c r="A44" s="956"/>
      <c r="B44" s="597" t="s">
        <v>1401</v>
      </c>
      <c r="C44" s="950"/>
    </row>
    <row r="45" spans="1:3" x14ac:dyDescent="0.25">
      <c r="A45" s="956"/>
      <c r="B45" s="597" t="s">
        <v>1402</v>
      </c>
      <c r="C45" s="950"/>
    </row>
    <row r="46" spans="1:3" x14ac:dyDescent="0.25">
      <c r="A46" s="956"/>
      <c r="B46" s="597" t="s">
        <v>1403</v>
      </c>
      <c r="C46" s="950"/>
    </row>
    <row r="47" spans="1:3" x14ac:dyDescent="0.25">
      <c r="A47" s="956"/>
      <c r="B47" s="597" t="s">
        <v>1404</v>
      </c>
      <c r="C47" s="950"/>
    </row>
    <row r="48" spans="1:3" x14ac:dyDescent="0.25">
      <c r="A48" s="956"/>
      <c r="B48" s="597" t="s">
        <v>1405</v>
      </c>
      <c r="C48" s="950"/>
    </row>
    <row r="49" spans="1:3" x14ac:dyDescent="0.25">
      <c r="A49" s="956"/>
      <c r="B49" s="597" t="s">
        <v>1406</v>
      </c>
      <c r="C49" s="950"/>
    </row>
    <row r="50" spans="1:3" x14ac:dyDescent="0.25">
      <c r="A50" s="662">
        <v>45142</v>
      </c>
      <c r="B50" s="597" t="s">
        <v>1407</v>
      </c>
      <c r="C50" s="663" t="s">
        <v>1117</v>
      </c>
    </row>
    <row r="51" spans="1:3" x14ac:dyDescent="0.25">
      <c r="A51" s="956">
        <v>45170</v>
      </c>
      <c r="B51" s="597" t="s">
        <v>1409</v>
      </c>
      <c r="C51" s="953" t="s">
        <v>1117</v>
      </c>
    </row>
    <row r="52" spans="1:3" x14ac:dyDescent="0.25">
      <c r="A52" s="956"/>
      <c r="B52" s="597" t="s">
        <v>1410</v>
      </c>
      <c r="C52" s="953"/>
    </row>
    <row r="53" spans="1:3" x14ac:dyDescent="0.25">
      <c r="A53" s="956">
        <v>45252</v>
      </c>
      <c r="B53" s="597" t="s">
        <v>1415</v>
      </c>
      <c r="C53" s="957" t="s">
        <v>1117</v>
      </c>
    </row>
    <row r="54" spans="1:3" x14ac:dyDescent="0.25">
      <c r="A54" s="956"/>
      <c r="B54" s="597" t="s">
        <v>1416</v>
      </c>
      <c r="C54" s="957"/>
    </row>
    <row r="55" spans="1:3" x14ac:dyDescent="0.25">
      <c r="A55" s="706">
        <v>45470</v>
      </c>
      <c r="B55" s="597" t="s">
        <v>1565</v>
      </c>
      <c r="C55" t="s">
        <v>1566</v>
      </c>
    </row>
    <row r="56" spans="1:3" x14ac:dyDescent="0.25">
      <c r="A56" s="706">
        <v>45475</v>
      </c>
      <c r="B56" s="597" t="s">
        <v>1568</v>
      </c>
      <c r="C56" t="s">
        <v>1566</v>
      </c>
    </row>
    <row r="57" spans="1:3" x14ac:dyDescent="0.25">
      <c r="A57" s="706">
        <v>45511</v>
      </c>
      <c r="B57" t="s">
        <v>1569</v>
      </c>
      <c r="C57" t="s">
        <v>1566</v>
      </c>
    </row>
    <row r="58" spans="1:3" x14ac:dyDescent="0.25">
      <c r="A58" s="706">
        <v>45594</v>
      </c>
      <c r="B58" s="597" t="s">
        <v>1572</v>
      </c>
      <c r="C58" t="s">
        <v>1566</v>
      </c>
    </row>
    <row r="59" spans="1:3" x14ac:dyDescent="0.25">
      <c r="A59" s="706">
        <v>45615</v>
      </c>
      <c r="B59" s="597" t="s">
        <v>1573</v>
      </c>
      <c r="C59" t="s">
        <v>1566</v>
      </c>
    </row>
    <row r="60" spans="1:3" x14ac:dyDescent="0.25">
      <c r="A60" s="706">
        <v>45685</v>
      </c>
      <c r="B60" s="597" t="s">
        <v>1574</v>
      </c>
      <c r="C60" s="423" t="s">
        <v>1575</v>
      </c>
    </row>
    <row r="61" spans="1:3" x14ac:dyDescent="0.25">
      <c r="A61" s="706">
        <v>45709</v>
      </c>
      <c r="B61" s="597" t="s">
        <v>1576</v>
      </c>
      <c r="C61" s="423" t="s">
        <v>1566</v>
      </c>
    </row>
    <row r="62" spans="1:3" x14ac:dyDescent="0.25">
      <c r="A62" s="706">
        <v>45756</v>
      </c>
      <c r="B62" s="597" t="s">
        <v>1579</v>
      </c>
      <c r="C62" s="423" t="s">
        <v>1566</v>
      </c>
    </row>
    <row r="63" spans="1:3" x14ac:dyDescent="0.25">
      <c r="A63" s="706">
        <v>45793</v>
      </c>
      <c r="B63" s="597" t="s">
        <v>1580</v>
      </c>
      <c r="C63" s="423" t="s">
        <v>1566</v>
      </c>
    </row>
    <row r="64" spans="1:3" x14ac:dyDescent="0.25">
      <c r="A64" s="706">
        <v>45809</v>
      </c>
      <c r="B64" s="597" t="s">
        <v>1582</v>
      </c>
      <c r="C64" s="423" t="s">
        <v>1566</v>
      </c>
    </row>
    <row r="65" spans="1:3" x14ac:dyDescent="0.25">
      <c r="A65" s="706">
        <v>45833</v>
      </c>
      <c r="B65" s="597" t="s">
        <v>1614</v>
      </c>
      <c r="C65" s="423" t="s">
        <v>1566</v>
      </c>
    </row>
    <row r="66" spans="1:3" x14ac:dyDescent="0.25">
      <c r="A66" s="706">
        <v>45839</v>
      </c>
      <c r="B66" s="597" t="s">
        <v>1583</v>
      </c>
      <c r="C66" s="423" t="s">
        <v>1566</v>
      </c>
    </row>
    <row r="67" spans="1:3" ht="23" x14ac:dyDescent="0.25">
      <c r="A67" s="706">
        <v>45901</v>
      </c>
      <c r="B67" s="734" t="s">
        <v>1613</v>
      </c>
      <c r="C67" s="423" t="s">
        <v>1566</v>
      </c>
    </row>
    <row r="68" spans="1:3" x14ac:dyDescent="0.25">
      <c r="A68" s="706">
        <v>45944</v>
      </c>
      <c r="B68" s="597" t="s">
        <v>1615</v>
      </c>
      <c r="C68" s="423" t="s">
        <v>1566</v>
      </c>
    </row>
    <row r="69" spans="1:3" x14ac:dyDescent="0.25">
      <c r="A69" s="706">
        <v>45979</v>
      </c>
      <c r="B69" s="597" t="s">
        <v>1616</v>
      </c>
      <c r="C69" s="423" t="s">
        <v>1566</v>
      </c>
    </row>
    <row r="70" spans="1:3" x14ac:dyDescent="0.25">
      <c r="A70" s="706">
        <v>46009</v>
      </c>
      <c r="B70" s="597" t="s">
        <v>1621</v>
      </c>
      <c r="C70" s="423" t="s">
        <v>1622</v>
      </c>
    </row>
    <row r="71" spans="1:3" x14ac:dyDescent="0.25">
      <c r="A71" s="706">
        <v>46055</v>
      </c>
      <c r="B71" s="597" t="s">
        <v>1623</v>
      </c>
      <c r="C71" s="423" t="s">
        <v>1566</v>
      </c>
    </row>
    <row r="72" spans="1:3" x14ac:dyDescent="0.25">
      <c r="A72" s="706">
        <v>46066</v>
      </c>
      <c r="B72" s="597" t="s">
        <v>1624</v>
      </c>
      <c r="C72" s="423" t="s">
        <v>1566</v>
      </c>
    </row>
    <row r="73" spans="1:3" x14ac:dyDescent="0.25">
      <c r="A73" s="706">
        <v>46069</v>
      </c>
      <c r="B73" s="597" t="s">
        <v>1625</v>
      </c>
      <c r="C73" s="423" t="s">
        <v>1566</v>
      </c>
    </row>
    <row r="74" spans="1:3" x14ac:dyDescent="0.25">
      <c r="A74" s="706">
        <v>46094</v>
      </c>
      <c r="B74" s="597" t="s">
        <v>1685</v>
      </c>
      <c r="C74" s="423" t="s">
        <v>1566</v>
      </c>
    </row>
    <row r="75" spans="1:3" x14ac:dyDescent="0.25">
      <c r="A75" s="706">
        <v>46113</v>
      </c>
      <c r="B75" s="597" t="s">
        <v>1686</v>
      </c>
      <c r="C75" s="423" t="s">
        <v>1566</v>
      </c>
    </row>
    <row r="76" spans="1:3" x14ac:dyDescent="0.25">
      <c r="A76" s="706">
        <v>46129</v>
      </c>
      <c r="B76" s="597" t="s">
        <v>1687</v>
      </c>
      <c r="C76" s="423" t="s">
        <v>1566</v>
      </c>
    </row>
    <row r="77" spans="1:3" x14ac:dyDescent="0.25">
      <c r="A77" s="706">
        <v>46150</v>
      </c>
      <c r="B77" s="597" t="s">
        <v>1687</v>
      </c>
      <c r="C77" s="423" t="s">
        <v>1688</v>
      </c>
    </row>
    <row r="78" spans="1:3" x14ac:dyDescent="0.25">
      <c r="A78" s="706">
        <v>46174</v>
      </c>
      <c r="B78" s="597" t="s">
        <v>1689</v>
      </c>
      <c r="C78" s="423" t="s">
        <v>1688</v>
      </c>
    </row>
    <row r="79" spans="1:3" x14ac:dyDescent="0.25">
      <c r="A79" s="706">
        <v>46213</v>
      </c>
      <c r="B79" s="597" t="s">
        <v>1693</v>
      </c>
      <c r="C79" s="423" t="s">
        <v>1688</v>
      </c>
    </row>
    <row r="80" spans="1:3" x14ac:dyDescent="0.25">
      <c r="A80" s="706">
        <v>46266</v>
      </c>
      <c r="B80" s="597" t="s">
        <v>16638</v>
      </c>
      <c r="C80" s="423" t="s">
        <v>1688</v>
      </c>
    </row>
    <row r="81" spans="1:1" x14ac:dyDescent="0.25">
      <c r="A81" s="706"/>
    </row>
    <row r="82" spans="1:1" x14ac:dyDescent="0.25">
      <c r="A82" s="706"/>
    </row>
    <row r="83" spans="1:1" x14ac:dyDescent="0.25">
      <c r="A83" s="706"/>
    </row>
    <row r="84" spans="1:1" x14ac:dyDescent="0.25">
      <c r="A84" s="706"/>
    </row>
    <row r="85" spans="1:1" x14ac:dyDescent="0.25">
      <c r="A85" s="706"/>
    </row>
    <row r="86" spans="1:1" x14ac:dyDescent="0.25">
      <c r="A86" s="706"/>
    </row>
    <row r="87" spans="1:1" x14ac:dyDescent="0.25">
      <c r="A87" s="706"/>
    </row>
    <row r="88" spans="1:1" x14ac:dyDescent="0.25">
      <c r="A88" s="706"/>
    </row>
    <row r="89" spans="1:1" x14ac:dyDescent="0.25">
      <c r="A89" s="706"/>
    </row>
    <row r="90" spans="1:1" x14ac:dyDescent="0.25">
      <c r="A90" s="706"/>
    </row>
    <row r="91" spans="1:1" x14ac:dyDescent="0.25">
      <c r="A91" s="706"/>
    </row>
    <row r="92" spans="1:1" x14ac:dyDescent="0.25">
      <c r="A92" s="706"/>
    </row>
    <row r="93" spans="1:1" x14ac:dyDescent="0.25">
      <c r="A93" s="706"/>
    </row>
    <row r="94" spans="1:1" x14ac:dyDescent="0.25">
      <c r="A94" s="706"/>
    </row>
    <row r="95" spans="1:1" x14ac:dyDescent="0.25">
      <c r="A95" s="706"/>
    </row>
    <row r="96" spans="1:1" x14ac:dyDescent="0.25">
      <c r="A96" s="706"/>
    </row>
    <row r="97" spans="1:1" x14ac:dyDescent="0.25">
      <c r="A97" s="706"/>
    </row>
    <row r="98" spans="1:1" x14ac:dyDescent="0.25">
      <c r="A98" s="706"/>
    </row>
    <row r="99" spans="1:1" x14ac:dyDescent="0.25">
      <c r="A99" s="706"/>
    </row>
    <row r="100" spans="1:1" x14ac:dyDescent="0.25">
      <c r="A100" s="706"/>
    </row>
    <row r="101" spans="1:1" x14ac:dyDescent="0.25">
      <c r="A101" s="706"/>
    </row>
    <row r="102" spans="1:1" x14ac:dyDescent="0.25">
      <c r="A102" s="706"/>
    </row>
    <row r="103" spans="1:1" x14ac:dyDescent="0.25">
      <c r="A103" s="706"/>
    </row>
  </sheetData>
  <mergeCells count="32">
    <mergeCell ref="A41:A42"/>
    <mergeCell ref="C41:C42"/>
    <mergeCell ref="A39:A40"/>
    <mergeCell ref="C39:C40"/>
    <mergeCell ref="A53:A54"/>
    <mergeCell ref="C53:C54"/>
    <mergeCell ref="C51:C52"/>
    <mergeCell ref="A51:A52"/>
    <mergeCell ref="A43:A49"/>
    <mergeCell ref="C43:C49"/>
    <mergeCell ref="A15:A16"/>
    <mergeCell ref="C15:C16"/>
    <mergeCell ref="A22:A23"/>
    <mergeCell ref="C22:C23"/>
    <mergeCell ref="A34:A38"/>
    <mergeCell ref="B36:B38"/>
    <mergeCell ref="C34:C38"/>
    <mergeCell ref="A29:A33"/>
    <mergeCell ref="B32:B33"/>
    <mergeCell ref="C29:C33"/>
    <mergeCell ref="A24:A28"/>
    <mergeCell ref="C24:C28"/>
    <mergeCell ref="A20:A21"/>
    <mergeCell ref="C20:C21"/>
    <mergeCell ref="A11:A14"/>
    <mergeCell ref="C11:C14"/>
    <mergeCell ref="A2:A5"/>
    <mergeCell ref="C2:C5"/>
    <mergeCell ref="A6:A8"/>
    <mergeCell ref="C6:C8"/>
    <mergeCell ref="C9:C10"/>
    <mergeCell ref="A9:A10"/>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A1:M39"/>
  <sheetViews>
    <sheetView workbookViewId="0">
      <selection activeCell="C16" sqref="C16"/>
    </sheetView>
  </sheetViews>
  <sheetFormatPr defaultColWidth="9.1796875" defaultRowHeight="13" x14ac:dyDescent="0.3"/>
  <cols>
    <col min="1" max="1" width="44.453125" style="118" bestFit="1" customWidth="1"/>
    <col min="2" max="2" width="10.7265625" style="41" customWidth="1"/>
    <col min="3" max="3" width="10.7265625" style="111" customWidth="1"/>
    <col min="4" max="4" width="10.7265625" style="119" customWidth="1"/>
    <col min="5" max="5" width="12.81640625" style="41" customWidth="1"/>
    <col min="6" max="8" width="10.7265625" style="41" customWidth="1"/>
    <col min="9" max="9" width="13.54296875" style="41" customWidth="1"/>
    <col min="10" max="10" width="10.7265625" style="41" customWidth="1"/>
    <col min="11" max="16384" width="9.1796875" style="41"/>
  </cols>
  <sheetData>
    <row r="1" spans="1:13" ht="21" x14ac:dyDescent="0.5">
      <c r="A1" s="150" t="s">
        <v>208</v>
      </c>
      <c r="B1" s="149"/>
      <c r="C1" s="149"/>
      <c r="D1" s="149"/>
      <c r="E1" s="157">
        <f ca="1">+NOW()</f>
        <v>46266.372666087962</v>
      </c>
      <c r="F1" s="157"/>
      <c r="G1" s="157"/>
      <c r="H1" s="157"/>
      <c r="I1" s="157"/>
      <c r="J1" s="362"/>
    </row>
    <row r="2" spans="1:13" ht="15" customHeight="1" x14ac:dyDescent="0.5">
      <c r="A2" s="151"/>
      <c r="B2" s="152"/>
      <c r="C2" s="153"/>
      <c r="D2" s="154"/>
      <c r="E2" s="155"/>
      <c r="F2" s="155"/>
      <c r="G2" s="155"/>
      <c r="H2" s="155"/>
      <c r="I2" s="155"/>
      <c r="J2" s="155"/>
    </row>
    <row r="3" spans="1:13" ht="13.5" thickBot="1" x14ac:dyDescent="0.35">
      <c r="A3" s="118" t="s">
        <v>352</v>
      </c>
      <c r="B3" s="118">
        <f>+Worksheet!C8</f>
        <v>0</v>
      </c>
      <c r="C3" s="960">
        <f>+Worksheet!B4</f>
        <v>0</v>
      </c>
      <c r="D3" s="961"/>
      <c r="E3" s="156"/>
      <c r="F3" s="156"/>
      <c r="G3" s="156"/>
      <c r="H3" s="156"/>
      <c r="I3" s="156"/>
      <c r="J3" s="156"/>
    </row>
    <row r="4" spans="1:13" ht="14.5" x14ac:dyDescent="0.35">
      <c r="A4" s="645" t="s">
        <v>353</v>
      </c>
      <c r="B4" s="962" t="s">
        <v>354</v>
      </c>
      <c r="C4" s="963"/>
      <c r="D4" s="963"/>
      <c r="E4" s="963"/>
      <c r="F4" s="962" t="s">
        <v>355</v>
      </c>
      <c r="G4" s="963"/>
      <c r="H4" s="963"/>
      <c r="I4" s="964"/>
      <c r="L4" s="120" t="s">
        <v>356</v>
      </c>
      <c r="M4" s="121"/>
    </row>
    <row r="5" spans="1:13" ht="14.5" x14ac:dyDescent="0.35">
      <c r="A5" s="974" t="s">
        <v>357</v>
      </c>
      <c r="B5" s="611" t="s">
        <v>358</v>
      </c>
      <c r="C5" s="612" t="s">
        <v>359</v>
      </c>
      <c r="D5" s="613" t="s">
        <v>360</v>
      </c>
      <c r="E5" s="614">
        <f>D6</f>
        <v>1</v>
      </c>
      <c r="F5" s="611" t="s">
        <v>358</v>
      </c>
      <c r="G5" s="612" t="s">
        <v>359</v>
      </c>
      <c r="H5" s="615" t="s">
        <v>360</v>
      </c>
      <c r="I5" s="616">
        <f>H6</f>
        <v>1</v>
      </c>
      <c r="J5" s="377"/>
      <c r="L5" s="122" t="s">
        <v>209</v>
      </c>
      <c r="M5" s="123" t="s">
        <v>210</v>
      </c>
    </row>
    <row r="6" spans="1:13" ht="20.149999999999999" customHeight="1" x14ac:dyDescent="0.3">
      <c r="A6" s="975"/>
      <c r="B6" s="617">
        <v>1</v>
      </c>
      <c r="C6" s="618" t="s">
        <v>212</v>
      </c>
      <c r="D6" s="619">
        <f t="shared" ref="D6" si="0">+IF(C6="",B6*0,IF(C6="A",B6/12,IF(C6="H",B6/6,IF(C6="Q",B6/3,IF(C6="M",B6,IF(C6="B",B6*2,IF(C6="F",B6*26/12,IF(C6="W",B6*52/12))))))))*E6</f>
        <v>1</v>
      </c>
      <c r="E6" s="620">
        <f t="shared" ref="E6" si="1">+IF(B6&gt;0,IF(C6="","error",1))</f>
        <v>1</v>
      </c>
      <c r="F6" s="617">
        <v>1</v>
      </c>
      <c r="G6" s="618" t="s">
        <v>212</v>
      </c>
      <c r="H6" s="619">
        <f t="shared" ref="H6" si="2">+IF(G6="",F6*0,IF(G6="A",F6/12,IF(G6="H",F6/6,IF(G6="Q",F6/3,IF(G6="M",F6,IF(G6="B",F6*2,IF(G6="F",F6*26/12,IF(G6="W",F6*52/12))))))))*I6</f>
        <v>1</v>
      </c>
      <c r="I6" s="621">
        <f t="shared" ref="I6" si="3">+IF(F6&gt;0,IF(G6="","error",1))</f>
        <v>1</v>
      </c>
      <c r="J6" s="129"/>
      <c r="L6" s="122" t="s">
        <v>213</v>
      </c>
      <c r="M6" s="123" t="s">
        <v>214</v>
      </c>
    </row>
    <row r="7" spans="1:13" ht="14.5" x14ac:dyDescent="0.35">
      <c r="A7" s="974" t="s">
        <v>361</v>
      </c>
      <c r="B7" s="611" t="s">
        <v>358</v>
      </c>
      <c r="C7" s="622" t="s">
        <v>359</v>
      </c>
      <c r="D7" s="615" t="s">
        <v>360</v>
      </c>
      <c r="E7" s="614">
        <f>D8</f>
        <v>0</v>
      </c>
      <c r="F7" s="623" t="s">
        <v>358</v>
      </c>
      <c r="G7" s="624" t="s">
        <v>359</v>
      </c>
      <c r="H7" s="615" t="s">
        <v>360</v>
      </c>
      <c r="I7" s="616">
        <f>H8</f>
        <v>0</v>
      </c>
      <c r="J7" s="377"/>
      <c r="L7" s="122" t="s">
        <v>217</v>
      </c>
      <c r="M7" s="123" t="s">
        <v>218</v>
      </c>
    </row>
    <row r="8" spans="1:13" ht="20.149999999999999" customHeight="1" x14ac:dyDescent="0.3">
      <c r="A8" s="975"/>
      <c r="B8" s="625"/>
      <c r="C8" s="626" t="s">
        <v>212</v>
      </c>
      <c r="D8" s="627">
        <f>+IF(C8="",B8*0,IF(C8="A",B8/12,IF(C8="H",B8/6,IF(C8="Q",B8/3,IF(C8="M",B8,IF(C8="B",B8*2,IF(C8="F",B8*26/12,IF(C8="W",B8*52/12))))))))*E8</f>
        <v>0</v>
      </c>
      <c r="E8" s="620" t="b">
        <f t="shared" ref="E8" si="4">+IF(B8&gt;0,IF(C8="","error",1))</f>
        <v>0</v>
      </c>
      <c r="F8" s="628"/>
      <c r="G8" s="629" t="s">
        <v>212</v>
      </c>
      <c r="H8" s="630">
        <f>+IF(G8="",F8*0,IF(G8="A",F8/12,IF(G8="H",F8/6,IF(G8="Q",F8/3,IF(G8="M",F8,IF(G8="B",F8*2,IF(G8="F",F8*26/12,IF(G8="W",F8*52/12))))))))*I8</f>
        <v>0</v>
      </c>
      <c r="I8" s="621" t="b">
        <f t="shared" ref="I8" si="5">+IF(F8&gt;0,IF(G8="","error",1))</f>
        <v>0</v>
      </c>
      <c r="J8" s="129"/>
      <c r="L8" s="122" t="s">
        <v>360</v>
      </c>
      <c r="M8" s="123" t="s">
        <v>212</v>
      </c>
    </row>
    <row r="9" spans="1:13" ht="14.5" x14ac:dyDescent="0.35">
      <c r="A9" s="974" t="s">
        <v>362</v>
      </c>
      <c r="B9" s="611" t="s">
        <v>358</v>
      </c>
      <c r="C9" s="622" t="s">
        <v>359</v>
      </c>
      <c r="D9" s="615" t="s">
        <v>360</v>
      </c>
      <c r="E9" s="614">
        <f>D10</f>
        <v>0</v>
      </c>
      <c r="F9" s="611" t="s">
        <v>358</v>
      </c>
      <c r="G9" s="612" t="s">
        <v>359</v>
      </c>
      <c r="H9" s="615" t="s">
        <v>360</v>
      </c>
      <c r="I9" s="616">
        <f>H10</f>
        <v>0</v>
      </c>
      <c r="J9" s="377"/>
      <c r="L9" s="122" t="s">
        <v>363</v>
      </c>
      <c r="M9" s="123" t="s">
        <v>216</v>
      </c>
    </row>
    <row r="10" spans="1:13" ht="20.149999999999999" customHeight="1" x14ac:dyDescent="0.3">
      <c r="A10" s="975"/>
      <c r="B10" s="625"/>
      <c r="C10" s="626" t="s">
        <v>212</v>
      </c>
      <c r="D10" s="627">
        <f>+IF(C10="",B10*0,IF(C10="A",B10/12,IF(C10="H",B10/6,IF(C10="Q",B10/3,IF(C10="M",B10,IF(C10="B",B10*2,IF(C10="F",B10*26/12,IF(C10="W",B10*52/12))))))))*E10</f>
        <v>0</v>
      </c>
      <c r="E10" s="620" t="b">
        <f t="shared" ref="E10" si="6">+IF(B10&gt;0,IF(C10="","error",1))</f>
        <v>0</v>
      </c>
      <c r="F10" s="625"/>
      <c r="G10" s="631" t="s">
        <v>212</v>
      </c>
      <c r="H10" s="627">
        <f>+IF(G10="",F10*0,IF(G10="A",F10/12,IF(G10="H",F10/6,IF(G10="Q",F10/3,IF(G10="M",F10,IF(G10="B",F10*2,IF(G10="F",F10*26/12,IF(G10="W",F10*52/12))))))))*I10</f>
        <v>0</v>
      </c>
      <c r="I10" s="621" t="b">
        <f t="shared" ref="I10" si="7">+IF(F10&gt;0,IF(G10="","error",1))</f>
        <v>0</v>
      </c>
      <c r="J10" s="129"/>
      <c r="L10" s="122" t="s">
        <v>364</v>
      </c>
      <c r="M10" s="123" t="s">
        <v>220</v>
      </c>
    </row>
    <row r="11" spans="1:13" ht="15" thickBot="1" x14ac:dyDescent="0.4">
      <c r="A11" s="976" t="s">
        <v>365</v>
      </c>
      <c r="B11" s="611" t="s">
        <v>358</v>
      </c>
      <c r="C11" s="612" t="s">
        <v>359</v>
      </c>
      <c r="D11" s="615" t="s">
        <v>360</v>
      </c>
      <c r="E11" s="614">
        <f>D12</f>
        <v>0</v>
      </c>
      <c r="F11" s="611" t="s">
        <v>358</v>
      </c>
      <c r="G11" s="612" t="s">
        <v>359</v>
      </c>
      <c r="H11" s="615" t="s">
        <v>360</v>
      </c>
      <c r="I11" s="616">
        <f>H12</f>
        <v>0</v>
      </c>
      <c r="J11" s="377"/>
      <c r="L11" s="124" t="s">
        <v>366</v>
      </c>
      <c r="M11" s="125" t="s">
        <v>222</v>
      </c>
    </row>
    <row r="12" spans="1:13" ht="20.149999999999999" customHeight="1" x14ac:dyDescent="0.3">
      <c r="A12" s="977"/>
      <c r="B12" s="625"/>
      <c r="C12" s="626" t="s">
        <v>212</v>
      </c>
      <c r="D12" s="627">
        <f>+IF(C12="",B12*0,IF(C12="A",B12/12,IF(C12="H",B12/6,IF(C12="Q",B12/3,IF(C12="M",B12,IF(C12="B",B12*2,IF(C12="F",B12*26/12,IF(C12="W",B12*52/12))))))))*E12</f>
        <v>0</v>
      </c>
      <c r="E12" s="620" t="b">
        <f t="shared" ref="E12" si="8">+IF(B12&gt;0,IF(C12="","error",1))</f>
        <v>0</v>
      </c>
      <c r="F12" s="625"/>
      <c r="G12" s="631" t="s">
        <v>212</v>
      </c>
      <c r="H12" s="627">
        <f>+IF(G12="",F12*0,IF(G12="A",F12/12,IF(G12="H",F12/6,IF(G12="Q",F12/3,IF(G12="M",F12,IF(G12="B",F12*2,IF(G12="F",F12*26/12,IF(G12="W",F12*52/12))))))))*I12</f>
        <v>0</v>
      </c>
      <c r="I12" s="621" t="b">
        <f t="shared" ref="I12" si="9">+IF(F12&gt;0,IF(G12="","error",1))</f>
        <v>0</v>
      </c>
      <c r="J12" s="129"/>
    </row>
    <row r="13" spans="1:13" ht="14.5" x14ac:dyDescent="0.35">
      <c r="A13" s="974" t="s">
        <v>367</v>
      </c>
      <c r="B13" s="611" t="s">
        <v>358</v>
      </c>
      <c r="C13" s="622" t="s">
        <v>359</v>
      </c>
      <c r="D13" s="615" t="s">
        <v>360</v>
      </c>
      <c r="E13" s="614">
        <f>D14</f>
        <v>0</v>
      </c>
      <c r="F13" s="611" t="s">
        <v>358</v>
      </c>
      <c r="G13" s="612" t="s">
        <v>359</v>
      </c>
      <c r="H13" s="615" t="s">
        <v>360</v>
      </c>
      <c r="I13" s="616">
        <f>H14</f>
        <v>0</v>
      </c>
      <c r="J13" s="377"/>
    </row>
    <row r="14" spans="1:13" ht="20.149999999999999" customHeight="1" x14ac:dyDescent="0.3">
      <c r="A14" s="975"/>
      <c r="B14" s="625"/>
      <c r="C14" s="632" t="s">
        <v>212</v>
      </c>
      <c r="D14" s="627">
        <f>+IF(C14="",B14*0,IF(C14="A",B14/12,IF(C14="H",B14/6,IF(C14="Q",B14/3,IF(C14="M",B14,IF(C14="B",B14*2,IF(C14="F",B14*26/12,IF(C14="W",B14*52/12))))))))*E14</f>
        <v>0</v>
      </c>
      <c r="E14" s="620" t="b">
        <f t="shared" ref="E14" si="10">+IF(B14&gt;0,IF(C14="","error",1))</f>
        <v>0</v>
      </c>
      <c r="F14" s="625"/>
      <c r="G14" s="626" t="s">
        <v>212</v>
      </c>
      <c r="H14" s="627">
        <f>+IF(G14="",F14*0,IF(G14="A",F14/12,IF(G14="H",F14/6,IF(G14="Q",F14/3,IF(G14="M",F14,IF(G14="B",F14*2,IF(G14="F",F14*26/12,IF(G14="W",F14*52/12))))))))*I14</f>
        <v>0</v>
      </c>
      <c r="I14" s="621" t="b">
        <f t="shared" ref="I14" si="11">+IF(F14&gt;0,IF(G14="","error",1))</f>
        <v>0</v>
      </c>
      <c r="J14" s="129"/>
    </row>
    <row r="15" spans="1:13" ht="14.15" customHeight="1" x14ac:dyDescent="0.35">
      <c r="A15" s="958" t="s">
        <v>368</v>
      </c>
      <c r="B15" s="611" t="s">
        <v>358</v>
      </c>
      <c r="C15" s="622" t="s">
        <v>359</v>
      </c>
      <c r="D15" s="615" t="s">
        <v>360</v>
      </c>
      <c r="E15" s="614">
        <f>D16</f>
        <v>0</v>
      </c>
      <c r="F15" s="611" t="s">
        <v>358</v>
      </c>
      <c r="G15" s="612" t="s">
        <v>359</v>
      </c>
      <c r="H15" s="615" t="s">
        <v>360</v>
      </c>
      <c r="I15" s="616">
        <f>H16</f>
        <v>0</v>
      </c>
      <c r="J15" s="377"/>
    </row>
    <row r="16" spans="1:13" ht="20.149999999999999" customHeight="1" x14ac:dyDescent="0.3">
      <c r="A16" s="959"/>
      <c r="B16" s="625"/>
      <c r="C16" s="626" t="s">
        <v>212</v>
      </c>
      <c r="D16" s="627">
        <f>+IF(C16="",B16*0,IF(C16="A",B16/12,IF(C16="H",B16/6,IF(C16="Q",B16/3,IF(C16="M",B16,IF(C16="B",B16*2,IF(C16="F",B16*26/12,IF(C16="W",B16*52/12))))))))*E16</f>
        <v>0</v>
      </c>
      <c r="E16" s="620" t="b">
        <f t="shared" ref="E16" si="12">+IF(B16&gt;0,IF(C16="","error",1))</f>
        <v>0</v>
      </c>
      <c r="F16" s="625"/>
      <c r="G16" s="631" t="s">
        <v>212</v>
      </c>
      <c r="H16" s="627">
        <f>+IF(G16="",F16*0,IF(G16="A",F16/12,IF(G16="H",F16/6,IF(G16="Q",F16/3,IF(G16="M",F16,IF(G16="B",F16*2,IF(G16="F",F16*26/12,IF(G16="W",F16*52/12))))))))*I16</f>
        <v>0</v>
      </c>
      <c r="I16" s="621" t="b">
        <f t="shared" ref="I16" si="13">+IF(F16&gt;0,IF(G16="","error",1))</f>
        <v>0</v>
      </c>
      <c r="J16" s="129"/>
    </row>
    <row r="17" spans="1:10" ht="14.5" x14ac:dyDescent="0.35">
      <c r="A17" s="958" t="s">
        <v>369</v>
      </c>
      <c r="B17" s="611" t="s">
        <v>358</v>
      </c>
      <c r="C17" s="622" t="s">
        <v>359</v>
      </c>
      <c r="D17" s="615" t="s">
        <v>360</v>
      </c>
      <c r="E17" s="614">
        <f>D18</f>
        <v>0</v>
      </c>
      <c r="F17" s="611" t="s">
        <v>358</v>
      </c>
      <c r="G17" s="612" t="s">
        <v>359</v>
      </c>
      <c r="H17" s="615" t="s">
        <v>360</v>
      </c>
      <c r="I17" s="616">
        <f>H18</f>
        <v>0</v>
      </c>
      <c r="J17" s="377"/>
    </row>
    <row r="18" spans="1:10" ht="20.149999999999999" customHeight="1" x14ac:dyDescent="0.3">
      <c r="A18" s="959"/>
      <c r="B18" s="625"/>
      <c r="C18" s="626" t="s">
        <v>212</v>
      </c>
      <c r="D18" s="627">
        <f>+IF(C18="",B18*0,IF(C18="A",B18/12,IF(C18="H",B18/6,IF(C18="Q",B18/3,IF(C18="M",B18,IF(C18="B",B18*2,IF(C18="F",B18*26/12,IF(C18="W",B18*52/12))))))))*E18</f>
        <v>0</v>
      </c>
      <c r="E18" s="620" t="b">
        <f t="shared" ref="E18" si="14">+IF(B18&gt;0,IF(C18="","error",1))</f>
        <v>0</v>
      </c>
      <c r="F18" s="625"/>
      <c r="G18" s="631" t="s">
        <v>212</v>
      </c>
      <c r="H18" s="627">
        <f>+IF(G18="",F18*0,IF(G18="A",F18/12,IF(G18="H",F18/6,IF(G18="Q",F18/3,IF(G18="M",F18,IF(G18="B",F18*2,IF(G18="F",F18*26/12,IF(G18="W",F18*52/12))))))))*I18</f>
        <v>0</v>
      </c>
      <c r="I18" s="621" t="b">
        <f t="shared" ref="I18" si="15">+IF(F18&gt;0,IF(G18="","error",1))</f>
        <v>0</v>
      </c>
      <c r="J18" s="129"/>
    </row>
    <row r="19" spans="1:10" ht="14.5" x14ac:dyDescent="0.3">
      <c r="A19" s="958" t="s">
        <v>370</v>
      </c>
      <c r="B19" s="611" t="s">
        <v>358</v>
      </c>
      <c r="C19" s="622" t="s">
        <v>359</v>
      </c>
      <c r="D19" s="615" t="s">
        <v>360</v>
      </c>
      <c r="E19" s="614">
        <f>D20</f>
        <v>0</v>
      </c>
      <c r="F19" s="611" t="s">
        <v>358</v>
      </c>
      <c r="G19" s="612" t="s">
        <v>359</v>
      </c>
      <c r="H19" s="615" t="s">
        <v>360</v>
      </c>
      <c r="I19" s="616">
        <f>H20</f>
        <v>0</v>
      </c>
      <c r="J19" s="111"/>
    </row>
    <row r="20" spans="1:10" ht="20.149999999999999" customHeight="1" x14ac:dyDescent="0.35">
      <c r="A20" s="959"/>
      <c r="B20" s="625"/>
      <c r="C20" s="626" t="s">
        <v>212</v>
      </c>
      <c r="D20" s="627">
        <f>+IF(C20="",B20*0,IF(C20="A",B20/12,IF(C20="H",B20/6,IF(C20="Q",B20/3,IF(C20="M",B20,IF(C20="B",B20*2,IF(C20="F",B20*26/12,IF(C20="W",B20*52/12))))))))*E20</f>
        <v>0</v>
      </c>
      <c r="E20" s="620" t="b">
        <f t="shared" ref="E20" si="16">+IF(B20&gt;0,IF(C20="","error",1))</f>
        <v>0</v>
      </c>
      <c r="F20" s="625"/>
      <c r="G20" s="631" t="s">
        <v>212</v>
      </c>
      <c r="H20" s="627">
        <f>+IF(G20="",F20*0,IF(G20="A",F20/12,IF(G20="H",F20/6,IF(G20="Q",F20/3,IF(G20="M",F20,IF(G20="B",F20*2,IF(G20="F",F20*26/12,IF(G20="W",F20*52/12))))))))*I20</f>
        <v>0</v>
      </c>
      <c r="I20" s="621" t="b">
        <f t="shared" ref="I20" si="17">+IF(F20&gt;0,IF(G20="","error",1))</f>
        <v>0</v>
      </c>
      <c r="J20" s="377"/>
    </row>
    <row r="21" spans="1:10" ht="14.5" x14ac:dyDescent="0.3">
      <c r="A21" s="958" t="s">
        <v>371</v>
      </c>
      <c r="B21" s="611" t="s">
        <v>358</v>
      </c>
      <c r="C21" s="622" t="s">
        <v>359</v>
      </c>
      <c r="D21" s="615" t="s">
        <v>360</v>
      </c>
      <c r="E21" s="614">
        <f>D22</f>
        <v>0</v>
      </c>
      <c r="F21" s="611" t="s">
        <v>358</v>
      </c>
      <c r="G21" s="612" t="s">
        <v>359</v>
      </c>
      <c r="H21" s="615" t="s">
        <v>360</v>
      </c>
      <c r="I21" s="616">
        <f>H22</f>
        <v>0</v>
      </c>
    </row>
    <row r="22" spans="1:10" ht="20.149999999999999" customHeight="1" x14ac:dyDescent="0.3">
      <c r="A22" s="959"/>
      <c r="B22" s="625"/>
      <c r="C22" s="626" t="s">
        <v>212</v>
      </c>
      <c r="D22" s="627">
        <f>+IF(C22="",B22*0,IF(C22="A",B22/12,IF(C22="H",B22/6,IF(C22="Q",B22/3,IF(C22="M",B22,IF(C22="B",B22*2,IF(C22="F",B22*26/12,IF(C22="W",B22*52/12))))))))*E22</f>
        <v>0</v>
      </c>
      <c r="E22" s="620" t="b">
        <f t="shared" ref="E22" si="18">+IF(B22&gt;0,IF(C22="","error",1))</f>
        <v>0</v>
      </c>
      <c r="F22" s="625"/>
      <c r="G22" s="631" t="s">
        <v>212</v>
      </c>
      <c r="H22" s="627">
        <f>+IF(G22="",F22*0,IF(G22="A",F22/12,IF(G22="H",F22/6,IF(G22="Q",F22/3,IF(G22="M",F22,IF(G22="B",F22*2,IF(G22="F",F22*26/12,IF(G22="W",F22*52/12))))))))*I22</f>
        <v>0</v>
      </c>
      <c r="I22" s="621" t="b">
        <f t="shared" ref="I22" si="19">+IF(F22&gt;0,IF(G22="","error",1))</f>
        <v>0</v>
      </c>
    </row>
    <row r="23" spans="1:10" ht="14.5" x14ac:dyDescent="0.3">
      <c r="A23" s="958" t="s">
        <v>372</v>
      </c>
      <c r="B23" s="611" t="s">
        <v>358</v>
      </c>
      <c r="C23" s="622" t="s">
        <v>359</v>
      </c>
      <c r="D23" s="615" t="s">
        <v>360</v>
      </c>
      <c r="E23" s="614">
        <f>D24</f>
        <v>0</v>
      </c>
      <c r="F23" s="611" t="s">
        <v>358</v>
      </c>
      <c r="G23" s="612" t="s">
        <v>359</v>
      </c>
      <c r="H23" s="615" t="s">
        <v>360</v>
      </c>
      <c r="I23" s="616">
        <f>H24</f>
        <v>0</v>
      </c>
    </row>
    <row r="24" spans="1:10" ht="20.149999999999999" customHeight="1" x14ac:dyDescent="0.3">
      <c r="A24" s="959"/>
      <c r="B24" s="625"/>
      <c r="C24" s="626" t="s">
        <v>212</v>
      </c>
      <c r="D24" s="627">
        <f>+IF(C24="",B24*0,IF(C24="A",B24/12,IF(C24="H",B24/6,IF(C24="Q",B24/3,IF(C24="M",B24,IF(C24="B",B24*2,IF(C24="F",B24*26/12,IF(C24="W",B24*52/12))))))))*E24</f>
        <v>0</v>
      </c>
      <c r="E24" s="620" t="b">
        <f t="shared" ref="E24" si="20">+IF(B24&gt;0,IF(C24="","error",1))</f>
        <v>0</v>
      </c>
      <c r="F24" s="625"/>
      <c r="G24" s="631" t="s">
        <v>212</v>
      </c>
      <c r="H24" s="627">
        <f>+IF(G24="",F24*0,IF(G24="A",F24/12,IF(G24="H",F24/6,IF(G24="Q",F24/3,IF(G24="M",F24,IF(G24="B",F24*2,IF(G24="F",F24*26/12,IF(G24="W",F24*52/12))))))))*I24</f>
        <v>0</v>
      </c>
      <c r="I24" s="621" t="b">
        <f t="shared" ref="I24" si="21">+IF(F24&gt;0,IF(G24="","error",1))</f>
        <v>0</v>
      </c>
    </row>
    <row r="25" spans="1:10" ht="14.5" x14ac:dyDescent="0.3">
      <c r="A25" s="958" t="s">
        <v>1571</v>
      </c>
      <c r="B25" s="611" t="s">
        <v>358</v>
      </c>
      <c r="C25" s="622" t="s">
        <v>359</v>
      </c>
      <c r="D25" s="615" t="s">
        <v>360</v>
      </c>
      <c r="E25" s="614">
        <f>D26</f>
        <v>0</v>
      </c>
      <c r="F25" s="611" t="s">
        <v>358</v>
      </c>
      <c r="G25" s="612" t="s">
        <v>359</v>
      </c>
      <c r="H25" s="615" t="s">
        <v>360</v>
      </c>
      <c r="I25" s="616">
        <f>H26</f>
        <v>0</v>
      </c>
    </row>
    <row r="26" spans="1:10" ht="20.149999999999999" customHeight="1" x14ac:dyDescent="0.3">
      <c r="A26" s="959"/>
      <c r="B26" s="625"/>
      <c r="C26" s="626" t="s">
        <v>212</v>
      </c>
      <c r="D26" s="627">
        <f>+IF(C26="",B26*0,IF(C26="A",B26/12,IF(C26="H",B26/6,IF(C26="Q",B26/3,IF(C26="M",B26,IF(C26="B",B26*2,IF(C26="F",B26*26/12,IF(C26="W",B26*52/12))))))))*E26</f>
        <v>0</v>
      </c>
      <c r="E26" s="620" t="b">
        <f t="shared" ref="E26" si="22">+IF(B26&gt;0,IF(C26="","error",1))</f>
        <v>0</v>
      </c>
      <c r="F26" s="625"/>
      <c r="G26" s="631" t="s">
        <v>212</v>
      </c>
      <c r="H26" s="627">
        <f>+IF(G26="",F26*0,IF(G26="A",F26/12,IF(G26="H",F26/6,IF(G26="Q",F26/3,IF(G26="M",F26,IF(G26="B",F26*2,IF(G26="F",F26*26/12,IF(G26="W",F26*52/12))))))))*I26</f>
        <v>0</v>
      </c>
      <c r="I26" s="621" t="b">
        <f t="shared" ref="I26" si="23">+IF(F26&gt;0,IF(G26="","error",1))</f>
        <v>0</v>
      </c>
    </row>
    <row r="27" spans="1:10" ht="14.5" x14ac:dyDescent="0.3">
      <c r="A27" s="958" t="s">
        <v>373</v>
      </c>
      <c r="B27" s="611" t="s">
        <v>358</v>
      </c>
      <c r="C27" s="622" t="s">
        <v>359</v>
      </c>
      <c r="D27" s="615" t="s">
        <v>360</v>
      </c>
      <c r="E27" s="614">
        <f>D28</f>
        <v>0</v>
      </c>
      <c r="F27" s="611" t="s">
        <v>358</v>
      </c>
      <c r="G27" s="612" t="s">
        <v>359</v>
      </c>
      <c r="H27" s="615" t="s">
        <v>360</v>
      </c>
      <c r="I27" s="616">
        <f>H28</f>
        <v>0</v>
      </c>
    </row>
    <row r="28" spans="1:10" ht="20.149999999999999" customHeight="1" x14ac:dyDescent="0.3">
      <c r="A28" s="959"/>
      <c r="B28" s="625"/>
      <c r="C28" s="626" t="s">
        <v>212</v>
      </c>
      <c r="D28" s="627">
        <f>+IF(C28="",B28*0,IF(C28="A",B28/12,IF(C28="H",B28/6,IF(C28="Q",B28/3,IF(C28="M",B28,IF(C28="B",B28*2,IF(C28="F",B28*26/12,IF(C28="W",B28*52/12))))))))*E28</f>
        <v>0</v>
      </c>
      <c r="E28" s="620" t="b">
        <f t="shared" ref="E28" si="24">+IF(B28&gt;0,IF(C28="","error",1))</f>
        <v>0</v>
      </c>
      <c r="F28" s="625"/>
      <c r="G28" s="631" t="s">
        <v>212</v>
      </c>
      <c r="H28" s="627">
        <f>+IF(G28="",F28*0,IF(G28="A",F28/12,IF(G28="H",F28/6,IF(G28="Q",F28/3,IF(G28="M",F28,IF(G28="B",F28*2,IF(G28="F",F28*26/12,IF(G28="W",F28*52/12))))))))*I28</f>
        <v>0</v>
      </c>
      <c r="I28" s="621" t="b">
        <f t="shared" ref="I28" si="25">+IF(F28&gt;0,IF(G28="","error",1))</f>
        <v>0</v>
      </c>
    </row>
    <row r="29" spans="1:10" ht="14.5" x14ac:dyDescent="0.3">
      <c r="A29" s="958" t="s">
        <v>374</v>
      </c>
      <c r="B29" s="611" t="s">
        <v>358</v>
      </c>
      <c r="C29" s="622" t="s">
        <v>359</v>
      </c>
      <c r="D29" s="615" t="s">
        <v>360</v>
      </c>
      <c r="E29" s="614">
        <f>D30</f>
        <v>0</v>
      </c>
      <c r="F29" s="611" t="s">
        <v>358</v>
      </c>
      <c r="G29" s="612" t="s">
        <v>359</v>
      </c>
      <c r="H29" s="615" t="s">
        <v>360</v>
      </c>
      <c r="I29" s="616">
        <f>H30</f>
        <v>0</v>
      </c>
    </row>
    <row r="30" spans="1:10" ht="20.149999999999999" customHeight="1" x14ac:dyDescent="0.3">
      <c r="A30" s="959"/>
      <c r="B30" s="617"/>
      <c r="C30" s="641" t="s">
        <v>212</v>
      </c>
      <c r="D30" s="642">
        <f>+IF(C30="",B30*0,IF(C30="A",B30/12,IF(C30="H",B30/6,IF(C30="Q",B30/3,IF(C30="M",B30,IF(C30="B",B30*2,IF(C30="F",B30*26/12,IF(C30="W",B30*52/12))))))))*E30</f>
        <v>0</v>
      </c>
      <c r="E30" s="643" t="b">
        <f t="shared" ref="E30" si="26">+IF(B30&gt;0,IF(C30="","error",1))</f>
        <v>0</v>
      </c>
      <c r="F30" s="617"/>
      <c r="G30" s="618" t="s">
        <v>212</v>
      </c>
      <c r="H30" s="642">
        <f>+IF(G30="",F30*0,IF(G30="A",F30/12,IF(G30="H",F30/6,IF(G30="Q",F30/3,IF(G30="M",F30,IF(G30="B",F30*2,IF(G30="F",F30*26/12,IF(G30="W",F30*52/12))))))))*I30</f>
        <v>0</v>
      </c>
      <c r="I30" s="644" t="b">
        <f t="shared" ref="I30" si="27">+IF(F30&gt;0,IF(G30="","error",1))</f>
        <v>0</v>
      </c>
    </row>
    <row r="31" spans="1:10" x14ac:dyDescent="0.3">
      <c r="B31" s="633"/>
      <c r="C31" s="634"/>
      <c r="D31" s="635"/>
      <c r="E31" s="636"/>
      <c r="F31" s="633"/>
      <c r="G31" s="634"/>
      <c r="H31" s="635"/>
      <c r="I31" s="637"/>
    </row>
    <row r="32" spans="1:10" ht="28.5" customHeight="1" thickBot="1" x14ac:dyDescent="0.4">
      <c r="A32" s="117" t="s">
        <v>375</v>
      </c>
      <c r="B32" s="638" t="str">
        <f>+B4</f>
        <v>Member Declared</v>
      </c>
      <c r="C32" s="639"/>
      <c r="D32" s="640"/>
      <c r="E32" s="647">
        <f>E5+E7+E9+E11+E13+E15+E17+E19+E21+E23+E25+E27+E29</f>
        <v>1</v>
      </c>
      <c r="F32" s="638" t="str">
        <f>+F4</f>
        <v>Assessed - Statement/Proviso Review</v>
      </c>
      <c r="G32" s="639"/>
      <c r="H32" s="640"/>
      <c r="I32" s="646">
        <f>I5+I7+I9+I11+I13+I15+I17+I19+I21+I23+I25+I27+I29</f>
        <v>1</v>
      </c>
    </row>
    <row r="33" spans="1:9" ht="14.5" x14ac:dyDescent="0.35">
      <c r="A33" s="117"/>
      <c r="B33" s="386"/>
      <c r="C33" s="386"/>
      <c r="D33" s="41"/>
      <c r="E33" s="377"/>
      <c r="F33" s="386"/>
      <c r="G33" s="386"/>
      <c r="I33" s="377"/>
    </row>
    <row r="34" spans="1:9" ht="13.5" thickBot="1" x14ac:dyDescent="0.35">
      <c r="A34" s="422" t="s">
        <v>376</v>
      </c>
    </row>
    <row r="35" spans="1:9" x14ac:dyDescent="0.3">
      <c r="A35" s="965"/>
      <c r="B35" s="966"/>
      <c r="C35" s="966"/>
      <c r="D35" s="966"/>
      <c r="E35" s="966"/>
      <c r="F35" s="966"/>
      <c r="G35" s="966"/>
      <c r="H35" s="966"/>
      <c r="I35" s="967"/>
    </row>
    <row r="36" spans="1:9" x14ac:dyDescent="0.3">
      <c r="A36" s="968"/>
      <c r="B36" s="969"/>
      <c r="C36" s="969"/>
      <c r="D36" s="969"/>
      <c r="E36" s="969"/>
      <c r="F36" s="969"/>
      <c r="G36" s="969"/>
      <c r="H36" s="969"/>
      <c r="I36" s="970"/>
    </row>
    <row r="37" spans="1:9" x14ac:dyDescent="0.3">
      <c r="A37" s="968"/>
      <c r="B37" s="969"/>
      <c r="C37" s="969"/>
      <c r="D37" s="969"/>
      <c r="E37" s="969"/>
      <c r="F37" s="969"/>
      <c r="G37" s="969"/>
      <c r="H37" s="969"/>
      <c r="I37" s="970"/>
    </row>
    <row r="38" spans="1:9" x14ac:dyDescent="0.3">
      <c r="A38" s="968"/>
      <c r="B38" s="969"/>
      <c r="C38" s="969"/>
      <c r="D38" s="969"/>
      <c r="E38" s="969"/>
      <c r="F38" s="969"/>
      <c r="G38" s="969"/>
      <c r="H38" s="969"/>
      <c r="I38" s="970"/>
    </row>
    <row r="39" spans="1:9" ht="13.5" thickBot="1" x14ac:dyDescent="0.35">
      <c r="A39" s="971"/>
      <c r="B39" s="972"/>
      <c r="C39" s="972"/>
      <c r="D39" s="972"/>
      <c r="E39" s="972"/>
      <c r="F39" s="972"/>
      <c r="G39" s="972"/>
      <c r="H39" s="972"/>
      <c r="I39" s="973"/>
    </row>
  </sheetData>
  <sheetProtection algorithmName="SHA-512" hashValue="qmqFcpmMrl/z9f8vhWQ2H/7fO9Xf2AtLCPMVK7qqqQT2W625fgzM7GYYBPRvY4bUxHpBxcdLBxlS8LiyKI5ctQ==" saltValue="xSa1H3j/h6brmva6RvfP3A==" spinCount="100000" sheet="1" selectLockedCells="1"/>
  <mergeCells count="17">
    <mergeCell ref="A27:A28"/>
    <mergeCell ref="A29:A30"/>
    <mergeCell ref="C3:D3"/>
    <mergeCell ref="B4:E4"/>
    <mergeCell ref="F4:I4"/>
    <mergeCell ref="A35:I39"/>
    <mergeCell ref="A5:A6"/>
    <mergeCell ref="A7:A8"/>
    <mergeCell ref="A9:A10"/>
    <mergeCell ref="A11:A12"/>
    <mergeCell ref="A13:A14"/>
    <mergeCell ref="A15:A16"/>
    <mergeCell ref="A17:A18"/>
    <mergeCell ref="A19:A20"/>
    <mergeCell ref="A21:A22"/>
    <mergeCell ref="A23:A24"/>
    <mergeCell ref="A25:A26"/>
  </mergeCells>
  <conditionalFormatting sqref="H6">
    <cfRule type="cellIs" dxfId="24" priority="45" operator="notEqual">
      <formula>$D$6</formula>
    </cfRule>
  </conditionalFormatting>
  <conditionalFormatting sqref="H8">
    <cfRule type="cellIs" dxfId="23" priority="44" operator="notEqual">
      <formula>$D$8</formula>
    </cfRule>
  </conditionalFormatting>
  <conditionalFormatting sqref="H10">
    <cfRule type="cellIs" dxfId="22" priority="41" operator="notEqual">
      <formula>$D$10</formula>
    </cfRule>
  </conditionalFormatting>
  <conditionalFormatting sqref="H12">
    <cfRule type="cellIs" dxfId="21" priority="35" operator="notEqual">
      <formula>$D$12</formula>
    </cfRule>
  </conditionalFormatting>
  <conditionalFormatting sqref="H14">
    <cfRule type="cellIs" dxfId="20" priority="16" operator="notEqual">
      <formula>$D$14</formula>
    </cfRule>
  </conditionalFormatting>
  <conditionalFormatting sqref="H16">
    <cfRule type="cellIs" dxfId="19" priority="28" operator="notEqual">
      <formula>$D$16</formula>
    </cfRule>
  </conditionalFormatting>
  <conditionalFormatting sqref="H18">
    <cfRule type="cellIs" dxfId="18" priority="23" operator="notEqual">
      <formula>$D$18</formula>
    </cfRule>
  </conditionalFormatting>
  <conditionalFormatting sqref="H20">
    <cfRule type="cellIs" dxfId="17" priority="12" operator="notEqual">
      <formula>$D$18</formula>
    </cfRule>
  </conditionalFormatting>
  <conditionalFormatting sqref="H22">
    <cfRule type="cellIs" dxfId="16" priority="5" operator="notEqual">
      <formula>$D$18</formula>
    </cfRule>
  </conditionalFormatting>
  <conditionalFormatting sqref="H24">
    <cfRule type="cellIs" dxfId="15" priority="4" operator="notEqual">
      <formula>$D$18</formula>
    </cfRule>
  </conditionalFormatting>
  <conditionalFormatting sqref="H26">
    <cfRule type="cellIs" dxfId="14" priority="3" operator="notEqual">
      <formula>$D$18</formula>
    </cfRule>
  </conditionalFormatting>
  <conditionalFormatting sqref="H28">
    <cfRule type="cellIs" dxfId="13" priority="2" operator="notEqual">
      <formula>$D$18</formula>
    </cfRule>
  </conditionalFormatting>
  <conditionalFormatting sqref="H30">
    <cfRule type="cellIs" dxfId="12" priority="1" operator="notEqual">
      <formula>$D$18</formula>
    </cfRule>
  </conditionalFormatting>
  <dataValidations count="1">
    <dataValidation type="list" allowBlank="1" showInputMessage="1" showErrorMessage="1" sqref="C8 C12 G8 C16 G10 C10 C14 G12 G14 G16 G20 C20 C22 G22 G24 C24 C26 G26 G28 C28 G30 C30 G6 C6 C18 G18" xr:uid="{00000000-0002-0000-0200-000000000000}">
      <formula1>Living_Expenses</formula1>
    </dataValidation>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dimension ref="B1:J47"/>
  <sheetViews>
    <sheetView workbookViewId="0">
      <selection activeCell="C20" sqref="C20"/>
    </sheetView>
  </sheetViews>
  <sheetFormatPr defaultRowHeight="12.5" x14ac:dyDescent="0.25"/>
  <cols>
    <col min="1" max="1" width="2.54296875" customWidth="1"/>
    <col min="2" max="2" width="36.7265625" customWidth="1"/>
    <col min="3" max="3" width="15.7265625" customWidth="1"/>
    <col min="4" max="4" width="22.453125" customWidth="1"/>
    <col min="5" max="5" width="14.453125" customWidth="1"/>
    <col min="6" max="6" width="13.26953125" style="355" customWidth="1"/>
    <col min="7" max="7" width="65.54296875" customWidth="1"/>
    <col min="8" max="8" width="13.81640625" customWidth="1"/>
    <col min="9" max="9" width="8.1796875" customWidth="1"/>
  </cols>
  <sheetData>
    <row r="1" spans="2:8" ht="21" x14ac:dyDescent="0.5">
      <c r="B1" s="150" t="s">
        <v>377</v>
      </c>
      <c r="C1" s="149"/>
      <c r="D1" s="157">
        <f ca="1">+NOW()</f>
        <v>46266.372666087962</v>
      </c>
      <c r="E1" s="362"/>
      <c r="F1" s="354"/>
    </row>
    <row r="2" spans="2:8" ht="13" x14ac:dyDescent="0.3">
      <c r="B2" s="41"/>
      <c r="C2" s="41"/>
      <c r="D2" s="41"/>
      <c r="E2" s="41"/>
      <c r="F2" s="354"/>
      <c r="G2" s="41"/>
      <c r="H2" s="41"/>
    </row>
    <row r="3" spans="2:8" ht="13" x14ac:dyDescent="0.3">
      <c r="B3" s="735" t="s">
        <v>378</v>
      </c>
      <c r="C3" s="359"/>
      <c r="D3" s="41"/>
      <c r="E3" s="41"/>
      <c r="F3" s="354"/>
      <c r="G3" s="41"/>
      <c r="H3" s="41"/>
    </row>
    <row r="4" spans="2:8" ht="13" x14ac:dyDescent="0.3">
      <c r="B4" s="735" t="s">
        <v>379</v>
      </c>
      <c r="C4" s="359"/>
      <c r="D4" s="41"/>
      <c r="E4" s="41"/>
      <c r="F4" s="354"/>
      <c r="G4" s="41"/>
      <c r="H4" s="41"/>
    </row>
    <row r="5" spans="2:8" ht="13" x14ac:dyDescent="0.3">
      <c r="B5" s="735" t="s">
        <v>380</v>
      </c>
      <c r="C5" s="359"/>
      <c r="D5" s="41"/>
      <c r="E5" s="41"/>
      <c r="F5" s="354"/>
      <c r="G5" s="41"/>
      <c r="H5" s="41"/>
    </row>
    <row r="6" spans="2:8" ht="13" x14ac:dyDescent="0.3">
      <c r="B6" s="735" t="s">
        <v>381</v>
      </c>
      <c r="C6" s="359"/>
      <c r="D6" s="41"/>
      <c r="E6" s="41"/>
      <c r="F6" s="354"/>
      <c r="G6" s="41"/>
      <c r="H6" s="41"/>
    </row>
    <row r="7" spans="2:8" ht="13" x14ac:dyDescent="0.3">
      <c r="B7" s="735" t="s">
        <v>382</v>
      </c>
      <c r="C7" s="359"/>
      <c r="D7" s="41"/>
      <c r="E7" s="41"/>
      <c r="F7" s="354"/>
      <c r="G7" s="41"/>
      <c r="H7" s="41"/>
    </row>
    <row r="8" spans="2:8" ht="13" x14ac:dyDescent="0.3">
      <c r="B8" s="735" t="s">
        <v>383</v>
      </c>
      <c r="C8" s="358"/>
      <c r="D8" s="41"/>
      <c r="E8" s="41"/>
      <c r="F8" s="354"/>
      <c r="G8" s="41"/>
      <c r="H8" s="41"/>
    </row>
    <row r="9" spans="2:8" ht="13" x14ac:dyDescent="0.3">
      <c r="B9" s="41"/>
      <c r="C9" s="336"/>
      <c r="D9" s="41"/>
      <c r="E9" s="41"/>
      <c r="F9" s="354"/>
      <c r="G9" s="41"/>
      <c r="H9" s="41"/>
    </row>
    <row r="10" spans="2:8" ht="13" x14ac:dyDescent="0.3">
      <c r="B10" s="338" t="s">
        <v>384</v>
      </c>
      <c r="C10" s="336"/>
      <c r="D10" s="41"/>
      <c r="E10" s="41"/>
      <c r="F10" s="354"/>
      <c r="G10" s="41"/>
      <c r="H10" s="41"/>
    </row>
    <row r="11" spans="2:8" ht="13" x14ac:dyDescent="0.3">
      <c r="B11" s="41" t="s">
        <v>385</v>
      </c>
      <c r="C11" s="352" t="e">
        <f>+VLOOKUP(C4,RegFees,2,FALSE)</f>
        <v>#N/A</v>
      </c>
      <c r="D11" s="354" t="s">
        <v>386</v>
      </c>
      <c r="E11" s="354"/>
      <c r="F11" s="354" t="s">
        <v>387</v>
      </c>
      <c r="G11" s="339" t="s">
        <v>16639</v>
      </c>
      <c r="H11" s="337"/>
    </row>
    <row r="12" spans="2:8" ht="13" x14ac:dyDescent="0.3">
      <c r="B12" s="41" t="s">
        <v>389</v>
      </c>
      <c r="C12" s="352"/>
      <c r="D12" s="354" t="s">
        <v>386</v>
      </c>
      <c r="E12" s="354"/>
      <c r="F12" s="354"/>
      <c r="G12" s="41" t="s">
        <v>390</v>
      </c>
      <c r="H12" s="41"/>
    </row>
    <row r="13" spans="2:8" ht="13" x14ac:dyDescent="0.3">
      <c r="B13" s="41" t="s">
        <v>391</v>
      </c>
      <c r="C13" s="357"/>
      <c r="D13" s="354" t="s">
        <v>392</v>
      </c>
      <c r="E13" s="354"/>
      <c r="F13" s="354"/>
      <c r="G13" s="338" t="s">
        <v>393</v>
      </c>
    </row>
    <row r="14" spans="2:8" ht="13" x14ac:dyDescent="0.3">
      <c r="F14" s="354"/>
      <c r="G14" s="41" t="s">
        <v>394</v>
      </c>
      <c r="H14" s="41"/>
    </row>
    <row r="15" spans="2:8" ht="13" x14ac:dyDescent="0.3">
      <c r="B15" s="338" t="s">
        <v>395</v>
      </c>
      <c r="C15" s="357"/>
      <c r="D15" s="354" t="s">
        <v>392</v>
      </c>
      <c r="E15" s="41"/>
      <c r="F15" s="354"/>
      <c r="G15" s="41"/>
      <c r="H15" s="41"/>
    </row>
    <row r="16" spans="2:8" ht="13" x14ac:dyDescent="0.3">
      <c r="B16" s="41"/>
      <c r="C16" s="336"/>
      <c r="D16" s="41"/>
      <c r="E16" s="41"/>
      <c r="F16" s="354"/>
      <c r="G16" s="41"/>
      <c r="H16" s="41"/>
    </row>
    <row r="17" spans="2:10" ht="13" x14ac:dyDescent="0.3">
      <c r="B17" s="338" t="s">
        <v>396</v>
      </c>
      <c r="C17" s="336"/>
      <c r="D17" s="41"/>
      <c r="E17" s="41"/>
      <c r="F17" s="354"/>
      <c r="G17" s="41"/>
      <c r="H17" s="41"/>
    </row>
    <row r="18" spans="2:10" ht="13" x14ac:dyDescent="0.3">
      <c r="B18" s="356" t="s">
        <v>397</v>
      </c>
      <c r="C18" s="336"/>
      <c r="D18" s="41"/>
      <c r="E18" s="41"/>
      <c r="F18" s="354"/>
      <c r="G18" s="41"/>
      <c r="H18" s="41"/>
    </row>
    <row r="19" spans="2:10" ht="13" x14ac:dyDescent="0.3">
      <c r="B19" s="41" t="s">
        <v>398</v>
      </c>
      <c r="C19" s="352"/>
      <c r="D19" s="41"/>
      <c r="E19" s="41"/>
      <c r="F19" s="354"/>
      <c r="G19" s="41"/>
      <c r="H19" s="41"/>
    </row>
    <row r="20" spans="2:10" ht="13" x14ac:dyDescent="0.3">
      <c r="B20" s="41" t="s">
        <v>399</v>
      </c>
      <c r="C20" s="352">
        <f>+Fees!D5</f>
        <v>0</v>
      </c>
    </row>
    <row r="21" spans="2:10" ht="13" x14ac:dyDescent="0.3">
      <c r="B21" s="41" t="s">
        <v>16640</v>
      </c>
      <c r="C21" s="353">
        <f>+IF(C7="Yes",487,0)</f>
        <v>0</v>
      </c>
      <c r="D21" s="354"/>
      <c r="E21" s="354"/>
      <c r="F21" s="354"/>
      <c r="G21" s="41"/>
      <c r="H21" s="41"/>
    </row>
    <row r="22" spans="2:10" ht="13" x14ac:dyDescent="0.3">
      <c r="B22" s="41"/>
      <c r="C22" s="336">
        <f>SUM(C18:C21)</f>
        <v>0</v>
      </c>
      <c r="D22" s="41"/>
      <c r="E22" s="41"/>
      <c r="F22" s="354"/>
      <c r="G22" s="41"/>
      <c r="H22" s="41"/>
    </row>
    <row r="23" spans="2:10" ht="13" x14ac:dyDescent="0.3">
      <c r="B23" s="356" t="s">
        <v>400</v>
      </c>
      <c r="C23" s="336"/>
      <c r="D23" s="41"/>
      <c r="E23" s="41"/>
      <c r="F23" s="354"/>
      <c r="G23" s="41"/>
      <c r="H23" s="41"/>
    </row>
    <row r="24" spans="2:10" ht="13" x14ac:dyDescent="0.3">
      <c r="B24" s="41" t="s">
        <v>401</v>
      </c>
      <c r="C24" s="352">
        <f>+Fees!C19</f>
        <v>0</v>
      </c>
      <c r="D24" s="41"/>
      <c r="E24" s="41"/>
      <c r="F24" s="354" t="s">
        <v>387</v>
      </c>
      <c r="G24" s="41" t="s">
        <v>402</v>
      </c>
      <c r="H24" s="41"/>
      <c r="J24" s="339"/>
    </row>
    <row r="25" spans="2:10" ht="13" x14ac:dyDescent="0.3">
      <c r="B25" s="41" t="s">
        <v>403</v>
      </c>
      <c r="C25" s="352" t="e">
        <f>+C11*2</f>
        <v>#N/A</v>
      </c>
      <c r="D25" s="41"/>
      <c r="E25" s="41"/>
      <c r="F25" s="354"/>
      <c r="G25" s="41"/>
      <c r="H25" s="41"/>
    </row>
    <row r="26" spans="2:10" ht="13" x14ac:dyDescent="0.3">
      <c r="B26" s="41" t="s">
        <v>404</v>
      </c>
      <c r="C26" s="353">
        <f>IF(C3="Refinance",0,C12)</f>
        <v>0</v>
      </c>
      <c r="D26" s="41"/>
      <c r="E26" s="41"/>
      <c r="F26" s="354"/>
      <c r="G26" s="41"/>
      <c r="H26" s="41"/>
    </row>
    <row r="27" spans="2:10" ht="13" x14ac:dyDescent="0.3">
      <c r="B27" s="41" t="s">
        <v>405</v>
      </c>
      <c r="C27" s="352"/>
      <c r="D27" s="41"/>
      <c r="E27" s="41"/>
      <c r="F27" s="354"/>
      <c r="G27" s="41"/>
      <c r="H27" s="41"/>
    </row>
    <row r="28" spans="2:10" ht="13" x14ac:dyDescent="0.3">
      <c r="B28" s="41" t="s">
        <v>406</v>
      </c>
      <c r="C28" s="353">
        <f>+IF(C7="Yes",+C27+112.75,0)</f>
        <v>0</v>
      </c>
      <c r="D28" s="41"/>
      <c r="E28" s="41"/>
      <c r="F28" s="354"/>
      <c r="G28" s="41"/>
      <c r="H28" s="41"/>
    </row>
    <row r="29" spans="2:10" ht="13" x14ac:dyDescent="0.3">
      <c r="B29" s="41"/>
      <c r="C29" s="336" t="e">
        <f>SUM(C24:C28)</f>
        <v>#N/A</v>
      </c>
      <c r="D29" s="41"/>
      <c r="E29" s="41"/>
      <c r="F29" s="354"/>
      <c r="G29" s="41"/>
      <c r="H29" s="41"/>
    </row>
    <row r="30" spans="2:10" ht="13" x14ac:dyDescent="0.3">
      <c r="B30" s="736" t="s">
        <v>407</v>
      </c>
      <c r="C30" s="340" t="e">
        <f>+C22+C29</f>
        <v>#N/A</v>
      </c>
      <c r="D30" s="118" t="s">
        <v>408</v>
      </c>
      <c r="E30" s="41"/>
      <c r="F30" s="354"/>
      <c r="G30" s="41"/>
      <c r="H30" s="41"/>
    </row>
    <row r="31" spans="2:10" ht="13" x14ac:dyDescent="0.3">
      <c r="B31" s="338"/>
      <c r="C31" s="340"/>
      <c r="D31" s="354"/>
      <c r="E31" s="41"/>
      <c r="F31" s="354"/>
      <c r="G31" s="41"/>
      <c r="H31" s="41"/>
    </row>
    <row r="32" spans="2:10" ht="13" x14ac:dyDescent="0.3">
      <c r="E32" s="41"/>
      <c r="F32" s="736" t="s">
        <v>409</v>
      </c>
      <c r="G32" s="340">
        <f>+Worksheet!C24*0.00625*1.1</f>
        <v>0</v>
      </c>
      <c r="H32" s="354" t="s">
        <v>410</v>
      </c>
    </row>
    <row r="33" spans="2:8" ht="13" x14ac:dyDescent="0.3">
      <c r="B33" s="41"/>
      <c r="C33" s="336"/>
      <c r="D33" s="41"/>
      <c r="E33" s="41"/>
      <c r="F33" s="354"/>
      <c r="G33" s="41"/>
      <c r="H33" s="41"/>
    </row>
    <row r="34" spans="2:8" ht="14.5" x14ac:dyDescent="0.35">
      <c r="B34" s="341" t="s">
        <v>411</v>
      </c>
      <c r="C34" s="342" t="e">
        <f>+C8+C13+C15+C22+C29</f>
        <v>#N/A</v>
      </c>
      <c r="D34" s="41"/>
      <c r="E34" s="41"/>
      <c r="F34" s="354"/>
      <c r="G34" s="41"/>
      <c r="H34" s="41"/>
    </row>
    <row r="35" spans="2:8" ht="15" thickBot="1" x14ac:dyDescent="0.4">
      <c r="B35" s="343"/>
      <c r="C35" s="344"/>
      <c r="D35" s="41"/>
      <c r="E35" s="41"/>
      <c r="F35" s="354"/>
      <c r="G35" s="41"/>
      <c r="H35" s="41"/>
    </row>
    <row r="36" spans="2:8" ht="14.5" x14ac:dyDescent="0.35">
      <c r="B36" s="345" t="s">
        <v>412</v>
      </c>
      <c r="C36" s="346"/>
      <c r="D36" s="345" t="s">
        <v>413</v>
      </c>
      <c r="E36" s="536"/>
      <c r="F36" s="354"/>
      <c r="G36" s="41"/>
      <c r="H36" s="41"/>
    </row>
    <row r="37" spans="2:8" ht="13" x14ac:dyDescent="0.3">
      <c r="B37" s="347"/>
      <c r="C37" s="348"/>
      <c r="D37" s="347"/>
      <c r="E37" s="348"/>
      <c r="F37" s="354"/>
      <c r="G37" s="41"/>
      <c r="H37" s="41"/>
    </row>
    <row r="38" spans="2:8" ht="13" x14ac:dyDescent="0.3">
      <c r="B38" s="347" t="s">
        <v>414</v>
      </c>
      <c r="C38" s="351"/>
      <c r="D38" s="347" t="s">
        <v>415</v>
      </c>
      <c r="E38" s="537"/>
      <c r="F38" s="354"/>
      <c r="G38" s="41"/>
      <c r="H38" s="41"/>
    </row>
    <row r="39" spans="2:8" ht="13" x14ac:dyDescent="0.3">
      <c r="B39" s="347" t="s">
        <v>416</v>
      </c>
      <c r="C39" s="351"/>
      <c r="D39" s="347"/>
      <c r="E39" s="348"/>
      <c r="F39" s="354"/>
      <c r="G39" s="41"/>
      <c r="H39" s="41"/>
    </row>
    <row r="40" spans="2:8" ht="13" x14ac:dyDescent="0.3">
      <c r="B40" s="347" t="s">
        <v>417</v>
      </c>
      <c r="C40" s="351"/>
      <c r="D40" s="347" t="s">
        <v>418</v>
      </c>
      <c r="E40" s="540"/>
      <c r="F40" s="354"/>
      <c r="G40" s="41"/>
      <c r="H40" s="41"/>
    </row>
    <row r="41" spans="2:8" ht="13" x14ac:dyDescent="0.3">
      <c r="B41" s="347" t="s">
        <v>419</v>
      </c>
      <c r="C41" s="351"/>
      <c r="D41" s="347" t="s">
        <v>420</v>
      </c>
      <c r="E41" s="540"/>
      <c r="F41" s="354"/>
      <c r="G41" s="41"/>
      <c r="H41" s="41"/>
    </row>
    <row r="42" spans="2:8" ht="13" x14ac:dyDescent="0.3">
      <c r="B42" s="347" t="s">
        <v>421</v>
      </c>
      <c r="C42" s="351">
        <f>+Worksheet!C24</f>
        <v>0</v>
      </c>
      <c r="D42" s="347"/>
      <c r="E42" s="348"/>
      <c r="F42" s="354"/>
      <c r="G42" s="41"/>
      <c r="H42" s="41"/>
    </row>
    <row r="43" spans="2:8" ht="13" x14ac:dyDescent="0.3">
      <c r="B43" s="347"/>
      <c r="C43" s="349">
        <f>SUM(C38:C42)</f>
        <v>0</v>
      </c>
      <c r="D43" s="541" t="s">
        <v>422</v>
      </c>
      <c r="E43" s="538" t="str">
        <f>IF(E38=0,"",+E38+E40)</f>
        <v/>
      </c>
      <c r="F43" s="354"/>
      <c r="G43" s="41"/>
      <c r="H43" s="41"/>
    </row>
    <row r="44" spans="2:8" ht="13" x14ac:dyDescent="0.3">
      <c r="B44" s="347"/>
      <c r="C44" s="349"/>
      <c r="D44" s="347"/>
      <c r="E44" s="348"/>
      <c r="F44" s="354"/>
      <c r="G44" s="41"/>
      <c r="H44" s="41"/>
    </row>
    <row r="45" spans="2:8" ht="15" thickBot="1" x14ac:dyDescent="0.4">
      <c r="B45" s="737" t="s">
        <v>423</v>
      </c>
      <c r="C45" s="350" t="e">
        <f>+C43-C34</f>
        <v>#N/A</v>
      </c>
      <c r="D45" s="542" t="s">
        <v>424</v>
      </c>
      <c r="E45" s="539" t="str">
        <f>IF(E38=0,"",+E38+E41)</f>
        <v/>
      </c>
      <c r="F45" s="354"/>
      <c r="G45" s="41"/>
      <c r="H45" s="41"/>
    </row>
    <row r="46" spans="2:8" ht="13" x14ac:dyDescent="0.3">
      <c r="B46" s="41"/>
      <c r="C46" s="340"/>
      <c r="D46" s="41"/>
      <c r="E46" s="41"/>
      <c r="F46" s="354"/>
      <c r="G46" s="41"/>
      <c r="H46" s="41"/>
    </row>
    <row r="47" spans="2:8" ht="13" x14ac:dyDescent="0.3">
      <c r="B47" s="41"/>
      <c r="C47" s="340"/>
      <c r="D47" s="41"/>
      <c r="E47" s="41"/>
      <c r="F47" s="354"/>
      <c r="G47" s="41"/>
      <c r="H47" s="41"/>
    </row>
  </sheetData>
  <sheetProtection algorithmName="SHA-512" hashValue="oR9kNWCb9qpDbaqsA3briicwSwjIao8ttG1k7cmYpk8cvalitt7lbjEM529ctuE9Gv9BEk3nY74AlZsLcrTcag==" saltValue="XpLoopQDlrJGd71jTVfLgw==" spinCount="100000" sheet="1" selectLockedCells="1"/>
  <dataValidations disablePrompts="1" count="4">
    <dataValidation type="list" allowBlank="1" showInputMessage="1" showErrorMessage="1" sqref="C3" xr:uid="{00000000-0002-0000-0300-000000000000}">
      <formula1>"Purchase,Refinance"</formula1>
    </dataValidation>
    <dataValidation type="list" allowBlank="1" showInputMessage="1" showErrorMessage="1" sqref="C4" xr:uid="{00000000-0002-0000-0300-000001000000}">
      <formula1>"ACT,NSW,NT,QLD,SA,TAS,VIC,WA"</formula1>
    </dataValidation>
    <dataValidation type="list" allowBlank="1" showInputMessage="1" showErrorMessage="1" sqref="C6:C7" xr:uid="{00000000-0002-0000-0300-000002000000}">
      <formula1>"Yes,No"</formula1>
    </dataValidation>
    <dataValidation type="list" allowBlank="1" showInputMessage="1" showErrorMessage="1" sqref="C5" xr:uid="{00000000-0002-0000-0300-000003000000}">
      <formula1>"Owner Occupied,Investment"</formula1>
    </dataValidation>
  </dataValidations>
  <hyperlinks>
    <hyperlink ref="G11" r:id="rId1" xr:uid="{00000000-0004-0000-0300-00000000000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5A160-8A64-4082-B593-C2A40B588A77}">
  <sheetPr codeName="Sheet13"/>
  <dimension ref="A1:T62"/>
  <sheetViews>
    <sheetView zoomScale="110" zoomScaleNormal="110" workbookViewId="0">
      <selection activeCell="C5" sqref="C5"/>
    </sheetView>
  </sheetViews>
  <sheetFormatPr defaultColWidth="9.1796875" defaultRowHeight="13" x14ac:dyDescent="0.35"/>
  <cols>
    <col min="1" max="1" width="4.54296875" style="448" customWidth="1"/>
    <col min="2" max="2" width="34.1796875" style="448" customWidth="1"/>
    <col min="3" max="3" width="15.1796875" style="448" customWidth="1"/>
    <col min="4" max="4" width="19.453125" style="448" customWidth="1"/>
    <col min="5" max="5" width="3" style="448" customWidth="1"/>
    <col min="6" max="6" width="20.1796875" style="448" customWidth="1"/>
    <col min="7" max="7" width="13.7265625" style="448" customWidth="1"/>
    <col min="8" max="8" width="9.1796875" style="448"/>
    <col min="9" max="9" width="11.1796875" style="448" customWidth="1"/>
    <col min="10" max="10" width="2.81640625" style="448" customWidth="1"/>
    <col min="11" max="11" width="34.81640625" style="448" customWidth="1"/>
    <col min="12" max="12" width="10.453125" style="471" customWidth="1"/>
    <col min="13" max="13" width="21.26953125" style="448" customWidth="1"/>
    <col min="14" max="14" width="41.26953125" style="448" customWidth="1"/>
    <col min="15" max="15" width="17.26953125" style="448" customWidth="1"/>
    <col min="16" max="16" width="19.81640625" style="448" customWidth="1"/>
    <col min="17" max="17" width="16.81640625" style="448" customWidth="1"/>
    <col min="18" max="16384" width="9.1796875" style="448"/>
  </cols>
  <sheetData>
    <row r="1" spans="1:20" x14ac:dyDescent="0.35">
      <c r="A1" s="447" t="s">
        <v>425</v>
      </c>
      <c r="B1" s="446"/>
      <c r="C1" s="446"/>
      <c r="D1" s="446"/>
      <c r="E1" s="446"/>
      <c r="F1" s="446"/>
      <c r="G1" s="446"/>
      <c r="H1" s="446"/>
      <c r="I1" s="446"/>
      <c r="J1" s="446"/>
      <c r="K1" s="524"/>
      <c r="P1" s="449"/>
      <c r="Q1" s="450"/>
      <c r="R1" s="450"/>
      <c r="S1" s="449"/>
      <c r="T1" s="449"/>
    </row>
    <row r="2" spans="1:20" ht="13.5" thickBot="1" x14ac:dyDescent="0.4">
      <c r="A2" s="451"/>
      <c r="B2" s="451"/>
      <c r="C2" s="451"/>
      <c r="D2" s="451"/>
      <c r="E2" s="451"/>
      <c r="F2" s="451"/>
      <c r="G2" s="451"/>
      <c r="H2" s="451"/>
      <c r="I2" s="451"/>
      <c r="J2" s="451"/>
      <c r="K2" s="451"/>
      <c r="P2" s="449"/>
      <c r="Q2" s="452" t="s">
        <v>426</v>
      </c>
      <c r="R2" s="453">
        <v>0</v>
      </c>
      <c r="S2" s="454"/>
      <c r="T2" s="449"/>
    </row>
    <row r="3" spans="1:20" x14ac:dyDescent="0.35">
      <c r="B3" s="498" t="s">
        <v>427</v>
      </c>
      <c r="C3" s="512"/>
      <c r="D3" s="499"/>
      <c r="E3" s="451"/>
      <c r="F3" s="498" t="s">
        <v>428</v>
      </c>
      <c r="G3" s="505"/>
      <c r="H3" s="505"/>
      <c r="I3" s="499"/>
      <c r="J3" s="451"/>
      <c r="K3" s="527" t="s">
        <v>429</v>
      </c>
      <c r="L3" s="528"/>
      <c r="P3" s="449"/>
      <c r="Q3" s="452" t="s">
        <v>430</v>
      </c>
      <c r="R3" s="453">
        <v>195</v>
      </c>
      <c r="S3" s="454"/>
      <c r="T3" s="449"/>
    </row>
    <row r="4" spans="1:20" x14ac:dyDescent="0.35">
      <c r="A4" s="451"/>
      <c r="B4" s="501"/>
      <c r="C4" s="451"/>
      <c r="D4" s="500"/>
      <c r="E4" s="451"/>
      <c r="F4" s="515"/>
      <c r="G4" s="451"/>
      <c r="H4" s="451"/>
      <c r="I4" s="500"/>
      <c r="J4" s="451"/>
      <c r="K4" s="501"/>
      <c r="L4" s="529"/>
      <c r="P4" s="449"/>
      <c r="Q4" s="452" t="s">
        <v>431</v>
      </c>
      <c r="R4" s="453">
        <v>146.4</v>
      </c>
      <c r="S4" s="454"/>
      <c r="T4" s="449"/>
    </row>
    <row r="5" spans="1:20" x14ac:dyDescent="0.35">
      <c r="A5" s="451"/>
      <c r="B5" s="501" t="s">
        <v>432</v>
      </c>
      <c r="C5" s="514" t="s">
        <v>433</v>
      </c>
      <c r="D5" s="520">
        <f>VLOOKUP(C5, Q14:R26, 2, FALSE)</f>
        <v>0</v>
      </c>
      <c r="E5" s="451"/>
      <c r="F5" s="501" t="s">
        <v>379</v>
      </c>
      <c r="G5" s="514" t="s">
        <v>426</v>
      </c>
      <c r="H5" s="522" t="e">
        <f>+VLOOKUP(G5,RegFees,2,FALSE)</f>
        <v>#N/A</v>
      </c>
      <c r="I5" s="500"/>
      <c r="J5" s="451"/>
      <c r="K5" s="501" t="s">
        <v>434</v>
      </c>
      <c r="L5" s="529"/>
      <c r="P5" s="449"/>
      <c r="Q5" s="452" t="s">
        <v>435</v>
      </c>
      <c r="R5" s="453">
        <v>110.8</v>
      </c>
      <c r="S5" s="454"/>
      <c r="T5" s="449"/>
    </row>
    <row r="6" spans="1:20" ht="13.5" thickBot="1" x14ac:dyDescent="0.4">
      <c r="A6" s="451"/>
      <c r="B6" s="502"/>
      <c r="C6" s="513"/>
      <c r="D6" s="507"/>
      <c r="E6" s="451"/>
      <c r="F6" s="501" t="s">
        <v>436</v>
      </c>
      <c r="G6" s="521" t="s">
        <v>437</v>
      </c>
      <c r="H6" s="451"/>
      <c r="I6" s="500"/>
      <c r="J6" s="451"/>
      <c r="K6" s="501" t="s">
        <v>438</v>
      </c>
      <c r="L6" s="530">
        <f>+Worksheet!C44*12</f>
        <v>0</v>
      </c>
      <c r="P6" s="449"/>
      <c r="Q6" s="452" t="s">
        <v>439</v>
      </c>
      <c r="R6" s="453">
        <v>153</v>
      </c>
      <c r="S6" s="454"/>
      <c r="T6" s="449"/>
    </row>
    <row r="7" spans="1:20" ht="13.5" thickBot="1" x14ac:dyDescent="0.4">
      <c r="A7" s="451"/>
      <c r="B7" s="451"/>
      <c r="C7" s="451"/>
      <c r="D7" s="451"/>
      <c r="E7" s="451"/>
      <c r="F7" s="501"/>
      <c r="G7" s="451"/>
      <c r="H7" s="451"/>
      <c r="I7" s="500"/>
      <c r="J7" s="451"/>
      <c r="K7" s="501"/>
      <c r="L7" s="529"/>
      <c r="P7" s="449"/>
      <c r="Q7" s="452" t="s">
        <v>440</v>
      </c>
      <c r="R7" s="453">
        <v>149</v>
      </c>
      <c r="S7" s="454"/>
      <c r="T7" s="449"/>
    </row>
    <row r="8" spans="1:20" x14ac:dyDescent="0.35">
      <c r="B8" s="498" t="s">
        <v>441</v>
      </c>
      <c r="C8" s="505"/>
      <c r="D8" s="499"/>
      <c r="E8" s="451"/>
      <c r="F8" s="501" t="s">
        <v>442</v>
      </c>
      <c r="G8" s="546">
        <v>0</v>
      </c>
      <c r="H8" s="503" t="s">
        <v>443</v>
      </c>
      <c r="I8" s="516"/>
      <c r="J8" s="503"/>
      <c r="K8" s="501" t="s">
        <v>444</v>
      </c>
      <c r="L8" s="531">
        <f>+VLOOKUP(L6,HELP_Table_2020_21,2,TRUE)</f>
        <v>0</v>
      </c>
      <c r="P8" s="449"/>
      <c r="Q8" s="452" t="s">
        <v>445</v>
      </c>
      <c r="R8" s="453">
        <v>173</v>
      </c>
      <c r="S8" s="454"/>
      <c r="T8" s="449"/>
    </row>
    <row r="9" spans="1:20" x14ac:dyDescent="0.35">
      <c r="A9" s="451"/>
      <c r="B9" s="501"/>
      <c r="C9" s="451"/>
      <c r="D9" s="500"/>
      <c r="E9" s="451"/>
      <c r="F9" s="501"/>
      <c r="G9" s="451"/>
      <c r="H9" s="451"/>
      <c r="I9" s="500"/>
      <c r="J9" s="451"/>
      <c r="K9" s="501"/>
      <c r="L9" s="529"/>
      <c r="P9" s="449"/>
      <c r="Q9" s="452" t="s">
        <v>446</v>
      </c>
      <c r="R9" s="453">
        <v>178.2</v>
      </c>
      <c r="S9" s="454"/>
      <c r="T9" s="449"/>
    </row>
    <row r="10" spans="1:20" x14ac:dyDescent="0.35">
      <c r="A10" s="451"/>
      <c r="B10" s="501" t="s">
        <v>447</v>
      </c>
      <c r="C10" s="510">
        <f>+Worksheet!C24</f>
        <v>0</v>
      </c>
      <c r="D10" s="511">
        <f>C10*0.00625*1.1</f>
        <v>0</v>
      </c>
      <c r="E10" s="451"/>
      <c r="F10" s="501" t="s">
        <v>448</v>
      </c>
      <c r="G10" s="523">
        <f>+IF(G6="yes",+H5*2+G8)+IF(G6="no",H5+G8)</f>
        <v>0</v>
      </c>
      <c r="H10" s="451"/>
      <c r="I10" s="500"/>
      <c r="J10" s="451"/>
      <c r="K10" s="501" t="s">
        <v>449</v>
      </c>
      <c r="L10" s="530">
        <f>+(L6*L8)/12</f>
        <v>0</v>
      </c>
      <c r="P10" s="449"/>
      <c r="Q10" s="452" t="s">
        <v>450</v>
      </c>
      <c r="R10" s="453">
        <v>138.51</v>
      </c>
      <c r="S10" s="454"/>
      <c r="T10" s="449"/>
    </row>
    <row r="11" spans="1:20" ht="13.5" thickBot="1" x14ac:dyDescent="0.4">
      <c r="A11" s="451"/>
      <c r="B11" s="502" t="s">
        <v>451</v>
      </c>
      <c r="C11" s="508"/>
      <c r="D11" s="509"/>
      <c r="E11" s="451"/>
      <c r="F11" s="501"/>
      <c r="G11" s="517"/>
      <c r="H11" s="451"/>
      <c r="I11" s="500"/>
      <c r="J11" s="451"/>
      <c r="K11" s="501"/>
      <c r="L11" s="529"/>
      <c r="P11" s="449"/>
      <c r="Q11" s="452"/>
      <c r="R11" s="452"/>
      <c r="S11" s="454"/>
      <c r="T11" s="449"/>
    </row>
    <row r="12" spans="1:20" ht="13.5" thickBot="1" x14ac:dyDescent="0.4">
      <c r="A12" s="451"/>
      <c r="B12" s="451"/>
      <c r="C12" s="451"/>
      <c r="D12" s="451"/>
      <c r="E12" s="451"/>
      <c r="F12" s="501"/>
      <c r="G12" s="518"/>
      <c r="H12" s="451"/>
      <c r="I12" s="500"/>
      <c r="J12" s="451"/>
      <c r="K12" s="525"/>
      <c r="L12" s="528"/>
      <c r="P12" s="449"/>
      <c r="Q12" s="454"/>
      <c r="R12" s="454"/>
      <c r="S12" s="454"/>
      <c r="T12" s="449"/>
    </row>
    <row r="13" spans="1:20" x14ac:dyDescent="0.35">
      <c r="A13" s="608"/>
      <c r="B13" s="606" t="s">
        <v>452</v>
      </c>
      <c r="C13" s="505"/>
      <c r="D13" s="499"/>
      <c r="E13" s="451"/>
      <c r="F13" s="515" t="s">
        <v>453</v>
      </c>
      <c r="G13" s="451"/>
      <c r="H13" s="451"/>
      <c r="I13" s="500"/>
      <c r="J13" s="451"/>
      <c r="K13" s="501" t="s">
        <v>454</v>
      </c>
      <c r="L13" s="529"/>
      <c r="P13" s="449"/>
      <c r="Q13" s="452"/>
      <c r="R13" s="454"/>
      <c r="S13" s="454"/>
      <c r="T13" s="449"/>
    </row>
    <row r="14" spans="1:20" x14ac:dyDescent="0.35">
      <c r="A14" s="500"/>
      <c r="C14" s="504"/>
      <c r="D14" s="500"/>
      <c r="E14" s="451"/>
      <c r="F14" s="501"/>
      <c r="G14" s="451"/>
      <c r="H14" s="451"/>
      <c r="I14" s="500"/>
      <c r="J14" s="451"/>
      <c r="K14" s="501" t="s">
        <v>438</v>
      </c>
      <c r="L14" s="530">
        <f>+Worksheet!C45*12</f>
        <v>0</v>
      </c>
      <c r="P14" s="449"/>
      <c r="Q14" s="452" t="s">
        <v>433</v>
      </c>
      <c r="R14" s="454"/>
      <c r="S14" s="454"/>
      <c r="T14" s="449"/>
    </row>
    <row r="15" spans="1:20" x14ac:dyDescent="0.35">
      <c r="A15" s="500"/>
      <c r="B15" s="607" t="s">
        <v>455</v>
      </c>
      <c r="C15" s="604">
        <v>220</v>
      </c>
      <c r="D15" s="500"/>
      <c r="E15" s="451"/>
      <c r="F15" s="501" t="s">
        <v>456</v>
      </c>
      <c r="G15" s="451" t="s">
        <v>457</v>
      </c>
      <c r="H15" s="451"/>
      <c r="I15" s="500"/>
      <c r="J15" s="451"/>
      <c r="K15" s="501"/>
      <c r="L15" s="529"/>
      <c r="P15" s="449"/>
      <c r="Q15" s="454" t="s">
        <v>458</v>
      </c>
      <c r="R15" s="454">
        <v>395</v>
      </c>
      <c r="S15" s="454">
        <v>12</v>
      </c>
      <c r="T15" s="449"/>
    </row>
    <row r="16" spans="1:20" x14ac:dyDescent="0.35">
      <c r="A16" s="500"/>
      <c r="B16" s="451" t="s">
        <v>459</v>
      </c>
      <c r="C16" s="605">
        <f>C15/11</f>
        <v>20</v>
      </c>
      <c r="D16" s="500"/>
      <c r="E16" s="451"/>
      <c r="F16" s="501" t="s">
        <v>460</v>
      </c>
      <c r="G16" s="451" t="s">
        <v>457</v>
      </c>
      <c r="H16" s="451"/>
      <c r="I16" s="500"/>
      <c r="J16" s="451"/>
      <c r="K16" s="501" t="s">
        <v>444</v>
      </c>
      <c r="L16" s="531">
        <f>+VLOOKUP(L14,HELP_Table_2020_21,2,TRUE)</f>
        <v>0</v>
      </c>
      <c r="P16" s="449"/>
      <c r="Q16" s="454" t="s">
        <v>461</v>
      </c>
      <c r="R16" s="454">
        <f>33*S16</f>
        <v>363</v>
      </c>
      <c r="S16" s="454">
        <v>11</v>
      </c>
      <c r="T16" s="449"/>
    </row>
    <row r="17" spans="1:20" x14ac:dyDescent="0.35">
      <c r="A17" s="451"/>
      <c r="B17" s="501" t="s">
        <v>462</v>
      </c>
      <c r="C17" s="605">
        <f>C16*0.25</f>
        <v>5</v>
      </c>
      <c r="D17" s="500"/>
      <c r="E17" s="451"/>
      <c r="F17" s="501"/>
      <c r="G17" s="451"/>
      <c r="H17" s="451"/>
      <c r="I17" s="500"/>
      <c r="J17" s="451"/>
      <c r="K17" s="501"/>
      <c r="L17" s="529"/>
      <c r="P17" s="449"/>
      <c r="Q17" s="454" t="s">
        <v>463</v>
      </c>
      <c r="R17" s="454">
        <f>R16-33</f>
        <v>330</v>
      </c>
      <c r="S17" s="454">
        <v>10</v>
      </c>
      <c r="T17" s="449"/>
    </row>
    <row r="18" spans="1:20" x14ac:dyDescent="0.35">
      <c r="A18" s="451"/>
      <c r="B18" s="609" t="s">
        <v>464</v>
      </c>
      <c r="C18" s="610">
        <f>(C15-C16)+C17</f>
        <v>205</v>
      </c>
      <c r="D18" s="500" t="s">
        <v>465</v>
      </c>
      <c r="E18" s="451"/>
      <c r="F18" s="501"/>
      <c r="G18" s="451"/>
      <c r="H18" s="451"/>
      <c r="I18" s="500"/>
      <c r="J18" s="451"/>
      <c r="K18" s="501" t="s">
        <v>449</v>
      </c>
      <c r="L18" s="530">
        <f>+(L14*L16)/12</f>
        <v>0</v>
      </c>
      <c r="P18" s="449"/>
      <c r="Q18" s="454" t="s">
        <v>466</v>
      </c>
      <c r="R18" s="454">
        <f t="shared" ref="R18:R25" si="0">R17-33</f>
        <v>297</v>
      </c>
      <c r="S18" s="454">
        <v>9</v>
      </c>
      <c r="T18" s="449"/>
    </row>
    <row r="19" spans="1:20" ht="13.5" thickBot="1" x14ac:dyDescent="0.4">
      <c r="A19" s="451"/>
      <c r="B19" s="603" t="s">
        <v>467</v>
      </c>
      <c r="C19" s="506">
        <f>C18-205</f>
        <v>0</v>
      </c>
      <c r="D19" s="507" t="s">
        <v>468</v>
      </c>
      <c r="E19" s="451"/>
      <c r="F19" s="502"/>
      <c r="G19" s="519"/>
      <c r="H19" s="519"/>
      <c r="I19" s="507"/>
      <c r="J19" s="451"/>
      <c r="K19" s="502"/>
      <c r="L19" s="532"/>
      <c r="P19" s="449"/>
      <c r="Q19" s="454" t="s">
        <v>469</v>
      </c>
      <c r="R19" s="454">
        <f t="shared" si="0"/>
        <v>264</v>
      </c>
      <c r="S19" s="454">
        <v>8</v>
      </c>
      <c r="T19" s="449"/>
    </row>
    <row r="20" spans="1:20" x14ac:dyDescent="0.35">
      <c r="A20" s="451"/>
      <c r="B20" s="451"/>
      <c r="C20" s="451"/>
      <c r="D20" s="451"/>
      <c r="E20" s="451"/>
      <c r="F20" s="451"/>
      <c r="G20" s="451"/>
      <c r="H20" s="451"/>
      <c r="I20" s="451"/>
      <c r="J20" s="451"/>
      <c r="K20" s="451"/>
      <c r="P20" s="449"/>
      <c r="Q20" s="454" t="s">
        <v>470</v>
      </c>
      <c r="R20" s="454">
        <f t="shared" si="0"/>
        <v>231</v>
      </c>
      <c r="S20" s="454">
        <v>7</v>
      </c>
      <c r="T20" s="449"/>
    </row>
    <row r="21" spans="1:20" x14ac:dyDescent="0.35">
      <c r="A21" s="451"/>
      <c r="B21" s="451"/>
      <c r="C21" s="451"/>
      <c r="D21" s="451"/>
      <c r="E21" s="451"/>
      <c r="F21" s="451"/>
      <c r="G21" s="451"/>
      <c r="H21" s="451"/>
      <c r="I21" s="451"/>
      <c r="J21" s="451"/>
      <c r="K21" s="451"/>
      <c r="P21" s="449"/>
      <c r="Q21" s="454" t="s">
        <v>471</v>
      </c>
      <c r="R21" s="454">
        <f t="shared" si="0"/>
        <v>198</v>
      </c>
      <c r="S21" s="454">
        <v>6</v>
      </c>
      <c r="T21" s="449"/>
    </row>
    <row r="22" spans="1:20" x14ac:dyDescent="0.35">
      <c r="A22" s="447" t="s">
        <v>16635</v>
      </c>
      <c r="B22" s="446"/>
      <c r="C22" s="446"/>
      <c r="D22" s="446"/>
      <c r="E22" s="446"/>
      <c r="F22" s="446"/>
      <c r="G22" s="446"/>
      <c r="H22" s="446"/>
      <c r="I22" s="446"/>
      <c r="J22" s="446"/>
      <c r="K22" s="447" t="s">
        <v>16636</v>
      </c>
      <c r="L22" s="472"/>
      <c r="M22" s="446"/>
      <c r="N22" s="446"/>
      <c r="P22" s="449"/>
      <c r="Q22" s="454" t="s">
        <v>472</v>
      </c>
      <c r="R22" s="454">
        <f t="shared" si="0"/>
        <v>165</v>
      </c>
      <c r="S22" s="454">
        <v>5</v>
      </c>
      <c r="T22" s="449"/>
    </row>
    <row r="23" spans="1:20" x14ac:dyDescent="0.35">
      <c r="P23" s="449"/>
      <c r="Q23" s="454" t="s">
        <v>473</v>
      </c>
      <c r="R23" s="454">
        <f t="shared" si="0"/>
        <v>132</v>
      </c>
      <c r="S23" s="454">
        <v>4</v>
      </c>
      <c r="T23" s="449"/>
    </row>
    <row r="24" spans="1:20" x14ac:dyDescent="0.35">
      <c r="K24" s="455"/>
      <c r="L24" s="473"/>
      <c r="M24" s="455"/>
      <c r="N24" s="476"/>
      <c r="P24" s="449"/>
      <c r="Q24" s="454" t="s">
        <v>474</v>
      </c>
      <c r="R24" s="454">
        <f t="shared" si="0"/>
        <v>99</v>
      </c>
      <c r="S24" s="454">
        <v>3</v>
      </c>
      <c r="T24" s="449"/>
    </row>
    <row r="25" spans="1:20" x14ac:dyDescent="0.35">
      <c r="N25" s="458"/>
      <c r="P25" s="449"/>
      <c r="Q25" s="454" t="s">
        <v>475</v>
      </c>
      <c r="R25" s="454">
        <f t="shared" si="0"/>
        <v>66</v>
      </c>
      <c r="S25" s="454">
        <v>2</v>
      </c>
      <c r="T25" s="449"/>
    </row>
    <row r="26" spans="1:20" x14ac:dyDescent="0.35">
      <c r="K26" s="456"/>
      <c r="L26" s="474"/>
      <c r="M26" s="456"/>
      <c r="N26" s="458"/>
      <c r="P26" s="449"/>
      <c r="Q26" s="454" t="s">
        <v>476</v>
      </c>
      <c r="R26" s="454">
        <v>33</v>
      </c>
      <c r="S26" s="454">
        <v>1</v>
      </c>
      <c r="T26" s="449"/>
    </row>
    <row r="27" spans="1:20" ht="13.5" x14ac:dyDescent="0.35">
      <c r="G27" s="709" t="s">
        <v>1584</v>
      </c>
      <c r="H27" s="709"/>
      <c r="K27" s="339" t="s">
        <v>16637</v>
      </c>
      <c r="L27" s="474"/>
      <c r="M27" s="456"/>
      <c r="N27" s="458"/>
      <c r="P27" s="449"/>
      <c r="Q27" s="449"/>
      <c r="R27" s="449"/>
      <c r="S27" s="449"/>
      <c r="T27" s="449"/>
    </row>
    <row r="28" spans="1:20" x14ac:dyDescent="0.35">
      <c r="K28" s="456"/>
      <c r="L28" s="474"/>
      <c r="M28" s="456"/>
      <c r="N28" s="458"/>
      <c r="P28" s="449"/>
      <c r="Q28" s="449"/>
      <c r="R28" s="449"/>
      <c r="S28" s="449"/>
      <c r="T28" s="449"/>
    </row>
    <row r="29" spans="1:20" x14ac:dyDescent="0.35">
      <c r="G29" s="448" t="s">
        <v>439</v>
      </c>
      <c r="H29" s="496">
        <v>184</v>
      </c>
      <c r="K29" s="456"/>
      <c r="L29" s="475"/>
      <c r="M29" s="456"/>
      <c r="N29" s="458"/>
      <c r="P29" s="457"/>
      <c r="Q29" s="457"/>
      <c r="R29" s="457"/>
      <c r="S29" s="457"/>
      <c r="T29" s="457"/>
    </row>
    <row r="30" spans="1:20" x14ac:dyDescent="0.35">
      <c r="G30" s="448" t="s">
        <v>431</v>
      </c>
      <c r="H30" s="496">
        <v>182.73</v>
      </c>
      <c r="K30" s="456"/>
      <c r="L30" s="474"/>
      <c r="M30" s="456"/>
      <c r="N30" s="458"/>
    </row>
    <row r="31" spans="1:20" x14ac:dyDescent="0.35">
      <c r="G31" s="448" t="s">
        <v>440</v>
      </c>
      <c r="H31" s="496">
        <v>181</v>
      </c>
      <c r="K31" s="456"/>
      <c r="L31" s="474"/>
      <c r="M31" s="456"/>
      <c r="N31" s="458"/>
    </row>
    <row r="32" spans="1:20" x14ac:dyDescent="0.35">
      <c r="G32" s="448" t="s">
        <v>430</v>
      </c>
      <c r="H32" s="496">
        <v>248.04</v>
      </c>
      <c r="K32" s="456"/>
      <c r="L32" s="474"/>
      <c r="M32" s="456"/>
      <c r="N32" s="458"/>
    </row>
    <row r="33" spans="7:14" x14ac:dyDescent="0.35">
      <c r="G33" s="448" t="s">
        <v>445</v>
      </c>
      <c r="H33" s="496">
        <v>204</v>
      </c>
      <c r="K33" s="456"/>
      <c r="L33" s="475"/>
      <c r="M33" s="456"/>
      <c r="N33" s="458"/>
    </row>
    <row r="34" spans="7:14" x14ac:dyDescent="0.35">
      <c r="G34" s="448" t="s">
        <v>450</v>
      </c>
      <c r="H34" s="496">
        <v>167.58</v>
      </c>
      <c r="K34" s="456"/>
      <c r="L34" s="475"/>
      <c r="M34" s="456"/>
      <c r="N34" s="458"/>
    </row>
    <row r="35" spans="7:14" x14ac:dyDescent="0.35">
      <c r="G35" s="448" t="s">
        <v>435</v>
      </c>
      <c r="H35" s="496">
        <v>129.19999999999999</v>
      </c>
      <c r="K35" s="456"/>
      <c r="L35" s="475"/>
      <c r="M35" s="456"/>
      <c r="N35" s="458"/>
    </row>
    <row r="36" spans="7:14" x14ac:dyDescent="0.35">
      <c r="G36" s="448" t="s">
        <v>446</v>
      </c>
      <c r="H36" s="496">
        <v>225.1</v>
      </c>
      <c r="K36" s="456"/>
      <c r="L36" s="475"/>
      <c r="M36" s="456"/>
      <c r="N36" s="458"/>
    </row>
    <row r="37" spans="7:14" x14ac:dyDescent="0.35">
      <c r="K37" s="456"/>
      <c r="L37" s="474"/>
      <c r="M37" s="456"/>
      <c r="N37" s="458"/>
    </row>
    <row r="38" spans="7:14" x14ac:dyDescent="0.35">
      <c r="K38" s="456"/>
      <c r="L38" s="474"/>
      <c r="M38" s="456"/>
      <c r="N38" s="458"/>
    </row>
    <row r="39" spans="7:14" x14ac:dyDescent="0.35">
      <c r="K39" s="456"/>
      <c r="L39" s="475"/>
      <c r="M39" s="456"/>
      <c r="N39" s="458"/>
    </row>
    <row r="40" spans="7:14" x14ac:dyDescent="0.35">
      <c r="K40" s="456"/>
      <c r="L40" s="474"/>
      <c r="M40" s="456"/>
      <c r="N40" s="458"/>
    </row>
    <row r="41" spans="7:14" x14ac:dyDescent="0.35">
      <c r="K41" s="456"/>
      <c r="L41" s="475"/>
      <c r="M41" s="456"/>
      <c r="N41" s="458"/>
    </row>
    <row r="42" spans="7:14" x14ac:dyDescent="0.35">
      <c r="K42" s="456"/>
      <c r="L42" s="474"/>
      <c r="M42" s="456"/>
      <c r="N42" s="458"/>
    </row>
    <row r="46" spans="7:14" x14ac:dyDescent="0.35">
      <c r="K46" s="600"/>
      <c r="L46" s="601"/>
    </row>
    <row r="47" spans="7:14" x14ac:dyDescent="0.35">
      <c r="L47" s="598"/>
    </row>
    <row r="48" spans="7:14" x14ac:dyDescent="0.35">
      <c r="L48" s="598"/>
    </row>
    <row r="49" spans="1:12" x14ac:dyDescent="0.35">
      <c r="L49" s="598"/>
    </row>
    <row r="50" spans="1:12" x14ac:dyDescent="0.35">
      <c r="L50" s="598"/>
    </row>
    <row r="51" spans="1:12" x14ac:dyDescent="0.35">
      <c r="K51" s="600"/>
      <c r="L51" s="602"/>
    </row>
    <row r="52" spans="1:12" x14ac:dyDescent="0.35">
      <c r="L52" s="599"/>
    </row>
    <row r="53" spans="1:12" x14ac:dyDescent="0.35">
      <c r="L53" s="599"/>
    </row>
    <row r="54" spans="1:12" x14ac:dyDescent="0.35">
      <c r="L54" s="599"/>
    </row>
    <row r="56" spans="1:12" ht="13.5" thickBot="1" x14ac:dyDescent="0.4"/>
    <row r="57" spans="1:12" x14ac:dyDescent="0.35">
      <c r="A57" s="459"/>
      <c r="B57" s="459"/>
      <c r="C57" s="459"/>
      <c r="D57" s="459"/>
      <c r="E57" s="460"/>
      <c r="F57" s="461"/>
    </row>
    <row r="58" spans="1:12" x14ac:dyDescent="0.35">
      <c r="A58" s="462"/>
      <c r="B58" s="462"/>
      <c r="C58" s="463" t="s">
        <v>388</v>
      </c>
      <c r="D58" s="462"/>
      <c r="E58" s="464"/>
      <c r="F58" s="465"/>
    </row>
    <row r="59" spans="1:12" ht="13.5" thickBot="1" x14ac:dyDescent="0.4">
      <c r="A59" s="466"/>
      <c r="B59" s="466"/>
      <c r="C59" s="467"/>
      <c r="D59" s="467"/>
      <c r="E59" s="468"/>
      <c r="F59" s="469"/>
    </row>
    <row r="60" spans="1:12" x14ac:dyDescent="0.35">
      <c r="A60" s="459"/>
      <c r="B60" s="459"/>
      <c r="C60" s="459"/>
      <c r="D60" s="459"/>
      <c r="E60" s="460"/>
      <c r="F60" s="461"/>
    </row>
    <row r="61" spans="1:12" x14ac:dyDescent="0.35">
      <c r="A61" s="462"/>
      <c r="B61" s="462"/>
      <c r="C61" s="470" t="s">
        <v>477</v>
      </c>
      <c r="D61" s="462"/>
      <c r="E61" s="464"/>
      <c r="F61" s="465"/>
    </row>
    <row r="62" spans="1:12" ht="13.5" thickBot="1" x14ac:dyDescent="0.4">
      <c r="A62" s="467"/>
      <c r="B62" s="467"/>
      <c r="C62" s="467"/>
      <c r="D62" s="467"/>
      <c r="E62" s="468"/>
      <c r="F62" s="469"/>
    </row>
  </sheetData>
  <sheetProtection algorithmName="SHA-512" hashValue="mTImJTGu7mNujB81h4DnMAAINW2x6RibnN5WI0+/JwHgFU1fVnj1gL8t6trVYkOsLL5HkSbFTs6PHubMCyjeYQ==" saltValue="Jb0yfAAtdwaGDahx7vOIIA==" spinCount="100000" sheet="1" selectLockedCells="1"/>
  <dataValidations count="4">
    <dataValidation type="list" allowBlank="1" showInputMessage="1" showErrorMessage="1" sqref="G6" xr:uid="{6FD2CC62-6145-41DA-9434-B0ACF37D1FAD}">
      <formula1>"Select Option, Yes, No"</formula1>
    </dataValidation>
    <dataValidation type="list" allowBlank="1" showInputMessage="1" showErrorMessage="1" sqref="C11" xr:uid="{5E4984C2-D78B-41B7-A6B5-2F0EE239D21E}">
      <formula1>"Select Aggregator, Regional Finance Group, Purple Circle Financial Services PTY LTD, Specialist Finance Group"</formula1>
    </dataValidation>
    <dataValidation type="list" allowBlank="1" showInputMessage="1" showErrorMessage="1" sqref="G5" xr:uid="{080FEA77-1E2E-4A2A-AE6B-4045D5CA2251}">
      <formula1>"Select State, QLD, NSW, VIC, SA, WA, TAS, NT, ACT"</formula1>
    </dataValidation>
    <dataValidation type="list" allowBlank="1" showInputMessage="1" showErrorMessage="1" sqref="C5" xr:uid="{19086F1A-1E9E-4C39-A0E9-C2E74DE38327}">
      <formula1>"Select Month, July, August, September, October, November, December, January, February, March, April, May, June"</formula1>
    </dataValidation>
  </dataValidations>
  <hyperlinks>
    <hyperlink ref="C61" r:id="rId1" xr:uid="{A139DEAB-50D7-4795-B846-B17414DCC594}"/>
    <hyperlink ref="C58" r:id="rId2" xr:uid="{C295F650-0AC4-493C-9A3C-136E66EA54B3}"/>
    <hyperlink ref="K27" r:id="rId3" display="https://move.bank/tools-resources/interest-rates-fees" xr:uid="{26265CE8-D1EC-4101-B9F0-0A4CB9F9436F}"/>
  </hyperlinks>
  <pageMargins left="0.7" right="0.7" top="0.75" bottom="0.75" header="0.3" footer="0.3"/>
  <pageSetup orientation="portrait" horizontalDpi="1200" verticalDpi="1200"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87A86-8866-4541-929F-4B6896797FD9}">
  <sheetPr codeName="Sheet11"/>
  <dimension ref="A1:M22"/>
  <sheetViews>
    <sheetView zoomScale="90" zoomScaleNormal="90" workbookViewId="0">
      <selection activeCell="D19" sqref="D19"/>
    </sheetView>
  </sheetViews>
  <sheetFormatPr defaultRowHeight="12.5" x14ac:dyDescent="0.25"/>
  <cols>
    <col min="1" max="1" width="86.453125" customWidth="1"/>
    <col min="2" max="2" width="14.81640625" customWidth="1"/>
    <col min="12" max="13" width="0" hidden="1" customWidth="1"/>
  </cols>
  <sheetData>
    <row r="1" spans="1:13" s="649" customFormat="1" ht="21.75" customHeight="1" x14ac:dyDescent="0.35">
      <c r="A1" s="653" t="s">
        <v>478</v>
      </c>
      <c r="B1" s="648"/>
    </row>
    <row r="2" spans="1:13" s="649" customFormat="1" ht="15.5" x14ac:dyDescent="0.35">
      <c r="B2" s="648"/>
      <c r="D2" s="648" t="s">
        <v>479</v>
      </c>
    </row>
    <row r="3" spans="1:13" s="649" customFormat="1" ht="15.5" x14ac:dyDescent="0.35">
      <c r="A3" s="648" t="s">
        <v>480</v>
      </c>
      <c r="B3" s="648" t="s">
        <v>481</v>
      </c>
    </row>
    <row r="4" spans="1:13" s="649" customFormat="1" ht="15.5" x14ac:dyDescent="0.35">
      <c r="A4" s="650"/>
      <c r="M4" s="649" t="s">
        <v>270</v>
      </c>
    </row>
    <row r="5" spans="1:13" s="649" customFormat="1" ht="15.5" x14ac:dyDescent="0.35">
      <c r="A5" s="650" t="s">
        <v>482</v>
      </c>
      <c r="B5" s="659"/>
      <c r="C5" s="651"/>
      <c r="M5" s="649" t="s">
        <v>271</v>
      </c>
    </row>
    <row r="6" spans="1:13" s="649" customFormat="1" ht="15.5" x14ac:dyDescent="0.35">
      <c r="A6" s="650"/>
    </row>
    <row r="7" spans="1:13" s="649" customFormat="1" ht="15.5" x14ac:dyDescent="0.35">
      <c r="A7" s="650" t="s">
        <v>483</v>
      </c>
      <c r="B7" s="659"/>
    </row>
    <row r="8" spans="1:13" s="649" customFormat="1" ht="15.5" x14ac:dyDescent="0.35">
      <c r="A8" s="650"/>
    </row>
    <row r="9" spans="1:13" s="649" customFormat="1" ht="15.5" x14ac:dyDescent="0.35">
      <c r="A9" s="650" t="s">
        <v>484</v>
      </c>
      <c r="B9" s="659"/>
    </row>
    <row r="10" spans="1:13" s="649" customFormat="1" ht="15.5" x14ac:dyDescent="0.35">
      <c r="A10" s="650"/>
    </row>
    <row r="11" spans="1:13" s="649" customFormat="1" ht="15.5" x14ac:dyDescent="0.35">
      <c r="A11" s="650" t="s">
        <v>485</v>
      </c>
      <c r="B11" s="659"/>
    </row>
    <row r="12" spans="1:13" s="649" customFormat="1" ht="15.5" x14ac:dyDescent="0.35">
      <c r="A12" s="650"/>
    </row>
    <row r="13" spans="1:13" s="649" customFormat="1" ht="15.5" x14ac:dyDescent="0.35">
      <c r="A13" s="650" t="s">
        <v>486</v>
      </c>
      <c r="B13" s="659"/>
    </row>
    <row r="14" spans="1:13" s="649" customFormat="1" ht="15.5" x14ac:dyDescent="0.35">
      <c r="A14" s="654" t="s">
        <v>487</v>
      </c>
    </row>
    <row r="15" spans="1:13" s="649" customFormat="1" ht="15.5" x14ac:dyDescent="0.35">
      <c r="A15" s="650" t="s">
        <v>488</v>
      </c>
      <c r="B15" s="659"/>
    </row>
    <row r="16" spans="1:13" s="649" customFormat="1" ht="15.5" x14ac:dyDescent="0.35">
      <c r="A16" s="654" t="s">
        <v>487</v>
      </c>
      <c r="B16" s="652"/>
    </row>
    <row r="17" spans="1:2" s="649" customFormat="1" ht="15.5" x14ac:dyDescent="0.35">
      <c r="A17" s="650" t="s">
        <v>489</v>
      </c>
      <c r="B17" s="659"/>
    </row>
    <row r="18" spans="1:2" s="649" customFormat="1" ht="15.5" x14ac:dyDescent="0.35">
      <c r="A18" s="650"/>
    </row>
    <row r="19" spans="1:2" s="649" customFormat="1" ht="14.25" customHeight="1" x14ac:dyDescent="0.35">
      <c r="A19" s="650" t="s">
        <v>490</v>
      </c>
      <c r="B19" s="659"/>
    </row>
    <row r="20" spans="1:2" s="649" customFormat="1" ht="15.5" x14ac:dyDescent="0.35"/>
    <row r="21" spans="1:2" s="649" customFormat="1" ht="15.5" x14ac:dyDescent="0.35">
      <c r="A21" s="649" t="s">
        <v>491</v>
      </c>
      <c r="B21" s="659"/>
    </row>
    <row r="22" spans="1:2" s="649" customFormat="1" ht="15.5" x14ac:dyDescent="0.35"/>
  </sheetData>
  <sheetProtection algorithmName="SHA-512" hashValue="wJKP45DFgiHcrxAYD8TG75JuU1C8QBdrOty/kXgu3RfbtRQ8yMmh9cHgCtIaWaoiPn1XTFo9b5XeWR9Es+LzzA==" saltValue="bsNfrWoBVj6p/1wviABPSQ==" spinCount="100000" sheet="1" selectLockedCells="1"/>
  <protectedRanges>
    <protectedRange sqref="B5 B21 B7" name="Range1"/>
  </protectedRanges>
  <dataValidations count="1">
    <dataValidation type="list" allowBlank="1" showInputMessage="1" showErrorMessage="1" sqref="B5 B9 B11 B13 B19 B21 B15 B7" xr:uid="{A795B48C-E3B1-41A5-BB25-5306C19F90D3}">
      <formula1>$M$4:$M$5</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3413C-2B58-44C9-BF40-B5EB34A98118}">
  <sheetPr codeName="Sheet14"/>
  <dimension ref="B1:F25"/>
  <sheetViews>
    <sheetView workbookViewId="0">
      <selection activeCell="C4" sqref="C4"/>
    </sheetView>
  </sheetViews>
  <sheetFormatPr defaultRowHeight="12.5" x14ac:dyDescent="0.25"/>
  <cols>
    <col min="1" max="1" width="2.81640625" customWidth="1"/>
    <col min="2" max="2" width="41.26953125" bestFit="1" customWidth="1"/>
    <col min="3" max="3" width="14.1796875" style="46" customWidth="1"/>
    <col min="5" max="5" width="29.1796875" bestFit="1" customWidth="1"/>
    <col min="6" max="6" width="14.453125" customWidth="1"/>
  </cols>
  <sheetData>
    <row r="1" spans="2:6" ht="13" x14ac:dyDescent="0.3">
      <c r="B1" s="364" t="s">
        <v>492</v>
      </c>
    </row>
    <row r="2" spans="2:6" ht="13" thickBot="1" x14ac:dyDescent="0.3"/>
    <row r="3" spans="2:6" ht="13" x14ac:dyDescent="0.3">
      <c r="B3" s="562" t="s">
        <v>493</v>
      </c>
      <c r="C3" s="563"/>
      <c r="E3" s="562" t="s">
        <v>494</v>
      </c>
      <c r="F3" s="576"/>
    </row>
    <row r="4" spans="2:6" x14ac:dyDescent="0.25">
      <c r="B4" s="564" t="s">
        <v>495</v>
      </c>
      <c r="C4" s="565"/>
      <c r="E4" s="564" t="s">
        <v>496</v>
      </c>
      <c r="F4" s="577"/>
    </row>
    <row r="5" spans="2:6" x14ac:dyDescent="0.25">
      <c r="B5" s="564" t="s">
        <v>497</v>
      </c>
      <c r="C5" s="566">
        <v>0</v>
      </c>
      <c r="E5" s="564" t="s">
        <v>498</v>
      </c>
      <c r="F5" s="578">
        <v>6</v>
      </c>
    </row>
    <row r="6" spans="2:6" x14ac:dyDescent="0.25">
      <c r="B6" s="564" t="s">
        <v>499</v>
      </c>
      <c r="C6" s="567"/>
      <c r="E6" s="564" t="s">
        <v>500</v>
      </c>
      <c r="F6" s="579">
        <v>2.1999999999999999E-2</v>
      </c>
    </row>
    <row r="7" spans="2:6" x14ac:dyDescent="0.25">
      <c r="B7" s="564" t="s">
        <v>501</v>
      </c>
      <c r="C7" s="566"/>
      <c r="E7" s="580"/>
      <c r="F7" s="581"/>
    </row>
    <row r="8" spans="2:6" ht="13" x14ac:dyDescent="0.3">
      <c r="B8" s="564" t="s">
        <v>502</v>
      </c>
      <c r="C8" s="568"/>
      <c r="E8" s="580"/>
      <c r="F8" s="581"/>
    </row>
    <row r="9" spans="2:6" ht="13" x14ac:dyDescent="0.3">
      <c r="B9" s="564" t="s">
        <v>503</v>
      </c>
      <c r="C9" s="568"/>
      <c r="E9" s="564" t="s">
        <v>504</v>
      </c>
      <c r="F9" s="566"/>
    </row>
    <row r="10" spans="2:6" x14ac:dyDescent="0.25">
      <c r="B10" s="564" t="s">
        <v>505</v>
      </c>
      <c r="C10" s="569">
        <f>SUM(C4:C9)</f>
        <v>0</v>
      </c>
      <c r="E10" s="564" t="s">
        <v>506</v>
      </c>
      <c r="F10" s="566"/>
    </row>
    <row r="11" spans="2:6" ht="13" thickBot="1" x14ac:dyDescent="0.3">
      <c r="B11" s="564" t="s">
        <v>507</v>
      </c>
      <c r="C11" s="567">
        <f>+C10*F4/12*F5</f>
        <v>0</v>
      </c>
      <c r="E11" s="574" t="s">
        <v>508</v>
      </c>
      <c r="F11" s="582"/>
    </row>
    <row r="12" spans="2:6" ht="13.5" thickBot="1" x14ac:dyDescent="0.35">
      <c r="B12" s="570" t="s">
        <v>509</v>
      </c>
      <c r="C12" s="571">
        <f>C10+C11</f>
        <v>0</v>
      </c>
    </row>
    <row r="13" spans="2:6" ht="13" x14ac:dyDescent="0.3">
      <c r="B13" s="570"/>
      <c r="C13" s="572"/>
    </row>
    <row r="14" spans="2:6" x14ac:dyDescent="0.25">
      <c r="B14" s="564" t="s">
        <v>510</v>
      </c>
      <c r="C14" s="573">
        <f>SUM(F9:F11)</f>
        <v>0</v>
      </c>
    </row>
    <row r="15" spans="2:6" ht="13.5" thickBot="1" x14ac:dyDescent="0.35">
      <c r="B15" s="574" t="s">
        <v>54</v>
      </c>
      <c r="C15" s="583" t="e">
        <f>+C12/C14</f>
        <v>#DIV/0!</v>
      </c>
    </row>
    <row r="16" spans="2:6" ht="13" thickBot="1" x14ac:dyDescent="0.3"/>
    <row r="17" spans="2:3" ht="13" x14ac:dyDescent="0.3">
      <c r="B17" s="562" t="s">
        <v>511</v>
      </c>
      <c r="C17" s="563"/>
    </row>
    <row r="18" spans="2:3" x14ac:dyDescent="0.25">
      <c r="B18" s="564" t="s">
        <v>70</v>
      </c>
      <c r="C18" s="573">
        <f>+C12</f>
        <v>0</v>
      </c>
    </row>
    <row r="19" spans="2:3" ht="13" x14ac:dyDescent="0.3">
      <c r="B19" s="564" t="s">
        <v>512</v>
      </c>
      <c r="C19" s="575">
        <f>-F9</f>
        <v>0</v>
      </c>
    </row>
    <row r="20" spans="2:3" x14ac:dyDescent="0.25">
      <c r="B20" s="564" t="s">
        <v>513</v>
      </c>
      <c r="C20" s="566">
        <f>+F9*F6</f>
        <v>0</v>
      </c>
    </row>
    <row r="21" spans="2:3" x14ac:dyDescent="0.25">
      <c r="B21" s="564" t="s">
        <v>514</v>
      </c>
      <c r="C21" s="566">
        <f>+F10*F7</f>
        <v>0</v>
      </c>
    </row>
    <row r="22" spans="2:3" ht="13.5" thickBot="1" x14ac:dyDescent="0.35">
      <c r="B22" s="570" t="s">
        <v>515</v>
      </c>
      <c r="C22" s="571">
        <f>SUM(C18:C21)</f>
        <v>0</v>
      </c>
    </row>
    <row r="23" spans="2:3" ht="13" x14ac:dyDescent="0.3">
      <c r="B23" s="570"/>
      <c r="C23" s="572"/>
    </row>
    <row r="24" spans="2:3" x14ac:dyDescent="0.25">
      <c r="B24" s="564" t="s">
        <v>510</v>
      </c>
      <c r="C24" s="573">
        <f>+SUM(F10:F11)</f>
        <v>0</v>
      </c>
    </row>
    <row r="25" spans="2:3" ht="13.5" thickBot="1" x14ac:dyDescent="0.35">
      <c r="B25" s="574" t="s">
        <v>54</v>
      </c>
      <c r="C25" s="583" t="e">
        <f>+C22/C24</f>
        <v>#DIV/0!</v>
      </c>
    </row>
  </sheetData>
  <sheetProtection algorithmName="SHA-512" hashValue="XAV6MKEF8ZZYACdZ6u7FZYLloK9Dr0VCe7wBl4pfTambkygSnkMgvshoLCrsLBgzDqXXVFXEOY+q3/hjQmXhjQ==" saltValue="ubUhCSHid1p/aqLxfAn/0A==" spinCount="100000" sheet="1" objects="1" scenarios="1" selectLockedCell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3726-975C-42B0-8347-E89A2B6809BC}">
  <dimension ref="A1:I16625"/>
  <sheetViews>
    <sheetView workbookViewId="0">
      <pane ySplit="7" topLeftCell="A8" activePane="bottomLeft" state="frozen"/>
      <selection pane="bottomLeft" activeCell="I7762" sqref="I7762"/>
    </sheetView>
  </sheetViews>
  <sheetFormatPr defaultRowHeight="14.5" x14ac:dyDescent="0.35"/>
  <cols>
    <col min="1" max="1" width="12" customWidth="1"/>
    <col min="2" max="2" width="12.54296875" style="752" bestFit="1" customWidth="1"/>
    <col min="3" max="3" width="44.7265625" style="752" bestFit="1" customWidth="1"/>
    <col min="4" max="4" width="42.54296875" style="343" bestFit="1" customWidth="1"/>
    <col min="5" max="5" width="11" style="752" customWidth="1"/>
    <col min="6" max="6" width="14" style="752" bestFit="1" customWidth="1"/>
    <col min="8" max="8" width="13.7265625" bestFit="1" customWidth="1"/>
    <col min="9" max="9" width="44.7265625" style="751" bestFit="1" customWidth="1"/>
  </cols>
  <sheetData>
    <row r="1" spans="1:9" x14ac:dyDescent="0.35">
      <c r="A1" s="751"/>
      <c r="B1" s="770" t="s">
        <v>16634</v>
      </c>
      <c r="C1" s="769"/>
      <c r="H1" s="759"/>
    </row>
    <row r="2" spans="1:9" x14ac:dyDescent="0.35">
      <c r="A2" s="756"/>
      <c r="B2" s="768" t="s">
        <v>210</v>
      </c>
      <c r="C2" s="767" t="s">
        <v>16633</v>
      </c>
      <c r="H2" s="752"/>
      <c r="I2" s="756"/>
    </row>
    <row r="3" spans="1:9" x14ac:dyDescent="0.35">
      <c r="A3" s="756"/>
      <c r="B3" s="768" t="s">
        <v>212</v>
      </c>
      <c r="C3" s="767" t="s">
        <v>16632</v>
      </c>
      <c r="H3" s="752"/>
      <c r="I3" s="756"/>
    </row>
    <row r="4" spans="1:9" x14ac:dyDescent="0.35">
      <c r="A4" s="756"/>
      <c r="B4" s="768" t="s">
        <v>1698</v>
      </c>
      <c r="C4" s="767" t="s">
        <v>16631</v>
      </c>
      <c r="H4" s="752"/>
      <c r="I4" s="756"/>
    </row>
    <row r="5" spans="1:9" x14ac:dyDescent="0.35">
      <c r="A5" s="756"/>
      <c r="B5" s="768" t="s">
        <v>1711</v>
      </c>
      <c r="C5" s="767" t="s">
        <v>1674</v>
      </c>
      <c r="H5" s="752"/>
      <c r="I5" s="756"/>
    </row>
    <row r="6" spans="1:9" x14ac:dyDescent="0.35">
      <c r="A6" s="756"/>
      <c r="B6" s="768" t="s">
        <v>222</v>
      </c>
      <c r="C6" s="767" t="s">
        <v>16630</v>
      </c>
      <c r="H6" s="752"/>
      <c r="I6" s="756"/>
    </row>
    <row r="7" spans="1:9" x14ac:dyDescent="0.35">
      <c r="A7" s="756"/>
      <c r="B7" s="768" t="s">
        <v>2544</v>
      </c>
      <c r="C7" s="767" t="s">
        <v>16629</v>
      </c>
      <c r="H7" s="752"/>
      <c r="I7" s="756"/>
    </row>
    <row r="8" spans="1:9" x14ac:dyDescent="0.35">
      <c r="C8" s="766"/>
      <c r="H8" s="752"/>
    </row>
    <row r="9" spans="1:9" x14ac:dyDescent="0.35">
      <c r="B9" s="752" t="s">
        <v>16628</v>
      </c>
      <c r="C9" s="766" t="s">
        <v>16627</v>
      </c>
      <c r="D9" s="343" t="s">
        <v>25</v>
      </c>
      <c r="E9" s="752" t="s">
        <v>379</v>
      </c>
      <c r="F9" s="752" t="s">
        <v>16626</v>
      </c>
      <c r="H9" s="752"/>
    </row>
    <row r="10" spans="1:9" x14ac:dyDescent="0.35">
      <c r="B10" s="752" t="s">
        <v>1700</v>
      </c>
      <c r="C10" s="766" t="s">
        <v>16625</v>
      </c>
      <c r="D10" s="343" t="s">
        <v>16624</v>
      </c>
      <c r="E10" s="752" t="s">
        <v>440</v>
      </c>
      <c r="F10" s="752" t="s">
        <v>212</v>
      </c>
      <c r="H10" s="752"/>
    </row>
    <row r="11" spans="1:9" x14ac:dyDescent="0.35">
      <c r="B11" s="752" t="s">
        <v>1700</v>
      </c>
      <c r="C11" s="766" t="s">
        <v>16610</v>
      </c>
      <c r="D11" s="343" t="s">
        <v>16623</v>
      </c>
      <c r="E11" s="752" t="s">
        <v>440</v>
      </c>
      <c r="F11" s="752" t="s">
        <v>212</v>
      </c>
    </row>
    <row r="12" spans="1:9" x14ac:dyDescent="0.35">
      <c r="B12" s="752" t="s">
        <v>1700</v>
      </c>
      <c r="C12" s="766" t="s">
        <v>16610</v>
      </c>
      <c r="D12" s="343" t="s">
        <v>16622</v>
      </c>
      <c r="E12" s="752" t="s">
        <v>440</v>
      </c>
      <c r="F12" s="752" t="s">
        <v>212</v>
      </c>
    </row>
    <row r="13" spans="1:9" x14ac:dyDescent="0.35">
      <c r="B13" s="752" t="s">
        <v>1700</v>
      </c>
      <c r="C13" s="766" t="s">
        <v>16610</v>
      </c>
      <c r="D13" s="343" t="s">
        <v>3828</v>
      </c>
      <c r="E13" s="752" t="s">
        <v>440</v>
      </c>
      <c r="F13" s="752" t="s">
        <v>212</v>
      </c>
    </row>
    <row r="14" spans="1:9" x14ac:dyDescent="0.35">
      <c r="B14" s="752" t="s">
        <v>1700</v>
      </c>
      <c r="C14" s="766" t="s">
        <v>16610</v>
      </c>
      <c r="D14" s="343" t="s">
        <v>16621</v>
      </c>
      <c r="E14" s="752" t="s">
        <v>440</v>
      </c>
      <c r="F14" s="752" t="s">
        <v>212</v>
      </c>
    </row>
    <row r="15" spans="1:9" x14ac:dyDescent="0.35">
      <c r="B15" s="752" t="s">
        <v>1700</v>
      </c>
      <c r="C15" s="766" t="s">
        <v>16610</v>
      </c>
      <c r="D15" s="343" t="s">
        <v>16620</v>
      </c>
      <c r="E15" s="752" t="s">
        <v>440</v>
      </c>
      <c r="F15" s="752" t="s">
        <v>212</v>
      </c>
    </row>
    <row r="16" spans="1:9" x14ac:dyDescent="0.35">
      <c r="B16" s="752" t="s">
        <v>1700</v>
      </c>
      <c r="C16" s="766" t="s">
        <v>16610</v>
      </c>
      <c r="D16" s="343" t="s">
        <v>16619</v>
      </c>
      <c r="E16" s="752" t="s">
        <v>440</v>
      </c>
      <c r="F16" s="752" t="s">
        <v>212</v>
      </c>
    </row>
    <row r="17" spans="2:6" x14ac:dyDescent="0.35">
      <c r="B17" s="752" t="s">
        <v>1700</v>
      </c>
      <c r="C17" s="766" t="s">
        <v>16610</v>
      </c>
      <c r="D17" s="343" t="s">
        <v>9010</v>
      </c>
      <c r="E17" s="752" t="s">
        <v>440</v>
      </c>
      <c r="F17" s="752" t="s">
        <v>212</v>
      </c>
    </row>
    <row r="18" spans="2:6" x14ac:dyDescent="0.35">
      <c r="B18" s="752" t="s">
        <v>1700</v>
      </c>
      <c r="C18" s="766" t="s">
        <v>16610</v>
      </c>
      <c r="D18" s="343" t="s">
        <v>16618</v>
      </c>
      <c r="E18" s="752" t="s">
        <v>440</v>
      </c>
      <c r="F18" s="752" t="s">
        <v>212</v>
      </c>
    </row>
    <row r="19" spans="2:6" x14ac:dyDescent="0.35">
      <c r="B19" s="752" t="s">
        <v>1700</v>
      </c>
      <c r="C19" s="766" t="s">
        <v>16610</v>
      </c>
      <c r="D19" s="343" t="s">
        <v>16617</v>
      </c>
      <c r="E19" s="752" t="s">
        <v>440</v>
      </c>
      <c r="F19" s="752" t="s">
        <v>212</v>
      </c>
    </row>
    <row r="20" spans="2:6" x14ac:dyDescent="0.35">
      <c r="B20" s="752" t="s">
        <v>1700</v>
      </c>
      <c r="C20" s="766" t="s">
        <v>16610</v>
      </c>
      <c r="D20" s="343" t="s">
        <v>16616</v>
      </c>
      <c r="E20" s="752" t="s">
        <v>440</v>
      </c>
      <c r="F20" s="752" t="s">
        <v>212</v>
      </c>
    </row>
    <row r="21" spans="2:6" x14ac:dyDescent="0.35">
      <c r="B21" s="752" t="s">
        <v>1700</v>
      </c>
      <c r="C21" s="766" t="s">
        <v>16610</v>
      </c>
      <c r="D21" s="343" t="s">
        <v>16615</v>
      </c>
      <c r="E21" s="752" t="s">
        <v>440</v>
      </c>
      <c r="F21" s="752" t="s">
        <v>212</v>
      </c>
    </row>
    <row r="22" spans="2:6" x14ac:dyDescent="0.35">
      <c r="B22" s="752" t="s">
        <v>1700</v>
      </c>
      <c r="C22" s="766" t="s">
        <v>16610</v>
      </c>
      <c r="D22" s="343" t="s">
        <v>16614</v>
      </c>
      <c r="E22" s="752" t="s">
        <v>440</v>
      </c>
      <c r="F22" s="752" t="s">
        <v>212</v>
      </c>
    </row>
    <row r="23" spans="2:6" x14ac:dyDescent="0.35">
      <c r="B23" s="752" t="s">
        <v>1700</v>
      </c>
      <c r="C23" s="766" t="s">
        <v>16610</v>
      </c>
      <c r="D23" s="343" t="s">
        <v>16613</v>
      </c>
      <c r="E23" s="752" t="s">
        <v>440</v>
      </c>
      <c r="F23" s="752" t="s">
        <v>212</v>
      </c>
    </row>
    <row r="24" spans="2:6" x14ac:dyDescent="0.35">
      <c r="B24" s="752" t="s">
        <v>1700</v>
      </c>
      <c r="C24" s="766" t="s">
        <v>16610</v>
      </c>
      <c r="D24" s="343" t="s">
        <v>16612</v>
      </c>
      <c r="E24" s="752" t="s">
        <v>440</v>
      </c>
      <c r="F24" s="752" t="s">
        <v>212</v>
      </c>
    </row>
    <row r="25" spans="2:6" x14ac:dyDescent="0.35">
      <c r="B25" s="752" t="s">
        <v>1700</v>
      </c>
      <c r="C25" s="766" t="s">
        <v>16610</v>
      </c>
      <c r="D25" s="343" t="s">
        <v>16611</v>
      </c>
      <c r="E25" s="752" t="s">
        <v>440</v>
      </c>
      <c r="F25" s="752" t="s">
        <v>212</v>
      </c>
    </row>
    <row r="26" spans="2:6" x14ac:dyDescent="0.35">
      <c r="B26" s="752" t="s">
        <v>1700</v>
      </c>
      <c r="C26" s="766" t="s">
        <v>16610</v>
      </c>
      <c r="D26" s="343" t="s">
        <v>16609</v>
      </c>
      <c r="E26" s="752" t="s">
        <v>440</v>
      </c>
      <c r="F26" s="752" t="s">
        <v>212</v>
      </c>
    </row>
    <row r="27" spans="2:6" x14ac:dyDescent="0.35">
      <c r="B27" s="752" t="s">
        <v>1700</v>
      </c>
      <c r="C27" s="766" t="s">
        <v>16601</v>
      </c>
      <c r="D27" s="343" t="s">
        <v>16608</v>
      </c>
      <c r="E27" s="752" t="s">
        <v>440</v>
      </c>
      <c r="F27" s="752" t="s">
        <v>212</v>
      </c>
    </row>
    <row r="28" spans="2:6" x14ac:dyDescent="0.35">
      <c r="B28" s="752" t="s">
        <v>1700</v>
      </c>
      <c r="C28" s="766" t="s">
        <v>16601</v>
      </c>
      <c r="D28" s="343" t="s">
        <v>16607</v>
      </c>
      <c r="E28" s="752" t="s">
        <v>440</v>
      </c>
      <c r="F28" s="752" t="s">
        <v>212</v>
      </c>
    </row>
    <row r="29" spans="2:6" x14ac:dyDescent="0.35">
      <c r="B29" s="752" t="s">
        <v>1700</v>
      </c>
      <c r="C29" s="766" t="s">
        <v>16601</v>
      </c>
      <c r="D29" s="343" t="s">
        <v>16606</v>
      </c>
      <c r="E29" s="752" t="s">
        <v>440</v>
      </c>
      <c r="F29" s="752" t="s">
        <v>212</v>
      </c>
    </row>
    <row r="30" spans="2:6" x14ac:dyDescent="0.35">
      <c r="B30" s="752" t="s">
        <v>1700</v>
      </c>
      <c r="C30" s="766" t="s">
        <v>16601</v>
      </c>
      <c r="D30" s="343" t="s">
        <v>16605</v>
      </c>
      <c r="E30" s="752" t="s">
        <v>440</v>
      </c>
      <c r="F30" s="752" t="s">
        <v>212</v>
      </c>
    </row>
    <row r="31" spans="2:6" x14ac:dyDescent="0.35">
      <c r="B31" s="752" t="s">
        <v>1700</v>
      </c>
      <c r="C31" s="766" t="s">
        <v>16601</v>
      </c>
      <c r="D31" s="343" t="s">
        <v>16604</v>
      </c>
      <c r="E31" s="752" t="s">
        <v>440</v>
      </c>
      <c r="F31" s="752" t="s">
        <v>212</v>
      </c>
    </row>
    <row r="32" spans="2:6" x14ac:dyDescent="0.35">
      <c r="B32" s="752" t="s">
        <v>1700</v>
      </c>
      <c r="C32" s="766" t="s">
        <v>16601</v>
      </c>
      <c r="D32" s="343" t="s">
        <v>16603</v>
      </c>
      <c r="E32" s="752" t="s">
        <v>440</v>
      </c>
      <c r="F32" s="752" t="s">
        <v>212</v>
      </c>
    </row>
    <row r="33" spans="2:6" x14ac:dyDescent="0.35">
      <c r="B33" s="752" t="s">
        <v>1700</v>
      </c>
      <c r="C33" s="766" t="s">
        <v>16601</v>
      </c>
      <c r="D33" s="343" t="s">
        <v>16602</v>
      </c>
      <c r="E33" s="752" t="s">
        <v>440</v>
      </c>
      <c r="F33" s="752" t="s">
        <v>212</v>
      </c>
    </row>
    <row r="34" spans="2:6" x14ac:dyDescent="0.35">
      <c r="B34" s="752" t="s">
        <v>1700</v>
      </c>
      <c r="C34" s="766" t="s">
        <v>16601</v>
      </c>
      <c r="D34" s="343" t="s">
        <v>16600</v>
      </c>
      <c r="E34" s="752" t="s">
        <v>440</v>
      </c>
      <c r="F34" s="752" t="s">
        <v>212</v>
      </c>
    </row>
    <row r="35" spans="2:6" x14ac:dyDescent="0.35">
      <c r="B35" s="752" t="s">
        <v>1700</v>
      </c>
      <c r="C35" s="766" t="s">
        <v>16592</v>
      </c>
      <c r="D35" s="343" t="s">
        <v>16103</v>
      </c>
      <c r="E35" s="752" t="s">
        <v>440</v>
      </c>
      <c r="F35" s="752" t="s">
        <v>212</v>
      </c>
    </row>
    <row r="36" spans="2:6" x14ac:dyDescent="0.35">
      <c r="B36" s="752" t="s">
        <v>1700</v>
      </c>
      <c r="C36" s="766" t="s">
        <v>16592</v>
      </c>
      <c r="D36" s="343" t="s">
        <v>16579</v>
      </c>
      <c r="E36" s="752" t="s">
        <v>440</v>
      </c>
      <c r="F36" s="752" t="s">
        <v>212</v>
      </c>
    </row>
    <row r="37" spans="2:6" x14ac:dyDescent="0.35">
      <c r="B37" s="752" t="s">
        <v>1700</v>
      </c>
      <c r="C37" s="766" t="s">
        <v>16592</v>
      </c>
      <c r="D37" s="343" t="s">
        <v>5321</v>
      </c>
      <c r="E37" s="752" t="s">
        <v>440</v>
      </c>
      <c r="F37" s="752" t="s">
        <v>212</v>
      </c>
    </row>
    <row r="38" spans="2:6" x14ac:dyDescent="0.35">
      <c r="B38" s="752" t="s">
        <v>1700</v>
      </c>
      <c r="C38" s="766" t="s">
        <v>16592</v>
      </c>
      <c r="D38" s="343" t="s">
        <v>16599</v>
      </c>
      <c r="E38" s="752" t="s">
        <v>440</v>
      </c>
      <c r="F38" s="752" t="s">
        <v>212</v>
      </c>
    </row>
    <row r="39" spans="2:6" x14ac:dyDescent="0.35">
      <c r="B39" s="752" t="s">
        <v>1700</v>
      </c>
      <c r="C39" s="766" t="s">
        <v>16592</v>
      </c>
      <c r="D39" s="343" t="s">
        <v>16598</v>
      </c>
      <c r="E39" s="752" t="s">
        <v>440</v>
      </c>
      <c r="F39" s="752" t="s">
        <v>212</v>
      </c>
    </row>
    <row r="40" spans="2:6" x14ac:dyDescent="0.35">
      <c r="B40" s="752" t="s">
        <v>1700</v>
      </c>
      <c r="C40" s="766" t="s">
        <v>16592</v>
      </c>
      <c r="D40" s="343" t="s">
        <v>3697</v>
      </c>
      <c r="E40" s="752" t="s">
        <v>440</v>
      </c>
      <c r="F40" s="752" t="s">
        <v>212</v>
      </c>
    </row>
    <row r="41" spans="2:6" x14ac:dyDescent="0.35">
      <c r="B41" s="752" t="s">
        <v>1700</v>
      </c>
      <c r="C41" s="766" t="s">
        <v>16592</v>
      </c>
      <c r="D41" s="343" t="s">
        <v>16597</v>
      </c>
      <c r="E41" s="752" t="s">
        <v>440</v>
      </c>
      <c r="F41" s="752" t="s">
        <v>212</v>
      </c>
    </row>
    <row r="42" spans="2:6" x14ac:dyDescent="0.35">
      <c r="B42" s="752" t="s">
        <v>1700</v>
      </c>
      <c r="C42" s="766" t="s">
        <v>16592</v>
      </c>
      <c r="D42" s="343" t="s">
        <v>16596</v>
      </c>
      <c r="E42" s="752" t="s">
        <v>440</v>
      </c>
      <c r="F42" s="752" t="s">
        <v>212</v>
      </c>
    </row>
    <row r="43" spans="2:6" x14ac:dyDescent="0.35">
      <c r="B43" s="752" t="s">
        <v>1700</v>
      </c>
      <c r="C43" s="766" t="s">
        <v>16592</v>
      </c>
      <c r="D43" s="343" t="s">
        <v>16595</v>
      </c>
      <c r="E43" s="752" t="s">
        <v>440</v>
      </c>
      <c r="F43" s="752" t="s">
        <v>212</v>
      </c>
    </row>
    <row r="44" spans="2:6" x14ac:dyDescent="0.35">
      <c r="B44" s="752" t="s">
        <v>1700</v>
      </c>
      <c r="C44" s="766" t="s">
        <v>16592</v>
      </c>
      <c r="D44" s="343" t="s">
        <v>16594</v>
      </c>
      <c r="E44" s="752" t="s">
        <v>440</v>
      </c>
      <c r="F44" s="752" t="s">
        <v>212</v>
      </c>
    </row>
    <row r="45" spans="2:6" x14ac:dyDescent="0.35">
      <c r="B45" s="752" t="s">
        <v>1700</v>
      </c>
      <c r="C45" s="766" t="s">
        <v>16592</v>
      </c>
      <c r="D45" s="343" t="s">
        <v>16593</v>
      </c>
      <c r="E45" s="752" t="s">
        <v>440</v>
      </c>
      <c r="F45" s="752" t="s">
        <v>212</v>
      </c>
    </row>
    <row r="46" spans="2:6" x14ac:dyDescent="0.35">
      <c r="B46" s="752" t="s">
        <v>1700</v>
      </c>
      <c r="C46" s="766" t="s">
        <v>16592</v>
      </c>
      <c r="D46" s="343" t="s">
        <v>2119</v>
      </c>
      <c r="E46" s="752" t="s">
        <v>440</v>
      </c>
      <c r="F46" s="752" t="s">
        <v>212</v>
      </c>
    </row>
    <row r="47" spans="2:6" x14ac:dyDescent="0.35">
      <c r="B47" s="752" t="s">
        <v>1700</v>
      </c>
      <c r="C47" s="766" t="s">
        <v>16592</v>
      </c>
      <c r="D47" s="343" t="s">
        <v>7111</v>
      </c>
      <c r="E47" s="752" t="s">
        <v>440</v>
      </c>
      <c r="F47" s="752" t="s">
        <v>212</v>
      </c>
    </row>
    <row r="48" spans="2:6" x14ac:dyDescent="0.35">
      <c r="B48" s="752" t="s">
        <v>1700</v>
      </c>
      <c r="C48" s="766" t="s">
        <v>16592</v>
      </c>
      <c r="D48" s="343" t="s">
        <v>16504</v>
      </c>
      <c r="E48" s="752" t="s">
        <v>440</v>
      </c>
      <c r="F48" s="752" t="s">
        <v>212</v>
      </c>
    </row>
    <row r="49" spans="2:6" x14ac:dyDescent="0.35">
      <c r="B49" s="752" t="s">
        <v>1700</v>
      </c>
      <c r="C49" s="766" t="s">
        <v>16592</v>
      </c>
      <c r="D49" s="343" t="s">
        <v>16591</v>
      </c>
      <c r="E49" s="752" t="s">
        <v>440</v>
      </c>
      <c r="F49" s="752" t="s">
        <v>212</v>
      </c>
    </row>
    <row r="50" spans="2:6" x14ac:dyDescent="0.35">
      <c r="B50" s="752" t="s">
        <v>1700</v>
      </c>
      <c r="C50" s="766" t="s">
        <v>16503</v>
      </c>
      <c r="D50" s="343" t="s">
        <v>1897</v>
      </c>
      <c r="E50" s="752" t="s">
        <v>440</v>
      </c>
      <c r="F50" s="752" t="s">
        <v>1711</v>
      </c>
    </row>
    <row r="51" spans="2:6" x14ac:dyDescent="0.35">
      <c r="B51" s="752" t="s">
        <v>1700</v>
      </c>
      <c r="C51" s="766" t="s">
        <v>16503</v>
      </c>
      <c r="D51" s="343" t="s">
        <v>16590</v>
      </c>
      <c r="E51" s="752" t="s">
        <v>440</v>
      </c>
      <c r="F51" s="752" t="s">
        <v>1711</v>
      </c>
    </row>
    <row r="52" spans="2:6" x14ac:dyDescent="0.35">
      <c r="B52" s="752" t="s">
        <v>1700</v>
      </c>
      <c r="C52" s="766" t="s">
        <v>16503</v>
      </c>
      <c r="D52" s="343" t="s">
        <v>16589</v>
      </c>
      <c r="E52" s="752" t="s">
        <v>440</v>
      </c>
      <c r="F52" s="752" t="s">
        <v>1711</v>
      </c>
    </row>
    <row r="53" spans="2:6" x14ac:dyDescent="0.35">
      <c r="B53" s="752" t="s">
        <v>1700</v>
      </c>
      <c r="C53" s="766" t="s">
        <v>16503</v>
      </c>
      <c r="D53" s="343" t="s">
        <v>16588</v>
      </c>
      <c r="E53" s="752" t="s">
        <v>440</v>
      </c>
      <c r="F53" s="752" t="s">
        <v>1711</v>
      </c>
    </row>
    <row r="54" spans="2:6" x14ac:dyDescent="0.35">
      <c r="B54" s="752" t="s">
        <v>1700</v>
      </c>
      <c r="C54" s="766" t="s">
        <v>16503</v>
      </c>
      <c r="D54" s="343" t="s">
        <v>16587</v>
      </c>
      <c r="E54" s="752" t="s">
        <v>440</v>
      </c>
      <c r="F54" s="752" t="s">
        <v>1711</v>
      </c>
    </row>
    <row r="55" spans="2:6" x14ac:dyDescent="0.35">
      <c r="B55" s="752" t="s">
        <v>1700</v>
      </c>
      <c r="C55" s="766" t="s">
        <v>16503</v>
      </c>
      <c r="D55" s="343" t="s">
        <v>16586</v>
      </c>
      <c r="E55" s="752" t="s">
        <v>440</v>
      </c>
      <c r="F55" s="752" t="s">
        <v>1711</v>
      </c>
    </row>
    <row r="56" spans="2:6" x14ac:dyDescent="0.35">
      <c r="B56" s="752" t="s">
        <v>1700</v>
      </c>
      <c r="C56" s="766" t="s">
        <v>16503</v>
      </c>
      <c r="D56" s="343" t="s">
        <v>16585</v>
      </c>
      <c r="E56" s="752" t="s">
        <v>440</v>
      </c>
      <c r="F56" s="752" t="s">
        <v>1711</v>
      </c>
    </row>
    <row r="57" spans="2:6" x14ac:dyDescent="0.35">
      <c r="B57" s="752" t="s">
        <v>1700</v>
      </c>
      <c r="C57" s="766" t="s">
        <v>16503</v>
      </c>
      <c r="D57" s="343" t="s">
        <v>16584</v>
      </c>
      <c r="E57" s="752" t="s">
        <v>440</v>
      </c>
      <c r="F57" s="752" t="s">
        <v>1711</v>
      </c>
    </row>
    <row r="58" spans="2:6" x14ac:dyDescent="0.35">
      <c r="B58" s="752" t="s">
        <v>1700</v>
      </c>
      <c r="C58" s="766" t="s">
        <v>16503</v>
      </c>
      <c r="D58" s="343" t="s">
        <v>16583</v>
      </c>
      <c r="E58" s="752" t="s">
        <v>440</v>
      </c>
      <c r="F58" s="752" t="s">
        <v>1711</v>
      </c>
    </row>
    <row r="59" spans="2:6" x14ac:dyDescent="0.35">
      <c r="B59" s="752" t="s">
        <v>1700</v>
      </c>
      <c r="C59" s="766" t="s">
        <v>16503</v>
      </c>
      <c r="D59" s="343" t="s">
        <v>16582</v>
      </c>
      <c r="E59" s="752" t="s">
        <v>440</v>
      </c>
      <c r="F59" s="752" t="s">
        <v>1711</v>
      </c>
    </row>
    <row r="60" spans="2:6" x14ac:dyDescent="0.35">
      <c r="B60" s="752" t="s">
        <v>1700</v>
      </c>
      <c r="C60" s="766" t="s">
        <v>16503</v>
      </c>
      <c r="D60" s="343" t="s">
        <v>16581</v>
      </c>
      <c r="E60" s="752" t="s">
        <v>440</v>
      </c>
      <c r="F60" s="752" t="s">
        <v>1711</v>
      </c>
    </row>
    <row r="61" spans="2:6" x14ac:dyDescent="0.35">
      <c r="B61" s="752" t="s">
        <v>1700</v>
      </c>
      <c r="C61" s="766" t="s">
        <v>16503</v>
      </c>
      <c r="D61" s="343" t="s">
        <v>6276</v>
      </c>
      <c r="E61" s="752" t="s">
        <v>440</v>
      </c>
      <c r="F61" s="752" t="s">
        <v>1711</v>
      </c>
    </row>
    <row r="62" spans="2:6" x14ac:dyDescent="0.35">
      <c r="B62" s="752" t="s">
        <v>1700</v>
      </c>
      <c r="C62" s="766" t="s">
        <v>16503</v>
      </c>
      <c r="D62" s="343" t="s">
        <v>16580</v>
      </c>
      <c r="E62" s="752" t="s">
        <v>440</v>
      </c>
      <c r="F62" s="752" t="s">
        <v>1711</v>
      </c>
    </row>
    <row r="63" spans="2:6" x14ac:dyDescent="0.35">
      <c r="B63" s="752" t="s">
        <v>1700</v>
      </c>
      <c r="C63" s="766" t="s">
        <v>16503</v>
      </c>
      <c r="D63" s="343" t="s">
        <v>16579</v>
      </c>
      <c r="E63" s="752" t="s">
        <v>440</v>
      </c>
      <c r="F63" s="752" t="s">
        <v>1711</v>
      </c>
    </row>
    <row r="64" spans="2:6" x14ac:dyDescent="0.35">
      <c r="B64" s="752" t="s">
        <v>1700</v>
      </c>
      <c r="C64" s="766" t="s">
        <v>16503</v>
      </c>
      <c r="D64" s="343" t="s">
        <v>16578</v>
      </c>
      <c r="E64" s="752" t="s">
        <v>440</v>
      </c>
      <c r="F64" s="752" t="s">
        <v>1711</v>
      </c>
    </row>
    <row r="65" spans="2:6" x14ac:dyDescent="0.35">
      <c r="B65" s="752" t="s">
        <v>1700</v>
      </c>
      <c r="C65" s="766" t="s">
        <v>16503</v>
      </c>
      <c r="D65" s="343" t="s">
        <v>16577</v>
      </c>
      <c r="E65" s="752" t="s">
        <v>440</v>
      </c>
      <c r="F65" s="752" t="s">
        <v>1711</v>
      </c>
    </row>
    <row r="66" spans="2:6" x14ac:dyDescent="0.35">
      <c r="B66" s="752" t="s">
        <v>1700</v>
      </c>
      <c r="C66" s="766" t="s">
        <v>16503</v>
      </c>
      <c r="D66" s="343" t="s">
        <v>16576</v>
      </c>
      <c r="E66" s="752" t="s">
        <v>440</v>
      </c>
      <c r="F66" s="752" t="s">
        <v>1711</v>
      </c>
    </row>
    <row r="67" spans="2:6" x14ac:dyDescent="0.35">
      <c r="B67" s="752" t="s">
        <v>1700</v>
      </c>
      <c r="C67" s="766" t="s">
        <v>16503</v>
      </c>
      <c r="D67" s="343" t="s">
        <v>16575</v>
      </c>
      <c r="E67" s="752" t="s">
        <v>440</v>
      </c>
      <c r="F67" s="752" t="s">
        <v>1711</v>
      </c>
    </row>
    <row r="68" spans="2:6" x14ac:dyDescent="0.35">
      <c r="B68" s="752" t="s">
        <v>1700</v>
      </c>
      <c r="C68" s="766" t="s">
        <v>16503</v>
      </c>
      <c r="D68" s="343" t="s">
        <v>16574</v>
      </c>
      <c r="E68" s="752" t="s">
        <v>440</v>
      </c>
      <c r="F68" s="752" t="s">
        <v>1711</v>
      </c>
    </row>
    <row r="69" spans="2:6" x14ac:dyDescent="0.35">
      <c r="B69" s="752" t="s">
        <v>1700</v>
      </c>
      <c r="C69" s="766" t="s">
        <v>16503</v>
      </c>
      <c r="D69" s="343" t="s">
        <v>16573</v>
      </c>
      <c r="E69" s="752" t="s">
        <v>440</v>
      </c>
      <c r="F69" s="752" t="s">
        <v>1711</v>
      </c>
    </row>
    <row r="70" spans="2:6" x14ac:dyDescent="0.35">
      <c r="B70" s="752" t="s">
        <v>1700</v>
      </c>
      <c r="C70" s="766" t="s">
        <v>16503</v>
      </c>
      <c r="D70" s="343" t="s">
        <v>16572</v>
      </c>
      <c r="E70" s="752" t="s">
        <v>440</v>
      </c>
      <c r="F70" s="752" t="s">
        <v>1711</v>
      </c>
    </row>
    <row r="71" spans="2:6" x14ac:dyDescent="0.35">
      <c r="B71" s="752" t="s">
        <v>1700</v>
      </c>
      <c r="C71" s="766" t="s">
        <v>16503</v>
      </c>
      <c r="D71" s="343" t="s">
        <v>16571</v>
      </c>
      <c r="E71" s="752" t="s">
        <v>440</v>
      </c>
      <c r="F71" s="752" t="s">
        <v>1711</v>
      </c>
    </row>
    <row r="72" spans="2:6" x14ac:dyDescent="0.35">
      <c r="B72" s="752" t="s">
        <v>1700</v>
      </c>
      <c r="C72" s="766" t="s">
        <v>16503</v>
      </c>
      <c r="D72" s="343" t="s">
        <v>16570</v>
      </c>
      <c r="E72" s="752" t="s">
        <v>440</v>
      </c>
      <c r="F72" s="752" t="s">
        <v>1711</v>
      </c>
    </row>
    <row r="73" spans="2:6" x14ac:dyDescent="0.35">
      <c r="B73" s="752" t="s">
        <v>1700</v>
      </c>
      <c r="C73" s="766" t="s">
        <v>16503</v>
      </c>
      <c r="D73" s="343" t="s">
        <v>16569</v>
      </c>
      <c r="E73" s="752" t="s">
        <v>440</v>
      </c>
      <c r="F73" s="752" t="s">
        <v>1711</v>
      </c>
    </row>
    <row r="74" spans="2:6" x14ac:dyDescent="0.35">
      <c r="B74" s="752" t="s">
        <v>1700</v>
      </c>
      <c r="C74" s="766" t="s">
        <v>16503</v>
      </c>
      <c r="D74" s="343" t="s">
        <v>16568</v>
      </c>
      <c r="E74" s="752" t="s">
        <v>440</v>
      </c>
      <c r="F74" s="752" t="s">
        <v>1711</v>
      </c>
    </row>
    <row r="75" spans="2:6" x14ac:dyDescent="0.35">
      <c r="B75" s="752" t="s">
        <v>1700</v>
      </c>
      <c r="C75" s="766" t="s">
        <v>16503</v>
      </c>
      <c r="D75" s="343" t="s">
        <v>16567</v>
      </c>
      <c r="E75" s="752" t="s">
        <v>440</v>
      </c>
      <c r="F75" s="752" t="s">
        <v>1711</v>
      </c>
    </row>
    <row r="76" spans="2:6" x14ac:dyDescent="0.35">
      <c r="B76" s="752" t="s">
        <v>1700</v>
      </c>
      <c r="C76" s="766" t="s">
        <v>16503</v>
      </c>
      <c r="D76" s="343" t="s">
        <v>16566</v>
      </c>
      <c r="E76" s="752" t="s">
        <v>440</v>
      </c>
      <c r="F76" s="752" t="s">
        <v>1711</v>
      </c>
    </row>
    <row r="77" spans="2:6" x14ac:dyDescent="0.35">
      <c r="B77" s="752" t="s">
        <v>1700</v>
      </c>
      <c r="C77" s="766" t="s">
        <v>16503</v>
      </c>
      <c r="D77" s="343" t="s">
        <v>16565</v>
      </c>
      <c r="E77" s="752" t="s">
        <v>440</v>
      </c>
      <c r="F77" s="752" t="s">
        <v>1711</v>
      </c>
    </row>
    <row r="78" spans="2:6" x14ac:dyDescent="0.35">
      <c r="B78" s="752" t="s">
        <v>1700</v>
      </c>
      <c r="C78" s="766" t="s">
        <v>16503</v>
      </c>
      <c r="D78" s="343" t="s">
        <v>16564</v>
      </c>
      <c r="E78" s="752" t="s">
        <v>440</v>
      </c>
      <c r="F78" s="752" t="s">
        <v>1711</v>
      </c>
    </row>
    <row r="79" spans="2:6" x14ac:dyDescent="0.35">
      <c r="B79" s="752" t="s">
        <v>1700</v>
      </c>
      <c r="C79" s="766" t="s">
        <v>16503</v>
      </c>
      <c r="D79" s="343" t="s">
        <v>16563</v>
      </c>
      <c r="E79" s="752" t="s">
        <v>440</v>
      </c>
      <c r="F79" s="752" t="s">
        <v>1711</v>
      </c>
    </row>
    <row r="80" spans="2:6" x14ac:dyDescent="0.35">
      <c r="B80" s="752" t="s">
        <v>1700</v>
      </c>
      <c r="C80" s="766" t="s">
        <v>16503</v>
      </c>
      <c r="D80" s="343" t="s">
        <v>16562</v>
      </c>
      <c r="E80" s="752" t="s">
        <v>440</v>
      </c>
      <c r="F80" s="752" t="s">
        <v>1711</v>
      </c>
    </row>
    <row r="81" spans="2:6" x14ac:dyDescent="0.35">
      <c r="B81" s="752" t="s">
        <v>1700</v>
      </c>
      <c r="C81" s="766" t="s">
        <v>16503</v>
      </c>
      <c r="D81" s="343" t="s">
        <v>16561</v>
      </c>
      <c r="E81" s="752" t="s">
        <v>440</v>
      </c>
      <c r="F81" s="752" t="s">
        <v>1711</v>
      </c>
    </row>
    <row r="82" spans="2:6" x14ac:dyDescent="0.35">
      <c r="B82" s="752" t="s">
        <v>1700</v>
      </c>
      <c r="C82" s="766" t="s">
        <v>16503</v>
      </c>
      <c r="D82" s="343" t="s">
        <v>16560</v>
      </c>
      <c r="E82" s="752" t="s">
        <v>440</v>
      </c>
      <c r="F82" s="752" t="s">
        <v>1711</v>
      </c>
    </row>
    <row r="83" spans="2:6" x14ac:dyDescent="0.35">
      <c r="B83" s="752" t="s">
        <v>1700</v>
      </c>
      <c r="C83" s="766" t="s">
        <v>16503</v>
      </c>
      <c r="D83" s="343" t="s">
        <v>16559</v>
      </c>
      <c r="E83" s="752" t="s">
        <v>440</v>
      </c>
      <c r="F83" s="752" t="s">
        <v>1711</v>
      </c>
    </row>
    <row r="84" spans="2:6" x14ac:dyDescent="0.35">
      <c r="B84" s="752" t="s">
        <v>1700</v>
      </c>
      <c r="C84" s="766" t="s">
        <v>16503</v>
      </c>
      <c r="D84" s="343" t="s">
        <v>16558</v>
      </c>
      <c r="E84" s="752" t="s">
        <v>440</v>
      </c>
      <c r="F84" s="752" t="s">
        <v>1711</v>
      </c>
    </row>
    <row r="85" spans="2:6" x14ac:dyDescent="0.35">
      <c r="B85" s="752" t="s">
        <v>1700</v>
      </c>
      <c r="C85" s="766" t="s">
        <v>16503</v>
      </c>
      <c r="D85" s="343" t="s">
        <v>16557</v>
      </c>
      <c r="E85" s="752" t="s">
        <v>440</v>
      </c>
      <c r="F85" s="752" t="s">
        <v>1711</v>
      </c>
    </row>
    <row r="86" spans="2:6" x14ac:dyDescent="0.35">
      <c r="B86" s="752" t="s">
        <v>1700</v>
      </c>
      <c r="C86" s="766" t="s">
        <v>16503</v>
      </c>
      <c r="D86" s="343" t="s">
        <v>16556</v>
      </c>
      <c r="E86" s="752" t="s">
        <v>440</v>
      </c>
      <c r="F86" s="752" t="s">
        <v>1711</v>
      </c>
    </row>
    <row r="87" spans="2:6" x14ac:dyDescent="0.35">
      <c r="B87" s="752" t="s">
        <v>1700</v>
      </c>
      <c r="C87" s="766" t="s">
        <v>16503</v>
      </c>
      <c r="D87" s="343" t="s">
        <v>6978</v>
      </c>
      <c r="E87" s="752" t="s">
        <v>440</v>
      </c>
      <c r="F87" s="752" t="s">
        <v>1711</v>
      </c>
    </row>
    <row r="88" spans="2:6" x14ac:dyDescent="0.35">
      <c r="B88" s="752" t="s">
        <v>1700</v>
      </c>
      <c r="C88" s="766" t="s">
        <v>16503</v>
      </c>
      <c r="D88" s="343" t="s">
        <v>16555</v>
      </c>
      <c r="E88" s="752" t="s">
        <v>440</v>
      </c>
      <c r="F88" s="752" t="s">
        <v>1711</v>
      </c>
    </row>
    <row r="89" spans="2:6" x14ac:dyDescent="0.35">
      <c r="B89" s="752" t="s">
        <v>1700</v>
      </c>
      <c r="C89" s="766" t="s">
        <v>16503</v>
      </c>
      <c r="D89" s="343" t="s">
        <v>13437</v>
      </c>
      <c r="E89" s="752" t="s">
        <v>440</v>
      </c>
      <c r="F89" s="752" t="s">
        <v>1711</v>
      </c>
    </row>
    <row r="90" spans="2:6" x14ac:dyDescent="0.35">
      <c r="B90" s="752" t="s">
        <v>1700</v>
      </c>
      <c r="C90" s="766" t="s">
        <v>16503</v>
      </c>
      <c r="D90" s="343" t="s">
        <v>16554</v>
      </c>
      <c r="E90" s="752" t="s">
        <v>440</v>
      </c>
      <c r="F90" s="752" t="s">
        <v>1711</v>
      </c>
    </row>
    <row r="91" spans="2:6" x14ac:dyDescent="0.35">
      <c r="B91" s="752" t="s">
        <v>1700</v>
      </c>
      <c r="C91" s="766" t="s">
        <v>16503</v>
      </c>
      <c r="D91" s="343" t="s">
        <v>16553</v>
      </c>
      <c r="E91" s="752" t="s">
        <v>440</v>
      </c>
      <c r="F91" s="752" t="s">
        <v>1711</v>
      </c>
    </row>
    <row r="92" spans="2:6" x14ac:dyDescent="0.35">
      <c r="B92" s="752" t="s">
        <v>1700</v>
      </c>
      <c r="C92" s="766" t="s">
        <v>16503</v>
      </c>
      <c r="D92" s="343" t="s">
        <v>16552</v>
      </c>
      <c r="E92" s="752" t="s">
        <v>440</v>
      </c>
      <c r="F92" s="752" t="s">
        <v>1711</v>
      </c>
    </row>
    <row r="93" spans="2:6" x14ac:dyDescent="0.35">
      <c r="B93" s="752" t="s">
        <v>1700</v>
      </c>
      <c r="C93" s="766" t="s">
        <v>16503</v>
      </c>
      <c r="D93" s="343" t="s">
        <v>16551</v>
      </c>
      <c r="E93" s="752" t="s">
        <v>440</v>
      </c>
      <c r="F93" s="752" t="s">
        <v>1711</v>
      </c>
    </row>
    <row r="94" spans="2:6" x14ac:dyDescent="0.35">
      <c r="B94" s="752" t="s">
        <v>1700</v>
      </c>
      <c r="C94" s="766" t="s">
        <v>16503</v>
      </c>
      <c r="D94" s="343" t="s">
        <v>16550</v>
      </c>
      <c r="E94" s="752" t="s">
        <v>440</v>
      </c>
      <c r="F94" s="752" t="s">
        <v>1711</v>
      </c>
    </row>
    <row r="95" spans="2:6" x14ac:dyDescent="0.35">
      <c r="B95" s="752" t="s">
        <v>1700</v>
      </c>
      <c r="C95" s="766" t="s">
        <v>16503</v>
      </c>
      <c r="D95" s="343" t="s">
        <v>16549</v>
      </c>
      <c r="E95" s="752" t="s">
        <v>440</v>
      </c>
      <c r="F95" s="752" t="s">
        <v>1711</v>
      </c>
    </row>
    <row r="96" spans="2:6" x14ac:dyDescent="0.35">
      <c r="B96" s="752" t="s">
        <v>1700</v>
      </c>
      <c r="C96" s="766" t="s">
        <v>16503</v>
      </c>
      <c r="D96" s="343" t="s">
        <v>16548</v>
      </c>
      <c r="E96" s="752" t="s">
        <v>440</v>
      </c>
      <c r="F96" s="752" t="s">
        <v>1711</v>
      </c>
    </row>
    <row r="97" spans="2:6" x14ac:dyDescent="0.35">
      <c r="B97" s="752" t="s">
        <v>1700</v>
      </c>
      <c r="C97" s="766" t="s">
        <v>16503</v>
      </c>
      <c r="D97" s="343" t="s">
        <v>16547</v>
      </c>
      <c r="E97" s="752" t="s">
        <v>440</v>
      </c>
      <c r="F97" s="752" t="s">
        <v>1711</v>
      </c>
    </row>
    <row r="98" spans="2:6" x14ac:dyDescent="0.35">
      <c r="B98" s="752" t="s">
        <v>1700</v>
      </c>
      <c r="C98" s="766" t="s">
        <v>16503</v>
      </c>
      <c r="D98" s="343" t="s">
        <v>16546</v>
      </c>
      <c r="E98" s="752" t="s">
        <v>440</v>
      </c>
      <c r="F98" s="752" t="s">
        <v>1711</v>
      </c>
    </row>
    <row r="99" spans="2:6" x14ac:dyDescent="0.35">
      <c r="B99" s="752" t="s">
        <v>1700</v>
      </c>
      <c r="C99" s="766" t="s">
        <v>16503</v>
      </c>
      <c r="D99" s="343" t="s">
        <v>16545</v>
      </c>
      <c r="E99" s="752" t="s">
        <v>440</v>
      </c>
      <c r="F99" s="752" t="s">
        <v>1711</v>
      </c>
    </row>
    <row r="100" spans="2:6" x14ac:dyDescent="0.35">
      <c r="B100" s="752" t="s">
        <v>1700</v>
      </c>
      <c r="C100" s="766" t="s">
        <v>16503</v>
      </c>
      <c r="D100" s="343" t="s">
        <v>16544</v>
      </c>
      <c r="E100" s="752" t="s">
        <v>440</v>
      </c>
      <c r="F100" s="752" t="s">
        <v>1711</v>
      </c>
    </row>
    <row r="101" spans="2:6" x14ac:dyDescent="0.35">
      <c r="B101" s="752" t="s">
        <v>1700</v>
      </c>
      <c r="C101" s="766" t="s">
        <v>16503</v>
      </c>
      <c r="D101" s="343" t="s">
        <v>3538</v>
      </c>
      <c r="E101" s="752" t="s">
        <v>440</v>
      </c>
      <c r="F101" s="752" t="s">
        <v>1711</v>
      </c>
    </row>
    <row r="102" spans="2:6" x14ac:dyDescent="0.35">
      <c r="B102" s="752" t="s">
        <v>1700</v>
      </c>
      <c r="C102" s="766" t="s">
        <v>16503</v>
      </c>
      <c r="D102" s="343" t="s">
        <v>16543</v>
      </c>
      <c r="E102" s="752" t="s">
        <v>440</v>
      </c>
      <c r="F102" s="752" t="s">
        <v>1711</v>
      </c>
    </row>
    <row r="103" spans="2:6" x14ac:dyDescent="0.35">
      <c r="B103" s="752" t="s">
        <v>1700</v>
      </c>
      <c r="C103" s="766" t="s">
        <v>16503</v>
      </c>
      <c r="D103" s="343" t="s">
        <v>16542</v>
      </c>
      <c r="E103" s="752" t="s">
        <v>440</v>
      </c>
      <c r="F103" s="752" t="s">
        <v>1711</v>
      </c>
    </row>
    <row r="104" spans="2:6" x14ac:dyDescent="0.35">
      <c r="B104" s="752" t="s">
        <v>1700</v>
      </c>
      <c r="C104" s="766" t="s">
        <v>16503</v>
      </c>
      <c r="D104" s="343" t="s">
        <v>16541</v>
      </c>
      <c r="E104" s="752" t="s">
        <v>440</v>
      </c>
      <c r="F104" s="752" t="s">
        <v>1711</v>
      </c>
    </row>
    <row r="105" spans="2:6" x14ac:dyDescent="0.35">
      <c r="B105" s="752" t="s">
        <v>1700</v>
      </c>
      <c r="C105" s="766" t="s">
        <v>16503</v>
      </c>
      <c r="D105" s="343" t="s">
        <v>16540</v>
      </c>
      <c r="E105" s="752" t="s">
        <v>440</v>
      </c>
      <c r="F105" s="752" t="s">
        <v>1711</v>
      </c>
    </row>
    <row r="106" spans="2:6" x14ac:dyDescent="0.35">
      <c r="B106" s="752" t="s">
        <v>1700</v>
      </c>
      <c r="C106" s="766" t="s">
        <v>16503</v>
      </c>
      <c r="D106" s="343" t="s">
        <v>16539</v>
      </c>
      <c r="E106" s="752" t="s">
        <v>440</v>
      </c>
      <c r="F106" s="752" t="s">
        <v>1711</v>
      </c>
    </row>
    <row r="107" spans="2:6" x14ac:dyDescent="0.35">
      <c r="B107" s="752" t="s">
        <v>1700</v>
      </c>
      <c r="C107" s="766" t="s">
        <v>16503</v>
      </c>
      <c r="D107" s="343" t="s">
        <v>16538</v>
      </c>
      <c r="E107" s="752" t="s">
        <v>440</v>
      </c>
      <c r="F107" s="752" t="s">
        <v>1711</v>
      </c>
    </row>
    <row r="108" spans="2:6" x14ac:dyDescent="0.35">
      <c r="B108" s="752" t="s">
        <v>1700</v>
      </c>
      <c r="C108" s="766" t="s">
        <v>16503</v>
      </c>
      <c r="D108" s="343" t="s">
        <v>16537</v>
      </c>
      <c r="E108" s="752" t="s">
        <v>440</v>
      </c>
      <c r="F108" s="752" t="s">
        <v>1711</v>
      </c>
    </row>
    <row r="109" spans="2:6" x14ac:dyDescent="0.35">
      <c r="B109" s="752" t="s">
        <v>1700</v>
      </c>
      <c r="C109" s="766" t="s">
        <v>16503</v>
      </c>
      <c r="D109" s="343" t="s">
        <v>16536</v>
      </c>
      <c r="E109" s="752" t="s">
        <v>440</v>
      </c>
      <c r="F109" s="752" t="s">
        <v>1711</v>
      </c>
    </row>
    <row r="110" spans="2:6" x14ac:dyDescent="0.35">
      <c r="B110" s="752" t="s">
        <v>1700</v>
      </c>
      <c r="C110" s="766" t="s">
        <v>16503</v>
      </c>
      <c r="D110" s="343" t="s">
        <v>16535</v>
      </c>
      <c r="E110" s="752" t="s">
        <v>440</v>
      </c>
      <c r="F110" s="752" t="s">
        <v>1711</v>
      </c>
    </row>
    <row r="111" spans="2:6" x14ac:dyDescent="0.35">
      <c r="B111" s="752" t="s">
        <v>1700</v>
      </c>
      <c r="C111" s="766" t="s">
        <v>16503</v>
      </c>
      <c r="D111" s="343" t="s">
        <v>16534</v>
      </c>
      <c r="E111" s="752" t="s">
        <v>440</v>
      </c>
      <c r="F111" s="752" t="s">
        <v>1711</v>
      </c>
    </row>
    <row r="112" spans="2:6" x14ac:dyDescent="0.35">
      <c r="B112" s="752" t="s">
        <v>1700</v>
      </c>
      <c r="C112" s="766" t="s">
        <v>16503</v>
      </c>
      <c r="D112" s="343" t="s">
        <v>16533</v>
      </c>
      <c r="E112" s="752" t="s">
        <v>440</v>
      </c>
      <c r="F112" s="752" t="s">
        <v>1711</v>
      </c>
    </row>
    <row r="113" spans="2:6" x14ac:dyDescent="0.35">
      <c r="B113" s="752" t="s">
        <v>1700</v>
      </c>
      <c r="C113" s="766" t="s">
        <v>16503</v>
      </c>
      <c r="D113" s="343" t="s">
        <v>16532</v>
      </c>
      <c r="E113" s="752" t="s">
        <v>440</v>
      </c>
      <c r="F113" s="752" t="s">
        <v>1711</v>
      </c>
    </row>
    <row r="114" spans="2:6" x14ac:dyDescent="0.35">
      <c r="B114" s="752" t="s">
        <v>1700</v>
      </c>
      <c r="C114" s="766" t="s">
        <v>16503</v>
      </c>
      <c r="D114" s="343" t="s">
        <v>16531</v>
      </c>
      <c r="E114" s="752" t="s">
        <v>440</v>
      </c>
      <c r="F114" s="752" t="s">
        <v>1711</v>
      </c>
    </row>
    <row r="115" spans="2:6" x14ac:dyDescent="0.35">
      <c r="B115" s="752" t="s">
        <v>1700</v>
      </c>
      <c r="C115" s="766" t="s">
        <v>16503</v>
      </c>
      <c r="D115" s="343" t="s">
        <v>16530</v>
      </c>
      <c r="E115" s="752" t="s">
        <v>440</v>
      </c>
      <c r="F115" s="752" t="s">
        <v>1711</v>
      </c>
    </row>
    <row r="116" spans="2:6" x14ac:dyDescent="0.35">
      <c r="B116" s="752" t="s">
        <v>1700</v>
      </c>
      <c r="C116" s="766" t="s">
        <v>16503</v>
      </c>
      <c r="D116" s="343" t="s">
        <v>16529</v>
      </c>
      <c r="E116" s="752" t="s">
        <v>440</v>
      </c>
      <c r="F116" s="752" t="s">
        <v>1711</v>
      </c>
    </row>
    <row r="117" spans="2:6" x14ac:dyDescent="0.35">
      <c r="B117" s="752" t="s">
        <v>1700</v>
      </c>
      <c r="C117" s="766" t="s">
        <v>16503</v>
      </c>
      <c r="D117" s="343" t="s">
        <v>16528</v>
      </c>
      <c r="E117" s="752" t="s">
        <v>440</v>
      </c>
      <c r="F117" s="752" t="s">
        <v>1711</v>
      </c>
    </row>
    <row r="118" spans="2:6" x14ac:dyDescent="0.35">
      <c r="B118" s="752" t="s">
        <v>1700</v>
      </c>
      <c r="C118" s="766" t="s">
        <v>16503</v>
      </c>
      <c r="D118" s="343" t="s">
        <v>16527</v>
      </c>
      <c r="E118" s="752" t="s">
        <v>440</v>
      </c>
      <c r="F118" s="752" t="s">
        <v>1711</v>
      </c>
    </row>
    <row r="119" spans="2:6" x14ac:dyDescent="0.35">
      <c r="B119" s="752" t="s">
        <v>1700</v>
      </c>
      <c r="C119" s="766" t="s">
        <v>16503</v>
      </c>
      <c r="D119" s="343" t="s">
        <v>16526</v>
      </c>
      <c r="E119" s="752" t="s">
        <v>440</v>
      </c>
      <c r="F119" s="752" t="s">
        <v>1711</v>
      </c>
    </row>
    <row r="120" spans="2:6" x14ac:dyDescent="0.35">
      <c r="B120" s="752" t="s">
        <v>1700</v>
      </c>
      <c r="C120" s="766" t="s">
        <v>16503</v>
      </c>
      <c r="D120" s="343" t="s">
        <v>16525</v>
      </c>
      <c r="E120" s="752" t="s">
        <v>440</v>
      </c>
      <c r="F120" s="752" t="s">
        <v>1711</v>
      </c>
    </row>
    <row r="121" spans="2:6" x14ac:dyDescent="0.35">
      <c r="B121" s="752" t="s">
        <v>1700</v>
      </c>
      <c r="C121" s="766" t="s">
        <v>16503</v>
      </c>
      <c r="D121" s="343" t="s">
        <v>16524</v>
      </c>
      <c r="E121" s="752" t="s">
        <v>440</v>
      </c>
      <c r="F121" s="752" t="s">
        <v>1711</v>
      </c>
    </row>
    <row r="122" spans="2:6" x14ac:dyDescent="0.35">
      <c r="B122" s="752" t="s">
        <v>1700</v>
      </c>
      <c r="C122" s="766" t="s">
        <v>16503</v>
      </c>
      <c r="D122" s="343" t="s">
        <v>16523</v>
      </c>
      <c r="E122" s="752" t="s">
        <v>440</v>
      </c>
      <c r="F122" s="752" t="s">
        <v>1711</v>
      </c>
    </row>
    <row r="123" spans="2:6" x14ac:dyDescent="0.35">
      <c r="B123" s="752" t="s">
        <v>1700</v>
      </c>
      <c r="C123" s="766" t="s">
        <v>16503</v>
      </c>
      <c r="D123" s="343" t="s">
        <v>16522</v>
      </c>
      <c r="E123" s="752" t="s">
        <v>440</v>
      </c>
      <c r="F123" s="752" t="s">
        <v>1711</v>
      </c>
    </row>
    <row r="124" spans="2:6" x14ac:dyDescent="0.35">
      <c r="B124" s="752" t="s">
        <v>1700</v>
      </c>
      <c r="C124" s="766" t="s">
        <v>16503</v>
      </c>
      <c r="D124" s="343" t="s">
        <v>16521</v>
      </c>
      <c r="E124" s="752" t="s">
        <v>440</v>
      </c>
      <c r="F124" s="752" t="s">
        <v>1711</v>
      </c>
    </row>
    <row r="125" spans="2:6" x14ac:dyDescent="0.35">
      <c r="B125" s="752" t="s">
        <v>1700</v>
      </c>
      <c r="C125" s="766" t="s">
        <v>16503</v>
      </c>
      <c r="D125" s="343" t="s">
        <v>16520</v>
      </c>
      <c r="E125" s="752" t="s">
        <v>440</v>
      </c>
      <c r="F125" s="752" t="s">
        <v>1711</v>
      </c>
    </row>
    <row r="126" spans="2:6" x14ac:dyDescent="0.35">
      <c r="B126" s="752" t="s">
        <v>1700</v>
      </c>
      <c r="C126" s="766" t="s">
        <v>16503</v>
      </c>
      <c r="D126" s="343" t="s">
        <v>16519</v>
      </c>
      <c r="E126" s="752" t="s">
        <v>440</v>
      </c>
      <c r="F126" s="752" t="s">
        <v>1711</v>
      </c>
    </row>
    <row r="127" spans="2:6" x14ac:dyDescent="0.35">
      <c r="B127" s="752" t="s">
        <v>1700</v>
      </c>
      <c r="C127" s="766" t="s">
        <v>16503</v>
      </c>
      <c r="D127" s="343" t="s">
        <v>2345</v>
      </c>
      <c r="E127" s="752" t="s">
        <v>440</v>
      </c>
      <c r="F127" s="752" t="s">
        <v>1711</v>
      </c>
    </row>
    <row r="128" spans="2:6" x14ac:dyDescent="0.35">
      <c r="B128" s="752" t="s">
        <v>1700</v>
      </c>
      <c r="C128" s="766" t="s">
        <v>16503</v>
      </c>
      <c r="D128" s="343" t="s">
        <v>16518</v>
      </c>
      <c r="E128" s="752" t="s">
        <v>440</v>
      </c>
      <c r="F128" s="752" t="s">
        <v>1711</v>
      </c>
    </row>
    <row r="129" spans="2:6" x14ac:dyDescent="0.35">
      <c r="B129" s="752" t="s">
        <v>1700</v>
      </c>
      <c r="C129" s="766" t="s">
        <v>16503</v>
      </c>
      <c r="D129" s="343" t="s">
        <v>16517</v>
      </c>
      <c r="E129" s="752" t="s">
        <v>440</v>
      </c>
      <c r="F129" s="752" t="s">
        <v>1711</v>
      </c>
    </row>
    <row r="130" spans="2:6" x14ac:dyDescent="0.35">
      <c r="B130" s="752" t="s">
        <v>1700</v>
      </c>
      <c r="C130" s="766" t="s">
        <v>16503</v>
      </c>
      <c r="D130" s="343" t="s">
        <v>14800</v>
      </c>
      <c r="E130" s="752" t="s">
        <v>440</v>
      </c>
      <c r="F130" s="752" t="s">
        <v>1711</v>
      </c>
    </row>
    <row r="131" spans="2:6" x14ac:dyDescent="0.35">
      <c r="B131" s="752" t="s">
        <v>1700</v>
      </c>
      <c r="C131" s="766" t="s">
        <v>16503</v>
      </c>
      <c r="D131" s="343" t="s">
        <v>16516</v>
      </c>
      <c r="E131" s="752" t="s">
        <v>440</v>
      </c>
      <c r="F131" s="752" t="s">
        <v>1711</v>
      </c>
    </row>
    <row r="132" spans="2:6" x14ac:dyDescent="0.35">
      <c r="B132" s="752" t="s">
        <v>1700</v>
      </c>
      <c r="C132" s="766" t="s">
        <v>16503</v>
      </c>
      <c r="D132" s="343" t="s">
        <v>16515</v>
      </c>
      <c r="E132" s="752" t="s">
        <v>440</v>
      </c>
      <c r="F132" s="752" t="s">
        <v>1711</v>
      </c>
    </row>
    <row r="133" spans="2:6" x14ac:dyDescent="0.35">
      <c r="B133" s="752" t="s">
        <v>1700</v>
      </c>
      <c r="C133" s="766" t="s">
        <v>16503</v>
      </c>
      <c r="D133" s="343" t="s">
        <v>16514</v>
      </c>
      <c r="E133" s="752" t="s">
        <v>440</v>
      </c>
      <c r="F133" s="752" t="s">
        <v>1711</v>
      </c>
    </row>
    <row r="134" spans="2:6" x14ac:dyDescent="0.35">
      <c r="B134" s="752" t="s">
        <v>1700</v>
      </c>
      <c r="C134" s="766" t="s">
        <v>16503</v>
      </c>
      <c r="D134" s="343" t="s">
        <v>16513</v>
      </c>
      <c r="E134" s="752" t="s">
        <v>440</v>
      </c>
      <c r="F134" s="752" t="s">
        <v>1711</v>
      </c>
    </row>
    <row r="135" spans="2:6" x14ac:dyDescent="0.35">
      <c r="B135" s="752" t="s">
        <v>1700</v>
      </c>
      <c r="C135" s="766" t="s">
        <v>16503</v>
      </c>
      <c r="D135" s="343" t="s">
        <v>16512</v>
      </c>
      <c r="E135" s="752" t="s">
        <v>440</v>
      </c>
      <c r="F135" s="752" t="s">
        <v>1711</v>
      </c>
    </row>
    <row r="136" spans="2:6" x14ac:dyDescent="0.35">
      <c r="B136" s="752" t="s">
        <v>1700</v>
      </c>
      <c r="C136" s="766" t="s">
        <v>16503</v>
      </c>
      <c r="D136" s="343" t="s">
        <v>16511</v>
      </c>
      <c r="E136" s="752" t="s">
        <v>440</v>
      </c>
      <c r="F136" s="752" t="s">
        <v>1711</v>
      </c>
    </row>
    <row r="137" spans="2:6" x14ac:dyDescent="0.35">
      <c r="B137" s="752" t="s">
        <v>1700</v>
      </c>
      <c r="C137" s="766" t="s">
        <v>16503</v>
      </c>
      <c r="D137" s="343" t="s">
        <v>16510</v>
      </c>
      <c r="E137" s="752" t="s">
        <v>440</v>
      </c>
      <c r="F137" s="752" t="s">
        <v>1711</v>
      </c>
    </row>
    <row r="138" spans="2:6" x14ac:dyDescent="0.35">
      <c r="B138" s="752" t="s">
        <v>1700</v>
      </c>
      <c r="C138" s="766" t="s">
        <v>16503</v>
      </c>
      <c r="D138" s="343" t="s">
        <v>16509</v>
      </c>
      <c r="E138" s="752" t="s">
        <v>440</v>
      </c>
      <c r="F138" s="752" t="s">
        <v>1711</v>
      </c>
    </row>
    <row r="139" spans="2:6" x14ac:dyDescent="0.35">
      <c r="B139" s="752" t="s">
        <v>1700</v>
      </c>
      <c r="C139" s="766" t="s">
        <v>16503</v>
      </c>
      <c r="D139" s="343" t="s">
        <v>16508</v>
      </c>
      <c r="E139" s="752" t="s">
        <v>440</v>
      </c>
      <c r="F139" s="752" t="s">
        <v>1711</v>
      </c>
    </row>
    <row r="140" spans="2:6" x14ac:dyDescent="0.35">
      <c r="B140" s="752" t="s">
        <v>1700</v>
      </c>
      <c r="C140" s="766" t="s">
        <v>16503</v>
      </c>
      <c r="D140" s="343" t="s">
        <v>16507</v>
      </c>
      <c r="E140" s="752" t="s">
        <v>440</v>
      </c>
      <c r="F140" s="752" t="s">
        <v>1711</v>
      </c>
    </row>
    <row r="141" spans="2:6" x14ac:dyDescent="0.35">
      <c r="B141" s="752" t="s">
        <v>1700</v>
      </c>
      <c r="C141" s="766" t="s">
        <v>16503</v>
      </c>
      <c r="D141" s="343" t="s">
        <v>16506</v>
      </c>
      <c r="E141" s="752" t="s">
        <v>440</v>
      </c>
      <c r="F141" s="752" t="s">
        <v>1711</v>
      </c>
    </row>
    <row r="142" spans="2:6" x14ac:dyDescent="0.35">
      <c r="B142" s="752" t="s">
        <v>1700</v>
      </c>
      <c r="C142" s="766" t="s">
        <v>16503</v>
      </c>
      <c r="D142" s="343" t="s">
        <v>16505</v>
      </c>
      <c r="E142" s="752" t="s">
        <v>440</v>
      </c>
      <c r="F142" s="752" t="s">
        <v>1711</v>
      </c>
    </row>
    <row r="143" spans="2:6" x14ac:dyDescent="0.35">
      <c r="B143" s="752" t="s">
        <v>1700</v>
      </c>
      <c r="C143" s="766" t="s">
        <v>16503</v>
      </c>
      <c r="D143" s="343" t="s">
        <v>2045</v>
      </c>
      <c r="E143" s="752" t="s">
        <v>440</v>
      </c>
      <c r="F143" s="752" t="s">
        <v>1711</v>
      </c>
    </row>
    <row r="144" spans="2:6" x14ac:dyDescent="0.35">
      <c r="B144" s="752" t="s">
        <v>1700</v>
      </c>
      <c r="C144" s="766" t="s">
        <v>16503</v>
      </c>
      <c r="D144" s="343" t="s">
        <v>16504</v>
      </c>
      <c r="E144" s="752" t="s">
        <v>440</v>
      </c>
      <c r="F144" s="752" t="s">
        <v>1711</v>
      </c>
    </row>
    <row r="145" spans="2:6" x14ac:dyDescent="0.35">
      <c r="B145" s="752" t="s">
        <v>1700</v>
      </c>
      <c r="C145" s="766" t="s">
        <v>16503</v>
      </c>
      <c r="D145" s="343" t="s">
        <v>9015</v>
      </c>
      <c r="E145" s="752" t="s">
        <v>440</v>
      </c>
      <c r="F145" s="752" t="s">
        <v>1711</v>
      </c>
    </row>
    <row r="146" spans="2:6" x14ac:dyDescent="0.35">
      <c r="B146" s="752" t="s">
        <v>1700</v>
      </c>
      <c r="C146" s="766" t="s">
        <v>16503</v>
      </c>
      <c r="D146" s="343" t="s">
        <v>16502</v>
      </c>
      <c r="E146" s="752" t="s">
        <v>440</v>
      </c>
      <c r="F146" s="752" t="s">
        <v>1711</v>
      </c>
    </row>
    <row r="147" spans="2:6" x14ac:dyDescent="0.35">
      <c r="B147" s="752" t="s">
        <v>1700</v>
      </c>
      <c r="C147" s="766" t="s">
        <v>16500</v>
      </c>
      <c r="D147" s="343" t="s">
        <v>16501</v>
      </c>
      <c r="E147" s="752" t="s">
        <v>440</v>
      </c>
      <c r="F147" s="752" t="s">
        <v>212</v>
      </c>
    </row>
    <row r="148" spans="2:6" x14ac:dyDescent="0.35">
      <c r="B148" s="752" t="s">
        <v>1700</v>
      </c>
      <c r="C148" s="766" t="s">
        <v>16500</v>
      </c>
      <c r="D148" s="343" t="s">
        <v>16499</v>
      </c>
      <c r="E148" s="752" t="s">
        <v>440</v>
      </c>
      <c r="F148" s="752" t="s">
        <v>212</v>
      </c>
    </row>
    <row r="149" spans="2:6" x14ac:dyDescent="0.35">
      <c r="B149" s="752" t="s">
        <v>1700</v>
      </c>
      <c r="C149" s="766" t="s">
        <v>16497</v>
      </c>
      <c r="D149" s="343" t="s">
        <v>16498</v>
      </c>
      <c r="E149" s="752" t="s">
        <v>440</v>
      </c>
      <c r="F149" s="752" t="s">
        <v>212</v>
      </c>
    </row>
    <row r="150" spans="2:6" x14ac:dyDescent="0.35">
      <c r="B150" s="752" t="s">
        <v>1700</v>
      </c>
      <c r="C150" s="766" t="s">
        <v>16497</v>
      </c>
      <c r="D150" s="343" t="s">
        <v>8377</v>
      </c>
      <c r="E150" s="752" t="s">
        <v>440</v>
      </c>
      <c r="F150" s="752" t="s">
        <v>212</v>
      </c>
    </row>
    <row r="151" spans="2:6" x14ac:dyDescent="0.35">
      <c r="B151" s="752" t="s">
        <v>1700</v>
      </c>
      <c r="C151" s="766" t="s">
        <v>16490</v>
      </c>
      <c r="D151" s="343" t="s">
        <v>16496</v>
      </c>
      <c r="E151" s="752" t="s">
        <v>440</v>
      </c>
      <c r="F151" s="752" t="s">
        <v>212</v>
      </c>
    </row>
    <row r="152" spans="2:6" x14ac:dyDescent="0.35">
      <c r="B152" s="752" t="s">
        <v>1700</v>
      </c>
      <c r="C152" s="766" t="s">
        <v>16490</v>
      </c>
      <c r="D152" s="343" t="s">
        <v>16495</v>
      </c>
      <c r="E152" s="752" t="s">
        <v>440</v>
      </c>
      <c r="F152" s="752" t="s">
        <v>212</v>
      </c>
    </row>
    <row r="153" spans="2:6" x14ac:dyDescent="0.35">
      <c r="B153" s="752" t="s">
        <v>1700</v>
      </c>
      <c r="C153" s="766" t="s">
        <v>16490</v>
      </c>
      <c r="D153" s="343" t="s">
        <v>2516</v>
      </c>
      <c r="E153" s="752" t="s">
        <v>440</v>
      </c>
      <c r="F153" s="752" t="s">
        <v>212</v>
      </c>
    </row>
    <row r="154" spans="2:6" x14ac:dyDescent="0.35">
      <c r="B154" s="752" t="s">
        <v>1700</v>
      </c>
      <c r="C154" s="766" t="s">
        <v>16490</v>
      </c>
      <c r="D154" s="343" t="s">
        <v>16494</v>
      </c>
      <c r="E154" s="752" t="s">
        <v>440</v>
      </c>
      <c r="F154" s="752" t="s">
        <v>212</v>
      </c>
    </row>
    <row r="155" spans="2:6" x14ac:dyDescent="0.35">
      <c r="B155" s="752" t="s">
        <v>1700</v>
      </c>
      <c r="C155" s="766" t="s">
        <v>16490</v>
      </c>
      <c r="D155" s="343" t="s">
        <v>2132</v>
      </c>
      <c r="E155" s="752" t="s">
        <v>440</v>
      </c>
      <c r="F155" s="752" t="s">
        <v>212</v>
      </c>
    </row>
    <row r="156" spans="2:6" x14ac:dyDescent="0.35">
      <c r="B156" s="752" t="s">
        <v>1700</v>
      </c>
      <c r="C156" s="766" t="s">
        <v>16490</v>
      </c>
      <c r="D156" s="343" t="s">
        <v>16493</v>
      </c>
      <c r="E156" s="752" t="s">
        <v>440</v>
      </c>
      <c r="F156" s="752" t="s">
        <v>212</v>
      </c>
    </row>
    <row r="157" spans="2:6" x14ac:dyDescent="0.35">
      <c r="B157" s="752" t="s">
        <v>1700</v>
      </c>
      <c r="C157" s="766" t="s">
        <v>16490</v>
      </c>
      <c r="D157" s="343" t="s">
        <v>16492</v>
      </c>
      <c r="E157" s="752" t="s">
        <v>440</v>
      </c>
      <c r="F157" s="752" t="s">
        <v>212</v>
      </c>
    </row>
    <row r="158" spans="2:6" x14ac:dyDescent="0.35">
      <c r="B158" s="752" t="s">
        <v>1700</v>
      </c>
      <c r="C158" s="766" t="s">
        <v>16490</v>
      </c>
      <c r="D158" s="343" t="s">
        <v>6335</v>
      </c>
      <c r="E158" s="752" t="s">
        <v>440</v>
      </c>
      <c r="F158" s="752" t="s">
        <v>212</v>
      </c>
    </row>
    <row r="159" spans="2:6" x14ac:dyDescent="0.35">
      <c r="B159" s="752" t="s">
        <v>1700</v>
      </c>
      <c r="C159" s="766" t="s">
        <v>16490</v>
      </c>
      <c r="D159" s="343" t="s">
        <v>15528</v>
      </c>
      <c r="E159" s="752" t="s">
        <v>440</v>
      </c>
      <c r="F159" s="752" t="s">
        <v>212</v>
      </c>
    </row>
    <row r="160" spans="2:6" x14ac:dyDescent="0.35">
      <c r="B160" s="752" t="s">
        <v>1700</v>
      </c>
      <c r="C160" s="766" t="s">
        <v>16490</v>
      </c>
      <c r="D160" s="343" t="s">
        <v>16491</v>
      </c>
      <c r="E160" s="752" t="s">
        <v>440</v>
      </c>
      <c r="F160" s="752" t="s">
        <v>212</v>
      </c>
    </row>
    <row r="161" spans="2:6" x14ac:dyDescent="0.35">
      <c r="B161" s="752" t="s">
        <v>1700</v>
      </c>
      <c r="C161" s="766" t="s">
        <v>16490</v>
      </c>
      <c r="D161" s="343" t="s">
        <v>9904</v>
      </c>
      <c r="E161" s="752" t="s">
        <v>440</v>
      </c>
      <c r="F161" s="752" t="s">
        <v>212</v>
      </c>
    </row>
    <row r="162" spans="2:6" x14ac:dyDescent="0.35">
      <c r="B162" s="752" t="s">
        <v>1700</v>
      </c>
      <c r="C162" s="766" t="s">
        <v>16485</v>
      </c>
      <c r="D162" s="343" t="s">
        <v>16489</v>
      </c>
      <c r="E162" s="752" t="s">
        <v>440</v>
      </c>
      <c r="F162" s="752" t="s">
        <v>212</v>
      </c>
    </row>
    <row r="163" spans="2:6" x14ac:dyDescent="0.35">
      <c r="B163" s="752" t="s">
        <v>1700</v>
      </c>
      <c r="C163" s="766" t="s">
        <v>16485</v>
      </c>
      <c r="D163" s="343" t="s">
        <v>16488</v>
      </c>
      <c r="E163" s="752" t="s">
        <v>440</v>
      </c>
      <c r="F163" s="752" t="s">
        <v>212</v>
      </c>
    </row>
    <row r="164" spans="2:6" x14ac:dyDescent="0.35">
      <c r="B164" s="752" t="s">
        <v>1700</v>
      </c>
      <c r="C164" s="766" t="s">
        <v>16485</v>
      </c>
      <c r="D164" s="343" t="s">
        <v>16487</v>
      </c>
      <c r="E164" s="752" t="s">
        <v>440</v>
      </c>
      <c r="F164" s="752" t="s">
        <v>212</v>
      </c>
    </row>
    <row r="165" spans="2:6" x14ac:dyDescent="0.35">
      <c r="B165" s="752" t="s">
        <v>1700</v>
      </c>
      <c r="C165" s="766" t="s">
        <v>16485</v>
      </c>
      <c r="D165" s="343" t="s">
        <v>16486</v>
      </c>
      <c r="E165" s="752" t="s">
        <v>440</v>
      </c>
      <c r="F165" s="752" t="s">
        <v>212</v>
      </c>
    </row>
    <row r="166" spans="2:6" x14ac:dyDescent="0.35">
      <c r="B166" s="752" t="s">
        <v>1700</v>
      </c>
      <c r="C166" s="766" t="s">
        <v>16485</v>
      </c>
      <c r="D166" s="343" t="s">
        <v>4475</v>
      </c>
      <c r="E166" s="752" t="s">
        <v>440</v>
      </c>
      <c r="F166" s="752" t="s">
        <v>212</v>
      </c>
    </row>
    <row r="167" spans="2:6" x14ac:dyDescent="0.35">
      <c r="B167" s="752" t="s">
        <v>1700</v>
      </c>
      <c r="C167" s="766" t="s">
        <v>16485</v>
      </c>
      <c r="D167" s="343" t="s">
        <v>1699</v>
      </c>
      <c r="E167" s="752" t="s">
        <v>440</v>
      </c>
      <c r="F167" s="752" t="s">
        <v>212</v>
      </c>
    </row>
    <row r="168" spans="2:6" x14ac:dyDescent="0.35">
      <c r="B168" s="752" t="s">
        <v>1700</v>
      </c>
      <c r="C168" s="766" t="s">
        <v>16485</v>
      </c>
      <c r="D168" s="343" t="s">
        <v>16484</v>
      </c>
      <c r="E168" s="752" t="s">
        <v>440</v>
      </c>
      <c r="F168" s="752" t="s">
        <v>212</v>
      </c>
    </row>
    <row r="169" spans="2:6" x14ac:dyDescent="0.35">
      <c r="B169" s="752" t="s">
        <v>1700</v>
      </c>
      <c r="C169" s="766" t="s">
        <v>16483</v>
      </c>
      <c r="D169" s="343" t="s">
        <v>5679</v>
      </c>
      <c r="E169" s="752" t="s">
        <v>440</v>
      </c>
      <c r="F169" s="752" t="s">
        <v>212</v>
      </c>
    </row>
    <row r="170" spans="2:6" x14ac:dyDescent="0.35">
      <c r="B170" s="752" t="s">
        <v>1700</v>
      </c>
      <c r="C170" s="766" t="s">
        <v>16482</v>
      </c>
      <c r="D170" s="343" t="s">
        <v>16481</v>
      </c>
      <c r="E170" s="752" t="s">
        <v>440</v>
      </c>
      <c r="F170" s="752" t="s">
        <v>1711</v>
      </c>
    </row>
    <row r="171" spans="2:6" x14ac:dyDescent="0.35">
      <c r="B171" s="752" t="s">
        <v>1700</v>
      </c>
      <c r="C171" s="766" t="s">
        <v>16479</v>
      </c>
      <c r="D171" s="343" t="s">
        <v>8216</v>
      </c>
      <c r="E171" s="752" t="s">
        <v>440</v>
      </c>
      <c r="F171" s="752" t="s">
        <v>1698</v>
      </c>
    </row>
    <row r="172" spans="2:6" x14ac:dyDescent="0.35">
      <c r="B172" s="752" t="s">
        <v>1700</v>
      </c>
      <c r="C172" s="766" t="s">
        <v>16479</v>
      </c>
      <c r="D172" s="343" t="s">
        <v>16480</v>
      </c>
      <c r="E172" s="752" t="s">
        <v>440</v>
      </c>
      <c r="F172" s="752" t="s">
        <v>1711</v>
      </c>
    </row>
    <row r="173" spans="2:6" x14ac:dyDescent="0.35">
      <c r="B173" s="752" t="s">
        <v>1700</v>
      </c>
      <c r="C173" s="766" t="s">
        <v>16479</v>
      </c>
      <c r="D173" s="343" t="s">
        <v>16478</v>
      </c>
      <c r="E173" s="752" t="s">
        <v>440</v>
      </c>
      <c r="F173" s="752" t="s">
        <v>1711</v>
      </c>
    </row>
    <row r="174" spans="2:6" x14ac:dyDescent="0.35">
      <c r="B174" s="752" t="s">
        <v>1700</v>
      </c>
      <c r="C174" s="766" t="s">
        <v>16477</v>
      </c>
      <c r="D174" s="343" t="s">
        <v>13518</v>
      </c>
      <c r="E174" s="752" t="s">
        <v>440</v>
      </c>
      <c r="F174" s="752" t="s">
        <v>1698</v>
      </c>
    </row>
    <row r="175" spans="2:6" x14ac:dyDescent="0.35">
      <c r="B175" s="752" t="s">
        <v>1700</v>
      </c>
      <c r="C175" s="766" t="s">
        <v>16477</v>
      </c>
      <c r="D175" s="343" t="s">
        <v>16476</v>
      </c>
      <c r="E175" s="752" t="s">
        <v>440</v>
      </c>
      <c r="F175" s="752" t="s">
        <v>1698</v>
      </c>
    </row>
    <row r="176" spans="2:6" x14ac:dyDescent="0.35">
      <c r="B176" s="752" t="s">
        <v>1700</v>
      </c>
      <c r="C176" s="766" t="s">
        <v>16475</v>
      </c>
      <c r="D176" s="343" t="s">
        <v>16474</v>
      </c>
      <c r="E176" s="752" t="s">
        <v>440</v>
      </c>
      <c r="F176" s="752" t="s">
        <v>1698</v>
      </c>
    </row>
    <row r="177" spans="2:6" x14ac:dyDescent="0.35">
      <c r="B177" s="752" t="s">
        <v>1700</v>
      </c>
      <c r="C177" s="766" t="s">
        <v>16473</v>
      </c>
      <c r="D177" s="343" t="s">
        <v>16472</v>
      </c>
      <c r="E177" s="752" t="s">
        <v>440</v>
      </c>
      <c r="F177" s="752" t="s">
        <v>1711</v>
      </c>
    </row>
    <row r="178" spans="2:6" x14ac:dyDescent="0.35">
      <c r="B178" s="752" t="s">
        <v>1700</v>
      </c>
      <c r="C178" s="766" t="s">
        <v>16469</v>
      </c>
      <c r="D178" s="343" t="s">
        <v>16471</v>
      </c>
      <c r="E178" s="752" t="s">
        <v>440</v>
      </c>
      <c r="F178" s="752" t="s">
        <v>1698</v>
      </c>
    </row>
    <row r="179" spans="2:6" x14ac:dyDescent="0.35">
      <c r="B179" s="752" t="s">
        <v>1700</v>
      </c>
      <c r="C179" s="766" t="s">
        <v>16469</v>
      </c>
      <c r="D179" s="343" t="s">
        <v>16470</v>
      </c>
      <c r="E179" s="752" t="s">
        <v>440</v>
      </c>
      <c r="F179" s="752" t="s">
        <v>1698</v>
      </c>
    </row>
    <row r="180" spans="2:6" x14ac:dyDescent="0.35">
      <c r="B180" s="752" t="s">
        <v>1700</v>
      </c>
      <c r="C180" s="766" t="s">
        <v>16469</v>
      </c>
      <c r="D180" s="343" t="s">
        <v>16468</v>
      </c>
      <c r="E180" s="752" t="s">
        <v>440</v>
      </c>
      <c r="F180" s="752" t="s">
        <v>1698</v>
      </c>
    </row>
    <row r="181" spans="2:6" x14ac:dyDescent="0.35">
      <c r="B181" s="752" t="s">
        <v>1700</v>
      </c>
      <c r="C181" s="766" t="s">
        <v>16467</v>
      </c>
      <c r="D181" s="343" t="s">
        <v>16466</v>
      </c>
      <c r="E181" s="752" t="s">
        <v>440</v>
      </c>
      <c r="F181" s="752" t="s">
        <v>1698</v>
      </c>
    </row>
    <row r="182" spans="2:6" x14ac:dyDescent="0.35">
      <c r="B182" s="752" t="s">
        <v>1700</v>
      </c>
      <c r="C182" s="766" t="s">
        <v>16465</v>
      </c>
      <c r="D182" s="343" t="s">
        <v>16464</v>
      </c>
      <c r="E182" s="752" t="s">
        <v>440</v>
      </c>
      <c r="F182" s="752" t="s">
        <v>1698</v>
      </c>
    </row>
    <row r="183" spans="2:6" x14ac:dyDescent="0.35">
      <c r="B183" s="752" t="s">
        <v>1700</v>
      </c>
      <c r="C183" s="766" t="s">
        <v>16463</v>
      </c>
      <c r="D183" s="343" t="s">
        <v>16462</v>
      </c>
      <c r="E183" s="752" t="s">
        <v>440</v>
      </c>
      <c r="F183" s="752" t="s">
        <v>1698</v>
      </c>
    </row>
    <row r="184" spans="2:6" x14ac:dyDescent="0.35">
      <c r="B184" s="752" t="s">
        <v>1700</v>
      </c>
      <c r="C184" s="766" t="s">
        <v>16461</v>
      </c>
      <c r="D184" s="343" t="s">
        <v>4912</v>
      </c>
      <c r="E184" s="752" t="s">
        <v>440</v>
      </c>
      <c r="F184" s="752" t="s">
        <v>1698</v>
      </c>
    </row>
    <row r="185" spans="2:6" x14ac:dyDescent="0.35">
      <c r="B185" s="752" t="s">
        <v>1700</v>
      </c>
      <c r="C185" s="766" t="s">
        <v>16457</v>
      </c>
      <c r="D185" s="343" t="s">
        <v>2559</v>
      </c>
      <c r="E185" s="752" t="s">
        <v>440</v>
      </c>
      <c r="F185" s="752" t="s">
        <v>1698</v>
      </c>
    </row>
    <row r="186" spans="2:6" x14ac:dyDescent="0.35">
      <c r="B186" s="752" t="s">
        <v>1700</v>
      </c>
      <c r="C186" s="766" t="s">
        <v>16457</v>
      </c>
      <c r="D186" s="343" t="s">
        <v>16460</v>
      </c>
      <c r="E186" s="752" t="s">
        <v>440</v>
      </c>
      <c r="F186" s="752" t="s">
        <v>1698</v>
      </c>
    </row>
    <row r="187" spans="2:6" x14ac:dyDescent="0.35">
      <c r="B187" s="752" t="s">
        <v>1700</v>
      </c>
      <c r="C187" s="766" t="s">
        <v>16457</v>
      </c>
      <c r="D187" s="343" t="s">
        <v>16438</v>
      </c>
      <c r="E187" s="752" t="s">
        <v>440</v>
      </c>
      <c r="F187" s="752" t="s">
        <v>1698</v>
      </c>
    </row>
    <row r="188" spans="2:6" x14ac:dyDescent="0.35">
      <c r="B188" s="752" t="s">
        <v>1700</v>
      </c>
      <c r="C188" s="766" t="s">
        <v>16457</v>
      </c>
      <c r="D188" s="343" t="s">
        <v>16459</v>
      </c>
      <c r="E188" s="752" t="s">
        <v>440</v>
      </c>
      <c r="F188" s="752" t="s">
        <v>1698</v>
      </c>
    </row>
    <row r="189" spans="2:6" x14ac:dyDescent="0.35">
      <c r="B189" s="752" t="s">
        <v>1700</v>
      </c>
      <c r="C189" s="766" t="s">
        <v>16457</v>
      </c>
      <c r="D189" s="343" t="s">
        <v>16458</v>
      </c>
      <c r="E189" s="752" t="s">
        <v>440</v>
      </c>
      <c r="F189" s="752" t="s">
        <v>1698</v>
      </c>
    </row>
    <row r="190" spans="2:6" x14ac:dyDescent="0.35">
      <c r="B190" s="752" t="s">
        <v>1700</v>
      </c>
      <c r="C190" s="766" t="s">
        <v>16457</v>
      </c>
      <c r="D190" s="343" t="s">
        <v>7959</v>
      </c>
      <c r="E190" s="752" t="s">
        <v>440</v>
      </c>
      <c r="F190" s="752" t="s">
        <v>1698</v>
      </c>
    </row>
    <row r="191" spans="2:6" x14ac:dyDescent="0.35">
      <c r="B191" s="752" t="s">
        <v>1700</v>
      </c>
      <c r="C191" s="766" t="s">
        <v>16415</v>
      </c>
      <c r="D191" s="343" t="s">
        <v>10471</v>
      </c>
      <c r="E191" s="752" t="s">
        <v>440</v>
      </c>
      <c r="F191" s="752" t="s">
        <v>1698</v>
      </c>
    </row>
    <row r="192" spans="2:6" x14ac:dyDescent="0.35">
      <c r="B192" s="752" t="s">
        <v>1700</v>
      </c>
      <c r="C192" s="766" t="s">
        <v>16415</v>
      </c>
      <c r="D192" s="343" t="s">
        <v>16456</v>
      </c>
      <c r="E192" s="752" t="s">
        <v>440</v>
      </c>
      <c r="F192" s="752" t="s">
        <v>1698</v>
      </c>
    </row>
    <row r="193" spans="2:6" x14ac:dyDescent="0.35">
      <c r="B193" s="752" t="s">
        <v>1700</v>
      </c>
      <c r="C193" s="766" t="s">
        <v>16415</v>
      </c>
      <c r="D193" s="343" t="s">
        <v>16455</v>
      </c>
      <c r="E193" s="752" t="s">
        <v>440</v>
      </c>
      <c r="F193" s="752" t="s">
        <v>1698</v>
      </c>
    </row>
    <row r="194" spans="2:6" x14ac:dyDescent="0.35">
      <c r="B194" s="752" t="s">
        <v>1700</v>
      </c>
      <c r="C194" s="766" t="s">
        <v>16415</v>
      </c>
      <c r="D194" s="343" t="s">
        <v>16454</v>
      </c>
      <c r="E194" s="752" t="s">
        <v>440</v>
      </c>
      <c r="F194" s="752" t="s">
        <v>1698</v>
      </c>
    </row>
    <row r="195" spans="2:6" x14ac:dyDescent="0.35">
      <c r="B195" s="752" t="s">
        <v>1700</v>
      </c>
      <c r="C195" s="766" t="s">
        <v>16415</v>
      </c>
      <c r="D195" s="343" t="s">
        <v>16453</v>
      </c>
      <c r="E195" s="752" t="s">
        <v>440</v>
      </c>
      <c r="F195" s="752" t="s">
        <v>1698</v>
      </c>
    </row>
    <row r="196" spans="2:6" x14ac:dyDescent="0.35">
      <c r="B196" s="752" t="s">
        <v>1700</v>
      </c>
      <c r="C196" s="766" t="s">
        <v>16415</v>
      </c>
      <c r="D196" s="343" t="s">
        <v>16452</v>
      </c>
      <c r="E196" s="752" t="s">
        <v>440</v>
      </c>
      <c r="F196" s="752" t="s">
        <v>1698</v>
      </c>
    </row>
    <row r="197" spans="2:6" x14ac:dyDescent="0.35">
      <c r="B197" s="752" t="s">
        <v>1700</v>
      </c>
      <c r="C197" s="766" t="s">
        <v>16415</v>
      </c>
      <c r="D197" s="343" t="s">
        <v>16451</v>
      </c>
      <c r="E197" s="752" t="s">
        <v>440</v>
      </c>
      <c r="F197" s="752" t="s">
        <v>1698</v>
      </c>
    </row>
    <row r="198" spans="2:6" x14ac:dyDescent="0.35">
      <c r="B198" s="752" t="s">
        <v>1700</v>
      </c>
      <c r="C198" s="766" t="s">
        <v>16415</v>
      </c>
      <c r="D198" s="343" t="s">
        <v>16450</v>
      </c>
      <c r="E198" s="752" t="s">
        <v>440</v>
      </c>
      <c r="F198" s="752" t="s">
        <v>1698</v>
      </c>
    </row>
    <row r="199" spans="2:6" x14ac:dyDescent="0.35">
      <c r="B199" s="752" t="s">
        <v>1700</v>
      </c>
      <c r="C199" s="766" t="s">
        <v>16415</v>
      </c>
      <c r="D199" s="343" t="s">
        <v>4984</v>
      </c>
      <c r="E199" s="752" t="s">
        <v>440</v>
      </c>
      <c r="F199" s="752" t="s">
        <v>1698</v>
      </c>
    </row>
    <row r="200" spans="2:6" x14ac:dyDescent="0.35">
      <c r="B200" s="752" t="s">
        <v>1700</v>
      </c>
      <c r="C200" s="766" t="s">
        <v>16415</v>
      </c>
      <c r="D200" s="343" t="s">
        <v>16449</v>
      </c>
      <c r="E200" s="752" t="s">
        <v>440</v>
      </c>
      <c r="F200" s="752" t="s">
        <v>1698</v>
      </c>
    </row>
    <row r="201" spans="2:6" x14ac:dyDescent="0.35">
      <c r="B201" s="752" t="s">
        <v>1700</v>
      </c>
      <c r="C201" s="766" t="s">
        <v>16415</v>
      </c>
      <c r="D201" s="343" t="s">
        <v>16448</v>
      </c>
      <c r="E201" s="752" t="s">
        <v>440</v>
      </c>
      <c r="F201" s="752" t="s">
        <v>1698</v>
      </c>
    </row>
    <row r="202" spans="2:6" x14ac:dyDescent="0.35">
      <c r="B202" s="752" t="s">
        <v>1700</v>
      </c>
      <c r="C202" s="766" t="s">
        <v>16415</v>
      </c>
      <c r="D202" s="343" t="s">
        <v>16447</v>
      </c>
      <c r="E202" s="752" t="s">
        <v>440</v>
      </c>
      <c r="F202" s="752" t="s">
        <v>1698</v>
      </c>
    </row>
    <row r="203" spans="2:6" x14ac:dyDescent="0.35">
      <c r="B203" s="752" t="s">
        <v>1700</v>
      </c>
      <c r="C203" s="766" t="s">
        <v>16415</v>
      </c>
      <c r="D203" s="343" t="s">
        <v>16446</v>
      </c>
      <c r="E203" s="752" t="s">
        <v>440</v>
      </c>
      <c r="F203" s="752" t="s">
        <v>1698</v>
      </c>
    </row>
    <row r="204" spans="2:6" x14ac:dyDescent="0.35">
      <c r="B204" s="752" t="s">
        <v>1700</v>
      </c>
      <c r="C204" s="766" t="s">
        <v>16415</v>
      </c>
      <c r="D204" s="343" t="s">
        <v>5551</v>
      </c>
      <c r="E204" s="752" t="s">
        <v>440</v>
      </c>
      <c r="F204" s="752" t="s">
        <v>1698</v>
      </c>
    </row>
    <row r="205" spans="2:6" x14ac:dyDescent="0.35">
      <c r="B205" s="752" t="s">
        <v>1700</v>
      </c>
      <c r="C205" s="766" t="s">
        <v>16415</v>
      </c>
      <c r="D205" s="343" t="s">
        <v>12608</v>
      </c>
      <c r="E205" s="752" t="s">
        <v>440</v>
      </c>
      <c r="F205" s="752" t="s">
        <v>1698</v>
      </c>
    </row>
    <row r="206" spans="2:6" x14ac:dyDescent="0.35">
      <c r="B206" s="752" t="s">
        <v>1700</v>
      </c>
      <c r="C206" s="766" t="s">
        <v>16415</v>
      </c>
      <c r="D206" s="343" t="s">
        <v>16445</v>
      </c>
      <c r="E206" s="752" t="s">
        <v>440</v>
      </c>
      <c r="F206" s="752" t="s">
        <v>1698</v>
      </c>
    </row>
    <row r="207" spans="2:6" x14ac:dyDescent="0.35">
      <c r="B207" s="752" t="s">
        <v>1700</v>
      </c>
      <c r="C207" s="766" t="s">
        <v>16415</v>
      </c>
      <c r="D207" s="343" t="s">
        <v>16444</v>
      </c>
      <c r="E207" s="752" t="s">
        <v>440</v>
      </c>
      <c r="F207" s="752" t="s">
        <v>1698</v>
      </c>
    </row>
    <row r="208" spans="2:6" x14ac:dyDescent="0.35">
      <c r="B208" s="752" t="s">
        <v>1700</v>
      </c>
      <c r="C208" s="766" t="s">
        <v>16415</v>
      </c>
      <c r="D208" s="343" t="s">
        <v>8810</v>
      </c>
      <c r="E208" s="752" t="s">
        <v>440</v>
      </c>
      <c r="F208" s="752" t="s">
        <v>1698</v>
      </c>
    </row>
    <row r="209" spans="2:6" x14ac:dyDescent="0.35">
      <c r="B209" s="752" t="s">
        <v>1700</v>
      </c>
      <c r="C209" s="766" t="s">
        <v>16415</v>
      </c>
      <c r="D209" s="343" t="s">
        <v>2745</v>
      </c>
      <c r="E209" s="752" t="s">
        <v>440</v>
      </c>
      <c r="F209" s="752" t="s">
        <v>1698</v>
      </c>
    </row>
    <row r="210" spans="2:6" x14ac:dyDescent="0.35">
      <c r="B210" s="752" t="s">
        <v>1700</v>
      </c>
      <c r="C210" s="766" t="s">
        <v>16415</v>
      </c>
      <c r="D210" s="343" t="s">
        <v>16443</v>
      </c>
      <c r="E210" s="752" t="s">
        <v>440</v>
      </c>
      <c r="F210" s="752" t="s">
        <v>1698</v>
      </c>
    </row>
    <row r="211" spans="2:6" x14ac:dyDescent="0.35">
      <c r="B211" s="752" t="s">
        <v>1700</v>
      </c>
      <c r="C211" s="766" t="s">
        <v>16415</v>
      </c>
      <c r="D211" s="343" t="s">
        <v>16442</v>
      </c>
      <c r="E211" s="752" t="s">
        <v>440</v>
      </c>
      <c r="F211" s="752" t="s">
        <v>1698</v>
      </c>
    </row>
    <row r="212" spans="2:6" x14ac:dyDescent="0.35">
      <c r="B212" s="752" t="s">
        <v>1700</v>
      </c>
      <c r="C212" s="766" t="s">
        <v>16415</v>
      </c>
      <c r="D212" s="343" t="s">
        <v>16441</v>
      </c>
      <c r="E212" s="752" t="s">
        <v>440</v>
      </c>
      <c r="F212" s="752" t="s">
        <v>1698</v>
      </c>
    </row>
    <row r="213" spans="2:6" x14ac:dyDescent="0.35">
      <c r="B213" s="752" t="s">
        <v>1700</v>
      </c>
      <c r="C213" s="766" t="s">
        <v>16415</v>
      </c>
      <c r="D213" s="343" t="s">
        <v>16440</v>
      </c>
      <c r="E213" s="752" t="s">
        <v>440</v>
      </c>
      <c r="F213" s="752" t="s">
        <v>1698</v>
      </c>
    </row>
    <row r="214" spans="2:6" x14ac:dyDescent="0.35">
      <c r="B214" s="752" t="s">
        <v>1700</v>
      </c>
      <c r="C214" s="766" t="s">
        <v>16415</v>
      </c>
      <c r="D214" s="343" t="s">
        <v>16439</v>
      </c>
      <c r="E214" s="752" t="s">
        <v>440</v>
      </c>
      <c r="F214" s="752" t="s">
        <v>1698</v>
      </c>
    </row>
    <row r="215" spans="2:6" x14ac:dyDescent="0.35">
      <c r="B215" s="752" t="s">
        <v>1700</v>
      </c>
      <c r="C215" s="766" t="s">
        <v>16415</v>
      </c>
      <c r="D215" s="343" t="s">
        <v>16438</v>
      </c>
      <c r="E215" s="752" t="s">
        <v>440</v>
      </c>
      <c r="F215" s="752" t="s">
        <v>1698</v>
      </c>
    </row>
    <row r="216" spans="2:6" x14ac:dyDescent="0.35">
      <c r="B216" s="752" t="s">
        <v>1700</v>
      </c>
      <c r="C216" s="766" t="s">
        <v>16415</v>
      </c>
      <c r="D216" s="343" t="s">
        <v>16437</v>
      </c>
      <c r="E216" s="752" t="s">
        <v>440</v>
      </c>
      <c r="F216" s="752" t="s">
        <v>1698</v>
      </c>
    </row>
    <row r="217" spans="2:6" x14ac:dyDescent="0.35">
      <c r="B217" s="752" t="s">
        <v>1700</v>
      </c>
      <c r="C217" s="766" t="s">
        <v>16415</v>
      </c>
      <c r="D217" s="343" t="s">
        <v>16436</v>
      </c>
      <c r="E217" s="752" t="s">
        <v>440</v>
      </c>
      <c r="F217" s="752" t="s">
        <v>1698</v>
      </c>
    </row>
    <row r="218" spans="2:6" x14ac:dyDescent="0.35">
      <c r="B218" s="752" t="s">
        <v>1700</v>
      </c>
      <c r="C218" s="766" t="s">
        <v>16415</v>
      </c>
      <c r="D218" s="343" t="s">
        <v>16435</v>
      </c>
      <c r="E218" s="752" t="s">
        <v>440</v>
      </c>
      <c r="F218" s="752" t="s">
        <v>1698</v>
      </c>
    </row>
    <row r="219" spans="2:6" x14ac:dyDescent="0.35">
      <c r="B219" s="752" t="s">
        <v>1700</v>
      </c>
      <c r="C219" s="766" t="s">
        <v>16415</v>
      </c>
      <c r="D219" s="343" t="s">
        <v>16434</v>
      </c>
      <c r="E219" s="752" t="s">
        <v>440</v>
      </c>
      <c r="F219" s="752" t="s">
        <v>1698</v>
      </c>
    </row>
    <row r="220" spans="2:6" x14ac:dyDescent="0.35">
      <c r="B220" s="752" t="s">
        <v>1700</v>
      </c>
      <c r="C220" s="766" t="s">
        <v>16415</v>
      </c>
      <c r="D220" s="343" t="s">
        <v>16433</v>
      </c>
      <c r="E220" s="752" t="s">
        <v>440</v>
      </c>
      <c r="F220" s="752" t="s">
        <v>1698</v>
      </c>
    </row>
    <row r="221" spans="2:6" x14ac:dyDescent="0.35">
      <c r="B221" s="752" t="s">
        <v>1700</v>
      </c>
      <c r="C221" s="766" t="s">
        <v>16415</v>
      </c>
      <c r="D221" s="343" t="s">
        <v>16432</v>
      </c>
      <c r="E221" s="752" t="s">
        <v>440</v>
      </c>
      <c r="F221" s="752" t="s">
        <v>1698</v>
      </c>
    </row>
    <row r="222" spans="2:6" x14ac:dyDescent="0.35">
      <c r="B222" s="752" t="s">
        <v>1700</v>
      </c>
      <c r="C222" s="766" t="s">
        <v>16415</v>
      </c>
      <c r="D222" s="343" t="s">
        <v>16431</v>
      </c>
      <c r="E222" s="752" t="s">
        <v>440</v>
      </c>
      <c r="F222" s="752" t="s">
        <v>1698</v>
      </c>
    </row>
    <row r="223" spans="2:6" x14ac:dyDescent="0.35">
      <c r="B223" s="752" t="s">
        <v>1700</v>
      </c>
      <c r="C223" s="766" t="s">
        <v>16415</v>
      </c>
      <c r="D223" s="343" t="s">
        <v>16430</v>
      </c>
      <c r="E223" s="752" t="s">
        <v>440</v>
      </c>
      <c r="F223" s="752" t="s">
        <v>1698</v>
      </c>
    </row>
    <row r="224" spans="2:6" x14ac:dyDescent="0.35">
      <c r="B224" s="752" t="s">
        <v>1700</v>
      </c>
      <c r="C224" s="766" t="s">
        <v>16415</v>
      </c>
      <c r="D224" s="343" t="s">
        <v>16429</v>
      </c>
      <c r="E224" s="752" t="s">
        <v>440</v>
      </c>
      <c r="F224" s="752" t="s">
        <v>1698</v>
      </c>
    </row>
    <row r="225" spans="2:6" x14ac:dyDescent="0.35">
      <c r="B225" s="752" t="s">
        <v>1700</v>
      </c>
      <c r="C225" s="766" t="s">
        <v>16415</v>
      </c>
      <c r="D225" s="343" t="s">
        <v>16428</v>
      </c>
      <c r="E225" s="752" t="s">
        <v>440</v>
      </c>
      <c r="F225" s="752" t="s">
        <v>1698</v>
      </c>
    </row>
    <row r="226" spans="2:6" x14ac:dyDescent="0.35">
      <c r="B226" s="752" t="s">
        <v>1700</v>
      </c>
      <c r="C226" s="766" t="s">
        <v>16415</v>
      </c>
      <c r="D226" s="343" t="s">
        <v>16427</v>
      </c>
      <c r="E226" s="752" t="s">
        <v>440</v>
      </c>
      <c r="F226" s="752" t="s">
        <v>1698</v>
      </c>
    </row>
    <row r="227" spans="2:6" x14ac:dyDescent="0.35">
      <c r="B227" s="752" t="s">
        <v>1700</v>
      </c>
      <c r="C227" s="766" t="s">
        <v>16415</v>
      </c>
      <c r="D227" s="343" t="s">
        <v>16426</v>
      </c>
      <c r="E227" s="752" t="s">
        <v>440</v>
      </c>
      <c r="F227" s="752" t="s">
        <v>1698</v>
      </c>
    </row>
    <row r="228" spans="2:6" x14ac:dyDescent="0.35">
      <c r="B228" s="752" t="s">
        <v>1700</v>
      </c>
      <c r="C228" s="766" t="s">
        <v>16415</v>
      </c>
      <c r="D228" s="343" t="s">
        <v>16425</v>
      </c>
      <c r="E228" s="752" t="s">
        <v>440</v>
      </c>
      <c r="F228" s="752" t="s">
        <v>1698</v>
      </c>
    </row>
    <row r="229" spans="2:6" x14ac:dyDescent="0.35">
      <c r="B229" s="752" t="s">
        <v>1700</v>
      </c>
      <c r="C229" s="766" t="s">
        <v>16415</v>
      </c>
      <c r="D229" s="343" t="s">
        <v>16424</v>
      </c>
      <c r="E229" s="752" t="s">
        <v>440</v>
      </c>
      <c r="F229" s="752" t="s">
        <v>1698</v>
      </c>
    </row>
    <row r="230" spans="2:6" x14ac:dyDescent="0.35">
      <c r="B230" s="752" t="s">
        <v>1700</v>
      </c>
      <c r="C230" s="766" t="s">
        <v>16415</v>
      </c>
      <c r="D230" s="343" t="s">
        <v>16423</v>
      </c>
      <c r="E230" s="752" t="s">
        <v>440</v>
      </c>
      <c r="F230" s="752" t="s">
        <v>1698</v>
      </c>
    </row>
    <row r="231" spans="2:6" x14ac:dyDescent="0.35">
      <c r="B231" s="752" t="s">
        <v>1700</v>
      </c>
      <c r="C231" s="766" t="s">
        <v>16415</v>
      </c>
      <c r="D231" s="343" t="s">
        <v>16422</v>
      </c>
      <c r="E231" s="752" t="s">
        <v>440</v>
      </c>
      <c r="F231" s="752" t="s">
        <v>1698</v>
      </c>
    </row>
    <row r="232" spans="2:6" x14ac:dyDescent="0.35">
      <c r="B232" s="752" t="s">
        <v>1700</v>
      </c>
      <c r="C232" s="766" t="s">
        <v>16415</v>
      </c>
      <c r="D232" s="343" t="s">
        <v>16421</v>
      </c>
      <c r="E232" s="752" t="s">
        <v>440</v>
      </c>
      <c r="F232" s="752" t="s">
        <v>1698</v>
      </c>
    </row>
    <row r="233" spans="2:6" x14ac:dyDescent="0.35">
      <c r="B233" s="752" t="s">
        <v>1700</v>
      </c>
      <c r="C233" s="766" t="s">
        <v>16415</v>
      </c>
      <c r="D233" s="343" t="s">
        <v>16420</v>
      </c>
      <c r="E233" s="752" t="s">
        <v>440</v>
      </c>
      <c r="F233" s="752" t="s">
        <v>1698</v>
      </c>
    </row>
    <row r="234" spans="2:6" x14ac:dyDescent="0.35">
      <c r="B234" s="752" t="s">
        <v>1700</v>
      </c>
      <c r="C234" s="766" t="s">
        <v>16415</v>
      </c>
      <c r="D234" s="343" t="s">
        <v>15140</v>
      </c>
      <c r="E234" s="752" t="s">
        <v>440</v>
      </c>
      <c r="F234" s="752" t="s">
        <v>1698</v>
      </c>
    </row>
    <row r="235" spans="2:6" x14ac:dyDescent="0.35">
      <c r="B235" s="752" t="s">
        <v>1700</v>
      </c>
      <c r="C235" s="766" t="s">
        <v>16415</v>
      </c>
      <c r="D235" s="343" t="s">
        <v>16419</v>
      </c>
      <c r="E235" s="752" t="s">
        <v>440</v>
      </c>
      <c r="F235" s="752" t="s">
        <v>1698</v>
      </c>
    </row>
    <row r="236" spans="2:6" x14ac:dyDescent="0.35">
      <c r="B236" s="752" t="s">
        <v>1700</v>
      </c>
      <c r="C236" s="766" t="s">
        <v>16415</v>
      </c>
      <c r="D236" s="343" t="s">
        <v>16418</v>
      </c>
      <c r="E236" s="752" t="s">
        <v>440</v>
      </c>
      <c r="F236" s="752" t="s">
        <v>1698</v>
      </c>
    </row>
    <row r="237" spans="2:6" x14ac:dyDescent="0.35">
      <c r="B237" s="752" t="s">
        <v>1700</v>
      </c>
      <c r="C237" s="766" t="s">
        <v>16415</v>
      </c>
      <c r="D237" s="343" t="s">
        <v>16417</v>
      </c>
      <c r="E237" s="752" t="s">
        <v>440</v>
      </c>
      <c r="F237" s="752" t="s">
        <v>1698</v>
      </c>
    </row>
    <row r="238" spans="2:6" x14ac:dyDescent="0.35">
      <c r="B238" s="752" t="s">
        <v>1700</v>
      </c>
      <c r="C238" s="766" t="s">
        <v>16415</v>
      </c>
      <c r="D238" s="343" t="s">
        <v>13639</v>
      </c>
      <c r="E238" s="752" t="s">
        <v>440</v>
      </c>
      <c r="F238" s="752" t="s">
        <v>1698</v>
      </c>
    </row>
    <row r="239" spans="2:6" x14ac:dyDescent="0.35">
      <c r="B239" s="752" t="s">
        <v>1700</v>
      </c>
      <c r="C239" s="766" t="s">
        <v>16415</v>
      </c>
      <c r="D239" t="s">
        <v>16416</v>
      </c>
      <c r="E239" s="682" t="s">
        <v>440</v>
      </c>
      <c r="F239" s="752" t="s">
        <v>1698</v>
      </c>
    </row>
    <row r="240" spans="2:6" x14ac:dyDescent="0.35">
      <c r="B240" s="752" t="s">
        <v>1700</v>
      </c>
      <c r="C240" s="766" t="s">
        <v>16415</v>
      </c>
      <c r="D240" s="343" t="s">
        <v>16414</v>
      </c>
      <c r="E240" s="752" t="s">
        <v>440</v>
      </c>
      <c r="F240" s="752" t="s">
        <v>1698</v>
      </c>
    </row>
    <row r="241" spans="2:6" x14ac:dyDescent="0.35">
      <c r="B241" s="752" t="s">
        <v>1700</v>
      </c>
      <c r="C241" s="766" t="s">
        <v>16413</v>
      </c>
      <c r="D241" s="343" t="s">
        <v>16412</v>
      </c>
      <c r="E241" s="752" t="s">
        <v>440</v>
      </c>
      <c r="F241" s="752" t="s">
        <v>1698</v>
      </c>
    </row>
    <row r="242" spans="2:6" x14ac:dyDescent="0.35">
      <c r="B242" s="752" t="s">
        <v>1700</v>
      </c>
      <c r="C242" s="766" t="s">
        <v>16411</v>
      </c>
      <c r="D242" s="343" t="s">
        <v>16410</v>
      </c>
      <c r="E242" s="752" t="s">
        <v>440</v>
      </c>
      <c r="F242" s="752" t="s">
        <v>1698</v>
      </c>
    </row>
    <row r="243" spans="2:6" x14ac:dyDescent="0.35">
      <c r="B243" s="752" t="s">
        <v>1700</v>
      </c>
      <c r="C243" s="766" t="s">
        <v>16409</v>
      </c>
      <c r="D243" s="343" t="s">
        <v>16405</v>
      </c>
      <c r="E243" s="752" t="s">
        <v>440</v>
      </c>
      <c r="F243" s="752" t="s">
        <v>1698</v>
      </c>
    </row>
    <row r="244" spans="2:6" x14ac:dyDescent="0.35">
      <c r="B244" s="752" t="s">
        <v>1700</v>
      </c>
      <c r="C244" s="766" t="s">
        <v>16406</v>
      </c>
      <c r="D244" s="343" t="s">
        <v>8572</v>
      </c>
      <c r="E244" s="752" t="s">
        <v>440</v>
      </c>
      <c r="F244" s="752" t="s">
        <v>1698</v>
      </c>
    </row>
    <row r="245" spans="2:6" x14ac:dyDescent="0.35">
      <c r="B245" s="752" t="s">
        <v>1700</v>
      </c>
      <c r="C245" s="766" t="s">
        <v>16406</v>
      </c>
      <c r="D245" s="343" t="s">
        <v>1756</v>
      </c>
      <c r="E245" s="752" t="s">
        <v>440</v>
      </c>
      <c r="F245" s="752" t="s">
        <v>1698</v>
      </c>
    </row>
    <row r="246" spans="2:6" x14ac:dyDescent="0.35">
      <c r="B246" s="752" t="s">
        <v>1700</v>
      </c>
      <c r="C246" s="766" t="s">
        <v>16406</v>
      </c>
      <c r="D246" s="343" t="s">
        <v>16408</v>
      </c>
      <c r="E246" s="752" t="s">
        <v>440</v>
      </c>
      <c r="F246" s="752" t="s">
        <v>1698</v>
      </c>
    </row>
    <row r="247" spans="2:6" x14ac:dyDescent="0.35">
      <c r="B247" s="752" t="s">
        <v>1700</v>
      </c>
      <c r="C247" s="766" t="s">
        <v>16406</v>
      </c>
      <c r="D247" s="343" t="s">
        <v>6457</v>
      </c>
      <c r="E247" s="752" t="s">
        <v>440</v>
      </c>
      <c r="F247" s="752" t="s">
        <v>1698</v>
      </c>
    </row>
    <row r="248" spans="2:6" x14ac:dyDescent="0.35">
      <c r="B248" s="752" t="s">
        <v>1700</v>
      </c>
      <c r="C248" s="766" t="s">
        <v>16406</v>
      </c>
      <c r="D248" s="343" t="s">
        <v>16407</v>
      </c>
      <c r="E248" s="752" t="s">
        <v>440</v>
      </c>
      <c r="F248" s="752" t="s">
        <v>1698</v>
      </c>
    </row>
    <row r="249" spans="2:6" x14ac:dyDescent="0.35">
      <c r="B249" s="752" t="s">
        <v>1700</v>
      </c>
      <c r="C249" s="766" t="s">
        <v>16406</v>
      </c>
      <c r="D249" s="343" t="s">
        <v>7130</v>
      </c>
      <c r="E249" s="752" t="s">
        <v>440</v>
      </c>
      <c r="F249" s="752" t="s">
        <v>1698</v>
      </c>
    </row>
    <row r="250" spans="2:6" x14ac:dyDescent="0.35">
      <c r="B250" s="752" t="s">
        <v>1700</v>
      </c>
      <c r="C250" s="766" t="s">
        <v>16406</v>
      </c>
      <c r="D250" s="343" t="s">
        <v>16405</v>
      </c>
      <c r="E250" s="752" t="s">
        <v>440</v>
      </c>
      <c r="F250" s="752" t="s">
        <v>1698</v>
      </c>
    </row>
    <row r="251" spans="2:6" x14ac:dyDescent="0.35">
      <c r="B251" s="752" t="s">
        <v>1700</v>
      </c>
      <c r="C251" s="766" t="s">
        <v>16398</v>
      </c>
      <c r="D251" s="343" t="s">
        <v>16395</v>
      </c>
      <c r="E251" s="752" t="s">
        <v>440</v>
      </c>
      <c r="F251" s="752" t="s">
        <v>1711</v>
      </c>
    </row>
    <row r="252" spans="2:6" x14ac:dyDescent="0.35">
      <c r="B252" s="752" t="s">
        <v>1700</v>
      </c>
      <c r="C252" s="766" t="s">
        <v>16398</v>
      </c>
      <c r="D252" s="343" t="s">
        <v>7679</v>
      </c>
      <c r="E252" s="752" t="s">
        <v>440</v>
      </c>
      <c r="F252" s="752" t="s">
        <v>1711</v>
      </c>
    </row>
    <row r="253" spans="2:6" x14ac:dyDescent="0.35">
      <c r="B253" s="752" t="s">
        <v>1700</v>
      </c>
      <c r="C253" s="766" t="s">
        <v>16398</v>
      </c>
      <c r="D253" s="343" t="s">
        <v>16404</v>
      </c>
      <c r="E253" s="752" t="s">
        <v>440</v>
      </c>
      <c r="F253" s="752" t="s">
        <v>1711</v>
      </c>
    </row>
    <row r="254" spans="2:6" x14ac:dyDescent="0.35">
      <c r="B254" s="752" t="s">
        <v>1700</v>
      </c>
      <c r="C254" s="766" t="s">
        <v>16398</v>
      </c>
      <c r="D254" s="343" t="s">
        <v>16403</v>
      </c>
      <c r="E254" s="752" t="s">
        <v>440</v>
      </c>
      <c r="F254" s="752" t="s">
        <v>1711</v>
      </c>
    </row>
    <row r="255" spans="2:6" x14ac:dyDescent="0.35">
      <c r="B255" s="752" t="s">
        <v>1700</v>
      </c>
      <c r="C255" s="766" t="s">
        <v>16398</v>
      </c>
      <c r="D255" s="343" t="s">
        <v>16402</v>
      </c>
      <c r="E255" s="752" t="s">
        <v>440</v>
      </c>
      <c r="F255" s="752" t="s">
        <v>1711</v>
      </c>
    </row>
    <row r="256" spans="2:6" x14ac:dyDescent="0.35">
      <c r="B256" s="752" t="s">
        <v>1700</v>
      </c>
      <c r="C256" s="766" t="s">
        <v>16398</v>
      </c>
      <c r="D256" s="343" t="s">
        <v>16401</v>
      </c>
      <c r="E256" s="752" t="s">
        <v>440</v>
      </c>
      <c r="F256" s="752" t="s">
        <v>1711</v>
      </c>
    </row>
    <row r="257" spans="2:6" x14ac:dyDescent="0.35">
      <c r="B257" s="752" t="s">
        <v>1700</v>
      </c>
      <c r="C257" s="766" t="s">
        <v>16398</v>
      </c>
      <c r="D257" s="343" t="s">
        <v>16400</v>
      </c>
      <c r="E257" s="752" t="s">
        <v>440</v>
      </c>
      <c r="F257" s="752" t="s">
        <v>1711</v>
      </c>
    </row>
    <row r="258" spans="2:6" x14ac:dyDescent="0.35">
      <c r="B258" s="752" t="s">
        <v>1700</v>
      </c>
      <c r="C258" s="766" t="s">
        <v>16398</v>
      </c>
      <c r="D258" s="343" t="s">
        <v>16399</v>
      </c>
      <c r="E258" s="752" t="s">
        <v>440</v>
      </c>
      <c r="F258" s="752" t="s">
        <v>1711</v>
      </c>
    </row>
    <row r="259" spans="2:6" x14ac:dyDescent="0.35">
      <c r="B259" s="752" t="s">
        <v>1700</v>
      </c>
      <c r="C259" s="766" t="s">
        <v>16398</v>
      </c>
      <c r="D259" s="343" t="s">
        <v>5123</v>
      </c>
      <c r="E259" s="752" t="s">
        <v>440</v>
      </c>
      <c r="F259" s="752" t="s">
        <v>1711</v>
      </c>
    </row>
    <row r="260" spans="2:6" x14ac:dyDescent="0.35">
      <c r="B260" s="752" t="s">
        <v>1700</v>
      </c>
      <c r="C260" s="766" t="s">
        <v>16398</v>
      </c>
      <c r="D260" s="343" t="s">
        <v>5266</v>
      </c>
      <c r="E260" s="752" t="s">
        <v>440</v>
      </c>
      <c r="F260" s="752" t="s">
        <v>1711</v>
      </c>
    </row>
    <row r="261" spans="2:6" x14ac:dyDescent="0.35">
      <c r="B261" s="752" t="s">
        <v>1700</v>
      </c>
      <c r="C261" s="766" t="s">
        <v>16398</v>
      </c>
      <c r="D261" s="343" t="s">
        <v>16397</v>
      </c>
      <c r="E261" s="752" t="s">
        <v>440</v>
      </c>
      <c r="F261" s="752" t="s">
        <v>1711</v>
      </c>
    </row>
    <row r="262" spans="2:6" x14ac:dyDescent="0.35">
      <c r="B262" s="752" t="s">
        <v>1700</v>
      </c>
      <c r="C262" s="766" t="s">
        <v>16313</v>
      </c>
      <c r="D262" s="343" t="s">
        <v>16396</v>
      </c>
      <c r="E262" s="752" t="s">
        <v>440</v>
      </c>
      <c r="F262" s="752" t="s">
        <v>1698</v>
      </c>
    </row>
    <row r="263" spans="2:6" x14ac:dyDescent="0.35">
      <c r="B263" s="752" t="s">
        <v>1700</v>
      </c>
      <c r="C263" s="766" t="s">
        <v>16313</v>
      </c>
      <c r="D263" s="343" t="s">
        <v>16395</v>
      </c>
      <c r="E263" s="752" t="s">
        <v>440</v>
      </c>
      <c r="F263" s="752" t="s">
        <v>1698</v>
      </c>
    </row>
    <row r="264" spans="2:6" x14ac:dyDescent="0.35">
      <c r="B264" s="752" t="s">
        <v>1700</v>
      </c>
      <c r="C264" s="766" t="s">
        <v>16313</v>
      </c>
      <c r="D264" s="343" t="s">
        <v>16394</v>
      </c>
      <c r="E264" s="752" t="s">
        <v>445</v>
      </c>
      <c r="F264" s="752" t="s">
        <v>1698</v>
      </c>
    </row>
    <row r="265" spans="2:6" x14ac:dyDescent="0.35">
      <c r="B265" s="752" t="s">
        <v>1700</v>
      </c>
      <c r="C265" s="766" t="s">
        <v>16313</v>
      </c>
      <c r="D265" s="343" t="s">
        <v>16393</v>
      </c>
      <c r="E265" s="752" t="s">
        <v>440</v>
      </c>
      <c r="F265" s="752" t="s">
        <v>1698</v>
      </c>
    </row>
    <row r="266" spans="2:6" x14ac:dyDescent="0.35">
      <c r="B266" s="752" t="s">
        <v>1700</v>
      </c>
      <c r="C266" s="766" t="s">
        <v>16313</v>
      </c>
      <c r="D266" s="343" t="s">
        <v>16392</v>
      </c>
      <c r="E266" s="752" t="s">
        <v>445</v>
      </c>
      <c r="F266" s="752" t="s">
        <v>1698</v>
      </c>
    </row>
    <row r="267" spans="2:6" x14ac:dyDescent="0.35">
      <c r="B267" s="752" t="s">
        <v>1700</v>
      </c>
      <c r="C267" s="766" t="s">
        <v>16313</v>
      </c>
      <c r="D267" s="343" t="s">
        <v>16391</v>
      </c>
      <c r="E267" s="752" t="s">
        <v>440</v>
      </c>
      <c r="F267" s="752" t="s">
        <v>1698</v>
      </c>
    </row>
    <row r="268" spans="2:6" x14ac:dyDescent="0.35">
      <c r="B268" s="752" t="s">
        <v>1700</v>
      </c>
      <c r="C268" s="766" t="s">
        <v>16313</v>
      </c>
      <c r="D268" s="343" t="s">
        <v>16390</v>
      </c>
      <c r="E268" s="752" t="s">
        <v>440</v>
      </c>
      <c r="F268" s="752" t="s">
        <v>1698</v>
      </c>
    </row>
    <row r="269" spans="2:6" x14ac:dyDescent="0.35">
      <c r="B269" s="752" t="s">
        <v>1700</v>
      </c>
      <c r="C269" s="766" t="s">
        <v>16313</v>
      </c>
      <c r="D269" s="343" t="s">
        <v>16389</v>
      </c>
      <c r="E269" s="752" t="s">
        <v>440</v>
      </c>
      <c r="F269" s="752" t="s">
        <v>1698</v>
      </c>
    </row>
    <row r="270" spans="2:6" x14ac:dyDescent="0.35">
      <c r="B270" s="752" t="s">
        <v>1700</v>
      </c>
      <c r="C270" s="766" t="s">
        <v>16313</v>
      </c>
      <c r="D270" s="343" t="s">
        <v>16388</v>
      </c>
      <c r="E270" s="752" t="s">
        <v>440</v>
      </c>
      <c r="F270" s="752" t="s">
        <v>1698</v>
      </c>
    </row>
    <row r="271" spans="2:6" x14ac:dyDescent="0.35">
      <c r="B271" s="752" t="s">
        <v>1700</v>
      </c>
      <c r="C271" s="766" t="s">
        <v>16313</v>
      </c>
      <c r="D271" s="343" t="s">
        <v>16387</v>
      </c>
      <c r="E271" s="752" t="s">
        <v>445</v>
      </c>
      <c r="F271" s="752" t="s">
        <v>1698</v>
      </c>
    </row>
    <row r="272" spans="2:6" x14ac:dyDescent="0.35">
      <c r="B272" s="752" t="s">
        <v>1700</v>
      </c>
      <c r="C272" s="766" t="s">
        <v>16313</v>
      </c>
      <c r="D272" s="343" t="s">
        <v>16386</v>
      </c>
      <c r="E272" s="752" t="s">
        <v>440</v>
      </c>
      <c r="F272" s="752" t="s">
        <v>1698</v>
      </c>
    </row>
    <row r="273" spans="2:6" x14ac:dyDescent="0.35">
      <c r="B273" s="752" t="s">
        <v>1700</v>
      </c>
      <c r="C273" s="766" t="s">
        <v>16313</v>
      </c>
      <c r="D273" s="343" t="s">
        <v>16385</v>
      </c>
      <c r="E273" s="752" t="s">
        <v>440</v>
      </c>
      <c r="F273" s="752" t="s">
        <v>1698</v>
      </c>
    </row>
    <row r="274" spans="2:6" x14ac:dyDescent="0.35">
      <c r="B274" s="752" t="s">
        <v>1700</v>
      </c>
      <c r="C274" s="766" t="s">
        <v>16313</v>
      </c>
      <c r="D274" s="343" t="s">
        <v>16384</v>
      </c>
      <c r="E274" s="752" t="s">
        <v>440</v>
      </c>
      <c r="F274" s="752" t="s">
        <v>1698</v>
      </c>
    </row>
    <row r="275" spans="2:6" x14ac:dyDescent="0.35">
      <c r="B275" s="752" t="s">
        <v>1700</v>
      </c>
      <c r="C275" s="766" t="s">
        <v>16313</v>
      </c>
      <c r="D275" s="343" t="s">
        <v>16383</v>
      </c>
      <c r="E275" s="752" t="s">
        <v>440</v>
      </c>
      <c r="F275" s="752" t="s">
        <v>1698</v>
      </c>
    </row>
    <row r="276" spans="2:6" x14ac:dyDescent="0.35">
      <c r="B276" s="752" t="s">
        <v>1700</v>
      </c>
      <c r="C276" s="766" t="s">
        <v>16313</v>
      </c>
      <c r="D276" s="343" t="s">
        <v>16382</v>
      </c>
      <c r="E276" s="752" t="s">
        <v>440</v>
      </c>
      <c r="F276" s="752" t="s">
        <v>1698</v>
      </c>
    </row>
    <row r="277" spans="2:6" x14ac:dyDescent="0.35">
      <c r="B277" s="752" t="s">
        <v>1700</v>
      </c>
      <c r="C277" s="766" t="s">
        <v>16313</v>
      </c>
      <c r="D277" s="343" t="s">
        <v>3706</v>
      </c>
      <c r="E277" s="752" t="s">
        <v>440</v>
      </c>
      <c r="F277" s="752" t="s">
        <v>1698</v>
      </c>
    </row>
    <row r="278" spans="2:6" x14ac:dyDescent="0.35">
      <c r="B278" s="752" t="s">
        <v>1700</v>
      </c>
      <c r="C278" s="766" t="s">
        <v>16313</v>
      </c>
      <c r="D278" s="343" t="s">
        <v>16381</v>
      </c>
      <c r="E278" s="752" t="s">
        <v>445</v>
      </c>
      <c r="F278" s="752" t="s">
        <v>1698</v>
      </c>
    </row>
    <row r="279" spans="2:6" x14ac:dyDescent="0.35">
      <c r="B279" s="752" t="s">
        <v>1700</v>
      </c>
      <c r="C279" s="766" t="s">
        <v>16313</v>
      </c>
      <c r="D279" s="343" t="s">
        <v>16380</v>
      </c>
      <c r="E279" s="752" t="s">
        <v>440</v>
      </c>
      <c r="F279" s="752" t="s">
        <v>1698</v>
      </c>
    </row>
    <row r="280" spans="2:6" x14ac:dyDescent="0.35">
      <c r="B280" s="752" t="s">
        <v>1700</v>
      </c>
      <c r="C280" s="766" t="s">
        <v>16313</v>
      </c>
      <c r="D280" s="343" t="s">
        <v>16379</v>
      </c>
      <c r="E280" s="752" t="s">
        <v>445</v>
      </c>
      <c r="F280" s="752" t="s">
        <v>1698</v>
      </c>
    </row>
    <row r="281" spans="2:6" x14ac:dyDescent="0.35">
      <c r="B281" s="752" t="s">
        <v>1700</v>
      </c>
      <c r="C281" s="766" t="s">
        <v>16313</v>
      </c>
      <c r="D281" s="343" t="s">
        <v>16378</v>
      </c>
      <c r="E281" s="752" t="s">
        <v>440</v>
      </c>
      <c r="F281" s="752" t="s">
        <v>1698</v>
      </c>
    </row>
    <row r="282" spans="2:6" x14ac:dyDescent="0.35">
      <c r="B282" s="752" t="s">
        <v>1700</v>
      </c>
      <c r="C282" s="766" t="s">
        <v>16313</v>
      </c>
      <c r="D282" s="343" t="s">
        <v>16377</v>
      </c>
      <c r="E282" s="752" t="s">
        <v>440</v>
      </c>
      <c r="F282" s="752" t="s">
        <v>1698</v>
      </c>
    </row>
    <row r="283" spans="2:6" x14ac:dyDescent="0.35">
      <c r="B283" s="752" t="s">
        <v>1700</v>
      </c>
      <c r="C283" s="766" t="s">
        <v>16313</v>
      </c>
      <c r="D283" s="343" t="s">
        <v>16376</v>
      </c>
      <c r="E283" s="752" t="s">
        <v>446</v>
      </c>
      <c r="F283" s="752" t="s">
        <v>1698</v>
      </c>
    </row>
    <row r="284" spans="2:6" x14ac:dyDescent="0.35">
      <c r="B284" s="752" t="s">
        <v>1700</v>
      </c>
      <c r="C284" s="766" t="s">
        <v>16313</v>
      </c>
      <c r="D284" s="343" t="s">
        <v>16375</v>
      </c>
      <c r="E284" s="752" t="s">
        <v>446</v>
      </c>
      <c r="F284" s="752" t="s">
        <v>1698</v>
      </c>
    </row>
    <row r="285" spans="2:6" x14ac:dyDescent="0.35">
      <c r="B285" s="752" t="s">
        <v>1700</v>
      </c>
      <c r="C285" s="766" t="s">
        <v>16313</v>
      </c>
      <c r="D285" s="343" t="s">
        <v>16374</v>
      </c>
      <c r="E285" s="752" t="s">
        <v>440</v>
      </c>
      <c r="F285" s="752" t="s">
        <v>1698</v>
      </c>
    </row>
    <row r="286" spans="2:6" x14ac:dyDescent="0.35">
      <c r="B286" s="752" t="s">
        <v>1700</v>
      </c>
      <c r="C286" s="766" t="s">
        <v>16313</v>
      </c>
      <c r="D286" s="343" t="s">
        <v>16373</v>
      </c>
      <c r="E286" s="752" t="s">
        <v>440</v>
      </c>
      <c r="F286" s="752" t="s">
        <v>1698</v>
      </c>
    </row>
    <row r="287" spans="2:6" x14ac:dyDescent="0.35">
      <c r="B287" s="752" t="s">
        <v>1700</v>
      </c>
      <c r="C287" s="766" t="s">
        <v>16313</v>
      </c>
      <c r="D287" s="343" t="s">
        <v>4751</v>
      </c>
      <c r="E287" s="752" t="s">
        <v>440</v>
      </c>
      <c r="F287" s="752" t="s">
        <v>1698</v>
      </c>
    </row>
    <row r="288" spans="2:6" x14ac:dyDescent="0.35">
      <c r="B288" s="752" t="s">
        <v>1700</v>
      </c>
      <c r="C288" s="766" t="s">
        <v>16313</v>
      </c>
      <c r="D288" s="343" t="s">
        <v>16372</v>
      </c>
      <c r="E288" s="752" t="s">
        <v>440</v>
      </c>
      <c r="F288" s="752" t="s">
        <v>1698</v>
      </c>
    </row>
    <row r="289" spans="2:9" x14ac:dyDescent="0.35">
      <c r="B289" s="752" t="s">
        <v>1700</v>
      </c>
      <c r="C289" s="766" t="s">
        <v>16313</v>
      </c>
      <c r="D289" s="343" t="s">
        <v>16371</v>
      </c>
      <c r="E289" s="752" t="s">
        <v>440</v>
      </c>
      <c r="F289" s="752" t="s">
        <v>1698</v>
      </c>
    </row>
    <row r="290" spans="2:9" x14ac:dyDescent="0.35">
      <c r="B290" s="752" t="s">
        <v>1700</v>
      </c>
      <c r="C290" s="766" t="s">
        <v>16313</v>
      </c>
      <c r="D290" s="343" t="s">
        <v>16370</v>
      </c>
      <c r="E290" s="752" t="s">
        <v>440</v>
      </c>
      <c r="F290" s="752" t="s">
        <v>1698</v>
      </c>
    </row>
    <row r="291" spans="2:9" x14ac:dyDescent="0.35">
      <c r="B291" s="752" t="s">
        <v>1700</v>
      </c>
      <c r="C291" s="766" t="s">
        <v>16313</v>
      </c>
      <c r="D291" s="343" t="s">
        <v>16369</v>
      </c>
      <c r="E291" s="752" t="s">
        <v>445</v>
      </c>
      <c r="F291" s="752" t="s">
        <v>1698</v>
      </c>
    </row>
    <row r="292" spans="2:9" x14ac:dyDescent="0.35">
      <c r="B292" s="752" t="s">
        <v>1700</v>
      </c>
      <c r="C292" s="766" t="s">
        <v>16313</v>
      </c>
      <c r="D292" s="343" t="s">
        <v>16368</v>
      </c>
      <c r="E292" s="752" t="s">
        <v>440</v>
      </c>
      <c r="F292" s="752" t="s">
        <v>1698</v>
      </c>
    </row>
    <row r="293" spans="2:9" x14ac:dyDescent="0.35">
      <c r="B293" s="752" t="s">
        <v>1700</v>
      </c>
      <c r="C293" s="766" t="s">
        <v>16313</v>
      </c>
      <c r="D293" s="343" t="s">
        <v>16367</v>
      </c>
      <c r="E293" s="752" t="s">
        <v>446</v>
      </c>
      <c r="F293" s="752" t="s">
        <v>1698</v>
      </c>
    </row>
    <row r="294" spans="2:9" x14ac:dyDescent="0.35">
      <c r="B294" s="752" t="s">
        <v>1700</v>
      </c>
      <c r="C294" s="766" t="s">
        <v>16313</v>
      </c>
      <c r="D294" s="343" t="s">
        <v>16366</v>
      </c>
      <c r="E294" s="752" t="s">
        <v>445</v>
      </c>
      <c r="F294" s="752" t="s">
        <v>1698</v>
      </c>
    </row>
    <row r="295" spans="2:9" x14ac:dyDescent="0.35">
      <c r="B295" s="752" t="s">
        <v>1700</v>
      </c>
      <c r="C295" s="766" t="s">
        <v>16313</v>
      </c>
      <c r="D295" s="343" t="s">
        <v>16365</v>
      </c>
      <c r="E295" s="752" t="s">
        <v>445</v>
      </c>
      <c r="F295" s="752" t="s">
        <v>1698</v>
      </c>
    </row>
    <row r="296" spans="2:9" x14ac:dyDescent="0.35">
      <c r="B296" s="752" t="s">
        <v>1700</v>
      </c>
      <c r="C296" s="766" t="s">
        <v>16313</v>
      </c>
      <c r="D296" s="343" t="s">
        <v>16364</v>
      </c>
      <c r="E296" s="752" t="s">
        <v>445</v>
      </c>
      <c r="F296" s="752" t="s">
        <v>1698</v>
      </c>
    </row>
    <row r="297" spans="2:9" x14ac:dyDescent="0.35">
      <c r="B297" s="752" t="s">
        <v>1700</v>
      </c>
      <c r="C297" s="766" t="s">
        <v>16313</v>
      </c>
      <c r="D297" s="343" t="s">
        <v>16363</v>
      </c>
      <c r="E297" s="752" t="s">
        <v>440</v>
      </c>
      <c r="F297" s="752" t="s">
        <v>1698</v>
      </c>
    </row>
    <row r="298" spans="2:9" x14ac:dyDescent="0.35">
      <c r="B298" s="752" t="s">
        <v>1700</v>
      </c>
      <c r="C298" s="766" t="s">
        <v>16313</v>
      </c>
      <c r="D298" s="343" t="s">
        <v>16362</v>
      </c>
      <c r="E298" s="752" t="s">
        <v>446</v>
      </c>
      <c r="F298" s="752" t="s">
        <v>1698</v>
      </c>
    </row>
    <row r="299" spans="2:9" s="760" customFormat="1" x14ac:dyDescent="0.35">
      <c r="B299" s="752" t="s">
        <v>1700</v>
      </c>
      <c r="C299" s="766" t="s">
        <v>16313</v>
      </c>
      <c r="D299" s="343" t="s">
        <v>16361</v>
      </c>
      <c r="E299" s="752" t="s">
        <v>445</v>
      </c>
      <c r="F299" s="752" t="s">
        <v>1698</v>
      </c>
      <c r="I299" s="761"/>
    </row>
    <row r="300" spans="2:9" x14ac:dyDescent="0.35">
      <c r="B300" s="752" t="s">
        <v>1700</v>
      </c>
      <c r="C300" s="766" t="s">
        <v>16313</v>
      </c>
      <c r="D300" s="343" t="s">
        <v>16360</v>
      </c>
      <c r="E300" s="752" t="s">
        <v>440</v>
      </c>
      <c r="F300" s="752" t="s">
        <v>1698</v>
      </c>
    </row>
    <row r="301" spans="2:9" x14ac:dyDescent="0.35">
      <c r="B301" s="752" t="s">
        <v>1700</v>
      </c>
      <c r="C301" s="766" t="s">
        <v>16313</v>
      </c>
      <c r="D301" s="343" t="s">
        <v>16359</v>
      </c>
      <c r="E301" s="752" t="s">
        <v>446</v>
      </c>
      <c r="F301" s="752" t="s">
        <v>1698</v>
      </c>
    </row>
    <row r="302" spans="2:9" x14ac:dyDescent="0.35">
      <c r="B302" s="752" t="s">
        <v>1700</v>
      </c>
      <c r="C302" s="766" t="s">
        <v>16313</v>
      </c>
      <c r="D302" s="343" t="s">
        <v>16358</v>
      </c>
      <c r="E302" s="752" t="s">
        <v>440</v>
      </c>
      <c r="F302" s="752" t="s">
        <v>1698</v>
      </c>
    </row>
    <row r="303" spans="2:9" x14ac:dyDescent="0.35">
      <c r="B303" s="752" t="s">
        <v>1700</v>
      </c>
      <c r="C303" s="766" t="s">
        <v>16313</v>
      </c>
      <c r="D303" s="343" t="s">
        <v>16357</v>
      </c>
      <c r="E303" s="752" t="s">
        <v>440</v>
      </c>
      <c r="F303" s="752" t="s">
        <v>1698</v>
      </c>
    </row>
    <row r="304" spans="2:9" x14ac:dyDescent="0.35">
      <c r="B304" s="752" t="s">
        <v>1700</v>
      </c>
      <c r="C304" s="766" t="s">
        <v>16313</v>
      </c>
      <c r="D304" s="343" t="s">
        <v>16356</v>
      </c>
      <c r="E304" s="752" t="s">
        <v>440</v>
      </c>
      <c r="F304" s="752" t="s">
        <v>1698</v>
      </c>
    </row>
    <row r="305" spans="2:9" x14ac:dyDescent="0.35">
      <c r="B305" s="752" t="s">
        <v>1700</v>
      </c>
      <c r="C305" s="766" t="s">
        <v>16313</v>
      </c>
      <c r="D305" s="343" t="s">
        <v>16355</v>
      </c>
      <c r="E305" s="752" t="s">
        <v>445</v>
      </c>
      <c r="F305" s="752" t="s">
        <v>1698</v>
      </c>
    </row>
    <row r="306" spans="2:9" x14ac:dyDescent="0.35">
      <c r="B306" s="752" t="s">
        <v>1700</v>
      </c>
      <c r="C306" s="766" t="s">
        <v>16313</v>
      </c>
      <c r="D306" s="343" t="s">
        <v>16354</v>
      </c>
      <c r="E306" s="752" t="s">
        <v>440</v>
      </c>
      <c r="F306" s="752" t="s">
        <v>1698</v>
      </c>
    </row>
    <row r="307" spans="2:9" x14ac:dyDescent="0.35">
      <c r="B307" s="752" t="s">
        <v>1700</v>
      </c>
      <c r="C307" s="766" t="s">
        <v>16313</v>
      </c>
      <c r="D307" s="343" t="s">
        <v>16353</v>
      </c>
      <c r="E307" s="752" t="s">
        <v>440</v>
      </c>
      <c r="F307" s="752" t="s">
        <v>1698</v>
      </c>
    </row>
    <row r="308" spans="2:9" x14ac:dyDescent="0.35">
      <c r="B308" s="752" t="s">
        <v>1700</v>
      </c>
      <c r="C308" s="766" t="s">
        <v>16313</v>
      </c>
      <c r="D308" s="343" t="s">
        <v>16352</v>
      </c>
      <c r="E308" s="752" t="s">
        <v>446</v>
      </c>
      <c r="F308" s="752" t="s">
        <v>1698</v>
      </c>
    </row>
    <row r="309" spans="2:9" x14ac:dyDescent="0.35">
      <c r="B309" s="752" t="s">
        <v>1700</v>
      </c>
      <c r="C309" s="766" t="s">
        <v>16313</v>
      </c>
      <c r="D309" s="343" t="s">
        <v>16351</v>
      </c>
      <c r="E309" s="752" t="s">
        <v>440</v>
      </c>
      <c r="F309" s="752" t="s">
        <v>1698</v>
      </c>
    </row>
    <row r="310" spans="2:9" x14ac:dyDescent="0.35">
      <c r="B310" s="752" t="s">
        <v>1700</v>
      </c>
      <c r="C310" s="766" t="s">
        <v>16313</v>
      </c>
      <c r="D310" s="343" t="s">
        <v>16350</v>
      </c>
      <c r="E310" s="752" t="s">
        <v>445</v>
      </c>
      <c r="F310" s="752" t="s">
        <v>1698</v>
      </c>
    </row>
    <row r="311" spans="2:9" s="760" customFormat="1" x14ac:dyDescent="0.35">
      <c r="B311" s="752" t="s">
        <v>1700</v>
      </c>
      <c r="C311" s="766" t="s">
        <v>16313</v>
      </c>
      <c r="D311" s="343" t="s">
        <v>16349</v>
      </c>
      <c r="E311" s="752" t="s">
        <v>440</v>
      </c>
      <c r="F311" s="752" t="s">
        <v>1698</v>
      </c>
      <c r="I311" s="761"/>
    </row>
    <row r="312" spans="2:9" x14ac:dyDescent="0.35">
      <c r="B312" s="752" t="s">
        <v>1700</v>
      </c>
      <c r="C312" s="766" t="s">
        <v>16313</v>
      </c>
      <c r="D312" s="343" t="s">
        <v>16348</v>
      </c>
      <c r="E312" s="752" t="s">
        <v>440</v>
      </c>
      <c r="F312" s="752" t="s">
        <v>1698</v>
      </c>
    </row>
    <row r="313" spans="2:9" x14ac:dyDescent="0.35">
      <c r="B313" s="752" t="s">
        <v>1700</v>
      </c>
      <c r="C313" s="766" t="s">
        <v>16313</v>
      </c>
      <c r="D313" s="755" t="s">
        <v>16347</v>
      </c>
      <c r="E313" s="752" t="s">
        <v>445</v>
      </c>
      <c r="F313" s="754" t="s">
        <v>1698</v>
      </c>
    </row>
    <row r="314" spans="2:9" x14ac:dyDescent="0.35">
      <c r="B314" s="752" t="s">
        <v>1700</v>
      </c>
      <c r="C314" s="766" t="s">
        <v>16313</v>
      </c>
      <c r="D314" s="343" t="s">
        <v>16346</v>
      </c>
      <c r="E314" s="752" t="s">
        <v>440</v>
      </c>
      <c r="F314" s="752" t="s">
        <v>1698</v>
      </c>
    </row>
    <row r="315" spans="2:9" x14ac:dyDescent="0.35">
      <c r="B315" s="752" t="s">
        <v>1700</v>
      </c>
      <c r="C315" s="766" t="s">
        <v>16313</v>
      </c>
      <c r="D315" s="343" t="s">
        <v>16345</v>
      </c>
      <c r="E315" s="752" t="s">
        <v>440</v>
      </c>
      <c r="F315" s="752" t="s">
        <v>1698</v>
      </c>
    </row>
    <row r="316" spans="2:9" x14ac:dyDescent="0.35">
      <c r="B316" s="752" t="s">
        <v>1700</v>
      </c>
      <c r="C316" s="766" t="s">
        <v>16313</v>
      </c>
      <c r="D316" s="343" t="s">
        <v>16344</v>
      </c>
      <c r="E316" s="752" t="s">
        <v>440</v>
      </c>
      <c r="F316" s="752" t="s">
        <v>1698</v>
      </c>
    </row>
    <row r="317" spans="2:9" x14ac:dyDescent="0.35">
      <c r="B317" s="752" t="s">
        <v>1700</v>
      </c>
      <c r="C317" s="766" t="s">
        <v>16313</v>
      </c>
      <c r="D317" s="343" t="s">
        <v>16343</v>
      </c>
      <c r="E317" s="752" t="s">
        <v>446</v>
      </c>
      <c r="F317" s="752" t="s">
        <v>1698</v>
      </c>
    </row>
    <row r="318" spans="2:9" x14ac:dyDescent="0.35">
      <c r="B318" s="752" t="s">
        <v>1700</v>
      </c>
      <c r="C318" s="766" t="s">
        <v>16313</v>
      </c>
      <c r="D318" s="343" t="s">
        <v>16342</v>
      </c>
      <c r="E318" s="752" t="s">
        <v>445</v>
      </c>
      <c r="F318" s="752" t="s">
        <v>1698</v>
      </c>
    </row>
    <row r="319" spans="2:9" x14ac:dyDescent="0.35">
      <c r="B319" s="752" t="s">
        <v>1700</v>
      </c>
      <c r="C319" s="766" t="s">
        <v>16313</v>
      </c>
      <c r="D319" s="343" t="s">
        <v>16341</v>
      </c>
      <c r="E319" s="752" t="s">
        <v>440</v>
      </c>
      <c r="F319" s="752" t="s">
        <v>1698</v>
      </c>
    </row>
    <row r="320" spans="2:9" x14ac:dyDescent="0.35">
      <c r="B320" s="752" t="s">
        <v>1700</v>
      </c>
      <c r="C320" s="766" t="s">
        <v>16313</v>
      </c>
      <c r="D320" s="343" t="s">
        <v>16340</v>
      </c>
      <c r="E320" s="752" t="s">
        <v>446</v>
      </c>
      <c r="F320" s="752" t="s">
        <v>1698</v>
      </c>
    </row>
    <row r="321" spans="2:9" x14ac:dyDescent="0.35">
      <c r="B321" s="752" t="s">
        <v>1700</v>
      </c>
      <c r="C321" s="766" t="s">
        <v>16313</v>
      </c>
      <c r="D321" s="343" t="s">
        <v>16339</v>
      </c>
      <c r="E321" s="752" t="s">
        <v>440</v>
      </c>
      <c r="F321" s="752" t="s">
        <v>1698</v>
      </c>
    </row>
    <row r="322" spans="2:9" x14ac:dyDescent="0.35">
      <c r="B322" s="752" t="s">
        <v>1700</v>
      </c>
      <c r="C322" s="766" t="s">
        <v>16313</v>
      </c>
      <c r="D322" s="343" t="s">
        <v>16338</v>
      </c>
      <c r="E322" s="752" t="s">
        <v>446</v>
      </c>
      <c r="F322" s="752" t="s">
        <v>1698</v>
      </c>
    </row>
    <row r="323" spans="2:9" x14ac:dyDescent="0.35">
      <c r="B323" s="752" t="s">
        <v>1700</v>
      </c>
      <c r="C323" s="766" t="s">
        <v>16313</v>
      </c>
      <c r="D323" s="343" t="s">
        <v>16337</v>
      </c>
      <c r="E323" s="752" t="s">
        <v>440</v>
      </c>
      <c r="F323" s="752" t="s">
        <v>1698</v>
      </c>
    </row>
    <row r="324" spans="2:9" x14ac:dyDescent="0.35">
      <c r="B324" s="752" t="s">
        <v>1700</v>
      </c>
      <c r="C324" s="766" t="s">
        <v>16313</v>
      </c>
      <c r="D324" s="343" t="s">
        <v>16336</v>
      </c>
      <c r="E324" s="752" t="s">
        <v>445</v>
      </c>
      <c r="F324" s="752" t="s">
        <v>1698</v>
      </c>
    </row>
    <row r="325" spans="2:9" x14ac:dyDescent="0.35">
      <c r="B325" s="752" t="s">
        <v>1700</v>
      </c>
      <c r="C325" s="766" t="s">
        <v>16313</v>
      </c>
      <c r="D325" s="343" t="s">
        <v>16335</v>
      </c>
      <c r="E325" s="752" t="s">
        <v>445</v>
      </c>
      <c r="F325" s="752" t="s">
        <v>1698</v>
      </c>
    </row>
    <row r="326" spans="2:9" x14ac:dyDescent="0.35">
      <c r="B326" s="752" t="s">
        <v>1700</v>
      </c>
      <c r="C326" s="766" t="s">
        <v>16313</v>
      </c>
      <c r="D326" s="343" t="s">
        <v>16334</v>
      </c>
      <c r="E326" s="752" t="s">
        <v>440</v>
      </c>
      <c r="F326" s="752" t="s">
        <v>1698</v>
      </c>
    </row>
    <row r="327" spans="2:9" x14ac:dyDescent="0.35">
      <c r="B327" s="752" t="s">
        <v>1700</v>
      </c>
      <c r="C327" s="766" t="s">
        <v>16313</v>
      </c>
      <c r="D327" s="343" t="s">
        <v>16333</v>
      </c>
      <c r="E327" s="752" t="s">
        <v>440</v>
      </c>
      <c r="F327" s="752" t="s">
        <v>1698</v>
      </c>
    </row>
    <row r="328" spans="2:9" x14ac:dyDescent="0.35">
      <c r="B328" s="752" t="s">
        <v>1700</v>
      </c>
      <c r="C328" s="766" t="s">
        <v>16313</v>
      </c>
      <c r="D328" s="343" t="s">
        <v>11439</v>
      </c>
      <c r="E328" s="752" t="s">
        <v>440</v>
      </c>
      <c r="F328" s="752" t="s">
        <v>1698</v>
      </c>
    </row>
    <row r="329" spans="2:9" x14ac:dyDescent="0.35">
      <c r="B329" s="752" t="s">
        <v>1700</v>
      </c>
      <c r="C329" s="766" t="s">
        <v>16313</v>
      </c>
      <c r="D329" s="343" t="s">
        <v>2484</v>
      </c>
      <c r="E329" s="752" t="s">
        <v>440</v>
      </c>
      <c r="F329" s="752" t="s">
        <v>1698</v>
      </c>
    </row>
    <row r="330" spans="2:9" s="760" customFormat="1" x14ac:dyDescent="0.35">
      <c r="B330" s="752" t="s">
        <v>1700</v>
      </c>
      <c r="C330" s="766" t="s">
        <v>16313</v>
      </c>
      <c r="D330" s="343" t="s">
        <v>8050</v>
      </c>
      <c r="E330" s="752" t="s">
        <v>440</v>
      </c>
      <c r="F330" s="752" t="s">
        <v>1698</v>
      </c>
      <c r="I330" s="761"/>
    </row>
    <row r="331" spans="2:9" x14ac:dyDescent="0.35">
      <c r="B331" s="752" t="s">
        <v>1700</v>
      </c>
      <c r="C331" s="766" t="s">
        <v>16313</v>
      </c>
      <c r="D331" s="343" t="s">
        <v>16332</v>
      </c>
      <c r="E331" s="752" t="s">
        <v>440</v>
      </c>
      <c r="F331" s="752" t="s">
        <v>1698</v>
      </c>
    </row>
    <row r="332" spans="2:9" x14ac:dyDescent="0.35">
      <c r="B332" s="752" t="s">
        <v>1700</v>
      </c>
      <c r="C332" s="766" t="s">
        <v>16313</v>
      </c>
      <c r="D332" s="343" t="s">
        <v>16331</v>
      </c>
      <c r="E332" s="752" t="s">
        <v>440</v>
      </c>
      <c r="F332" s="752" t="s">
        <v>1698</v>
      </c>
    </row>
    <row r="333" spans="2:9" x14ac:dyDescent="0.35">
      <c r="B333" s="752" t="s">
        <v>1700</v>
      </c>
      <c r="C333" s="766" t="s">
        <v>16313</v>
      </c>
      <c r="D333" s="343" t="s">
        <v>16330</v>
      </c>
      <c r="E333" s="752" t="s">
        <v>445</v>
      </c>
      <c r="F333" s="752" t="s">
        <v>1698</v>
      </c>
    </row>
    <row r="334" spans="2:9" x14ac:dyDescent="0.35">
      <c r="B334" s="752" t="s">
        <v>1700</v>
      </c>
      <c r="C334" s="766" t="s">
        <v>16313</v>
      </c>
      <c r="D334" s="343" t="s">
        <v>16329</v>
      </c>
      <c r="E334" s="752" t="s">
        <v>440</v>
      </c>
      <c r="F334" s="752" t="s">
        <v>1698</v>
      </c>
    </row>
    <row r="335" spans="2:9" x14ac:dyDescent="0.35">
      <c r="B335" s="752" t="s">
        <v>1700</v>
      </c>
      <c r="C335" s="766" t="s">
        <v>16313</v>
      </c>
      <c r="D335" s="343" t="s">
        <v>16328</v>
      </c>
      <c r="E335" s="752" t="s">
        <v>446</v>
      </c>
      <c r="F335" s="752" t="s">
        <v>1698</v>
      </c>
    </row>
    <row r="336" spans="2:9" x14ac:dyDescent="0.35">
      <c r="B336" s="752" t="s">
        <v>1700</v>
      </c>
      <c r="C336" s="766" t="s">
        <v>16313</v>
      </c>
      <c r="D336" s="343" t="s">
        <v>16327</v>
      </c>
      <c r="E336" s="752" t="s">
        <v>446</v>
      </c>
      <c r="F336" s="752" t="s">
        <v>1698</v>
      </c>
    </row>
    <row r="337" spans="2:6" x14ac:dyDescent="0.35">
      <c r="B337" s="752" t="s">
        <v>1700</v>
      </c>
      <c r="C337" s="766" t="s">
        <v>16313</v>
      </c>
      <c r="D337" s="343" t="s">
        <v>16326</v>
      </c>
      <c r="E337" s="752" t="s">
        <v>445</v>
      </c>
      <c r="F337" s="752" t="s">
        <v>1698</v>
      </c>
    </row>
    <row r="338" spans="2:6" x14ac:dyDescent="0.35">
      <c r="B338" s="752" t="s">
        <v>1700</v>
      </c>
      <c r="C338" s="766" t="s">
        <v>16313</v>
      </c>
      <c r="D338" s="343" t="s">
        <v>16325</v>
      </c>
      <c r="E338" s="752" t="s">
        <v>440</v>
      </c>
      <c r="F338" s="752" t="s">
        <v>1698</v>
      </c>
    </row>
    <row r="339" spans="2:6" x14ac:dyDescent="0.35">
      <c r="B339" s="752" t="s">
        <v>1700</v>
      </c>
      <c r="C339" s="766" t="s">
        <v>16313</v>
      </c>
      <c r="D339" s="343" t="s">
        <v>16324</v>
      </c>
      <c r="E339" s="752" t="s">
        <v>446</v>
      </c>
      <c r="F339" s="752" t="s">
        <v>1698</v>
      </c>
    </row>
    <row r="340" spans="2:6" x14ac:dyDescent="0.35">
      <c r="B340" s="752" t="s">
        <v>1700</v>
      </c>
      <c r="C340" s="766" t="s">
        <v>16313</v>
      </c>
      <c r="D340" s="343" t="s">
        <v>16323</v>
      </c>
      <c r="E340" s="752" t="s">
        <v>446</v>
      </c>
      <c r="F340" s="752" t="s">
        <v>1698</v>
      </c>
    </row>
    <row r="341" spans="2:6" x14ac:dyDescent="0.35">
      <c r="B341" s="752" t="s">
        <v>1700</v>
      </c>
      <c r="C341" s="766" t="s">
        <v>16313</v>
      </c>
      <c r="D341" s="343" t="s">
        <v>16322</v>
      </c>
      <c r="E341" s="752" t="s">
        <v>445</v>
      </c>
      <c r="F341" s="752" t="s">
        <v>1698</v>
      </c>
    </row>
    <row r="342" spans="2:6" x14ac:dyDescent="0.35">
      <c r="B342" s="752" t="s">
        <v>1700</v>
      </c>
      <c r="C342" s="766" t="s">
        <v>16313</v>
      </c>
      <c r="D342" s="343" t="s">
        <v>16321</v>
      </c>
      <c r="E342" s="752" t="s">
        <v>445</v>
      </c>
      <c r="F342" s="752" t="s">
        <v>1698</v>
      </c>
    </row>
    <row r="343" spans="2:6" x14ac:dyDescent="0.35">
      <c r="B343" s="752" t="s">
        <v>1700</v>
      </c>
      <c r="C343" s="766" t="s">
        <v>16313</v>
      </c>
      <c r="D343" s="343" t="s">
        <v>16320</v>
      </c>
      <c r="E343" s="752" t="s">
        <v>440</v>
      </c>
      <c r="F343" s="752" t="s">
        <v>1698</v>
      </c>
    </row>
    <row r="344" spans="2:6" x14ac:dyDescent="0.35">
      <c r="B344" s="752" t="s">
        <v>1700</v>
      </c>
      <c r="C344" s="766" t="s">
        <v>16313</v>
      </c>
      <c r="D344" s="343" t="s">
        <v>16319</v>
      </c>
      <c r="E344" s="752" t="s">
        <v>440</v>
      </c>
      <c r="F344" s="752" t="s">
        <v>1698</v>
      </c>
    </row>
    <row r="345" spans="2:6" x14ac:dyDescent="0.35">
      <c r="B345" s="752" t="s">
        <v>1700</v>
      </c>
      <c r="C345" s="766" t="s">
        <v>16313</v>
      </c>
      <c r="D345" s="343" t="s">
        <v>16318</v>
      </c>
      <c r="E345" s="752" t="s">
        <v>446</v>
      </c>
      <c r="F345" s="752" t="s">
        <v>1698</v>
      </c>
    </row>
    <row r="346" spans="2:6" x14ac:dyDescent="0.35">
      <c r="B346" s="752" t="s">
        <v>1700</v>
      </c>
      <c r="C346" s="766" t="s">
        <v>16313</v>
      </c>
      <c r="D346" s="343" t="s">
        <v>16317</v>
      </c>
      <c r="E346" s="752" t="s">
        <v>440</v>
      </c>
      <c r="F346" s="752" t="s">
        <v>1698</v>
      </c>
    </row>
    <row r="347" spans="2:6" x14ac:dyDescent="0.35">
      <c r="B347" s="752" t="s">
        <v>1700</v>
      </c>
      <c r="C347" s="766" t="s">
        <v>16313</v>
      </c>
      <c r="D347" s="343" t="s">
        <v>16316</v>
      </c>
      <c r="E347" s="752" t="s">
        <v>440</v>
      </c>
      <c r="F347" s="752" t="s">
        <v>1698</v>
      </c>
    </row>
    <row r="348" spans="2:6" x14ac:dyDescent="0.35">
      <c r="B348" s="752" t="s">
        <v>1700</v>
      </c>
      <c r="C348" s="766" t="s">
        <v>16313</v>
      </c>
      <c r="D348" s="343" t="s">
        <v>16315</v>
      </c>
      <c r="E348" s="752" t="s">
        <v>440</v>
      </c>
      <c r="F348" s="752" t="s">
        <v>1698</v>
      </c>
    </row>
    <row r="349" spans="2:6" x14ac:dyDescent="0.35">
      <c r="B349" s="752" t="s">
        <v>1700</v>
      </c>
      <c r="C349" s="766" t="s">
        <v>16313</v>
      </c>
      <c r="D349" s="343" t="s">
        <v>16314</v>
      </c>
      <c r="E349" s="752" t="s">
        <v>440</v>
      </c>
      <c r="F349" s="752" t="s">
        <v>1698</v>
      </c>
    </row>
    <row r="350" spans="2:6" x14ac:dyDescent="0.35">
      <c r="B350" s="752" t="s">
        <v>1700</v>
      </c>
      <c r="C350" s="766" t="s">
        <v>16313</v>
      </c>
      <c r="D350" s="343" t="s">
        <v>16312</v>
      </c>
      <c r="E350" s="752" t="s">
        <v>445</v>
      </c>
      <c r="F350" s="752" t="s">
        <v>1698</v>
      </c>
    </row>
    <row r="351" spans="2:6" x14ac:dyDescent="0.35">
      <c r="B351" s="752" t="s">
        <v>1700</v>
      </c>
      <c r="C351" s="766" t="s">
        <v>16305</v>
      </c>
      <c r="D351" s="755" t="s">
        <v>16311</v>
      </c>
      <c r="E351" s="752" t="s">
        <v>440</v>
      </c>
      <c r="F351" s="752" t="s">
        <v>1711</v>
      </c>
    </row>
    <row r="352" spans="2:6" x14ac:dyDescent="0.35">
      <c r="B352" s="752" t="s">
        <v>1700</v>
      </c>
      <c r="C352" s="766" t="s">
        <v>16305</v>
      </c>
      <c r="D352" s="755" t="s">
        <v>16310</v>
      </c>
      <c r="E352" s="752" t="s">
        <v>440</v>
      </c>
      <c r="F352" s="752" t="s">
        <v>1711</v>
      </c>
    </row>
    <row r="353" spans="2:6" x14ac:dyDescent="0.35">
      <c r="B353" s="752" t="s">
        <v>1700</v>
      </c>
      <c r="C353" s="766" t="s">
        <v>16305</v>
      </c>
      <c r="D353" s="755" t="s">
        <v>16309</v>
      </c>
      <c r="E353" s="752" t="s">
        <v>440</v>
      </c>
      <c r="F353" s="752" t="s">
        <v>1711</v>
      </c>
    </row>
    <row r="354" spans="2:6" x14ac:dyDescent="0.35">
      <c r="B354" s="752" t="s">
        <v>1700</v>
      </c>
      <c r="C354" s="766" t="s">
        <v>16305</v>
      </c>
      <c r="D354" s="343" t="s">
        <v>16308</v>
      </c>
      <c r="E354" s="752" t="s">
        <v>440</v>
      </c>
      <c r="F354" s="752" t="s">
        <v>1711</v>
      </c>
    </row>
    <row r="355" spans="2:6" x14ac:dyDescent="0.35">
      <c r="B355" s="752" t="s">
        <v>1700</v>
      </c>
      <c r="C355" s="766" t="s">
        <v>16305</v>
      </c>
      <c r="D355" s="755" t="s">
        <v>16307</v>
      </c>
      <c r="E355" s="752" t="s">
        <v>440</v>
      </c>
      <c r="F355" s="752" t="s">
        <v>1711</v>
      </c>
    </row>
    <row r="356" spans="2:6" x14ac:dyDescent="0.35">
      <c r="B356" s="752" t="s">
        <v>1700</v>
      </c>
      <c r="C356" s="766" t="s">
        <v>16305</v>
      </c>
      <c r="D356" s="343" t="s">
        <v>16306</v>
      </c>
      <c r="E356" s="752" t="s">
        <v>440</v>
      </c>
      <c r="F356" s="752" t="s">
        <v>1711</v>
      </c>
    </row>
    <row r="357" spans="2:6" x14ac:dyDescent="0.35">
      <c r="B357" s="752" t="s">
        <v>1700</v>
      </c>
      <c r="C357" s="766" t="s">
        <v>16305</v>
      </c>
      <c r="D357" s="755" t="s">
        <v>2166</v>
      </c>
      <c r="E357" s="752" t="s">
        <v>440</v>
      </c>
      <c r="F357" s="752" t="s">
        <v>1711</v>
      </c>
    </row>
    <row r="358" spans="2:6" x14ac:dyDescent="0.35">
      <c r="B358" s="752" t="s">
        <v>1700</v>
      </c>
      <c r="C358" s="766" t="s">
        <v>16302</v>
      </c>
      <c r="D358" s="755" t="s">
        <v>16304</v>
      </c>
      <c r="E358" s="752" t="s">
        <v>440</v>
      </c>
      <c r="F358" s="752" t="s">
        <v>1711</v>
      </c>
    </row>
    <row r="359" spans="2:6" x14ac:dyDescent="0.35">
      <c r="B359" s="752" t="s">
        <v>1700</v>
      </c>
      <c r="C359" s="766" t="s">
        <v>16302</v>
      </c>
      <c r="D359" s="755" t="s">
        <v>16303</v>
      </c>
      <c r="E359" s="752" t="s">
        <v>440</v>
      </c>
      <c r="F359" s="752" t="s">
        <v>1711</v>
      </c>
    </row>
    <row r="360" spans="2:6" x14ac:dyDescent="0.35">
      <c r="B360" s="752" t="s">
        <v>1700</v>
      </c>
      <c r="C360" s="766" t="s">
        <v>16302</v>
      </c>
      <c r="D360" s="755" t="s">
        <v>16301</v>
      </c>
      <c r="E360" s="752" t="s">
        <v>440</v>
      </c>
      <c r="F360" s="752" t="s">
        <v>1711</v>
      </c>
    </row>
    <row r="361" spans="2:6" x14ac:dyDescent="0.35">
      <c r="B361" s="752" t="s">
        <v>1700</v>
      </c>
      <c r="C361" s="766" t="s">
        <v>16300</v>
      </c>
      <c r="D361" s="755" t="s">
        <v>3507</v>
      </c>
      <c r="E361" s="752" t="s">
        <v>440</v>
      </c>
      <c r="F361" s="752" t="s">
        <v>1711</v>
      </c>
    </row>
    <row r="362" spans="2:6" x14ac:dyDescent="0.35">
      <c r="B362" s="752" t="s">
        <v>1700</v>
      </c>
      <c r="C362" s="766" t="s">
        <v>16300</v>
      </c>
      <c r="D362" s="755" t="s">
        <v>9049</v>
      </c>
      <c r="E362" s="752" t="s">
        <v>440</v>
      </c>
      <c r="F362" s="752" t="s">
        <v>1711</v>
      </c>
    </row>
    <row r="363" spans="2:6" x14ac:dyDescent="0.35">
      <c r="B363" s="752" t="s">
        <v>1700</v>
      </c>
      <c r="C363" s="766" t="s">
        <v>16296</v>
      </c>
      <c r="D363" s="343" t="s">
        <v>16299</v>
      </c>
      <c r="E363" s="752" t="s">
        <v>440</v>
      </c>
      <c r="F363" s="752" t="s">
        <v>1698</v>
      </c>
    </row>
    <row r="364" spans="2:6" x14ac:dyDescent="0.35">
      <c r="B364" s="752" t="s">
        <v>1700</v>
      </c>
      <c r="C364" s="766" t="s">
        <v>16296</v>
      </c>
      <c r="D364" s="343" t="s">
        <v>16298</v>
      </c>
      <c r="E364" s="752" t="s">
        <v>440</v>
      </c>
      <c r="F364" s="752" t="s">
        <v>1698</v>
      </c>
    </row>
    <row r="365" spans="2:6" x14ac:dyDescent="0.35">
      <c r="B365" s="752" t="s">
        <v>1700</v>
      </c>
      <c r="C365" s="766" t="s">
        <v>16296</v>
      </c>
      <c r="D365" s="343" t="s">
        <v>16297</v>
      </c>
      <c r="E365" s="752" t="s">
        <v>440</v>
      </c>
      <c r="F365" s="752" t="s">
        <v>1698</v>
      </c>
    </row>
    <row r="366" spans="2:6" x14ac:dyDescent="0.35">
      <c r="B366" s="752" t="s">
        <v>1700</v>
      </c>
      <c r="C366" s="766" t="s">
        <v>16296</v>
      </c>
      <c r="D366" s="343" t="s">
        <v>16295</v>
      </c>
      <c r="E366" s="752" t="s">
        <v>440</v>
      </c>
      <c r="F366" s="752" t="s">
        <v>1698</v>
      </c>
    </row>
    <row r="367" spans="2:6" x14ac:dyDescent="0.35">
      <c r="B367" s="752" t="s">
        <v>1700</v>
      </c>
      <c r="C367" s="766" t="s">
        <v>16294</v>
      </c>
      <c r="D367" s="343" t="s">
        <v>16293</v>
      </c>
      <c r="E367" s="752" t="s">
        <v>440</v>
      </c>
      <c r="F367" s="752" t="s">
        <v>1698</v>
      </c>
    </row>
    <row r="368" spans="2:6" x14ac:dyDescent="0.35">
      <c r="B368" s="752" t="s">
        <v>1700</v>
      </c>
      <c r="C368" s="766" t="s">
        <v>16292</v>
      </c>
      <c r="D368" s="343" t="s">
        <v>16291</v>
      </c>
      <c r="E368" s="752" t="s">
        <v>440</v>
      </c>
      <c r="F368" s="752" t="s">
        <v>1698</v>
      </c>
    </row>
    <row r="369" spans="2:6" x14ac:dyDescent="0.35">
      <c r="B369" s="752" t="s">
        <v>1700</v>
      </c>
      <c r="C369" s="752">
        <v>2000</v>
      </c>
      <c r="D369" s="343" t="s">
        <v>16290</v>
      </c>
      <c r="E369" s="752" t="s">
        <v>431</v>
      </c>
      <c r="F369" s="752" t="s">
        <v>210</v>
      </c>
    </row>
    <row r="370" spans="2:6" x14ac:dyDescent="0.35">
      <c r="B370" s="752" t="s">
        <v>1700</v>
      </c>
      <c r="C370" s="752">
        <v>2000</v>
      </c>
      <c r="D370" s="343" t="s">
        <v>16289</v>
      </c>
      <c r="E370" s="752" t="s">
        <v>431</v>
      </c>
      <c r="F370" s="752" t="s">
        <v>210</v>
      </c>
    </row>
    <row r="371" spans="2:6" x14ac:dyDescent="0.35">
      <c r="B371" s="752" t="s">
        <v>1700</v>
      </c>
      <c r="C371" s="752">
        <v>2000</v>
      </c>
      <c r="D371" s="343" t="s">
        <v>16288</v>
      </c>
      <c r="E371" s="752" t="s">
        <v>431</v>
      </c>
      <c r="F371" s="752" t="s">
        <v>210</v>
      </c>
    </row>
    <row r="372" spans="2:6" x14ac:dyDescent="0.35">
      <c r="B372" s="752" t="s">
        <v>1700</v>
      </c>
      <c r="C372" s="752">
        <v>2000</v>
      </c>
      <c r="D372" s="343" t="s">
        <v>16287</v>
      </c>
      <c r="E372" s="752" t="s">
        <v>431</v>
      </c>
      <c r="F372" s="752" t="s">
        <v>210</v>
      </c>
    </row>
    <row r="373" spans="2:6" x14ac:dyDescent="0.35">
      <c r="B373" s="752" t="s">
        <v>1700</v>
      </c>
      <c r="C373" s="752">
        <v>2000</v>
      </c>
      <c r="D373" s="343" t="s">
        <v>16286</v>
      </c>
      <c r="E373" s="752" t="s">
        <v>431</v>
      </c>
      <c r="F373" s="752" t="s">
        <v>210</v>
      </c>
    </row>
    <row r="374" spans="2:6" x14ac:dyDescent="0.35">
      <c r="B374" s="752" t="s">
        <v>1700</v>
      </c>
      <c r="C374" s="752">
        <v>2000</v>
      </c>
      <c r="D374" s="343" t="s">
        <v>16285</v>
      </c>
      <c r="E374" s="752" t="s">
        <v>431</v>
      </c>
      <c r="F374" s="752" t="s">
        <v>210</v>
      </c>
    </row>
    <row r="375" spans="2:6" x14ac:dyDescent="0.35">
      <c r="B375" s="752" t="s">
        <v>1700</v>
      </c>
      <c r="C375" s="752">
        <v>2000</v>
      </c>
      <c r="D375" s="343" t="s">
        <v>16284</v>
      </c>
      <c r="E375" s="752" t="s">
        <v>431</v>
      </c>
      <c r="F375" s="752" t="s">
        <v>210</v>
      </c>
    </row>
    <row r="376" spans="2:6" x14ac:dyDescent="0.35">
      <c r="B376" s="752" t="s">
        <v>1700</v>
      </c>
      <c r="C376" s="752">
        <v>2000</v>
      </c>
      <c r="D376" s="343" t="s">
        <v>12478</v>
      </c>
      <c r="E376" s="752" t="s">
        <v>431</v>
      </c>
      <c r="F376" s="752" t="s">
        <v>210</v>
      </c>
    </row>
    <row r="377" spans="2:6" x14ac:dyDescent="0.35">
      <c r="B377" s="752" t="s">
        <v>1700</v>
      </c>
      <c r="C377" s="752">
        <v>2007</v>
      </c>
      <c r="D377" s="343" t="s">
        <v>13541</v>
      </c>
      <c r="E377" s="752" t="s">
        <v>431</v>
      </c>
      <c r="F377" s="752" t="s">
        <v>210</v>
      </c>
    </row>
    <row r="378" spans="2:6" x14ac:dyDescent="0.35">
      <c r="B378" s="752" t="s">
        <v>1700</v>
      </c>
      <c r="C378" s="752">
        <v>2007</v>
      </c>
      <c r="D378" s="343" t="s">
        <v>16283</v>
      </c>
      <c r="E378" s="752" t="s">
        <v>431</v>
      </c>
      <c r="F378" s="752" t="s">
        <v>210</v>
      </c>
    </row>
    <row r="379" spans="2:6" x14ac:dyDescent="0.35">
      <c r="B379" s="752" t="s">
        <v>1700</v>
      </c>
      <c r="C379" s="752">
        <v>2008</v>
      </c>
      <c r="D379" s="343" t="s">
        <v>16282</v>
      </c>
      <c r="E379" s="752" t="s">
        <v>431</v>
      </c>
      <c r="F379" s="752" t="s">
        <v>210</v>
      </c>
    </row>
    <row r="380" spans="2:6" x14ac:dyDescent="0.35">
      <c r="B380" s="752" t="s">
        <v>1700</v>
      </c>
      <c r="C380" s="752">
        <v>2008</v>
      </c>
      <c r="D380" s="343" t="s">
        <v>4007</v>
      </c>
      <c r="E380" s="752" t="s">
        <v>431</v>
      </c>
      <c r="F380" s="752" t="s">
        <v>210</v>
      </c>
    </row>
    <row r="381" spans="2:6" x14ac:dyDescent="0.35">
      <c r="B381" s="752" t="s">
        <v>1700</v>
      </c>
      <c r="C381" s="752">
        <v>2009</v>
      </c>
      <c r="D381" s="343" t="s">
        <v>16281</v>
      </c>
      <c r="E381" s="752" t="s">
        <v>431</v>
      </c>
      <c r="F381" s="752" t="s">
        <v>210</v>
      </c>
    </row>
    <row r="382" spans="2:6" x14ac:dyDescent="0.35">
      <c r="B382" s="752" t="s">
        <v>1700</v>
      </c>
      <c r="C382" s="752">
        <v>2010</v>
      </c>
      <c r="D382" s="343" t="s">
        <v>16280</v>
      </c>
      <c r="E382" s="752" t="s">
        <v>431</v>
      </c>
      <c r="F382" s="752" t="s">
        <v>210</v>
      </c>
    </row>
    <row r="383" spans="2:6" x14ac:dyDescent="0.35">
      <c r="B383" s="752" t="s">
        <v>1700</v>
      </c>
      <c r="C383" s="752">
        <v>2010</v>
      </c>
      <c r="D383" s="343" t="s">
        <v>16279</v>
      </c>
      <c r="E383" s="752" t="s">
        <v>431</v>
      </c>
      <c r="F383" s="752" t="s">
        <v>210</v>
      </c>
    </row>
    <row r="384" spans="2:6" x14ac:dyDescent="0.35">
      <c r="B384" s="752" t="s">
        <v>1700</v>
      </c>
      <c r="C384" s="752">
        <v>2011</v>
      </c>
      <c r="D384" s="343" t="s">
        <v>16278</v>
      </c>
      <c r="E384" s="752" t="s">
        <v>431</v>
      </c>
      <c r="F384" s="752" t="s">
        <v>210</v>
      </c>
    </row>
    <row r="385" spans="2:6" x14ac:dyDescent="0.35">
      <c r="B385" s="752" t="s">
        <v>1700</v>
      </c>
      <c r="C385" s="752">
        <v>2011</v>
      </c>
      <c r="D385" s="343" t="s">
        <v>16277</v>
      </c>
      <c r="E385" s="752" t="s">
        <v>431</v>
      </c>
      <c r="F385" s="752" t="s">
        <v>210</v>
      </c>
    </row>
    <row r="386" spans="2:6" x14ac:dyDescent="0.35">
      <c r="B386" s="752" t="s">
        <v>1700</v>
      </c>
      <c r="C386" s="752">
        <v>2011</v>
      </c>
      <c r="D386" s="343" t="s">
        <v>16276</v>
      </c>
      <c r="E386" s="752" t="s">
        <v>431</v>
      </c>
      <c r="F386" s="752" t="s">
        <v>210</v>
      </c>
    </row>
    <row r="387" spans="2:6" x14ac:dyDescent="0.35">
      <c r="B387" s="752" t="s">
        <v>1700</v>
      </c>
      <c r="C387" s="752">
        <v>2011</v>
      </c>
      <c r="D387" s="343" t="s">
        <v>16275</v>
      </c>
      <c r="E387" s="752" t="s">
        <v>431</v>
      </c>
      <c r="F387" s="752" t="s">
        <v>210</v>
      </c>
    </row>
    <row r="388" spans="2:6" x14ac:dyDescent="0.35">
      <c r="B388" s="752" t="s">
        <v>1700</v>
      </c>
      <c r="C388" s="752">
        <v>2015</v>
      </c>
      <c r="D388" s="343" t="s">
        <v>16274</v>
      </c>
      <c r="E388" s="752" t="s">
        <v>431</v>
      </c>
      <c r="F388" s="752" t="s">
        <v>210</v>
      </c>
    </row>
    <row r="389" spans="2:6" x14ac:dyDescent="0.35">
      <c r="B389" s="752" t="s">
        <v>1700</v>
      </c>
      <c r="C389" s="752">
        <v>2015</v>
      </c>
      <c r="D389" s="343" t="s">
        <v>1982</v>
      </c>
      <c r="E389" s="752" t="s">
        <v>431</v>
      </c>
      <c r="F389" s="752" t="s">
        <v>210</v>
      </c>
    </row>
    <row r="390" spans="2:6" x14ac:dyDescent="0.35">
      <c r="B390" s="752" t="s">
        <v>1700</v>
      </c>
      <c r="C390" s="752">
        <v>2015</v>
      </c>
      <c r="D390" s="343" t="s">
        <v>16273</v>
      </c>
      <c r="E390" s="752" t="s">
        <v>431</v>
      </c>
      <c r="F390" s="752" t="s">
        <v>210</v>
      </c>
    </row>
    <row r="391" spans="2:6" x14ac:dyDescent="0.35">
      <c r="B391" s="752" t="s">
        <v>1700</v>
      </c>
      <c r="C391" s="752">
        <v>2016</v>
      </c>
      <c r="D391" s="343" t="s">
        <v>16272</v>
      </c>
      <c r="E391" s="752" t="s">
        <v>431</v>
      </c>
      <c r="F391" s="752" t="s">
        <v>210</v>
      </c>
    </row>
    <row r="392" spans="2:6" x14ac:dyDescent="0.35">
      <c r="B392" s="752" t="s">
        <v>1700</v>
      </c>
      <c r="C392" s="752">
        <v>2017</v>
      </c>
      <c r="D392" s="343" t="s">
        <v>2342</v>
      </c>
      <c r="E392" s="752" t="s">
        <v>431</v>
      </c>
      <c r="F392" s="752" t="s">
        <v>210</v>
      </c>
    </row>
    <row r="393" spans="2:6" x14ac:dyDescent="0.35">
      <c r="B393" s="752" t="s">
        <v>1700</v>
      </c>
      <c r="C393" s="752">
        <v>2017</v>
      </c>
      <c r="D393" s="343" t="s">
        <v>16271</v>
      </c>
      <c r="E393" s="752" t="s">
        <v>431</v>
      </c>
      <c r="F393" s="753" t="s">
        <v>210</v>
      </c>
    </row>
    <row r="394" spans="2:6" x14ac:dyDescent="0.35">
      <c r="B394" s="752" t="s">
        <v>1700</v>
      </c>
      <c r="C394" s="752">
        <v>2017</v>
      </c>
      <c r="D394" s="343" t="s">
        <v>16270</v>
      </c>
      <c r="E394" s="752" t="s">
        <v>431</v>
      </c>
      <c r="F394" s="752" t="s">
        <v>210</v>
      </c>
    </row>
    <row r="395" spans="2:6" x14ac:dyDescent="0.35">
      <c r="B395" s="752" t="s">
        <v>1700</v>
      </c>
      <c r="C395" s="752">
        <v>2018</v>
      </c>
      <c r="D395" s="343" t="s">
        <v>16269</v>
      </c>
      <c r="E395" s="752" t="s">
        <v>431</v>
      </c>
      <c r="F395" s="752" t="s">
        <v>210</v>
      </c>
    </row>
    <row r="396" spans="2:6" x14ac:dyDescent="0.35">
      <c r="B396" s="752" t="s">
        <v>1700</v>
      </c>
      <c r="C396" s="752">
        <v>2018</v>
      </c>
      <c r="D396" s="343" t="s">
        <v>1699</v>
      </c>
      <c r="E396" s="752" t="s">
        <v>431</v>
      </c>
      <c r="F396" s="752" t="s">
        <v>210</v>
      </c>
    </row>
    <row r="397" spans="2:6" x14ac:dyDescent="0.35">
      <c r="B397" s="752" t="s">
        <v>1700</v>
      </c>
      <c r="C397" s="752">
        <v>2019</v>
      </c>
      <c r="D397" s="343" t="s">
        <v>16268</v>
      </c>
      <c r="E397" s="752" t="s">
        <v>431</v>
      </c>
      <c r="F397" s="752" t="s">
        <v>210</v>
      </c>
    </row>
    <row r="398" spans="2:6" x14ac:dyDescent="0.35">
      <c r="B398" s="752" t="s">
        <v>1700</v>
      </c>
      <c r="C398" s="752">
        <v>2019</v>
      </c>
      <c r="D398" s="343" t="s">
        <v>16267</v>
      </c>
      <c r="E398" s="752" t="s">
        <v>431</v>
      </c>
      <c r="F398" s="752" t="s">
        <v>210</v>
      </c>
    </row>
    <row r="399" spans="2:6" x14ac:dyDescent="0.35">
      <c r="B399" s="752" t="s">
        <v>1700</v>
      </c>
      <c r="C399" s="752">
        <v>2020</v>
      </c>
      <c r="D399" s="343" t="s">
        <v>16266</v>
      </c>
      <c r="E399" s="752" t="s">
        <v>431</v>
      </c>
      <c r="F399" s="752" t="s">
        <v>210</v>
      </c>
    </row>
    <row r="400" spans="2:6" x14ac:dyDescent="0.35">
      <c r="B400" s="752" t="s">
        <v>1700</v>
      </c>
      <c r="C400" s="752">
        <v>2020</v>
      </c>
      <c r="D400" s="343" t="s">
        <v>16265</v>
      </c>
      <c r="E400" s="752" t="s">
        <v>431</v>
      </c>
      <c r="F400" s="752" t="s">
        <v>210</v>
      </c>
    </row>
    <row r="401" spans="2:6" x14ac:dyDescent="0.35">
      <c r="B401" s="752" t="s">
        <v>1700</v>
      </c>
      <c r="C401" s="752">
        <v>2020</v>
      </c>
      <c r="D401" s="343" t="s">
        <v>16264</v>
      </c>
      <c r="E401" s="752" t="s">
        <v>431</v>
      </c>
      <c r="F401" s="752" t="s">
        <v>210</v>
      </c>
    </row>
    <row r="402" spans="2:6" x14ac:dyDescent="0.35">
      <c r="B402" s="752" t="s">
        <v>1700</v>
      </c>
      <c r="C402" s="752">
        <v>2021</v>
      </c>
      <c r="D402" s="343" t="s">
        <v>3384</v>
      </c>
      <c r="E402" s="752" t="s">
        <v>431</v>
      </c>
      <c r="F402" s="752" t="s">
        <v>210</v>
      </c>
    </row>
    <row r="403" spans="2:6" x14ac:dyDescent="0.35">
      <c r="B403" s="752" t="s">
        <v>1700</v>
      </c>
      <c r="C403" s="752">
        <v>2021</v>
      </c>
      <c r="D403" s="343" t="s">
        <v>16263</v>
      </c>
      <c r="E403" s="752" t="s">
        <v>431</v>
      </c>
      <c r="F403" s="752" t="s">
        <v>210</v>
      </c>
    </row>
    <row r="404" spans="2:6" x14ac:dyDescent="0.35">
      <c r="B404" s="752" t="s">
        <v>1700</v>
      </c>
      <c r="C404" s="752">
        <v>2021</v>
      </c>
      <c r="D404" s="343" t="s">
        <v>9119</v>
      </c>
      <c r="E404" s="752" t="s">
        <v>431</v>
      </c>
      <c r="F404" s="752" t="s">
        <v>210</v>
      </c>
    </row>
    <row r="405" spans="2:6" x14ac:dyDescent="0.35">
      <c r="B405" s="752" t="s">
        <v>1700</v>
      </c>
      <c r="C405" s="752">
        <v>2022</v>
      </c>
      <c r="D405" s="343" t="s">
        <v>16262</v>
      </c>
      <c r="E405" s="752" t="s">
        <v>431</v>
      </c>
      <c r="F405" s="752" t="s">
        <v>210</v>
      </c>
    </row>
    <row r="406" spans="2:6" x14ac:dyDescent="0.35">
      <c r="B406" s="752" t="s">
        <v>1700</v>
      </c>
      <c r="C406" s="752">
        <v>2022</v>
      </c>
      <c r="D406" s="343" t="s">
        <v>3949</v>
      </c>
      <c r="E406" s="752" t="s">
        <v>431</v>
      </c>
      <c r="F406" s="752" t="s">
        <v>210</v>
      </c>
    </row>
    <row r="407" spans="2:6" x14ac:dyDescent="0.35">
      <c r="B407" s="752" t="s">
        <v>1700</v>
      </c>
      <c r="C407" s="752">
        <v>2023</v>
      </c>
      <c r="D407" s="343" t="s">
        <v>16261</v>
      </c>
      <c r="E407" s="752" t="s">
        <v>431</v>
      </c>
      <c r="F407" s="752" t="s">
        <v>210</v>
      </c>
    </row>
    <row r="408" spans="2:6" x14ac:dyDescent="0.35">
      <c r="B408" s="752" t="s">
        <v>1700</v>
      </c>
      <c r="C408" s="752">
        <v>2024</v>
      </c>
      <c r="D408" s="343" t="s">
        <v>16260</v>
      </c>
      <c r="E408" s="752" t="s">
        <v>431</v>
      </c>
      <c r="F408" s="752" t="s">
        <v>210</v>
      </c>
    </row>
    <row r="409" spans="2:6" x14ac:dyDescent="0.35">
      <c r="B409" s="752" t="s">
        <v>1700</v>
      </c>
      <c r="C409" s="752">
        <v>2024</v>
      </c>
      <c r="D409" s="343" t="s">
        <v>2096</v>
      </c>
      <c r="E409" s="752" t="s">
        <v>431</v>
      </c>
      <c r="F409" s="752" t="s">
        <v>210</v>
      </c>
    </row>
    <row r="410" spans="2:6" x14ac:dyDescent="0.35">
      <c r="B410" s="752" t="s">
        <v>1700</v>
      </c>
      <c r="C410" s="752">
        <v>2025</v>
      </c>
      <c r="D410" s="343" t="s">
        <v>16259</v>
      </c>
      <c r="E410" s="752" t="s">
        <v>431</v>
      </c>
      <c r="F410" s="752" t="s">
        <v>210</v>
      </c>
    </row>
    <row r="411" spans="2:6" x14ac:dyDescent="0.35">
      <c r="B411" s="752" t="s">
        <v>1700</v>
      </c>
      <c r="C411" s="752">
        <v>2026</v>
      </c>
      <c r="D411" s="343" t="s">
        <v>16258</v>
      </c>
      <c r="E411" s="752" t="s">
        <v>431</v>
      </c>
      <c r="F411" s="752" t="s">
        <v>210</v>
      </c>
    </row>
    <row r="412" spans="2:6" x14ac:dyDescent="0.35">
      <c r="B412" s="752" t="s">
        <v>1700</v>
      </c>
      <c r="C412" s="752">
        <v>2026</v>
      </c>
      <c r="D412" s="343" t="s">
        <v>16257</v>
      </c>
      <c r="E412" s="752" t="s">
        <v>431</v>
      </c>
      <c r="F412" s="752" t="s">
        <v>210</v>
      </c>
    </row>
    <row r="413" spans="2:6" x14ac:dyDescent="0.35">
      <c r="B413" s="752" t="s">
        <v>1700</v>
      </c>
      <c r="C413" s="752">
        <v>2026</v>
      </c>
      <c r="D413" s="343" t="s">
        <v>16256</v>
      </c>
      <c r="E413" s="752" t="s">
        <v>431</v>
      </c>
      <c r="F413" s="752" t="s">
        <v>210</v>
      </c>
    </row>
    <row r="414" spans="2:6" x14ac:dyDescent="0.35">
      <c r="B414" s="752" t="s">
        <v>1700</v>
      </c>
      <c r="C414" s="752">
        <v>2026</v>
      </c>
      <c r="D414" s="343" t="s">
        <v>16255</v>
      </c>
      <c r="E414" s="752" t="s">
        <v>431</v>
      </c>
      <c r="F414" s="752" t="s">
        <v>210</v>
      </c>
    </row>
    <row r="415" spans="2:6" x14ac:dyDescent="0.35">
      <c r="B415" s="752" t="s">
        <v>1700</v>
      </c>
      <c r="C415" s="752">
        <v>2027</v>
      </c>
      <c r="D415" s="343" t="s">
        <v>16254</v>
      </c>
      <c r="E415" s="752" t="s">
        <v>431</v>
      </c>
      <c r="F415" s="752" t="s">
        <v>210</v>
      </c>
    </row>
    <row r="416" spans="2:6" x14ac:dyDescent="0.35">
      <c r="B416" s="752" t="s">
        <v>1700</v>
      </c>
      <c r="C416" s="752">
        <v>2027</v>
      </c>
      <c r="D416" s="343" t="s">
        <v>16253</v>
      </c>
      <c r="E416" s="752" t="s">
        <v>431</v>
      </c>
      <c r="F416" s="752" t="s">
        <v>210</v>
      </c>
    </row>
    <row r="417" spans="2:6" x14ac:dyDescent="0.35">
      <c r="B417" s="752" t="s">
        <v>1700</v>
      </c>
      <c r="C417" s="752">
        <v>2027</v>
      </c>
      <c r="D417" s="343" t="s">
        <v>16252</v>
      </c>
      <c r="E417" s="752" t="s">
        <v>431</v>
      </c>
      <c r="F417" s="752" t="s">
        <v>210</v>
      </c>
    </row>
    <row r="418" spans="2:6" x14ac:dyDescent="0.35">
      <c r="B418" s="752" t="s">
        <v>1700</v>
      </c>
      <c r="C418" s="752">
        <v>2027</v>
      </c>
      <c r="D418" s="343" t="s">
        <v>16251</v>
      </c>
      <c r="E418" s="752" t="s">
        <v>431</v>
      </c>
      <c r="F418" s="752" t="s">
        <v>210</v>
      </c>
    </row>
    <row r="419" spans="2:6" x14ac:dyDescent="0.35">
      <c r="B419" s="752" t="s">
        <v>1700</v>
      </c>
      <c r="C419" s="752">
        <v>2028</v>
      </c>
      <c r="D419" s="343" t="s">
        <v>16250</v>
      </c>
      <c r="E419" s="752" t="s">
        <v>431</v>
      </c>
      <c r="F419" s="752" t="s">
        <v>210</v>
      </c>
    </row>
    <row r="420" spans="2:6" x14ac:dyDescent="0.35">
      <c r="B420" s="752" t="s">
        <v>1700</v>
      </c>
      <c r="C420" s="752">
        <v>2029</v>
      </c>
      <c r="D420" s="343" t="s">
        <v>2448</v>
      </c>
      <c r="E420" s="752" t="s">
        <v>431</v>
      </c>
      <c r="F420" s="752" t="s">
        <v>210</v>
      </c>
    </row>
    <row r="421" spans="2:6" x14ac:dyDescent="0.35">
      <c r="B421" s="752" t="s">
        <v>1700</v>
      </c>
      <c r="C421" s="752">
        <v>2030</v>
      </c>
      <c r="D421" s="343" t="s">
        <v>16249</v>
      </c>
      <c r="E421" s="752" t="s">
        <v>431</v>
      </c>
      <c r="F421" s="752" t="s">
        <v>210</v>
      </c>
    </row>
    <row r="422" spans="2:6" x14ac:dyDescent="0.35">
      <c r="B422" s="752" t="s">
        <v>1700</v>
      </c>
      <c r="C422" s="752">
        <v>2030</v>
      </c>
      <c r="D422" s="343" t="s">
        <v>16248</v>
      </c>
      <c r="E422" s="752" t="s">
        <v>431</v>
      </c>
      <c r="F422" s="752" t="s">
        <v>210</v>
      </c>
    </row>
    <row r="423" spans="2:6" x14ac:dyDescent="0.35">
      <c r="B423" s="752" t="s">
        <v>1700</v>
      </c>
      <c r="C423" s="752">
        <v>2030</v>
      </c>
      <c r="D423" s="343" t="s">
        <v>16247</v>
      </c>
      <c r="E423" s="752" t="s">
        <v>431</v>
      </c>
      <c r="F423" s="752" t="s">
        <v>210</v>
      </c>
    </row>
    <row r="424" spans="2:6" x14ac:dyDescent="0.35">
      <c r="B424" s="752" t="s">
        <v>1700</v>
      </c>
      <c r="C424" s="752">
        <v>2030</v>
      </c>
      <c r="D424" s="343" t="s">
        <v>16246</v>
      </c>
      <c r="E424" s="752" t="s">
        <v>431</v>
      </c>
      <c r="F424" s="752" t="s">
        <v>210</v>
      </c>
    </row>
    <row r="425" spans="2:6" x14ac:dyDescent="0.35">
      <c r="B425" s="752" t="s">
        <v>1700</v>
      </c>
      <c r="C425" s="752">
        <v>2030</v>
      </c>
      <c r="D425" s="343" t="s">
        <v>16245</v>
      </c>
      <c r="E425" s="752" t="s">
        <v>431</v>
      </c>
      <c r="F425" s="752" t="s">
        <v>210</v>
      </c>
    </row>
    <row r="426" spans="2:6" x14ac:dyDescent="0.35">
      <c r="B426" s="752" t="s">
        <v>1700</v>
      </c>
      <c r="C426" s="752">
        <v>2031</v>
      </c>
      <c r="D426" s="343" t="s">
        <v>16244</v>
      </c>
      <c r="E426" s="752" t="s">
        <v>431</v>
      </c>
      <c r="F426" s="752" t="s">
        <v>210</v>
      </c>
    </row>
    <row r="427" spans="2:6" x14ac:dyDescent="0.35">
      <c r="B427" s="752" t="s">
        <v>1700</v>
      </c>
      <c r="C427" s="752">
        <v>2031</v>
      </c>
      <c r="D427" s="343" t="s">
        <v>16243</v>
      </c>
      <c r="E427" s="752" t="s">
        <v>431</v>
      </c>
      <c r="F427" s="752" t="s">
        <v>210</v>
      </c>
    </row>
    <row r="428" spans="2:6" x14ac:dyDescent="0.35">
      <c r="B428" s="752" t="s">
        <v>1700</v>
      </c>
      <c r="C428" s="752">
        <v>2031</v>
      </c>
      <c r="D428" s="343" t="s">
        <v>16242</v>
      </c>
      <c r="E428" s="752" t="s">
        <v>431</v>
      </c>
      <c r="F428" s="752" t="s">
        <v>210</v>
      </c>
    </row>
    <row r="429" spans="2:6" x14ac:dyDescent="0.35">
      <c r="B429" s="752" t="s">
        <v>1700</v>
      </c>
      <c r="C429" s="752">
        <v>2031</v>
      </c>
      <c r="D429" s="343" t="s">
        <v>16241</v>
      </c>
      <c r="E429" s="752" t="s">
        <v>431</v>
      </c>
      <c r="F429" s="753" t="s">
        <v>210</v>
      </c>
    </row>
    <row r="430" spans="2:6" x14ac:dyDescent="0.35">
      <c r="B430" s="752" t="s">
        <v>1700</v>
      </c>
      <c r="C430" s="752">
        <v>2031</v>
      </c>
      <c r="D430" s="343" t="s">
        <v>16240</v>
      </c>
      <c r="E430" s="752" t="s">
        <v>431</v>
      </c>
      <c r="F430" s="752" t="s">
        <v>210</v>
      </c>
    </row>
    <row r="431" spans="2:6" x14ac:dyDescent="0.35">
      <c r="B431" s="752" t="s">
        <v>1700</v>
      </c>
      <c r="C431" s="752">
        <v>2032</v>
      </c>
      <c r="D431" s="343" t="s">
        <v>16239</v>
      </c>
      <c r="E431" s="752" t="s">
        <v>431</v>
      </c>
      <c r="F431" s="752" t="s">
        <v>210</v>
      </c>
    </row>
    <row r="432" spans="2:6" x14ac:dyDescent="0.35">
      <c r="B432" s="752" t="s">
        <v>1700</v>
      </c>
      <c r="C432" s="752">
        <v>2032</v>
      </c>
      <c r="D432" s="343" t="s">
        <v>2617</v>
      </c>
      <c r="E432" s="752" t="s">
        <v>431</v>
      </c>
      <c r="F432" s="752" t="s">
        <v>210</v>
      </c>
    </row>
    <row r="433" spans="2:6" x14ac:dyDescent="0.35">
      <c r="B433" s="752" t="s">
        <v>1700</v>
      </c>
      <c r="C433" s="752">
        <v>2033</v>
      </c>
      <c r="D433" s="343" t="s">
        <v>3893</v>
      </c>
      <c r="E433" s="752" t="s">
        <v>431</v>
      </c>
      <c r="F433" s="752" t="s">
        <v>210</v>
      </c>
    </row>
    <row r="434" spans="2:6" x14ac:dyDescent="0.35">
      <c r="B434" s="752" t="s">
        <v>1700</v>
      </c>
      <c r="C434" s="752">
        <v>2034</v>
      </c>
      <c r="D434" s="343" t="s">
        <v>3836</v>
      </c>
      <c r="E434" s="752" t="s">
        <v>431</v>
      </c>
      <c r="F434" s="752" t="s">
        <v>210</v>
      </c>
    </row>
    <row r="435" spans="2:6" x14ac:dyDescent="0.35">
      <c r="B435" s="752" t="s">
        <v>1700</v>
      </c>
      <c r="C435" s="752">
        <v>2034</v>
      </c>
      <c r="D435" s="343" t="s">
        <v>16238</v>
      </c>
      <c r="E435" s="752" t="s">
        <v>431</v>
      </c>
      <c r="F435" s="752" t="s">
        <v>210</v>
      </c>
    </row>
    <row r="436" spans="2:6" x14ac:dyDescent="0.35">
      <c r="B436" s="752" t="s">
        <v>1700</v>
      </c>
      <c r="C436" s="752">
        <v>2035</v>
      </c>
      <c r="D436" s="343" t="s">
        <v>16237</v>
      </c>
      <c r="E436" s="752" t="s">
        <v>431</v>
      </c>
      <c r="F436" s="752" t="s">
        <v>210</v>
      </c>
    </row>
    <row r="437" spans="2:6" x14ac:dyDescent="0.35">
      <c r="B437" s="752" t="s">
        <v>1700</v>
      </c>
      <c r="C437" s="752">
        <v>2035</v>
      </c>
      <c r="D437" s="343" t="s">
        <v>16236</v>
      </c>
      <c r="E437" s="752" t="s">
        <v>431</v>
      </c>
      <c r="F437" s="752" t="s">
        <v>210</v>
      </c>
    </row>
    <row r="438" spans="2:6" x14ac:dyDescent="0.35">
      <c r="B438" s="752" t="s">
        <v>1700</v>
      </c>
      <c r="C438" s="752">
        <v>2035</v>
      </c>
      <c r="D438" s="343" t="s">
        <v>16235</v>
      </c>
      <c r="E438" s="752" t="s">
        <v>431</v>
      </c>
      <c r="F438" s="752" t="s">
        <v>210</v>
      </c>
    </row>
    <row r="439" spans="2:6" x14ac:dyDescent="0.35">
      <c r="B439" s="752" t="s">
        <v>1700</v>
      </c>
      <c r="C439" s="752">
        <v>2036</v>
      </c>
      <c r="D439" s="343" t="s">
        <v>13436</v>
      </c>
      <c r="E439" s="752" t="s">
        <v>431</v>
      </c>
      <c r="F439" s="752" t="s">
        <v>210</v>
      </c>
    </row>
    <row r="440" spans="2:6" x14ac:dyDescent="0.35">
      <c r="B440" s="752" t="s">
        <v>1700</v>
      </c>
      <c r="C440" s="752">
        <v>2036</v>
      </c>
      <c r="D440" s="343" t="s">
        <v>16234</v>
      </c>
      <c r="E440" s="752" t="s">
        <v>431</v>
      </c>
      <c r="F440" s="752" t="s">
        <v>210</v>
      </c>
    </row>
    <row r="441" spans="2:6" x14ac:dyDescent="0.35">
      <c r="B441" s="752" t="s">
        <v>1700</v>
      </c>
      <c r="C441" s="752">
        <v>2036</v>
      </c>
      <c r="D441" s="343" t="s">
        <v>16233</v>
      </c>
      <c r="E441" s="752" t="s">
        <v>431</v>
      </c>
      <c r="F441" s="752" t="s">
        <v>210</v>
      </c>
    </row>
    <row r="442" spans="2:6" x14ac:dyDescent="0.35">
      <c r="B442" s="752" t="s">
        <v>1700</v>
      </c>
      <c r="C442" s="752">
        <v>2036</v>
      </c>
      <c r="D442" s="343" t="s">
        <v>16232</v>
      </c>
      <c r="E442" s="752" t="s">
        <v>431</v>
      </c>
      <c r="F442" s="752" t="s">
        <v>210</v>
      </c>
    </row>
    <row r="443" spans="2:6" x14ac:dyDescent="0.35">
      <c r="B443" s="752" t="s">
        <v>1700</v>
      </c>
      <c r="C443" s="752">
        <v>2036</v>
      </c>
      <c r="D443" s="343" t="s">
        <v>16231</v>
      </c>
      <c r="E443" s="752" t="s">
        <v>431</v>
      </c>
      <c r="F443" s="752" t="s">
        <v>210</v>
      </c>
    </row>
    <row r="444" spans="2:6" x14ac:dyDescent="0.35">
      <c r="B444" s="752" t="s">
        <v>1700</v>
      </c>
      <c r="C444" s="752">
        <v>2036</v>
      </c>
      <c r="D444" s="343" t="s">
        <v>16230</v>
      </c>
      <c r="E444" s="752" t="s">
        <v>431</v>
      </c>
      <c r="F444" s="752" t="s">
        <v>210</v>
      </c>
    </row>
    <row r="445" spans="2:6" x14ac:dyDescent="0.35">
      <c r="B445" s="752" t="s">
        <v>1700</v>
      </c>
      <c r="C445" s="752">
        <v>2036</v>
      </c>
      <c r="D445" s="343" t="s">
        <v>16229</v>
      </c>
      <c r="E445" s="752" t="s">
        <v>431</v>
      </c>
      <c r="F445" s="752" t="s">
        <v>210</v>
      </c>
    </row>
    <row r="446" spans="2:6" x14ac:dyDescent="0.35">
      <c r="B446" s="752" t="s">
        <v>1700</v>
      </c>
      <c r="C446" s="752">
        <v>2036</v>
      </c>
      <c r="D446" s="343" t="s">
        <v>16228</v>
      </c>
      <c r="E446" s="752" t="s">
        <v>431</v>
      </c>
      <c r="F446" s="752" t="s">
        <v>210</v>
      </c>
    </row>
    <row r="447" spans="2:6" x14ac:dyDescent="0.35">
      <c r="B447" s="752" t="s">
        <v>1700</v>
      </c>
      <c r="C447" s="752">
        <v>2036</v>
      </c>
      <c r="D447" s="343" t="s">
        <v>16227</v>
      </c>
      <c r="E447" s="752" t="s">
        <v>431</v>
      </c>
      <c r="F447" s="752" t="s">
        <v>210</v>
      </c>
    </row>
    <row r="448" spans="2:6" x14ac:dyDescent="0.35">
      <c r="B448" s="752" t="s">
        <v>1700</v>
      </c>
      <c r="C448" s="752">
        <v>2037</v>
      </c>
      <c r="D448" s="343" t="s">
        <v>16226</v>
      </c>
      <c r="E448" s="752" t="s">
        <v>431</v>
      </c>
      <c r="F448" s="752" t="s">
        <v>210</v>
      </c>
    </row>
    <row r="449" spans="2:6" x14ac:dyDescent="0.35">
      <c r="B449" s="752" t="s">
        <v>1700</v>
      </c>
      <c r="C449" s="752">
        <v>2037</v>
      </c>
      <c r="D449" s="343" t="s">
        <v>2480</v>
      </c>
      <c r="E449" s="752" t="s">
        <v>431</v>
      </c>
      <c r="F449" s="752" t="s">
        <v>210</v>
      </c>
    </row>
    <row r="450" spans="2:6" x14ac:dyDescent="0.35">
      <c r="B450" s="752" t="s">
        <v>1700</v>
      </c>
      <c r="C450" s="752">
        <v>2038</v>
      </c>
      <c r="D450" s="343" t="s">
        <v>6613</v>
      </c>
      <c r="E450" s="752" t="s">
        <v>431</v>
      </c>
      <c r="F450" s="752" t="s">
        <v>210</v>
      </c>
    </row>
    <row r="451" spans="2:6" x14ac:dyDescent="0.35">
      <c r="B451" s="752" t="s">
        <v>1700</v>
      </c>
      <c r="C451" s="752">
        <v>2039</v>
      </c>
      <c r="D451" s="343" t="s">
        <v>16225</v>
      </c>
      <c r="E451" s="752" t="s">
        <v>431</v>
      </c>
      <c r="F451" s="752" t="s">
        <v>210</v>
      </c>
    </row>
    <row r="452" spans="2:6" x14ac:dyDescent="0.35">
      <c r="B452" s="752" t="s">
        <v>1700</v>
      </c>
      <c r="C452" s="752">
        <v>2040</v>
      </c>
      <c r="D452" s="343" t="s">
        <v>8731</v>
      </c>
      <c r="E452" s="752" t="s">
        <v>431</v>
      </c>
      <c r="F452" s="752" t="s">
        <v>210</v>
      </c>
    </row>
    <row r="453" spans="2:6" x14ac:dyDescent="0.35">
      <c r="B453" s="752" t="s">
        <v>1700</v>
      </c>
      <c r="C453" s="752">
        <v>2040</v>
      </c>
      <c r="D453" s="343" t="s">
        <v>16224</v>
      </c>
      <c r="E453" s="752" t="s">
        <v>431</v>
      </c>
      <c r="F453" s="752" t="s">
        <v>210</v>
      </c>
    </row>
    <row r="454" spans="2:6" x14ac:dyDescent="0.35">
      <c r="B454" s="752" t="s">
        <v>1700</v>
      </c>
      <c r="C454" s="752">
        <v>2041</v>
      </c>
      <c r="D454" s="343" t="s">
        <v>16223</v>
      </c>
      <c r="E454" s="752" t="s">
        <v>431</v>
      </c>
      <c r="F454" s="752" t="s">
        <v>210</v>
      </c>
    </row>
    <row r="455" spans="2:6" x14ac:dyDescent="0.35">
      <c r="B455" s="752" t="s">
        <v>1700</v>
      </c>
      <c r="C455" s="752">
        <v>2041</v>
      </c>
      <c r="D455" s="343" t="s">
        <v>16222</v>
      </c>
      <c r="E455" s="752" t="s">
        <v>431</v>
      </c>
      <c r="F455" s="752" t="s">
        <v>210</v>
      </c>
    </row>
    <row r="456" spans="2:6" x14ac:dyDescent="0.35">
      <c r="B456" s="752" t="s">
        <v>1700</v>
      </c>
      <c r="C456" s="752">
        <v>2041</v>
      </c>
      <c r="D456" s="343" t="s">
        <v>16221</v>
      </c>
      <c r="E456" s="752" t="s">
        <v>431</v>
      </c>
      <c r="F456" s="752" t="s">
        <v>210</v>
      </c>
    </row>
    <row r="457" spans="2:6" x14ac:dyDescent="0.35">
      <c r="B457" s="752" t="s">
        <v>1700</v>
      </c>
      <c r="C457" s="752">
        <v>2042</v>
      </c>
      <c r="D457" s="343" t="s">
        <v>15185</v>
      </c>
      <c r="E457" s="752" t="s">
        <v>431</v>
      </c>
      <c r="F457" s="752" t="s">
        <v>210</v>
      </c>
    </row>
    <row r="458" spans="2:6" x14ac:dyDescent="0.35">
      <c r="B458" s="752" t="s">
        <v>1700</v>
      </c>
      <c r="C458" s="752">
        <v>2042</v>
      </c>
      <c r="D458" s="343" t="s">
        <v>8480</v>
      </c>
      <c r="E458" s="752" t="s">
        <v>431</v>
      </c>
      <c r="F458" s="752" t="s">
        <v>210</v>
      </c>
    </row>
    <row r="459" spans="2:6" x14ac:dyDescent="0.35">
      <c r="B459" s="752" t="s">
        <v>1700</v>
      </c>
      <c r="C459" s="752">
        <v>2043</v>
      </c>
      <c r="D459" s="343" t="s">
        <v>16220</v>
      </c>
      <c r="E459" s="752" t="s">
        <v>431</v>
      </c>
      <c r="F459" s="752" t="s">
        <v>210</v>
      </c>
    </row>
    <row r="460" spans="2:6" x14ac:dyDescent="0.35">
      <c r="B460" s="752" t="s">
        <v>1700</v>
      </c>
      <c r="C460" s="752">
        <v>2044</v>
      </c>
      <c r="D460" s="343" t="s">
        <v>5829</v>
      </c>
      <c r="E460" s="752" t="s">
        <v>431</v>
      </c>
      <c r="F460" s="752" t="s">
        <v>210</v>
      </c>
    </row>
    <row r="461" spans="2:6" x14ac:dyDescent="0.35">
      <c r="B461" s="752" t="s">
        <v>1700</v>
      </c>
      <c r="C461" s="752">
        <v>2044</v>
      </c>
      <c r="D461" s="343" t="s">
        <v>11969</v>
      </c>
      <c r="E461" s="752" t="s">
        <v>431</v>
      </c>
      <c r="F461" s="752" t="s">
        <v>210</v>
      </c>
    </row>
    <row r="462" spans="2:6" x14ac:dyDescent="0.35">
      <c r="B462" s="752" t="s">
        <v>1700</v>
      </c>
      <c r="C462" s="752">
        <v>2044</v>
      </c>
      <c r="D462" s="343" t="s">
        <v>16219</v>
      </c>
      <c r="E462" s="752" t="s">
        <v>431</v>
      </c>
      <c r="F462" s="752" t="s">
        <v>210</v>
      </c>
    </row>
    <row r="463" spans="2:6" x14ac:dyDescent="0.35">
      <c r="B463" s="752" t="s">
        <v>1700</v>
      </c>
      <c r="C463" s="752">
        <v>2045</v>
      </c>
      <c r="D463" s="343" t="s">
        <v>16218</v>
      </c>
      <c r="E463" s="752" t="s">
        <v>431</v>
      </c>
      <c r="F463" s="752" t="s">
        <v>210</v>
      </c>
    </row>
    <row r="464" spans="2:6" x14ac:dyDescent="0.35">
      <c r="B464" s="752" t="s">
        <v>1700</v>
      </c>
      <c r="C464" s="752">
        <v>2046</v>
      </c>
      <c r="D464" s="343" t="s">
        <v>7259</v>
      </c>
      <c r="E464" s="752" t="s">
        <v>431</v>
      </c>
      <c r="F464" s="752" t="s">
        <v>210</v>
      </c>
    </row>
    <row r="465" spans="2:6" x14ac:dyDescent="0.35">
      <c r="B465" s="752" t="s">
        <v>1700</v>
      </c>
      <c r="C465" s="752">
        <v>2046</v>
      </c>
      <c r="D465" s="343" t="s">
        <v>16217</v>
      </c>
      <c r="E465" s="752" t="s">
        <v>431</v>
      </c>
      <c r="F465" s="752" t="s">
        <v>210</v>
      </c>
    </row>
    <row r="466" spans="2:6" x14ac:dyDescent="0.35">
      <c r="B466" s="752" t="s">
        <v>1700</v>
      </c>
      <c r="C466" s="752">
        <v>2046</v>
      </c>
      <c r="D466" s="343" t="s">
        <v>16216</v>
      </c>
      <c r="E466" s="752" t="s">
        <v>431</v>
      </c>
      <c r="F466" s="752" t="s">
        <v>210</v>
      </c>
    </row>
    <row r="467" spans="2:6" x14ac:dyDescent="0.35">
      <c r="B467" s="752" t="s">
        <v>1700</v>
      </c>
      <c r="C467" s="752">
        <v>2046</v>
      </c>
      <c r="D467" s="343" t="s">
        <v>16215</v>
      </c>
      <c r="E467" s="752" t="s">
        <v>431</v>
      </c>
      <c r="F467" s="752" t="s">
        <v>210</v>
      </c>
    </row>
    <row r="468" spans="2:6" x14ac:dyDescent="0.35">
      <c r="B468" s="752" t="s">
        <v>1700</v>
      </c>
      <c r="C468" s="752">
        <v>2046</v>
      </c>
      <c r="D468" s="343" t="s">
        <v>16214</v>
      </c>
      <c r="E468" s="752" t="s">
        <v>431</v>
      </c>
      <c r="F468" s="752" t="s">
        <v>210</v>
      </c>
    </row>
    <row r="469" spans="2:6" x14ac:dyDescent="0.35">
      <c r="B469" s="752" t="s">
        <v>1700</v>
      </c>
      <c r="C469" s="752">
        <v>2046</v>
      </c>
      <c r="D469" s="343" t="s">
        <v>16213</v>
      </c>
      <c r="E469" s="752" t="s">
        <v>431</v>
      </c>
      <c r="F469" s="752" t="s">
        <v>210</v>
      </c>
    </row>
    <row r="470" spans="2:6" x14ac:dyDescent="0.35">
      <c r="B470" s="752" t="s">
        <v>1700</v>
      </c>
      <c r="C470" s="752">
        <v>2046</v>
      </c>
      <c r="D470" s="343" t="s">
        <v>16212</v>
      </c>
      <c r="E470" s="752" t="s">
        <v>431</v>
      </c>
      <c r="F470" s="752" t="s">
        <v>210</v>
      </c>
    </row>
    <row r="471" spans="2:6" x14ac:dyDescent="0.35">
      <c r="B471" s="752" t="s">
        <v>1700</v>
      </c>
      <c r="C471" s="752">
        <v>2047</v>
      </c>
      <c r="D471" s="343" t="s">
        <v>16211</v>
      </c>
      <c r="E471" s="752" t="s">
        <v>431</v>
      </c>
      <c r="F471" s="752" t="s">
        <v>210</v>
      </c>
    </row>
    <row r="472" spans="2:6" x14ac:dyDescent="0.35">
      <c r="B472" s="752" t="s">
        <v>1700</v>
      </c>
      <c r="C472" s="752">
        <v>2048</v>
      </c>
      <c r="D472" s="343" t="s">
        <v>7849</v>
      </c>
      <c r="E472" s="752" t="s">
        <v>431</v>
      </c>
      <c r="F472" s="752" t="s">
        <v>210</v>
      </c>
    </row>
    <row r="473" spans="2:6" x14ac:dyDescent="0.35">
      <c r="B473" s="752" t="s">
        <v>1700</v>
      </c>
      <c r="C473" s="752">
        <v>2048</v>
      </c>
      <c r="D473" s="343" t="s">
        <v>16210</v>
      </c>
      <c r="E473" s="752" t="s">
        <v>431</v>
      </c>
      <c r="F473" s="752" t="s">
        <v>210</v>
      </c>
    </row>
    <row r="474" spans="2:6" x14ac:dyDescent="0.35">
      <c r="B474" s="752" t="s">
        <v>1700</v>
      </c>
      <c r="C474" s="752">
        <v>2049</v>
      </c>
      <c r="D474" s="343" t="s">
        <v>2202</v>
      </c>
      <c r="E474" s="752" t="s">
        <v>431</v>
      </c>
      <c r="F474" s="752" t="s">
        <v>210</v>
      </c>
    </row>
    <row r="475" spans="2:6" x14ac:dyDescent="0.35">
      <c r="B475" s="752" t="s">
        <v>1700</v>
      </c>
      <c r="C475" s="752">
        <v>2049</v>
      </c>
      <c r="D475" s="343" t="s">
        <v>16209</v>
      </c>
      <c r="E475" s="752" t="s">
        <v>431</v>
      </c>
      <c r="F475" s="752" t="s">
        <v>210</v>
      </c>
    </row>
    <row r="476" spans="2:6" x14ac:dyDescent="0.35">
      <c r="B476" s="752" t="s">
        <v>1700</v>
      </c>
      <c r="C476" s="752">
        <v>2050</v>
      </c>
      <c r="D476" s="343" t="s">
        <v>11481</v>
      </c>
      <c r="E476" s="752" t="s">
        <v>431</v>
      </c>
      <c r="F476" s="752" t="s">
        <v>210</v>
      </c>
    </row>
    <row r="477" spans="2:6" x14ac:dyDescent="0.35">
      <c r="B477" s="752" t="s">
        <v>1700</v>
      </c>
      <c r="C477" s="752">
        <v>2050</v>
      </c>
      <c r="D477" s="343" t="s">
        <v>16208</v>
      </c>
      <c r="E477" s="752" t="s">
        <v>431</v>
      </c>
      <c r="F477" s="752" t="s">
        <v>210</v>
      </c>
    </row>
    <row r="478" spans="2:6" x14ac:dyDescent="0.35">
      <c r="B478" s="752" t="s">
        <v>1700</v>
      </c>
      <c r="C478" s="752">
        <v>2060</v>
      </c>
      <c r="D478" s="343" t="s">
        <v>16207</v>
      </c>
      <c r="E478" s="752" t="s">
        <v>431</v>
      </c>
      <c r="F478" s="752" t="s">
        <v>210</v>
      </c>
    </row>
    <row r="479" spans="2:6" x14ac:dyDescent="0.35">
      <c r="B479" s="752" t="s">
        <v>1700</v>
      </c>
      <c r="C479" s="752">
        <v>2060</v>
      </c>
      <c r="D479" s="343" t="s">
        <v>16206</v>
      </c>
      <c r="E479" s="752" t="s">
        <v>431</v>
      </c>
      <c r="F479" s="752" t="s">
        <v>210</v>
      </c>
    </row>
    <row r="480" spans="2:6" x14ac:dyDescent="0.35">
      <c r="B480" s="752" t="s">
        <v>1700</v>
      </c>
      <c r="C480" s="752">
        <v>2060</v>
      </c>
      <c r="D480" s="343" t="s">
        <v>16205</v>
      </c>
      <c r="E480" s="752" t="s">
        <v>431</v>
      </c>
      <c r="F480" s="752" t="s">
        <v>210</v>
      </c>
    </row>
    <row r="481" spans="2:6" x14ac:dyDescent="0.35">
      <c r="B481" s="752" t="s">
        <v>1700</v>
      </c>
      <c r="C481" s="752">
        <v>2060</v>
      </c>
      <c r="D481" s="343" t="s">
        <v>16204</v>
      </c>
      <c r="E481" s="752" t="s">
        <v>431</v>
      </c>
      <c r="F481" s="752" t="s">
        <v>210</v>
      </c>
    </row>
    <row r="482" spans="2:6" x14ac:dyDescent="0.35">
      <c r="B482" s="752" t="s">
        <v>1700</v>
      </c>
      <c r="C482" s="752">
        <v>2060</v>
      </c>
      <c r="D482" s="343" t="s">
        <v>16203</v>
      </c>
      <c r="E482" s="752" t="s">
        <v>431</v>
      </c>
      <c r="F482" s="752" t="s">
        <v>210</v>
      </c>
    </row>
    <row r="483" spans="2:6" x14ac:dyDescent="0.35">
      <c r="B483" s="752" t="s">
        <v>1700</v>
      </c>
      <c r="C483" s="752">
        <v>2060</v>
      </c>
      <c r="D483" s="343" t="s">
        <v>16202</v>
      </c>
      <c r="E483" s="752" t="s">
        <v>431</v>
      </c>
      <c r="F483" s="752" t="s">
        <v>210</v>
      </c>
    </row>
    <row r="484" spans="2:6" x14ac:dyDescent="0.35">
      <c r="B484" s="752" t="s">
        <v>1700</v>
      </c>
      <c r="C484" s="752">
        <v>2060</v>
      </c>
      <c r="D484" s="343" t="s">
        <v>16201</v>
      </c>
      <c r="E484" s="752" t="s">
        <v>431</v>
      </c>
      <c r="F484" s="752" t="s">
        <v>210</v>
      </c>
    </row>
    <row r="485" spans="2:6" x14ac:dyDescent="0.35">
      <c r="B485" s="752" t="s">
        <v>1700</v>
      </c>
      <c r="C485" s="752">
        <v>2061</v>
      </c>
      <c r="D485" s="343" t="s">
        <v>16200</v>
      </c>
      <c r="E485" s="752" t="s">
        <v>431</v>
      </c>
      <c r="F485" s="752" t="s">
        <v>210</v>
      </c>
    </row>
    <row r="486" spans="2:6" x14ac:dyDescent="0.35">
      <c r="B486" s="752" t="s">
        <v>1700</v>
      </c>
      <c r="C486" s="752">
        <v>2061</v>
      </c>
      <c r="D486" s="343" t="s">
        <v>16199</v>
      </c>
      <c r="E486" s="752" t="s">
        <v>431</v>
      </c>
      <c r="F486" s="752" t="s">
        <v>210</v>
      </c>
    </row>
    <row r="487" spans="2:6" x14ac:dyDescent="0.35">
      <c r="B487" s="752" t="s">
        <v>1700</v>
      </c>
      <c r="C487" s="752">
        <v>2062</v>
      </c>
      <c r="D487" s="343" t="s">
        <v>16198</v>
      </c>
      <c r="E487" s="752" t="s">
        <v>431</v>
      </c>
      <c r="F487" s="752" t="s">
        <v>210</v>
      </c>
    </row>
    <row r="488" spans="2:6" x14ac:dyDescent="0.35">
      <c r="B488" s="752" t="s">
        <v>1700</v>
      </c>
      <c r="C488" s="752">
        <v>2063</v>
      </c>
      <c r="D488" s="343" t="s">
        <v>4184</v>
      </c>
      <c r="E488" s="752" t="s">
        <v>431</v>
      </c>
      <c r="F488" s="752" t="s">
        <v>210</v>
      </c>
    </row>
    <row r="489" spans="2:6" x14ac:dyDescent="0.35">
      <c r="B489" s="752" t="s">
        <v>1700</v>
      </c>
      <c r="C489" s="752">
        <v>2064</v>
      </c>
      <c r="D489" s="343" t="s">
        <v>16197</v>
      </c>
      <c r="E489" s="752" t="s">
        <v>431</v>
      </c>
      <c r="F489" s="752" t="s">
        <v>210</v>
      </c>
    </row>
    <row r="490" spans="2:6" x14ac:dyDescent="0.35">
      <c r="B490" s="752" t="s">
        <v>1700</v>
      </c>
      <c r="C490" s="752">
        <v>2065</v>
      </c>
      <c r="D490" s="343" t="s">
        <v>8383</v>
      </c>
      <c r="E490" s="752" t="s">
        <v>431</v>
      </c>
      <c r="F490" s="752" t="s">
        <v>210</v>
      </c>
    </row>
    <row r="491" spans="2:6" x14ac:dyDescent="0.35">
      <c r="B491" s="752" t="s">
        <v>1700</v>
      </c>
      <c r="C491" s="752">
        <v>2065</v>
      </c>
      <c r="D491" s="343" t="s">
        <v>16196</v>
      </c>
      <c r="E491" s="752" t="s">
        <v>431</v>
      </c>
      <c r="F491" s="753" t="s">
        <v>210</v>
      </c>
    </row>
    <row r="492" spans="2:6" x14ac:dyDescent="0.35">
      <c r="B492" s="752" t="s">
        <v>1700</v>
      </c>
      <c r="C492" s="752">
        <v>2065</v>
      </c>
      <c r="D492" s="343" t="s">
        <v>16195</v>
      </c>
      <c r="E492" s="752" t="s">
        <v>431</v>
      </c>
      <c r="F492" s="752" t="s">
        <v>210</v>
      </c>
    </row>
    <row r="493" spans="2:6" x14ac:dyDescent="0.35">
      <c r="B493" s="752" t="s">
        <v>1700</v>
      </c>
      <c r="C493" s="752">
        <v>2065</v>
      </c>
      <c r="D493" s="343" t="s">
        <v>16194</v>
      </c>
      <c r="E493" s="752" t="s">
        <v>431</v>
      </c>
      <c r="F493" s="752" t="s">
        <v>210</v>
      </c>
    </row>
    <row r="494" spans="2:6" x14ac:dyDescent="0.35">
      <c r="B494" s="752" t="s">
        <v>1700</v>
      </c>
      <c r="C494" s="752">
        <v>2065</v>
      </c>
      <c r="D494" s="343" t="s">
        <v>16193</v>
      </c>
      <c r="E494" s="752" t="s">
        <v>431</v>
      </c>
      <c r="F494" s="752" t="s">
        <v>210</v>
      </c>
    </row>
    <row r="495" spans="2:6" x14ac:dyDescent="0.35">
      <c r="B495" s="752" t="s">
        <v>1700</v>
      </c>
      <c r="C495" s="752">
        <v>2065</v>
      </c>
      <c r="D495" s="343" t="s">
        <v>2100</v>
      </c>
      <c r="E495" s="752" t="s">
        <v>431</v>
      </c>
      <c r="F495" s="752" t="s">
        <v>210</v>
      </c>
    </row>
    <row r="496" spans="2:6" x14ac:dyDescent="0.35">
      <c r="B496" s="752" t="s">
        <v>1700</v>
      </c>
      <c r="C496" s="752">
        <v>2065</v>
      </c>
      <c r="D496" s="343" t="s">
        <v>16192</v>
      </c>
      <c r="E496" s="752" t="s">
        <v>431</v>
      </c>
      <c r="F496" s="752" t="s">
        <v>210</v>
      </c>
    </row>
    <row r="497" spans="2:6" x14ac:dyDescent="0.35">
      <c r="B497" s="752" t="s">
        <v>1700</v>
      </c>
      <c r="C497" s="752">
        <v>2066</v>
      </c>
      <c r="D497" s="343" t="s">
        <v>16191</v>
      </c>
      <c r="E497" s="752" t="s">
        <v>431</v>
      </c>
      <c r="F497" s="752" t="s">
        <v>210</v>
      </c>
    </row>
    <row r="498" spans="2:6" x14ac:dyDescent="0.35">
      <c r="B498" s="752" t="s">
        <v>1700</v>
      </c>
      <c r="C498" s="752">
        <v>2066</v>
      </c>
      <c r="D498" s="343" t="s">
        <v>16190</v>
      </c>
      <c r="E498" s="752" t="s">
        <v>431</v>
      </c>
      <c r="F498" s="752" t="s">
        <v>210</v>
      </c>
    </row>
    <row r="499" spans="2:6" x14ac:dyDescent="0.35">
      <c r="B499" s="752" t="s">
        <v>1700</v>
      </c>
      <c r="C499" s="752">
        <v>2066</v>
      </c>
      <c r="D499" s="343" t="s">
        <v>16189</v>
      </c>
      <c r="E499" s="752" t="s">
        <v>431</v>
      </c>
      <c r="F499" s="752" t="s">
        <v>210</v>
      </c>
    </row>
    <row r="500" spans="2:6" x14ac:dyDescent="0.35">
      <c r="B500" s="752" t="s">
        <v>1700</v>
      </c>
      <c r="C500" s="752">
        <v>2066</v>
      </c>
      <c r="D500" s="343" t="s">
        <v>16188</v>
      </c>
      <c r="E500" s="752" t="s">
        <v>431</v>
      </c>
      <c r="F500" s="752" t="s">
        <v>210</v>
      </c>
    </row>
    <row r="501" spans="2:6" x14ac:dyDescent="0.35">
      <c r="B501" s="752" t="s">
        <v>1700</v>
      </c>
      <c r="C501" s="752">
        <v>2066</v>
      </c>
      <c r="D501" s="343" t="s">
        <v>16187</v>
      </c>
      <c r="E501" s="752" t="s">
        <v>431</v>
      </c>
      <c r="F501" s="752" t="s">
        <v>210</v>
      </c>
    </row>
    <row r="502" spans="2:6" x14ac:dyDescent="0.35">
      <c r="B502" s="752" t="s">
        <v>1700</v>
      </c>
      <c r="C502" s="752">
        <v>2066</v>
      </c>
      <c r="D502" s="343" t="s">
        <v>10162</v>
      </c>
      <c r="E502" s="752" t="s">
        <v>431</v>
      </c>
      <c r="F502" s="752" t="s">
        <v>210</v>
      </c>
    </row>
    <row r="503" spans="2:6" x14ac:dyDescent="0.35">
      <c r="B503" s="752" t="s">
        <v>1700</v>
      </c>
      <c r="C503" s="752">
        <v>2066</v>
      </c>
      <c r="D503" s="343" t="s">
        <v>8747</v>
      </c>
      <c r="E503" s="752" t="s">
        <v>431</v>
      </c>
      <c r="F503" s="752" t="s">
        <v>210</v>
      </c>
    </row>
    <row r="504" spans="2:6" x14ac:dyDescent="0.35">
      <c r="B504" s="752" t="s">
        <v>1700</v>
      </c>
      <c r="C504" s="752">
        <v>2067</v>
      </c>
      <c r="D504" s="343" t="s">
        <v>16186</v>
      </c>
      <c r="E504" s="752" t="s">
        <v>431</v>
      </c>
      <c r="F504" s="752" t="s">
        <v>210</v>
      </c>
    </row>
    <row r="505" spans="2:6" x14ac:dyDescent="0.35">
      <c r="B505" s="752" t="s">
        <v>1700</v>
      </c>
      <c r="C505" s="752">
        <v>2067</v>
      </c>
      <c r="D505" s="343" t="s">
        <v>16185</v>
      </c>
      <c r="E505" s="752" t="s">
        <v>431</v>
      </c>
      <c r="F505" s="752" t="s">
        <v>210</v>
      </c>
    </row>
    <row r="506" spans="2:6" x14ac:dyDescent="0.35">
      <c r="B506" s="752" t="s">
        <v>1700</v>
      </c>
      <c r="C506" s="752">
        <v>2068</v>
      </c>
      <c r="D506" s="343" t="s">
        <v>16184</v>
      </c>
      <c r="E506" s="752" t="s">
        <v>431</v>
      </c>
      <c r="F506" s="752" t="s">
        <v>210</v>
      </c>
    </row>
    <row r="507" spans="2:6" x14ac:dyDescent="0.35">
      <c r="B507" s="752" t="s">
        <v>1700</v>
      </c>
      <c r="C507" s="752">
        <v>2068</v>
      </c>
      <c r="D507" s="343" t="s">
        <v>16183</v>
      </c>
      <c r="E507" s="752" t="s">
        <v>431</v>
      </c>
      <c r="F507" s="752" t="s">
        <v>210</v>
      </c>
    </row>
    <row r="508" spans="2:6" x14ac:dyDescent="0.35">
      <c r="B508" s="752" t="s">
        <v>1700</v>
      </c>
      <c r="C508" s="752">
        <v>2068</v>
      </c>
      <c r="D508" s="343" t="s">
        <v>16182</v>
      </c>
      <c r="E508" s="752" t="s">
        <v>431</v>
      </c>
      <c r="F508" s="752" t="s">
        <v>210</v>
      </c>
    </row>
    <row r="509" spans="2:6" x14ac:dyDescent="0.35">
      <c r="B509" s="752" t="s">
        <v>1700</v>
      </c>
      <c r="C509" s="752">
        <v>2068</v>
      </c>
      <c r="D509" s="343" t="s">
        <v>5501</v>
      </c>
      <c r="E509" s="752" t="s">
        <v>431</v>
      </c>
      <c r="F509" s="752" t="s">
        <v>210</v>
      </c>
    </row>
    <row r="510" spans="2:6" x14ac:dyDescent="0.35">
      <c r="B510" s="752" t="s">
        <v>1700</v>
      </c>
      <c r="C510" s="752">
        <v>2068</v>
      </c>
      <c r="D510" s="343" t="s">
        <v>16181</v>
      </c>
      <c r="E510" s="752" t="s">
        <v>431</v>
      </c>
      <c r="F510" s="752" t="s">
        <v>210</v>
      </c>
    </row>
    <row r="511" spans="2:6" x14ac:dyDescent="0.35">
      <c r="B511" s="752" t="s">
        <v>1700</v>
      </c>
      <c r="C511" s="752">
        <v>2068</v>
      </c>
      <c r="D511" s="343" t="s">
        <v>16180</v>
      </c>
      <c r="E511" s="752" t="s">
        <v>431</v>
      </c>
      <c r="F511" s="752" t="s">
        <v>210</v>
      </c>
    </row>
    <row r="512" spans="2:6" x14ac:dyDescent="0.35">
      <c r="B512" s="752" t="s">
        <v>1700</v>
      </c>
      <c r="C512" s="752">
        <v>2069</v>
      </c>
      <c r="D512" s="343" t="s">
        <v>16179</v>
      </c>
      <c r="E512" s="752" t="s">
        <v>431</v>
      </c>
      <c r="F512" s="752" t="s">
        <v>210</v>
      </c>
    </row>
    <row r="513" spans="2:6" x14ac:dyDescent="0.35">
      <c r="B513" s="752" t="s">
        <v>1700</v>
      </c>
      <c r="C513" s="752">
        <v>2069</v>
      </c>
      <c r="D513" s="343" t="s">
        <v>16178</v>
      </c>
      <c r="E513" s="752" t="s">
        <v>431</v>
      </c>
      <c r="F513" s="752" t="s">
        <v>210</v>
      </c>
    </row>
    <row r="514" spans="2:6" x14ac:dyDescent="0.35">
      <c r="B514" s="752" t="s">
        <v>1700</v>
      </c>
      <c r="C514" s="752">
        <v>2069</v>
      </c>
      <c r="D514" s="343" t="s">
        <v>16177</v>
      </c>
      <c r="E514" s="752" t="s">
        <v>431</v>
      </c>
      <c r="F514" s="752" t="s">
        <v>210</v>
      </c>
    </row>
    <row r="515" spans="2:6" x14ac:dyDescent="0.35">
      <c r="B515" s="752" t="s">
        <v>1700</v>
      </c>
      <c r="C515" s="752">
        <v>2070</v>
      </c>
      <c r="D515" s="343" t="s">
        <v>16176</v>
      </c>
      <c r="E515" s="752" t="s">
        <v>431</v>
      </c>
      <c r="F515" s="752" t="s">
        <v>210</v>
      </c>
    </row>
    <row r="516" spans="2:6" x14ac:dyDescent="0.35">
      <c r="B516" s="752" t="s">
        <v>1700</v>
      </c>
      <c r="C516" s="752">
        <v>2070</v>
      </c>
      <c r="D516" s="343" t="s">
        <v>16175</v>
      </c>
      <c r="E516" s="752" t="s">
        <v>431</v>
      </c>
      <c r="F516" s="752" t="s">
        <v>210</v>
      </c>
    </row>
    <row r="517" spans="2:6" x14ac:dyDescent="0.35">
      <c r="B517" s="752" t="s">
        <v>1700</v>
      </c>
      <c r="C517" s="752">
        <v>2070</v>
      </c>
      <c r="D517" s="343" t="s">
        <v>16174</v>
      </c>
      <c r="E517" s="752" t="s">
        <v>431</v>
      </c>
      <c r="F517" s="752" t="s">
        <v>210</v>
      </c>
    </row>
    <row r="518" spans="2:6" x14ac:dyDescent="0.35">
      <c r="B518" s="752" t="s">
        <v>1700</v>
      </c>
      <c r="C518" s="752">
        <v>2071</v>
      </c>
      <c r="D518" s="343" t="s">
        <v>16173</v>
      </c>
      <c r="E518" s="752" t="s">
        <v>431</v>
      </c>
      <c r="F518" s="752" t="s">
        <v>210</v>
      </c>
    </row>
    <row r="519" spans="2:6" x14ac:dyDescent="0.35">
      <c r="B519" s="752" t="s">
        <v>1700</v>
      </c>
      <c r="C519" s="752">
        <v>2071</v>
      </c>
      <c r="D519" s="343" t="s">
        <v>10025</v>
      </c>
      <c r="E519" s="752" t="s">
        <v>431</v>
      </c>
      <c r="F519" s="752" t="s">
        <v>210</v>
      </c>
    </row>
    <row r="520" spans="2:6" x14ac:dyDescent="0.35">
      <c r="B520" s="752" t="s">
        <v>1700</v>
      </c>
      <c r="C520" s="752">
        <v>2072</v>
      </c>
      <c r="D520" s="343" t="s">
        <v>2243</v>
      </c>
      <c r="E520" s="752" t="s">
        <v>431</v>
      </c>
      <c r="F520" s="752" t="s">
        <v>210</v>
      </c>
    </row>
    <row r="521" spans="2:6" x14ac:dyDescent="0.35">
      <c r="B521" s="752" t="s">
        <v>1700</v>
      </c>
      <c r="C521" s="752">
        <v>2073</v>
      </c>
      <c r="D521" s="343" t="s">
        <v>16172</v>
      </c>
      <c r="E521" s="752" t="s">
        <v>431</v>
      </c>
      <c r="F521" s="752" t="s">
        <v>210</v>
      </c>
    </row>
    <row r="522" spans="2:6" x14ac:dyDescent="0.35">
      <c r="B522" s="752" t="s">
        <v>1700</v>
      </c>
      <c r="C522" s="752">
        <v>2073</v>
      </c>
      <c r="D522" s="343" t="s">
        <v>16171</v>
      </c>
      <c r="E522" s="752" t="s">
        <v>431</v>
      </c>
      <c r="F522" s="752" t="s">
        <v>210</v>
      </c>
    </row>
    <row r="523" spans="2:6" x14ac:dyDescent="0.35">
      <c r="B523" s="752" t="s">
        <v>1700</v>
      </c>
      <c r="C523" s="752">
        <v>2074</v>
      </c>
      <c r="D523" s="343" t="s">
        <v>16170</v>
      </c>
      <c r="E523" s="752" t="s">
        <v>431</v>
      </c>
      <c r="F523" s="752" t="s">
        <v>210</v>
      </c>
    </row>
    <row r="524" spans="2:6" x14ac:dyDescent="0.35">
      <c r="B524" s="752" t="s">
        <v>1700</v>
      </c>
      <c r="C524" s="752">
        <v>2074</v>
      </c>
      <c r="D524" s="343" t="s">
        <v>16169</v>
      </c>
      <c r="E524" s="752" t="s">
        <v>431</v>
      </c>
      <c r="F524" s="752" t="s">
        <v>210</v>
      </c>
    </row>
    <row r="525" spans="2:6" x14ac:dyDescent="0.35">
      <c r="B525" s="752" t="s">
        <v>1700</v>
      </c>
      <c r="C525" s="752">
        <v>2074</v>
      </c>
      <c r="D525" s="343" t="s">
        <v>16168</v>
      </c>
      <c r="E525" s="752" t="s">
        <v>431</v>
      </c>
      <c r="F525" s="752" t="s">
        <v>210</v>
      </c>
    </row>
    <row r="526" spans="2:6" x14ac:dyDescent="0.35">
      <c r="B526" s="752" t="s">
        <v>1700</v>
      </c>
      <c r="C526" s="752">
        <v>2074</v>
      </c>
      <c r="D526" s="343" t="s">
        <v>16167</v>
      </c>
      <c r="E526" s="752" t="s">
        <v>431</v>
      </c>
      <c r="F526" s="752" t="s">
        <v>210</v>
      </c>
    </row>
    <row r="527" spans="2:6" x14ac:dyDescent="0.35">
      <c r="B527" s="752" t="s">
        <v>1700</v>
      </c>
      <c r="C527" s="752">
        <v>2075</v>
      </c>
      <c r="D527" s="343" t="s">
        <v>5402</v>
      </c>
      <c r="E527" s="752" t="s">
        <v>431</v>
      </c>
      <c r="F527" s="752" t="s">
        <v>210</v>
      </c>
    </row>
    <row r="528" spans="2:6" x14ac:dyDescent="0.35">
      <c r="B528" s="752" t="s">
        <v>1700</v>
      </c>
      <c r="C528" s="752">
        <v>2075</v>
      </c>
      <c r="D528" s="343" t="s">
        <v>16166</v>
      </c>
      <c r="E528" s="752" t="s">
        <v>431</v>
      </c>
      <c r="F528" s="752" t="s">
        <v>210</v>
      </c>
    </row>
    <row r="529" spans="2:6" x14ac:dyDescent="0.35">
      <c r="B529" s="752" t="s">
        <v>1700</v>
      </c>
      <c r="C529" s="752">
        <v>2076</v>
      </c>
      <c r="D529" s="343" t="s">
        <v>16165</v>
      </c>
      <c r="E529" s="752" t="s">
        <v>431</v>
      </c>
      <c r="F529" s="752" t="s">
        <v>210</v>
      </c>
    </row>
    <row r="530" spans="2:6" x14ac:dyDescent="0.35">
      <c r="B530" s="752" t="s">
        <v>1700</v>
      </c>
      <c r="C530" s="752">
        <v>2076</v>
      </c>
      <c r="D530" s="343" t="s">
        <v>16164</v>
      </c>
      <c r="E530" s="752" t="s">
        <v>431</v>
      </c>
      <c r="F530" s="752" t="s">
        <v>210</v>
      </c>
    </row>
    <row r="531" spans="2:6" x14ac:dyDescent="0.35">
      <c r="B531" s="752" t="s">
        <v>1700</v>
      </c>
      <c r="C531" s="752">
        <v>2076</v>
      </c>
      <c r="D531" s="343" t="s">
        <v>16163</v>
      </c>
      <c r="E531" s="752" t="s">
        <v>431</v>
      </c>
      <c r="F531" s="752" t="s">
        <v>210</v>
      </c>
    </row>
    <row r="532" spans="2:6" x14ac:dyDescent="0.35">
      <c r="B532" s="752" t="s">
        <v>1700</v>
      </c>
      <c r="C532" s="752">
        <v>2077</v>
      </c>
      <c r="D532" s="343" t="s">
        <v>16162</v>
      </c>
      <c r="E532" s="752" t="s">
        <v>431</v>
      </c>
      <c r="F532" s="752" t="s">
        <v>210</v>
      </c>
    </row>
    <row r="533" spans="2:6" x14ac:dyDescent="0.35">
      <c r="B533" s="752" t="s">
        <v>1700</v>
      </c>
      <c r="C533" s="752">
        <v>2077</v>
      </c>
      <c r="D533" s="343" t="s">
        <v>16161</v>
      </c>
      <c r="E533" s="752" t="s">
        <v>431</v>
      </c>
      <c r="F533" s="752" t="s">
        <v>210</v>
      </c>
    </row>
    <row r="534" spans="2:6" x14ac:dyDescent="0.35">
      <c r="B534" s="752" t="s">
        <v>1700</v>
      </c>
      <c r="C534" s="752">
        <v>2077</v>
      </c>
      <c r="D534" s="343" t="s">
        <v>16160</v>
      </c>
      <c r="E534" s="752" t="s">
        <v>431</v>
      </c>
      <c r="F534" s="752" t="s">
        <v>210</v>
      </c>
    </row>
    <row r="535" spans="2:6" x14ac:dyDescent="0.35">
      <c r="B535" s="752" t="s">
        <v>1700</v>
      </c>
      <c r="C535" s="752">
        <v>2077</v>
      </c>
      <c r="D535" s="343" t="s">
        <v>16159</v>
      </c>
      <c r="E535" s="752" t="s">
        <v>431</v>
      </c>
      <c r="F535" s="752" t="s">
        <v>210</v>
      </c>
    </row>
    <row r="536" spans="2:6" x14ac:dyDescent="0.35">
      <c r="B536" s="752" t="s">
        <v>1700</v>
      </c>
      <c r="C536" s="752">
        <v>2079</v>
      </c>
      <c r="D536" s="343" t="s">
        <v>16158</v>
      </c>
      <c r="E536" s="752" t="s">
        <v>431</v>
      </c>
      <c r="F536" s="752" t="s">
        <v>210</v>
      </c>
    </row>
    <row r="537" spans="2:6" x14ac:dyDescent="0.35">
      <c r="B537" s="752" t="s">
        <v>1700</v>
      </c>
      <c r="C537" s="752">
        <v>2080</v>
      </c>
      <c r="D537" s="343" t="s">
        <v>16157</v>
      </c>
      <c r="E537" s="752" t="s">
        <v>431</v>
      </c>
      <c r="F537" s="752" t="s">
        <v>210</v>
      </c>
    </row>
    <row r="538" spans="2:6" x14ac:dyDescent="0.35">
      <c r="B538" s="752" t="s">
        <v>1700</v>
      </c>
      <c r="C538" s="752">
        <v>2081</v>
      </c>
      <c r="D538" s="343" t="s">
        <v>16156</v>
      </c>
      <c r="E538" s="752" t="s">
        <v>431</v>
      </c>
      <c r="F538" s="752" t="s">
        <v>210</v>
      </c>
    </row>
    <row r="539" spans="2:6" x14ac:dyDescent="0.35">
      <c r="B539" s="752" t="s">
        <v>1700</v>
      </c>
      <c r="C539" s="752">
        <v>2081</v>
      </c>
      <c r="D539" s="343" t="s">
        <v>16155</v>
      </c>
      <c r="E539" s="752" t="s">
        <v>431</v>
      </c>
      <c r="F539" s="752" t="s">
        <v>210</v>
      </c>
    </row>
    <row r="540" spans="2:6" x14ac:dyDescent="0.35">
      <c r="B540" s="752" t="s">
        <v>1700</v>
      </c>
      <c r="C540" s="752">
        <v>2082</v>
      </c>
      <c r="D540" s="343" t="s">
        <v>16154</v>
      </c>
      <c r="E540" s="752" t="s">
        <v>431</v>
      </c>
      <c r="F540" s="752" t="s">
        <v>212</v>
      </c>
    </row>
    <row r="541" spans="2:6" x14ac:dyDescent="0.35">
      <c r="B541" s="752" t="s">
        <v>1700</v>
      </c>
      <c r="C541" s="752">
        <v>2082</v>
      </c>
      <c r="D541" s="343" t="s">
        <v>16153</v>
      </c>
      <c r="E541" s="752" t="s">
        <v>431</v>
      </c>
      <c r="F541" s="752" t="s">
        <v>212</v>
      </c>
    </row>
    <row r="542" spans="2:6" x14ac:dyDescent="0.35">
      <c r="B542" s="752" t="s">
        <v>1700</v>
      </c>
      <c r="C542" s="752">
        <v>2082</v>
      </c>
      <c r="D542" s="343" t="s">
        <v>16152</v>
      </c>
      <c r="E542" s="752" t="s">
        <v>431</v>
      </c>
      <c r="F542" s="752" t="s">
        <v>212</v>
      </c>
    </row>
    <row r="543" spans="2:6" x14ac:dyDescent="0.35">
      <c r="B543" s="752" t="s">
        <v>1700</v>
      </c>
      <c r="C543" s="752">
        <v>2083</v>
      </c>
      <c r="D543" s="343" t="s">
        <v>16151</v>
      </c>
      <c r="E543" s="752" t="s">
        <v>431</v>
      </c>
      <c r="F543" s="752" t="s">
        <v>210</v>
      </c>
    </row>
    <row r="544" spans="2:6" x14ac:dyDescent="0.35">
      <c r="B544" s="752" t="s">
        <v>1700</v>
      </c>
      <c r="C544" s="752">
        <v>2083</v>
      </c>
      <c r="D544" s="343" t="s">
        <v>1812</v>
      </c>
      <c r="E544" s="752" t="s">
        <v>431</v>
      </c>
      <c r="F544" s="752" t="s">
        <v>210</v>
      </c>
    </row>
    <row r="545" spans="2:6" x14ac:dyDescent="0.35">
      <c r="B545" s="752" t="s">
        <v>1700</v>
      </c>
      <c r="C545" s="752">
        <v>2083</v>
      </c>
      <c r="D545" s="343" t="s">
        <v>16150</v>
      </c>
      <c r="E545" s="752" t="s">
        <v>431</v>
      </c>
      <c r="F545" s="752" t="s">
        <v>210</v>
      </c>
    </row>
    <row r="546" spans="2:6" x14ac:dyDescent="0.35">
      <c r="B546" s="752" t="s">
        <v>1700</v>
      </c>
      <c r="C546" s="752">
        <v>2083</v>
      </c>
      <c r="D546" s="343" t="s">
        <v>16149</v>
      </c>
      <c r="E546" s="752" t="s">
        <v>431</v>
      </c>
      <c r="F546" s="752" t="s">
        <v>210</v>
      </c>
    </row>
    <row r="547" spans="2:6" x14ac:dyDescent="0.35">
      <c r="B547" s="752" t="s">
        <v>1700</v>
      </c>
      <c r="C547" s="752">
        <v>2083</v>
      </c>
      <c r="D547" s="343" t="s">
        <v>16148</v>
      </c>
      <c r="E547" s="752" t="s">
        <v>431</v>
      </c>
      <c r="F547" s="752" t="s">
        <v>210</v>
      </c>
    </row>
    <row r="548" spans="2:6" x14ac:dyDescent="0.35">
      <c r="B548" s="752" t="s">
        <v>1700</v>
      </c>
      <c r="C548" s="752">
        <v>2083</v>
      </c>
      <c r="D548" s="343" t="s">
        <v>16147</v>
      </c>
      <c r="E548" s="752" t="s">
        <v>431</v>
      </c>
      <c r="F548" s="752" t="s">
        <v>210</v>
      </c>
    </row>
    <row r="549" spans="2:6" x14ac:dyDescent="0.35">
      <c r="B549" s="752" t="s">
        <v>1700</v>
      </c>
      <c r="C549" s="752">
        <v>2083</v>
      </c>
      <c r="D549" s="343" t="s">
        <v>16146</v>
      </c>
      <c r="E549" s="752" t="s">
        <v>431</v>
      </c>
      <c r="F549" s="752" t="s">
        <v>210</v>
      </c>
    </row>
    <row r="550" spans="2:6" x14ac:dyDescent="0.35">
      <c r="B550" s="752" t="s">
        <v>1700</v>
      </c>
      <c r="C550" s="752">
        <v>2084</v>
      </c>
      <c r="D550" s="343" t="s">
        <v>16145</v>
      </c>
      <c r="E550" s="752" t="s">
        <v>431</v>
      </c>
      <c r="F550" s="752" t="s">
        <v>210</v>
      </c>
    </row>
    <row r="551" spans="2:6" x14ac:dyDescent="0.35">
      <c r="B551" s="752" t="s">
        <v>1700</v>
      </c>
      <c r="C551" s="752">
        <v>2084</v>
      </c>
      <c r="D551" s="343" t="s">
        <v>16144</v>
      </c>
      <c r="E551" s="752" t="s">
        <v>431</v>
      </c>
      <c r="F551" s="752" t="s">
        <v>210</v>
      </c>
    </row>
    <row r="552" spans="2:6" x14ac:dyDescent="0.35">
      <c r="B552" s="752" t="s">
        <v>1700</v>
      </c>
      <c r="C552" s="752">
        <v>2084</v>
      </c>
      <c r="D552" s="343" t="s">
        <v>16143</v>
      </c>
      <c r="E552" s="752" t="s">
        <v>431</v>
      </c>
      <c r="F552" s="752" t="s">
        <v>210</v>
      </c>
    </row>
    <row r="553" spans="2:6" x14ac:dyDescent="0.35">
      <c r="B553" s="752" t="s">
        <v>1700</v>
      </c>
      <c r="C553" s="752">
        <v>2085</v>
      </c>
      <c r="D553" s="343" t="s">
        <v>16142</v>
      </c>
      <c r="E553" s="752" t="s">
        <v>431</v>
      </c>
      <c r="F553" s="752" t="s">
        <v>210</v>
      </c>
    </row>
    <row r="554" spans="2:6" x14ac:dyDescent="0.35">
      <c r="B554" s="752" t="s">
        <v>1700</v>
      </c>
      <c r="C554" s="752">
        <v>2085</v>
      </c>
      <c r="D554" s="343" t="s">
        <v>16141</v>
      </c>
      <c r="E554" s="752" t="s">
        <v>431</v>
      </c>
      <c r="F554" s="752" t="s">
        <v>210</v>
      </c>
    </row>
    <row r="555" spans="2:6" x14ac:dyDescent="0.35">
      <c r="B555" s="752" t="s">
        <v>1700</v>
      </c>
      <c r="C555" s="752">
        <v>2085</v>
      </c>
      <c r="D555" s="343" t="s">
        <v>16140</v>
      </c>
      <c r="E555" s="752" t="s">
        <v>431</v>
      </c>
      <c r="F555" s="752" t="s">
        <v>210</v>
      </c>
    </row>
    <row r="556" spans="2:6" x14ac:dyDescent="0.35">
      <c r="B556" s="752" t="s">
        <v>1700</v>
      </c>
      <c r="C556" s="752">
        <v>2086</v>
      </c>
      <c r="D556" s="343" t="s">
        <v>16139</v>
      </c>
      <c r="E556" s="752" t="s">
        <v>431</v>
      </c>
      <c r="F556" s="752" t="s">
        <v>210</v>
      </c>
    </row>
    <row r="557" spans="2:6" x14ac:dyDescent="0.35">
      <c r="B557" s="752" t="s">
        <v>1700</v>
      </c>
      <c r="C557" s="752">
        <v>2086</v>
      </c>
      <c r="D557" s="343" t="s">
        <v>16138</v>
      </c>
      <c r="E557" s="752" t="s">
        <v>431</v>
      </c>
      <c r="F557" s="752" t="s">
        <v>210</v>
      </c>
    </row>
    <row r="558" spans="2:6" x14ac:dyDescent="0.35">
      <c r="B558" s="752" t="s">
        <v>1700</v>
      </c>
      <c r="C558" s="752">
        <v>2087</v>
      </c>
      <c r="D558" s="343" t="s">
        <v>5935</v>
      </c>
      <c r="E558" s="752" t="s">
        <v>431</v>
      </c>
      <c r="F558" s="752" t="s">
        <v>210</v>
      </c>
    </row>
    <row r="559" spans="2:6" x14ac:dyDescent="0.35">
      <c r="B559" s="752" t="s">
        <v>1700</v>
      </c>
      <c r="C559" s="752">
        <v>2087</v>
      </c>
      <c r="D559" s="343" t="s">
        <v>16137</v>
      </c>
      <c r="E559" s="752" t="s">
        <v>431</v>
      </c>
      <c r="F559" s="752" t="s">
        <v>210</v>
      </c>
    </row>
    <row r="560" spans="2:6" x14ac:dyDescent="0.35">
      <c r="B560" s="752" t="s">
        <v>1700</v>
      </c>
      <c r="C560" s="752">
        <v>2088</v>
      </c>
      <c r="D560" s="343" t="s">
        <v>16136</v>
      </c>
      <c r="E560" s="752" t="s">
        <v>431</v>
      </c>
      <c r="F560" s="752" t="s">
        <v>210</v>
      </c>
    </row>
    <row r="561" spans="2:6" x14ac:dyDescent="0.35">
      <c r="B561" s="752" t="s">
        <v>1700</v>
      </c>
      <c r="C561" s="752">
        <v>2088</v>
      </c>
      <c r="D561" s="343" t="s">
        <v>16135</v>
      </c>
      <c r="E561" s="752" t="s">
        <v>431</v>
      </c>
      <c r="F561" s="752" t="s">
        <v>210</v>
      </c>
    </row>
    <row r="562" spans="2:6" x14ac:dyDescent="0.35">
      <c r="B562" s="752" t="s">
        <v>1700</v>
      </c>
      <c r="C562" s="752">
        <v>2089</v>
      </c>
      <c r="D562" s="343" t="s">
        <v>16134</v>
      </c>
      <c r="E562" s="752" t="s">
        <v>431</v>
      </c>
      <c r="F562" s="752" t="s">
        <v>210</v>
      </c>
    </row>
    <row r="563" spans="2:6" x14ac:dyDescent="0.35">
      <c r="B563" s="752" t="s">
        <v>1700</v>
      </c>
      <c r="C563" s="752">
        <v>2089</v>
      </c>
      <c r="D563" s="343" t="s">
        <v>16133</v>
      </c>
      <c r="E563" s="752" t="s">
        <v>431</v>
      </c>
      <c r="F563" s="752" t="s">
        <v>210</v>
      </c>
    </row>
    <row r="564" spans="2:6" x14ac:dyDescent="0.35">
      <c r="B564" s="752" t="s">
        <v>1700</v>
      </c>
      <c r="C564" s="752">
        <v>2089</v>
      </c>
      <c r="D564" s="343" t="s">
        <v>16132</v>
      </c>
      <c r="E564" s="752" t="s">
        <v>431</v>
      </c>
      <c r="F564" s="752" t="s">
        <v>210</v>
      </c>
    </row>
    <row r="565" spans="2:6" x14ac:dyDescent="0.35">
      <c r="B565" s="752" t="s">
        <v>1700</v>
      </c>
      <c r="C565" s="752">
        <v>2090</v>
      </c>
      <c r="D565" s="343" t="s">
        <v>2424</v>
      </c>
      <c r="E565" s="752" t="s">
        <v>431</v>
      </c>
      <c r="F565" s="752" t="s">
        <v>210</v>
      </c>
    </row>
    <row r="566" spans="2:6" x14ac:dyDescent="0.35">
      <c r="B566" s="752" t="s">
        <v>1700</v>
      </c>
      <c r="C566" s="752">
        <v>2090</v>
      </c>
      <c r="D566" s="343" t="s">
        <v>16131</v>
      </c>
      <c r="E566" s="752" t="s">
        <v>431</v>
      </c>
      <c r="F566" s="752" t="s">
        <v>210</v>
      </c>
    </row>
    <row r="567" spans="2:6" x14ac:dyDescent="0.35">
      <c r="B567" s="752" t="s">
        <v>1700</v>
      </c>
      <c r="C567" s="752">
        <v>2090</v>
      </c>
      <c r="D567" s="343" t="s">
        <v>16130</v>
      </c>
      <c r="E567" s="752" t="s">
        <v>431</v>
      </c>
      <c r="F567" s="752" t="s">
        <v>210</v>
      </c>
    </row>
    <row r="568" spans="2:6" x14ac:dyDescent="0.35">
      <c r="B568" s="752" t="s">
        <v>1700</v>
      </c>
      <c r="C568" s="752">
        <v>2092</v>
      </c>
      <c r="D568" s="343" t="s">
        <v>6768</v>
      </c>
      <c r="E568" s="752" t="s">
        <v>431</v>
      </c>
      <c r="F568" s="752" t="s">
        <v>210</v>
      </c>
    </row>
    <row r="569" spans="2:6" x14ac:dyDescent="0.35">
      <c r="B569" s="752" t="s">
        <v>1700</v>
      </c>
      <c r="C569" s="752">
        <v>2093</v>
      </c>
      <c r="D569" s="343" t="s">
        <v>16129</v>
      </c>
      <c r="E569" s="752" t="s">
        <v>431</v>
      </c>
      <c r="F569" s="752" t="s">
        <v>210</v>
      </c>
    </row>
    <row r="570" spans="2:6" x14ac:dyDescent="0.35">
      <c r="B570" s="752" t="s">
        <v>1700</v>
      </c>
      <c r="C570" s="752">
        <v>2093</v>
      </c>
      <c r="D570" s="343" t="s">
        <v>16128</v>
      </c>
      <c r="E570" s="752" t="s">
        <v>431</v>
      </c>
      <c r="F570" s="752" t="s">
        <v>210</v>
      </c>
    </row>
    <row r="571" spans="2:6" x14ac:dyDescent="0.35">
      <c r="B571" s="752" t="s">
        <v>1700</v>
      </c>
      <c r="C571" s="752">
        <v>2093</v>
      </c>
      <c r="D571" s="343" t="s">
        <v>8353</v>
      </c>
      <c r="E571" s="752" t="s">
        <v>431</v>
      </c>
      <c r="F571" s="752" t="s">
        <v>210</v>
      </c>
    </row>
    <row r="572" spans="2:6" x14ac:dyDescent="0.35">
      <c r="B572" s="752" t="s">
        <v>1700</v>
      </c>
      <c r="C572" s="752">
        <v>2093</v>
      </c>
      <c r="D572" s="343" t="s">
        <v>16127</v>
      </c>
      <c r="E572" s="752" t="s">
        <v>431</v>
      </c>
      <c r="F572" s="752" t="s">
        <v>210</v>
      </c>
    </row>
    <row r="573" spans="2:6" x14ac:dyDescent="0.35">
      <c r="B573" s="752" t="s">
        <v>1700</v>
      </c>
      <c r="C573" s="752">
        <v>2093</v>
      </c>
      <c r="D573" s="343" t="s">
        <v>16126</v>
      </c>
      <c r="E573" s="752" t="s">
        <v>431</v>
      </c>
      <c r="F573" s="752" t="s">
        <v>210</v>
      </c>
    </row>
    <row r="574" spans="2:6" x14ac:dyDescent="0.35">
      <c r="B574" s="752" t="s">
        <v>1700</v>
      </c>
      <c r="C574" s="752">
        <v>2094</v>
      </c>
      <c r="D574" s="343" t="s">
        <v>16125</v>
      </c>
      <c r="E574" s="752" t="s">
        <v>431</v>
      </c>
      <c r="F574" s="752" t="s">
        <v>210</v>
      </c>
    </row>
    <row r="575" spans="2:6" x14ac:dyDescent="0.35">
      <c r="B575" s="752" t="s">
        <v>1700</v>
      </c>
      <c r="C575" s="752">
        <v>2095</v>
      </c>
      <c r="D575" s="343" t="s">
        <v>8942</v>
      </c>
      <c r="E575" s="752" t="s">
        <v>431</v>
      </c>
      <c r="F575" s="752" t="s">
        <v>210</v>
      </c>
    </row>
    <row r="576" spans="2:6" x14ac:dyDescent="0.35">
      <c r="B576" s="752" t="s">
        <v>1700</v>
      </c>
      <c r="C576" s="752">
        <v>2095</v>
      </c>
      <c r="D576" s="343" t="s">
        <v>16124</v>
      </c>
      <c r="E576" s="752" t="s">
        <v>431</v>
      </c>
      <c r="F576" s="752" t="s">
        <v>210</v>
      </c>
    </row>
    <row r="577" spans="2:9" x14ac:dyDescent="0.35">
      <c r="B577" s="752" t="s">
        <v>1700</v>
      </c>
      <c r="C577" s="752">
        <v>2096</v>
      </c>
      <c r="D577" s="343" t="s">
        <v>16123</v>
      </c>
      <c r="E577" s="752" t="s">
        <v>431</v>
      </c>
      <c r="F577" s="752" t="s">
        <v>210</v>
      </c>
    </row>
    <row r="578" spans="2:9" x14ac:dyDescent="0.35">
      <c r="B578" s="752" t="s">
        <v>1700</v>
      </c>
      <c r="C578" s="752">
        <v>2096</v>
      </c>
      <c r="D578" s="343" t="s">
        <v>6299</v>
      </c>
      <c r="E578" s="752" t="s">
        <v>431</v>
      </c>
      <c r="F578" s="752" t="s">
        <v>210</v>
      </c>
    </row>
    <row r="579" spans="2:9" x14ac:dyDescent="0.35">
      <c r="B579" s="752" t="s">
        <v>1700</v>
      </c>
      <c r="C579" s="752">
        <v>2096</v>
      </c>
      <c r="D579" s="343" t="s">
        <v>11579</v>
      </c>
      <c r="E579" s="752" t="s">
        <v>431</v>
      </c>
      <c r="F579" s="752" t="s">
        <v>210</v>
      </c>
    </row>
    <row r="580" spans="2:9" x14ac:dyDescent="0.35">
      <c r="B580" s="752" t="s">
        <v>1700</v>
      </c>
      <c r="C580" s="752">
        <v>2097</v>
      </c>
      <c r="D580" s="343" t="s">
        <v>6954</v>
      </c>
      <c r="E580" s="752" t="s">
        <v>431</v>
      </c>
      <c r="F580" s="752" t="s">
        <v>210</v>
      </c>
    </row>
    <row r="581" spans="2:9" x14ac:dyDescent="0.35">
      <c r="B581" s="752" t="s">
        <v>1700</v>
      </c>
      <c r="C581" s="752">
        <v>2097</v>
      </c>
      <c r="D581" s="343" t="s">
        <v>16122</v>
      </c>
      <c r="E581" s="752" t="s">
        <v>431</v>
      </c>
      <c r="F581" s="752" t="s">
        <v>210</v>
      </c>
    </row>
    <row r="582" spans="2:9" x14ac:dyDescent="0.35">
      <c r="B582" s="752" t="s">
        <v>1700</v>
      </c>
      <c r="C582" s="752">
        <v>2097</v>
      </c>
      <c r="D582" s="343" t="s">
        <v>16121</v>
      </c>
      <c r="E582" s="752" t="s">
        <v>431</v>
      </c>
      <c r="F582" s="752" t="s">
        <v>210</v>
      </c>
    </row>
    <row r="583" spans="2:9" x14ac:dyDescent="0.35">
      <c r="B583" s="752" t="s">
        <v>1700</v>
      </c>
      <c r="C583" s="752">
        <v>2097</v>
      </c>
      <c r="D583" s="343" t="s">
        <v>16120</v>
      </c>
      <c r="E583" s="752" t="s">
        <v>431</v>
      </c>
      <c r="F583" s="752" t="s">
        <v>210</v>
      </c>
    </row>
    <row r="584" spans="2:9" x14ac:dyDescent="0.35">
      <c r="B584" s="752" t="s">
        <v>1700</v>
      </c>
      <c r="C584" s="752">
        <v>2099</v>
      </c>
      <c r="D584" s="343" t="s">
        <v>5464</v>
      </c>
      <c r="E584" s="752" t="s">
        <v>431</v>
      </c>
      <c r="F584" s="752" t="s">
        <v>210</v>
      </c>
    </row>
    <row r="585" spans="2:9" x14ac:dyDescent="0.35">
      <c r="B585" s="752" t="s">
        <v>1700</v>
      </c>
      <c r="C585" s="752">
        <v>2099</v>
      </c>
      <c r="D585" s="343" t="s">
        <v>16119</v>
      </c>
      <c r="E585" s="752" t="s">
        <v>431</v>
      </c>
      <c r="F585" s="752" t="s">
        <v>210</v>
      </c>
    </row>
    <row r="586" spans="2:9" x14ac:dyDescent="0.35">
      <c r="B586" s="752" t="s">
        <v>1700</v>
      </c>
      <c r="C586" s="752">
        <v>2099</v>
      </c>
      <c r="D586" s="343" t="s">
        <v>16118</v>
      </c>
      <c r="E586" s="752" t="s">
        <v>431</v>
      </c>
      <c r="F586" s="752" t="s">
        <v>210</v>
      </c>
    </row>
    <row r="587" spans="2:9" x14ac:dyDescent="0.35">
      <c r="B587" s="752" t="s">
        <v>1700</v>
      </c>
      <c r="C587" s="752">
        <v>2099</v>
      </c>
      <c r="D587" s="343" t="s">
        <v>16117</v>
      </c>
      <c r="E587" s="752" t="s">
        <v>431</v>
      </c>
      <c r="F587" s="752" t="s">
        <v>210</v>
      </c>
    </row>
    <row r="588" spans="2:9" x14ac:dyDescent="0.35">
      <c r="B588" s="752" t="s">
        <v>1700</v>
      </c>
      <c r="C588" s="752">
        <v>2100</v>
      </c>
      <c r="D588" s="343" t="s">
        <v>16116</v>
      </c>
      <c r="E588" s="752" t="s">
        <v>431</v>
      </c>
      <c r="F588" s="752" t="s">
        <v>210</v>
      </c>
    </row>
    <row r="589" spans="2:9" x14ac:dyDescent="0.35">
      <c r="B589" s="752" t="s">
        <v>1700</v>
      </c>
      <c r="C589" s="752">
        <v>2100</v>
      </c>
      <c r="D589" s="343" t="s">
        <v>16115</v>
      </c>
      <c r="E589" s="752" t="s">
        <v>431</v>
      </c>
      <c r="F589" s="752" t="s">
        <v>210</v>
      </c>
    </row>
    <row r="590" spans="2:9" s="757" customFormat="1" x14ac:dyDescent="0.35">
      <c r="B590" s="752" t="s">
        <v>1700</v>
      </c>
      <c r="C590" s="752">
        <v>2100</v>
      </c>
      <c r="D590" s="343" t="s">
        <v>16114</v>
      </c>
      <c r="E590" s="752" t="s">
        <v>431</v>
      </c>
      <c r="F590" s="752" t="s">
        <v>210</v>
      </c>
      <c r="I590" s="758"/>
    </row>
    <row r="591" spans="2:9" x14ac:dyDescent="0.35">
      <c r="B591" s="752" t="s">
        <v>1700</v>
      </c>
      <c r="C591" s="752">
        <v>2100</v>
      </c>
      <c r="D591" s="343" t="s">
        <v>16113</v>
      </c>
      <c r="E591" s="752" t="s">
        <v>431</v>
      </c>
      <c r="F591" s="752" t="s">
        <v>210</v>
      </c>
    </row>
    <row r="592" spans="2:9" x14ac:dyDescent="0.35">
      <c r="B592" s="752" t="s">
        <v>1700</v>
      </c>
      <c r="C592" s="752">
        <v>2100</v>
      </c>
      <c r="D592" s="343" t="s">
        <v>16112</v>
      </c>
      <c r="E592" s="752" t="s">
        <v>431</v>
      </c>
      <c r="F592" s="752" t="s">
        <v>210</v>
      </c>
    </row>
    <row r="593" spans="2:6" x14ac:dyDescent="0.35">
      <c r="B593" s="752" t="s">
        <v>1700</v>
      </c>
      <c r="C593" s="752">
        <v>2100</v>
      </c>
      <c r="D593" s="343" t="s">
        <v>16111</v>
      </c>
      <c r="E593" s="752" t="s">
        <v>431</v>
      </c>
      <c r="F593" s="752" t="s">
        <v>210</v>
      </c>
    </row>
    <row r="594" spans="2:6" x14ac:dyDescent="0.35">
      <c r="B594" s="752" t="s">
        <v>1700</v>
      </c>
      <c r="C594" s="752">
        <v>2101</v>
      </c>
      <c r="D594" s="343" t="s">
        <v>16110</v>
      </c>
      <c r="E594" s="752" t="s">
        <v>431</v>
      </c>
      <c r="F594" s="752" t="s">
        <v>210</v>
      </c>
    </row>
    <row r="595" spans="2:6" x14ac:dyDescent="0.35">
      <c r="B595" s="752" t="s">
        <v>1700</v>
      </c>
      <c r="C595" s="752">
        <v>2101</v>
      </c>
      <c r="D595" s="343" t="s">
        <v>16109</v>
      </c>
      <c r="E595" s="752" t="s">
        <v>431</v>
      </c>
      <c r="F595" s="752" t="s">
        <v>210</v>
      </c>
    </row>
    <row r="596" spans="2:6" x14ac:dyDescent="0.35">
      <c r="B596" s="752" t="s">
        <v>1700</v>
      </c>
      <c r="C596" s="752">
        <v>2101</v>
      </c>
      <c r="D596" s="343" t="s">
        <v>16108</v>
      </c>
      <c r="E596" s="752" t="s">
        <v>431</v>
      </c>
      <c r="F596" s="752" t="s">
        <v>210</v>
      </c>
    </row>
    <row r="597" spans="2:6" x14ac:dyDescent="0.35">
      <c r="B597" s="752" t="s">
        <v>1700</v>
      </c>
      <c r="C597" s="752">
        <v>2101</v>
      </c>
      <c r="D597" s="343" t="s">
        <v>16107</v>
      </c>
      <c r="E597" s="752" t="s">
        <v>431</v>
      </c>
      <c r="F597" s="752" t="s">
        <v>210</v>
      </c>
    </row>
    <row r="598" spans="2:6" x14ac:dyDescent="0.35">
      <c r="B598" s="752" t="s">
        <v>1700</v>
      </c>
      <c r="C598" s="752">
        <v>2102</v>
      </c>
      <c r="D598" s="343" t="s">
        <v>16106</v>
      </c>
      <c r="E598" s="752" t="s">
        <v>431</v>
      </c>
      <c r="F598" s="752" t="s">
        <v>210</v>
      </c>
    </row>
    <row r="599" spans="2:6" x14ac:dyDescent="0.35">
      <c r="B599" s="752" t="s">
        <v>1700</v>
      </c>
      <c r="C599" s="752">
        <v>2102</v>
      </c>
      <c r="D599" s="343" t="s">
        <v>16105</v>
      </c>
      <c r="E599" s="752" t="s">
        <v>431</v>
      </c>
      <c r="F599" s="752" t="s">
        <v>210</v>
      </c>
    </row>
    <row r="600" spans="2:6" x14ac:dyDescent="0.35">
      <c r="B600" s="752" t="s">
        <v>1700</v>
      </c>
      <c r="C600" s="752">
        <v>2103</v>
      </c>
      <c r="D600" s="343" t="s">
        <v>16104</v>
      </c>
      <c r="E600" s="752" t="s">
        <v>431</v>
      </c>
      <c r="F600" s="752" t="s">
        <v>210</v>
      </c>
    </row>
    <row r="601" spans="2:6" x14ac:dyDescent="0.35">
      <c r="B601" s="752" t="s">
        <v>1700</v>
      </c>
      <c r="C601" s="752">
        <v>2104</v>
      </c>
      <c r="D601" s="343" t="s">
        <v>16103</v>
      </c>
      <c r="E601" s="752" t="s">
        <v>431</v>
      </c>
      <c r="F601" s="752" t="s">
        <v>210</v>
      </c>
    </row>
    <row r="602" spans="2:6" x14ac:dyDescent="0.35">
      <c r="B602" s="752" t="s">
        <v>1700</v>
      </c>
      <c r="C602" s="752">
        <v>2105</v>
      </c>
      <c r="D602" s="343" t="s">
        <v>16102</v>
      </c>
      <c r="E602" s="752" t="s">
        <v>431</v>
      </c>
      <c r="F602" s="752" t="s">
        <v>210</v>
      </c>
    </row>
    <row r="603" spans="2:6" x14ac:dyDescent="0.35">
      <c r="B603" s="752" t="s">
        <v>1700</v>
      </c>
      <c r="C603" s="752">
        <v>2105</v>
      </c>
      <c r="D603" s="343" t="s">
        <v>16101</v>
      </c>
      <c r="E603" s="752" t="s">
        <v>431</v>
      </c>
      <c r="F603" s="752" t="s">
        <v>210</v>
      </c>
    </row>
    <row r="604" spans="2:6" x14ac:dyDescent="0.35">
      <c r="B604" s="752" t="s">
        <v>1700</v>
      </c>
      <c r="C604" s="752">
        <v>2105</v>
      </c>
      <c r="D604" s="343" t="s">
        <v>16100</v>
      </c>
      <c r="E604" s="752" t="s">
        <v>431</v>
      </c>
      <c r="F604" s="752" t="s">
        <v>210</v>
      </c>
    </row>
    <row r="605" spans="2:6" x14ac:dyDescent="0.35">
      <c r="B605" s="752" t="s">
        <v>1700</v>
      </c>
      <c r="C605" s="752">
        <v>2105</v>
      </c>
      <c r="D605" s="343" t="s">
        <v>16099</v>
      </c>
      <c r="E605" s="752" t="s">
        <v>431</v>
      </c>
      <c r="F605" s="752" t="s">
        <v>210</v>
      </c>
    </row>
    <row r="606" spans="2:6" x14ac:dyDescent="0.35">
      <c r="B606" s="752" t="s">
        <v>1700</v>
      </c>
      <c r="C606" s="752">
        <v>2105</v>
      </c>
      <c r="D606" s="343" t="s">
        <v>16098</v>
      </c>
      <c r="E606" s="752" t="s">
        <v>431</v>
      </c>
      <c r="F606" s="752" t="s">
        <v>210</v>
      </c>
    </row>
    <row r="607" spans="2:6" x14ac:dyDescent="0.35">
      <c r="B607" s="752" t="s">
        <v>1700</v>
      </c>
      <c r="C607" s="752">
        <v>2105</v>
      </c>
      <c r="D607" s="343" t="s">
        <v>16097</v>
      </c>
      <c r="E607" s="752" t="s">
        <v>431</v>
      </c>
      <c r="F607" s="752" t="s">
        <v>210</v>
      </c>
    </row>
    <row r="608" spans="2:6" x14ac:dyDescent="0.35">
      <c r="B608" s="752" t="s">
        <v>1700</v>
      </c>
      <c r="C608" s="752">
        <v>2106</v>
      </c>
      <c r="D608" s="343" t="s">
        <v>9170</v>
      </c>
      <c r="E608" s="752" t="s">
        <v>431</v>
      </c>
      <c r="F608" s="752" t="s">
        <v>210</v>
      </c>
    </row>
    <row r="609" spans="2:9" x14ac:dyDescent="0.35">
      <c r="B609" s="752" t="s">
        <v>1700</v>
      </c>
      <c r="C609" s="752">
        <v>2106</v>
      </c>
      <c r="D609" s="343" t="s">
        <v>16096</v>
      </c>
      <c r="E609" s="752" t="s">
        <v>431</v>
      </c>
      <c r="F609" s="752" t="s">
        <v>210</v>
      </c>
    </row>
    <row r="610" spans="2:9" x14ac:dyDescent="0.35">
      <c r="B610" s="752" t="s">
        <v>1700</v>
      </c>
      <c r="C610" s="752">
        <v>2107</v>
      </c>
      <c r="D610" s="343" t="s">
        <v>16095</v>
      </c>
      <c r="E610" s="752" t="s">
        <v>431</v>
      </c>
      <c r="F610" s="752" t="s">
        <v>210</v>
      </c>
    </row>
    <row r="611" spans="2:9" x14ac:dyDescent="0.35">
      <c r="B611" s="752" t="s">
        <v>1700</v>
      </c>
      <c r="C611" s="752">
        <v>2107</v>
      </c>
      <c r="D611" s="343" t="s">
        <v>16094</v>
      </c>
      <c r="E611" s="752" t="s">
        <v>431</v>
      </c>
      <c r="F611" s="752" t="s">
        <v>210</v>
      </c>
    </row>
    <row r="612" spans="2:9" s="757" customFormat="1" x14ac:dyDescent="0.35">
      <c r="B612" s="752" t="s">
        <v>1700</v>
      </c>
      <c r="C612" s="752">
        <v>2107</v>
      </c>
      <c r="D612" s="343" t="s">
        <v>16093</v>
      </c>
      <c r="E612" s="752" t="s">
        <v>431</v>
      </c>
      <c r="F612" s="752" t="s">
        <v>210</v>
      </c>
      <c r="I612" s="758"/>
    </row>
    <row r="613" spans="2:9" x14ac:dyDescent="0.35">
      <c r="B613" s="752" t="s">
        <v>1700</v>
      </c>
      <c r="C613" s="752">
        <v>2107</v>
      </c>
      <c r="D613" s="343" t="s">
        <v>16092</v>
      </c>
      <c r="E613" s="752" t="s">
        <v>431</v>
      </c>
      <c r="F613" s="752" t="s">
        <v>210</v>
      </c>
    </row>
    <row r="614" spans="2:9" x14ac:dyDescent="0.35">
      <c r="B614" s="752" t="s">
        <v>1700</v>
      </c>
      <c r="C614" s="752">
        <v>2107</v>
      </c>
      <c r="D614" s="343" t="s">
        <v>16091</v>
      </c>
      <c r="E614" s="752" t="s">
        <v>431</v>
      </c>
      <c r="F614" s="752" t="s">
        <v>210</v>
      </c>
    </row>
    <row r="615" spans="2:9" x14ac:dyDescent="0.35">
      <c r="B615" s="752" t="s">
        <v>1700</v>
      </c>
      <c r="C615" s="752">
        <v>2108</v>
      </c>
      <c r="D615" s="343" t="s">
        <v>16090</v>
      </c>
      <c r="E615" s="752" t="s">
        <v>431</v>
      </c>
      <c r="F615" s="752" t="s">
        <v>210</v>
      </c>
    </row>
    <row r="616" spans="2:9" x14ac:dyDescent="0.35">
      <c r="B616" s="752" t="s">
        <v>1700</v>
      </c>
      <c r="C616" s="752">
        <v>2108</v>
      </c>
      <c r="D616" s="343" t="s">
        <v>16089</v>
      </c>
      <c r="E616" s="752" t="s">
        <v>431</v>
      </c>
      <c r="F616" s="752" t="s">
        <v>210</v>
      </c>
    </row>
    <row r="617" spans="2:9" x14ac:dyDescent="0.35">
      <c r="B617" s="752" t="s">
        <v>1700</v>
      </c>
      <c r="C617" s="752">
        <v>2108</v>
      </c>
      <c r="D617" s="343" t="s">
        <v>16088</v>
      </c>
      <c r="E617" s="752" t="s">
        <v>431</v>
      </c>
      <c r="F617" s="752" t="s">
        <v>210</v>
      </c>
    </row>
    <row r="618" spans="2:9" x14ac:dyDescent="0.35">
      <c r="B618" s="752" t="s">
        <v>1700</v>
      </c>
      <c r="C618" s="752">
        <v>2108</v>
      </c>
      <c r="D618" s="343" t="s">
        <v>8832</v>
      </c>
      <c r="E618" s="752" t="s">
        <v>431</v>
      </c>
      <c r="F618" s="752" t="s">
        <v>210</v>
      </c>
    </row>
    <row r="619" spans="2:9" x14ac:dyDescent="0.35">
      <c r="B619" s="752" t="s">
        <v>1700</v>
      </c>
      <c r="C619" s="752">
        <v>2110</v>
      </c>
      <c r="D619" s="343" t="s">
        <v>16087</v>
      </c>
      <c r="E619" s="752" t="s">
        <v>431</v>
      </c>
      <c r="F619" s="752" t="s">
        <v>210</v>
      </c>
    </row>
    <row r="620" spans="2:9" x14ac:dyDescent="0.35">
      <c r="B620" s="752" t="s">
        <v>1700</v>
      </c>
      <c r="C620" s="752">
        <v>2110</v>
      </c>
      <c r="D620" s="343" t="s">
        <v>16086</v>
      </c>
      <c r="E620" s="752" t="s">
        <v>431</v>
      </c>
      <c r="F620" s="752" t="s">
        <v>210</v>
      </c>
    </row>
    <row r="621" spans="2:9" x14ac:dyDescent="0.35">
      <c r="B621" s="752" t="s">
        <v>1700</v>
      </c>
      <c r="C621" s="752">
        <v>2111</v>
      </c>
      <c r="D621" s="343" t="s">
        <v>16085</v>
      </c>
      <c r="E621" s="752" t="s">
        <v>431</v>
      </c>
      <c r="F621" s="752" t="s">
        <v>210</v>
      </c>
    </row>
    <row r="622" spans="2:9" x14ac:dyDescent="0.35">
      <c r="B622" s="752" t="s">
        <v>1700</v>
      </c>
      <c r="C622" s="752">
        <v>2111</v>
      </c>
      <c r="D622" s="343" t="s">
        <v>16084</v>
      </c>
      <c r="E622" s="752" t="s">
        <v>431</v>
      </c>
      <c r="F622" s="752" t="s">
        <v>210</v>
      </c>
    </row>
    <row r="623" spans="2:9" x14ac:dyDescent="0.35">
      <c r="B623" s="752" t="s">
        <v>1700</v>
      </c>
      <c r="C623" s="752">
        <v>2111</v>
      </c>
      <c r="D623" s="343" t="s">
        <v>16083</v>
      </c>
      <c r="E623" s="752" t="s">
        <v>431</v>
      </c>
      <c r="F623" s="752" t="s">
        <v>210</v>
      </c>
    </row>
    <row r="624" spans="2:9" x14ac:dyDescent="0.35">
      <c r="B624" s="752" t="s">
        <v>1700</v>
      </c>
      <c r="C624" s="752">
        <v>2111</v>
      </c>
      <c r="D624" s="343" t="s">
        <v>16082</v>
      </c>
      <c r="E624" s="752" t="s">
        <v>431</v>
      </c>
      <c r="F624" s="752" t="s">
        <v>210</v>
      </c>
    </row>
    <row r="625" spans="2:6" x14ac:dyDescent="0.35">
      <c r="B625" s="752" t="s">
        <v>1700</v>
      </c>
      <c r="C625" s="752">
        <v>2111</v>
      </c>
      <c r="D625" s="343" t="s">
        <v>16081</v>
      </c>
      <c r="E625" s="752" t="s">
        <v>431</v>
      </c>
      <c r="F625" s="752" t="s">
        <v>210</v>
      </c>
    </row>
    <row r="626" spans="2:6" x14ac:dyDescent="0.35">
      <c r="B626" s="752" t="s">
        <v>1700</v>
      </c>
      <c r="C626" s="752">
        <v>2111</v>
      </c>
      <c r="D626" s="343" t="s">
        <v>16080</v>
      </c>
      <c r="E626" s="752" t="s">
        <v>431</v>
      </c>
      <c r="F626" s="752" t="s">
        <v>210</v>
      </c>
    </row>
    <row r="627" spans="2:6" x14ac:dyDescent="0.35">
      <c r="B627" s="752" t="s">
        <v>1700</v>
      </c>
      <c r="C627" s="752">
        <v>2112</v>
      </c>
      <c r="D627" s="343" t="s">
        <v>16079</v>
      </c>
      <c r="E627" s="752" t="s">
        <v>431</v>
      </c>
      <c r="F627" s="752" t="s">
        <v>210</v>
      </c>
    </row>
    <row r="628" spans="2:6" x14ac:dyDescent="0.35">
      <c r="B628" s="752" t="s">
        <v>1700</v>
      </c>
      <c r="C628" s="752">
        <v>2112</v>
      </c>
      <c r="D628" s="343" t="s">
        <v>16078</v>
      </c>
      <c r="E628" s="752" t="s">
        <v>431</v>
      </c>
      <c r="F628" s="752" t="s">
        <v>210</v>
      </c>
    </row>
    <row r="629" spans="2:6" x14ac:dyDescent="0.35">
      <c r="B629" s="752" t="s">
        <v>1700</v>
      </c>
      <c r="C629" s="752">
        <v>2112</v>
      </c>
      <c r="D629" s="343" t="s">
        <v>16077</v>
      </c>
      <c r="E629" s="752" t="s">
        <v>431</v>
      </c>
      <c r="F629" s="752" t="s">
        <v>210</v>
      </c>
    </row>
    <row r="630" spans="2:6" x14ac:dyDescent="0.35">
      <c r="B630" s="752" t="s">
        <v>1700</v>
      </c>
      <c r="C630" s="752">
        <v>2113</v>
      </c>
      <c r="D630" s="343" t="s">
        <v>16076</v>
      </c>
      <c r="E630" s="752" t="s">
        <v>431</v>
      </c>
      <c r="F630" s="752" t="s">
        <v>210</v>
      </c>
    </row>
    <row r="631" spans="2:6" x14ac:dyDescent="0.35">
      <c r="B631" s="752" t="s">
        <v>1700</v>
      </c>
      <c r="C631" s="752">
        <v>2113</v>
      </c>
      <c r="D631" s="343" t="s">
        <v>16075</v>
      </c>
      <c r="E631" s="752" t="s">
        <v>431</v>
      </c>
      <c r="F631" s="752" t="s">
        <v>210</v>
      </c>
    </row>
    <row r="632" spans="2:6" x14ac:dyDescent="0.35">
      <c r="B632" s="752" t="s">
        <v>1700</v>
      </c>
      <c r="C632" s="752">
        <v>2113</v>
      </c>
      <c r="D632" s="343" t="s">
        <v>16074</v>
      </c>
      <c r="E632" s="752" t="s">
        <v>431</v>
      </c>
      <c r="F632" s="752" t="s">
        <v>210</v>
      </c>
    </row>
    <row r="633" spans="2:6" x14ac:dyDescent="0.35">
      <c r="B633" s="752" t="s">
        <v>1700</v>
      </c>
      <c r="C633" s="752">
        <v>2113</v>
      </c>
      <c r="D633" s="343" t="s">
        <v>16073</v>
      </c>
      <c r="E633" s="752" t="s">
        <v>431</v>
      </c>
      <c r="F633" s="752" t="s">
        <v>210</v>
      </c>
    </row>
    <row r="634" spans="2:6" x14ac:dyDescent="0.35">
      <c r="B634" s="752" t="s">
        <v>1700</v>
      </c>
      <c r="C634" s="752">
        <v>2113</v>
      </c>
      <c r="D634" s="343" t="s">
        <v>16072</v>
      </c>
      <c r="E634" s="752" t="s">
        <v>431</v>
      </c>
      <c r="F634" s="752" t="s">
        <v>210</v>
      </c>
    </row>
    <row r="635" spans="2:6" x14ac:dyDescent="0.35">
      <c r="B635" s="752" t="s">
        <v>1700</v>
      </c>
      <c r="C635" s="752">
        <v>2114</v>
      </c>
      <c r="D635" s="343" t="s">
        <v>16071</v>
      </c>
      <c r="E635" s="752" t="s">
        <v>431</v>
      </c>
      <c r="F635" s="752" t="s">
        <v>210</v>
      </c>
    </row>
    <row r="636" spans="2:6" x14ac:dyDescent="0.35">
      <c r="B636" s="752" t="s">
        <v>1700</v>
      </c>
      <c r="C636" s="752">
        <v>2114</v>
      </c>
      <c r="D636" s="343" t="s">
        <v>16070</v>
      </c>
      <c r="E636" s="752" t="s">
        <v>431</v>
      </c>
      <c r="F636" s="752" t="s">
        <v>210</v>
      </c>
    </row>
    <row r="637" spans="2:6" x14ac:dyDescent="0.35">
      <c r="B637" s="752" t="s">
        <v>1700</v>
      </c>
      <c r="C637" s="752">
        <v>2114</v>
      </c>
      <c r="D637" s="343" t="s">
        <v>2269</v>
      </c>
      <c r="E637" s="752" t="s">
        <v>431</v>
      </c>
      <c r="F637" s="752" t="s">
        <v>210</v>
      </c>
    </row>
    <row r="638" spans="2:6" x14ac:dyDescent="0.35">
      <c r="B638" s="752" t="s">
        <v>1700</v>
      </c>
      <c r="C638" s="752">
        <v>2114</v>
      </c>
      <c r="D638" s="343" t="s">
        <v>5922</v>
      </c>
      <c r="E638" s="752" t="s">
        <v>431</v>
      </c>
      <c r="F638" s="752" t="s">
        <v>210</v>
      </c>
    </row>
    <row r="639" spans="2:6" x14ac:dyDescent="0.35">
      <c r="B639" s="752" t="s">
        <v>1700</v>
      </c>
      <c r="C639" s="752">
        <v>2114</v>
      </c>
      <c r="D639" s="343" t="s">
        <v>16069</v>
      </c>
      <c r="E639" s="752" t="s">
        <v>431</v>
      </c>
      <c r="F639" s="752" t="s">
        <v>210</v>
      </c>
    </row>
    <row r="640" spans="2:6" x14ac:dyDescent="0.35">
      <c r="B640" s="752" t="s">
        <v>1700</v>
      </c>
      <c r="C640" s="752">
        <v>2115</v>
      </c>
      <c r="D640" s="343" t="s">
        <v>16068</v>
      </c>
      <c r="E640" s="752" t="s">
        <v>431</v>
      </c>
      <c r="F640" s="752" t="s">
        <v>210</v>
      </c>
    </row>
    <row r="641" spans="2:6" x14ac:dyDescent="0.35">
      <c r="B641" s="752" t="s">
        <v>1700</v>
      </c>
      <c r="C641" s="752">
        <v>2116</v>
      </c>
      <c r="D641" s="343" t="s">
        <v>16067</v>
      </c>
      <c r="E641" s="752" t="s">
        <v>431</v>
      </c>
      <c r="F641" s="752" t="s">
        <v>210</v>
      </c>
    </row>
    <row r="642" spans="2:6" x14ac:dyDescent="0.35">
      <c r="B642" s="752" t="s">
        <v>1700</v>
      </c>
      <c r="C642" s="752">
        <v>2117</v>
      </c>
      <c r="D642" s="343" t="s">
        <v>3032</v>
      </c>
      <c r="E642" s="752" t="s">
        <v>431</v>
      </c>
      <c r="F642" s="752" t="s">
        <v>210</v>
      </c>
    </row>
    <row r="643" spans="2:6" x14ac:dyDescent="0.35">
      <c r="B643" s="752" t="s">
        <v>1700</v>
      </c>
      <c r="C643" s="752">
        <v>2117</v>
      </c>
      <c r="D643" s="343" t="s">
        <v>16066</v>
      </c>
      <c r="E643" s="752" t="s">
        <v>431</v>
      </c>
      <c r="F643" s="752" t="s">
        <v>210</v>
      </c>
    </row>
    <row r="644" spans="2:6" x14ac:dyDescent="0.35">
      <c r="B644" s="752" t="s">
        <v>1700</v>
      </c>
      <c r="C644" s="752">
        <v>2117</v>
      </c>
      <c r="D644" s="343" t="s">
        <v>2311</v>
      </c>
      <c r="E644" s="752" t="s">
        <v>431</v>
      </c>
      <c r="F644" s="752" t="s">
        <v>210</v>
      </c>
    </row>
    <row r="645" spans="2:6" x14ac:dyDescent="0.35">
      <c r="B645" s="752" t="s">
        <v>1700</v>
      </c>
      <c r="C645" s="752">
        <v>2117</v>
      </c>
      <c r="D645" s="343" t="s">
        <v>16065</v>
      </c>
      <c r="E645" s="752" t="s">
        <v>431</v>
      </c>
      <c r="F645" s="752" t="s">
        <v>210</v>
      </c>
    </row>
    <row r="646" spans="2:6" x14ac:dyDescent="0.35">
      <c r="B646" s="752" t="s">
        <v>1700</v>
      </c>
      <c r="C646" s="752">
        <v>2118</v>
      </c>
      <c r="D646" s="343" t="s">
        <v>16064</v>
      </c>
      <c r="E646" s="752" t="s">
        <v>431</v>
      </c>
      <c r="F646" s="752" t="s">
        <v>210</v>
      </c>
    </row>
    <row r="647" spans="2:6" x14ac:dyDescent="0.35">
      <c r="B647" s="752" t="s">
        <v>1700</v>
      </c>
      <c r="C647" s="752">
        <v>2118</v>
      </c>
      <c r="D647" s="343" t="s">
        <v>16063</v>
      </c>
      <c r="E647" s="752" t="s">
        <v>431</v>
      </c>
      <c r="F647" s="752" t="s">
        <v>210</v>
      </c>
    </row>
    <row r="648" spans="2:6" x14ac:dyDescent="0.35">
      <c r="B648" s="752" t="s">
        <v>1700</v>
      </c>
      <c r="C648" s="752">
        <v>2118</v>
      </c>
      <c r="D648" s="343" t="s">
        <v>16062</v>
      </c>
      <c r="E648" s="752" t="s">
        <v>431</v>
      </c>
      <c r="F648" s="752" t="s">
        <v>210</v>
      </c>
    </row>
    <row r="649" spans="2:6" x14ac:dyDescent="0.35">
      <c r="B649" s="752" t="s">
        <v>1700</v>
      </c>
      <c r="C649" s="752">
        <v>2118</v>
      </c>
      <c r="D649" s="343" t="s">
        <v>16061</v>
      </c>
      <c r="E649" s="752" t="s">
        <v>431</v>
      </c>
      <c r="F649" s="752" t="s">
        <v>210</v>
      </c>
    </row>
    <row r="650" spans="2:6" x14ac:dyDescent="0.35">
      <c r="B650" s="752" t="s">
        <v>1700</v>
      </c>
      <c r="C650" s="752">
        <v>2119</v>
      </c>
      <c r="D650" s="343" t="s">
        <v>16060</v>
      </c>
      <c r="E650" s="752" t="s">
        <v>431</v>
      </c>
      <c r="F650" s="752" t="s">
        <v>210</v>
      </c>
    </row>
    <row r="651" spans="2:6" x14ac:dyDescent="0.35">
      <c r="B651" s="752" t="s">
        <v>1700</v>
      </c>
      <c r="C651" s="752">
        <v>2119</v>
      </c>
      <c r="D651" s="343" t="s">
        <v>5986</v>
      </c>
      <c r="E651" s="752" t="s">
        <v>431</v>
      </c>
      <c r="F651" s="752" t="s">
        <v>210</v>
      </c>
    </row>
    <row r="652" spans="2:6" x14ac:dyDescent="0.35">
      <c r="B652" s="752" t="s">
        <v>1700</v>
      </c>
      <c r="C652" s="752">
        <v>2120</v>
      </c>
      <c r="D652" s="343" t="s">
        <v>16059</v>
      </c>
      <c r="E652" s="752" t="s">
        <v>431</v>
      </c>
      <c r="F652" s="752" t="s">
        <v>210</v>
      </c>
    </row>
    <row r="653" spans="2:6" x14ac:dyDescent="0.35">
      <c r="B653" s="752" t="s">
        <v>1700</v>
      </c>
      <c r="C653" s="752">
        <v>2120</v>
      </c>
      <c r="D653" s="343" t="s">
        <v>16058</v>
      </c>
      <c r="E653" s="752" t="s">
        <v>431</v>
      </c>
      <c r="F653" s="752" t="s">
        <v>210</v>
      </c>
    </row>
    <row r="654" spans="2:6" x14ac:dyDescent="0.35">
      <c r="B654" s="752" t="s">
        <v>1700</v>
      </c>
      <c r="C654" s="752">
        <v>2120</v>
      </c>
      <c r="D654" s="343" t="s">
        <v>16057</v>
      </c>
      <c r="E654" s="752" t="s">
        <v>431</v>
      </c>
      <c r="F654" s="752" t="s">
        <v>210</v>
      </c>
    </row>
    <row r="655" spans="2:6" x14ac:dyDescent="0.35">
      <c r="B655" s="752" t="s">
        <v>1700</v>
      </c>
      <c r="C655" s="752">
        <v>2121</v>
      </c>
      <c r="D655" s="343" t="s">
        <v>11895</v>
      </c>
      <c r="E655" s="752" t="s">
        <v>431</v>
      </c>
      <c r="F655" s="752" t="s">
        <v>210</v>
      </c>
    </row>
    <row r="656" spans="2:6" x14ac:dyDescent="0.35">
      <c r="B656" s="752" t="s">
        <v>1700</v>
      </c>
      <c r="C656" s="752">
        <v>2121</v>
      </c>
      <c r="D656" s="343" t="s">
        <v>16056</v>
      </c>
      <c r="E656" s="752" t="s">
        <v>431</v>
      </c>
      <c r="F656" s="752" t="s">
        <v>210</v>
      </c>
    </row>
    <row r="657" spans="2:6" x14ac:dyDescent="0.35">
      <c r="B657" s="752" t="s">
        <v>1700</v>
      </c>
      <c r="C657" s="752">
        <v>2122</v>
      </c>
      <c r="D657" s="343" t="s">
        <v>5861</v>
      </c>
      <c r="E657" s="752" t="s">
        <v>431</v>
      </c>
      <c r="F657" s="752" t="s">
        <v>210</v>
      </c>
    </row>
    <row r="658" spans="2:6" x14ac:dyDescent="0.35">
      <c r="B658" s="752" t="s">
        <v>1700</v>
      </c>
      <c r="C658" s="752">
        <v>2122</v>
      </c>
      <c r="D658" s="343" t="s">
        <v>16055</v>
      </c>
      <c r="E658" s="752" t="s">
        <v>431</v>
      </c>
      <c r="F658" s="752" t="s">
        <v>210</v>
      </c>
    </row>
    <row r="659" spans="2:6" x14ac:dyDescent="0.35">
      <c r="B659" s="752" t="s">
        <v>1700</v>
      </c>
      <c r="C659" s="752">
        <v>2125</v>
      </c>
      <c r="D659" s="343" t="s">
        <v>16054</v>
      </c>
      <c r="E659" s="752" t="s">
        <v>431</v>
      </c>
      <c r="F659" s="752" t="s">
        <v>210</v>
      </c>
    </row>
    <row r="660" spans="2:6" x14ac:dyDescent="0.35">
      <c r="B660" s="752" t="s">
        <v>1700</v>
      </c>
      <c r="C660" s="752">
        <v>2126</v>
      </c>
      <c r="D660" s="343" t="s">
        <v>16053</v>
      </c>
      <c r="E660" s="752" t="s">
        <v>431</v>
      </c>
      <c r="F660" s="752" t="s">
        <v>210</v>
      </c>
    </row>
    <row r="661" spans="2:6" x14ac:dyDescent="0.35">
      <c r="B661" s="752" t="s">
        <v>1700</v>
      </c>
      <c r="C661" s="752">
        <v>2127</v>
      </c>
      <c r="D661" s="343" t="s">
        <v>11174</v>
      </c>
      <c r="E661" s="752" t="s">
        <v>431</v>
      </c>
      <c r="F661" s="752" t="s">
        <v>210</v>
      </c>
    </row>
    <row r="662" spans="2:6" x14ac:dyDescent="0.35">
      <c r="B662" s="752" t="s">
        <v>1700</v>
      </c>
      <c r="C662" s="752">
        <v>2127</v>
      </c>
      <c r="D662" s="343" t="s">
        <v>16052</v>
      </c>
      <c r="E662" s="752" t="s">
        <v>431</v>
      </c>
      <c r="F662" s="752" t="s">
        <v>210</v>
      </c>
    </row>
    <row r="663" spans="2:6" x14ac:dyDescent="0.35">
      <c r="B663" s="752" t="s">
        <v>1700</v>
      </c>
      <c r="C663" s="752">
        <v>2127</v>
      </c>
      <c r="D663" s="343" t="s">
        <v>16051</v>
      </c>
      <c r="E663" s="752" t="s">
        <v>431</v>
      </c>
      <c r="F663" s="752" t="s">
        <v>210</v>
      </c>
    </row>
    <row r="664" spans="2:6" x14ac:dyDescent="0.35">
      <c r="B664" s="752" t="s">
        <v>1700</v>
      </c>
      <c r="C664" s="752">
        <v>2128</v>
      </c>
      <c r="D664" s="343" t="s">
        <v>15648</v>
      </c>
      <c r="E664" s="752" t="s">
        <v>431</v>
      </c>
      <c r="F664" s="752" t="s">
        <v>210</v>
      </c>
    </row>
    <row r="665" spans="2:6" x14ac:dyDescent="0.35">
      <c r="B665" s="752" t="s">
        <v>1700</v>
      </c>
      <c r="C665" s="752">
        <v>2130</v>
      </c>
      <c r="D665" s="343" t="s">
        <v>14927</v>
      </c>
      <c r="E665" s="752" t="s">
        <v>431</v>
      </c>
      <c r="F665" s="752" t="s">
        <v>210</v>
      </c>
    </row>
    <row r="666" spans="2:6" x14ac:dyDescent="0.35">
      <c r="B666" s="752" t="s">
        <v>1700</v>
      </c>
      <c r="C666" s="752">
        <v>2131</v>
      </c>
      <c r="D666" s="343" t="s">
        <v>4077</v>
      </c>
      <c r="E666" s="752" t="s">
        <v>431</v>
      </c>
      <c r="F666" s="752" t="s">
        <v>210</v>
      </c>
    </row>
    <row r="667" spans="2:6" x14ac:dyDescent="0.35">
      <c r="B667" s="752" t="s">
        <v>1700</v>
      </c>
      <c r="C667" s="752">
        <v>2132</v>
      </c>
      <c r="D667" s="343" t="s">
        <v>6013</v>
      </c>
      <c r="E667" s="752" t="s">
        <v>431</v>
      </c>
      <c r="F667" s="752" t="s">
        <v>210</v>
      </c>
    </row>
    <row r="668" spans="2:6" x14ac:dyDescent="0.35">
      <c r="B668" s="752" t="s">
        <v>1700</v>
      </c>
      <c r="C668" s="752">
        <v>2133</v>
      </c>
      <c r="D668" s="343" t="s">
        <v>6012</v>
      </c>
      <c r="E668" s="752" t="s">
        <v>431</v>
      </c>
      <c r="F668" s="752" t="s">
        <v>210</v>
      </c>
    </row>
    <row r="669" spans="2:6" x14ac:dyDescent="0.35">
      <c r="B669" s="752" t="s">
        <v>1700</v>
      </c>
      <c r="C669" s="752">
        <v>2133</v>
      </c>
      <c r="D669" s="343" t="s">
        <v>16050</v>
      </c>
      <c r="E669" s="752" t="s">
        <v>431</v>
      </c>
      <c r="F669" s="752" t="s">
        <v>210</v>
      </c>
    </row>
    <row r="670" spans="2:6" x14ac:dyDescent="0.35">
      <c r="B670" s="752" t="s">
        <v>1700</v>
      </c>
      <c r="C670" s="752">
        <v>2134</v>
      </c>
      <c r="D670" s="343" t="s">
        <v>11819</v>
      </c>
      <c r="E670" s="752" t="s">
        <v>431</v>
      </c>
      <c r="F670" s="752" t="s">
        <v>210</v>
      </c>
    </row>
    <row r="671" spans="2:6" x14ac:dyDescent="0.35">
      <c r="B671" s="752" t="s">
        <v>1700</v>
      </c>
      <c r="C671" s="752">
        <v>2134</v>
      </c>
      <c r="D671" s="343" t="s">
        <v>16049</v>
      </c>
      <c r="E671" s="752" t="s">
        <v>431</v>
      </c>
      <c r="F671" s="752" t="s">
        <v>210</v>
      </c>
    </row>
    <row r="672" spans="2:6" x14ac:dyDescent="0.35">
      <c r="B672" s="752" t="s">
        <v>1700</v>
      </c>
      <c r="C672" s="752">
        <v>2135</v>
      </c>
      <c r="D672" s="343" t="s">
        <v>6759</v>
      </c>
      <c r="E672" s="752" t="s">
        <v>431</v>
      </c>
      <c r="F672" s="752" t="s">
        <v>210</v>
      </c>
    </row>
    <row r="673" spans="2:6" x14ac:dyDescent="0.35">
      <c r="B673" s="752" t="s">
        <v>1700</v>
      </c>
      <c r="C673" s="752">
        <v>2136</v>
      </c>
      <c r="D673" s="343" t="s">
        <v>11747</v>
      </c>
      <c r="E673" s="752" t="s">
        <v>431</v>
      </c>
      <c r="F673" s="752" t="s">
        <v>210</v>
      </c>
    </row>
    <row r="674" spans="2:6" x14ac:dyDescent="0.35">
      <c r="B674" s="752" t="s">
        <v>1700</v>
      </c>
      <c r="C674" s="752">
        <v>2136</v>
      </c>
      <c r="D674" s="343" t="s">
        <v>5786</v>
      </c>
      <c r="E674" s="752" t="s">
        <v>431</v>
      </c>
      <c r="F674" s="752" t="s">
        <v>210</v>
      </c>
    </row>
    <row r="675" spans="2:6" x14ac:dyDescent="0.35">
      <c r="B675" s="752" t="s">
        <v>1700</v>
      </c>
      <c r="C675" s="752">
        <v>2136</v>
      </c>
      <c r="D675" s="343" t="s">
        <v>16048</v>
      </c>
      <c r="E675" s="752" t="s">
        <v>431</v>
      </c>
      <c r="F675" s="752" t="s">
        <v>210</v>
      </c>
    </row>
    <row r="676" spans="2:6" x14ac:dyDescent="0.35">
      <c r="B676" s="752" t="s">
        <v>1700</v>
      </c>
      <c r="C676" s="752">
        <v>2137</v>
      </c>
      <c r="D676" s="343" t="s">
        <v>16047</v>
      </c>
      <c r="E676" s="752" t="s">
        <v>431</v>
      </c>
      <c r="F676" s="752" t="s">
        <v>210</v>
      </c>
    </row>
    <row r="677" spans="2:6" x14ac:dyDescent="0.35">
      <c r="B677" s="752" t="s">
        <v>1700</v>
      </c>
      <c r="C677" s="752">
        <v>2137</v>
      </c>
      <c r="D677" s="343" t="s">
        <v>10618</v>
      </c>
      <c r="E677" s="752" t="s">
        <v>431</v>
      </c>
      <c r="F677" s="752" t="s">
        <v>210</v>
      </c>
    </row>
    <row r="678" spans="2:6" x14ac:dyDescent="0.35">
      <c r="B678" s="752" t="s">
        <v>1700</v>
      </c>
      <c r="C678" s="752">
        <v>2137</v>
      </c>
      <c r="D678" s="343" t="s">
        <v>16046</v>
      </c>
      <c r="E678" s="752" t="s">
        <v>431</v>
      </c>
      <c r="F678" s="752" t="s">
        <v>210</v>
      </c>
    </row>
    <row r="679" spans="2:6" x14ac:dyDescent="0.35">
      <c r="B679" s="752" t="s">
        <v>1700</v>
      </c>
      <c r="C679" s="752">
        <v>2137</v>
      </c>
      <c r="D679" s="343" t="s">
        <v>11415</v>
      </c>
      <c r="E679" s="752" t="s">
        <v>431</v>
      </c>
      <c r="F679" s="752" t="s">
        <v>210</v>
      </c>
    </row>
    <row r="680" spans="2:6" x14ac:dyDescent="0.35">
      <c r="B680" s="752" t="s">
        <v>1700</v>
      </c>
      <c r="C680" s="752">
        <v>2137</v>
      </c>
      <c r="D680" s="343" t="s">
        <v>16045</v>
      </c>
      <c r="E680" s="752" t="s">
        <v>431</v>
      </c>
      <c r="F680" s="752" t="s">
        <v>210</v>
      </c>
    </row>
    <row r="681" spans="2:6" x14ac:dyDescent="0.35">
      <c r="B681" s="752" t="s">
        <v>1700</v>
      </c>
      <c r="C681" s="752">
        <v>2138</v>
      </c>
      <c r="D681" s="343" t="s">
        <v>16044</v>
      </c>
      <c r="E681" s="752" t="s">
        <v>431</v>
      </c>
      <c r="F681" s="752" t="s">
        <v>210</v>
      </c>
    </row>
    <row r="682" spans="2:6" x14ac:dyDescent="0.35">
      <c r="B682" s="752" t="s">
        <v>1700</v>
      </c>
      <c r="C682" s="752">
        <v>2138</v>
      </c>
      <c r="D682" s="343" t="s">
        <v>16043</v>
      </c>
      <c r="E682" s="752" t="s">
        <v>431</v>
      </c>
      <c r="F682" s="753" t="s">
        <v>210</v>
      </c>
    </row>
    <row r="683" spans="2:6" x14ac:dyDescent="0.35">
      <c r="B683" s="752" t="s">
        <v>1700</v>
      </c>
      <c r="C683" s="752">
        <v>2138</v>
      </c>
      <c r="D683" s="343" t="s">
        <v>16042</v>
      </c>
      <c r="E683" s="752" t="s">
        <v>431</v>
      </c>
      <c r="F683" s="752" t="s">
        <v>210</v>
      </c>
    </row>
    <row r="684" spans="2:6" x14ac:dyDescent="0.35">
      <c r="B684" s="752" t="s">
        <v>1700</v>
      </c>
      <c r="C684" s="752">
        <v>2138</v>
      </c>
      <c r="D684" s="343" t="s">
        <v>16041</v>
      </c>
      <c r="E684" s="752" t="s">
        <v>431</v>
      </c>
      <c r="F684" s="752" t="s">
        <v>210</v>
      </c>
    </row>
    <row r="685" spans="2:6" x14ac:dyDescent="0.35">
      <c r="B685" s="752" t="s">
        <v>1700</v>
      </c>
      <c r="C685" s="752">
        <v>2140</v>
      </c>
      <c r="D685" s="343" t="s">
        <v>6815</v>
      </c>
      <c r="E685" s="752" t="s">
        <v>431</v>
      </c>
      <c r="F685" s="752" t="s">
        <v>210</v>
      </c>
    </row>
    <row r="686" spans="2:6" x14ac:dyDescent="0.35">
      <c r="B686" s="752" t="s">
        <v>1700</v>
      </c>
      <c r="C686" s="752">
        <v>2140</v>
      </c>
      <c r="D686" s="343" t="s">
        <v>16040</v>
      </c>
      <c r="E686" s="752" t="s">
        <v>431</v>
      </c>
      <c r="F686" s="752" t="s">
        <v>210</v>
      </c>
    </row>
    <row r="687" spans="2:6" x14ac:dyDescent="0.35">
      <c r="B687" s="752" t="s">
        <v>1700</v>
      </c>
      <c r="C687" s="752">
        <v>2140</v>
      </c>
      <c r="D687" s="343" t="s">
        <v>16039</v>
      </c>
      <c r="E687" s="752" t="s">
        <v>431</v>
      </c>
      <c r="F687" s="752" t="s">
        <v>210</v>
      </c>
    </row>
    <row r="688" spans="2:6" x14ac:dyDescent="0.35">
      <c r="B688" s="752" t="s">
        <v>1700</v>
      </c>
      <c r="C688" s="752">
        <v>2141</v>
      </c>
      <c r="D688" s="343" t="s">
        <v>16038</v>
      </c>
      <c r="E688" s="752" t="s">
        <v>431</v>
      </c>
      <c r="F688" s="752" t="s">
        <v>210</v>
      </c>
    </row>
    <row r="689" spans="2:6" x14ac:dyDescent="0.35">
      <c r="B689" s="752" t="s">
        <v>1700</v>
      </c>
      <c r="C689" s="752">
        <v>2141</v>
      </c>
      <c r="D689" s="343" t="s">
        <v>16037</v>
      </c>
      <c r="E689" s="752" t="s">
        <v>431</v>
      </c>
      <c r="F689" s="752" t="s">
        <v>210</v>
      </c>
    </row>
    <row r="690" spans="2:6" x14ac:dyDescent="0.35">
      <c r="B690" s="752" t="s">
        <v>1700</v>
      </c>
      <c r="C690" s="752">
        <v>2141</v>
      </c>
      <c r="D690" s="343" t="s">
        <v>16036</v>
      </c>
      <c r="E690" s="752" t="s">
        <v>431</v>
      </c>
      <c r="F690" s="752" t="s">
        <v>210</v>
      </c>
    </row>
    <row r="691" spans="2:6" x14ac:dyDescent="0.35">
      <c r="B691" s="752" t="s">
        <v>1700</v>
      </c>
      <c r="C691" s="752">
        <v>2141</v>
      </c>
      <c r="D691" s="343" t="s">
        <v>6233</v>
      </c>
      <c r="E691" s="752" t="s">
        <v>431</v>
      </c>
      <c r="F691" s="752" t="s">
        <v>210</v>
      </c>
    </row>
    <row r="692" spans="2:6" x14ac:dyDescent="0.35">
      <c r="B692" s="752" t="s">
        <v>1700</v>
      </c>
      <c r="C692" s="752">
        <v>2142</v>
      </c>
      <c r="D692" s="343" t="s">
        <v>16035</v>
      </c>
      <c r="E692" s="752" t="s">
        <v>431</v>
      </c>
      <c r="F692" s="752" t="s">
        <v>212</v>
      </c>
    </row>
    <row r="693" spans="2:6" x14ac:dyDescent="0.35">
      <c r="B693" s="752" t="s">
        <v>1700</v>
      </c>
      <c r="C693" s="752">
        <v>2142</v>
      </c>
      <c r="D693" s="343" t="s">
        <v>16034</v>
      </c>
      <c r="E693" s="752" t="s">
        <v>431</v>
      </c>
      <c r="F693" s="752" t="s">
        <v>212</v>
      </c>
    </row>
    <row r="694" spans="2:6" x14ac:dyDescent="0.35">
      <c r="B694" s="752" t="s">
        <v>1700</v>
      </c>
      <c r="C694" s="752">
        <v>2142</v>
      </c>
      <c r="D694" s="343" t="s">
        <v>9261</v>
      </c>
      <c r="E694" s="752" t="s">
        <v>431</v>
      </c>
      <c r="F694" s="752" t="s">
        <v>212</v>
      </c>
    </row>
    <row r="695" spans="2:6" x14ac:dyDescent="0.35">
      <c r="B695" s="752" t="s">
        <v>1700</v>
      </c>
      <c r="C695" s="752">
        <v>2142</v>
      </c>
      <c r="D695" s="343" t="s">
        <v>2908</v>
      </c>
      <c r="E695" s="752" t="s">
        <v>431</v>
      </c>
      <c r="F695" s="752" t="s">
        <v>212</v>
      </c>
    </row>
    <row r="696" spans="2:6" x14ac:dyDescent="0.35">
      <c r="B696" s="752" t="s">
        <v>1700</v>
      </c>
      <c r="C696" s="752">
        <v>2142</v>
      </c>
      <c r="D696" s="343" t="s">
        <v>16033</v>
      </c>
      <c r="E696" s="752" t="s">
        <v>431</v>
      </c>
      <c r="F696" s="752" t="s">
        <v>212</v>
      </c>
    </row>
    <row r="697" spans="2:6" x14ac:dyDescent="0.35">
      <c r="B697" s="752" t="s">
        <v>1700</v>
      </c>
      <c r="C697" s="752">
        <v>2142</v>
      </c>
      <c r="D697" s="343" t="s">
        <v>8277</v>
      </c>
      <c r="E697" s="752" t="s">
        <v>431</v>
      </c>
      <c r="F697" s="752" t="s">
        <v>212</v>
      </c>
    </row>
    <row r="698" spans="2:6" x14ac:dyDescent="0.35">
      <c r="B698" s="752" t="s">
        <v>1700</v>
      </c>
      <c r="C698" s="752">
        <v>2142</v>
      </c>
      <c r="D698" s="343" t="s">
        <v>16032</v>
      </c>
      <c r="E698" s="752" t="s">
        <v>431</v>
      </c>
      <c r="F698" s="752" t="s">
        <v>212</v>
      </c>
    </row>
    <row r="699" spans="2:6" x14ac:dyDescent="0.35">
      <c r="B699" s="752" t="s">
        <v>1700</v>
      </c>
      <c r="C699" s="752">
        <v>2143</v>
      </c>
      <c r="D699" s="343" t="s">
        <v>16031</v>
      </c>
      <c r="E699" s="752" t="s">
        <v>431</v>
      </c>
      <c r="F699" s="752" t="s">
        <v>212</v>
      </c>
    </row>
    <row r="700" spans="2:6" x14ac:dyDescent="0.35">
      <c r="B700" s="752" t="s">
        <v>1700</v>
      </c>
      <c r="C700" s="752">
        <v>2143</v>
      </c>
      <c r="D700" s="343" t="s">
        <v>16030</v>
      </c>
      <c r="E700" s="752" t="s">
        <v>431</v>
      </c>
      <c r="F700" s="752" t="s">
        <v>212</v>
      </c>
    </row>
    <row r="701" spans="2:6" x14ac:dyDescent="0.35">
      <c r="B701" s="752" t="s">
        <v>1700</v>
      </c>
      <c r="C701" s="752">
        <v>2143</v>
      </c>
      <c r="D701" s="343" t="s">
        <v>9030</v>
      </c>
      <c r="E701" s="752" t="s">
        <v>431</v>
      </c>
      <c r="F701" s="752" t="s">
        <v>212</v>
      </c>
    </row>
    <row r="702" spans="2:6" x14ac:dyDescent="0.35">
      <c r="B702" s="752" t="s">
        <v>1700</v>
      </c>
      <c r="C702" s="752">
        <v>2144</v>
      </c>
      <c r="D702" s="343" t="s">
        <v>4796</v>
      </c>
      <c r="E702" s="752" t="s">
        <v>431</v>
      </c>
      <c r="F702" s="752" t="s">
        <v>212</v>
      </c>
    </row>
    <row r="703" spans="2:6" x14ac:dyDescent="0.35">
      <c r="B703" s="752" t="s">
        <v>1700</v>
      </c>
      <c r="C703" s="752">
        <v>2145</v>
      </c>
      <c r="D703" s="343" t="s">
        <v>16029</v>
      </c>
      <c r="E703" s="752" t="s">
        <v>431</v>
      </c>
      <c r="F703" s="752" t="s">
        <v>210</v>
      </c>
    </row>
    <row r="704" spans="2:6" x14ac:dyDescent="0.35">
      <c r="B704" s="752" t="s">
        <v>1700</v>
      </c>
      <c r="C704" s="752">
        <v>2145</v>
      </c>
      <c r="D704" s="343" t="s">
        <v>8216</v>
      </c>
      <c r="E704" s="752" t="s">
        <v>431</v>
      </c>
      <c r="F704" s="752" t="s">
        <v>210</v>
      </c>
    </row>
    <row r="705" spans="2:6" x14ac:dyDescent="0.35">
      <c r="B705" s="752" t="s">
        <v>1700</v>
      </c>
      <c r="C705" s="752">
        <v>2145</v>
      </c>
      <c r="D705" s="343" t="s">
        <v>16028</v>
      </c>
      <c r="E705" s="752" t="s">
        <v>431</v>
      </c>
      <c r="F705" s="752" t="s">
        <v>210</v>
      </c>
    </row>
    <row r="706" spans="2:6" x14ac:dyDescent="0.35">
      <c r="B706" s="752" t="s">
        <v>1700</v>
      </c>
      <c r="C706" s="752">
        <v>2145</v>
      </c>
      <c r="D706" s="343" t="s">
        <v>16027</v>
      </c>
      <c r="E706" s="752" t="s">
        <v>431</v>
      </c>
      <c r="F706" s="752" t="s">
        <v>210</v>
      </c>
    </row>
    <row r="707" spans="2:6" x14ac:dyDescent="0.35">
      <c r="B707" s="752" t="s">
        <v>1700</v>
      </c>
      <c r="C707" s="752">
        <v>2145</v>
      </c>
      <c r="D707" s="343" t="s">
        <v>16026</v>
      </c>
      <c r="E707" s="752" t="s">
        <v>431</v>
      </c>
      <c r="F707" s="752" t="s">
        <v>210</v>
      </c>
    </row>
    <row r="708" spans="2:6" x14ac:dyDescent="0.35">
      <c r="B708" s="752" t="s">
        <v>1700</v>
      </c>
      <c r="C708" s="752">
        <v>2145</v>
      </c>
      <c r="D708" s="343" t="s">
        <v>16025</v>
      </c>
      <c r="E708" s="752" t="s">
        <v>431</v>
      </c>
      <c r="F708" s="752" t="s">
        <v>210</v>
      </c>
    </row>
    <row r="709" spans="2:6" x14ac:dyDescent="0.35">
      <c r="B709" s="752" t="s">
        <v>1700</v>
      </c>
      <c r="C709" s="752">
        <v>2145</v>
      </c>
      <c r="D709" s="343" t="s">
        <v>16024</v>
      </c>
      <c r="E709" s="752" t="s">
        <v>431</v>
      </c>
      <c r="F709" s="752" t="s">
        <v>210</v>
      </c>
    </row>
    <row r="710" spans="2:6" x14ac:dyDescent="0.35">
      <c r="B710" s="752" t="s">
        <v>1700</v>
      </c>
      <c r="C710" s="752">
        <v>2145</v>
      </c>
      <c r="D710" s="343" t="s">
        <v>16023</v>
      </c>
      <c r="E710" s="752" t="s">
        <v>431</v>
      </c>
      <c r="F710" s="752" t="s">
        <v>210</v>
      </c>
    </row>
    <row r="711" spans="2:6" x14ac:dyDescent="0.35">
      <c r="B711" s="752" t="s">
        <v>1700</v>
      </c>
      <c r="C711" s="752">
        <v>2145</v>
      </c>
      <c r="D711" s="343" t="s">
        <v>16022</v>
      </c>
      <c r="E711" s="752" t="s">
        <v>431</v>
      </c>
      <c r="F711" s="752" t="s">
        <v>210</v>
      </c>
    </row>
    <row r="712" spans="2:6" x14ac:dyDescent="0.35">
      <c r="B712" s="752" t="s">
        <v>1700</v>
      </c>
      <c r="C712" s="752">
        <v>2146</v>
      </c>
      <c r="D712" s="343" t="s">
        <v>16021</v>
      </c>
      <c r="E712" s="752" t="s">
        <v>431</v>
      </c>
      <c r="F712" s="752" t="s">
        <v>212</v>
      </c>
    </row>
    <row r="713" spans="2:6" x14ac:dyDescent="0.35">
      <c r="B713" s="752" t="s">
        <v>1700</v>
      </c>
      <c r="C713" s="752">
        <v>2146</v>
      </c>
      <c r="D713" s="343" t="s">
        <v>9622</v>
      </c>
      <c r="E713" s="752" t="s">
        <v>431</v>
      </c>
      <c r="F713" s="752" t="s">
        <v>212</v>
      </c>
    </row>
    <row r="714" spans="2:6" x14ac:dyDescent="0.35">
      <c r="B714" s="752" t="s">
        <v>1700</v>
      </c>
      <c r="C714" s="752">
        <v>2146</v>
      </c>
      <c r="D714" s="343" t="s">
        <v>16020</v>
      </c>
      <c r="E714" s="752" t="s">
        <v>431</v>
      </c>
      <c r="F714" s="752" t="s">
        <v>212</v>
      </c>
    </row>
    <row r="715" spans="2:6" x14ac:dyDescent="0.35">
      <c r="B715" s="752" t="s">
        <v>1700</v>
      </c>
      <c r="C715" s="752">
        <v>2147</v>
      </c>
      <c r="D715" s="343" t="s">
        <v>16019</v>
      </c>
      <c r="E715" s="752" t="s">
        <v>431</v>
      </c>
      <c r="F715" s="752" t="s">
        <v>212</v>
      </c>
    </row>
    <row r="716" spans="2:6" x14ac:dyDescent="0.35">
      <c r="B716" s="752" t="s">
        <v>1700</v>
      </c>
      <c r="C716" s="752">
        <v>2147</v>
      </c>
      <c r="D716" s="343" t="s">
        <v>16018</v>
      </c>
      <c r="E716" s="752" t="s">
        <v>431</v>
      </c>
      <c r="F716" s="752" t="s">
        <v>212</v>
      </c>
    </row>
    <row r="717" spans="2:6" x14ac:dyDescent="0.35">
      <c r="B717" s="752" t="s">
        <v>1700</v>
      </c>
      <c r="C717" s="752">
        <v>2147</v>
      </c>
      <c r="D717" s="343" t="s">
        <v>8957</v>
      </c>
      <c r="E717" s="752" t="s">
        <v>431</v>
      </c>
      <c r="F717" s="752" t="s">
        <v>212</v>
      </c>
    </row>
    <row r="718" spans="2:6" x14ac:dyDescent="0.35">
      <c r="B718" s="752" t="s">
        <v>1700</v>
      </c>
      <c r="C718" s="752">
        <v>2147</v>
      </c>
      <c r="D718" s="343" t="s">
        <v>16017</v>
      </c>
      <c r="E718" s="752" t="s">
        <v>431</v>
      </c>
      <c r="F718" s="752" t="s">
        <v>212</v>
      </c>
    </row>
    <row r="719" spans="2:6" x14ac:dyDescent="0.35">
      <c r="B719" s="752" t="s">
        <v>1700</v>
      </c>
      <c r="C719" s="752">
        <v>2148</v>
      </c>
      <c r="D719" s="343" t="s">
        <v>16016</v>
      </c>
      <c r="E719" s="752" t="s">
        <v>431</v>
      </c>
      <c r="F719" s="752" t="s">
        <v>212</v>
      </c>
    </row>
    <row r="720" spans="2:6" x14ac:dyDescent="0.35">
      <c r="B720" s="752" t="s">
        <v>1700</v>
      </c>
      <c r="C720" s="752">
        <v>2148</v>
      </c>
      <c r="D720" s="343" t="s">
        <v>16015</v>
      </c>
      <c r="E720" s="752" t="s">
        <v>431</v>
      </c>
      <c r="F720" s="752" t="s">
        <v>212</v>
      </c>
    </row>
    <row r="721" spans="2:6" x14ac:dyDescent="0.35">
      <c r="B721" s="752" t="s">
        <v>1700</v>
      </c>
      <c r="C721" s="752">
        <v>2148</v>
      </c>
      <c r="D721" s="343" t="s">
        <v>16014</v>
      </c>
      <c r="E721" s="752" t="s">
        <v>431</v>
      </c>
      <c r="F721" s="752" t="s">
        <v>212</v>
      </c>
    </row>
    <row r="722" spans="2:6" x14ac:dyDescent="0.35">
      <c r="B722" s="752" t="s">
        <v>1700</v>
      </c>
      <c r="C722" s="752">
        <v>2148</v>
      </c>
      <c r="D722" s="343" t="s">
        <v>16013</v>
      </c>
      <c r="E722" s="752" t="s">
        <v>431</v>
      </c>
      <c r="F722" s="752" t="s">
        <v>212</v>
      </c>
    </row>
    <row r="723" spans="2:6" x14ac:dyDescent="0.35">
      <c r="B723" s="752" t="s">
        <v>1700</v>
      </c>
      <c r="C723" s="752">
        <v>2148</v>
      </c>
      <c r="D723" s="343" t="s">
        <v>4182</v>
      </c>
      <c r="E723" s="752" t="s">
        <v>431</v>
      </c>
      <c r="F723" s="752" t="s">
        <v>212</v>
      </c>
    </row>
    <row r="724" spans="2:6" x14ac:dyDescent="0.35">
      <c r="B724" s="752" t="s">
        <v>1700</v>
      </c>
      <c r="C724" s="752">
        <v>2148</v>
      </c>
      <c r="D724" s="343" t="s">
        <v>16012</v>
      </c>
      <c r="E724" s="752" t="s">
        <v>431</v>
      </c>
      <c r="F724" s="752" t="s">
        <v>212</v>
      </c>
    </row>
    <row r="725" spans="2:6" x14ac:dyDescent="0.35">
      <c r="B725" s="752" t="s">
        <v>1700</v>
      </c>
      <c r="C725" s="752">
        <v>2148</v>
      </c>
      <c r="D725" s="343" t="s">
        <v>2104</v>
      </c>
      <c r="E725" s="752" t="s">
        <v>431</v>
      </c>
      <c r="F725" s="752" t="s">
        <v>212</v>
      </c>
    </row>
    <row r="726" spans="2:6" x14ac:dyDescent="0.35">
      <c r="B726" s="752" t="s">
        <v>1700</v>
      </c>
      <c r="C726" s="752">
        <v>2150</v>
      </c>
      <c r="D726" s="343" t="s">
        <v>16011</v>
      </c>
      <c r="E726" s="752" t="s">
        <v>431</v>
      </c>
      <c r="F726" s="752" t="s">
        <v>210</v>
      </c>
    </row>
    <row r="727" spans="2:6" x14ac:dyDescent="0.35">
      <c r="B727" s="752" t="s">
        <v>1700</v>
      </c>
      <c r="C727" s="752">
        <v>2150</v>
      </c>
      <c r="D727" s="343" t="s">
        <v>16010</v>
      </c>
      <c r="E727" s="752" t="s">
        <v>431</v>
      </c>
      <c r="F727" s="752" t="s">
        <v>210</v>
      </c>
    </row>
    <row r="728" spans="2:6" x14ac:dyDescent="0.35">
      <c r="B728" s="752" t="s">
        <v>1700</v>
      </c>
      <c r="C728" s="752">
        <v>2150</v>
      </c>
      <c r="D728" s="343" t="s">
        <v>16009</v>
      </c>
      <c r="E728" s="752" t="s">
        <v>431</v>
      </c>
      <c r="F728" s="752" t="s">
        <v>210</v>
      </c>
    </row>
    <row r="729" spans="2:6" x14ac:dyDescent="0.35">
      <c r="B729" s="752" t="s">
        <v>1700</v>
      </c>
      <c r="C729" s="752">
        <v>2151</v>
      </c>
      <c r="D729" s="343" t="s">
        <v>16008</v>
      </c>
      <c r="E729" s="752" t="s">
        <v>431</v>
      </c>
      <c r="F729" s="752" t="s">
        <v>210</v>
      </c>
    </row>
    <row r="730" spans="2:6" x14ac:dyDescent="0.35">
      <c r="B730" s="752" t="s">
        <v>1700</v>
      </c>
      <c r="C730" s="752">
        <v>2151</v>
      </c>
      <c r="D730" s="343" t="s">
        <v>16007</v>
      </c>
      <c r="E730" s="752" t="s">
        <v>431</v>
      </c>
      <c r="F730" s="752" t="s">
        <v>210</v>
      </c>
    </row>
    <row r="731" spans="2:6" x14ac:dyDescent="0.35">
      <c r="B731" s="752" t="s">
        <v>1700</v>
      </c>
      <c r="C731" s="752">
        <v>2152</v>
      </c>
      <c r="D731" s="343" t="s">
        <v>16006</v>
      </c>
      <c r="E731" s="752" t="s">
        <v>431</v>
      </c>
      <c r="F731" s="752" t="s">
        <v>210</v>
      </c>
    </row>
    <row r="732" spans="2:6" x14ac:dyDescent="0.35">
      <c r="B732" s="752" t="s">
        <v>1700</v>
      </c>
      <c r="C732" s="752">
        <v>2153</v>
      </c>
      <c r="D732" s="343" t="s">
        <v>16005</v>
      </c>
      <c r="E732" s="752" t="s">
        <v>431</v>
      </c>
      <c r="F732" s="752" t="s">
        <v>210</v>
      </c>
    </row>
    <row r="733" spans="2:6" x14ac:dyDescent="0.35">
      <c r="B733" s="752" t="s">
        <v>1700</v>
      </c>
      <c r="C733" s="752">
        <v>2153</v>
      </c>
      <c r="D733" s="343" t="s">
        <v>16004</v>
      </c>
      <c r="E733" s="752" t="s">
        <v>431</v>
      </c>
      <c r="F733" s="752" t="s">
        <v>210</v>
      </c>
    </row>
    <row r="734" spans="2:6" x14ac:dyDescent="0.35">
      <c r="B734" s="752" t="s">
        <v>1700</v>
      </c>
      <c r="C734" s="752">
        <v>2153</v>
      </c>
      <c r="D734" s="343" t="s">
        <v>16003</v>
      </c>
      <c r="E734" s="752" t="s">
        <v>431</v>
      </c>
      <c r="F734" s="752" t="s">
        <v>210</v>
      </c>
    </row>
    <row r="735" spans="2:6" x14ac:dyDescent="0.35">
      <c r="B735" s="752" t="s">
        <v>1700</v>
      </c>
      <c r="C735" s="752">
        <v>2153</v>
      </c>
      <c r="D735" s="343" t="s">
        <v>16002</v>
      </c>
      <c r="E735" s="752" t="s">
        <v>431</v>
      </c>
      <c r="F735" s="752" t="s">
        <v>210</v>
      </c>
    </row>
    <row r="736" spans="2:6" x14ac:dyDescent="0.35">
      <c r="B736" s="752" t="s">
        <v>1700</v>
      </c>
      <c r="C736" s="752">
        <v>2154</v>
      </c>
      <c r="D736" s="343" t="s">
        <v>6639</v>
      </c>
      <c r="E736" s="752" t="s">
        <v>431</v>
      </c>
      <c r="F736" s="752" t="s">
        <v>210</v>
      </c>
    </row>
    <row r="737" spans="2:6" x14ac:dyDescent="0.35">
      <c r="B737" s="752" t="s">
        <v>1700</v>
      </c>
      <c r="C737" s="752">
        <v>2155</v>
      </c>
      <c r="D737" s="343" t="s">
        <v>16001</v>
      </c>
      <c r="E737" s="752" t="s">
        <v>431</v>
      </c>
      <c r="F737" s="752" t="s">
        <v>210</v>
      </c>
    </row>
    <row r="738" spans="2:6" x14ac:dyDescent="0.35">
      <c r="B738" s="752" t="s">
        <v>1700</v>
      </c>
      <c r="C738" s="752">
        <v>2155</v>
      </c>
      <c r="D738" s="343" t="s">
        <v>16000</v>
      </c>
      <c r="E738" s="752" t="s">
        <v>431</v>
      </c>
      <c r="F738" s="752" t="s">
        <v>210</v>
      </c>
    </row>
    <row r="739" spans="2:6" x14ac:dyDescent="0.35">
      <c r="B739" s="752" t="s">
        <v>1700</v>
      </c>
      <c r="C739" s="752">
        <v>2155</v>
      </c>
      <c r="D739" s="343" t="s">
        <v>15999</v>
      </c>
      <c r="E739" s="752" t="s">
        <v>431</v>
      </c>
      <c r="F739" s="752" t="s">
        <v>210</v>
      </c>
    </row>
    <row r="740" spans="2:6" x14ac:dyDescent="0.35">
      <c r="B740" s="752" t="s">
        <v>1700</v>
      </c>
      <c r="C740" s="752">
        <v>2155</v>
      </c>
      <c r="D740" s="343" t="s">
        <v>15998</v>
      </c>
      <c r="E740" s="752" t="s">
        <v>431</v>
      </c>
      <c r="F740" s="752" t="s">
        <v>210</v>
      </c>
    </row>
    <row r="741" spans="2:6" x14ac:dyDescent="0.35">
      <c r="B741" s="752" t="s">
        <v>1700</v>
      </c>
      <c r="C741" s="752">
        <v>2155</v>
      </c>
      <c r="D741" s="343" t="s">
        <v>15997</v>
      </c>
      <c r="E741" s="752" t="s">
        <v>431</v>
      </c>
      <c r="F741" s="752" t="s">
        <v>210</v>
      </c>
    </row>
    <row r="742" spans="2:6" x14ac:dyDescent="0.35">
      <c r="B742" s="752" t="s">
        <v>1700</v>
      </c>
      <c r="C742" s="752">
        <v>2156</v>
      </c>
      <c r="D742" s="343" t="s">
        <v>15996</v>
      </c>
      <c r="E742" s="752" t="s">
        <v>431</v>
      </c>
      <c r="F742" s="752" t="s">
        <v>210</v>
      </c>
    </row>
    <row r="743" spans="2:6" x14ac:dyDescent="0.35">
      <c r="B743" s="752" t="s">
        <v>1700</v>
      </c>
      <c r="C743" s="752">
        <v>2156</v>
      </c>
      <c r="D743" s="343" t="s">
        <v>15995</v>
      </c>
      <c r="E743" s="752" t="s">
        <v>431</v>
      </c>
      <c r="F743" s="752" t="s">
        <v>210</v>
      </c>
    </row>
    <row r="744" spans="2:6" x14ac:dyDescent="0.35">
      <c r="B744" s="752" t="s">
        <v>1700</v>
      </c>
      <c r="C744" s="752">
        <v>2156</v>
      </c>
      <c r="D744" s="343" t="s">
        <v>15994</v>
      </c>
      <c r="E744" s="752" t="s">
        <v>431</v>
      </c>
      <c r="F744" s="752" t="s">
        <v>210</v>
      </c>
    </row>
    <row r="745" spans="2:6" x14ac:dyDescent="0.35">
      <c r="B745" s="752" t="s">
        <v>1700</v>
      </c>
      <c r="C745" s="752">
        <v>2157</v>
      </c>
      <c r="D745" s="343" t="s">
        <v>15993</v>
      </c>
      <c r="E745" s="752" t="s">
        <v>431</v>
      </c>
      <c r="F745" s="752" t="s">
        <v>210</v>
      </c>
    </row>
    <row r="746" spans="2:6" x14ac:dyDescent="0.35">
      <c r="B746" s="752" t="s">
        <v>1700</v>
      </c>
      <c r="C746" s="752">
        <v>2157</v>
      </c>
      <c r="D746" s="343" t="s">
        <v>7757</v>
      </c>
      <c r="E746" s="752" t="s">
        <v>431</v>
      </c>
      <c r="F746" s="752" t="s">
        <v>210</v>
      </c>
    </row>
    <row r="747" spans="2:6" x14ac:dyDescent="0.35">
      <c r="B747" s="752" t="s">
        <v>1700</v>
      </c>
      <c r="C747" s="752">
        <v>2157</v>
      </c>
      <c r="D747" s="343" t="s">
        <v>15992</v>
      </c>
      <c r="E747" s="752" t="s">
        <v>431</v>
      </c>
      <c r="F747" s="752" t="s">
        <v>210</v>
      </c>
    </row>
    <row r="748" spans="2:6" x14ac:dyDescent="0.35">
      <c r="B748" s="752" t="s">
        <v>1700</v>
      </c>
      <c r="C748" s="752">
        <v>2158</v>
      </c>
      <c r="D748" s="343" t="s">
        <v>15373</v>
      </c>
      <c r="E748" s="752" t="s">
        <v>431</v>
      </c>
      <c r="F748" s="752" t="s">
        <v>210</v>
      </c>
    </row>
    <row r="749" spans="2:6" x14ac:dyDescent="0.35">
      <c r="B749" s="752" t="s">
        <v>1700</v>
      </c>
      <c r="C749" s="752">
        <v>2158</v>
      </c>
      <c r="D749" s="343" t="s">
        <v>15991</v>
      </c>
      <c r="E749" s="752" t="s">
        <v>431</v>
      </c>
      <c r="F749" s="753" t="s">
        <v>210</v>
      </c>
    </row>
    <row r="750" spans="2:6" x14ac:dyDescent="0.35">
      <c r="B750" s="752" t="s">
        <v>1700</v>
      </c>
      <c r="C750" s="752">
        <v>2158</v>
      </c>
      <c r="D750" s="343" t="s">
        <v>15990</v>
      </c>
      <c r="E750" s="752" t="s">
        <v>431</v>
      </c>
      <c r="F750" s="752" t="s">
        <v>210</v>
      </c>
    </row>
    <row r="751" spans="2:6" x14ac:dyDescent="0.35">
      <c r="B751" s="752" t="s">
        <v>1700</v>
      </c>
      <c r="C751" s="752">
        <v>2158</v>
      </c>
      <c r="D751" s="343" t="s">
        <v>15989</v>
      </c>
      <c r="E751" s="752" t="s">
        <v>431</v>
      </c>
      <c r="F751" s="752" t="s">
        <v>210</v>
      </c>
    </row>
    <row r="752" spans="2:6" x14ac:dyDescent="0.35">
      <c r="B752" s="752" t="s">
        <v>1700</v>
      </c>
      <c r="C752" s="752">
        <v>2159</v>
      </c>
      <c r="D752" s="343" t="s">
        <v>6545</v>
      </c>
      <c r="E752" s="752" t="s">
        <v>431</v>
      </c>
      <c r="F752" s="752" t="s">
        <v>210</v>
      </c>
    </row>
    <row r="753" spans="2:6" x14ac:dyDescent="0.35">
      <c r="B753" s="752" t="s">
        <v>1700</v>
      </c>
      <c r="C753" s="752">
        <v>2159</v>
      </c>
      <c r="D753" s="343" t="s">
        <v>15988</v>
      </c>
      <c r="E753" s="752" t="s">
        <v>431</v>
      </c>
      <c r="F753" s="752" t="s">
        <v>210</v>
      </c>
    </row>
    <row r="754" spans="2:6" x14ac:dyDescent="0.35">
      <c r="B754" s="752" t="s">
        <v>1700</v>
      </c>
      <c r="C754" s="752">
        <v>2159</v>
      </c>
      <c r="D754" s="343" t="s">
        <v>15987</v>
      </c>
      <c r="E754" s="752" t="s">
        <v>431</v>
      </c>
      <c r="F754" s="752" t="s">
        <v>210</v>
      </c>
    </row>
    <row r="755" spans="2:6" x14ac:dyDescent="0.35">
      <c r="B755" s="752" t="s">
        <v>1700</v>
      </c>
      <c r="C755" s="752">
        <v>2159</v>
      </c>
      <c r="D755" s="343" t="s">
        <v>15986</v>
      </c>
      <c r="E755" s="752" t="s">
        <v>431</v>
      </c>
      <c r="F755" s="752" t="s">
        <v>210</v>
      </c>
    </row>
    <row r="756" spans="2:6" x14ac:dyDescent="0.35">
      <c r="B756" s="752" t="s">
        <v>1700</v>
      </c>
      <c r="C756" s="752">
        <v>2160</v>
      </c>
      <c r="D756" s="343" t="s">
        <v>15985</v>
      </c>
      <c r="E756" s="752" t="s">
        <v>431</v>
      </c>
      <c r="F756" s="752" t="s">
        <v>212</v>
      </c>
    </row>
    <row r="757" spans="2:6" x14ac:dyDescent="0.35">
      <c r="B757" s="752" t="s">
        <v>1700</v>
      </c>
      <c r="C757" s="752">
        <v>2160</v>
      </c>
      <c r="D757" s="343" t="s">
        <v>15984</v>
      </c>
      <c r="E757" s="752" t="s">
        <v>431</v>
      </c>
      <c r="F757" s="752" t="s">
        <v>212</v>
      </c>
    </row>
    <row r="758" spans="2:6" x14ac:dyDescent="0.35">
      <c r="B758" s="752" t="s">
        <v>1700</v>
      </c>
      <c r="C758" s="752">
        <v>2161</v>
      </c>
      <c r="D758" s="343" t="s">
        <v>1783</v>
      </c>
      <c r="E758" s="752" t="s">
        <v>431</v>
      </c>
      <c r="F758" s="752" t="s">
        <v>212</v>
      </c>
    </row>
    <row r="759" spans="2:6" x14ac:dyDescent="0.35">
      <c r="B759" s="752" t="s">
        <v>1700</v>
      </c>
      <c r="C759" s="752">
        <v>2161</v>
      </c>
      <c r="D759" s="343" t="s">
        <v>15983</v>
      </c>
      <c r="E759" s="752" t="s">
        <v>431</v>
      </c>
      <c r="F759" s="752" t="s">
        <v>212</v>
      </c>
    </row>
    <row r="760" spans="2:6" x14ac:dyDescent="0.35">
      <c r="B760" s="752" t="s">
        <v>1700</v>
      </c>
      <c r="C760" s="752">
        <v>2161</v>
      </c>
      <c r="D760" s="343" t="s">
        <v>15982</v>
      </c>
      <c r="E760" s="752" t="s">
        <v>431</v>
      </c>
      <c r="F760" s="752" t="s">
        <v>212</v>
      </c>
    </row>
    <row r="761" spans="2:6" x14ac:dyDescent="0.35">
      <c r="B761" s="752" t="s">
        <v>1700</v>
      </c>
      <c r="C761" s="752">
        <v>2161</v>
      </c>
      <c r="D761" s="343" t="s">
        <v>15981</v>
      </c>
      <c r="E761" s="752" t="s">
        <v>431</v>
      </c>
      <c r="F761" s="752" t="s">
        <v>212</v>
      </c>
    </row>
    <row r="762" spans="2:6" x14ac:dyDescent="0.35">
      <c r="B762" s="752" t="s">
        <v>1700</v>
      </c>
      <c r="C762" s="752">
        <v>2162</v>
      </c>
      <c r="D762" s="343" t="s">
        <v>15980</v>
      </c>
      <c r="E762" s="752" t="s">
        <v>431</v>
      </c>
      <c r="F762" s="752" t="s">
        <v>212</v>
      </c>
    </row>
    <row r="763" spans="2:6" x14ac:dyDescent="0.35">
      <c r="B763" s="752" t="s">
        <v>1700</v>
      </c>
      <c r="C763" s="752">
        <v>2162</v>
      </c>
      <c r="D763" s="343" t="s">
        <v>15979</v>
      </c>
      <c r="E763" s="752" t="s">
        <v>431</v>
      </c>
      <c r="F763" s="752" t="s">
        <v>212</v>
      </c>
    </row>
    <row r="764" spans="2:6" x14ac:dyDescent="0.35">
      <c r="B764" s="752" t="s">
        <v>1700</v>
      </c>
      <c r="C764" s="752">
        <v>2163</v>
      </c>
      <c r="D764" s="343" t="s">
        <v>4106</v>
      </c>
      <c r="E764" s="752" t="s">
        <v>431</v>
      </c>
      <c r="F764" s="752" t="s">
        <v>212</v>
      </c>
    </row>
    <row r="765" spans="2:6" x14ac:dyDescent="0.35">
      <c r="B765" s="752" t="s">
        <v>1700</v>
      </c>
      <c r="C765" s="752">
        <v>2163</v>
      </c>
      <c r="D765" s="343" t="s">
        <v>7959</v>
      </c>
      <c r="E765" s="752" t="s">
        <v>431</v>
      </c>
      <c r="F765" s="752" t="s">
        <v>212</v>
      </c>
    </row>
    <row r="766" spans="2:6" x14ac:dyDescent="0.35">
      <c r="B766" s="752" t="s">
        <v>1700</v>
      </c>
      <c r="C766" s="752">
        <v>2163</v>
      </c>
      <c r="D766" s="343" t="s">
        <v>15978</v>
      </c>
      <c r="E766" s="752" t="s">
        <v>431</v>
      </c>
      <c r="F766" s="752" t="s">
        <v>212</v>
      </c>
    </row>
    <row r="767" spans="2:6" x14ac:dyDescent="0.35">
      <c r="B767" s="752" t="s">
        <v>1700</v>
      </c>
      <c r="C767" s="752">
        <v>2164</v>
      </c>
      <c r="D767" s="343" t="s">
        <v>5709</v>
      </c>
      <c r="E767" s="752" t="s">
        <v>431</v>
      </c>
      <c r="F767" s="752" t="s">
        <v>212</v>
      </c>
    </row>
    <row r="768" spans="2:6" x14ac:dyDescent="0.35">
      <c r="B768" s="752" t="s">
        <v>1700</v>
      </c>
      <c r="C768" s="752">
        <v>2164</v>
      </c>
      <c r="D768" s="343" t="s">
        <v>15977</v>
      </c>
      <c r="E768" s="752" t="s">
        <v>431</v>
      </c>
      <c r="F768" s="752" t="s">
        <v>212</v>
      </c>
    </row>
    <row r="769" spans="2:6" x14ac:dyDescent="0.35">
      <c r="B769" s="752" t="s">
        <v>1700</v>
      </c>
      <c r="C769" s="752">
        <v>2164</v>
      </c>
      <c r="D769" s="343" t="s">
        <v>15976</v>
      </c>
      <c r="E769" s="752" t="s">
        <v>431</v>
      </c>
      <c r="F769" s="752" t="s">
        <v>212</v>
      </c>
    </row>
    <row r="770" spans="2:6" x14ac:dyDescent="0.35">
      <c r="B770" s="752" t="s">
        <v>1700</v>
      </c>
      <c r="C770" s="752">
        <v>2164</v>
      </c>
      <c r="D770" s="343" t="s">
        <v>15975</v>
      </c>
      <c r="E770" s="752" t="s">
        <v>431</v>
      </c>
      <c r="F770" s="753" t="s">
        <v>212</v>
      </c>
    </row>
    <row r="771" spans="2:6" x14ac:dyDescent="0.35">
      <c r="B771" s="752" t="s">
        <v>1700</v>
      </c>
      <c r="C771" s="752">
        <v>2164</v>
      </c>
      <c r="D771" s="343" t="s">
        <v>15974</v>
      </c>
      <c r="E771" s="752" t="s">
        <v>431</v>
      </c>
      <c r="F771" s="752" t="s">
        <v>212</v>
      </c>
    </row>
    <row r="772" spans="2:6" x14ac:dyDescent="0.35">
      <c r="B772" s="752" t="s">
        <v>1700</v>
      </c>
      <c r="C772" s="752">
        <v>2165</v>
      </c>
      <c r="D772" s="343" t="s">
        <v>9067</v>
      </c>
      <c r="E772" s="752" t="s">
        <v>431</v>
      </c>
      <c r="F772" s="752" t="s">
        <v>212</v>
      </c>
    </row>
    <row r="773" spans="2:6" x14ac:dyDescent="0.35">
      <c r="B773" s="752" t="s">
        <v>1700</v>
      </c>
      <c r="C773" s="752">
        <v>2165</v>
      </c>
      <c r="D773" s="343" t="s">
        <v>15973</v>
      </c>
      <c r="E773" s="752" t="s">
        <v>431</v>
      </c>
      <c r="F773" s="752" t="s">
        <v>212</v>
      </c>
    </row>
    <row r="774" spans="2:6" x14ac:dyDescent="0.35">
      <c r="B774" s="752" t="s">
        <v>1700</v>
      </c>
      <c r="C774" s="752">
        <v>2165</v>
      </c>
      <c r="D774" s="343" t="s">
        <v>15972</v>
      </c>
      <c r="E774" s="752" t="s">
        <v>431</v>
      </c>
      <c r="F774" s="752" t="s">
        <v>212</v>
      </c>
    </row>
    <row r="775" spans="2:6" x14ac:dyDescent="0.35">
      <c r="B775" s="752" t="s">
        <v>1700</v>
      </c>
      <c r="C775" s="752">
        <v>2165</v>
      </c>
      <c r="D775" s="343" t="s">
        <v>15971</v>
      </c>
      <c r="E775" s="752" t="s">
        <v>431</v>
      </c>
      <c r="F775" s="752" t="s">
        <v>212</v>
      </c>
    </row>
    <row r="776" spans="2:6" x14ac:dyDescent="0.35">
      <c r="B776" s="752" t="s">
        <v>1700</v>
      </c>
      <c r="C776" s="752">
        <v>2166</v>
      </c>
      <c r="D776" s="343" t="s">
        <v>15970</v>
      </c>
      <c r="E776" s="752" t="s">
        <v>431</v>
      </c>
      <c r="F776" s="752" t="s">
        <v>212</v>
      </c>
    </row>
    <row r="777" spans="2:6" x14ac:dyDescent="0.35">
      <c r="B777" s="752" t="s">
        <v>1700</v>
      </c>
      <c r="C777" s="752">
        <v>2166</v>
      </c>
      <c r="D777" s="343" t="s">
        <v>15969</v>
      </c>
      <c r="E777" s="752" t="s">
        <v>431</v>
      </c>
      <c r="F777" s="752" t="s">
        <v>212</v>
      </c>
    </row>
    <row r="778" spans="2:6" x14ac:dyDescent="0.35">
      <c r="B778" s="752" t="s">
        <v>1700</v>
      </c>
      <c r="C778" s="752">
        <v>2166</v>
      </c>
      <c r="D778" s="343" t="s">
        <v>15968</v>
      </c>
      <c r="E778" s="752" t="s">
        <v>431</v>
      </c>
      <c r="F778" s="752" t="s">
        <v>212</v>
      </c>
    </row>
    <row r="779" spans="2:6" x14ac:dyDescent="0.35">
      <c r="B779" s="752" t="s">
        <v>1700</v>
      </c>
      <c r="C779" s="752">
        <v>2166</v>
      </c>
      <c r="D779" s="343" t="s">
        <v>15967</v>
      </c>
      <c r="E779" s="752" t="s">
        <v>431</v>
      </c>
      <c r="F779" s="752" t="s">
        <v>212</v>
      </c>
    </row>
    <row r="780" spans="2:6" x14ac:dyDescent="0.35">
      <c r="B780" s="752" t="s">
        <v>1700</v>
      </c>
      <c r="C780" s="752">
        <v>2166</v>
      </c>
      <c r="D780" s="343" t="s">
        <v>15966</v>
      </c>
      <c r="E780" s="752" t="s">
        <v>431</v>
      </c>
      <c r="F780" s="752" t="s">
        <v>212</v>
      </c>
    </row>
    <row r="781" spans="2:6" x14ac:dyDescent="0.35">
      <c r="B781" s="752" t="s">
        <v>1700</v>
      </c>
      <c r="C781" s="752">
        <v>2167</v>
      </c>
      <c r="D781" s="343" t="s">
        <v>2784</v>
      </c>
      <c r="E781" s="752" t="s">
        <v>431</v>
      </c>
      <c r="F781" s="752" t="s">
        <v>212</v>
      </c>
    </row>
    <row r="782" spans="2:6" x14ac:dyDescent="0.35">
      <c r="B782" s="752" t="s">
        <v>1700</v>
      </c>
      <c r="C782" s="752">
        <v>2168</v>
      </c>
      <c r="D782" s="343" t="s">
        <v>15965</v>
      </c>
      <c r="E782" s="752" t="s">
        <v>431</v>
      </c>
      <c r="F782" s="752" t="s">
        <v>212</v>
      </c>
    </row>
    <row r="783" spans="2:6" x14ac:dyDescent="0.35">
      <c r="B783" s="752" t="s">
        <v>1700</v>
      </c>
      <c r="C783" s="752">
        <v>2168</v>
      </c>
      <c r="D783" s="343" t="s">
        <v>15964</v>
      </c>
      <c r="E783" s="752" t="s">
        <v>431</v>
      </c>
      <c r="F783" s="752" t="s">
        <v>212</v>
      </c>
    </row>
    <row r="784" spans="2:6" x14ac:dyDescent="0.35">
      <c r="B784" s="752" t="s">
        <v>1700</v>
      </c>
      <c r="C784" s="752">
        <v>2168</v>
      </c>
      <c r="D784" s="343" t="s">
        <v>15963</v>
      </c>
      <c r="E784" s="752" t="s">
        <v>431</v>
      </c>
      <c r="F784" s="752" t="s">
        <v>212</v>
      </c>
    </row>
    <row r="785" spans="2:6" x14ac:dyDescent="0.35">
      <c r="B785" s="752" t="s">
        <v>1700</v>
      </c>
      <c r="C785" s="752">
        <v>2168</v>
      </c>
      <c r="D785" s="343" t="s">
        <v>3374</v>
      </c>
      <c r="E785" s="752" t="s">
        <v>431</v>
      </c>
      <c r="F785" s="752" t="s">
        <v>212</v>
      </c>
    </row>
    <row r="786" spans="2:6" x14ac:dyDescent="0.35">
      <c r="B786" s="752" t="s">
        <v>1700</v>
      </c>
      <c r="C786" s="752">
        <v>2168</v>
      </c>
      <c r="D786" s="343" t="s">
        <v>15962</v>
      </c>
      <c r="E786" s="752" t="s">
        <v>431</v>
      </c>
      <c r="F786" s="752" t="s">
        <v>212</v>
      </c>
    </row>
    <row r="787" spans="2:6" x14ac:dyDescent="0.35">
      <c r="B787" s="752" t="s">
        <v>1700</v>
      </c>
      <c r="C787" s="752">
        <v>2168</v>
      </c>
      <c r="D787" s="343" t="s">
        <v>6454</v>
      </c>
      <c r="E787" s="752" t="s">
        <v>431</v>
      </c>
      <c r="F787" s="752" t="s">
        <v>212</v>
      </c>
    </row>
    <row r="788" spans="2:6" x14ac:dyDescent="0.35">
      <c r="B788" s="752" t="s">
        <v>1700</v>
      </c>
      <c r="C788" s="752">
        <v>2168</v>
      </c>
      <c r="D788" s="343" t="s">
        <v>15961</v>
      </c>
      <c r="E788" s="752" t="s">
        <v>431</v>
      </c>
      <c r="F788" s="752" t="s">
        <v>212</v>
      </c>
    </row>
    <row r="789" spans="2:6" x14ac:dyDescent="0.35">
      <c r="B789" s="752" t="s">
        <v>1700</v>
      </c>
      <c r="C789" s="752">
        <v>2168</v>
      </c>
      <c r="D789" s="343" t="s">
        <v>15960</v>
      </c>
      <c r="E789" s="752" t="s">
        <v>431</v>
      </c>
      <c r="F789" s="752" t="s">
        <v>212</v>
      </c>
    </row>
    <row r="790" spans="2:6" x14ac:dyDescent="0.35">
      <c r="B790" s="752" t="s">
        <v>1700</v>
      </c>
      <c r="C790" s="752">
        <v>2170</v>
      </c>
      <c r="D790" s="343" t="s">
        <v>15959</v>
      </c>
      <c r="E790" s="752" t="s">
        <v>431</v>
      </c>
      <c r="F790" s="752" t="s">
        <v>212</v>
      </c>
    </row>
    <row r="791" spans="2:6" x14ac:dyDescent="0.35">
      <c r="B791" s="752" t="s">
        <v>1700</v>
      </c>
      <c r="C791" s="752">
        <v>2170</v>
      </c>
      <c r="D791" s="343" t="s">
        <v>15958</v>
      </c>
      <c r="E791" s="752" t="s">
        <v>431</v>
      </c>
      <c r="F791" s="752" t="s">
        <v>212</v>
      </c>
    </row>
    <row r="792" spans="2:6" x14ac:dyDescent="0.35">
      <c r="B792" s="752" t="s">
        <v>1700</v>
      </c>
      <c r="C792" s="752">
        <v>2170</v>
      </c>
      <c r="D792" s="343" t="s">
        <v>15957</v>
      </c>
      <c r="E792" s="752" t="s">
        <v>431</v>
      </c>
      <c r="F792" s="752" t="s">
        <v>212</v>
      </c>
    </row>
    <row r="793" spans="2:6" x14ac:dyDescent="0.35">
      <c r="B793" s="752" t="s">
        <v>1700</v>
      </c>
      <c r="C793" s="752">
        <v>2170</v>
      </c>
      <c r="D793" s="343" t="s">
        <v>15956</v>
      </c>
      <c r="E793" s="752" t="s">
        <v>431</v>
      </c>
      <c r="F793" s="752" t="s">
        <v>212</v>
      </c>
    </row>
    <row r="794" spans="2:6" x14ac:dyDescent="0.35">
      <c r="B794" s="752" t="s">
        <v>1700</v>
      </c>
      <c r="C794" s="752">
        <v>2170</v>
      </c>
      <c r="D794" s="343" t="s">
        <v>15955</v>
      </c>
      <c r="E794" s="752" t="s">
        <v>431</v>
      </c>
      <c r="F794" s="752" t="s">
        <v>212</v>
      </c>
    </row>
    <row r="795" spans="2:6" x14ac:dyDescent="0.35">
      <c r="B795" s="752" t="s">
        <v>1700</v>
      </c>
      <c r="C795" s="752">
        <v>2170</v>
      </c>
      <c r="D795" s="343" t="s">
        <v>15954</v>
      </c>
      <c r="E795" s="752" t="s">
        <v>431</v>
      </c>
      <c r="F795" s="752" t="s">
        <v>212</v>
      </c>
    </row>
    <row r="796" spans="2:6" x14ac:dyDescent="0.35">
      <c r="B796" s="752" t="s">
        <v>1700</v>
      </c>
      <c r="C796" s="752">
        <v>2170</v>
      </c>
      <c r="D796" s="343" t="s">
        <v>15953</v>
      </c>
      <c r="E796" s="752" t="s">
        <v>431</v>
      </c>
      <c r="F796" s="752" t="s">
        <v>212</v>
      </c>
    </row>
    <row r="797" spans="2:6" x14ac:dyDescent="0.35">
      <c r="B797" s="752" t="s">
        <v>1700</v>
      </c>
      <c r="C797" s="752">
        <v>2170</v>
      </c>
      <c r="D797" s="343" t="s">
        <v>15952</v>
      </c>
      <c r="E797" s="752" t="s">
        <v>431</v>
      </c>
      <c r="F797" s="752" t="s">
        <v>212</v>
      </c>
    </row>
    <row r="798" spans="2:6" x14ac:dyDescent="0.35">
      <c r="B798" s="752" t="s">
        <v>1700</v>
      </c>
      <c r="C798" s="752">
        <v>2170</v>
      </c>
      <c r="D798" s="343" t="s">
        <v>15951</v>
      </c>
      <c r="E798" s="752" t="s">
        <v>431</v>
      </c>
      <c r="F798" s="752" t="s">
        <v>212</v>
      </c>
    </row>
    <row r="799" spans="2:6" x14ac:dyDescent="0.35">
      <c r="B799" s="752" t="s">
        <v>1700</v>
      </c>
      <c r="C799" s="752">
        <v>2170</v>
      </c>
      <c r="D799" s="343" t="s">
        <v>15950</v>
      </c>
      <c r="E799" s="752" t="s">
        <v>431</v>
      </c>
      <c r="F799" s="752" t="s">
        <v>212</v>
      </c>
    </row>
    <row r="800" spans="2:6" x14ac:dyDescent="0.35">
      <c r="B800" s="752" t="s">
        <v>1700</v>
      </c>
      <c r="C800" s="752">
        <v>2170</v>
      </c>
      <c r="D800" s="343" t="s">
        <v>15949</v>
      </c>
      <c r="E800" s="752" t="s">
        <v>431</v>
      </c>
      <c r="F800" s="752" t="s">
        <v>212</v>
      </c>
    </row>
    <row r="801" spans="2:6" x14ac:dyDescent="0.35">
      <c r="B801" s="752" t="s">
        <v>1700</v>
      </c>
      <c r="C801" s="752">
        <v>2170</v>
      </c>
      <c r="D801" s="343" t="s">
        <v>15948</v>
      </c>
      <c r="E801" s="752" t="s">
        <v>431</v>
      </c>
      <c r="F801" s="752" t="s">
        <v>212</v>
      </c>
    </row>
    <row r="802" spans="2:6" x14ac:dyDescent="0.35">
      <c r="B802" s="752" t="s">
        <v>1700</v>
      </c>
      <c r="C802" s="752">
        <v>2171</v>
      </c>
      <c r="D802" s="343" t="s">
        <v>15947</v>
      </c>
      <c r="E802" s="752" t="s">
        <v>431</v>
      </c>
      <c r="F802" s="752" t="s">
        <v>212</v>
      </c>
    </row>
    <row r="803" spans="2:6" x14ac:dyDescent="0.35">
      <c r="B803" s="752" t="s">
        <v>1700</v>
      </c>
      <c r="C803" s="752">
        <v>2171</v>
      </c>
      <c r="D803" s="343" t="s">
        <v>15946</v>
      </c>
      <c r="E803" s="752" t="s">
        <v>431</v>
      </c>
      <c r="F803" s="752" t="s">
        <v>212</v>
      </c>
    </row>
    <row r="804" spans="2:6" x14ac:dyDescent="0.35">
      <c r="B804" s="752" t="s">
        <v>1700</v>
      </c>
      <c r="C804" s="752">
        <v>2171</v>
      </c>
      <c r="D804" s="343" t="s">
        <v>15945</v>
      </c>
      <c r="E804" s="752" t="s">
        <v>431</v>
      </c>
      <c r="F804" s="752" t="s">
        <v>212</v>
      </c>
    </row>
    <row r="805" spans="2:6" x14ac:dyDescent="0.35">
      <c r="B805" s="752" t="s">
        <v>1700</v>
      </c>
      <c r="C805" s="752">
        <v>2171</v>
      </c>
      <c r="D805" s="343" t="s">
        <v>15944</v>
      </c>
      <c r="E805" s="752" t="s">
        <v>431</v>
      </c>
      <c r="F805" s="752" t="s">
        <v>212</v>
      </c>
    </row>
    <row r="806" spans="2:6" x14ac:dyDescent="0.35">
      <c r="B806" s="752" t="s">
        <v>1700</v>
      </c>
      <c r="C806" s="752">
        <v>2171</v>
      </c>
      <c r="D806" s="343" t="s">
        <v>15943</v>
      </c>
      <c r="E806" s="752" t="s">
        <v>431</v>
      </c>
      <c r="F806" s="752" t="s">
        <v>212</v>
      </c>
    </row>
    <row r="807" spans="2:6" x14ac:dyDescent="0.35">
      <c r="B807" s="752" t="s">
        <v>1700</v>
      </c>
      <c r="C807" s="752">
        <v>2171</v>
      </c>
      <c r="D807" s="343" t="s">
        <v>15942</v>
      </c>
      <c r="E807" s="752" t="s">
        <v>431</v>
      </c>
      <c r="F807" s="752" t="s">
        <v>212</v>
      </c>
    </row>
    <row r="808" spans="2:6" x14ac:dyDescent="0.35">
      <c r="B808" s="752" t="s">
        <v>1700</v>
      </c>
      <c r="C808" s="752">
        <v>2171</v>
      </c>
      <c r="D808" s="343" t="s">
        <v>15941</v>
      </c>
      <c r="E808" s="752" t="s">
        <v>431</v>
      </c>
      <c r="F808" s="752" t="s">
        <v>212</v>
      </c>
    </row>
    <row r="809" spans="2:6" x14ac:dyDescent="0.35">
      <c r="B809" s="752" t="s">
        <v>1700</v>
      </c>
      <c r="C809" s="752">
        <v>2171</v>
      </c>
      <c r="D809" s="343" t="s">
        <v>15940</v>
      </c>
      <c r="E809" s="752" t="s">
        <v>431</v>
      </c>
      <c r="F809" s="752" t="s">
        <v>212</v>
      </c>
    </row>
    <row r="810" spans="2:6" x14ac:dyDescent="0.35">
      <c r="B810" s="752" t="s">
        <v>1700</v>
      </c>
      <c r="C810" s="752">
        <v>2172</v>
      </c>
      <c r="D810" s="343" t="s">
        <v>15939</v>
      </c>
      <c r="E810" s="752" t="s">
        <v>431</v>
      </c>
      <c r="F810" s="752" t="s">
        <v>210</v>
      </c>
    </row>
    <row r="811" spans="2:6" x14ac:dyDescent="0.35">
      <c r="B811" s="752" t="s">
        <v>1700</v>
      </c>
      <c r="C811" s="752">
        <v>2172</v>
      </c>
      <c r="D811" s="343" t="s">
        <v>9318</v>
      </c>
      <c r="E811" s="752" t="s">
        <v>431</v>
      </c>
      <c r="F811" s="752" t="s">
        <v>210</v>
      </c>
    </row>
    <row r="812" spans="2:6" x14ac:dyDescent="0.35">
      <c r="B812" s="752" t="s">
        <v>1700</v>
      </c>
      <c r="C812" s="752">
        <v>2172</v>
      </c>
      <c r="D812" s="343" t="s">
        <v>15938</v>
      </c>
      <c r="E812" s="752" t="s">
        <v>431</v>
      </c>
      <c r="F812" s="752" t="s">
        <v>210</v>
      </c>
    </row>
    <row r="813" spans="2:6" x14ac:dyDescent="0.35">
      <c r="B813" s="752" t="s">
        <v>1700</v>
      </c>
      <c r="C813" s="752">
        <v>2173</v>
      </c>
      <c r="D813" s="343" t="s">
        <v>15937</v>
      </c>
      <c r="E813" s="752" t="s">
        <v>431</v>
      </c>
      <c r="F813" s="752" t="s">
        <v>212</v>
      </c>
    </row>
    <row r="814" spans="2:6" x14ac:dyDescent="0.35">
      <c r="B814" s="752" t="s">
        <v>1700</v>
      </c>
      <c r="C814" s="752">
        <v>2173</v>
      </c>
      <c r="D814" s="343" t="s">
        <v>2341</v>
      </c>
      <c r="E814" s="752" t="s">
        <v>431</v>
      </c>
      <c r="F814" s="752" t="s">
        <v>212</v>
      </c>
    </row>
    <row r="815" spans="2:6" x14ac:dyDescent="0.35">
      <c r="B815" s="752" t="s">
        <v>1700</v>
      </c>
      <c r="C815" s="752">
        <v>2174</v>
      </c>
      <c r="D815" s="343" t="s">
        <v>15936</v>
      </c>
      <c r="E815" s="752" t="s">
        <v>431</v>
      </c>
      <c r="F815" s="752" t="s">
        <v>212</v>
      </c>
    </row>
    <row r="816" spans="2:6" x14ac:dyDescent="0.35">
      <c r="B816" s="752" t="s">
        <v>1700</v>
      </c>
      <c r="C816" s="752">
        <v>2175</v>
      </c>
      <c r="D816" s="343" t="s">
        <v>15935</v>
      </c>
      <c r="E816" s="752" t="s">
        <v>431</v>
      </c>
      <c r="F816" s="752" t="s">
        <v>210</v>
      </c>
    </row>
    <row r="817" spans="2:6" x14ac:dyDescent="0.35">
      <c r="B817" s="752" t="s">
        <v>1700</v>
      </c>
      <c r="C817" s="752">
        <v>2176</v>
      </c>
      <c r="D817" s="343" t="s">
        <v>15934</v>
      </c>
      <c r="E817" s="752" t="s">
        <v>431</v>
      </c>
      <c r="F817" s="752" t="s">
        <v>212</v>
      </c>
    </row>
    <row r="818" spans="2:6" x14ac:dyDescent="0.35">
      <c r="B818" s="752" t="s">
        <v>1700</v>
      </c>
      <c r="C818" s="752">
        <v>2176</v>
      </c>
      <c r="D818" s="343" t="s">
        <v>15933</v>
      </c>
      <c r="E818" s="752" t="s">
        <v>431</v>
      </c>
      <c r="F818" s="752" t="s">
        <v>212</v>
      </c>
    </row>
    <row r="819" spans="2:6" x14ac:dyDescent="0.35">
      <c r="B819" s="752" t="s">
        <v>1700</v>
      </c>
      <c r="C819" s="752">
        <v>2176</v>
      </c>
      <c r="D819" s="343" t="s">
        <v>15932</v>
      </c>
      <c r="E819" s="752" t="s">
        <v>431</v>
      </c>
      <c r="F819" s="752" t="s">
        <v>212</v>
      </c>
    </row>
    <row r="820" spans="2:6" x14ac:dyDescent="0.35">
      <c r="B820" s="752" t="s">
        <v>1700</v>
      </c>
      <c r="C820" s="752">
        <v>2176</v>
      </c>
      <c r="D820" s="343" t="s">
        <v>15931</v>
      </c>
      <c r="E820" s="752" t="s">
        <v>431</v>
      </c>
      <c r="F820" s="752" t="s">
        <v>212</v>
      </c>
    </row>
    <row r="821" spans="2:6" x14ac:dyDescent="0.35">
      <c r="B821" s="752" t="s">
        <v>1700</v>
      </c>
      <c r="C821" s="752">
        <v>2176</v>
      </c>
      <c r="D821" s="343" t="s">
        <v>15930</v>
      </c>
      <c r="E821" s="752" t="s">
        <v>431</v>
      </c>
      <c r="F821" s="752" t="s">
        <v>212</v>
      </c>
    </row>
    <row r="822" spans="2:6" x14ac:dyDescent="0.35">
      <c r="B822" s="752" t="s">
        <v>1700</v>
      </c>
      <c r="C822" s="752">
        <v>2176</v>
      </c>
      <c r="D822" s="343" t="s">
        <v>15929</v>
      </c>
      <c r="E822" s="752" t="s">
        <v>431</v>
      </c>
      <c r="F822" s="752" t="s">
        <v>212</v>
      </c>
    </row>
    <row r="823" spans="2:6" x14ac:dyDescent="0.35">
      <c r="B823" s="752" t="s">
        <v>1700</v>
      </c>
      <c r="C823" s="752">
        <v>2176</v>
      </c>
      <c r="D823" s="343" t="s">
        <v>15928</v>
      </c>
      <c r="E823" s="752" t="s">
        <v>431</v>
      </c>
      <c r="F823" s="752" t="s">
        <v>212</v>
      </c>
    </row>
    <row r="824" spans="2:6" x14ac:dyDescent="0.35">
      <c r="B824" s="752" t="s">
        <v>1700</v>
      </c>
      <c r="C824" s="752">
        <v>2177</v>
      </c>
      <c r="D824" s="343" t="s">
        <v>15927</v>
      </c>
      <c r="E824" s="752" t="s">
        <v>431</v>
      </c>
      <c r="F824" s="752" t="s">
        <v>212</v>
      </c>
    </row>
    <row r="825" spans="2:6" x14ac:dyDescent="0.35">
      <c r="B825" s="752" t="s">
        <v>1700</v>
      </c>
      <c r="C825" s="752">
        <v>2177</v>
      </c>
      <c r="D825" s="343" t="s">
        <v>15926</v>
      </c>
      <c r="E825" s="752" t="s">
        <v>431</v>
      </c>
      <c r="F825" s="752" t="s">
        <v>212</v>
      </c>
    </row>
    <row r="826" spans="2:6" x14ac:dyDescent="0.35">
      <c r="B826" s="752" t="s">
        <v>1700</v>
      </c>
      <c r="C826" s="752">
        <v>2178</v>
      </c>
      <c r="D826" s="343" t="s">
        <v>15925</v>
      </c>
      <c r="E826" s="752" t="s">
        <v>431</v>
      </c>
      <c r="F826" s="752" t="s">
        <v>210</v>
      </c>
    </row>
    <row r="827" spans="2:6" x14ac:dyDescent="0.35">
      <c r="B827" s="752" t="s">
        <v>1700</v>
      </c>
      <c r="C827" s="752">
        <v>2178</v>
      </c>
      <c r="D827" s="343" t="s">
        <v>15924</v>
      </c>
      <c r="E827" s="752" t="s">
        <v>431</v>
      </c>
      <c r="F827" s="752" t="s">
        <v>210</v>
      </c>
    </row>
    <row r="828" spans="2:6" x14ac:dyDescent="0.35">
      <c r="B828" s="752" t="s">
        <v>1700</v>
      </c>
      <c r="C828" s="752">
        <v>2178</v>
      </c>
      <c r="D828" s="343" t="s">
        <v>15923</v>
      </c>
      <c r="E828" s="752" t="s">
        <v>431</v>
      </c>
      <c r="F828" s="752" t="s">
        <v>210</v>
      </c>
    </row>
    <row r="829" spans="2:6" x14ac:dyDescent="0.35">
      <c r="B829" s="752" t="s">
        <v>1700</v>
      </c>
      <c r="C829" s="752">
        <v>2179</v>
      </c>
      <c r="D829" s="343" t="s">
        <v>15922</v>
      </c>
      <c r="E829" s="752" t="s">
        <v>431</v>
      </c>
      <c r="F829" s="752" t="s">
        <v>212</v>
      </c>
    </row>
    <row r="830" spans="2:6" x14ac:dyDescent="0.35">
      <c r="B830" s="752" t="s">
        <v>1700</v>
      </c>
      <c r="C830" s="752">
        <v>2179</v>
      </c>
      <c r="D830" s="343" t="s">
        <v>15921</v>
      </c>
      <c r="E830" s="752" t="s">
        <v>431</v>
      </c>
      <c r="F830" s="752" t="s">
        <v>212</v>
      </c>
    </row>
    <row r="831" spans="2:6" x14ac:dyDescent="0.35">
      <c r="B831" s="752" t="s">
        <v>1700</v>
      </c>
      <c r="C831" s="752">
        <v>2190</v>
      </c>
      <c r="D831" s="343" t="s">
        <v>15920</v>
      </c>
      <c r="E831" s="752" t="s">
        <v>431</v>
      </c>
      <c r="F831" s="752" t="s">
        <v>212</v>
      </c>
    </row>
    <row r="832" spans="2:6" x14ac:dyDescent="0.35">
      <c r="B832" s="752" t="s">
        <v>1700</v>
      </c>
      <c r="C832" s="752">
        <v>2190</v>
      </c>
      <c r="D832" s="343" t="s">
        <v>15919</v>
      </c>
      <c r="E832" s="752" t="s">
        <v>431</v>
      </c>
      <c r="F832" s="752" t="s">
        <v>212</v>
      </c>
    </row>
    <row r="833" spans="2:6" x14ac:dyDescent="0.35">
      <c r="B833" s="752" t="s">
        <v>1700</v>
      </c>
      <c r="C833" s="752">
        <v>2190</v>
      </c>
      <c r="D833" s="343" t="s">
        <v>15899</v>
      </c>
      <c r="E833" s="752" t="s">
        <v>431</v>
      </c>
      <c r="F833" s="752" t="s">
        <v>212</v>
      </c>
    </row>
    <row r="834" spans="2:6" x14ac:dyDescent="0.35">
      <c r="B834" s="752" t="s">
        <v>1700</v>
      </c>
      <c r="C834" s="752">
        <v>2191</v>
      </c>
      <c r="D834" s="343" t="s">
        <v>15918</v>
      </c>
      <c r="E834" s="752" t="s">
        <v>431</v>
      </c>
      <c r="F834" s="752" t="s">
        <v>210</v>
      </c>
    </row>
    <row r="835" spans="2:6" x14ac:dyDescent="0.35">
      <c r="B835" s="752" t="s">
        <v>1700</v>
      </c>
      <c r="C835" s="752">
        <v>2192</v>
      </c>
      <c r="D835" s="343" t="s">
        <v>15917</v>
      </c>
      <c r="E835" s="752" t="s">
        <v>431</v>
      </c>
      <c r="F835" s="752" t="s">
        <v>210</v>
      </c>
    </row>
    <row r="836" spans="2:6" x14ac:dyDescent="0.35">
      <c r="B836" s="752" t="s">
        <v>1700</v>
      </c>
      <c r="C836" s="752">
        <v>2193</v>
      </c>
      <c r="D836" s="343" t="s">
        <v>15916</v>
      </c>
      <c r="E836" s="752" t="s">
        <v>431</v>
      </c>
      <c r="F836" s="752" t="s">
        <v>210</v>
      </c>
    </row>
    <row r="837" spans="2:6" x14ac:dyDescent="0.35">
      <c r="B837" s="752" t="s">
        <v>1700</v>
      </c>
      <c r="C837" s="752">
        <v>2193</v>
      </c>
      <c r="D837" s="343" t="s">
        <v>11816</v>
      </c>
      <c r="E837" s="752" t="s">
        <v>431</v>
      </c>
      <c r="F837" s="752" t="s">
        <v>210</v>
      </c>
    </row>
    <row r="838" spans="2:6" x14ac:dyDescent="0.35">
      <c r="B838" s="752" t="s">
        <v>1700</v>
      </c>
      <c r="C838" s="752">
        <v>2193</v>
      </c>
      <c r="D838" s="343" t="s">
        <v>15915</v>
      </c>
      <c r="E838" s="752" t="s">
        <v>431</v>
      </c>
      <c r="F838" s="752" t="s">
        <v>210</v>
      </c>
    </row>
    <row r="839" spans="2:6" x14ac:dyDescent="0.35">
      <c r="B839" s="752" t="s">
        <v>1700</v>
      </c>
      <c r="C839" s="752">
        <v>2194</v>
      </c>
      <c r="D839" s="343" t="s">
        <v>15914</v>
      </c>
      <c r="E839" s="752" t="s">
        <v>431</v>
      </c>
      <c r="F839" s="752" t="s">
        <v>210</v>
      </c>
    </row>
    <row r="840" spans="2:6" x14ac:dyDescent="0.35">
      <c r="B840" s="752" t="s">
        <v>1700</v>
      </c>
      <c r="C840" s="752">
        <v>2195</v>
      </c>
      <c r="D840" s="343" t="s">
        <v>15913</v>
      </c>
      <c r="E840" s="752" t="s">
        <v>431</v>
      </c>
      <c r="F840" s="752" t="s">
        <v>212</v>
      </c>
    </row>
    <row r="841" spans="2:6" x14ac:dyDescent="0.35">
      <c r="B841" s="752" t="s">
        <v>1700</v>
      </c>
      <c r="C841" s="752">
        <v>2195</v>
      </c>
      <c r="D841" s="343" t="s">
        <v>15912</v>
      </c>
      <c r="E841" s="752" t="s">
        <v>431</v>
      </c>
      <c r="F841" s="753" t="s">
        <v>212</v>
      </c>
    </row>
    <row r="842" spans="2:6" x14ac:dyDescent="0.35">
      <c r="B842" s="752" t="s">
        <v>1700</v>
      </c>
      <c r="C842" s="752">
        <v>2195</v>
      </c>
      <c r="D842" s="343" t="s">
        <v>15911</v>
      </c>
      <c r="E842" s="752" t="s">
        <v>431</v>
      </c>
      <c r="F842" s="752" t="s">
        <v>212</v>
      </c>
    </row>
    <row r="843" spans="2:6" x14ac:dyDescent="0.35">
      <c r="B843" s="752" t="s">
        <v>1700</v>
      </c>
      <c r="C843" s="752">
        <v>2196</v>
      </c>
      <c r="D843" s="343" t="s">
        <v>2112</v>
      </c>
      <c r="E843" s="752" t="s">
        <v>431</v>
      </c>
      <c r="F843" s="752" t="s">
        <v>212</v>
      </c>
    </row>
    <row r="844" spans="2:6" x14ac:dyDescent="0.35">
      <c r="B844" s="752" t="s">
        <v>1700</v>
      </c>
      <c r="C844" s="752">
        <v>2196</v>
      </c>
      <c r="D844" s="343" t="s">
        <v>15910</v>
      </c>
      <c r="E844" s="752" t="s">
        <v>431</v>
      </c>
      <c r="F844" s="752" t="s">
        <v>212</v>
      </c>
    </row>
    <row r="845" spans="2:6" x14ac:dyDescent="0.35">
      <c r="B845" s="752" t="s">
        <v>1700</v>
      </c>
      <c r="C845" s="752">
        <v>2197</v>
      </c>
      <c r="D845" s="343" t="s">
        <v>15909</v>
      </c>
      <c r="E845" s="752" t="s">
        <v>431</v>
      </c>
      <c r="F845" s="752" t="s">
        <v>212</v>
      </c>
    </row>
    <row r="846" spans="2:6" x14ac:dyDescent="0.35">
      <c r="B846" s="752" t="s">
        <v>1700</v>
      </c>
      <c r="C846" s="752">
        <v>2198</v>
      </c>
      <c r="D846" s="343" t="s">
        <v>15908</v>
      </c>
      <c r="E846" s="752" t="s">
        <v>431</v>
      </c>
      <c r="F846" s="752" t="s">
        <v>212</v>
      </c>
    </row>
    <row r="847" spans="2:6" x14ac:dyDescent="0.35">
      <c r="B847" s="752" t="s">
        <v>1700</v>
      </c>
      <c r="C847" s="752">
        <v>2199</v>
      </c>
      <c r="D847" s="343" t="s">
        <v>15907</v>
      </c>
      <c r="E847" s="752" t="s">
        <v>431</v>
      </c>
      <c r="F847" s="752" t="s">
        <v>212</v>
      </c>
    </row>
    <row r="848" spans="2:6" x14ac:dyDescent="0.35">
      <c r="B848" s="752" t="s">
        <v>1700</v>
      </c>
      <c r="C848" s="752">
        <v>2199</v>
      </c>
      <c r="D848" s="343" t="s">
        <v>15906</v>
      </c>
      <c r="E848" s="752" t="s">
        <v>431</v>
      </c>
      <c r="F848" s="752" t="s">
        <v>212</v>
      </c>
    </row>
    <row r="849" spans="2:6" x14ac:dyDescent="0.35">
      <c r="B849" s="752" t="s">
        <v>1700</v>
      </c>
      <c r="C849" s="752">
        <v>2200</v>
      </c>
      <c r="D849" s="343" t="s">
        <v>15905</v>
      </c>
      <c r="E849" s="752" t="s">
        <v>431</v>
      </c>
      <c r="F849" s="752" t="s">
        <v>212</v>
      </c>
    </row>
    <row r="850" spans="2:6" x14ac:dyDescent="0.35">
      <c r="B850" s="752" t="s">
        <v>1700</v>
      </c>
      <c r="C850" s="752">
        <v>2200</v>
      </c>
      <c r="D850" s="343" t="s">
        <v>15904</v>
      </c>
      <c r="E850" s="752" t="s">
        <v>431</v>
      </c>
      <c r="F850" s="752" t="s">
        <v>212</v>
      </c>
    </row>
    <row r="851" spans="2:6" x14ac:dyDescent="0.35">
      <c r="B851" s="752" t="s">
        <v>1700</v>
      </c>
      <c r="C851" s="752">
        <v>2200</v>
      </c>
      <c r="D851" s="343" t="s">
        <v>15903</v>
      </c>
      <c r="E851" s="752" t="s">
        <v>431</v>
      </c>
      <c r="F851" s="752" t="s">
        <v>212</v>
      </c>
    </row>
    <row r="852" spans="2:6" x14ac:dyDescent="0.35">
      <c r="B852" s="752" t="s">
        <v>1700</v>
      </c>
      <c r="C852" s="752">
        <v>2200</v>
      </c>
      <c r="D852" s="343" t="s">
        <v>15902</v>
      </c>
      <c r="E852" s="752" t="s">
        <v>431</v>
      </c>
      <c r="F852" s="752" t="s">
        <v>212</v>
      </c>
    </row>
    <row r="853" spans="2:6" x14ac:dyDescent="0.35">
      <c r="B853" s="752" t="s">
        <v>1700</v>
      </c>
      <c r="C853" s="752">
        <v>2200</v>
      </c>
      <c r="D853" s="343" t="s">
        <v>15901</v>
      </c>
      <c r="E853" s="752" t="s">
        <v>431</v>
      </c>
      <c r="F853" s="752" t="s">
        <v>212</v>
      </c>
    </row>
    <row r="854" spans="2:6" x14ac:dyDescent="0.35">
      <c r="B854" s="752" t="s">
        <v>1700</v>
      </c>
      <c r="C854" s="752">
        <v>2200</v>
      </c>
      <c r="D854" s="343" t="s">
        <v>15900</v>
      </c>
      <c r="E854" s="752" t="s">
        <v>431</v>
      </c>
      <c r="F854" s="752" t="s">
        <v>212</v>
      </c>
    </row>
    <row r="855" spans="2:6" x14ac:dyDescent="0.35">
      <c r="B855" s="752" t="s">
        <v>1700</v>
      </c>
      <c r="C855" s="752">
        <v>2200</v>
      </c>
      <c r="D855" s="343" t="s">
        <v>15899</v>
      </c>
      <c r="E855" s="752" t="s">
        <v>431</v>
      </c>
      <c r="F855" s="752" t="s">
        <v>212</v>
      </c>
    </row>
    <row r="856" spans="2:6" x14ac:dyDescent="0.35">
      <c r="B856" s="752" t="s">
        <v>1700</v>
      </c>
      <c r="C856" s="752">
        <v>2203</v>
      </c>
      <c r="D856" s="343" t="s">
        <v>15898</v>
      </c>
      <c r="E856" s="752" t="s">
        <v>431</v>
      </c>
      <c r="F856" s="752" t="s">
        <v>210</v>
      </c>
    </row>
    <row r="857" spans="2:6" x14ac:dyDescent="0.35">
      <c r="B857" s="752" t="s">
        <v>1700</v>
      </c>
      <c r="C857" s="752">
        <v>2204</v>
      </c>
      <c r="D857" s="343" t="s">
        <v>15897</v>
      </c>
      <c r="E857" s="752" t="s">
        <v>431</v>
      </c>
      <c r="F857" s="752" t="s">
        <v>210</v>
      </c>
    </row>
    <row r="858" spans="2:6" x14ac:dyDescent="0.35">
      <c r="B858" s="752" t="s">
        <v>1700</v>
      </c>
      <c r="C858" s="752">
        <v>2204</v>
      </c>
      <c r="D858" s="343" t="s">
        <v>15896</v>
      </c>
      <c r="E858" s="752" t="s">
        <v>431</v>
      </c>
      <c r="F858" s="752" t="s">
        <v>210</v>
      </c>
    </row>
    <row r="859" spans="2:6" x14ac:dyDescent="0.35">
      <c r="B859" s="752" t="s">
        <v>1700</v>
      </c>
      <c r="C859" s="752">
        <v>2204</v>
      </c>
      <c r="D859" s="343" t="s">
        <v>15895</v>
      </c>
      <c r="E859" s="752" t="s">
        <v>431</v>
      </c>
      <c r="F859" s="752" t="s">
        <v>210</v>
      </c>
    </row>
    <row r="860" spans="2:6" x14ac:dyDescent="0.35">
      <c r="B860" s="752" t="s">
        <v>1700</v>
      </c>
      <c r="C860" s="752">
        <v>2205</v>
      </c>
      <c r="D860" s="343" t="s">
        <v>15894</v>
      </c>
      <c r="E860" s="752" t="s">
        <v>431</v>
      </c>
      <c r="F860" s="752" t="s">
        <v>210</v>
      </c>
    </row>
    <row r="861" spans="2:6" x14ac:dyDescent="0.35">
      <c r="B861" s="752" t="s">
        <v>1700</v>
      </c>
      <c r="C861" s="752">
        <v>2205</v>
      </c>
      <c r="D861" s="343" t="s">
        <v>15893</v>
      </c>
      <c r="E861" s="752" t="s">
        <v>431</v>
      </c>
      <c r="F861" s="752" t="s">
        <v>210</v>
      </c>
    </row>
    <row r="862" spans="2:6" x14ac:dyDescent="0.35">
      <c r="B862" s="752" t="s">
        <v>1700</v>
      </c>
      <c r="C862" s="752">
        <v>2205</v>
      </c>
      <c r="D862" s="343" t="s">
        <v>15892</v>
      </c>
      <c r="E862" s="752" t="s">
        <v>431</v>
      </c>
      <c r="F862" s="752" t="s">
        <v>210</v>
      </c>
    </row>
    <row r="863" spans="2:6" x14ac:dyDescent="0.35">
      <c r="B863" s="752" t="s">
        <v>1700</v>
      </c>
      <c r="C863" s="752">
        <v>2206</v>
      </c>
      <c r="D863" s="343" t="s">
        <v>15891</v>
      </c>
      <c r="E863" s="752" t="s">
        <v>431</v>
      </c>
      <c r="F863" s="752" t="s">
        <v>210</v>
      </c>
    </row>
    <row r="864" spans="2:6" x14ac:dyDescent="0.35">
      <c r="B864" s="752" t="s">
        <v>1700</v>
      </c>
      <c r="C864" s="752">
        <v>2206</v>
      </c>
      <c r="D864" s="343" t="s">
        <v>15890</v>
      </c>
      <c r="E864" s="752" t="s">
        <v>431</v>
      </c>
      <c r="F864" s="752" t="s">
        <v>210</v>
      </c>
    </row>
    <row r="865" spans="2:6" x14ac:dyDescent="0.35">
      <c r="B865" s="752" t="s">
        <v>1700</v>
      </c>
      <c r="C865" s="752">
        <v>2207</v>
      </c>
      <c r="D865" s="343" t="s">
        <v>15889</v>
      </c>
      <c r="E865" s="752" t="s">
        <v>431</v>
      </c>
      <c r="F865" s="752" t="s">
        <v>210</v>
      </c>
    </row>
    <row r="866" spans="2:6" x14ac:dyDescent="0.35">
      <c r="B866" s="752" t="s">
        <v>1700</v>
      </c>
      <c r="C866" s="752">
        <v>2207</v>
      </c>
      <c r="D866" s="343" t="s">
        <v>15888</v>
      </c>
      <c r="E866" s="752" t="s">
        <v>431</v>
      </c>
      <c r="F866" s="752" t="s">
        <v>210</v>
      </c>
    </row>
    <row r="867" spans="2:6" x14ac:dyDescent="0.35">
      <c r="B867" s="752" t="s">
        <v>1700</v>
      </c>
      <c r="C867" s="752">
        <v>2207</v>
      </c>
      <c r="D867" s="343" t="s">
        <v>15887</v>
      </c>
      <c r="E867" s="752" t="s">
        <v>431</v>
      </c>
      <c r="F867" s="752" t="s">
        <v>210</v>
      </c>
    </row>
    <row r="868" spans="2:6" x14ac:dyDescent="0.35">
      <c r="B868" s="752" t="s">
        <v>1700</v>
      </c>
      <c r="C868" s="752">
        <v>2207</v>
      </c>
      <c r="D868" s="343" t="s">
        <v>15886</v>
      </c>
      <c r="E868" s="752" t="s">
        <v>431</v>
      </c>
      <c r="F868" s="752" t="s">
        <v>210</v>
      </c>
    </row>
    <row r="869" spans="2:6" x14ac:dyDescent="0.35">
      <c r="B869" s="752" t="s">
        <v>1700</v>
      </c>
      <c r="C869" s="752">
        <v>2207</v>
      </c>
      <c r="D869" s="343" t="s">
        <v>15885</v>
      </c>
      <c r="E869" s="752" t="s">
        <v>431</v>
      </c>
      <c r="F869" s="752" t="s">
        <v>210</v>
      </c>
    </row>
    <row r="870" spans="2:6" x14ac:dyDescent="0.35">
      <c r="B870" s="752" t="s">
        <v>1700</v>
      </c>
      <c r="C870" s="752">
        <v>2208</v>
      </c>
      <c r="D870" s="343" t="s">
        <v>15884</v>
      </c>
      <c r="E870" s="752" t="s">
        <v>431</v>
      </c>
      <c r="F870" s="752" t="s">
        <v>210</v>
      </c>
    </row>
    <row r="871" spans="2:6" x14ac:dyDescent="0.35">
      <c r="B871" s="752" t="s">
        <v>1700</v>
      </c>
      <c r="C871" s="752">
        <v>2208</v>
      </c>
      <c r="D871" s="343" t="s">
        <v>15883</v>
      </c>
      <c r="E871" s="752" t="s">
        <v>431</v>
      </c>
      <c r="F871" s="752" t="s">
        <v>210</v>
      </c>
    </row>
    <row r="872" spans="2:6" x14ac:dyDescent="0.35">
      <c r="B872" s="752" t="s">
        <v>1700</v>
      </c>
      <c r="C872" s="752">
        <v>2209</v>
      </c>
      <c r="D872" s="343" t="s">
        <v>15882</v>
      </c>
      <c r="E872" s="752" t="s">
        <v>431</v>
      </c>
      <c r="F872" s="752" t="s">
        <v>210</v>
      </c>
    </row>
    <row r="873" spans="2:6" x14ac:dyDescent="0.35">
      <c r="B873" s="752" t="s">
        <v>1700</v>
      </c>
      <c r="C873" s="752">
        <v>2209</v>
      </c>
      <c r="D873" s="343" t="s">
        <v>15881</v>
      </c>
      <c r="E873" s="752" t="s">
        <v>431</v>
      </c>
      <c r="F873" s="752" t="s">
        <v>210</v>
      </c>
    </row>
    <row r="874" spans="2:6" x14ac:dyDescent="0.35">
      <c r="B874" s="752" t="s">
        <v>1700</v>
      </c>
      <c r="C874" s="752">
        <v>2210</v>
      </c>
      <c r="D874" s="343" t="s">
        <v>15880</v>
      </c>
      <c r="E874" s="752" t="s">
        <v>431</v>
      </c>
      <c r="F874" s="752" t="s">
        <v>210</v>
      </c>
    </row>
    <row r="875" spans="2:6" x14ac:dyDescent="0.35">
      <c r="B875" s="752" t="s">
        <v>1700</v>
      </c>
      <c r="C875" s="752">
        <v>2210</v>
      </c>
      <c r="D875" s="343" t="s">
        <v>15879</v>
      </c>
      <c r="E875" s="752" t="s">
        <v>431</v>
      </c>
      <c r="F875" s="752" t="s">
        <v>210</v>
      </c>
    </row>
    <row r="876" spans="2:6" x14ac:dyDescent="0.35">
      <c r="B876" s="752" t="s">
        <v>1700</v>
      </c>
      <c r="C876" s="752">
        <v>2210</v>
      </c>
      <c r="D876" s="343" t="s">
        <v>15878</v>
      </c>
      <c r="E876" s="752" t="s">
        <v>431</v>
      </c>
      <c r="F876" s="753" t="s">
        <v>210</v>
      </c>
    </row>
    <row r="877" spans="2:6" x14ac:dyDescent="0.35">
      <c r="B877" s="752" t="s">
        <v>1700</v>
      </c>
      <c r="C877" s="752">
        <v>2210</v>
      </c>
      <c r="D877" s="343" t="s">
        <v>15877</v>
      </c>
      <c r="E877" s="752" t="s">
        <v>431</v>
      </c>
      <c r="F877" s="752" t="s">
        <v>210</v>
      </c>
    </row>
    <row r="878" spans="2:6" x14ac:dyDescent="0.35">
      <c r="B878" s="752" t="s">
        <v>1700</v>
      </c>
      <c r="C878" s="752">
        <v>2210</v>
      </c>
      <c r="D878" s="343" t="s">
        <v>15876</v>
      </c>
      <c r="E878" s="752" t="s">
        <v>431</v>
      </c>
      <c r="F878" s="752" t="s">
        <v>210</v>
      </c>
    </row>
    <row r="879" spans="2:6" x14ac:dyDescent="0.35">
      <c r="B879" s="752" t="s">
        <v>1700</v>
      </c>
      <c r="C879" s="752">
        <v>2211</v>
      </c>
      <c r="D879" s="343" t="s">
        <v>15875</v>
      </c>
      <c r="E879" s="752" t="s">
        <v>431</v>
      </c>
      <c r="F879" s="752" t="s">
        <v>210</v>
      </c>
    </row>
    <row r="880" spans="2:6" x14ac:dyDescent="0.35">
      <c r="B880" s="752" t="s">
        <v>1700</v>
      </c>
      <c r="C880" s="752">
        <v>2211</v>
      </c>
      <c r="D880" s="343" t="s">
        <v>15874</v>
      </c>
      <c r="E880" s="752" t="s">
        <v>431</v>
      </c>
      <c r="F880" s="752" t="s">
        <v>210</v>
      </c>
    </row>
    <row r="881" spans="2:6" x14ac:dyDescent="0.35">
      <c r="B881" s="752" t="s">
        <v>1700</v>
      </c>
      <c r="C881" s="752">
        <v>2212</v>
      </c>
      <c r="D881" s="343" t="s">
        <v>15873</v>
      </c>
      <c r="E881" s="752" t="s">
        <v>431</v>
      </c>
      <c r="F881" s="752" t="s">
        <v>210</v>
      </c>
    </row>
    <row r="882" spans="2:6" x14ac:dyDescent="0.35">
      <c r="B882" s="752" t="s">
        <v>1700</v>
      </c>
      <c r="C882" s="752">
        <v>2212</v>
      </c>
      <c r="D882" s="343" t="s">
        <v>15872</v>
      </c>
      <c r="E882" s="752" t="s">
        <v>431</v>
      </c>
      <c r="F882" s="752" t="s">
        <v>210</v>
      </c>
    </row>
    <row r="883" spans="2:6" x14ac:dyDescent="0.35">
      <c r="B883" s="752" t="s">
        <v>1700</v>
      </c>
      <c r="C883" s="752">
        <v>2212</v>
      </c>
      <c r="D883" s="343" t="s">
        <v>15871</v>
      </c>
      <c r="E883" s="752" t="s">
        <v>431</v>
      </c>
      <c r="F883" s="752" t="s">
        <v>210</v>
      </c>
    </row>
    <row r="884" spans="2:6" x14ac:dyDescent="0.35">
      <c r="B884" s="752" t="s">
        <v>1700</v>
      </c>
      <c r="C884" s="752">
        <v>2213</v>
      </c>
      <c r="D884" s="343" t="s">
        <v>15870</v>
      </c>
      <c r="E884" s="752" t="s">
        <v>431</v>
      </c>
      <c r="F884" s="752" t="s">
        <v>210</v>
      </c>
    </row>
    <row r="885" spans="2:6" x14ac:dyDescent="0.35">
      <c r="B885" s="752" t="s">
        <v>1700</v>
      </c>
      <c r="C885" s="752">
        <v>2213</v>
      </c>
      <c r="D885" s="343" t="s">
        <v>15869</v>
      </c>
      <c r="E885" s="752" t="s">
        <v>431</v>
      </c>
      <c r="F885" s="752" t="s">
        <v>210</v>
      </c>
    </row>
    <row r="886" spans="2:6" x14ac:dyDescent="0.35">
      <c r="B886" s="752" t="s">
        <v>1700</v>
      </c>
      <c r="C886" s="752">
        <v>2213</v>
      </c>
      <c r="D886" s="343" t="s">
        <v>15868</v>
      </c>
      <c r="E886" s="752" t="s">
        <v>431</v>
      </c>
      <c r="F886" s="752" t="s">
        <v>210</v>
      </c>
    </row>
    <row r="887" spans="2:6" x14ac:dyDescent="0.35">
      <c r="B887" s="752" t="s">
        <v>1700</v>
      </c>
      <c r="C887" s="752">
        <v>2214</v>
      </c>
      <c r="D887" s="343" t="s">
        <v>15867</v>
      </c>
      <c r="E887" s="752" t="s">
        <v>431</v>
      </c>
      <c r="F887" s="752" t="s">
        <v>212</v>
      </c>
    </row>
    <row r="888" spans="2:6" x14ac:dyDescent="0.35">
      <c r="B888" s="752" t="s">
        <v>1700</v>
      </c>
      <c r="C888" s="752">
        <v>2216</v>
      </c>
      <c r="D888" s="343" t="s">
        <v>15866</v>
      </c>
      <c r="E888" s="752" t="s">
        <v>431</v>
      </c>
      <c r="F888" s="752" t="s">
        <v>210</v>
      </c>
    </row>
    <row r="889" spans="2:6" x14ac:dyDescent="0.35">
      <c r="B889" s="752" t="s">
        <v>1700</v>
      </c>
      <c r="C889" s="752">
        <v>2216</v>
      </c>
      <c r="D889" s="343" t="s">
        <v>15865</v>
      </c>
      <c r="E889" s="752" t="s">
        <v>431</v>
      </c>
      <c r="F889" s="752" t="s">
        <v>210</v>
      </c>
    </row>
    <row r="890" spans="2:6" x14ac:dyDescent="0.35">
      <c r="B890" s="752" t="s">
        <v>1700</v>
      </c>
      <c r="C890" s="752">
        <v>2216</v>
      </c>
      <c r="D890" s="343" t="s">
        <v>15864</v>
      </c>
      <c r="E890" s="752" t="s">
        <v>431</v>
      </c>
      <c r="F890" s="752" t="s">
        <v>210</v>
      </c>
    </row>
    <row r="891" spans="2:6" x14ac:dyDescent="0.35">
      <c r="B891" s="752" t="s">
        <v>1700</v>
      </c>
      <c r="C891" s="752">
        <v>2216</v>
      </c>
      <c r="D891" s="343" t="s">
        <v>15863</v>
      </c>
      <c r="E891" s="752" t="s">
        <v>431</v>
      </c>
      <c r="F891" s="752" t="s">
        <v>210</v>
      </c>
    </row>
    <row r="892" spans="2:6" x14ac:dyDescent="0.35">
      <c r="B892" s="752" t="s">
        <v>1700</v>
      </c>
      <c r="C892" s="752">
        <v>2216</v>
      </c>
      <c r="D892" s="343" t="s">
        <v>15862</v>
      </c>
      <c r="E892" s="752" t="s">
        <v>431</v>
      </c>
      <c r="F892" s="753" t="s">
        <v>210</v>
      </c>
    </row>
    <row r="893" spans="2:6" x14ac:dyDescent="0.35">
      <c r="B893" s="752" t="s">
        <v>1700</v>
      </c>
      <c r="C893" s="752">
        <v>2217</v>
      </c>
      <c r="D893" s="343" t="s">
        <v>15861</v>
      </c>
      <c r="E893" s="752" t="s">
        <v>431</v>
      </c>
      <c r="F893" s="752" t="s">
        <v>210</v>
      </c>
    </row>
    <row r="894" spans="2:6" x14ac:dyDescent="0.35">
      <c r="B894" s="752" t="s">
        <v>1700</v>
      </c>
      <c r="C894" s="752">
        <v>2217</v>
      </c>
      <c r="D894" s="343" t="s">
        <v>15860</v>
      </c>
      <c r="E894" s="752" t="s">
        <v>431</v>
      </c>
      <c r="F894" s="752" t="s">
        <v>210</v>
      </c>
    </row>
    <row r="895" spans="2:6" x14ac:dyDescent="0.35">
      <c r="B895" s="752" t="s">
        <v>1700</v>
      </c>
      <c r="C895" s="752">
        <v>2217</v>
      </c>
      <c r="D895" s="343" t="s">
        <v>15859</v>
      </c>
      <c r="E895" s="752" t="s">
        <v>431</v>
      </c>
      <c r="F895" s="752" t="s">
        <v>210</v>
      </c>
    </row>
    <row r="896" spans="2:6" x14ac:dyDescent="0.35">
      <c r="B896" s="752" t="s">
        <v>1700</v>
      </c>
      <c r="C896" s="752">
        <v>2217</v>
      </c>
      <c r="D896" s="343" t="s">
        <v>15858</v>
      </c>
      <c r="E896" s="752" t="s">
        <v>431</v>
      </c>
      <c r="F896" s="752" t="s">
        <v>210</v>
      </c>
    </row>
    <row r="897" spans="2:6" x14ac:dyDescent="0.35">
      <c r="B897" s="752" t="s">
        <v>1700</v>
      </c>
      <c r="C897" s="752">
        <v>2217</v>
      </c>
      <c r="D897" s="343" t="s">
        <v>15857</v>
      </c>
      <c r="E897" s="752" t="s">
        <v>431</v>
      </c>
      <c r="F897" s="752" t="s">
        <v>210</v>
      </c>
    </row>
    <row r="898" spans="2:6" x14ac:dyDescent="0.35">
      <c r="B898" s="752" t="s">
        <v>1700</v>
      </c>
      <c r="C898" s="752">
        <v>2217</v>
      </c>
      <c r="D898" s="343" t="s">
        <v>15856</v>
      </c>
      <c r="E898" s="752" t="s">
        <v>431</v>
      </c>
      <c r="F898" s="752" t="s">
        <v>210</v>
      </c>
    </row>
    <row r="899" spans="2:6" x14ac:dyDescent="0.35">
      <c r="B899" s="752" t="s">
        <v>1700</v>
      </c>
      <c r="C899" s="752">
        <v>2218</v>
      </c>
      <c r="D899" s="343" t="s">
        <v>15855</v>
      </c>
      <c r="E899" s="752" t="s">
        <v>431</v>
      </c>
      <c r="F899" s="752" t="s">
        <v>210</v>
      </c>
    </row>
    <row r="900" spans="2:6" x14ac:dyDescent="0.35">
      <c r="B900" s="752" t="s">
        <v>1700</v>
      </c>
      <c r="C900" s="752">
        <v>2218</v>
      </c>
      <c r="D900" s="343" t="s">
        <v>2207</v>
      </c>
      <c r="E900" s="752" t="s">
        <v>431</v>
      </c>
      <c r="F900" s="752" t="s">
        <v>210</v>
      </c>
    </row>
    <row r="901" spans="2:6" x14ac:dyDescent="0.35">
      <c r="B901" s="752" t="s">
        <v>1700</v>
      </c>
      <c r="C901" s="752">
        <v>2219</v>
      </c>
      <c r="D901" s="343" t="s">
        <v>15854</v>
      </c>
      <c r="E901" s="752" t="s">
        <v>431</v>
      </c>
      <c r="F901" s="752" t="s">
        <v>210</v>
      </c>
    </row>
    <row r="902" spans="2:6" x14ac:dyDescent="0.35">
      <c r="B902" s="752" t="s">
        <v>1700</v>
      </c>
      <c r="C902" s="752">
        <v>2219</v>
      </c>
      <c r="D902" s="343" t="s">
        <v>7079</v>
      </c>
      <c r="E902" s="752" t="s">
        <v>431</v>
      </c>
      <c r="F902" s="752" t="s">
        <v>210</v>
      </c>
    </row>
    <row r="903" spans="2:6" x14ac:dyDescent="0.35">
      <c r="B903" s="752" t="s">
        <v>1700</v>
      </c>
      <c r="C903" s="752">
        <v>2219</v>
      </c>
      <c r="D903" s="343" t="s">
        <v>15853</v>
      </c>
      <c r="E903" s="752" t="s">
        <v>431</v>
      </c>
      <c r="F903" s="752" t="s">
        <v>210</v>
      </c>
    </row>
    <row r="904" spans="2:6" x14ac:dyDescent="0.35">
      <c r="B904" s="752" t="s">
        <v>1700</v>
      </c>
      <c r="C904" s="752">
        <v>2220</v>
      </c>
      <c r="D904" s="343" t="s">
        <v>15852</v>
      </c>
      <c r="E904" s="752" t="s">
        <v>431</v>
      </c>
      <c r="F904" s="752" t="s">
        <v>210</v>
      </c>
    </row>
    <row r="905" spans="2:6" x14ac:dyDescent="0.35">
      <c r="B905" s="752" t="s">
        <v>1700</v>
      </c>
      <c r="C905" s="752">
        <v>2220</v>
      </c>
      <c r="D905" s="343" t="s">
        <v>15851</v>
      </c>
      <c r="E905" s="752" t="s">
        <v>431</v>
      </c>
      <c r="F905" s="752" t="s">
        <v>210</v>
      </c>
    </row>
    <row r="906" spans="2:6" x14ac:dyDescent="0.35">
      <c r="B906" s="752" t="s">
        <v>1700</v>
      </c>
      <c r="C906" s="752">
        <v>2220</v>
      </c>
      <c r="D906" s="343" t="s">
        <v>15850</v>
      </c>
      <c r="E906" s="752" t="s">
        <v>431</v>
      </c>
      <c r="F906" s="752" t="s">
        <v>210</v>
      </c>
    </row>
    <row r="907" spans="2:6" x14ac:dyDescent="0.35">
      <c r="B907" s="752" t="s">
        <v>1700</v>
      </c>
      <c r="C907" s="752">
        <v>2221</v>
      </c>
      <c r="D907" s="343" t="s">
        <v>15849</v>
      </c>
      <c r="E907" s="752" t="s">
        <v>431</v>
      </c>
      <c r="F907" s="752" t="s">
        <v>210</v>
      </c>
    </row>
    <row r="908" spans="2:6" x14ac:dyDescent="0.35">
      <c r="B908" s="752" t="s">
        <v>1700</v>
      </c>
      <c r="C908" s="752">
        <v>2221</v>
      </c>
      <c r="D908" s="343" t="s">
        <v>15848</v>
      </c>
      <c r="E908" s="752" t="s">
        <v>431</v>
      </c>
      <c r="F908" s="752" t="s">
        <v>210</v>
      </c>
    </row>
    <row r="909" spans="2:6" x14ac:dyDescent="0.35">
      <c r="B909" s="752" t="s">
        <v>1700</v>
      </c>
      <c r="C909" s="752">
        <v>2221</v>
      </c>
      <c r="D909" s="343" t="s">
        <v>15847</v>
      </c>
      <c r="E909" s="752" t="s">
        <v>431</v>
      </c>
      <c r="F909" s="752" t="s">
        <v>210</v>
      </c>
    </row>
    <row r="910" spans="2:6" x14ac:dyDescent="0.35">
      <c r="B910" s="752" t="s">
        <v>1700</v>
      </c>
      <c r="C910" s="752">
        <v>2221</v>
      </c>
      <c r="D910" s="343" t="s">
        <v>15846</v>
      </c>
      <c r="E910" s="752" t="s">
        <v>431</v>
      </c>
      <c r="F910" s="752" t="s">
        <v>210</v>
      </c>
    </row>
    <row r="911" spans="2:6" x14ac:dyDescent="0.35">
      <c r="B911" s="752" t="s">
        <v>1700</v>
      </c>
      <c r="C911" s="752">
        <v>2221</v>
      </c>
      <c r="D911" s="343" t="s">
        <v>15845</v>
      </c>
      <c r="E911" s="752" t="s">
        <v>431</v>
      </c>
      <c r="F911" s="752" t="s">
        <v>210</v>
      </c>
    </row>
    <row r="912" spans="2:6" x14ac:dyDescent="0.35">
      <c r="B912" s="752" t="s">
        <v>1700</v>
      </c>
      <c r="C912" s="752">
        <v>2222</v>
      </c>
      <c r="D912" s="343" t="s">
        <v>11367</v>
      </c>
      <c r="E912" s="752" t="s">
        <v>431</v>
      </c>
      <c r="F912" s="752" t="s">
        <v>210</v>
      </c>
    </row>
    <row r="913" spans="2:6" x14ac:dyDescent="0.35">
      <c r="B913" s="752" t="s">
        <v>1700</v>
      </c>
      <c r="C913" s="752">
        <v>2223</v>
      </c>
      <c r="D913" s="343" t="s">
        <v>15844</v>
      </c>
      <c r="E913" s="752" t="s">
        <v>431</v>
      </c>
      <c r="F913" s="752" t="s">
        <v>210</v>
      </c>
    </row>
    <row r="914" spans="2:6" x14ac:dyDescent="0.35">
      <c r="B914" s="752" t="s">
        <v>1700</v>
      </c>
      <c r="C914" s="752">
        <v>2223</v>
      </c>
      <c r="D914" s="343" t="s">
        <v>15843</v>
      </c>
      <c r="E914" s="752" t="s">
        <v>431</v>
      </c>
      <c r="F914" s="752" t="s">
        <v>210</v>
      </c>
    </row>
    <row r="915" spans="2:6" x14ac:dyDescent="0.35">
      <c r="B915" s="752" t="s">
        <v>1700</v>
      </c>
      <c r="C915" s="752">
        <v>2224</v>
      </c>
      <c r="D915" s="343" t="s">
        <v>8961</v>
      </c>
      <c r="E915" s="752" t="s">
        <v>431</v>
      </c>
      <c r="F915" s="752" t="s">
        <v>210</v>
      </c>
    </row>
    <row r="916" spans="2:6" x14ac:dyDescent="0.35">
      <c r="B916" s="752" t="s">
        <v>1700</v>
      </c>
      <c r="C916" s="752">
        <v>2224</v>
      </c>
      <c r="D916" s="343" t="s">
        <v>15842</v>
      </c>
      <c r="E916" s="752" t="s">
        <v>431</v>
      </c>
      <c r="F916" s="752" t="s">
        <v>210</v>
      </c>
    </row>
    <row r="917" spans="2:6" x14ac:dyDescent="0.35">
      <c r="B917" s="752" t="s">
        <v>1700</v>
      </c>
      <c r="C917" s="752">
        <v>2224</v>
      </c>
      <c r="D917" s="343" t="s">
        <v>15841</v>
      </c>
      <c r="E917" s="752" t="s">
        <v>431</v>
      </c>
      <c r="F917" s="752" t="s">
        <v>210</v>
      </c>
    </row>
    <row r="918" spans="2:6" x14ac:dyDescent="0.35">
      <c r="B918" s="752" t="s">
        <v>1700</v>
      </c>
      <c r="C918" s="752">
        <v>2224</v>
      </c>
      <c r="D918" s="343" t="s">
        <v>15840</v>
      </c>
      <c r="E918" s="752" t="s">
        <v>431</v>
      </c>
      <c r="F918" s="752" t="s">
        <v>210</v>
      </c>
    </row>
    <row r="919" spans="2:6" x14ac:dyDescent="0.35">
      <c r="B919" s="752" t="s">
        <v>1700</v>
      </c>
      <c r="C919" s="752">
        <v>2225</v>
      </c>
      <c r="D919" s="343" t="s">
        <v>15839</v>
      </c>
      <c r="E919" s="752" t="s">
        <v>431</v>
      </c>
      <c r="F919" s="752" t="s">
        <v>210</v>
      </c>
    </row>
    <row r="920" spans="2:6" x14ac:dyDescent="0.35">
      <c r="B920" s="752" t="s">
        <v>1700</v>
      </c>
      <c r="C920" s="752">
        <v>2226</v>
      </c>
      <c r="D920" s="343" t="s">
        <v>15838</v>
      </c>
      <c r="E920" s="752" t="s">
        <v>431</v>
      </c>
      <c r="F920" s="752" t="s">
        <v>210</v>
      </c>
    </row>
    <row r="921" spans="2:6" x14ac:dyDescent="0.35">
      <c r="B921" s="752" t="s">
        <v>1700</v>
      </c>
      <c r="C921" s="752">
        <v>2226</v>
      </c>
      <c r="D921" s="343" t="s">
        <v>3890</v>
      </c>
      <c r="E921" s="752" t="s">
        <v>431</v>
      </c>
      <c r="F921" s="752" t="s">
        <v>210</v>
      </c>
    </row>
    <row r="922" spans="2:6" x14ac:dyDescent="0.35">
      <c r="B922" s="752" t="s">
        <v>1700</v>
      </c>
      <c r="C922" s="752">
        <v>2226</v>
      </c>
      <c r="D922" s="343" t="s">
        <v>15837</v>
      </c>
      <c r="E922" s="752" t="s">
        <v>431</v>
      </c>
      <c r="F922" s="752" t="s">
        <v>210</v>
      </c>
    </row>
    <row r="923" spans="2:6" x14ac:dyDescent="0.35">
      <c r="B923" s="752" t="s">
        <v>1700</v>
      </c>
      <c r="C923" s="752">
        <v>2227</v>
      </c>
      <c r="D923" s="343" t="s">
        <v>15836</v>
      </c>
      <c r="E923" s="752" t="s">
        <v>431</v>
      </c>
      <c r="F923" s="752" t="s">
        <v>210</v>
      </c>
    </row>
    <row r="924" spans="2:6" x14ac:dyDescent="0.35">
      <c r="B924" s="752" t="s">
        <v>1700</v>
      </c>
      <c r="C924" s="752">
        <v>2227</v>
      </c>
      <c r="D924" s="343" t="s">
        <v>15835</v>
      </c>
      <c r="E924" s="752" t="s">
        <v>431</v>
      </c>
      <c r="F924" s="752" t="s">
        <v>210</v>
      </c>
    </row>
    <row r="925" spans="2:6" x14ac:dyDescent="0.35">
      <c r="B925" s="752" t="s">
        <v>1700</v>
      </c>
      <c r="C925" s="752">
        <v>2228</v>
      </c>
      <c r="D925" s="343" t="s">
        <v>4354</v>
      </c>
      <c r="E925" s="752" t="s">
        <v>431</v>
      </c>
      <c r="F925" s="752" t="s">
        <v>210</v>
      </c>
    </row>
    <row r="926" spans="2:6" x14ac:dyDescent="0.35">
      <c r="B926" s="752" t="s">
        <v>1700</v>
      </c>
      <c r="C926" s="752">
        <v>2228</v>
      </c>
      <c r="D926" s="343" t="s">
        <v>15834</v>
      </c>
      <c r="E926" s="752" t="s">
        <v>431</v>
      </c>
      <c r="F926" s="752" t="s">
        <v>210</v>
      </c>
    </row>
    <row r="927" spans="2:6" x14ac:dyDescent="0.35">
      <c r="B927" s="752" t="s">
        <v>1700</v>
      </c>
      <c r="C927" s="752">
        <v>2229</v>
      </c>
      <c r="D927" s="343" t="s">
        <v>15833</v>
      </c>
      <c r="E927" s="752" t="s">
        <v>431</v>
      </c>
      <c r="F927" s="752" t="s">
        <v>210</v>
      </c>
    </row>
    <row r="928" spans="2:6" x14ac:dyDescent="0.35">
      <c r="B928" s="752" t="s">
        <v>1700</v>
      </c>
      <c r="C928" s="752">
        <v>2229</v>
      </c>
      <c r="D928" s="343" t="s">
        <v>15832</v>
      </c>
      <c r="E928" s="752" t="s">
        <v>431</v>
      </c>
      <c r="F928" s="752" t="s">
        <v>210</v>
      </c>
    </row>
    <row r="929" spans="2:9" x14ac:dyDescent="0.35">
      <c r="B929" s="752" t="s">
        <v>1700</v>
      </c>
      <c r="C929" s="752">
        <v>2229</v>
      </c>
      <c r="D929" s="343" t="s">
        <v>15831</v>
      </c>
      <c r="E929" s="752" t="s">
        <v>431</v>
      </c>
      <c r="F929" s="752" t="s">
        <v>210</v>
      </c>
    </row>
    <row r="930" spans="2:9" x14ac:dyDescent="0.35">
      <c r="B930" s="752" t="s">
        <v>1700</v>
      </c>
      <c r="C930" s="752">
        <v>2229</v>
      </c>
      <c r="D930" s="343" t="s">
        <v>13929</v>
      </c>
      <c r="E930" s="752" t="s">
        <v>431</v>
      </c>
      <c r="F930" s="752" t="s">
        <v>210</v>
      </c>
    </row>
    <row r="931" spans="2:9" s="343" customFormat="1" x14ac:dyDescent="0.35">
      <c r="B931" s="752" t="s">
        <v>1700</v>
      </c>
      <c r="C931" s="752">
        <v>2229</v>
      </c>
      <c r="D931" s="343" t="s">
        <v>15830</v>
      </c>
      <c r="E931" s="752" t="s">
        <v>431</v>
      </c>
      <c r="F931" s="752" t="s">
        <v>210</v>
      </c>
      <c r="I931" s="756"/>
    </row>
    <row r="932" spans="2:9" s="757" customFormat="1" x14ac:dyDescent="0.35">
      <c r="B932" s="752" t="s">
        <v>1700</v>
      </c>
      <c r="C932" s="752">
        <v>2229</v>
      </c>
      <c r="D932" s="343" t="s">
        <v>15829</v>
      </c>
      <c r="E932" s="752" t="s">
        <v>431</v>
      </c>
      <c r="F932" s="752" t="s">
        <v>210</v>
      </c>
      <c r="I932" s="758"/>
    </row>
    <row r="933" spans="2:9" s="757" customFormat="1" x14ac:dyDescent="0.35">
      <c r="B933" s="752" t="s">
        <v>1700</v>
      </c>
      <c r="C933" s="752">
        <v>2230</v>
      </c>
      <c r="D933" s="343" t="s">
        <v>15828</v>
      </c>
      <c r="E933" s="752" t="s">
        <v>431</v>
      </c>
      <c r="F933" s="752" t="s">
        <v>210</v>
      </c>
      <c r="I933" s="758"/>
    </row>
    <row r="934" spans="2:9" s="757" customFormat="1" x14ac:dyDescent="0.35">
      <c r="B934" s="752" t="s">
        <v>1700</v>
      </c>
      <c r="C934" s="752">
        <v>2230</v>
      </c>
      <c r="D934" s="343" t="s">
        <v>15827</v>
      </c>
      <c r="E934" s="752" t="s">
        <v>431</v>
      </c>
      <c r="F934" s="752" t="s">
        <v>210</v>
      </c>
      <c r="I934" s="758"/>
    </row>
    <row r="935" spans="2:9" s="757" customFormat="1" x14ac:dyDescent="0.35">
      <c r="B935" s="752" t="s">
        <v>1700</v>
      </c>
      <c r="C935" s="752">
        <v>2230</v>
      </c>
      <c r="D935" s="343" t="s">
        <v>15826</v>
      </c>
      <c r="E935" s="752" t="s">
        <v>431</v>
      </c>
      <c r="F935" s="752" t="s">
        <v>210</v>
      </c>
      <c r="I935" s="758"/>
    </row>
    <row r="936" spans="2:9" s="343" customFormat="1" x14ac:dyDescent="0.35">
      <c r="B936" s="752" t="s">
        <v>1700</v>
      </c>
      <c r="C936" s="752">
        <v>2230</v>
      </c>
      <c r="D936" s="343" t="s">
        <v>15825</v>
      </c>
      <c r="E936" s="752" t="s">
        <v>431</v>
      </c>
      <c r="F936" s="752" t="s">
        <v>210</v>
      </c>
      <c r="I936" s="756"/>
    </row>
    <row r="937" spans="2:9" s="757" customFormat="1" x14ac:dyDescent="0.35">
      <c r="B937" s="752" t="s">
        <v>1700</v>
      </c>
      <c r="C937" s="752">
        <v>2230</v>
      </c>
      <c r="D937" s="343" t="s">
        <v>15824</v>
      </c>
      <c r="E937" s="752" t="s">
        <v>431</v>
      </c>
      <c r="F937" s="752" t="s">
        <v>210</v>
      </c>
      <c r="I937" s="758"/>
    </row>
    <row r="938" spans="2:9" s="343" customFormat="1" x14ac:dyDescent="0.35">
      <c r="B938" s="752" t="s">
        <v>1700</v>
      </c>
      <c r="C938" s="752">
        <v>2230</v>
      </c>
      <c r="D938" s="343" t="s">
        <v>15823</v>
      </c>
      <c r="E938" s="752" t="s">
        <v>431</v>
      </c>
      <c r="F938" s="752" t="s">
        <v>210</v>
      </c>
      <c r="I938" s="756"/>
    </row>
    <row r="939" spans="2:9" s="343" customFormat="1" x14ac:dyDescent="0.35">
      <c r="B939" s="752" t="s">
        <v>1700</v>
      </c>
      <c r="C939" s="752">
        <v>2231</v>
      </c>
      <c r="D939" s="343" t="s">
        <v>15822</v>
      </c>
      <c r="E939" s="752" t="s">
        <v>431</v>
      </c>
      <c r="F939" s="752" t="s">
        <v>210</v>
      </c>
      <c r="I939" s="756"/>
    </row>
    <row r="940" spans="2:9" x14ac:dyDescent="0.35">
      <c r="B940" s="752" t="s">
        <v>1700</v>
      </c>
      <c r="C940" s="752">
        <v>2232</v>
      </c>
      <c r="D940" s="343" t="s">
        <v>15821</v>
      </c>
      <c r="E940" s="752" t="s">
        <v>431</v>
      </c>
      <c r="F940" s="752" t="s">
        <v>210</v>
      </c>
    </row>
    <row r="941" spans="2:9" x14ac:dyDescent="0.35">
      <c r="B941" s="752" t="s">
        <v>1700</v>
      </c>
      <c r="C941" s="752">
        <v>2232</v>
      </c>
      <c r="D941" s="343" t="s">
        <v>15820</v>
      </c>
      <c r="E941" s="752" t="s">
        <v>431</v>
      </c>
      <c r="F941" s="752" t="s">
        <v>210</v>
      </c>
    </row>
    <row r="942" spans="2:9" s="757" customFormat="1" x14ac:dyDescent="0.35">
      <c r="B942" s="752" t="s">
        <v>1700</v>
      </c>
      <c r="C942" s="752">
        <v>2232</v>
      </c>
      <c r="D942" s="343" t="s">
        <v>15819</v>
      </c>
      <c r="E942" s="752" t="s">
        <v>431</v>
      </c>
      <c r="F942" s="752" t="s">
        <v>210</v>
      </c>
      <c r="I942" s="758"/>
    </row>
    <row r="943" spans="2:9" s="757" customFormat="1" x14ac:dyDescent="0.35">
      <c r="B943" s="752" t="s">
        <v>1700</v>
      </c>
      <c r="C943" s="752">
        <v>2232</v>
      </c>
      <c r="D943" s="343" t="s">
        <v>15818</v>
      </c>
      <c r="E943" s="752" t="s">
        <v>431</v>
      </c>
      <c r="F943" s="752" t="s">
        <v>210</v>
      </c>
      <c r="I943" s="758"/>
    </row>
    <row r="944" spans="2:9" x14ac:dyDescent="0.35">
      <c r="B944" s="752" t="s">
        <v>1700</v>
      </c>
      <c r="C944" s="752">
        <v>2232</v>
      </c>
      <c r="D944" s="343" t="s">
        <v>15817</v>
      </c>
      <c r="E944" s="752" t="s">
        <v>431</v>
      </c>
      <c r="F944" s="752" t="s">
        <v>210</v>
      </c>
    </row>
    <row r="945" spans="2:9" s="757" customFormat="1" x14ac:dyDescent="0.35">
      <c r="B945" s="752" t="s">
        <v>1700</v>
      </c>
      <c r="C945" s="752">
        <v>2232</v>
      </c>
      <c r="D945" s="343" t="s">
        <v>15816</v>
      </c>
      <c r="E945" s="752" t="s">
        <v>431</v>
      </c>
      <c r="F945" s="752" t="s">
        <v>210</v>
      </c>
      <c r="I945" s="758"/>
    </row>
    <row r="946" spans="2:9" s="757" customFormat="1" x14ac:dyDescent="0.35">
      <c r="B946" s="752" t="s">
        <v>1700</v>
      </c>
      <c r="C946" s="752">
        <v>2232</v>
      </c>
      <c r="D946" s="343" t="s">
        <v>15815</v>
      </c>
      <c r="E946" s="752" t="s">
        <v>431</v>
      </c>
      <c r="F946" s="752" t="s">
        <v>210</v>
      </c>
      <c r="I946" s="758"/>
    </row>
    <row r="947" spans="2:9" s="757" customFormat="1" x14ac:dyDescent="0.35">
      <c r="B947" s="752" t="s">
        <v>1700</v>
      </c>
      <c r="C947" s="752">
        <v>2232</v>
      </c>
      <c r="D947" s="343" t="s">
        <v>15814</v>
      </c>
      <c r="E947" s="752" t="s">
        <v>431</v>
      </c>
      <c r="F947" s="752" t="s">
        <v>210</v>
      </c>
      <c r="I947" s="758"/>
    </row>
    <row r="948" spans="2:9" x14ac:dyDescent="0.35">
      <c r="B948" s="752" t="s">
        <v>1700</v>
      </c>
      <c r="C948" s="752">
        <v>2232</v>
      </c>
      <c r="D948" s="343" t="s">
        <v>15813</v>
      </c>
      <c r="E948" s="752" t="s">
        <v>431</v>
      </c>
      <c r="F948" s="753" t="s">
        <v>210</v>
      </c>
    </row>
    <row r="949" spans="2:9" s="757" customFormat="1" x14ac:dyDescent="0.35">
      <c r="B949" s="752" t="s">
        <v>1700</v>
      </c>
      <c r="C949" s="752">
        <v>2232</v>
      </c>
      <c r="D949" s="343" t="s">
        <v>15812</v>
      </c>
      <c r="E949" s="752" t="s">
        <v>431</v>
      </c>
      <c r="F949" s="752" t="s">
        <v>210</v>
      </c>
      <c r="I949" s="758"/>
    </row>
    <row r="950" spans="2:9" x14ac:dyDescent="0.35">
      <c r="B950" s="752" t="s">
        <v>1700</v>
      </c>
      <c r="C950" s="752">
        <v>2232</v>
      </c>
      <c r="D950" s="343" t="s">
        <v>15811</v>
      </c>
      <c r="E950" s="752" t="s">
        <v>431</v>
      </c>
      <c r="F950" s="752" t="s">
        <v>210</v>
      </c>
    </row>
    <row r="951" spans="2:9" x14ac:dyDescent="0.35">
      <c r="B951" s="752" t="s">
        <v>1700</v>
      </c>
      <c r="C951" s="752">
        <v>2232</v>
      </c>
      <c r="D951" s="343" t="s">
        <v>15810</v>
      </c>
      <c r="E951" s="752" t="s">
        <v>431</v>
      </c>
      <c r="F951" s="752" t="s">
        <v>210</v>
      </c>
    </row>
    <row r="952" spans="2:9" x14ac:dyDescent="0.35">
      <c r="B952" s="752" t="s">
        <v>1700</v>
      </c>
      <c r="C952" s="752">
        <v>2232</v>
      </c>
      <c r="D952" s="343" t="s">
        <v>10704</v>
      </c>
      <c r="E952" s="752" t="s">
        <v>431</v>
      </c>
      <c r="F952" s="752" t="s">
        <v>210</v>
      </c>
    </row>
    <row r="953" spans="2:9" x14ac:dyDescent="0.35">
      <c r="B953" s="752" t="s">
        <v>1700</v>
      </c>
      <c r="C953" s="752">
        <v>2232</v>
      </c>
      <c r="D953" s="343" t="s">
        <v>15809</v>
      </c>
      <c r="E953" s="752" t="s">
        <v>431</v>
      </c>
      <c r="F953" s="752" t="s">
        <v>210</v>
      </c>
    </row>
    <row r="954" spans="2:9" x14ac:dyDescent="0.35">
      <c r="B954" s="752" t="s">
        <v>1700</v>
      </c>
      <c r="C954" s="752">
        <v>2232</v>
      </c>
      <c r="D954" s="343" t="s">
        <v>15808</v>
      </c>
      <c r="E954" s="752" t="s">
        <v>431</v>
      </c>
      <c r="F954" s="752" t="s">
        <v>210</v>
      </c>
    </row>
    <row r="955" spans="2:9" x14ac:dyDescent="0.35">
      <c r="B955" s="752" t="s">
        <v>1700</v>
      </c>
      <c r="C955" s="752">
        <v>2232</v>
      </c>
      <c r="D955" s="343" t="s">
        <v>13943</v>
      </c>
      <c r="E955" s="752" t="s">
        <v>431</v>
      </c>
      <c r="F955" s="752" t="s">
        <v>210</v>
      </c>
    </row>
    <row r="956" spans="2:9" x14ac:dyDescent="0.35">
      <c r="B956" s="752" t="s">
        <v>1700</v>
      </c>
      <c r="C956" s="752">
        <v>2232</v>
      </c>
      <c r="D956" s="343" t="s">
        <v>15807</v>
      </c>
      <c r="E956" s="752" t="s">
        <v>431</v>
      </c>
      <c r="F956" s="752" t="s">
        <v>210</v>
      </c>
    </row>
    <row r="957" spans="2:9" x14ac:dyDescent="0.35">
      <c r="B957" s="752" t="s">
        <v>1700</v>
      </c>
      <c r="C957" s="752">
        <v>2232</v>
      </c>
      <c r="D957" s="343" t="s">
        <v>15806</v>
      </c>
      <c r="E957" s="752" t="s">
        <v>431</v>
      </c>
      <c r="F957" s="752" t="s">
        <v>210</v>
      </c>
    </row>
    <row r="958" spans="2:9" x14ac:dyDescent="0.35">
      <c r="B958" s="752" t="s">
        <v>1700</v>
      </c>
      <c r="C958" s="752">
        <v>2233</v>
      </c>
      <c r="D958" s="343" t="s">
        <v>15805</v>
      </c>
      <c r="E958" s="752" t="s">
        <v>431</v>
      </c>
      <c r="F958" s="752" t="s">
        <v>210</v>
      </c>
    </row>
    <row r="959" spans="2:9" x14ac:dyDescent="0.35">
      <c r="B959" s="752" t="s">
        <v>1700</v>
      </c>
      <c r="C959" s="752">
        <v>2233</v>
      </c>
      <c r="D959" s="343" t="s">
        <v>10571</v>
      </c>
      <c r="E959" s="752" t="s">
        <v>431</v>
      </c>
      <c r="F959" s="752" t="s">
        <v>210</v>
      </c>
    </row>
    <row r="960" spans="2:9" x14ac:dyDescent="0.35">
      <c r="B960" s="752" t="s">
        <v>1700</v>
      </c>
      <c r="C960" s="752">
        <v>2233</v>
      </c>
      <c r="D960" s="343" t="s">
        <v>15804</v>
      </c>
      <c r="E960" s="752" t="s">
        <v>431</v>
      </c>
      <c r="F960" s="752" t="s">
        <v>210</v>
      </c>
    </row>
    <row r="961" spans="2:6" x14ac:dyDescent="0.35">
      <c r="B961" s="752" t="s">
        <v>1700</v>
      </c>
      <c r="C961" s="752">
        <v>2233</v>
      </c>
      <c r="D961" s="343" t="s">
        <v>15803</v>
      </c>
      <c r="E961" s="752" t="s">
        <v>431</v>
      </c>
      <c r="F961" s="752" t="s">
        <v>210</v>
      </c>
    </row>
    <row r="962" spans="2:6" x14ac:dyDescent="0.35">
      <c r="B962" s="752" t="s">
        <v>1700</v>
      </c>
      <c r="C962" s="752">
        <v>2233</v>
      </c>
      <c r="D962" s="343" t="s">
        <v>15802</v>
      </c>
      <c r="E962" s="752" t="s">
        <v>431</v>
      </c>
      <c r="F962" s="752" t="s">
        <v>210</v>
      </c>
    </row>
    <row r="963" spans="2:6" x14ac:dyDescent="0.35">
      <c r="B963" s="752" t="s">
        <v>1700</v>
      </c>
      <c r="C963" s="752">
        <v>2234</v>
      </c>
      <c r="D963" s="343" t="s">
        <v>15801</v>
      </c>
      <c r="E963" s="752" t="s">
        <v>431</v>
      </c>
      <c r="F963" s="752" t="s">
        <v>210</v>
      </c>
    </row>
    <row r="964" spans="2:6" x14ac:dyDescent="0.35">
      <c r="B964" s="752" t="s">
        <v>1700</v>
      </c>
      <c r="C964" s="752">
        <v>2234</v>
      </c>
      <c r="D964" s="343" t="s">
        <v>1991</v>
      </c>
      <c r="E964" s="752" t="s">
        <v>431</v>
      </c>
      <c r="F964" s="752" t="s">
        <v>210</v>
      </c>
    </row>
    <row r="965" spans="2:6" x14ac:dyDescent="0.35">
      <c r="B965" s="752" t="s">
        <v>1700</v>
      </c>
      <c r="C965" s="752">
        <v>2234</v>
      </c>
      <c r="D965" s="343" t="s">
        <v>15800</v>
      </c>
      <c r="E965" s="752" t="s">
        <v>431</v>
      </c>
      <c r="F965" s="752" t="s">
        <v>210</v>
      </c>
    </row>
    <row r="966" spans="2:6" x14ac:dyDescent="0.35">
      <c r="B966" s="752" t="s">
        <v>1700</v>
      </c>
      <c r="C966" s="752">
        <v>2234</v>
      </c>
      <c r="D966" s="343" t="s">
        <v>15799</v>
      </c>
      <c r="E966" s="752" t="s">
        <v>431</v>
      </c>
      <c r="F966" s="752" t="s">
        <v>210</v>
      </c>
    </row>
    <row r="967" spans="2:6" x14ac:dyDescent="0.35">
      <c r="B967" s="752" t="s">
        <v>1700</v>
      </c>
      <c r="C967" s="752">
        <v>2234</v>
      </c>
      <c r="D967" s="343" t="s">
        <v>15798</v>
      </c>
      <c r="E967" s="752" t="s">
        <v>431</v>
      </c>
      <c r="F967" s="752" t="s">
        <v>210</v>
      </c>
    </row>
    <row r="968" spans="2:6" x14ac:dyDescent="0.35">
      <c r="B968" s="752" t="s">
        <v>1700</v>
      </c>
      <c r="C968" s="752">
        <v>2234</v>
      </c>
      <c r="D968" s="343" t="s">
        <v>15797</v>
      </c>
      <c r="E968" s="752" t="s">
        <v>431</v>
      </c>
      <c r="F968" s="752" t="s">
        <v>210</v>
      </c>
    </row>
    <row r="969" spans="2:6" x14ac:dyDescent="0.35">
      <c r="B969" s="752" t="s">
        <v>1700</v>
      </c>
      <c r="C969" s="752">
        <v>2234</v>
      </c>
      <c r="D969" s="343" t="s">
        <v>15796</v>
      </c>
      <c r="E969" s="752" t="s">
        <v>431</v>
      </c>
      <c r="F969" s="752" t="s">
        <v>210</v>
      </c>
    </row>
    <row r="970" spans="2:6" x14ac:dyDescent="0.35">
      <c r="B970" s="752" t="s">
        <v>1700</v>
      </c>
      <c r="C970" s="752">
        <v>2250</v>
      </c>
      <c r="D970" s="343" t="s">
        <v>15795</v>
      </c>
      <c r="E970" s="752" t="s">
        <v>431</v>
      </c>
      <c r="F970" s="752" t="s">
        <v>212</v>
      </c>
    </row>
    <row r="971" spans="2:6" x14ac:dyDescent="0.35">
      <c r="B971" s="752" t="s">
        <v>1700</v>
      </c>
      <c r="C971" s="752">
        <v>2250</v>
      </c>
      <c r="D971" s="343" t="s">
        <v>15794</v>
      </c>
      <c r="E971" s="752" t="s">
        <v>431</v>
      </c>
      <c r="F971" s="752" t="s">
        <v>212</v>
      </c>
    </row>
    <row r="972" spans="2:6" x14ac:dyDescent="0.35">
      <c r="B972" s="752" t="s">
        <v>1700</v>
      </c>
      <c r="C972" s="752">
        <v>2250</v>
      </c>
      <c r="D972" s="343" t="s">
        <v>15793</v>
      </c>
      <c r="E972" s="752" t="s">
        <v>431</v>
      </c>
      <c r="F972" s="752" t="s">
        <v>212</v>
      </c>
    </row>
    <row r="973" spans="2:6" x14ac:dyDescent="0.35">
      <c r="B973" s="752" t="s">
        <v>1700</v>
      </c>
      <c r="C973" s="752">
        <v>2250</v>
      </c>
      <c r="D973" s="343" t="s">
        <v>15792</v>
      </c>
      <c r="E973" s="752" t="s">
        <v>431</v>
      </c>
      <c r="F973" s="752" t="s">
        <v>212</v>
      </c>
    </row>
    <row r="974" spans="2:6" x14ac:dyDescent="0.35">
      <c r="B974" s="752" t="s">
        <v>1700</v>
      </c>
      <c r="C974" s="752">
        <v>2250</v>
      </c>
      <c r="D974" s="343" t="s">
        <v>15791</v>
      </c>
      <c r="E974" s="752" t="s">
        <v>431</v>
      </c>
      <c r="F974" s="752" t="s">
        <v>212</v>
      </c>
    </row>
    <row r="975" spans="2:6" x14ac:dyDescent="0.35">
      <c r="B975" s="752" t="s">
        <v>1700</v>
      </c>
      <c r="C975" s="752">
        <v>2250</v>
      </c>
      <c r="D975" s="343" t="s">
        <v>15790</v>
      </c>
      <c r="E975" s="752" t="s">
        <v>431</v>
      </c>
      <c r="F975" s="752" t="s">
        <v>212</v>
      </c>
    </row>
    <row r="976" spans="2:6" x14ac:dyDescent="0.35">
      <c r="B976" s="752" t="s">
        <v>1700</v>
      </c>
      <c r="C976" s="752">
        <v>2250</v>
      </c>
      <c r="D976" s="343" t="s">
        <v>15789</v>
      </c>
      <c r="E976" s="752" t="s">
        <v>431</v>
      </c>
      <c r="F976" s="752" t="s">
        <v>212</v>
      </c>
    </row>
    <row r="977" spans="2:6" x14ac:dyDescent="0.35">
      <c r="B977" s="752" t="s">
        <v>1700</v>
      </c>
      <c r="C977" s="752">
        <v>2250</v>
      </c>
      <c r="D977" s="343" t="s">
        <v>15788</v>
      </c>
      <c r="E977" s="752" t="s">
        <v>431</v>
      </c>
      <c r="F977" s="752" t="s">
        <v>212</v>
      </c>
    </row>
    <row r="978" spans="2:6" x14ac:dyDescent="0.35">
      <c r="B978" s="752" t="s">
        <v>1700</v>
      </c>
      <c r="C978" s="752">
        <v>2250</v>
      </c>
      <c r="D978" s="343" t="s">
        <v>15787</v>
      </c>
      <c r="E978" s="752" t="s">
        <v>431</v>
      </c>
      <c r="F978" s="752" t="s">
        <v>212</v>
      </c>
    </row>
    <row r="979" spans="2:6" x14ac:dyDescent="0.35">
      <c r="B979" s="752" t="s">
        <v>1700</v>
      </c>
      <c r="C979" s="752">
        <v>2250</v>
      </c>
      <c r="D979" s="343" t="s">
        <v>15786</v>
      </c>
      <c r="E979" s="752" t="s">
        <v>431</v>
      </c>
      <c r="F979" s="752" t="s">
        <v>212</v>
      </c>
    </row>
    <row r="980" spans="2:6" x14ac:dyDescent="0.35">
      <c r="B980" s="752" t="s">
        <v>1700</v>
      </c>
      <c r="C980" s="752">
        <v>2250</v>
      </c>
      <c r="D980" s="343" t="s">
        <v>15785</v>
      </c>
      <c r="E980" s="752" t="s">
        <v>431</v>
      </c>
      <c r="F980" s="752" t="s">
        <v>212</v>
      </c>
    </row>
    <row r="981" spans="2:6" x14ac:dyDescent="0.35">
      <c r="B981" s="752" t="s">
        <v>1700</v>
      </c>
      <c r="C981" s="752">
        <v>2250</v>
      </c>
      <c r="D981" s="343" t="s">
        <v>15784</v>
      </c>
      <c r="E981" s="752" t="s">
        <v>431</v>
      </c>
      <c r="F981" s="752" t="s">
        <v>212</v>
      </c>
    </row>
    <row r="982" spans="2:6" x14ac:dyDescent="0.35">
      <c r="B982" s="752" t="s">
        <v>1700</v>
      </c>
      <c r="C982" s="752">
        <v>2250</v>
      </c>
      <c r="D982" s="343" t="s">
        <v>15783</v>
      </c>
      <c r="E982" s="752" t="s">
        <v>431</v>
      </c>
      <c r="F982" s="752" t="s">
        <v>212</v>
      </c>
    </row>
    <row r="983" spans="2:6" x14ac:dyDescent="0.35">
      <c r="B983" s="752" t="s">
        <v>1700</v>
      </c>
      <c r="C983" s="752">
        <v>2250</v>
      </c>
      <c r="D983" s="343" t="s">
        <v>15782</v>
      </c>
      <c r="E983" s="752" t="s">
        <v>431</v>
      </c>
      <c r="F983" s="752" t="s">
        <v>212</v>
      </c>
    </row>
    <row r="984" spans="2:6" x14ac:dyDescent="0.35">
      <c r="B984" s="752" t="s">
        <v>1700</v>
      </c>
      <c r="C984" s="752">
        <v>2250</v>
      </c>
      <c r="D984" s="343" t="s">
        <v>15781</v>
      </c>
      <c r="E984" s="752" t="s">
        <v>431</v>
      </c>
      <c r="F984" s="752" t="s">
        <v>212</v>
      </c>
    </row>
    <row r="985" spans="2:6" x14ac:dyDescent="0.35">
      <c r="B985" s="752" t="s">
        <v>1700</v>
      </c>
      <c r="C985" s="752">
        <v>2250</v>
      </c>
      <c r="D985" s="343" t="s">
        <v>15780</v>
      </c>
      <c r="E985" s="752" t="s">
        <v>431</v>
      </c>
      <c r="F985" s="752" t="s">
        <v>212</v>
      </c>
    </row>
    <row r="986" spans="2:6" x14ac:dyDescent="0.35">
      <c r="B986" s="752" t="s">
        <v>1700</v>
      </c>
      <c r="C986" s="752">
        <v>2250</v>
      </c>
      <c r="D986" s="343" t="s">
        <v>15779</v>
      </c>
      <c r="E986" s="752" t="s">
        <v>431</v>
      </c>
      <c r="F986" s="752" t="s">
        <v>212</v>
      </c>
    </row>
    <row r="987" spans="2:6" x14ac:dyDescent="0.35">
      <c r="B987" s="752" t="s">
        <v>1700</v>
      </c>
      <c r="C987" s="752">
        <v>2250</v>
      </c>
      <c r="D987" s="343" t="s">
        <v>15778</v>
      </c>
      <c r="E987" s="752" t="s">
        <v>431</v>
      </c>
      <c r="F987" s="752" t="s">
        <v>212</v>
      </c>
    </row>
    <row r="988" spans="2:6" x14ac:dyDescent="0.35">
      <c r="B988" s="752" t="s">
        <v>1700</v>
      </c>
      <c r="C988" s="752">
        <v>2250</v>
      </c>
      <c r="D988" s="343" t="s">
        <v>6582</v>
      </c>
      <c r="E988" s="752" t="s">
        <v>431</v>
      </c>
      <c r="F988" s="752" t="s">
        <v>212</v>
      </c>
    </row>
    <row r="989" spans="2:6" x14ac:dyDescent="0.35">
      <c r="B989" s="752" t="s">
        <v>1700</v>
      </c>
      <c r="C989" s="752">
        <v>2250</v>
      </c>
      <c r="D989" s="343" t="s">
        <v>15777</v>
      </c>
      <c r="E989" s="752" t="s">
        <v>431</v>
      </c>
      <c r="F989" s="752" t="s">
        <v>212</v>
      </c>
    </row>
    <row r="990" spans="2:6" x14ac:dyDescent="0.35">
      <c r="B990" s="752" t="s">
        <v>1700</v>
      </c>
      <c r="C990" s="752">
        <v>2250</v>
      </c>
      <c r="D990" s="343" t="s">
        <v>15776</v>
      </c>
      <c r="E990" s="752" t="s">
        <v>431</v>
      </c>
      <c r="F990" s="752" t="s">
        <v>212</v>
      </c>
    </row>
    <row r="991" spans="2:6" x14ac:dyDescent="0.35">
      <c r="B991" s="752" t="s">
        <v>1700</v>
      </c>
      <c r="C991" s="752">
        <v>2250</v>
      </c>
      <c r="D991" s="343" t="s">
        <v>15775</v>
      </c>
      <c r="E991" s="752" t="s">
        <v>431</v>
      </c>
      <c r="F991" s="752" t="s">
        <v>212</v>
      </c>
    </row>
    <row r="992" spans="2:6" x14ac:dyDescent="0.35">
      <c r="B992" s="752" t="s">
        <v>1700</v>
      </c>
      <c r="C992" s="752">
        <v>2250</v>
      </c>
      <c r="D992" s="343" t="s">
        <v>15774</v>
      </c>
      <c r="E992" s="752" t="s">
        <v>431</v>
      </c>
      <c r="F992" s="752" t="s">
        <v>212</v>
      </c>
    </row>
    <row r="993" spans="2:6" x14ac:dyDescent="0.35">
      <c r="B993" s="752" t="s">
        <v>1700</v>
      </c>
      <c r="C993" s="752">
        <v>2250</v>
      </c>
      <c r="D993" s="343" t="s">
        <v>15773</v>
      </c>
      <c r="E993" s="752" t="s">
        <v>431</v>
      </c>
      <c r="F993" s="752" t="s">
        <v>212</v>
      </c>
    </row>
    <row r="994" spans="2:6" x14ac:dyDescent="0.35">
      <c r="B994" s="752" t="s">
        <v>1700</v>
      </c>
      <c r="C994" s="752">
        <v>2250</v>
      </c>
      <c r="D994" s="343" t="s">
        <v>15772</v>
      </c>
      <c r="E994" s="752" t="s">
        <v>431</v>
      </c>
      <c r="F994" s="752" t="s">
        <v>212</v>
      </c>
    </row>
    <row r="995" spans="2:6" x14ac:dyDescent="0.35">
      <c r="B995" s="752" t="s">
        <v>1700</v>
      </c>
      <c r="C995" s="752">
        <v>2250</v>
      </c>
      <c r="D995" s="343" t="s">
        <v>15771</v>
      </c>
      <c r="E995" s="752" t="s">
        <v>431</v>
      </c>
      <c r="F995" s="752" t="s">
        <v>212</v>
      </c>
    </row>
    <row r="996" spans="2:6" x14ac:dyDescent="0.35">
      <c r="B996" s="752" t="s">
        <v>1700</v>
      </c>
      <c r="C996" s="752">
        <v>2250</v>
      </c>
      <c r="D996" s="343" t="s">
        <v>15770</v>
      </c>
      <c r="E996" s="752" t="s">
        <v>431</v>
      </c>
      <c r="F996" s="752" t="s">
        <v>212</v>
      </c>
    </row>
    <row r="997" spans="2:6" x14ac:dyDescent="0.35">
      <c r="B997" s="752" t="s">
        <v>1700</v>
      </c>
      <c r="C997" s="752">
        <v>2250</v>
      </c>
      <c r="D997" s="343" t="s">
        <v>2022</v>
      </c>
      <c r="E997" s="752" t="s">
        <v>431</v>
      </c>
      <c r="F997" s="752" t="s">
        <v>212</v>
      </c>
    </row>
    <row r="998" spans="2:6" x14ac:dyDescent="0.35">
      <c r="B998" s="752" t="s">
        <v>1700</v>
      </c>
      <c r="C998" s="752">
        <v>2250</v>
      </c>
      <c r="D998" s="343" t="s">
        <v>15769</v>
      </c>
      <c r="E998" s="752" t="s">
        <v>431</v>
      </c>
      <c r="F998" s="752" t="s">
        <v>212</v>
      </c>
    </row>
    <row r="999" spans="2:6" x14ac:dyDescent="0.35">
      <c r="B999" s="752" t="s">
        <v>1700</v>
      </c>
      <c r="C999" s="752">
        <v>2250</v>
      </c>
      <c r="D999" s="343" t="s">
        <v>15768</v>
      </c>
      <c r="E999" s="752" t="s">
        <v>431</v>
      </c>
      <c r="F999" s="752" t="s">
        <v>212</v>
      </c>
    </row>
    <row r="1000" spans="2:6" x14ac:dyDescent="0.35">
      <c r="B1000" s="752" t="s">
        <v>1700</v>
      </c>
      <c r="C1000" s="752">
        <v>2250</v>
      </c>
      <c r="D1000" s="343" t="s">
        <v>15767</v>
      </c>
      <c r="E1000" s="752" t="s">
        <v>431</v>
      </c>
      <c r="F1000" s="752" t="s">
        <v>212</v>
      </c>
    </row>
    <row r="1001" spans="2:6" x14ac:dyDescent="0.35">
      <c r="B1001" s="752" t="s">
        <v>1700</v>
      </c>
      <c r="C1001" s="752">
        <v>2250</v>
      </c>
      <c r="D1001" s="343" t="s">
        <v>15766</v>
      </c>
      <c r="E1001" s="752" t="s">
        <v>431</v>
      </c>
      <c r="F1001" s="752" t="s">
        <v>212</v>
      </c>
    </row>
    <row r="1002" spans="2:6" x14ac:dyDescent="0.35">
      <c r="B1002" s="752" t="s">
        <v>1700</v>
      </c>
      <c r="C1002" s="752">
        <v>2250</v>
      </c>
      <c r="D1002" s="343" t="s">
        <v>15765</v>
      </c>
      <c r="E1002" s="752" t="s">
        <v>431</v>
      </c>
      <c r="F1002" s="752" t="s">
        <v>212</v>
      </c>
    </row>
    <row r="1003" spans="2:6" x14ac:dyDescent="0.35">
      <c r="B1003" s="752" t="s">
        <v>1700</v>
      </c>
      <c r="C1003" s="752">
        <v>2250</v>
      </c>
      <c r="D1003" s="343" t="s">
        <v>15764</v>
      </c>
      <c r="E1003" s="752" t="s">
        <v>431</v>
      </c>
      <c r="F1003" s="752" t="s">
        <v>212</v>
      </c>
    </row>
    <row r="1004" spans="2:6" x14ac:dyDescent="0.35">
      <c r="B1004" s="752" t="s">
        <v>1700</v>
      </c>
      <c r="C1004" s="752">
        <v>2251</v>
      </c>
      <c r="D1004" s="343" t="s">
        <v>15763</v>
      </c>
      <c r="E1004" s="752" t="s">
        <v>431</v>
      </c>
      <c r="F1004" s="752" t="s">
        <v>210</v>
      </c>
    </row>
    <row r="1005" spans="2:6" x14ac:dyDescent="0.35">
      <c r="B1005" s="752" t="s">
        <v>1700</v>
      </c>
      <c r="C1005" s="752">
        <v>2251</v>
      </c>
      <c r="D1005" s="343" t="s">
        <v>15762</v>
      </c>
      <c r="E1005" s="752" t="s">
        <v>431</v>
      </c>
      <c r="F1005" s="752" t="s">
        <v>210</v>
      </c>
    </row>
    <row r="1006" spans="2:6" x14ac:dyDescent="0.35">
      <c r="B1006" s="752" t="s">
        <v>1700</v>
      </c>
      <c r="C1006" s="752">
        <v>2251</v>
      </c>
      <c r="D1006" s="343" t="s">
        <v>15761</v>
      </c>
      <c r="E1006" s="752" t="s">
        <v>431</v>
      </c>
      <c r="F1006" s="752" t="s">
        <v>210</v>
      </c>
    </row>
    <row r="1007" spans="2:6" x14ac:dyDescent="0.35">
      <c r="B1007" s="752" t="s">
        <v>1700</v>
      </c>
      <c r="C1007" s="752">
        <v>2251</v>
      </c>
      <c r="D1007" s="343" t="s">
        <v>15760</v>
      </c>
      <c r="E1007" s="752" t="s">
        <v>431</v>
      </c>
      <c r="F1007" s="752" t="s">
        <v>210</v>
      </c>
    </row>
    <row r="1008" spans="2:6" x14ac:dyDescent="0.35">
      <c r="B1008" s="752" t="s">
        <v>1700</v>
      </c>
      <c r="C1008" s="752">
        <v>2251</v>
      </c>
      <c r="D1008" s="343" t="s">
        <v>15759</v>
      </c>
      <c r="E1008" s="752" t="s">
        <v>431</v>
      </c>
      <c r="F1008" s="752" t="s">
        <v>210</v>
      </c>
    </row>
    <row r="1009" spans="2:6" x14ac:dyDescent="0.35">
      <c r="B1009" s="752" t="s">
        <v>1700</v>
      </c>
      <c r="C1009" s="752">
        <v>2251</v>
      </c>
      <c r="D1009" s="343" t="s">
        <v>14837</v>
      </c>
      <c r="E1009" s="752" t="s">
        <v>431</v>
      </c>
      <c r="F1009" s="752" t="s">
        <v>210</v>
      </c>
    </row>
    <row r="1010" spans="2:6" x14ac:dyDescent="0.35">
      <c r="B1010" s="752" t="s">
        <v>1700</v>
      </c>
      <c r="C1010" s="752">
        <v>2251</v>
      </c>
      <c r="D1010" s="343" t="s">
        <v>15758</v>
      </c>
      <c r="E1010" s="752" t="s">
        <v>431</v>
      </c>
      <c r="F1010" s="752" t="s">
        <v>210</v>
      </c>
    </row>
    <row r="1011" spans="2:6" x14ac:dyDescent="0.35">
      <c r="B1011" s="752" t="s">
        <v>1700</v>
      </c>
      <c r="C1011" s="752">
        <v>2251</v>
      </c>
      <c r="D1011" s="343" t="s">
        <v>15757</v>
      </c>
      <c r="E1011" s="752" t="s">
        <v>431</v>
      </c>
      <c r="F1011" s="752" t="s">
        <v>210</v>
      </c>
    </row>
    <row r="1012" spans="2:6" x14ac:dyDescent="0.35">
      <c r="B1012" s="752" t="s">
        <v>1700</v>
      </c>
      <c r="C1012" s="752">
        <v>2251</v>
      </c>
      <c r="D1012" s="343" t="s">
        <v>15756</v>
      </c>
      <c r="E1012" s="752" t="s">
        <v>431</v>
      </c>
      <c r="F1012" s="752" t="s">
        <v>210</v>
      </c>
    </row>
    <row r="1013" spans="2:6" x14ac:dyDescent="0.35">
      <c r="B1013" s="752" t="s">
        <v>1700</v>
      </c>
      <c r="C1013" s="752">
        <v>2251</v>
      </c>
      <c r="D1013" s="343" t="s">
        <v>15755</v>
      </c>
      <c r="E1013" s="752" t="s">
        <v>431</v>
      </c>
      <c r="F1013" s="752" t="s">
        <v>210</v>
      </c>
    </row>
    <row r="1014" spans="2:6" x14ac:dyDescent="0.35">
      <c r="B1014" s="752" t="s">
        <v>1700</v>
      </c>
      <c r="C1014" s="752">
        <v>2251</v>
      </c>
      <c r="D1014" s="343" t="s">
        <v>15754</v>
      </c>
      <c r="E1014" s="752" t="s">
        <v>431</v>
      </c>
      <c r="F1014" s="752" t="s">
        <v>210</v>
      </c>
    </row>
    <row r="1015" spans="2:6" x14ac:dyDescent="0.35">
      <c r="B1015" s="752" t="s">
        <v>1700</v>
      </c>
      <c r="C1015" s="752">
        <v>2251</v>
      </c>
      <c r="D1015" s="343" t="s">
        <v>5706</v>
      </c>
      <c r="E1015" s="752" t="s">
        <v>431</v>
      </c>
      <c r="F1015" s="752" t="s">
        <v>210</v>
      </c>
    </row>
    <row r="1016" spans="2:6" x14ac:dyDescent="0.35">
      <c r="B1016" s="752" t="s">
        <v>1700</v>
      </c>
      <c r="C1016" s="752">
        <v>2256</v>
      </c>
      <c r="D1016" s="343" t="s">
        <v>1972</v>
      </c>
      <c r="E1016" s="752" t="s">
        <v>431</v>
      </c>
      <c r="F1016" s="752" t="s">
        <v>212</v>
      </c>
    </row>
    <row r="1017" spans="2:6" x14ac:dyDescent="0.35">
      <c r="B1017" s="752" t="s">
        <v>1700</v>
      </c>
      <c r="C1017" s="752">
        <v>2256</v>
      </c>
      <c r="D1017" s="343" t="s">
        <v>15753</v>
      </c>
      <c r="E1017" s="752" t="s">
        <v>431</v>
      </c>
      <c r="F1017" s="752" t="s">
        <v>212</v>
      </c>
    </row>
    <row r="1018" spans="2:6" x14ac:dyDescent="0.35">
      <c r="B1018" s="752" t="s">
        <v>1700</v>
      </c>
      <c r="C1018" s="752">
        <v>2256</v>
      </c>
      <c r="D1018" s="343" t="s">
        <v>15752</v>
      </c>
      <c r="E1018" s="752" t="s">
        <v>431</v>
      </c>
      <c r="F1018" s="752" t="s">
        <v>212</v>
      </c>
    </row>
    <row r="1019" spans="2:6" x14ac:dyDescent="0.35">
      <c r="B1019" s="752" t="s">
        <v>1700</v>
      </c>
      <c r="C1019" s="752">
        <v>2256</v>
      </c>
      <c r="D1019" s="343" t="s">
        <v>15751</v>
      </c>
      <c r="E1019" s="752" t="s">
        <v>431</v>
      </c>
      <c r="F1019" s="752" t="s">
        <v>212</v>
      </c>
    </row>
    <row r="1020" spans="2:6" x14ac:dyDescent="0.35">
      <c r="B1020" s="752" t="s">
        <v>1700</v>
      </c>
      <c r="C1020" s="752">
        <v>2256</v>
      </c>
      <c r="D1020" s="343" t="s">
        <v>15750</v>
      </c>
      <c r="E1020" s="752" t="s">
        <v>431</v>
      </c>
      <c r="F1020" s="752" t="s">
        <v>212</v>
      </c>
    </row>
    <row r="1021" spans="2:6" x14ac:dyDescent="0.35">
      <c r="B1021" s="752" t="s">
        <v>1700</v>
      </c>
      <c r="C1021" s="752">
        <v>2256</v>
      </c>
      <c r="D1021" s="343" t="s">
        <v>15749</v>
      </c>
      <c r="E1021" s="752" t="s">
        <v>431</v>
      </c>
      <c r="F1021" s="752" t="s">
        <v>212</v>
      </c>
    </row>
    <row r="1022" spans="2:6" x14ac:dyDescent="0.35">
      <c r="B1022" s="752" t="s">
        <v>1700</v>
      </c>
      <c r="C1022" s="752">
        <v>2256</v>
      </c>
      <c r="D1022" s="343" t="s">
        <v>15748</v>
      </c>
      <c r="E1022" s="752" t="s">
        <v>431</v>
      </c>
      <c r="F1022" s="752" t="s">
        <v>212</v>
      </c>
    </row>
    <row r="1023" spans="2:6" x14ac:dyDescent="0.35">
      <c r="B1023" s="752" t="s">
        <v>1700</v>
      </c>
      <c r="C1023" s="752">
        <v>2256</v>
      </c>
      <c r="D1023" s="343" t="s">
        <v>15747</v>
      </c>
      <c r="E1023" s="752" t="s">
        <v>431</v>
      </c>
      <c r="F1023" s="752" t="s">
        <v>212</v>
      </c>
    </row>
    <row r="1024" spans="2:6" x14ac:dyDescent="0.35">
      <c r="B1024" s="752" t="s">
        <v>1700</v>
      </c>
      <c r="C1024" s="752">
        <v>2256</v>
      </c>
      <c r="D1024" s="343" t="s">
        <v>15746</v>
      </c>
      <c r="E1024" s="752" t="s">
        <v>431</v>
      </c>
      <c r="F1024" s="752" t="s">
        <v>212</v>
      </c>
    </row>
    <row r="1025" spans="2:6" x14ac:dyDescent="0.35">
      <c r="B1025" s="752" t="s">
        <v>1700</v>
      </c>
      <c r="C1025" s="752">
        <v>2256</v>
      </c>
      <c r="D1025" s="343" t="s">
        <v>15745</v>
      </c>
      <c r="E1025" s="752" t="s">
        <v>431</v>
      </c>
      <c r="F1025" s="752" t="s">
        <v>212</v>
      </c>
    </row>
    <row r="1026" spans="2:6" x14ac:dyDescent="0.35">
      <c r="B1026" s="752" t="s">
        <v>1700</v>
      </c>
      <c r="C1026" s="752">
        <v>2257</v>
      </c>
      <c r="D1026" s="343" t="s">
        <v>15744</v>
      </c>
      <c r="E1026" s="752" t="s">
        <v>431</v>
      </c>
      <c r="F1026" s="752" t="s">
        <v>210</v>
      </c>
    </row>
    <row r="1027" spans="2:6" x14ac:dyDescent="0.35">
      <c r="B1027" s="752" t="s">
        <v>1700</v>
      </c>
      <c r="C1027" s="752">
        <v>2257</v>
      </c>
      <c r="D1027" s="343" t="s">
        <v>15743</v>
      </c>
      <c r="E1027" s="752" t="s">
        <v>431</v>
      </c>
      <c r="F1027" s="752" t="s">
        <v>210</v>
      </c>
    </row>
    <row r="1028" spans="2:6" x14ac:dyDescent="0.35">
      <c r="B1028" s="752" t="s">
        <v>1700</v>
      </c>
      <c r="C1028" s="752">
        <v>2257</v>
      </c>
      <c r="D1028" s="343" t="s">
        <v>15742</v>
      </c>
      <c r="E1028" s="752" t="s">
        <v>431</v>
      </c>
      <c r="F1028" s="752" t="s">
        <v>210</v>
      </c>
    </row>
    <row r="1029" spans="2:6" x14ac:dyDescent="0.35">
      <c r="B1029" s="752" t="s">
        <v>1700</v>
      </c>
      <c r="C1029" s="752">
        <v>2257</v>
      </c>
      <c r="D1029" s="343" t="s">
        <v>15741</v>
      </c>
      <c r="E1029" s="752" t="s">
        <v>431</v>
      </c>
      <c r="F1029" s="752" t="s">
        <v>210</v>
      </c>
    </row>
    <row r="1030" spans="2:6" x14ac:dyDescent="0.35">
      <c r="B1030" s="752" t="s">
        <v>1700</v>
      </c>
      <c r="C1030" s="752">
        <v>2257</v>
      </c>
      <c r="D1030" s="343" t="s">
        <v>15740</v>
      </c>
      <c r="E1030" s="752" t="s">
        <v>431</v>
      </c>
      <c r="F1030" s="752" t="s">
        <v>210</v>
      </c>
    </row>
    <row r="1031" spans="2:6" x14ac:dyDescent="0.35">
      <c r="B1031" s="752" t="s">
        <v>1700</v>
      </c>
      <c r="C1031" s="752">
        <v>2257</v>
      </c>
      <c r="D1031" s="343" t="s">
        <v>15739</v>
      </c>
      <c r="E1031" s="752" t="s">
        <v>431</v>
      </c>
      <c r="F1031" s="752" t="s">
        <v>210</v>
      </c>
    </row>
    <row r="1032" spans="2:6" x14ac:dyDescent="0.35">
      <c r="B1032" s="752" t="s">
        <v>1700</v>
      </c>
      <c r="C1032" s="752">
        <v>2257</v>
      </c>
      <c r="D1032" s="343" t="s">
        <v>15738</v>
      </c>
      <c r="E1032" s="752" t="s">
        <v>431</v>
      </c>
      <c r="F1032" s="752" t="s">
        <v>210</v>
      </c>
    </row>
    <row r="1033" spans="2:6" x14ac:dyDescent="0.35">
      <c r="B1033" s="752" t="s">
        <v>1700</v>
      </c>
      <c r="C1033" s="752">
        <v>2257</v>
      </c>
      <c r="D1033" s="343" t="s">
        <v>15737</v>
      </c>
      <c r="E1033" s="752" t="s">
        <v>431</v>
      </c>
      <c r="F1033" s="752" t="s">
        <v>210</v>
      </c>
    </row>
    <row r="1034" spans="2:6" x14ac:dyDescent="0.35">
      <c r="B1034" s="752" t="s">
        <v>1700</v>
      </c>
      <c r="C1034" s="752">
        <v>2257</v>
      </c>
      <c r="D1034" s="343" t="s">
        <v>13874</v>
      </c>
      <c r="E1034" s="752" t="s">
        <v>431</v>
      </c>
      <c r="F1034" s="752" t="s">
        <v>210</v>
      </c>
    </row>
    <row r="1035" spans="2:6" x14ac:dyDescent="0.35">
      <c r="B1035" s="752" t="s">
        <v>1700</v>
      </c>
      <c r="C1035" s="752">
        <v>2257</v>
      </c>
      <c r="D1035" s="343" t="s">
        <v>15736</v>
      </c>
      <c r="E1035" s="752" t="s">
        <v>431</v>
      </c>
      <c r="F1035" s="752" t="s">
        <v>210</v>
      </c>
    </row>
    <row r="1036" spans="2:6" x14ac:dyDescent="0.35">
      <c r="B1036" s="752" t="s">
        <v>1700</v>
      </c>
      <c r="C1036" s="752">
        <v>2257</v>
      </c>
      <c r="D1036" s="343" t="s">
        <v>15735</v>
      </c>
      <c r="E1036" s="752" t="s">
        <v>431</v>
      </c>
      <c r="F1036" s="752" t="s">
        <v>210</v>
      </c>
    </row>
    <row r="1037" spans="2:6" x14ac:dyDescent="0.35">
      <c r="B1037" s="752" t="s">
        <v>1700</v>
      </c>
      <c r="C1037" s="752">
        <v>2257</v>
      </c>
      <c r="D1037" s="343" t="s">
        <v>15734</v>
      </c>
      <c r="E1037" s="752" t="s">
        <v>431</v>
      </c>
      <c r="F1037" s="752" t="s">
        <v>210</v>
      </c>
    </row>
    <row r="1038" spans="2:6" x14ac:dyDescent="0.35">
      <c r="B1038" s="752" t="s">
        <v>1700</v>
      </c>
      <c r="C1038" s="752">
        <v>2258</v>
      </c>
      <c r="D1038" s="343" t="s">
        <v>15733</v>
      </c>
      <c r="E1038" s="752" t="s">
        <v>431</v>
      </c>
      <c r="F1038" s="752" t="s">
        <v>212</v>
      </c>
    </row>
    <row r="1039" spans="2:6" x14ac:dyDescent="0.35">
      <c r="B1039" s="752" t="s">
        <v>1700</v>
      </c>
      <c r="C1039" s="752">
        <v>2258</v>
      </c>
      <c r="D1039" s="343" t="s">
        <v>15732</v>
      </c>
      <c r="E1039" s="752" t="s">
        <v>431</v>
      </c>
      <c r="F1039" s="752" t="s">
        <v>212</v>
      </c>
    </row>
    <row r="1040" spans="2:6" x14ac:dyDescent="0.35">
      <c r="B1040" s="752" t="s">
        <v>1700</v>
      </c>
      <c r="C1040" s="752">
        <v>2258</v>
      </c>
      <c r="D1040" s="343" t="s">
        <v>15731</v>
      </c>
      <c r="E1040" s="752" t="s">
        <v>431</v>
      </c>
      <c r="F1040" s="752" t="s">
        <v>212</v>
      </c>
    </row>
    <row r="1041" spans="2:6" x14ac:dyDescent="0.35">
      <c r="B1041" s="752" t="s">
        <v>1700</v>
      </c>
      <c r="C1041" s="752">
        <v>2258</v>
      </c>
      <c r="D1041" s="343" t="s">
        <v>6700</v>
      </c>
      <c r="E1041" s="752" t="s">
        <v>431</v>
      </c>
      <c r="F1041" s="752" t="s">
        <v>212</v>
      </c>
    </row>
    <row r="1042" spans="2:6" x14ac:dyDescent="0.35">
      <c r="B1042" s="752" t="s">
        <v>1700</v>
      </c>
      <c r="C1042" s="752">
        <v>2258</v>
      </c>
      <c r="D1042" s="343" t="s">
        <v>3390</v>
      </c>
      <c r="E1042" s="752" t="s">
        <v>431</v>
      </c>
      <c r="F1042" s="752" t="s">
        <v>212</v>
      </c>
    </row>
    <row r="1043" spans="2:6" x14ac:dyDescent="0.35">
      <c r="B1043" s="752" t="s">
        <v>1700</v>
      </c>
      <c r="C1043" s="752">
        <v>2259</v>
      </c>
      <c r="D1043" s="343" t="s">
        <v>14947</v>
      </c>
      <c r="E1043" s="752" t="s">
        <v>431</v>
      </c>
      <c r="F1043" s="752" t="s">
        <v>212</v>
      </c>
    </row>
    <row r="1044" spans="2:6" x14ac:dyDescent="0.35">
      <c r="B1044" s="752" t="s">
        <v>1700</v>
      </c>
      <c r="C1044" s="752">
        <v>2259</v>
      </c>
      <c r="D1044" s="343" t="s">
        <v>15730</v>
      </c>
      <c r="E1044" s="752" t="s">
        <v>431</v>
      </c>
      <c r="F1044" s="752" t="s">
        <v>212</v>
      </c>
    </row>
    <row r="1045" spans="2:6" x14ac:dyDescent="0.35">
      <c r="B1045" s="752" t="s">
        <v>1700</v>
      </c>
      <c r="C1045" s="752">
        <v>2259</v>
      </c>
      <c r="D1045" s="343" t="s">
        <v>15729</v>
      </c>
      <c r="E1045" s="752" t="s">
        <v>431</v>
      </c>
      <c r="F1045" s="752" t="s">
        <v>212</v>
      </c>
    </row>
    <row r="1046" spans="2:6" x14ac:dyDescent="0.35">
      <c r="B1046" s="752" t="s">
        <v>1700</v>
      </c>
      <c r="C1046" s="752">
        <v>2259</v>
      </c>
      <c r="D1046" s="343" t="s">
        <v>15728</v>
      </c>
      <c r="E1046" s="752" t="s">
        <v>431</v>
      </c>
      <c r="F1046" s="752" t="s">
        <v>212</v>
      </c>
    </row>
    <row r="1047" spans="2:6" x14ac:dyDescent="0.35">
      <c r="B1047" s="752" t="s">
        <v>1700</v>
      </c>
      <c r="C1047" s="752">
        <v>2259</v>
      </c>
      <c r="D1047" s="343" t="s">
        <v>15727</v>
      </c>
      <c r="E1047" s="752" t="s">
        <v>431</v>
      </c>
      <c r="F1047" s="752" t="s">
        <v>212</v>
      </c>
    </row>
    <row r="1048" spans="2:6" x14ac:dyDescent="0.35">
      <c r="B1048" s="752" t="s">
        <v>1700</v>
      </c>
      <c r="C1048" s="752">
        <v>2259</v>
      </c>
      <c r="D1048" s="343" t="s">
        <v>15726</v>
      </c>
      <c r="E1048" s="752" t="s">
        <v>431</v>
      </c>
      <c r="F1048" s="752" t="s">
        <v>212</v>
      </c>
    </row>
    <row r="1049" spans="2:6" x14ac:dyDescent="0.35">
      <c r="B1049" s="752" t="s">
        <v>1700</v>
      </c>
      <c r="C1049" s="752">
        <v>2259</v>
      </c>
      <c r="D1049" s="343" t="s">
        <v>15725</v>
      </c>
      <c r="E1049" s="752" t="s">
        <v>431</v>
      </c>
      <c r="F1049" s="752" t="s">
        <v>212</v>
      </c>
    </row>
    <row r="1050" spans="2:6" x14ac:dyDescent="0.35">
      <c r="B1050" s="752" t="s">
        <v>1700</v>
      </c>
      <c r="C1050" s="752">
        <v>2259</v>
      </c>
      <c r="D1050" s="343" t="s">
        <v>15724</v>
      </c>
      <c r="E1050" s="752" t="s">
        <v>431</v>
      </c>
      <c r="F1050" s="752" t="s">
        <v>212</v>
      </c>
    </row>
    <row r="1051" spans="2:6" x14ac:dyDescent="0.35">
      <c r="B1051" s="752" t="s">
        <v>1700</v>
      </c>
      <c r="C1051" s="752">
        <v>2259</v>
      </c>
      <c r="D1051" s="343" t="s">
        <v>15723</v>
      </c>
      <c r="E1051" s="752" t="s">
        <v>431</v>
      </c>
      <c r="F1051" s="752" t="s">
        <v>212</v>
      </c>
    </row>
    <row r="1052" spans="2:6" x14ac:dyDescent="0.35">
      <c r="B1052" s="752" t="s">
        <v>1700</v>
      </c>
      <c r="C1052" s="752">
        <v>2259</v>
      </c>
      <c r="D1052" s="343" t="s">
        <v>15722</v>
      </c>
      <c r="E1052" s="752" t="s">
        <v>431</v>
      </c>
      <c r="F1052" s="752" t="s">
        <v>212</v>
      </c>
    </row>
    <row r="1053" spans="2:6" x14ac:dyDescent="0.35">
      <c r="B1053" s="752" t="s">
        <v>1700</v>
      </c>
      <c r="C1053" s="752">
        <v>2259</v>
      </c>
      <c r="D1053" s="343" t="s">
        <v>15721</v>
      </c>
      <c r="E1053" s="752" t="s">
        <v>431</v>
      </c>
      <c r="F1053" s="752" t="s">
        <v>212</v>
      </c>
    </row>
    <row r="1054" spans="2:6" x14ac:dyDescent="0.35">
      <c r="B1054" s="752" t="s">
        <v>1700</v>
      </c>
      <c r="C1054" s="752">
        <v>2259</v>
      </c>
      <c r="D1054" s="343" t="s">
        <v>15720</v>
      </c>
      <c r="E1054" s="752" t="s">
        <v>431</v>
      </c>
      <c r="F1054" s="752" t="s">
        <v>212</v>
      </c>
    </row>
    <row r="1055" spans="2:6" x14ac:dyDescent="0.35">
      <c r="B1055" s="752" t="s">
        <v>1700</v>
      </c>
      <c r="C1055" s="752">
        <v>2259</v>
      </c>
      <c r="D1055" s="343" t="s">
        <v>15719</v>
      </c>
      <c r="E1055" s="752" t="s">
        <v>431</v>
      </c>
      <c r="F1055" s="752" t="s">
        <v>212</v>
      </c>
    </row>
    <row r="1056" spans="2:6" x14ac:dyDescent="0.35">
      <c r="B1056" s="752" t="s">
        <v>1700</v>
      </c>
      <c r="C1056" s="752">
        <v>2259</v>
      </c>
      <c r="D1056" s="343" t="s">
        <v>15718</v>
      </c>
      <c r="E1056" s="752" t="s">
        <v>431</v>
      </c>
      <c r="F1056" s="752" t="s">
        <v>212</v>
      </c>
    </row>
    <row r="1057" spans="2:6" x14ac:dyDescent="0.35">
      <c r="B1057" s="752" t="s">
        <v>1700</v>
      </c>
      <c r="C1057" s="752">
        <v>2259</v>
      </c>
      <c r="D1057" s="343" t="s">
        <v>15717</v>
      </c>
      <c r="E1057" s="752" t="s">
        <v>431</v>
      </c>
      <c r="F1057" s="752" t="s">
        <v>212</v>
      </c>
    </row>
    <row r="1058" spans="2:6" x14ac:dyDescent="0.35">
      <c r="B1058" s="752" t="s">
        <v>1700</v>
      </c>
      <c r="C1058" s="752">
        <v>2259</v>
      </c>
      <c r="D1058" s="343" t="s">
        <v>15716</v>
      </c>
      <c r="E1058" s="752" t="s">
        <v>431</v>
      </c>
      <c r="F1058" s="752" t="s">
        <v>212</v>
      </c>
    </row>
    <row r="1059" spans="2:6" x14ac:dyDescent="0.35">
      <c r="B1059" s="752" t="s">
        <v>1700</v>
      </c>
      <c r="C1059" s="752">
        <v>2259</v>
      </c>
      <c r="D1059" s="343" t="s">
        <v>15715</v>
      </c>
      <c r="E1059" s="752" t="s">
        <v>431</v>
      </c>
      <c r="F1059" s="752" t="s">
        <v>212</v>
      </c>
    </row>
    <row r="1060" spans="2:6" x14ac:dyDescent="0.35">
      <c r="B1060" s="752" t="s">
        <v>1700</v>
      </c>
      <c r="C1060" s="752">
        <v>2259</v>
      </c>
      <c r="D1060" s="343" t="s">
        <v>15714</v>
      </c>
      <c r="E1060" s="752" t="s">
        <v>431</v>
      </c>
      <c r="F1060" s="752" t="s">
        <v>212</v>
      </c>
    </row>
    <row r="1061" spans="2:6" x14ac:dyDescent="0.35">
      <c r="B1061" s="752" t="s">
        <v>1700</v>
      </c>
      <c r="C1061" s="752">
        <v>2259</v>
      </c>
      <c r="D1061" s="343" t="s">
        <v>15713</v>
      </c>
      <c r="E1061" s="752" t="s">
        <v>431</v>
      </c>
      <c r="F1061" s="752" t="s">
        <v>212</v>
      </c>
    </row>
    <row r="1062" spans="2:6" x14ac:dyDescent="0.35">
      <c r="B1062" s="752" t="s">
        <v>1700</v>
      </c>
      <c r="C1062" s="752">
        <v>2259</v>
      </c>
      <c r="D1062" s="343" t="s">
        <v>15712</v>
      </c>
      <c r="E1062" s="752" t="s">
        <v>431</v>
      </c>
      <c r="F1062" s="752" t="s">
        <v>212</v>
      </c>
    </row>
    <row r="1063" spans="2:6" x14ac:dyDescent="0.35">
      <c r="B1063" s="752" t="s">
        <v>1700</v>
      </c>
      <c r="C1063" s="752">
        <v>2259</v>
      </c>
      <c r="D1063" s="343" t="s">
        <v>15711</v>
      </c>
      <c r="E1063" s="752" t="s">
        <v>431</v>
      </c>
      <c r="F1063" s="752" t="s">
        <v>212</v>
      </c>
    </row>
    <row r="1064" spans="2:6" x14ac:dyDescent="0.35">
      <c r="B1064" s="752" t="s">
        <v>1700</v>
      </c>
      <c r="C1064" s="752">
        <v>2259</v>
      </c>
      <c r="D1064" s="343" t="s">
        <v>15710</v>
      </c>
      <c r="E1064" s="752" t="s">
        <v>431</v>
      </c>
      <c r="F1064" s="752" t="s">
        <v>212</v>
      </c>
    </row>
    <row r="1065" spans="2:6" x14ac:dyDescent="0.35">
      <c r="B1065" s="752" t="s">
        <v>1700</v>
      </c>
      <c r="C1065" s="752">
        <v>2259</v>
      </c>
      <c r="D1065" s="343" t="s">
        <v>15709</v>
      </c>
      <c r="E1065" s="752" t="s">
        <v>431</v>
      </c>
      <c r="F1065" s="752" t="s">
        <v>212</v>
      </c>
    </row>
    <row r="1066" spans="2:6" x14ac:dyDescent="0.35">
      <c r="B1066" s="752" t="s">
        <v>1700</v>
      </c>
      <c r="C1066" s="752">
        <v>2259</v>
      </c>
      <c r="D1066" s="343" t="s">
        <v>15708</v>
      </c>
      <c r="E1066" s="752" t="s">
        <v>431</v>
      </c>
      <c r="F1066" s="752" t="s">
        <v>212</v>
      </c>
    </row>
    <row r="1067" spans="2:6" x14ac:dyDescent="0.35">
      <c r="B1067" s="752" t="s">
        <v>1700</v>
      </c>
      <c r="C1067" s="752">
        <v>2259</v>
      </c>
      <c r="D1067" s="343" t="s">
        <v>5433</v>
      </c>
      <c r="E1067" s="752" t="s">
        <v>431</v>
      </c>
      <c r="F1067" s="752" t="s">
        <v>212</v>
      </c>
    </row>
    <row r="1068" spans="2:6" x14ac:dyDescent="0.35">
      <c r="B1068" s="752" t="s">
        <v>1700</v>
      </c>
      <c r="C1068" s="752">
        <v>2259</v>
      </c>
      <c r="D1068" s="343" t="s">
        <v>15707</v>
      </c>
      <c r="E1068" s="752" t="s">
        <v>431</v>
      </c>
      <c r="F1068" s="752" t="s">
        <v>212</v>
      </c>
    </row>
    <row r="1069" spans="2:6" x14ac:dyDescent="0.35">
      <c r="B1069" s="752" t="s">
        <v>1700</v>
      </c>
      <c r="C1069" s="752">
        <v>2259</v>
      </c>
      <c r="D1069" s="343" t="s">
        <v>15706</v>
      </c>
      <c r="E1069" s="752" t="s">
        <v>431</v>
      </c>
      <c r="F1069" s="752" t="s">
        <v>212</v>
      </c>
    </row>
    <row r="1070" spans="2:6" x14ac:dyDescent="0.35">
      <c r="B1070" s="752" t="s">
        <v>1700</v>
      </c>
      <c r="C1070" s="752">
        <v>2259</v>
      </c>
      <c r="D1070" s="343" t="s">
        <v>15705</v>
      </c>
      <c r="E1070" s="752" t="s">
        <v>431</v>
      </c>
      <c r="F1070" s="752" t="s">
        <v>212</v>
      </c>
    </row>
    <row r="1071" spans="2:6" x14ac:dyDescent="0.35">
      <c r="B1071" s="752" t="s">
        <v>1700</v>
      </c>
      <c r="C1071" s="752">
        <v>2259</v>
      </c>
      <c r="D1071" s="343" t="s">
        <v>15704</v>
      </c>
      <c r="E1071" s="752" t="s">
        <v>431</v>
      </c>
      <c r="F1071" s="752" t="s">
        <v>212</v>
      </c>
    </row>
    <row r="1072" spans="2:6" x14ac:dyDescent="0.35">
      <c r="B1072" s="752" t="s">
        <v>1700</v>
      </c>
      <c r="C1072" s="752">
        <v>2259</v>
      </c>
      <c r="D1072" s="343" t="s">
        <v>15703</v>
      </c>
      <c r="E1072" s="752" t="s">
        <v>431</v>
      </c>
      <c r="F1072" s="752" t="s">
        <v>212</v>
      </c>
    </row>
    <row r="1073" spans="2:6" x14ac:dyDescent="0.35">
      <c r="B1073" s="752" t="s">
        <v>1700</v>
      </c>
      <c r="C1073" s="752">
        <v>2259</v>
      </c>
      <c r="D1073" s="343" t="s">
        <v>15702</v>
      </c>
      <c r="E1073" s="752" t="s">
        <v>431</v>
      </c>
      <c r="F1073" s="752" t="s">
        <v>212</v>
      </c>
    </row>
    <row r="1074" spans="2:6" x14ac:dyDescent="0.35">
      <c r="B1074" s="752" t="s">
        <v>1700</v>
      </c>
      <c r="C1074" s="752">
        <v>2259</v>
      </c>
      <c r="D1074" s="343" t="s">
        <v>15701</v>
      </c>
      <c r="E1074" s="752" t="s">
        <v>431</v>
      </c>
      <c r="F1074" s="752" t="s">
        <v>212</v>
      </c>
    </row>
    <row r="1075" spans="2:6" x14ac:dyDescent="0.35">
      <c r="B1075" s="752" t="s">
        <v>1700</v>
      </c>
      <c r="C1075" s="752">
        <v>2259</v>
      </c>
      <c r="D1075" s="343" t="s">
        <v>15700</v>
      </c>
      <c r="E1075" s="752" t="s">
        <v>431</v>
      </c>
      <c r="F1075" s="752" t="s">
        <v>212</v>
      </c>
    </row>
    <row r="1076" spans="2:6" x14ac:dyDescent="0.35">
      <c r="B1076" s="752" t="s">
        <v>1700</v>
      </c>
      <c r="C1076" s="752">
        <v>2259</v>
      </c>
      <c r="D1076" s="343" t="s">
        <v>15699</v>
      </c>
      <c r="E1076" s="752" t="s">
        <v>431</v>
      </c>
      <c r="F1076" s="752" t="s">
        <v>212</v>
      </c>
    </row>
    <row r="1077" spans="2:6" x14ac:dyDescent="0.35">
      <c r="B1077" s="752" t="s">
        <v>1700</v>
      </c>
      <c r="C1077" s="752">
        <v>2259</v>
      </c>
      <c r="D1077" s="343" t="s">
        <v>15698</v>
      </c>
      <c r="E1077" s="752" t="s">
        <v>431</v>
      </c>
      <c r="F1077" s="752" t="s">
        <v>212</v>
      </c>
    </row>
    <row r="1078" spans="2:6" x14ac:dyDescent="0.35">
      <c r="B1078" s="752" t="s">
        <v>1700</v>
      </c>
      <c r="C1078" s="752">
        <v>2259</v>
      </c>
      <c r="D1078" s="343" t="s">
        <v>15697</v>
      </c>
      <c r="E1078" s="752" t="s">
        <v>431</v>
      </c>
      <c r="F1078" s="752" t="s">
        <v>212</v>
      </c>
    </row>
    <row r="1079" spans="2:6" x14ac:dyDescent="0.35">
      <c r="B1079" s="752" t="s">
        <v>1700</v>
      </c>
      <c r="C1079" s="752">
        <v>2259</v>
      </c>
      <c r="D1079" s="343" t="s">
        <v>15696</v>
      </c>
      <c r="E1079" s="752" t="s">
        <v>431</v>
      </c>
      <c r="F1079" s="752" t="s">
        <v>212</v>
      </c>
    </row>
    <row r="1080" spans="2:6" x14ac:dyDescent="0.35">
      <c r="B1080" s="752" t="s">
        <v>1700</v>
      </c>
      <c r="C1080" s="752">
        <v>2259</v>
      </c>
      <c r="D1080" s="343" t="s">
        <v>15695</v>
      </c>
      <c r="E1080" s="752" t="s">
        <v>431</v>
      </c>
      <c r="F1080" s="752" t="s">
        <v>212</v>
      </c>
    </row>
    <row r="1081" spans="2:6" x14ac:dyDescent="0.35">
      <c r="B1081" s="752" t="s">
        <v>1700</v>
      </c>
      <c r="C1081" s="752">
        <v>2259</v>
      </c>
      <c r="D1081" s="343" t="s">
        <v>15694</v>
      </c>
      <c r="E1081" s="752" t="s">
        <v>431</v>
      </c>
      <c r="F1081" s="752" t="s">
        <v>212</v>
      </c>
    </row>
    <row r="1082" spans="2:6" x14ac:dyDescent="0.35">
      <c r="B1082" s="752" t="s">
        <v>1700</v>
      </c>
      <c r="C1082" s="752">
        <v>2259</v>
      </c>
      <c r="D1082" s="343" t="s">
        <v>15693</v>
      </c>
      <c r="E1082" s="752" t="s">
        <v>431</v>
      </c>
      <c r="F1082" s="752" t="s">
        <v>212</v>
      </c>
    </row>
    <row r="1083" spans="2:6" x14ac:dyDescent="0.35">
      <c r="B1083" s="752" t="s">
        <v>1700</v>
      </c>
      <c r="C1083" s="752">
        <v>2259</v>
      </c>
      <c r="D1083" s="343" t="s">
        <v>15692</v>
      </c>
      <c r="E1083" s="752" t="s">
        <v>431</v>
      </c>
      <c r="F1083" s="752" t="s">
        <v>212</v>
      </c>
    </row>
    <row r="1084" spans="2:6" x14ac:dyDescent="0.35">
      <c r="B1084" s="752" t="s">
        <v>1700</v>
      </c>
      <c r="C1084" s="752">
        <v>2259</v>
      </c>
      <c r="D1084" s="343" t="s">
        <v>15691</v>
      </c>
      <c r="E1084" s="752" t="s">
        <v>431</v>
      </c>
      <c r="F1084" s="752" t="s">
        <v>212</v>
      </c>
    </row>
    <row r="1085" spans="2:6" x14ac:dyDescent="0.35">
      <c r="B1085" s="752" t="s">
        <v>1700</v>
      </c>
      <c r="C1085" s="752">
        <v>2260</v>
      </c>
      <c r="D1085" s="343" t="s">
        <v>15690</v>
      </c>
      <c r="E1085" s="752" t="s">
        <v>431</v>
      </c>
      <c r="F1085" s="752" t="s">
        <v>210</v>
      </c>
    </row>
    <row r="1086" spans="2:6" x14ac:dyDescent="0.35">
      <c r="B1086" s="752" t="s">
        <v>1700</v>
      </c>
      <c r="C1086" s="752">
        <v>2260</v>
      </c>
      <c r="D1086" s="343" t="s">
        <v>15689</v>
      </c>
      <c r="E1086" s="752" t="s">
        <v>431</v>
      </c>
      <c r="F1086" s="752" t="s">
        <v>210</v>
      </c>
    </row>
    <row r="1087" spans="2:6" x14ac:dyDescent="0.35">
      <c r="B1087" s="752" t="s">
        <v>1700</v>
      </c>
      <c r="C1087" s="752">
        <v>2260</v>
      </c>
      <c r="D1087" s="343" t="s">
        <v>15688</v>
      </c>
      <c r="E1087" s="752" t="s">
        <v>431</v>
      </c>
      <c r="F1087" s="752" t="s">
        <v>210</v>
      </c>
    </row>
    <row r="1088" spans="2:6" x14ac:dyDescent="0.35">
      <c r="B1088" s="752" t="s">
        <v>1700</v>
      </c>
      <c r="C1088" s="752">
        <v>2260</v>
      </c>
      <c r="D1088" s="343" t="s">
        <v>15687</v>
      </c>
      <c r="E1088" s="752" t="s">
        <v>431</v>
      </c>
      <c r="F1088" s="752" t="s">
        <v>210</v>
      </c>
    </row>
    <row r="1089" spans="2:6" x14ac:dyDescent="0.35">
      <c r="B1089" s="752" t="s">
        <v>1700</v>
      </c>
      <c r="C1089" s="752">
        <v>2260</v>
      </c>
      <c r="D1089" s="343" t="s">
        <v>15686</v>
      </c>
      <c r="E1089" s="752" t="s">
        <v>431</v>
      </c>
      <c r="F1089" s="752" t="s">
        <v>210</v>
      </c>
    </row>
    <row r="1090" spans="2:6" x14ac:dyDescent="0.35">
      <c r="B1090" s="752" t="s">
        <v>1700</v>
      </c>
      <c r="C1090" s="752">
        <v>2261</v>
      </c>
      <c r="D1090" s="343" t="s">
        <v>15685</v>
      </c>
      <c r="E1090" s="752" t="s">
        <v>431</v>
      </c>
      <c r="F1090" s="752" t="s">
        <v>212</v>
      </c>
    </row>
    <row r="1091" spans="2:6" x14ac:dyDescent="0.35">
      <c r="B1091" s="752" t="s">
        <v>1700</v>
      </c>
      <c r="C1091" s="752">
        <v>2261</v>
      </c>
      <c r="D1091" s="343" t="s">
        <v>15684</v>
      </c>
      <c r="E1091" s="752" t="s">
        <v>431</v>
      </c>
      <c r="F1091" s="752" t="s">
        <v>212</v>
      </c>
    </row>
    <row r="1092" spans="2:6" x14ac:dyDescent="0.35">
      <c r="B1092" s="752" t="s">
        <v>1700</v>
      </c>
      <c r="C1092" s="752">
        <v>2261</v>
      </c>
      <c r="D1092" s="343" t="s">
        <v>15683</v>
      </c>
      <c r="E1092" s="752" t="s">
        <v>431</v>
      </c>
      <c r="F1092" s="752" t="s">
        <v>212</v>
      </c>
    </row>
    <row r="1093" spans="2:6" x14ac:dyDescent="0.35">
      <c r="B1093" s="752" t="s">
        <v>1700</v>
      </c>
      <c r="C1093" s="752">
        <v>2261</v>
      </c>
      <c r="D1093" s="343" t="s">
        <v>15682</v>
      </c>
      <c r="E1093" s="752" t="s">
        <v>431</v>
      </c>
      <c r="F1093" s="752" t="s">
        <v>212</v>
      </c>
    </row>
    <row r="1094" spans="2:6" x14ac:dyDescent="0.35">
      <c r="B1094" s="752" t="s">
        <v>1700</v>
      </c>
      <c r="C1094" s="752">
        <v>2261</v>
      </c>
      <c r="D1094" s="343" t="s">
        <v>15681</v>
      </c>
      <c r="E1094" s="752" t="s">
        <v>431</v>
      </c>
      <c r="F1094" s="752" t="s">
        <v>212</v>
      </c>
    </row>
    <row r="1095" spans="2:6" x14ac:dyDescent="0.35">
      <c r="B1095" s="752" t="s">
        <v>1700</v>
      </c>
      <c r="C1095" s="752">
        <v>2261</v>
      </c>
      <c r="D1095" s="343" t="s">
        <v>15680</v>
      </c>
      <c r="E1095" s="752" t="s">
        <v>431</v>
      </c>
      <c r="F1095" s="752" t="s">
        <v>212</v>
      </c>
    </row>
    <row r="1096" spans="2:6" x14ac:dyDescent="0.35">
      <c r="B1096" s="752" t="s">
        <v>1700</v>
      </c>
      <c r="C1096" s="752">
        <v>2261</v>
      </c>
      <c r="D1096" s="343" t="s">
        <v>15679</v>
      </c>
      <c r="E1096" s="752" t="s">
        <v>431</v>
      </c>
      <c r="F1096" s="752" t="s">
        <v>212</v>
      </c>
    </row>
    <row r="1097" spans="2:6" x14ac:dyDescent="0.35">
      <c r="B1097" s="752" t="s">
        <v>1700</v>
      </c>
      <c r="C1097" s="752">
        <v>2261</v>
      </c>
      <c r="D1097" s="343" t="s">
        <v>15678</v>
      </c>
      <c r="E1097" s="752" t="s">
        <v>431</v>
      </c>
      <c r="F1097" s="752" t="s">
        <v>212</v>
      </c>
    </row>
    <row r="1098" spans="2:6" x14ac:dyDescent="0.35">
      <c r="B1098" s="752" t="s">
        <v>1700</v>
      </c>
      <c r="C1098" s="752">
        <v>2261</v>
      </c>
      <c r="D1098" s="343" t="s">
        <v>15677</v>
      </c>
      <c r="E1098" s="752" t="s">
        <v>431</v>
      </c>
      <c r="F1098" s="752" t="s">
        <v>212</v>
      </c>
    </row>
    <row r="1099" spans="2:6" x14ac:dyDescent="0.35">
      <c r="B1099" s="752" t="s">
        <v>1700</v>
      </c>
      <c r="C1099" s="752">
        <v>2261</v>
      </c>
      <c r="D1099" s="343" t="s">
        <v>3266</v>
      </c>
      <c r="E1099" s="752" t="s">
        <v>431</v>
      </c>
      <c r="F1099" s="752" t="s">
        <v>212</v>
      </c>
    </row>
    <row r="1100" spans="2:6" x14ac:dyDescent="0.35">
      <c r="B1100" s="752" t="s">
        <v>1700</v>
      </c>
      <c r="C1100" s="752">
        <v>2261</v>
      </c>
      <c r="D1100" s="343" t="s">
        <v>6634</v>
      </c>
      <c r="E1100" s="752" t="s">
        <v>431</v>
      </c>
      <c r="F1100" s="752" t="s">
        <v>212</v>
      </c>
    </row>
    <row r="1101" spans="2:6" x14ac:dyDescent="0.35">
      <c r="B1101" s="752" t="s">
        <v>1700</v>
      </c>
      <c r="C1101" s="752">
        <v>2261</v>
      </c>
      <c r="D1101" s="343" t="s">
        <v>15676</v>
      </c>
      <c r="E1101" s="752" t="s">
        <v>431</v>
      </c>
      <c r="F1101" s="752" t="s">
        <v>212</v>
      </c>
    </row>
    <row r="1102" spans="2:6" x14ac:dyDescent="0.35">
      <c r="B1102" s="752" t="s">
        <v>1700</v>
      </c>
      <c r="C1102" s="752">
        <v>2261</v>
      </c>
      <c r="D1102" s="343" t="s">
        <v>15675</v>
      </c>
      <c r="E1102" s="752" t="s">
        <v>431</v>
      </c>
      <c r="F1102" s="752" t="s">
        <v>212</v>
      </c>
    </row>
    <row r="1103" spans="2:6" x14ac:dyDescent="0.35">
      <c r="B1103" s="752" t="s">
        <v>1700</v>
      </c>
      <c r="C1103" s="752">
        <v>2261</v>
      </c>
      <c r="D1103" s="343" t="s">
        <v>15674</v>
      </c>
      <c r="E1103" s="752" t="s">
        <v>431</v>
      </c>
      <c r="F1103" s="752" t="s">
        <v>212</v>
      </c>
    </row>
    <row r="1104" spans="2:6" x14ac:dyDescent="0.35">
      <c r="B1104" s="752" t="s">
        <v>1700</v>
      </c>
      <c r="C1104" s="752">
        <v>2261</v>
      </c>
      <c r="D1104" s="343" t="s">
        <v>15673</v>
      </c>
      <c r="E1104" s="752" t="s">
        <v>431</v>
      </c>
      <c r="F1104" s="752" t="s">
        <v>212</v>
      </c>
    </row>
    <row r="1105" spans="2:6" x14ac:dyDescent="0.35">
      <c r="B1105" s="752" t="s">
        <v>1700</v>
      </c>
      <c r="C1105" s="752">
        <v>2262</v>
      </c>
      <c r="D1105" s="343" t="s">
        <v>15672</v>
      </c>
      <c r="E1105" s="752" t="s">
        <v>431</v>
      </c>
      <c r="F1105" s="752" t="s">
        <v>212</v>
      </c>
    </row>
    <row r="1106" spans="2:6" x14ac:dyDescent="0.35">
      <c r="B1106" s="752" t="s">
        <v>1700</v>
      </c>
      <c r="C1106" s="752">
        <v>2262</v>
      </c>
      <c r="D1106" s="343" t="s">
        <v>15671</v>
      </c>
      <c r="E1106" s="752" t="s">
        <v>431</v>
      </c>
      <c r="F1106" s="752" t="s">
        <v>212</v>
      </c>
    </row>
    <row r="1107" spans="2:6" x14ac:dyDescent="0.35">
      <c r="B1107" s="752" t="s">
        <v>1700</v>
      </c>
      <c r="C1107" s="752">
        <v>2262</v>
      </c>
      <c r="D1107" s="343" t="s">
        <v>15670</v>
      </c>
      <c r="E1107" s="752" t="s">
        <v>431</v>
      </c>
      <c r="F1107" s="752" t="s">
        <v>212</v>
      </c>
    </row>
    <row r="1108" spans="2:6" x14ac:dyDescent="0.35">
      <c r="B1108" s="752" t="s">
        <v>1700</v>
      </c>
      <c r="C1108" s="752">
        <v>2262</v>
      </c>
      <c r="D1108" s="343" t="s">
        <v>15669</v>
      </c>
      <c r="E1108" s="752" t="s">
        <v>431</v>
      </c>
      <c r="F1108" s="752" t="s">
        <v>212</v>
      </c>
    </row>
    <row r="1109" spans="2:6" x14ac:dyDescent="0.35">
      <c r="B1109" s="752" t="s">
        <v>1700</v>
      </c>
      <c r="C1109" s="752">
        <v>2262</v>
      </c>
      <c r="D1109" s="343" t="s">
        <v>15668</v>
      </c>
      <c r="E1109" s="752" t="s">
        <v>431</v>
      </c>
      <c r="F1109" s="752" t="s">
        <v>212</v>
      </c>
    </row>
    <row r="1110" spans="2:6" x14ac:dyDescent="0.35">
      <c r="B1110" s="752" t="s">
        <v>1700</v>
      </c>
      <c r="C1110" s="752">
        <v>2262</v>
      </c>
      <c r="D1110" s="343" t="s">
        <v>15667</v>
      </c>
      <c r="E1110" s="752" t="s">
        <v>431</v>
      </c>
      <c r="F1110" s="752" t="s">
        <v>212</v>
      </c>
    </row>
    <row r="1111" spans="2:6" x14ac:dyDescent="0.35">
      <c r="B1111" s="752" t="s">
        <v>1700</v>
      </c>
      <c r="C1111" s="752">
        <v>2262</v>
      </c>
      <c r="D1111" s="343" t="s">
        <v>15666</v>
      </c>
      <c r="E1111" s="752" t="s">
        <v>431</v>
      </c>
      <c r="F1111" s="752" t="s">
        <v>212</v>
      </c>
    </row>
    <row r="1112" spans="2:6" x14ac:dyDescent="0.35">
      <c r="B1112" s="752" t="s">
        <v>1700</v>
      </c>
      <c r="C1112" s="752">
        <v>2262</v>
      </c>
      <c r="D1112" s="343" t="s">
        <v>15665</v>
      </c>
      <c r="E1112" s="752" t="s">
        <v>431</v>
      </c>
      <c r="F1112" s="752" t="s">
        <v>212</v>
      </c>
    </row>
    <row r="1113" spans="2:6" x14ac:dyDescent="0.35">
      <c r="B1113" s="752" t="s">
        <v>1700</v>
      </c>
      <c r="C1113" s="752">
        <v>2262</v>
      </c>
      <c r="D1113" s="343" t="s">
        <v>3766</v>
      </c>
      <c r="E1113" s="752" t="s">
        <v>431</v>
      </c>
      <c r="F1113" s="752" t="s">
        <v>212</v>
      </c>
    </row>
    <row r="1114" spans="2:6" x14ac:dyDescent="0.35">
      <c r="B1114" s="752" t="s">
        <v>1700</v>
      </c>
      <c r="C1114" s="752">
        <v>2263</v>
      </c>
      <c r="D1114" s="343" t="s">
        <v>15664</v>
      </c>
      <c r="E1114" s="752" t="s">
        <v>431</v>
      </c>
      <c r="F1114" s="752" t="s">
        <v>212</v>
      </c>
    </row>
    <row r="1115" spans="2:6" x14ac:dyDescent="0.35">
      <c r="B1115" s="752" t="s">
        <v>1700</v>
      </c>
      <c r="C1115" s="752">
        <v>2263</v>
      </c>
      <c r="D1115" s="343" t="s">
        <v>15663</v>
      </c>
      <c r="E1115" s="752" t="s">
        <v>431</v>
      </c>
      <c r="F1115" s="752" t="s">
        <v>212</v>
      </c>
    </row>
    <row r="1116" spans="2:6" x14ac:dyDescent="0.35">
      <c r="B1116" s="752" t="s">
        <v>1700</v>
      </c>
      <c r="C1116" s="752">
        <v>2263</v>
      </c>
      <c r="D1116" s="343" t="s">
        <v>15662</v>
      </c>
      <c r="E1116" s="752" t="s">
        <v>431</v>
      </c>
      <c r="F1116" s="752" t="s">
        <v>212</v>
      </c>
    </row>
    <row r="1117" spans="2:6" x14ac:dyDescent="0.35">
      <c r="B1117" s="752" t="s">
        <v>1700</v>
      </c>
      <c r="C1117" s="752">
        <v>2263</v>
      </c>
      <c r="D1117" s="343" t="s">
        <v>15661</v>
      </c>
      <c r="E1117" s="752" t="s">
        <v>431</v>
      </c>
      <c r="F1117" s="752" t="s">
        <v>212</v>
      </c>
    </row>
    <row r="1118" spans="2:6" x14ac:dyDescent="0.35">
      <c r="B1118" s="752" t="s">
        <v>1700</v>
      </c>
      <c r="C1118" s="752">
        <v>2263</v>
      </c>
      <c r="D1118" s="343" t="s">
        <v>15660</v>
      </c>
      <c r="E1118" s="752" t="s">
        <v>431</v>
      </c>
      <c r="F1118" s="752" t="s">
        <v>212</v>
      </c>
    </row>
    <row r="1119" spans="2:6" x14ac:dyDescent="0.35">
      <c r="B1119" s="752" t="s">
        <v>1700</v>
      </c>
      <c r="C1119" s="752">
        <v>2263</v>
      </c>
      <c r="D1119" s="343" t="s">
        <v>15659</v>
      </c>
      <c r="E1119" s="752" t="s">
        <v>431</v>
      </c>
      <c r="F1119" s="752" t="s">
        <v>212</v>
      </c>
    </row>
    <row r="1120" spans="2:6" x14ac:dyDescent="0.35">
      <c r="B1120" s="752" t="s">
        <v>1700</v>
      </c>
      <c r="C1120" s="752">
        <v>2263</v>
      </c>
      <c r="D1120" s="343" t="s">
        <v>15658</v>
      </c>
      <c r="E1120" s="752" t="s">
        <v>431</v>
      </c>
      <c r="F1120" s="752" t="s">
        <v>212</v>
      </c>
    </row>
    <row r="1121" spans="2:6" x14ac:dyDescent="0.35">
      <c r="B1121" s="752" t="s">
        <v>1700</v>
      </c>
      <c r="C1121" s="752">
        <v>2264</v>
      </c>
      <c r="D1121" s="343" t="s">
        <v>15657</v>
      </c>
      <c r="E1121" s="752" t="s">
        <v>431</v>
      </c>
      <c r="F1121" s="752" t="s">
        <v>212</v>
      </c>
    </row>
    <row r="1122" spans="2:6" x14ac:dyDescent="0.35">
      <c r="B1122" s="752" t="s">
        <v>1700</v>
      </c>
      <c r="C1122" s="752">
        <v>2264</v>
      </c>
      <c r="D1122" s="343" t="s">
        <v>15656</v>
      </c>
      <c r="E1122" s="752" t="s">
        <v>431</v>
      </c>
      <c r="F1122" s="752" t="s">
        <v>212</v>
      </c>
    </row>
    <row r="1123" spans="2:6" x14ac:dyDescent="0.35">
      <c r="B1123" s="752" t="s">
        <v>1700</v>
      </c>
      <c r="C1123" s="752">
        <v>2264</v>
      </c>
      <c r="D1123" s="343" t="s">
        <v>15655</v>
      </c>
      <c r="E1123" s="752" t="s">
        <v>431</v>
      </c>
      <c r="F1123" s="752" t="s">
        <v>212</v>
      </c>
    </row>
    <row r="1124" spans="2:6" x14ac:dyDescent="0.35">
      <c r="B1124" s="752" t="s">
        <v>1700</v>
      </c>
      <c r="C1124" s="752">
        <v>2264</v>
      </c>
      <c r="D1124" s="343" t="s">
        <v>15654</v>
      </c>
      <c r="E1124" s="752" t="s">
        <v>431</v>
      </c>
      <c r="F1124" s="752" t="s">
        <v>212</v>
      </c>
    </row>
    <row r="1125" spans="2:6" x14ac:dyDescent="0.35">
      <c r="B1125" s="752" t="s">
        <v>1700</v>
      </c>
      <c r="C1125" s="752">
        <v>2264</v>
      </c>
      <c r="D1125" s="343" t="s">
        <v>15653</v>
      </c>
      <c r="E1125" s="752" t="s">
        <v>431</v>
      </c>
      <c r="F1125" s="752" t="s">
        <v>212</v>
      </c>
    </row>
    <row r="1126" spans="2:6" x14ac:dyDescent="0.35">
      <c r="B1126" s="752" t="s">
        <v>1700</v>
      </c>
      <c r="C1126" s="752">
        <v>2264</v>
      </c>
      <c r="D1126" s="343" t="s">
        <v>15652</v>
      </c>
      <c r="E1126" s="752" t="s">
        <v>431</v>
      </c>
      <c r="F1126" s="752" t="s">
        <v>212</v>
      </c>
    </row>
    <row r="1127" spans="2:6" x14ac:dyDescent="0.35">
      <c r="B1127" s="752" t="s">
        <v>1700</v>
      </c>
      <c r="C1127" s="752">
        <v>2264</v>
      </c>
      <c r="D1127" s="343" t="s">
        <v>4039</v>
      </c>
      <c r="E1127" s="752" t="s">
        <v>431</v>
      </c>
      <c r="F1127" s="752" t="s">
        <v>212</v>
      </c>
    </row>
    <row r="1128" spans="2:6" x14ac:dyDescent="0.35">
      <c r="B1128" s="752" t="s">
        <v>1700</v>
      </c>
      <c r="C1128" s="752">
        <v>2264</v>
      </c>
      <c r="D1128" s="343" t="s">
        <v>15651</v>
      </c>
      <c r="E1128" s="752" t="s">
        <v>431</v>
      </c>
      <c r="F1128" s="752" t="s">
        <v>212</v>
      </c>
    </row>
    <row r="1129" spans="2:6" x14ac:dyDescent="0.35">
      <c r="B1129" s="752" t="s">
        <v>1700</v>
      </c>
      <c r="C1129" s="752">
        <v>2264</v>
      </c>
      <c r="D1129" s="343" t="s">
        <v>15650</v>
      </c>
      <c r="E1129" s="752" t="s">
        <v>431</v>
      </c>
      <c r="F1129" s="752" t="s">
        <v>212</v>
      </c>
    </row>
    <row r="1130" spans="2:6" x14ac:dyDescent="0.35">
      <c r="B1130" s="752" t="s">
        <v>1700</v>
      </c>
      <c r="C1130" s="752">
        <v>2264</v>
      </c>
      <c r="D1130" s="343" t="s">
        <v>15649</v>
      </c>
      <c r="E1130" s="752" t="s">
        <v>431</v>
      </c>
      <c r="F1130" s="752" t="s">
        <v>212</v>
      </c>
    </row>
    <row r="1131" spans="2:6" x14ac:dyDescent="0.35">
      <c r="B1131" s="752" t="s">
        <v>1700</v>
      </c>
      <c r="C1131" s="752">
        <v>2264</v>
      </c>
      <c r="D1131" s="343" t="s">
        <v>15648</v>
      </c>
      <c r="E1131" s="752" t="s">
        <v>431</v>
      </c>
      <c r="F1131" s="752" t="s">
        <v>212</v>
      </c>
    </row>
    <row r="1132" spans="2:6" x14ac:dyDescent="0.35">
      <c r="B1132" s="752" t="s">
        <v>1700</v>
      </c>
      <c r="C1132" s="752">
        <v>2264</v>
      </c>
      <c r="D1132" s="343" t="s">
        <v>12015</v>
      </c>
      <c r="E1132" s="752" t="s">
        <v>431</v>
      </c>
      <c r="F1132" s="752" t="s">
        <v>212</v>
      </c>
    </row>
    <row r="1133" spans="2:6" x14ac:dyDescent="0.35">
      <c r="B1133" s="752" t="s">
        <v>1700</v>
      </c>
      <c r="C1133" s="752">
        <v>2264</v>
      </c>
      <c r="D1133" s="343" t="s">
        <v>15647</v>
      </c>
      <c r="E1133" s="752" t="s">
        <v>431</v>
      </c>
      <c r="F1133" s="752" t="s">
        <v>212</v>
      </c>
    </row>
    <row r="1134" spans="2:6" x14ac:dyDescent="0.35">
      <c r="B1134" s="752" t="s">
        <v>1700</v>
      </c>
      <c r="C1134" s="752">
        <v>2264</v>
      </c>
      <c r="D1134" s="343" t="s">
        <v>15646</v>
      </c>
      <c r="E1134" s="752" t="s">
        <v>431</v>
      </c>
      <c r="F1134" s="752" t="s">
        <v>212</v>
      </c>
    </row>
    <row r="1135" spans="2:6" x14ac:dyDescent="0.35">
      <c r="B1135" s="752" t="s">
        <v>1700</v>
      </c>
      <c r="C1135" s="752">
        <v>2265</v>
      </c>
      <c r="D1135" s="343" t="s">
        <v>15645</v>
      </c>
      <c r="E1135" s="752" t="s">
        <v>431</v>
      </c>
      <c r="F1135" s="752" t="s">
        <v>212</v>
      </c>
    </row>
    <row r="1136" spans="2:6" x14ac:dyDescent="0.35">
      <c r="B1136" s="752" t="s">
        <v>1700</v>
      </c>
      <c r="C1136" s="752">
        <v>2265</v>
      </c>
      <c r="D1136" s="343" t="s">
        <v>15644</v>
      </c>
      <c r="E1136" s="752" t="s">
        <v>431</v>
      </c>
      <c r="F1136" s="752" t="s">
        <v>212</v>
      </c>
    </row>
    <row r="1137" spans="2:6" x14ac:dyDescent="0.35">
      <c r="B1137" s="752" t="s">
        <v>1700</v>
      </c>
      <c r="C1137" s="752">
        <v>2267</v>
      </c>
      <c r="D1137" s="343" t="s">
        <v>15643</v>
      </c>
      <c r="E1137" s="752" t="s">
        <v>431</v>
      </c>
      <c r="F1137" s="752" t="s">
        <v>212</v>
      </c>
    </row>
    <row r="1138" spans="2:6" x14ac:dyDescent="0.35">
      <c r="B1138" s="752" t="s">
        <v>1700</v>
      </c>
      <c r="C1138" s="752">
        <v>2278</v>
      </c>
      <c r="D1138" s="343" t="s">
        <v>15642</v>
      </c>
      <c r="E1138" s="752" t="s">
        <v>431</v>
      </c>
      <c r="F1138" s="752" t="s">
        <v>212</v>
      </c>
    </row>
    <row r="1139" spans="2:6" x14ac:dyDescent="0.35">
      <c r="B1139" s="752" t="s">
        <v>1700</v>
      </c>
      <c r="C1139" s="752">
        <v>2278</v>
      </c>
      <c r="D1139" s="343" t="s">
        <v>9959</v>
      </c>
      <c r="E1139" s="752" t="s">
        <v>431</v>
      </c>
      <c r="F1139" s="752" t="s">
        <v>212</v>
      </c>
    </row>
    <row r="1140" spans="2:6" x14ac:dyDescent="0.35">
      <c r="B1140" s="752" t="s">
        <v>1700</v>
      </c>
      <c r="C1140" s="752">
        <v>2278</v>
      </c>
      <c r="D1140" s="343" t="s">
        <v>15641</v>
      </c>
      <c r="E1140" s="752" t="s">
        <v>431</v>
      </c>
      <c r="F1140" s="752" t="s">
        <v>212</v>
      </c>
    </row>
    <row r="1141" spans="2:6" x14ac:dyDescent="0.35">
      <c r="B1141" s="752" t="s">
        <v>1700</v>
      </c>
      <c r="C1141" s="752">
        <v>2280</v>
      </c>
      <c r="D1141" s="343" t="s">
        <v>3959</v>
      </c>
      <c r="E1141" s="752" t="s">
        <v>431</v>
      </c>
      <c r="F1141" s="752" t="s">
        <v>212</v>
      </c>
    </row>
    <row r="1142" spans="2:6" x14ac:dyDescent="0.35">
      <c r="B1142" s="752" t="s">
        <v>1700</v>
      </c>
      <c r="C1142" s="752">
        <v>2280</v>
      </c>
      <c r="D1142" s="343" t="s">
        <v>15640</v>
      </c>
      <c r="E1142" s="752" t="s">
        <v>431</v>
      </c>
      <c r="F1142" s="752" t="s">
        <v>212</v>
      </c>
    </row>
    <row r="1143" spans="2:6" x14ac:dyDescent="0.35">
      <c r="B1143" s="752" t="s">
        <v>1700</v>
      </c>
      <c r="C1143" s="752">
        <v>2280</v>
      </c>
      <c r="D1143" s="343" t="s">
        <v>15639</v>
      </c>
      <c r="E1143" s="752" t="s">
        <v>431</v>
      </c>
      <c r="F1143" s="752" t="s">
        <v>212</v>
      </c>
    </row>
    <row r="1144" spans="2:6" x14ac:dyDescent="0.35">
      <c r="B1144" s="752" t="s">
        <v>1700</v>
      </c>
      <c r="C1144" s="752">
        <v>2280</v>
      </c>
      <c r="D1144" s="343" t="s">
        <v>15638</v>
      </c>
      <c r="E1144" s="752" t="s">
        <v>431</v>
      </c>
      <c r="F1144" s="752" t="s">
        <v>212</v>
      </c>
    </row>
    <row r="1145" spans="2:6" x14ac:dyDescent="0.35">
      <c r="B1145" s="752" t="s">
        <v>1700</v>
      </c>
      <c r="C1145" s="752">
        <v>2280</v>
      </c>
      <c r="D1145" s="343" t="s">
        <v>15637</v>
      </c>
      <c r="E1145" s="752" t="s">
        <v>431</v>
      </c>
      <c r="F1145" s="752" t="s">
        <v>212</v>
      </c>
    </row>
    <row r="1146" spans="2:6" x14ac:dyDescent="0.35">
      <c r="B1146" s="752" t="s">
        <v>1700</v>
      </c>
      <c r="C1146" s="752">
        <v>2280</v>
      </c>
      <c r="D1146" s="343" t="s">
        <v>15636</v>
      </c>
      <c r="E1146" s="752" t="s">
        <v>431</v>
      </c>
      <c r="F1146" s="752" t="s">
        <v>212</v>
      </c>
    </row>
    <row r="1147" spans="2:6" x14ac:dyDescent="0.35">
      <c r="B1147" s="752" t="s">
        <v>1700</v>
      </c>
      <c r="C1147" s="752">
        <v>2280</v>
      </c>
      <c r="D1147" s="343" t="s">
        <v>15635</v>
      </c>
      <c r="E1147" s="752" t="s">
        <v>431</v>
      </c>
      <c r="F1147" s="752" t="s">
        <v>212</v>
      </c>
    </row>
    <row r="1148" spans="2:6" x14ac:dyDescent="0.35">
      <c r="B1148" s="752" t="s">
        <v>1700</v>
      </c>
      <c r="C1148" s="752">
        <v>2280</v>
      </c>
      <c r="D1148" s="343" t="s">
        <v>2756</v>
      </c>
      <c r="E1148" s="752" t="s">
        <v>431</v>
      </c>
      <c r="F1148" s="752" t="s">
        <v>212</v>
      </c>
    </row>
    <row r="1149" spans="2:6" x14ac:dyDescent="0.35">
      <c r="B1149" s="752" t="s">
        <v>1700</v>
      </c>
      <c r="C1149" s="752">
        <v>2281</v>
      </c>
      <c r="D1149" s="343" t="s">
        <v>15634</v>
      </c>
      <c r="E1149" s="752" t="s">
        <v>431</v>
      </c>
      <c r="F1149" s="752" t="s">
        <v>212</v>
      </c>
    </row>
    <row r="1150" spans="2:6" x14ac:dyDescent="0.35">
      <c r="B1150" s="752" t="s">
        <v>1700</v>
      </c>
      <c r="C1150" s="752">
        <v>2281</v>
      </c>
      <c r="D1150" s="343" t="s">
        <v>15633</v>
      </c>
      <c r="E1150" s="752" t="s">
        <v>431</v>
      </c>
      <c r="F1150" s="752" t="s">
        <v>212</v>
      </c>
    </row>
    <row r="1151" spans="2:6" x14ac:dyDescent="0.35">
      <c r="B1151" s="752" t="s">
        <v>1700</v>
      </c>
      <c r="C1151" s="752">
        <v>2281</v>
      </c>
      <c r="D1151" s="343" t="s">
        <v>15632</v>
      </c>
      <c r="E1151" s="752" t="s">
        <v>431</v>
      </c>
      <c r="F1151" s="752" t="s">
        <v>212</v>
      </c>
    </row>
    <row r="1152" spans="2:6" x14ac:dyDescent="0.35">
      <c r="B1152" s="752" t="s">
        <v>1700</v>
      </c>
      <c r="C1152" s="752">
        <v>2281</v>
      </c>
      <c r="D1152" s="343" t="s">
        <v>15631</v>
      </c>
      <c r="E1152" s="752" t="s">
        <v>431</v>
      </c>
      <c r="F1152" s="752" t="s">
        <v>212</v>
      </c>
    </row>
    <row r="1153" spans="2:6" x14ac:dyDescent="0.35">
      <c r="B1153" s="752" t="s">
        <v>1700</v>
      </c>
      <c r="C1153" s="752">
        <v>2281</v>
      </c>
      <c r="D1153" s="343" t="s">
        <v>15630</v>
      </c>
      <c r="E1153" s="752" t="s">
        <v>431</v>
      </c>
      <c r="F1153" s="752" t="s">
        <v>212</v>
      </c>
    </row>
    <row r="1154" spans="2:6" x14ac:dyDescent="0.35">
      <c r="B1154" s="752" t="s">
        <v>1700</v>
      </c>
      <c r="C1154" s="752">
        <v>2281</v>
      </c>
      <c r="D1154" s="343" t="s">
        <v>15629</v>
      </c>
      <c r="E1154" s="752" t="s">
        <v>431</v>
      </c>
      <c r="F1154" s="752" t="s">
        <v>212</v>
      </c>
    </row>
    <row r="1155" spans="2:6" x14ac:dyDescent="0.35">
      <c r="B1155" s="752" t="s">
        <v>1700</v>
      </c>
      <c r="C1155" s="752">
        <v>2281</v>
      </c>
      <c r="D1155" s="343" t="s">
        <v>15628</v>
      </c>
      <c r="E1155" s="752" t="s">
        <v>431</v>
      </c>
      <c r="F1155" s="752" t="s">
        <v>212</v>
      </c>
    </row>
    <row r="1156" spans="2:6" x14ac:dyDescent="0.35">
      <c r="B1156" s="752" t="s">
        <v>1700</v>
      </c>
      <c r="C1156" s="752">
        <v>2281</v>
      </c>
      <c r="D1156" s="343" t="s">
        <v>8093</v>
      </c>
      <c r="E1156" s="752" t="s">
        <v>431</v>
      </c>
      <c r="F1156" s="752" t="s">
        <v>212</v>
      </c>
    </row>
    <row r="1157" spans="2:6" x14ac:dyDescent="0.35">
      <c r="B1157" s="752" t="s">
        <v>1700</v>
      </c>
      <c r="C1157" s="752">
        <v>2281</v>
      </c>
      <c r="D1157" s="343" t="s">
        <v>15627</v>
      </c>
      <c r="E1157" s="752" t="s">
        <v>431</v>
      </c>
      <c r="F1157" s="752" t="s">
        <v>212</v>
      </c>
    </row>
    <row r="1158" spans="2:6" x14ac:dyDescent="0.35">
      <c r="B1158" s="752" t="s">
        <v>1700</v>
      </c>
      <c r="C1158" s="752">
        <v>2281</v>
      </c>
      <c r="D1158" s="343" t="s">
        <v>2168</v>
      </c>
      <c r="E1158" s="752" t="s">
        <v>431</v>
      </c>
      <c r="F1158" s="752" t="s">
        <v>212</v>
      </c>
    </row>
    <row r="1159" spans="2:6" x14ac:dyDescent="0.35">
      <c r="B1159" s="752" t="s">
        <v>1700</v>
      </c>
      <c r="C1159" s="752">
        <v>2281</v>
      </c>
      <c r="D1159" s="343" t="s">
        <v>15626</v>
      </c>
      <c r="E1159" s="752" t="s">
        <v>431</v>
      </c>
      <c r="F1159" s="752" t="s">
        <v>212</v>
      </c>
    </row>
    <row r="1160" spans="2:6" x14ac:dyDescent="0.35">
      <c r="B1160" s="752" t="s">
        <v>1700</v>
      </c>
      <c r="C1160" s="752">
        <v>2282</v>
      </c>
      <c r="D1160" s="343" t="s">
        <v>15625</v>
      </c>
      <c r="E1160" s="752" t="s">
        <v>431</v>
      </c>
      <c r="F1160" s="752" t="s">
        <v>212</v>
      </c>
    </row>
    <row r="1161" spans="2:6" x14ac:dyDescent="0.35">
      <c r="B1161" s="752" t="s">
        <v>1700</v>
      </c>
      <c r="C1161" s="752">
        <v>2282</v>
      </c>
      <c r="D1161" s="343" t="s">
        <v>3798</v>
      </c>
      <c r="E1161" s="752" t="s">
        <v>431</v>
      </c>
      <c r="F1161" s="752" t="s">
        <v>212</v>
      </c>
    </row>
    <row r="1162" spans="2:6" x14ac:dyDescent="0.35">
      <c r="B1162" s="752" t="s">
        <v>1700</v>
      </c>
      <c r="C1162" s="752">
        <v>2282</v>
      </c>
      <c r="D1162" s="343" t="s">
        <v>15624</v>
      </c>
      <c r="E1162" s="752" t="s">
        <v>431</v>
      </c>
      <c r="F1162" s="752" t="s">
        <v>212</v>
      </c>
    </row>
    <row r="1163" spans="2:6" x14ac:dyDescent="0.35">
      <c r="B1163" s="752" t="s">
        <v>1700</v>
      </c>
      <c r="C1163" s="752">
        <v>2283</v>
      </c>
      <c r="D1163" s="343" t="s">
        <v>15623</v>
      </c>
      <c r="E1163" s="752" t="s">
        <v>431</v>
      </c>
      <c r="F1163" s="752" t="s">
        <v>212</v>
      </c>
    </row>
    <row r="1164" spans="2:6" x14ac:dyDescent="0.35">
      <c r="B1164" s="752" t="s">
        <v>1700</v>
      </c>
      <c r="C1164" s="752">
        <v>2283</v>
      </c>
      <c r="D1164" s="343" t="s">
        <v>15622</v>
      </c>
      <c r="E1164" s="752" t="s">
        <v>431</v>
      </c>
      <c r="F1164" s="752" t="s">
        <v>212</v>
      </c>
    </row>
    <row r="1165" spans="2:6" x14ac:dyDescent="0.35">
      <c r="B1165" s="752" t="s">
        <v>1700</v>
      </c>
      <c r="C1165" s="752">
        <v>2283</v>
      </c>
      <c r="D1165" s="343" t="s">
        <v>8956</v>
      </c>
      <c r="E1165" s="752" t="s">
        <v>431</v>
      </c>
      <c r="F1165" s="752" t="s">
        <v>212</v>
      </c>
    </row>
    <row r="1166" spans="2:6" x14ac:dyDescent="0.35">
      <c r="B1166" s="752" t="s">
        <v>1700</v>
      </c>
      <c r="C1166" s="752">
        <v>2283</v>
      </c>
      <c r="D1166" s="343" t="s">
        <v>15621</v>
      </c>
      <c r="E1166" s="752" t="s">
        <v>431</v>
      </c>
      <c r="F1166" s="752" t="s">
        <v>212</v>
      </c>
    </row>
    <row r="1167" spans="2:6" x14ac:dyDescent="0.35">
      <c r="B1167" s="752" t="s">
        <v>1700</v>
      </c>
      <c r="C1167" s="752">
        <v>2283</v>
      </c>
      <c r="D1167" s="343" t="s">
        <v>15620</v>
      </c>
      <c r="E1167" s="752" t="s">
        <v>431</v>
      </c>
      <c r="F1167" s="752" t="s">
        <v>212</v>
      </c>
    </row>
    <row r="1168" spans="2:6" x14ac:dyDescent="0.35">
      <c r="B1168" s="752" t="s">
        <v>1700</v>
      </c>
      <c r="C1168" s="752">
        <v>2283</v>
      </c>
      <c r="D1168" s="343" t="s">
        <v>15619</v>
      </c>
      <c r="E1168" s="752" t="s">
        <v>431</v>
      </c>
      <c r="F1168" s="752" t="s">
        <v>212</v>
      </c>
    </row>
    <row r="1169" spans="2:6" x14ac:dyDescent="0.35">
      <c r="B1169" s="752" t="s">
        <v>1700</v>
      </c>
      <c r="C1169" s="752">
        <v>2283</v>
      </c>
      <c r="D1169" s="343" t="s">
        <v>15618</v>
      </c>
      <c r="E1169" s="752" t="s">
        <v>431</v>
      </c>
      <c r="F1169" s="752" t="s">
        <v>212</v>
      </c>
    </row>
    <row r="1170" spans="2:6" x14ac:dyDescent="0.35">
      <c r="B1170" s="752" t="s">
        <v>1700</v>
      </c>
      <c r="C1170" s="752">
        <v>2283</v>
      </c>
      <c r="D1170" s="343" t="s">
        <v>15617</v>
      </c>
      <c r="E1170" s="752" t="s">
        <v>431</v>
      </c>
      <c r="F1170" s="752" t="s">
        <v>212</v>
      </c>
    </row>
    <row r="1171" spans="2:6" x14ac:dyDescent="0.35">
      <c r="B1171" s="752" t="s">
        <v>1700</v>
      </c>
      <c r="C1171" s="752">
        <v>2283</v>
      </c>
      <c r="D1171" s="343" t="s">
        <v>8672</v>
      </c>
      <c r="E1171" s="752" t="s">
        <v>431</v>
      </c>
      <c r="F1171" s="752" t="s">
        <v>212</v>
      </c>
    </row>
    <row r="1172" spans="2:6" x14ac:dyDescent="0.35">
      <c r="B1172" s="752" t="s">
        <v>1700</v>
      </c>
      <c r="C1172" s="752">
        <v>2283</v>
      </c>
      <c r="D1172" s="343" t="s">
        <v>15616</v>
      </c>
      <c r="E1172" s="752" t="s">
        <v>431</v>
      </c>
      <c r="F1172" s="752" t="s">
        <v>212</v>
      </c>
    </row>
    <row r="1173" spans="2:6" x14ac:dyDescent="0.35">
      <c r="B1173" s="752" t="s">
        <v>1700</v>
      </c>
      <c r="C1173" s="752">
        <v>2283</v>
      </c>
      <c r="D1173" s="343" t="s">
        <v>15615</v>
      </c>
      <c r="E1173" s="752" t="s">
        <v>431</v>
      </c>
      <c r="F1173" s="752" t="s">
        <v>212</v>
      </c>
    </row>
    <row r="1174" spans="2:6" x14ac:dyDescent="0.35">
      <c r="B1174" s="752" t="s">
        <v>1700</v>
      </c>
      <c r="C1174" s="752">
        <v>2283</v>
      </c>
      <c r="D1174" s="343" t="s">
        <v>15614</v>
      </c>
      <c r="E1174" s="752" t="s">
        <v>431</v>
      </c>
      <c r="F1174" s="752" t="s">
        <v>212</v>
      </c>
    </row>
    <row r="1175" spans="2:6" x14ac:dyDescent="0.35">
      <c r="B1175" s="752" t="s">
        <v>1700</v>
      </c>
      <c r="C1175" s="752">
        <v>2283</v>
      </c>
      <c r="D1175" s="343" t="s">
        <v>15613</v>
      </c>
      <c r="E1175" s="752" t="s">
        <v>431</v>
      </c>
      <c r="F1175" s="752" t="s">
        <v>212</v>
      </c>
    </row>
    <row r="1176" spans="2:6" x14ac:dyDescent="0.35">
      <c r="B1176" s="752" t="s">
        <v>1700</v>
      </c>
      <c r="C1176" s="752">
        <v>2283</v>
      </c>
      <c r="D1176" s="343" t="s">
        <v>15612</v>
      </c>
      <c r="E1176" s="752" t="s">
        <v>431</v>
      </c>
      <c r="F1176" s="752" t="s">
        <v>212</v>
      </c>
    </row>
    <row r="1177" spans="2:6" x14ac:dyDescent="0.35">
      <c r="B1177" s="752" t="s">
        <v>1700</v>
      </c>
      <c r="C1177" s="752">
        <v>2283</v>
      </c>
      <c r="D1177" s="343" t="s">
        <v>15611</v>
      </c>
      <c r="E1177" s="752" t="s">
        <v>431</v>
      </c>
      <c r="F1177" s="752" t="s">
        <v>212</v>
      </c>
    </row>
    <row r="1178" spans="2:6" x14ac:dyDescent="0.35">
      <c r="B1178" s="752" t="s">
        <v>1700</v>
      </c>
      <c r="C1178" s="752">
        <v>2284</v>
      </c>
      <c r="D1178" s="343" t="s">
        <v>15610</v>
      </c>
      <c r="E1178" s="752" t="s">
        <v>431</v>
      </c>
      <c r="F1178" s="752" t="s">
        <v>212</v>
      </c>
    </row>
    <row r="1179" spans="2:6" x14ac:dyDescent="0.35">
      <c r="B1179" s="752" t="s">
        <v>1700</v>
      </c>
      <c r="C1179" s="752">
        <v>2284</v>
      </c>
      <c r="D1179" s="343" t="s">
        <v>15609</v>
      </c>
      <c r="E1179" s="752" t="s">
        <v>431</v>
      </c>
      <c r="F1179" s="752" t="s">
        <v>212</v>
      </c>
    </row>
    <row r="1180" spans="2:6" x14ac:dyDescent="0.35">
      <c r="B1180" s="752" t="s">
        <v>1700</v>
      </c>
      <c r="C1180" s="752">
        <v>2284</v>
      </c>
      <c r="D1180" s="343" t="s">
        <v>15608</v>
      </c>
      <c r="E1180" s="752" t="s">
        <v>431</v>
      </c>
      <c r="F1180" s="752" t="s">
        <v>212</v>
      </c>
    </row>
    <row r="1181" spans="2:6" x14ac:dyDescent="0.35">
      <c r="B1181" s="752" t="s">
        <v>1700</v>
      </c>
      <c r="C1181" s="752">
        <v>2284</v>
      </c>
      <c r="D1181" s="343" t="s">
        <v>15607</v>
      </c>
      <c r="E1181" s="752" t="s">
        <v>431</v>
      </c>
      <c r="F1181" s="752" t="s">
        <v>212</v>
      </c>
    </row>
    <row r="1182" spans="2:6" x14ac:dyDescent="0.35">
      <c r="B1182" s="752" t="s">
        <v>1700</v>
      </c>
      <c r="C1182" s="752">
        <v>2284</v>
      </c>
      <c r="D1182" s="343" t="s">
        <v>15606</v>
      </c>
      <c r="E1182" s="752" t="s">
        <v>431</v>
      </c>
      <c r="F1182" s="752" t="s">
        <v>212</v>
      </c>
    </row>
    <row r="1183" spans="2:6" x14ac:dyDescent="0.35">
      <c r="B1183" s="752" t="s">
        <v>1700</v>
      </c>
      <c r="C1183" s="752">
        <v>2284</v>
      </c>
      <c r="D1183" s="343" t="s">
        <v>15605</v>
      </c>
      <c r="E1183" s="752" t="s">
        <v>431</v>
      </c>
      <c r="F1183" s="752" t="s">
        <v>212</v>
      </c>
    </row>
    <row r="1184" spans="2:6" x14ac:dyDescent="0.35">
      <c r="B1184" s="752" t="s">
        <v>1700</v>
      </c>
      <c r="C1184" s="752">
        <v>2284</v>
      </c>
      <c r="D1184" s="343" t="s">
        <v>15604</v>
      </c>
      <c r="E1184" s="752" t="s">
        <v>431</v>
      </c>
      <c r="F1184" s="752" t="s">
        <v>212</v>
      </c>
    </row>
    <row r="1185" spans="2:6" x14ac:dyDescent="0.35">
      <c r="B1185" s="752" t="s">
        <v>1700</v>
      </c>
      <c r="C1185" s="752">
        <v>2285</v>
      </c>
      <c r="D1185" s="343" t="s">
        <v>15603</v>
      </c>
      <c r="E1185" s="752" t="s">
        <v>431</v>
      </c>
      <c r="F1185" s="752" t="s">
        <v>212</v>
      </c>
    </row>
    <row r="1186" spans="2:6" x14ac:dyDescent="0.35">
      <c r="B1186" s="752" t="s">
        <v>1700</v>
      </c>
      <c r="C1186" s="752">
        <v>2285</v>
      </c>
      <c r="D1186" s="343" t="s">
        <v>3729</v>
      </c>
      <c r="E1186" s="752" t="s">
        <v>431</v>
      </c>
      <c r="F1186" s="752" t="s">
        <v>212</v>
      </c>
    </row>
    <row r="1187" spans="2:6" x14ac:dyDescent="0.35">
      <c r="B1187" s="752" t="s">
        <v>1700</v>
      </c>
      <c r="C1187" s="752">
        <v>2285</v>
      </c>
      <c r="D1187" s="343" t="s">
        <v>15602</v>
      </c>
      <c r="E1187" s="752" t="s">
        <v>431</v>
      </c>
      <c r="F1187" s="752" t="s">
        <v>212</v>
      </c>
    </row>
    <row r="1188" spans="2:6" x14ac:dyDescent="0.35">
      <c r="B1188" s="752" t="s">
        <v>1700</v>
      </c>
      <c r="C1188" s="752">
        <v>2285</v>
      </c>
      <c r="D1188" s="343" t="s">
        <v>15601</v>
      </c>
      <c r="E1188" s="752" t="s">
        <v>431</v>
      </c>
      <c r="F1188" s="752" t="s">
        <v>212</v>
      </c>
    </row>
    <row r="1189" spans="2:6" x14ac:dyDescent="0.35">
      <c r="B1189" s="752" t="s">
        <v>1700</v>
      </c>
      <c r="C1189" s="752">
        <v>2285</v>
      </c>
      <c r="D1189" s="343" t="s">
        <v>15600</v>
      </c>
      <c r="E1189" s="752" t="s">
        <v>431</v>
      </c>
      <c r="F1189" s="752" t="s">
        <v>212</v>
      </c>
    </row>
    <row r="1190" spans="2:6" x14ac:dyDescent="0.35">
      <c r="B1190" s="752" t="s">
        <v>1700</v>
      </c>
      <c r="C1190" s="752">
        <v>2285</v>
      </c>
      <c r="D1190" s="343" t="s">
        <v>6948</v>
      </c>
      <c r="E1190" s="752" t="s">
        <v>431</v>
      </c>
      <c r="F1190" s="752" t="s">
        <v>212</v>
      </c>
    </row>
    <row r="1191" spans="2:6" x14ac:dyDescent="0.35">
      <c r="B1191" s="752" t="s">
        <v>1700</v>
      </c>
      <c r="C1191" s="752">
        <v>2285</v>
      </c>
      <c r="D1191" s="343" t="s">
        <v>15599</v>
      </c>
      <c r="E1191" s="752" t="s">
        <v>431</v>
      </c>
      <c r="F1191" s="752" t="s">
        <v>212</v>
      </c>
    </row>
    <row r="1192" spans="2:6" x14ac:dyDescent="0.35">
      <c r="B1192" s="752" t="s">
        <v>1700</v>
      </c>
      <c r="C1192" s="752">
        <v>2286</v>
      </c>
      <c r="D1192" s="343" t="s">
        <v>15598</v>
      </c>
      <c r="E1192" s="752" t="s">
        <v>431</v>
      </c>
      <c r="F1192" s="752" t="s">
        <v>212</v>
      </c>
    </row>
    <row r="1193" spans="2:6" x14ac:dyDescent="0.35">
      <c r="B1193" s="752" t="s">
        <v>1700</v>
      </c>
      <c r="C1193" s="752">
        <v>2286</v>
      </c>
      <c r="D1193" s="343" t="s">
        <v>15597</v>
      </c>
      <c r="E1193" s="752" t="s">
        <v>431</v>
      </c>
      <c r="F1193" s="752" t="s">
        <v>212</v>
      </c>
    </row>
    <row r="1194" spans="2:6" x14ac:dyDescent="0.35">
      <c r="B1194" s="752" t="s">
        <v>1700</v>
      </c>
      <c r="C1194" s="752">
        <v>2286</v>
      </c>
      <c r="D1194" s="343" t="s">
        <v>15596</v>
      </c>
      <c r="E1194" s="752" t="s">
        <v>431</v>
      </c>
      <c r="F1194" s="752" t="s">
        <v>212</v>
      </c>
    </row>
    <row r="1195" spans="2:6" x14ac:dyDescent="0.35">
      <c r="B1195" s="752" t="s">
        <v>1700</v>
      </c>
      <c r="C1195" s="752">
        <v>2287</v>
      </c>
      <c r="D1195" s="343" t="s">
        <v>15595</v>
      </c>
      <c r="E1195" s="752" t="s">
        <v>431</v>
      </c>
      <c r="F1195" s="752" t="s">
        <v>212</v>
      </c>
    </row>
    <row r="1196" spans="2:6" x14ac:dyDescent="0.35">
      <c r="B1196" s="752" t="s">
        <v>1700</v>
      </c>
      <c r="C1196" s="752">
        <v>2287</v>
      </c>
      <c r="D1196" s="343" t="s">
        <v>15594</v>
      </c>
      <c r="E1196" s="752" t="s">
        <v>431</v>
      </c>
      <c r="F1196" s="752" t="s">
        <v>212</v>
      </c>
    </row>
    <row r="1197" spans="2:6" x14ac:dyDescent="0.35">
      <c r="B1197" s="752" t="s">
        <v>1700</v>
      </c>
      <c r="C1197" s="752">
        <v>2287</v>
      </c>
      <c r="D1197" s="343" t="s">
        <v>8219</v>
      </c>
      <c r="E1197" s="752" t="s">
        <v>431</v>
      </c>
      <c r="F1197" s="752" t="s">
        <v>212</v>
      </c>
    </row>
    <row r="1198" spans="2:6" x14ac:dyDescent="0.35">
      <c r="B1198" s="752" t="s">
        <v>1700</v>
      </c>
      <c r="C1198" s="752">
        <v>2287</v>
      </c>
      <c r="D1198" s="343" t="s">
        <v>8245</v>
      </c>
      <c r="E1198" s="752" t="s">
        <v>431</v>
      </c>
      <c r="F1198" s="752" t="s">
        <v>212</v>
      </c>
    </row>
    <row r="1199" spans="2:6" x14ac:dyDescent="0.35">
      <c r="B1199" s="752" t="s">
        <v>1700</v>
      </c>
      <c r="C1199" s="752">
        <v>2287</v>
      </c>
      <c r="D1199" s="343" t="s">
        <v>15593</v>
      </c>
      <c r="E1199" s="752" t="s">
        <v>431</v>
      </c>
      <c r="F1199" s="752" t="s">
        <v>212</v>
      </c>
    </row>
    <row r="1200" spans="2:6" x14ac:dyDescent="0.35">
      <c r="B1200" s="752" t="s">
        <v>1700</v>
      </c>
      <c r="C1200" s="752">
        <v>2287</v>
      </c>
      <c r="D1200" s="343" t="s">
        <v>15592</v>
      </c>
      <c r="E1200" s="752" t="s">
        <v>431</v>
      </c>
      <c r="F1200" s="752" t="s">
        <v>212</v>
      </c>
    </row>
    <row r="1201" spans="2:6" x14ac:dyDescent="0.35">
      <c r="B1201" s="752" t="s">
        <v>1700</v>
      </c>
      <c r="C1201" s="752">
        <v>2287</v>
      </c>
      <c r="D1201" s="343" t="s">
        <v>15591</v>
      </c>
      <c r="E1201" s="752" t="s">
        <v>431</v>
      </c>
      <c r="F1201" s="752" t="s">
        <v>212</v>
      </c>
    </row>
    <row r="1202" spans="2:6" x14ac:dyDescent="0.35">
      <c r="B1202" s="752" t="s">
        <v>1700</v>
      </c>
      <c r="C1202" s="752">
        <v>2289</v>
      </c>
      <c r="D1202" s="343" t="s">
        <v>15590</v>
      </c>
      <c r="E1202" s="752" t="s">
        <v>431</v>
      </c>
      <c r="F1202" s="752" t="s">
        <v>212</v>
      </c>
    </row>
    <row r="1203" spans="2:6" x14ac:dyDescent="0.35">
      <c r="B1203" s="752" t="s">
        <v>1700</v>
      </c>
      <c r="C1203" s="752">
        <v>2289</v>
      </c>
      <c r="D1203" s="343" t="s">
        <v>15589</v>
      </c>
      <c r="E1203" s="752" t="s">
        <v>431</v>
      </c>
      <c r="F1203" s="752" t="s">
        <v>212</v>
      </c>
    </row>
    <row r="1204" spans="2:6" x14ac:dyDescent="0.35">
      <c r="B1204" s="752" t="s">
        <v>1700</v>
      </c>
      <c r="C1204" s="752">
        <v>2289</v>
      </c>
      <c r="D1204" s="343" t="s">
        <v>15588</v>
      </c>
      <c r="E1204" s="752" t="s">
        <v>431</v>
      </c>
      <c r="F1204" s="752" t="s">
        <v>212</v>
      </c>
    </row>
    <row r="1205" spans="2:6" x14ac:dyDescent="0.35">
      <c r="B1205" s="752" t="s">
        <v>1700</v>
      </c>
      <c r="C1205" s="752">
        <v>2289</v>
      </c>
      <c r="D1205" s="343" t="s">
        <v>8435</v>
      </c>
      <c r="E1205" s="752" t="s">
        <v>431</v>
      </c>
      <c r="F1205" s="752" t="s">
        <v>212</v>
      </c>
    </row>
    <row r="1206" spans="2:6" x14ac:dyDescent="0.35">
      <c r="B1206" s="752" t="s">
        <v>1700</v>
      </c>
      <c r="C1206" s="752">
        <v>2289</v>
      </c>
      <c r="D1206" s="343" t="s">
        <v>15587</v>
      </c>
      <c r="E1206" s="752" t="s">
        <v>431</v>
      </c>
      <c r="F1206" s="752" t="s">
        <v>212</v>
      </c>
    </row>
    <row r="1207" spans="2:6" x14ac:dyDescent="0.35">
      <c r="B1207" s="752" t="s">
        <v>1700</v>
      </c>
      <c r="C1207" s="752">
        <v>2289</v>
      </c>
      <c r="D1207" s="343" t="s">
        <v>15586</v>
      </c>
      <c r="E1207" s="752" t="s">
        <v>431</v>
      </c>
      <c r="F1207" s="752" t="s">
        <v>212</v>
      </c>
    </row>
    <row r="1208" spans="2:6" x14ac:dyDescent="0.35">
      <c r="B1208" s="752" t="s">
        <v>1700</v>
      </c>
      <c r="C1208" s="752">
        <v>2289</v>
      </c>
      <c r="D1208" s="343" t="s">
        <v>15585</v>
      </c>
      <c r="E1208" s="752" t="s">
        <v>431</v>
      </c>
      <c r="F1208" s="752" t="s">
        <v>212</v>
      </c>
    </row>
    <row r="1209" spans="2:6" x14ac:dyDescent="0.35">
      <c r="B1209" s="752" t="s">
        <v>1700</v>
      </c>
      <c r="C1209" s="752">
        <v>2290</v>
      </c>
      <c r="D1209" s="343" t="s">
        <v>15584</v>
      </c>
      <c r="E1209" s="752" t="s">
        <v>431</v>
      </c>
      <c r="F1209" s="752" t="s">
        <v>212</v>
      </c>
    </row>
    <row r="1210" spans="2:6" x14ac:dyDescent="0.35">
      <c r="B1210" s="752" t="s">
        <v>1700</v>
      </c>
      <c r="C1210" s="752">
        <v>2290</v>
      </c>
      <c r="D1210" s="343" t="s">
        <v>7526</v>
      </c>
      <c r="E1210" s="752" t="s">
        <v>431</v>
      </c>
      <c r="F1210" s="752" t="s">
        <v>212</v>
      </c>
    </row>
    <row r="1211" spans="2:6" x14ac:dyDescent="0.35">
      <c r="B1211" s="752" t="s">
        <v>1700</v>
      </c>
      <c r="C1211" s="752">
        <v>2290</v>
      </c>
      <c r="D1211" s="343" t="s">
        <v>15583</v>
      </c>
      <c r="E1211" s="752" t="s">
        <v>431</v>
      </c>
      <c r="F1211" s="752" t="s">
        <v>212</v>
      </c>
    </row>
    <row r="1212" spans="2:6" x14ac:dyDescent="0.35">
      <c r="B1212" s="752" t="s">
        <v>1700</v>
      </c>
      <c r="C1212" s="752">
        <v>2290</v>
      </c>
      <c r="D1212" s="343" t="s">
        <v>15582</v>
      </c>
      <c r="E1212" s="752" t="s">
        <v>431</v>
      </c>
      <c r="F1212" s="752" t="s">
        <v>212</v>
      </c>
    </row>
    <row r="1213" spans="2:6" x14ac:dyDescent="0.35">
      <c r="B1213" s="752" t="s">
        <v>1700</v>
      </c>
      <c r="C1213" s="752">
        <v>2290</v>
      </c>
      <c r="D1213" s="343" t="s">
        <v>15506</v>
      </c>
      <c r="E1213" s="752" t="s">
        <v>431</v>
      </c>
      <c r="F1213" s="752" t="s">
        <v>212</v>
      </c>
    </row>
    <row r="1214" spans="2:6" x14ac:dyDescent="0.35">
      <c r="B1214" s="752" t="s">
        <v>1700</v>
      </c>
      <c r="C1214" s="752">
        <v>2290</v>
      </c>
      <c r="D1214" s="343" t="s">
        <v>15581</v>
      </c>
      <c r="E1214" s="752" t="s">
        <v>431</v>
      </c>
      <c r="F1214" s="752" t="s">
        <v>212</v>
      </c>
    </row>
    <row r="1215" spans="2:6" x14ac:dyDescent="0.35">
      <c r="B1215" s="752" t="s">
        <v>1700</v>
      </c>
      <c r="C1215" s="752">
        <v>2290</v>
      </c>
      <c r="D1215" s="343" t="s">
        <v>8018</v>
      </c>
      <c r="E1215" s="752" t="s">
        <v>431</v>
      </c>
      <c r="F1215" s="752" t="s">
        <v>212</v>
      </c>
    </row>
    <row r="1216" spans="2:6" x14ac:dyDescent="0.35">
      <c r="B1216" s="752" t="s">
        <v>1700</v>
      </c>
      <c r="C1216" s="752">
        <v>2290</v>
      </c>
      <c r="D1216" s="343" t="s">
        <v>15580</v>
      </c>
      <c r="E1216" s="752" t="s">
        <v>431</v>
      </c>
      <c r="F1216" s="752" t="s">
        <v>212</v>
      </c>
    </row>
    <row r="1217" spans="2:6" x14ac:dyDescent="0.35">
      <c r="B1217" s="752" t="s">
        <v>1700</v>
      </c>
      <c r="C1217" s="752">
        <v>2290</v>
      </c>
      <c r="D1217" s="343" t="s">
        <v>15579</v>
      </c>
      <c r="E1217" s="752" t="s">
        <v>431</v>
      </c>
      <c r="F1217" s="752" t="s">
        <v>212</v>
      </c>
    </row>
    <row r="1218" spans="2:6" x14ac:dyDescent="0.35">
      <c r="B1218" s="752" t="s">
        <v>1700</v>
      </c>
      <c r="C1218" s="752">
        <v>2290</v>
      </c>
      <c r="D1218" s="343" t="s">
        <v>15578</v>
      </c>
      <c r="E1218" s="752" t="s">
        <v>431</v>
      </c>
      <c r="F1218" s="752" t="s">
        <v>212</v>
      </c>
    </row>
    <row r="1219" spans="2:6" x14ac:dyDescent="0.35">
      <c r="B1219" s="752" t="s">
        <v>1700</v>
      </c>
      <c r="C1219" s="752">
        <v>2291</v>
      </c>
      <c r="D1219" s="343" t="s">
        <v>15577</v>
      </c>
      <c r="E1219" s="752" t="s">
        <v>431</v>
      </c>
      <c r="F1219" s="752" t="s">
        <v>210</v>
      </c>
    </row>
    <row r="1220" spans="2:6" x14ac:dyDescent="0.35">
      <c r="B1220" s="752" t="s">
        <v>1700</v>
      </c>
      <c r="C1220" s="752">
        <v>2291</v>
      </c>
      <c r="D1220" s="343" t="s">
        <v>15576</v>
      </c>
      <c r="E1220" s="752" t="s">
        <v>431</v>
      </c>
      <c r="F1220" s="752" t="s">
        <v>210</v>
      </c>
    </row>
    <row r="1221" spans="2:6" x14ac:dyDescent="0.35">
      <c r="B1221" s="752" t="s">
        <v>1700</v>
      </c>
      <c r="C1221" s="752">
        <v>2291</v>
      </c>
      <c r="D1221" s="343" t="s">
        <v>15575</v>
      </c>
      <c r="E1221" s="752" t="s">
        <v>431</v>
      </c>
      <c r="F1221" s="752" t="s">
        <v>210</v>
      </c>
    </row>
    <row r="1222" spans="2:6" x14ac:dyDescent="0.35">
      <c r="B1222" s="752" t="s">
        <v>1700</v>
      </c>
      <c r="C1222" s="752">
        <v>2292</v>
      </c>
      <c r="D1222" s="343" t="s">
        <v>15574</v>
      </c>
      <c r="E1222" s="752" t="s">
        <v>431</v>
      </c>
      <c r="F1222" s="752" t="s">
        <v>212</v>
      </c>
    </row>
    <row r="1223" spans="2:6" x14ac:dyDescent="0.35">
      <c r="B1223" s="752" t="s">
        <v>1700</v>
      </c>
      <c r="C1223" s="752">
        <v>2292</v>
      </c>
      <c r="D1223" s="343" t="s">
        <v>15573</v>
      </c>
      <c r="E1223" s="752" t="s">
        <v>431</v>
      </c>
      <c r="F1223" s="752" t="s">
        <v>212</v>
      </c>
    </row>
    <row r="1224" spans="2:6" x14ac:dyDescent="0.35">
      <c r="B1224" s="752" t="s">
        <v>1700</v>
      </c>
      <c r="C1224" s="752">
        <v>2293</v>
      </c>
      <c r="D1224" s="343" t="s">
        <v>15572</v>
      </c>
      <c r="E1224" s="752" t="s">
        <v>431</v>
      </c>
      <c r="F1224" s="752" t="s">
        <v>212</v>
      </c>
    </row>
    <row r="1225" spans="2:6" x14ac:dyDescent="0.35">
      <c r="B1225" s="752" t="s">
        <v>1700</v>
      </c>
      <c r="C1225" s="752">
        <v>2293</v>
      </c>
      <c r="D1225" s="343" t="s">
        <v>2045</v>
      </c>
      <c r="E1225" s="752" t="s">
        <v>431</v>
      </c>
      <c r="F1225" s="752" t="s">
        <v>212</v>
      </c>
    </row>
    <row r="1226" spans="2:6" x14ac:dyDescent="0.35">
      <c r="B1226" s="752" t="s">
        <v>1700</v>
      </c>
      <c r="C1226" s="752">
        <v>2294</v>
      </c>
      <c r="D1226" s="343" t="s">
        <v>6101</v>
      </c>
      <c r="E1226" s="752" t="s">
        <v>431</v>
      </c>
      <c r="F1226" s="752" t="s">
        <v>212</v>
      </c>
    </row>
    <row r="1227" spans="2:6" x14ac:dyDescent="0.35">
      <c r="B1227" s="752" t="s">
        <v>1700</v>
      </c>
      <c r="C1227" s="752">
        <v>2295</v>
      </c>
      <c r="D1227" s="343" t="s">
        <v>15571</v>
      </c>
      <c r="E1227" s="752" t="s">
        <v>431</v>
      </c>
      <c r="F1227" s="752" t="s">
        <v>212</v>
      </c>
    </row>
    <row r="1228" spans="2:6" x14ac:dyDescent="0.35">
      <c r="B1228" s="752" t="s">
        <v>1700</v>
      </c>
      <c r="C1228" s="752">
        <v>2295</v>
      </c>
      <c r="D1228" s="343" t="s">
        <v>6230</v>
      </c>
      <c r="E1228" s="752" t="s">
        <v>431</v>
      </c>
      <c r="F1228" s="752" t="s">
        <v>212</v>
      </c>
    </row>
    <row r="1229" spans="2:6" x14ac:dyDescent="0.35">
      <c r="B1229" s="752" t="s">
        <v>1700</v>
      </c>
      <c r="C1229" s="752">
        <v>2296</v>
      </c>
      <c r="D1229" s="343" t="s">
        <v>15570</v>
      </c>
      <c r="E1229" s="752" t="s">
        <v>431</v>
      </c>
      <c r="F1229" s="752" t="s">
        <v>212</v>
      </c>
    </row>
    <row r="1230" spans="2:6" x14ac:dyDescent="0.35">
      <c r="B1230" s="752" t="s">
        <v>1700</v>
      </c>
      <c r="C1230" s="752">
        <v>2297</v>
      </c>
      <c r="D1230" s="343" t="s">
        <v>15569</v>
      </c>
      <c r="E1230" s="752" t="s">
        <v>431</v>
      </c>
      <c r="F1230" s="752" t="s">
        <v>212</v>
      </c>
    </row>
    <row r="1231" spans="2:6" x14ac:dyDescent="0.35">
      <c r="B1231" s="752" t="s">
        <v>1700</v>
      </c>
      <c r="C1231" s="752">
        <v>2298</v>
      </c>
      <c r="D1231" s="343" t="s">
        <v>4745</v>
      </c>
      <c r="E1231" s="752" t="s">
        <v>431</v>
      </c>
      <c r="F1231" s="752" t="s">
        <v>212</v>
      </c>
    </row>
    <row r="1232" spans="2:6" x14ac:dyDescent="0.35">
      <c r="B1232" s="752" t="s">
        <v>1700</v>
      </c>
      <c r="C1232" s="752">
        <v>2298</v>
      </c>
      <c r="D1232" s="343" t="s">
        <v>1763</v>
      </c>
      <c r="E1232" s="752" t="s">
        <v>431</v>
      </c>
      <c r="F1232" s="752" t="s">
        <v>212</v>
      </c>
    </row>
    <row r="1233" spans="2:9" x14ac:dyDescent="0.35">
      <c r="B1233" s="752" t="s">
        <v>1700</v>
      </c>
      <c r="C1233" s="752">
        <v>2298</v>
      </c>
      <c r="D1233" s="343" t="s">
        <v>15568</v>
      </c>
      <c r="E1233" s="752" t="s">
        <v>431</v>
      </c>
      <c r="F1233" s="752" t="s">
        <v>212</v>
      </c>
    </row>
    <row r="1234" spans="2:9" x14ac:dyDescent="0.35">
      <c r="B1234" s="752" t="s">
        <v>1700</v>
      </c>
      <c r="C1234" s="752">
        <v>2299</v>
      </c>
      <c r="D1234" s="343" t="s">
        <v>15567</v>
      </c>
      <c r="E1234" s="752" t="s">
        <v>431</v>
      </c>
      <c r="F1234" s="752" t="s">
        <v>212</v>
      </c>
    </row>
    <row r="1235" spans="2:9" x14ac:dyDescent="0.35">
      <c r="B1235" s="752" t="s">
        <v>1700</v>
      </c>
      <c r="C1235" s="752">
        <v>2299</v>
      </c>
      <c r="D1235" s="343" t="s">
        <v>15566</v>
      </c>
      <c r="E1235" s="752" t="s">
        <v>431</v>
      </c>
      <c r="F1235" s="752" t="s">
        <v>212</v>
      </c>
    </row>
    <row r="1236" spans="2:9" x14ac:dyDescent="0.35">
      <c r="B1236" s="752" t="s">
        <v>1700</v>
      </c>
      <c r="C1236" s="752">
        <v>2299</v>
      </c>
      <c r="D1236" s="343" t="s">
        <v>15565</v>
      </c>
      <c r="E1236" s="752" t="s">
        <v>431</v>
      </c>
      <c r="F1236" s="752" t="s">
        <v>212</v>
      </c>
    </row>
    <row r="1237" spans="2:9" x14ac:dyDescent="0.35">
      <c r="B1237" s="752" t="s">
        <v>1700</v>
      </c>
      <c r="C1237" s="752">
        <v>2300</v>
      </c>
      <c r="D1237" s="343" t="s">
        <v>15564</v>
      </c>
      <c r="E1237" s="752" t="s">
        <v>431</v>
      </c>
      <c r="F1237" s="752" t="s">
        <v>210</v>
      </c>
    </row>
    <row r="1238" spans="2:9" x14ac:dyDescent="0.35">
      <c r="B1238" s="752" t="s">
        <v>1700</v>
      </c>
      <c r="C1238" s="752">
        <v>2300</v>
      </c>
      <c r="D1238" s="343" t="s">
        <v>15563</v>
      </c>
      <c r="E1238" s="752" t="s">
        <v>431</v>
      </c>
      <c r="F1238" s="752" t="s">
        <v>210</v>
      </c>
    </row>
    <row r="1239" spans="2:9" x14ac:dyDescent="0.35">
      <c r="B1239" s="752" t="s">
        <v>1700</v>
      </c>
      <c r="C1239" s="752">
        <v>2300</v>
      </c>
      <c r="D1239" s="343" t="s">
        <v>15562</v>
      </c>
      <c r="E1239" s="752" t="s">
        <v>431</v>
      </c>
      <c r="F1239" s="752" t="s">
        <v>210</v>
      </c>
    </row>
    <row r="1240" spans="2:9" x14ac:dyDescent="0.35">
      <c r="B1240" s="752" t="s">
        <v>1700</v>
      </c>
      <c r="C1240" s="752">
        <v>2300</v>
      </c>
      <c r="D1240" s="343" t="s">
        <v>15561</v>
      </c>
      <c r="E1240" s="752" t="s">
        <v>431</v>
      </c>
      <c r="F1240" s="752" t="s">
        <v>210</v>
      </c>
    </row>
    <row r="1241" spans="2:9" s="757" customFormat="1" x14ac:dyDescent="0.35">
      <c r="B1241" s="752" t="s">
        <v>1700</v>
      </c>
      <c r="C1241" s="752">
        <v>2300</v>
      </c>
      <c r="D1241" s="343" t="s">
        <v>15560</v>
      </c>
      <c r="E1241" s="752" t="s">
        <v>431</v>
      </c>
      <c r="F1241" s="752" t="s">
        <v>210</v>
      </c>
      <c r="I1241" s="758"/>
    </row>
    <row r="1242" spans="2:9" x14ac:dyDescent="0.35">
      <c r="B1242" s="752" t="s">
        <v>1700</v>
      </c>
      <c r="C1242" s="752">
        <v>2302</v>
      </c>
      <c r="D1242" s="343" t="s">
        <v>15559</v>
      </c>
      <c r="E1242" s="752" t="s">
        <v>431</v>
      </c>
      <c r="F1242" s="752" t="s">
        <v>210</v>
      </c>
    </row>
    <row r="1243" spans="2:9" x14ac:dyDescent="0.35">
      <c r="B1243" s="752" t="s">
        <v>1700</v>
      </c>
      <c r="C1243" s="752">
        <v>2303</v>
      </c>
      <c r="D1243" s="343" t="s">
        <v>2282</v>
      </c>
      <c r="E1243" s="752" t="s">
        <v>431</v>
      </c>
      <c r="F1243" s="752" t="s">
        <v>212</v>
      </c>
    </row>
    <row r="1244" spans="2:9" x14ac:dyDescent="0.35">
      <c r="B1244" s="752" t="s">
        <v>1700</v>
      </c>
      <c r="C1244" s="752">
        <v>2303</v>
      </c>
      <c r="D1244" s="343" t="s">
        <v>15558</v>
      </c>
      <c r="E1244" s="752" t="s">
        <v>431</v>
      </c>
      <c r="F1244" s="753" t="s">
        <v>212</v>
      </c>
    </row>
    <row r="1245" spans="2:9" x14ac:dyDescent="0.35">
      <c r="B1245" s="752" t="s">
        <v>1700</v>
      </c>
      <c r="C1245" s="752">
        <v>2303</v>
      </c>
      <c r="D1245" s="343" t="s">
        <v>15557</v>
      </c>
      <c r="E1245" s="752" t="s">
        <v>431</v>
      </c>
      <c r="F1245" s="752" t="s">
        <v>212</v>
      </c>
    </row>
    <row r="1246" spans="2:9" x14ac:dyDescent="0.35">
      <c r="B1246" s="752" t="s">
        <v>1700</v>
      </c>
      <c r="C1246" s="752">
        <v>2303</v>
      </c>
      <c r="D1246" s="343" t="s">
        <v>15556</v>
      </c>
      <c r="E1246" s="752" t="s">
        <v>431</v>
      </c>
      <c r="F1246" s="752" t="s">
        <v>212</v>
      </c>
    </row>
    <row r="1247" spans="2:9" x14ac:dyDescent="0.35">
      <c r="B1247" s="752" t="s">
        <v>1700</v>
      </c>
      <c r="C1247" s="752">
        <v>2304</v>
      </c>
      <c r="D1247" s="343" t="s">
        <v>15555</v>
      </c>
      <c r="E1247" s="752" t="s">
        <v>431</v>
      </c>
      <c r="F1247" s="752" t="s">
        <v>212</v>
      </c>
    </row>
    <row r="1248" spans="2:9" x14ac:dyDescent="0.35">
      <c r="B1248" s="752" t="s">
        <v>1700</v>
      </c>
      <c r="C1248" s="752">
        <v>2304</v>
      </c>
      <c r="D1248" s="343" t="s">
        <v>2117</v>
      </c>
      <c r="E1248" s="752" t="s">
        <v>431</v>
      </c>
      <c r="F1248" s="752" t="s">
        <v>212</v>
      </c>
    </row>
    <row r="1249" spans="2:6" x14ac:dyDescent="0.35">
      <c r="B1249" s="752" t="s">
        <v>1700</v>
      </c>
      <c r="C1249" s="752">
        <v>2304</v>
      </c>
      <c r="D1249" s="343" t="s">
        <v>15554</v>
      </c>
      <c r="E1249" s="752" t="s">
        <v>431</v>
      </c>
      <c r="F1249" s="752" t="s">
        <v>212</v>
      </c>
    </row>
    <row r="1250" spans="2:6" x14ac:dyDescent="0.35">
      <c r="B1250" s="752" t="s">
        <v>1700</v>
      </c>
      <c r="C1250" s="752">
        <v>2304</v>
      </c>
      <c r="D1250" s="343" t="s">
        <v>15553</v>
      </c>
      <c r="E1250" s="752" t="s">
        <v>431</v>
      </c>
      <c r="F1250" s="752" t="s">
        <v>212</v>
      </c>
    </row>
    <row r="1251" spans="2:6" x14ac:dyDescent="0.35">
      <c r="B1251" s="752" t="s">
        <v>1700</v>
      </c>
      <c r="C1251" s="752">
        <v>2304</v>
      </c>
      <c r="D1251" s="343" t="s">
        <v>15552</v>
      </c>
      <c r="E1251" s="752" t="s">
        <v>431</v>
      </c>
      <c r="F1251" s="752" t="s">
        <v>212</v>
      </c>
    </row>
    <row r="1252" spans="2:6" x14ac:dyDescent="0.35">
      <c r="B1252" s="752" t="s">
        <v>1700</v>
      </c>
      <c r="C1252" s="752">
        <v>2304</v>
      </c>
      <c r="D1252" s="343" t="s">
        <v>9179</v>
      </c>
      <c r="E1252" s="752" t="s">
        <v>431</v>
      </c>
      <c r="F1252" s="752" t="s">
        <v>212</v>
      </c>
    </row>
    <row r="1253" spans="2:6" x14ac:dyDescent="0.35">
      <c r="B1253" s="752" t="s">
        <v>1700</v>
      </c>
      <c r="C1253" s="752">
        <v>2304</v>
      </c>
      <c r="D1253" s="343" t="s">
        <v>15551</v>
      </c>
      <c r="E1253" s="752" t="s">
        <v>431</v>
      </c>
      <c r="F1253" s="752" t="s">
        <v>212</v>
      </c>
    </row>
    <row r="1254" spans="2:6" x14ac:dyDescent="0.35">
      <c r="B1254" s="752" t="s">
        <v>1700</v>
      </c>
      <c r="C1254" s="752">
        <v>2305</v>
      </c>
      <c r="D1254" s="343" t="s">
        <v>15550</v>
      </c>
      <c r="E1254" s="752" t="s">
        <v>431</v>
      </c>
      <c r="F1254" s="752" t="s">
        <v>212</v>
      </c>
    </row>
    <row r="1255" spans="2:6" x14ac:dyDescent="0.35">
      <c r="B1255" s="752" t="s">
        <v>1700</v>
      </c>
      <c r="C1255" s="752">
        <v>2305</v>
      </c>
      <c r="D1255" s="343" t="s">
        <v>15549</v>
      </c>
      <c r="E1255" s="752" t="s">
        <v>431</v>
      </c>
      <c r="F1255" s="752" t="s">
        <v>212</v>
      </c>
    </row>
    <row r="1256" spans="2:6" x14ac:dyDescent="0.35">
      <c r="B1256" s="752" t="s">
        <v>1700</v>
      </c>
      <c r="C1256" s="752">
        <v>2305</v>
      </c>
      <c r="D1256" s="343" t="s">
        <v>15548</v>
      </c>
      <c r="E1256" s="752" t="s">
        <v>431</v>
      </c>
      <c r="F1256" s="752" t="s">
        <v>212</v>
      </c>
    </row>
    <row r="1257" spans="2:6" x14ac:dyDescent="0.35">
      <c r="B1257" s="752" t="s">
        <v>1700</v>
      </c>
      <c r="C1257" s="752">
        <v>2306</v>
      </c>
      <c r="D1257" s="343" t="s">
        <v>15547</v>
      </c>
      <c r="E1257" s="752" t="s">
        <v>431</v>
      </c>
      <c r="F1257" s="752" t="s">
        <v>212</v>
      </c>
    </row>
    <row r="1258" spans="2:6" x14ac:dyDescent="0.35">
      <c r="B1258" s="752" t="s">
        <v>1700</v>
      </c>
      <c r="C1258" s="752">
        <v>2307</v>
      </c>
      <c r="D1258" s="343" t="s">
        <v>15546</v>
      </c>
      <c r="E1258" s="752" t="s">
        <v>431</v>
      </c>
      <c r="F1258" s="752" t="s">
        <v>212</v>
      </c>
    </row>
    <row r="1259" spans="2:6" x14ac:dyDescent="0.35">
      <c r="B1259" s="752" t="s">
        <v>1700</v>
      </c>
      <c r="C1259" s="752">
        <v>2308</v>
      </c>
      <c r="D1259" s="343" t="s">
        <v>15545</v>
      </c>
      <c r="E1259" s="752" t="s">
        <v>431</v>
      </c>
      <c r="F1259" s="752" t="s">
        <v>212</v>
      </c>
    </row>
    <row r="1260" spans="2:6" x14ac:dyDescent="0.35">
      <c r="B1260" s="752" t="s">
        <v>1700</v>
      </c>
      <c r="C1260" s="752">
        <v>2308</v>
      </c>
      <c r="D1260" s="343" t="s">
        <v>15544</v>
      </c>
      <c r="E1260" s="752" t="s">
        <v>431</v>
      </c>
      <c r="F1260" s="752" t="s">
        <v>212</v>
      </c>
    </row>
    <row r="1261" spans="2:6" x14ac:dyDescent="0.35">
      <c r="B1261" s="752" t="s">
        <v>1700</v>
      </c>
      <c r="C1261" s="752">
        <v>2311</v>
      </c>
      <c r="D1261" s="343" t="s">
        <v>15543</v>
      </c>
      <c r="E1261" s="752" t="s">
        <v>431</v>
      </c>
      <c r="F1261" s="752" t="s">
        <v>1698</v>
      </c>
    </row>
    <row r="1262" spans="2:6" x14ac:dyDescent="0.35">
      <c r="B1262" s="752" t="s">
        <v>1700</v>
      </c>
      <c r="C1262" s="752">
        <v>2311</v>
      </c>
      <c r="D1262" s="343" t="s">
        <v>15542</v>
      </c>
      <c r="E1262" s="752" t="s">
        <v>431</v>
      </c>
      <c r="F1262" s="752" t="s">
        <v>1698</v>
      </c>
    </row>
    <row r="1263" spans="2:6" x14ac:dyDescent="0.35">
      <c r="B1263" s="752" t="s">
        <v>1700</v>
      </c>
      <c r="C1263" s="752">
        <v>2311</v>
      </c>
      <c r="D1263" s="343" t="s">
        <v>15541</v>
      </c>
      <c r="E1263" s="752" t="s">
        <v>431</v>
      </c>
      <c r="F1263" s="752" t="s">
        <v>1698</v>
      </c>
    </row>
    <row r="1264" spans="2:6" x14ac:dyDescent="0.35">
      <c r="B1264" s="752" t="s">
        <v>1700</v>
      </c>
      <c r="C1264" s="752">
        <v>2311</v>
      </c>
      <c r="D1264" s="343" t="s">
        <v>15540</v>
      </c>
      <c r="E1264" s="752" t="s">
        <v>431</v>
      </c>
      <c r="F1264" s="752" t="s">
        <v>1698</v>
      </c>
    </row>
    <row r="1265" spans="2:6" x14ac:dyDescent="0.35">
      <c r="B1265" s="752" t="s">
        <v>1700</v>
      </c>
      <c r="C1265" s="752">
        <v>2311</v>
      </c>
      <c r="D1265" s="343" t="s">
        <v>15539</v>
      </c>
      <c r="E1265" s="752" t="s">
        <v>431</v>
      </c>
      <c r="F1265" s="752" t="s">
        <v>1698</v>
      </c>
    </row>
    <row r="1266" spans="2:6" x14ac:dyDescent="0.35">
      <c r="B1266" s="752" t="s">
        <v>1700</v>
      </c>
      <c r="C1266" s="752">
        <v>2311</v>
      </c>
      <c r="D1266" s="343" t="s">
        <v>15538</v>
      </c>
      <c r="E1266" s="752" t="s">
        <v>431</v>
      </c>
      <c r="F1266" s="752" t="s">
        <v>1698</v>
      </c>
    </row>
    <row r="1267" spans="2:6" x14ac:dyDescent="0.35">
      <c r="B1267" s="752" t="s">
        <v>1700</v>
      </c>
      <c r="C1267" s="752">
        <v>2311</v>
      </c>
      <c r="D1267" s="343" t="s">
        <v>15537</v>
      </c>
      <c r="E1267" s="752" t="s">
        <v>431</v>
      </c>
      <c r="F1267" s="752" t="s">
        <v>1698</v>
      </c>
    </row>
    <row r="1268" spans="2:6" x14ac:dyDescent="0.35">
      <c r="B1268" s="752" t="s">
        <v>1700</v>
      </c>
      <c r="C1268" s="752">
        <v>2311</v>
      </c>
      <c r="D1268" s="343" t="s">
        <v>15536</v>
      </c>
      <c r="E1268" s="752" t="s">
        <v>431</v>
      </c>
      <c r="F1268" s="752" t="s">
        <v>1698</v>
      </c>
    </row>
    <row r="1269" spans="2:6" x14ac:dyDescent="0.35">
      <c r="B1269" s="752" t="s">
        <v>1700</v>
      </c>
      <c r="C1269" s="752">
        <v>2311</v>
      </c>
      <c r="D1269" s="343" t="s">
        <v>15535</v>
      </c>
      <c r="E1269" s="752" t="s">
        <v>431</v>
      </c>
      <c r="F1269" s="752" t="s">
        <v>1698</v>
      </c>
    </row>
    <row r="1270" spans="2:6" x14ac:dyDescent="0.35">
      <c r="B1270" s="752" t="s">
        <v>1700</v>
      </c>
      <c r="C1270" s="752">
        <v>2311</v>
      </c>
      <c r="D1270" s="343" t="s">
        <v>15534</v>
      </c>
      <c r="E1270" s="752" t="s">
        <v>431</v>
      </c>
      <c r="F1270" s="752" t="s">
        <v>1698</v>
      </c>
    </row>
    <row r="1271" spans="2:6" x14ac:dyDescent="0.35">
      <c r="B1271" s="752" t="s">
        <v>1700</v>
      </c>
      <c r="C1271" s="752">
        <v>2311</v>
      </c>
      <c r="D1271" s="343" t="s">
        <v>15533</v>
      </c>
      <c r="E1271" s="752" t="s">
        <v>431</v>
      </c>
      <c r="F1271" s="752" t="s">
        <v>1698</v>
      </c>
    </row>
    <row r="1272" spans="2:6" x14ac:dyDescent="0.35">
      <c r="B1272" s="752" t="s">
        <v>1700</v>
      </c>
      <c r="C1272" s="752">
        <v>2312</v>
      </c>
      <c r="D1272" s="343" t="s">
        <v>15532</v>
      </c>
      <c r="E1272" s="752" t="s">
        <v>431</v>
      </c>
      <c r="F1272" s="752" t="s">
        <v>1698</v>
      </c>
    </row>
    <row r="1273" spans="2:6" x14ac:dyDescent="0.35">
      <c r="B1273" s="752" t="s">
        <v>1700</v>
      </c>
      <c r="C1273" s="752">
        <v>2312</v>
      </c>
      <c r="D1273" s="343" t="s">
        <v>15531</v>
      </c>
      <c r="E1273" s="752" t="s">
        <v>431</v>
      </c>
      <c r="F1273" s="752" t="s">
        <v>1698</v>
      </c>
    </row>
    <row r="1274" spans="2:6" x14ac:dyDescent="0.35">
      <c r="B1274" s="752" t="s">
        <v>1700</v>
      </c>
      <c r="C1274" s="752">
        <v>2315</v>
      </c>
      <c r="D1274" s="343" t="s">
        <v>15530</v>
      </c>
      <c r="E1274" s="752" t="s">
        <v>431</v>
      </c>
      <c r="F1274" s="752" t="s">
        <v>212</v>
      </c>
    </row>
    <row r="1275" spans="2:6" x14ac:dyDescent="0.35">
      <c r="B1275" s="752" t="s">
        <v>1700</v>
      </c>
      <c r="C1275" s="752">
        <v>2315</v>
      </c>
      <c r="D1275" s="343" t="s">
        <v>15529</v>
      </c>
      <c r="E1275" s="752" t="s">
        <v>431</v>
      </c>
      <c r="F1275" s="752" t="s">
        <v>212</v>
      </c>
    </row>
    <row r="1276" spans="2:6" x14ac:dyDescent="0.35">
      <c r="B1276" s="752" t="s">
        <v>1700</v>
      </c>
      <c r="C1276" s="752">
        <v>2315</v>
      </c>
      <c r="D1276" s="343" t="s">
        <v>1723</v>
      </c>
      <c r="E1276" s="752" t="s">
        <v>431</v>
      </c>
      <c r="F1276" s="752" t="s">
        <v>212</v>
      </c>
    </row>
    <row r="1277" spans="2:6" x14ac:dyDescent="0.35">
      <c r="B1277" s="752" t="s">
        <v>1700</v>
      </c>
      <c r="C1277" s="752">
        <v>2315</v>
      </c>
      <c r="D1277" s="343" t="s">
        <v>15528</v>
      </c>
      <c r="E1277" s="752" t="s">
        <v>431</v>
      </c>
      <c r="F1277" s="752" t="s">
        <v>212</v>
      </c>
    </row>
    <row r="1278" spans="2:6" x14ac:dyDescent="0.35">
      <c r="B1278" s="752" t="s">
        <v>1700</v>
      </c>
      <c r="C1278" s="752">
        <v>2316</v>
      </c>
      <c r="D1278" s="343" t="s">
        <v>15527</v>
      </c>
      <c r="E1278" s="752" t="s">
        <v>431</v>
      </c>
      <c r="F1278" s="752" t="s">
        <v>212</v>
      </c>
    </row>
    <row r="1279" spans="2:6" x14ac:dyDescent="0.35">
      <c r="B1279" s="752" t="s">
        <v>1700</v>
      </c>
      <c r="C1279" s="752">
        <v>2316</v>
      </c>
      <c r="D1279" s="343" t="s">
        <v>1793</v>
      </c>
      <c r="E1279" s="752" t="s">
        <v>431</v>
      </c>
      <c r="F1279" s="752" t="s">
        <v>212</v>
      </c>
    </row>
    <row r="1280" spans="2:6" x14ac:dyDescent="0.35">
      <c r="B1280" s="752" t="s">
        <v>1700</v>
      </c>
      <c r="C1280" s="752">
        <v>2316</v>
      </c>
      <c r="D1280" s="343" t="s">
        <v>15526</v>
      </c>
      <c r="E1280" s="752" t="s">
        <v>431</v>
      </c>
      <c r="F1280" s="752" t="s">
        <v>212</v>
      </c>
    </row>
    <row r="1281" spans="2:6" x14ac:dyDescent="0.35">
      <c r="B1281" s="752" t="s">
        <v>1700</v>
      </c>
      <c r="C1281" s="752">
        <v>2316</v>
      </c>
      <c r="D1281" s="343" t="s">
        <v>15525</v>
      </c>
      <c r="E1281" s="752" t="s">
        <v>431</v>
      </c>
      <c r="F1281" s="752" t="s">
        <v>212</v>
      </c>
    </row>
    <row r="1282" spans="2:6" x14ac:dyDescent="0.35">
      <c r="B1282" s="752" t="s">
        <v>1700</v>
      </c>
      <c r="C1282" s="752">
        <v>2316</v>
      </c>
      <c r="D1282" s="343" t="s">
        <v>8726</v>
      </c>
      <c r="E1282" s="752" t="s">
        <v>431</v>
      </c>
      <c r="F1282" s="752" t="s">
        <v>212</v>
      </c>
    </row>
    <row r="1283" spans="2:6" x14ac:dyDescent="0.35">
      <c r="B1283" s="752" t="s">
        <v>1700</v>
      </c>
      <c r="C1283" s="752">
        <v>2316</v>
      </c>
      <c r="D1283" s="343" t="s">
        <v>6428</v>
      </c>
      <c r="E1283" s="752" t="s">
        <v>431</v>
      </c>
      <c r="F1283" s="752" t="s">
        <v>212</v>
      </c>
    </row>
    <row r="1284" spans="2:6" x14ac:dyDescent="0.35">
      <c r="B1284" s="752" t="s">
        <v>1700</v>
      </c>
      <c r="C1284" s="752">
        <v>2317</v>
      </c>
      <c r="D1284" s="343" t="s">
        <v>15524</v>
      </c>
      <c r="E1284" s="752" t="s">
        <v>431</v>
      </c>
      <c r="F1284" s="752" t="s">
        <v>212</v>
      </c>
    </row>
    <row r="1285" spans="2:6" x14ac:dyDescent="0.35">
      <c r="B1285" s="752" t="s">
        <v>1700</v>
      </c>
      <c r="C1285" s="752">
        <v>2317</v>
      </c>
      <c r="D1285" s="343" t="s">
        <v>15523</v>
      </c>
      <c r="E1285" s="752" t="s">
        <v>431</v>
      </c>
      <c r="F1285" s="752" t="s">
        <v>212</v>
      </c>
    </row>
    <row r="1286" spans="2:6" x14ac:dyDescent="0.35">
      <c r="B1286" s="752" t="s">
        <v>1700</v>
      </c>
      <c r="C1286" s="752">
        <v>2318</v>
      </c>
      <c r="D1286" s="343" t="s">
        <v>15522</v>
      </c>
      <c r="E1286" s="752" t="s">
        <v>431</v>
      </c>
      <c r="F1286" s="752" t="s">
        <v>212</v>
      </c>
    </row>
    <row r="1287" spans="2:6" x14ac:dyDescent="0.35">
      <c r="B1287" s="752" t="s">
        <v>1700</v>
      </c>
      <c r="C1287" s="752">
        <v>2318</v>
      </c>
      <c r="D1287" s="343" t="s">
        <v>15521</v>
      </c>
      <c r="E1287" s="752" t="s">
        <v>431</v>
      </c>
      <c r="F1287" s="752" t="s">
        <v>212</v>
      </c>
    </row>
    <row r="1288" spans="2:6" x14ac:dyDescent="0.35">
      <c r="B1288" s="752" t="s">
        <v>1700</v>
      </c>
      <c r="C1288" s="752">
        <v>2318</v>
      </c>
      <c r="D1288" s="343" t="s">
        <v>15520</v>
      </c>
      <c r="E1288" s="752" t="s">
        <v>431</v>
      </c>
      <c r="F1288" s="752" t="s">
        <v>212</v>
      </c>
    </row>
    <row r="1289" spans="2:6" x14ac:dyDescent="0.35">
      <c r="B1289" s="752" t="s">
        <v>1700</v>
      </c>
      <c r="C1289" s="752">
        <v>2318</v>
      </c>
      <c r="D1289" s="343" t="s">
        <v>15519</v>
      </c>
      <c r="E1289" s="752" t="s">
        <v>431</v>
      </c>
      <c r="F1289" s="752" t="s">
        <v>212</v>
      </c>
    </row>
    <row r="1290" spans="2:6" x14ac:dyDescent="0.35">
      <c r="B1290" s="752" t="s">
        <v>1700</v>
      </c>
      <c r="C1290" s="752">
        <v>2318</v>
      </c>
      <c r="D1290" s="343" t="s">
        <v>2236</v>
      </c>
      <c r="E1290" s="752" t="s">
        <v>431</v>
      </c>
      <c r="F1290" s="752" t="s">
        <v>212</v>
      </c>
    </row>
    <row r="1291" spans="2:6" x14ac:dyDescent="0.35">
      <c r="B1291" s="752" t="s">
        <v>1700</v>
      </c>
      <c r="C1291" s="752">
        <v>2318</v>
      </c>
      <c r="D1291" s="343" t="s">
        <v>15518</v>
      </c>
      <c r="E1291" s="752" t="s">
        <v>431</v>
      </c>
      <c r="F1291" s="752" t="s">
        <v>212</v>
      </c>
    </row>
    <row r="1292" spans="2:6" x14ac:dyDescent="0.35">
      <c r="B1292" s="752" t="s">
        <v>1700</v>
      </c>
      <c r="C1292" s="752">
        <v>2318</v>
      </c>
      <c r="D1292" s="343" t="s">
        <v>15517</v>
      </c>
      <c r="E1292" s="752" t="s">
        <v>431</v>
      </c>
      <c r="F1292" s="752" t="s">
        <v>212</v>
      </c>
    </row>
    <row r="1293" spans="2:6" x14ac:dyDescent="0.35">
      <c r="B1293" s="752" t="s">
        <v>1700</v>
      </c>
      <c r="C1293" s="752">
        <v>2319</v>
      </c>
      <c r="D1293" s="343" t="s">
        <v>15516</v>
      </c>
      <c r="E1293" s="752" t="s">
        <v>431</v>
      </c>
      <c r="F1293" s="752" t="s">
        <v>212</v>
      </c>
    </row>
    <row r="1294" spans="2:6" x14ac:dyDescent="0.35">
      <c r="B1294" s="752" t="s">
        <v>1700</v>
      </c>
      <c r="C1294" s="752">
        <v>2319</v>
      </c>
      <c r="D1294" s="343" t="s">
        <v>15515</v>
      </c>
      <c r="E1294" s="752" t="s">
        <v>431</v>
      </c>
      <c r="F1294" s="752" t="s">
        <v>212</v>
      </c>
    </row>
    <row r="1295" spans="2:6" x14ac:dyDescent="0.35">
      <c r="B1295" s="752" t="s">
        <v>1700</v>
      </c>
      <c r="C1295" s="752">
        <v>2319</v>
      </c>
      <c r="D1295" s="343" t="s">
        <v>15514</v>
      </c>
      <c r="E1295" s="752" t="s">
        <v>431</v>
      </c>
      <c r="F1295" s="752" t="s">
        <v>212</v>
      </c>
    </row>
    <row r="1296" spans="2:6" x14ac:dyDescent="0.35">
      <c r="B1296" s="752" t="s">
        <v>1700</v>
      </c>
      <c r="C1296" s="752">
        <v>2319</v>
      </c>
      <c r="D1296" s="343" t="s">
        <v>15513</v>
      </c>
      <c r="E1296" s="752" t="s">
        <v>431</v>
      </c>
      <c r="F1296" s="752" t="s">
        <v>212</v>
      </c>
    </row>
    <row r="1297" spans="2:6" x14ac:dyDescent="0.35">
      <c r="B1297" s="752" t="s">
        <v>1700</v>
      </c>
      <c r="C1297" s="752">
        <v>2320</v>
      </c>
      <c r="D1297" s="343" t="s">
        <v>15512</v>
      </c>
      <c r="E1297" s="752" t="s">
        <v>431</v>
      </c>
      <c r="F1297" s="752" t="s">
        <v>212</v>
      </c>
    </row>
    <row r="1298" spans="2:6" x14ac:dyDescent="0.35">
      <c r="B1298" s="752" t="s">
        <v>1700</v>
      </c>
      <c r="C1298" s="752">
        <v>2320</v>
      </c>
      <c r="D1298" s="343" t="s">
        <v>8658</v>
      </c>
      <c r="E1298" s="752" t="s">
        <v>431</v>
      </c>
      <c r="F1298" s="752" t="s">
        <v>212</v>
      </c>
    </row>
    <row r="1299" spans="2:6" x14ac:dyDescent="0.35">
      <c r="B1299" s="752" t="s">
        <v>1700</v>
      </c>
      <c r="C1299" s="752">
        <v>2320</v>
      </c>
      <c r="D1299" s="343" t="s">
        <v>15511</v>
      </c>
      <c r="E1299" s="752" t="s">
        <v>431</v>
      </c>
      <c r="F1299" s="752" t="s">
        <v>212</v>
      </c>
    </row>
    <row r="1300" spans="2:6" x14ac:dyDescent="0.35">
      <c r="B1300" s="752" t="s">
        <v>1700</v>
      </c>
      <c r="C1300" s="752">
        <v>2320</v>
      </c>
      <c r="D1300" s="343" t="s">
        <v>6281</v>
      </c>
      <c r="E1300" s="752" t="s">
        <v>431</v>
      </c>
      <c r="F1300" s="752" t="s">
        <v>212</v>
      </c>
    </row>
    <row r="1301" spans="2:6" x14ac:dyDescent="0.35">
      <c r="B1301" s="752" t="s">
        <v>1700</v>
      </c>
      <c r="C1301" s="752">
        <v>2320</v>
      </c>
      <c r="D1301" s="343" t="s">
        <v>15510</v>
      </c>
      <c r="E1301" s="752" t="s">
        <v>431</v>
      </c>
      <c r="F1301" s="752" t="s">
        <v>212</v>
      </c>
    </row>
    <row r="1302" spans="2:6" x14ac:dyDescent="0.35">
      <c r="B1302" s="752" t="s">
        <v>1700</v>
      </c>
      <c r="C1302" s="752">
        <v>2320</v>
      </c>
      <c r="D1302" s="343" t="s">
        <v>15509</v>
      </c>
      <c r="E1302" s="752" t="s">
        <v>431</v>
      </c>
      <c r="F1302" s="752" t="s">
        <v>212</v>
      </c>
    </row>
    <row r="1303" spans="2:6" x14ac:dyDescent="0.35">
      <c r="B1303" s="752" t="s">
        <v>1700</v>
      </c>
      <c r="C1303" s="752">
        <v>2320</v>
      </c>
      <c r="D1303" s="343" t="s">
        <v>15508</v>
      </c>
      <c r="E1303" s="752" t="s">
        <v>431</v>
      </c>
      <c r="F1303" s="752" t="s">
        <v>212</v>
      </c>
    </row>
    <row r="1304" spans="2:6" x14ac:dyDescent="0.35">
      <c r="B1304" s="752" t="s">
        <v>1700</v>
      </c>
      <c r="C1304" s="752">
        <v>2320</v>
      </c>
      <c r="D1304" s="343" t="s">
        <v>15507</v>
      </c>
      <c r="E1304" s="752" t="s">
        <v>431</v>
      </c>
      <c r="F1304" s="752" t="s">
        <v>212</v>
      </c>
    </row>
    <row r="1305" spans="2:6" x14ac:dyDescent="0.35">
      <c r="B1305" s="752" t="s">
        <v>1700</v>
      </c>
      <c r="C1305" s="752">
        <v>2320</v>
      </c>
      <c r="D1305" s="343" t="s">
        <v>15506</v>
      </c>
      <c r="E1305" s="752" t="s">
        <v>431</v>
      </c>
      <c r="F1305" s="752" t="s">
        <v>212</v>
      </c>
    </row>
    <row r="1306" spans="2:6" x14ac:dyDescent="0.35">
      <c r="B1306" s="752" t="s">
        <v>1700</v>
      </c>
      <c r="C1306" s="752">
        <v>2320</v>
      </c>
      <c r="D1306" s="343" t="s">
        <v>15505</v>
      </c>
      <c r="E1306" s="752" t="s">
        <v>431</v>
      </c>
      <c r="F1306" s="752" t="s">
        <v>212</v>
      </c>
    </row>
    <row r="1307" spans="2:6" x14ac:dyDescent="0.35">
      <c r="B1307" s="752" t="s">
        <v>1700</v>
      </c>
      <c r="C1307" s="752">
        <v>2320</v>
      </c>
      <c r="D1307" s="343" t="s">
        <v>15504</v>
      </c>
      <c r="E1307" s="752" t="s">
        <v>431</v>
      </c>
      <c r="F1307" s="752" t="s">
        <v>212</v>
      </c>
    </row>
    <row r="1308" spans="2:6" x14ac:dyDescent="0.35">
      <c r="B1308" s="752" t="s">
        <v>1700</v>
      </c>
      <c r="C1308" s="752">
        <v>2320</v>
      </c>
      <c r="D1308" s="343" t="s">
        <v>15503</v>
      </c>
      <c r="E1308" s="752" t="s">
        <v>431</v>
      </c>
      <c r="F1308" s="752" t="s">
        <v>212</v>
      </c>
    </row>
    <row r="1309" spans="2:6" x14ac:dyDescent="0.35">
      <c r="B1309" s="752" t="s">
        <v>1700</v>
      </c>
      <c r="C1309" s="752">
        <v>2320</v>
      </c>
      <c r="D1309" s="343" t="s">
        <v>15502</v>
      </c>
      <c r="E1309" s="752" t="s">
        <v>431</v>
      </c>
      <c r="F1309" s="752" t="s">
        <v>212</v>
      </c>
    </row>
    <row r="1310" spans="2:6" x14ac:dyDescent="0.35">
      <c r="B1310" s="752" t="s">
        <v>1700</v>
      </c>
      <c r="C1310" s="752">
        <v>2320</v>
      </c>
      <c r="D1310" s="343" t="s">
        <v>15501</v>
      </c>
      <c r="E1310" s="752" t="s">
        <v>431</v>
      </c>
      <c r="F1310" s="752" t="s">
        <v>212</v>
      </c>
    </row>
    <row r="1311" spans="2:6" x14ac:dyDescent="0.35">
      <c r="B1311" s="752" t="s">
        <v>1700</v>
      </c>
      <c r="C1311" s="752">
        <v>2320</v>
      </c>
      <c r="D1311" s="343" t="s">
        <v>2573</v>
      </c>
      <c r="E1311" s="752" t="s">
        <v>431</v>
      </c>
      <c r="F1311" s="752" t="s">
        <v>212</v>
      </c>
    </row>
    <row r="1312" spans="2:6" x14ac:dyDescent="0.35">
      <c r="B1312" s="752" t="s">
        <v>1700</v>
      </c>
      <c r="C1312" s="752">
        <v>2320</v>
      </c>
      <c r="D1312" s="343" t="s">
        <v>15500</v>
      </c>
      <c r="E1312" s="752" t="s">
        <v>431</v>
      </c>
      <c r="F1312" s="752" t="s">
        <v>212</v>
      </c>
    </row>
    <row r="1313" spans="2:6" x14ac:dyDescent="0.35">
      <c r="B1313" s="752" t="s">
        <v>1700</v>
      </c>
      <c r="C1313" s="752">
        <v>2320</v>
      </c>
      <c r="D1313" s="343" t="s">
        <v>15499</v>
      </c>
      <c r="E1313" s="752" t="s">
        <v>431</v>
      </c>
      <c r="F1313" s="752" t="s">
        <v>212</v>
      </c>
    </row>
    <row r="1314" spans="2:6" x14ac:dyDescent="0.35">
      <c r="B1314" s="752" t="s">
        <v>1700</v>
      </c>
      <c r="C1314" s="752">
        <v>2320</v>
      </c>
      <c r="D1314" s="343" t="s">
        <v>3871</v>
      </c>
      <c r="E1314" s="752" t="s">
        <v>431</v>
      </c>
      <c r="F1314" s="752" t="s">
        <v>212</v>
      </c>
    </row>
    <row r="1315" spans="2:6" x14ac:dyDescent="0.35">
      <c r="B1315" s="752" t="s">
        <v>1700</v>
      </c>
      <c r="C1315" s="752">
        <v>2320</v>
      </c>
      <c r="D1315" s="343" t="s">
        <v>15498</v>
      </c>
      <c r="E1315" s="752" t="s">
        <v>431</v>
      </c>
      <c r="F1315" s="752" t="s">
        <v>212</v>
      </c>
    </row>
    <row r="1316" spans="2:6" x14ac:dyDescent="0.35">
      <c r="B1316" s="752" t="s">
        <v>1700</v>
      </c>
      <c r="C1316" s="752">
        <v>2320</v>
      </c>
      <c r="D1316" s="343" t="s">
        <v>15497</v>
      </c>
      <c r="E1316" s="752" t="s">
        <v>431</v>
      </c>
      <c r="F1316" s="752" t="s">
        <v>212</v>
      </c>
    </row>
    <row r="1317" spans="2:6" x14ac:dyDescent="0.35">
      <c r="B1317" s="752" t="s">
        <v>1700</v>
      </c>
      <c r="C1317" s="752">
        <v>2320</v>
      </c>
      <c r="D1317" s="343" t="s">
        <v>15496</v>
      </c>
      <c r="E1317" s="752" t="s">
        <v>431</v>
      </c>
      <c r="F1317" s="752" t="s">
        <v>212</v>
      </c>
    </row>
    <row r="1318" spans="2:6" x14ac:dyDescent="0.35">
      <c r="B1318" s="752" t="s">
        <v>1700</v>
      </c>
      <c r="C1318" s="752">
        <v>2320</v>
      </c>
      <c r="D1318" s="343" t="s">
        <v>15495</v>
      </c>
      <c r="E1318" s="752" t="s">
        <v>431</v>
      </c>
      <c r="F1318" s="752" t="s">
        <v>212</v>
      </c>
    </row>
    <row r="1319" spans="2:6" x14ac:dyDescent="0.35">
      <c r="B1319" s="752" t="s">
        <v>1700</v>
      </c>
      <c r="C1319" s="752">
        <v>2320</v>
      </c>
      <c r="D1319" s="343" t="s">
        <v>15494</v>
      </c>
      <c r="E1319" s="752" t="s">
        <v>431</v>
      </c>
      <c r="F1319" s="752" t="s">
        <v>212</v>
      </c>
    </row>
    <row r="1320" spans="2:6" x14ac:dyDescent="0.35">
      <c r="B1320" s="752" t="s">
        <v>1700</v>
      </c>
      <c r="C1320" s="752">
        <v>2320</v>
      </c>
      <c r="D1320" s="343" t="s">
        <v>11380</v>
      </c>
      <c r="E1320" s="752" t="s">
        <v>431</v>
      </c>
      <c r="F1320" s="752" t="s">
        <v>212</v>
      </c>
    </row>
    <row r="1321" spans="2:6" x14ac:dyDescent="0.35">
      <c r="B1321" s="752" t="s">
        <v>1700</v>
      </c>
      <c r="C1321" s="752">
        <v>2320</v>
      </c>
      <c r="D1321" s="343" t="s">
        <v>15493</v>
      </c>
      <c r="E1321" s="752" t="s">
        <v>431</v>
      </c>
      <c r="F1321" s="752" t="s">
        <v>212</v>
      </c>
    </row>
    <row r="1322" spans="2:6" x14ac:dyDescent="0.35">
      <c r="B1322" s="752" t="s">
        <v>1700</v>
      </c>
      <c r="C1322" s="752">
        <v>2320</v>
      </c>
      <c r="D1322" s="343" t="s">
        <v>15492</v>
      </c>
      <c r="E1322" s="752" t="s">
        <v>431</v>
      </c>
      <c r="F1322" s="752" t="s">
        <v>212</v>
      </c>
    </row>
    <row r="1323" spans="2:6" x14ac:dyDescent="0.35">
      <c r="B1323" s="752" t="s">
        <v>1700</v>
      </c>
      <c r="C1323" s="752">
        <v>2320</v>
      </c>
      <c r="D1323" s="343" t="s">
        <v>15491</v>
      </c>
      <c r="E1323" s="752" t="s">
        <v>431</v>
      </c>
      <c r="F1323" s="752" t="s">
        <v>212</v>
      </c>
    </row>
    <row r="1324" spans="2:6" x14ac:dyDescent="0.35">
      <c r="B1324" s="752" t="s">
        <v>1700</v>
      </c>
      <c r="C1324" s="752">
        <v>2320</v>
      </c>
      <c r="D1324" s="343" t="s">
        <v>15490</v>
      </c>
      <c r="E1324" s="752" t="s">
        <v>431</v>
      </c>
      <c r="F1324" s="752" t="s">
        <v>212</v>
      </c>
    </row>
    <row r="1325" spans="2:6" x14ac:dyDescent="0.35">
      <c r="B1325" s="752" t="s">
        <v>1700</v>
      </c>
      <c r="C1325" s="752">
        <v>2320</v>
      </c>
      <c r="D1325" s="343" t="s">
        <v>15489</v>
      </c>
      <c r="E1325" s="752" t="s">
        <v>431</v>
      </c>
      <c r="F1325" s="752" t="s">
        <v>212</v>
      </c>
    </row>
    <row r="1326" spans="2:6" x14ac:dyDescent="0.35">
      <c r="B1326" s="752" t="s">
        <v>1700</v>
      </c>
      <c r="C1326" s="752">
        <v>2320</v>
      </c>
      <c r="D1326" s="343" t="s">
        <v>15488</v>
      </c>
      <c r="E1326" s="752" t="s">
        <v>431</v>
      </c>
      <c r="F1326" s="752" t="s">
        <v>212</v>
      </c>
    </row>
    <row r="1327" spans="2:6" x14ac:dyDescent="0.35">
      <c r="B1327" s="752" t="s">
        <v>1700</v>
      </c>
      <c r="C1327" s="752">
        <v>2321</v>
      </c>
      <c r="D1327" s="343" t="s">
        <v>15487</v>
      </c>
      <c r="E1327" s="752" t="s">
        <v>431</v>
      </c>
      <c r="F1327" s="752" t="s">
        <v>212</v>
      </c>
    </row>
    <row r="1328" spans="2:6" x14ac:dyDescent="0.35">
      <c r="B1328" s="752" t="s">
        <v>1700</v>
      </c>
      <c r="C1328" s="752">
        <v>2321</v>
      </c>
      <c r="D1328" s="343" t="s">
        <v>15486</v>
      </c>
      <c r="E1328" s="752" t="s">
        <v>431</v>
      </c>
      <c r="F1328" s="752" t="s">
        <v>212</v>
      </c>
    </row>
    <row r="1329" spans="2:6" x14ac:dyDescent="0.35">
      <c r="B1329" s="752" t="s">
        <v>1700</v>
      </c>
      <c r="C1329" s="752">
        <v>2321</v>
      </c>
      <c r="D1329" s="343" t="s">
        <v>15485</v>
      </c>
      <c r="E1329" s="752" t="s">
        <v>431</v>
      </c>
      <c r="F1329" s="752" t="s">
        <v>212</v>
      </c>
    </row>
    <row r="1330" spans="2:6" x14ac:dyDescent="0.35">
      <c r="B1330" s="752" t="s">
        <v>1700</v>
      </c>
      <c r="C1330" s="752">
        <v>2321</v>
      </c>
      <c r="D1330" s="343" t="s">
        <v>15484</v>
      </c>
      <c r="E1330" s="752" t="s">
        <v>431</v>
      </c>
      <c r="F1330" s="752" t="s">
        <v>212</v>
      </c>
    </row>
    <row r="1331" spans="2:6" x14ac:dyDescent="0.35">
      <c r="B1331" s="752" t="s">
        <v>1700</v>
      </c>
      <c r="C1331" s="752">
        <v>2321</v>
      </c>
      <c r="D1331" s="343" t="s">
        <v>15483</v>
      </c>
      <c r="E1331" s="752" t="s">
        <v>431</v>
      </c>
      <c r="F1331" s="752" t="s">
        <v>212</v>
      </c>
    </row>
    <row r="1332" spans="2:6" x14ac:dyDescent="0.35">
      <c r="B1332" s="752" t="s">
        <v>1700</v>
      </c>
      <c r="C1332" s="752">
        <v>2321</v>
      </c>
      <c r="D1332" s="343" t="s">
        <v>15482</v>
      </c>
      <c r="E1332" s="752" t="s">
        <v>431</v>
      </c>
      <c r="F1332" s="752" t="s">
        <v>212</v>
      </c>
    </row>
    <row r="1333" spans="2:6" x14ac:dyDescent="0.35">
      <c r="B1333" s="752" t="s">
        <v>1700</v>
      </c>
      <c r="C1333" s="752">
        <v>2321</v>
      </c>
      <c r="D1333" s="343" t="s">
        <v>15481</v>
      </c>
      <c r="E1333" s="752" t="s">
        <v>431</v>
      </c>
      <c r="F1333" s="752" t="s">
        <v>212</v>
      </c>
    </row>
    <row r="1334" spans="2:6" x14ac:dyDescent="0.35">
      <c r="B1334" s="752" t="s">
        <v>1700</v>
      </c>
      <c r="C1334" s="752">
        <v>2321</v>
      </c>
      <c r="D1334" s="343" t="s">
        <v>15480</v>
      </c>
      <c r="E1334" s="752" t="s">
        <v>431</v>
      </c>
      <c r="F1334" s="752" t="s">
        <v>212</v>
      </c>
    </row>
    <row r="1335" spans="2:6" x14ac:dyDescent="0.35">
      <c r="B1335" s="752" t="s">
        <v>1700</v>
      </c>
      <c r="C1335" s="752">
        <v>2321</v>
      </c>
      <c r="D1335" s="343" t="s">
        <v>15479</v>
      </c>
      <c r="E1335" s="752" t="s">
        <v>431</v>
      </c>
      <c r="F1335" s="752" t="s">
        <v>212</v>
      </c>
    </row>
    <row r="1336" spans="2:6" x14ac:dyDescent="0.35">
      <c r="B1336" s="752" t="s">
        <v>1700</v>
      </c>
      <c r="C1336" s="752">
        <v>2321</v>
      </c>
      <c r="D1336" s="343" t="s">
        <v>15478</v>
      </c>
      <c r="E1336" s="752" t="s">
        <v>431</v>
      </c>
      <c r="F1336" s="752" t="s">
        <v>212</v>
      </c>
    </row>
    <row r="1337" spans="2:6" x14ac:dyDescent="0.35">
      <c r="B1337" s="752" t="s">
        <v>1700</v>
      </c>
      <c r="C1337" s="752">
        <v>2321</v>
      </c>
      <c r="D1337" s="343" t="s">
        <v>15477</v>
      </c>
      <c r="E1337" s="752" t="s">
        <v>431</v>
      </c>
      <c r="F1337" s="752" t="s">
        <v>212</v>
      </c>
    </row>
    <row r="1338" spans="2:6" x14ac:dyDescent="0.35">
      <c r="B1338" s="752" t="s">
        <v>1700</v>
      </c>
      <c r="C1338" s="752">
        <v>2321</v>
      </c>
      <c r="D1338" s="343" t="s">
        <v>15476</v>
      </c>
      <c r="E1338" s="752" t="s">
        <v>431</v>
      </c>
      <c r="F1338" s="752" t="s">
        <v>212</v>
      </c>
    </row>
    <row r="1339" spans="2:6" x14ac:dyDescent="0.35">
      <c r="B1339" s="752" t="s">
        <v>1700</v>
      </c>
      <c r="C1339" s="752">
        <v>2321</v>
      </c>
      <c r="D1339" s="343" t="s">
        <v>15475</v>
      </c>
      <c r="E1339" s="752" t="s">
        <v>431</v>
      </c>
      <c r="F1339" s="752" t="s">
        <v>212</v>
      </c>
    </row>
    <row r="1340" spans="2:6" x14ac:dyDescent="0.35">
      <c r="B1340" s="752" t="s">
        <v>1700</v>
      </c>
      <c r="C1340" s="752">
        <v>2321</v>
      </c>
      <c r="D1340" s="343" t="s">
        <v>15474</v>
      </c>
      <c r="E1340" s="752" t="s">
        <v>431</v>
      </c>
      <c r="F1340" s="752" t="s">
        <v>212</v>
      </c>
    </row>
    <row r="1341" spans="2:6" x14ac:dyDescent="0.35">
      <c r="B1341" s="752" t="s">
        <v>1700</v>
      </c>
      <c r="C1341" s="752">
        <v>2321</v>
      </c>
      <c r="D1341" s="343" t="s">
        <v>15473</v>
      </c>
      <c r="E1341" s="752" t="s">
        <v>431</v>
      </c>
      <c r="F1341" s="752" t="s">
        <v>212</v>
      </c>
    </row>
    <row r="1342" spans="2:6" x14ac:dyDescent="0.35">
      <c r="B1342" s="752" t="s">
        <v>1700</v>
      </c>
      <c r="C1342" s="752">
        <v>2321</v>
      </c>
      <c r="D1342" s="343" t="s">
        <v>15472</v>
      </c>
      <c r="E1342" s="752" t="s">
        <v>431</v>
      </c>
      <c r="F1342" s="752" t="s">
        <v>212</v>
      </c>
    </row>
    <row r="1343" spans="2:6" x14ac:dyDescent="0.35">
      <c r="B1343" s="752" t="s">
        <v>1700</v>
      </c>
      <c r="C1343" s="752">
        <v>2321</v>
      </c>
      <c r="D1343" s="343" t="s">
        <v>15471</v>
      </c>
      <c r="E1343" s="752" t="s">
        <v>431</v>
      </c>
      <c r="F1343" s="752" t="s">
        <v>212</v>
      </c>
    </row>
    <row r="1344" spans="2:6" x14ac:dyDescent="0.35">
      <c r="B1344" s="752" t="s">
        <v>1700</v>
      </c>
      <c r="C1344" s="752">
        <v>2321</v>
      </c>
      <c r="D1344" s="343" t="s">
        <v>15470</v>
      </c>
      <c r="E1344" s="752" t="s">
        <v>431</v>
      </c>
      <c r="F1344" s="752" t="s">
        <v>212</v>
      </c>
    </row>
    <row r="1345" spans="2:6" x14ac:dyDescent="0.35">
      <c r="B1345" s="752" t="s">
        <v>1700</v>
      </c>
      <c r="C1345" s="752">
        <v>2321</v>
      </c>
      <c r="D1345" s="343" t="s">
        <v>2084</v>
      </c>
      <c r="E1345" s="752" t="s">
        <v>431</v>
      </c>
      <c r="F1345" s="752" t="s">
        <v>212</v>
      </c>
    </row>
    <row r="1346" spans="2:6" x14ac:dyDescent="0.35">
      <c r="B1346" s="752" t="s">
        <v>1700</v>
      </c>
      <c r="C1346" s="752">
        <v>2321</v>
      </c>
      <c r="D1346" s="343" t="s">
        <v>6001</v>
      </c>
      <c r="E1346" s="752" t="s">
        <v>431</v>
      </c>
      <c r="F1346" s="752" t="s">
        <v>212</v>
      </c>
    </row>
    <row r="1347" spans="2:6" x14ac:dyDescent="0.35">
      <c r="B1347" s="752" t="s">
        <v>1700</v>
      </c>
      <c r="C1347" s="752">
        <v>2322</v>
      </c>
      <c r="D1347" s="343" t="s">
        <v>15469</v>
      </c>
      <c r="E1347" s="752" t="s">
        <v>431</v>
      </c>
      <c r="F1347" s="752" t="s">
        <v>212</v>
      </c>
    </row>
    <row r="1348" spans="2:6" x14ac:dyDescent="0.35">
      <c r="B1348" s="752" t="s">
        <v>1700</v>
      </c>
      <c r="C1348" s="752">
        <v>2322</v>
      </c>
      <c r="D1348" s="343" t="s">
        <v>5039</v>
      </c>
      <c r="E1348" s="752" t="s">
        <v>431</v>
      </c>
      <c r="F1348" s="752" t="s">
        <v>212</v>
      </c>
    </row>
    <row r="1349" spans="2:6" x14ac:dyDescent="0.35">
      <c r="B1349" s="752" t="s">
        <v>1700</v>
      </c>
      <c r="C1349" s="752">
        <v>2322</v>
      </c>
      <c r="D1349" s="343" t="s">
        <v>12055</v>
      </c>
      <c r="E1349" s="752" t="s">
        <v>431</v>
      </c>
      <c r="F1349" s="752" t="s">
        <v>212</v>
      </c>
    </row>
    <row r="1350" spans="2:6" x14ac:dyDescent="0.35">
      <c r="B1350" s="752" t="s">
        <v>1700</v>
      </c>
      <c r="C1350" s="752">
        <v>2322</v>
      </c>
      <c r="D1350" s="343" t="s">
        <v>11413</v>
      </c>
      <c r="E1350" s="752" t="s">
        <v>431</v>
      </c>
      <c r="F1350" s="752" t="s">
        <v>212</v>
      </c>
    </row>
    <row r="1351" spans="2:6" x14ac:dyDescent="0.35">
      <c r="B1351" s="752" t="s">
        <v>1700</v>
      </c>
      <c r="C1351" s="752">
        <v>2322</v>
      </c>
      <c r="D1351" s="343" t="s">
        <v>15468</v>
      </c>
      <c r="E1351" s="752" t="s">
        <v>431</v>
      </c>
      <c r="F1351" s="752" t="s">
        <v>212</v>
      </c>
    </row>
    <row r="1352" spans="2:6" x14ac:dyDescent="0.35">
      <c r="B1352" s="752" t="s">
        <v>1700</v>
      </c>
      <c r="C1352" s="752">
        <v>2322</v>
      </c>
      <c r="D1352" s="343" t="s">
        <v>15467</v>
      </c>
      <c r="E1352" s="752" t="s">
        <v>431</v>
      </c>
      <c r="F1352" s="752" t="s">
        <v>212</v>
      </c>
    </row>
    <row r="1353" spans="2:6" x14ac:dyDescent="0.35">
      <c r="B1353" s="752" t="s">
        <v>1700</v>
      </c>
      <c r="C1353" s="752">
        <v>2322</v>
      </c>
      <c r="D1353" s="343" t="s">
        <v>15466</v>
      </c>
      <c r="E1353" s="752" t="s">
        <v>431</v>
      </c>
      <c r="F1353" s="752" t="s">
        <v>212</v>
      </c>
    </row>
    <row r="1354" spans="2:6" x14ac:dyDescent="0.35">
      <c r="B1354" s="752" t="s">
        <v>1700</v>
      </c>
      <c r="C1354" s="752">
        <v>2322</v>
      </c>
      <c r="D1354" s="343" t="s">
        <v>8545</v>
      </c>
      <c r="E1354" s="752" t="s">
        <v>431</v>
      </c>
      <c r="F1354" s="752" t="s">
        <v>212</v>
      </c>
    </row>
    <row r="1355" spans="2:6" x14ac:dyDescent="0.35">
      <c r="B1355" s="752" t="s">
        <v>1700</v>
      </c>
      <c r="C1355" s="752">
        <v>2322</v>
      </c>
      <c r="D1355" s="343" t="s">
        <v>15465</v>
      </c>
      <c r="E1355" s="752" t="s">
        <v>431</v>
      </c>
      <c r="F1355" s="752" t="s">
        <v>212</v>
      </c>
    </row>
    <row r="1356" spans="2:6" x14ac:dyDescent="0.35">
      <c r="B1356" s="752" t="s">
        <v>1700</v>
      </c>
      <c r="C1356" s="752">
        <v>2322</v>
      </c>
      <c r="D1356" s="343" t="s">
        <v>15464</v>
      </c>
      <c r="E1356" s="752" t="s">
        <v>431</v>
      </c>
      <c r="F1356" s="752" t="s">
        <v>212</v>
      </c>
    </row>
    <row r="1357" spans="2:6" x14ac:dyDescent="0.35">
      <c r="B1357" s="752" t="s">
        <v>1700</v>
      </c>
      <c r="C1357" s="752">
        <v>2323</v>
      </c>
      <c r="D1357" s="343" t="s">
        <v>15463</v>
      </c>
      <c r="E1357" s="752" t="s">
        <v>431</v>
      </c>
      <c r="F1357" s="752" t="s">
        <v>212</v>
      </c>
    </row>
    <row r="1358" spans="2:6" x14ac:dyDescent="0.35">
      <c r="B1358" s="752" t="s">
        <v>1700</v>
      </c>
      <c r="C1358" s="752">
        <v>2323</v>
      </c>
      <c r="D1358" s="343" t="s">
        <v>15462</v>
      </c>
      <c r="E1358" s="752" t="s">
        <v>431</v>
      </c>
      <c r="F1358" s="752" t="s">
        <v>212</v>
      </c>
    </row>
    <row r="1359" spans="2:6" x14ac:dyDescent="0.35">
      <c r="B1359" s="752" t="s">
        <v>1700</v>
      </c>
      <c r="C1359" s="752">
        <v>2323</v>
      </c>
      <c r="D1359" s="343" t="s">
        <v>4984</v>
      </c>
      <c r="E1359" s="752" t="s">
        <v>431</v>
      </c>
      <c r="F1359" s="752" t="s">
        <v>212</v>
      </c>
    </row>
    <row r="1360" spans="2:6" x14ac:dyDescent="0.35">
      <c r="B1360" s="752" t="s">
        <v>1700</v>
      </c>
      <c r="C1360" s="752">
        <v>2323</v>
      </c>
      <c r="D1360" s="343" t="s">
        <v>15461</v>
      </c>
      <c r="E1360" s="752" t="s">
        <v>431</v>
      </c>
      <c r="F1360" s="752" t="s">
        <v>212</v>
      </c>
    </row>
    <row r="1361" spans="2:6" x14ac:dyDescent="0.35">
      <c r="B1361" s="752" t="s">
        <v>1700</v>
      </c>
      <c r="C1361" s="752">
        <v>2323</v>
      </c>
      <c r="D1361" s="343" t="s">
        <v>15460</v>
      </c>
      <c r="E1361" s="752" t="s">
        <v>431</v>
      </c>
      <c r="F1361" s="752" t="s">
        <v>212</v>
      </c>
    </row>
    <row r="1362" spans="2:6" x14ac:dyDescent="0.35">
      <c r="B1362" s="752" t="s">
        <v>1700</v>
      </c>
      <c r="C1362" s="752">
        <v>2323</v>
      </c>
      <c r="D1362" s="343" t="s">
        <v>15459</v>
      </c>
      <c r="E1362" s="752" t="s">
        <v>431</v>
      </c>
      <c r="F1362" s="752" t="s">
        <v>212</v>
      </c>
    </row>
    <row r="1363" spans="2:6" x14ac:dyDescent="0.35">
      <c r="B1363" s="752" t="s">
        <v>1700</v>
      </c>
      <c r="C1363" s="752">
        <v>2323</v>
      </c>
      <c r="D1363" s="343" t="s">
        <v>12808</v>
      </c>
      <c r="E1363" s="752" t="s">
        <v>431</v>
      </c>
      <c r="F1363" s="752" t="s">
        <v>212</v>
      </c>
    </row>
    <row r="1364" spans="2:6" x14ac:dyDescent="0.35">
      <c r="B1364" s="752" t="s">
        <v>1700</v>
      </c>
      <c r="C1364" s="752">
        <v>2323</v>
      </c>
      <c r="D1364" s="343" t="s">
        <v>15458</v>
      </c>
      <c r="E1364" s="752" t="s">
        <v>431</v>
      </c>
      <c r="F1364" s="752" t="s">
        <v>212</v>
      </c>
    </row>
    <row r="1365" spans="2:6" x14ac:dyDescent="0.35">
      <c r="B1365" s="752" t="s">
        <v>1700</v>
      </c>
      <c r="C1365" s="752">
        <v>2323</v>
      </c>
      <c r="D1365" s="343" t="s">
        <v>15457</v>
      </c>
      <c r="E1365" s="752" t="s">
        <v>431</v>
      </c>
      <c r="F1365" s="752" t="s">
        <v>212</v>
      </c>
    </row>
    <row r="1366" spans="2:6" x14ac:dyDescent="0.35">
      <c r="B1366" s="752" t="s">
        <v>1700</v>
      </c>
      <c r="C1366" s="752">
        <v>2323</v>
      </c>
      <c r="D1366" s="343" t="s">
        <v>15456</v>
      </c>
      <c r="E1366" s="752" t="s">
        <v>431</v>
      </c>
      <c r="F1366" s="752" t="s">
        <v>212</v>
      </c>
    </row>
    <row r="1367" spans="2:6" x14ac:dyDescent="0.35">
      <c r="B1367" s="752" t="s">
        <v>1700</v>
      </c>
      <c r="C1367" s="752">
        <v>2323</v>
      </c>
      <c r="D1367" s="343" t="s">
        <v>15455</v>
      </c>
      <c r="E1367" s="752" t="s">
        <v>431</v>
      </c>
      <c r="F1367" s="752" t="s">
        <v>212</v>
      </c>
    </row>
    <row r="1368" spans="2:6" x14ac:dyDescent="0.35">
      <c r="B1368" s="752" t="s">
        <v>1700</v>
      </c>
      <c r="C1368" s="752">
        <v>2323</v>
      </c>
      <c r="D1368" s="343" t="s">
        <v>15454</v>
      </c>
      <c r="E1368" s="752" t="s">
        <v>431</v>
      </c>
      <c r="F1368" s="752" t="s">
        <v>212</v>
      </c>
    </row>
    <row r="1369" spans="2:6" x14ac:dyDescent="0.35">
      <c r="B1369" s="752" t="s">
        <v>1700</v>
      </c>
      <c r="C1369" s="752">
        <v>2323</v>
      </c>
      <c r="D1369" s="343" t="s">
        <v>15453</v>
      </c>
      <c r="E1369" s="752" t="s">
        <v>431</v>
      </c>
      <c r="F1369" s="752" t="s">
        <v>212</v>
      </c>
    </row>
    <row r="1370" spans="2:6" x14ac:dyDescent="0.35">
      <c r="B1370" s="752" t="s">
        <v>1700</v>
      </c>
      <c r="C1370" s="752">
        <v>2323</v>
      </c>
      <c r="D1370" s="343" t="s">
        <v>15452</v>
      </c>
      <c r="E1370" s="752" t="s">
        <v>431</v>
      </c>
      <c r="F1370" s="752" t="s">
        <v>212</v>
      </c>
    </row>
    <row r="1371" spans="2:6" x14ac:dyDescent="0.35">
      <c r="B1371" s="752" t="s">
        <v>1700</v>
      </c>
      <c r="C1371" s="752">
        <v>2324</v>
      </c>
      <c r="D1371" s="343" t="s">
        <v>15451</v>
      </c>
      <c r="E1371" s="752" t="s">
        <v>431</v>
      </c>
      <c r="F1371" s="752" t="s">
        <v>212</v>
      </c>
    </row>
    <row r="1372" spans="2:6" x14ac:dyDescent="0.35">
      <c r="B1372" s="752" t="s">
        <v>1700</v>
      </c>
      <c r="C1372" s="752">
        <v>2324</v>
      </c>
      <c r="D1372" s="343" t="s">
        <v>15450</v>
      </c>
      <c r="E1372" s="752" t="s">
        <v>431</v>
      </c>
      <c r="F1372" s="752" t="s">
        <v>212</v>
      </c>
    </row>
    <row r="1373" spans="2:6" x14ac:dyDescent="0.35">
      <c r="B1373" s="752" t="s">
        <v>1700</v>
      </c>
      <c r="C1373" s="752">
        <v>2324</v>
      </c>
      <c r="D1373" s="343" t="s">
        <v>15449</v>
      </c>
      <c r="E1373" s="752" t="s">
        <v>431</v>
      </c>
      <c r="F1373" s="752" t="s">
        <v>212</v>
      </c>
    </row>
    <row r="1374" spans="2:6" x14ac:dyDescent="0.35">
      <c r="B1374" s="752" t="s">
        <v>1700</v>
      </c>
      <c r="C1374" s="752">
        <v>2324</v>
      </c>
      <c r="D1374" s="343" t="s">
        <v>6101</v>
      </c>
      <c r="E1374" s="752" t="s">
        <v>431</v>
      </c>
      <c r="F1374" s="752" t="s">
        <v>212</v>
      </c>
    </row>
    <row r="1375" spans="2:6" x14ac:dyDescent="0.35">
      <c r="B1375" s="752" t="s">
        <v>1700</v>
      </c>
      <c r="C1375" s="752">
        <v>2324</v>
      </c>
      <c r="D1375" s="343" t="s">
        <v>15448</v>
      </c>
      <c r="E1375" s="752" t="s">
        <v>431</v>
      </c>
      <c r="F1375" s="752" t="s">
        <v>212</v>
      </c>
    </row>
    <row r="1376" spans="2:6" x14ac:dyDescent="0.35">
      <c r="B1376" s="752" t="s">
        <v>1700</v>
      </c>
      <c r="C1376" s="752">
        <v>2324</v>
      </c>
      <c r="D1376" s="343" t="s">
        <v>15447</v>
      </c>
      <c r="E1376" s="752" t="s">
        <v>431</v>
      </c>
      <c r="F1376" s="752" t="s">
        <v>212</v>
      </c>
    </row>
    <row r="1377" spans="2:6" x14ac:dyDescent="0.35">
      <c r="B1377" s="752" t="s">
        <v>1700</v>
      </c>
      <c r="C1377" s="752">
        <v>2324</v>
      </c>
      <c r="D1377" s="343" t="s">
        <v>15446</v>
      </c>
      <c r="E1377" s="752" t="s">
        <v>431</v>
      </c>
      <c r="F1377" s="752" t="s">
        <v>212</v>
      </c>
    </row>
    <row r="1378" spans="2:6" x14ac:dyDescent="0.35">
      <c r="B1378" s="752" t="s">
        <v>1700</v>
      </c>
      <c r="C1378" s="752">
        <v>2324</v>
      </c>
      <c r="D1378" s="343" t="s">
        <v>15445</v>
      </c>
      <c r="E1378" s="752" t="s">
        <v>431</v>
      </c>
      <c r="F1378" s="752" t="s">
        <v>212</v>
      </c>
    </row>
    <row r="1379" spans="2:6" x14ac:dyDescent="0.35">
      <c r="B1379" s="752" t="s">
        <v>1700</v>
      </c>
      <c r="C1379" s="752">
        <v>2324</v>
      </c>
      <c r="D1379" s="343" t="s">
        <v>15444</v>
      </c>
      <c r="E1379" s="752" t="s">
        <v>431</v>
      </c>
      <c r="F1379" s="752" t="s">
        <v>212</v>
      </c>
    </row>
    <row r="1380" spans="2:6" x14ac:dyDescent="0.35">
      <c r="B1380" s="752" t="s">
        <v>1700</v>
      </c>
      <c r="C1380" s="752">
        <v>2324</v>
      </c>
      <c r="D1380" s="343" t="s">
        <v>15443</v>
      </c>
      <c r="E1380" s="752" t="s">
        <v>431</v>
      </c>
      <c r="F1380" s="753" t="s">
        <v>212</v>
      </c>
    </row>
    <row r="1381" spans="2:6" x14ac:dyDescent="0.35">
      <c r="B1381" s="752" t="s">
        <v>1700</v>
      </c>
      <c r="C1381" s="752">
        <v>2324</v>
      </c>
      <c r="D1381" s="343" t="s">
        <v>14663</v>
      </c>
      <c r="E1381" s="752" t="s">
        <v>431</v>
      </c>
      <c r="F1381" s="752" t="s">
        <v>212</v>
      </c>
    </row>
    <row r="1382" spans="2:6" x14ac:dyDescent="0.35">
      <c r="B1382" s="752" t="s">
        <v>1700</v>
      </c>
      <c r="C1382" s="752">
        <v>2324</v>
      </c>
      <c r="D1382" s="343" t="s">
        <v>15442</v>
      </c>
      <c r="E1382" s="752" t="s">
        <v>431</v>
      </c>
      <c r="F1382" s="752" t="s">
        <v>212</v>
      </c>
    </row>
    <row r="1383" spans="2:6" x14ac:dyDescent="0.35">
      <c r="B1383" s="752" t="s">
        <v>1700</v>
      </c>
      <c r="C1383" s="752">
        <v>2324</v>
      </c>
      <c r="D1383" s="343" t="s">
        <v>15441</v>
      </c>
      <c r="E1383" s="752" t="s">
        <v>431</v>
      </c>
      <c r="F1383" s="752" t="s">
        <v>212</v>
      </c>
    </row>
    <row r="1384" spans="2:6" x14ac:dyDescent="0.35">
      <c r="B1384" s="752" t="s">
        <v>1700</v>
      </c>
      <c r="C1384" s="752">
        <v>2324</v>
      </c>
      <c r="D1384" s="343" t="s">
        <v>15440</v>
      </c>
      <c r="E1384" s="752" t="s">
        <v>431</v>
      </c>
      <c r="F1384" s="752" t="s">
        <v>212</v>
      </c>
    </row>
    <row r="1385" spans="2:6" x14ac:dyDescent="0.35">
      <c r="B1385" s="752" t="s">
        <v>1700</v>
      </c>
      <c r="C1385" s="752">
        <v>2324</v>
      </c>
      <c r="D1385" s="343" t="s">
        <v>2262</v>
      </c>
      <c r="E1385" s="752" t="s">
        <v>431</v>
      </c>
      <c r="F1385" s="752" t="s">
        <v>212</v>
      </c>
    </row>
    <row r="1386" spans="2:6" x14ac:dyDescent="0.35">
      <c r="B1386" s="752" t="s">
        <v>1700</v>
      </c>
      <c r="C1386" s="752">
        <v>2324</v>
      </c>
      <c r="D1386" s="343" t="s">
        <v>15439</v>
      </c>
      <c r="E1386" s="752" t="s">
        <v>431</v>
      </c>
      <c r="F1386" s="752" t="s">
        <v>212</v>
      </c>
    </row>
    <row r="1387" spans="2:6" x14ac:dyDescent="0.35">
      <c r="B1387" s="752" t="s">
        <v>1700</v>
      </c>
      <c r="C1387" s="752">
        <v>2324</v>
      </c>
      <c r="D1387" s="343" t="s">
        <v>15438</v>
      </c>
      <c r="E1387" s="752" t="s">
        <v>431</v>
      </c>
      <c r="F1387" s="752" t="s">
        <v>212</v>
      </c>
    </row>
    <row r="1388" spans="2:6" x14ac:dyDescent="0.35">
      <c r="B1388" s="752" t="s">
        <v>1700</v>
      </c>
      <c r="C1388" s="752">
        <v>2324</v>
      </c>
      <c r="D1388" s="343" t="s">
        <v>15437</v>
      </c>
      <c r="E1388" s="752" t="s">
        <v>431</v>
      </c>
      <c r="F1388" s="752" t="s">
        <v>212</v>
      </c>
    </row>
    <row r="1389" spans="2:6" x14ac:dyDescent="0.35">
      <c r="B1389" s="752" t="s">
        <v>1700</v>
      </c>
      <c r="C1389" s="752">
        <v>2324</v>
      </c>
      <c r="D1389" s="343" t="s">
        <v>15436</v>
      </c>
      <c r="E1389" s="752" t="s">
        <v>431</v>
      </c>
      <c r="F1389" s="752" t="s">
        <v>212</v>
      </c>
    </row>
    <row r="1390" spans="2:6" x14ac:dyDescent="0.35">
      <c r="B1390" s="752" t="s">
        <v>1700</v>
      </c>
      <c r="C1390" s="752">
        <v>2324</v>
      </c>
      <c r="D1390" s="343" t="s">
        <v>2086</v>
      </c>
      <c r="E1390" s="752" t="s">
        <v>431</v>
      </c>
      <c r="F1390" s="752" t="s">
        <v>212</v>
      </c>
    </row>
    <row r="1391" spans="2:6" x14ac:dyDescent="0.35">
      <c r="B1391" s="752" t="s">
        <v>1700</v>
      </c>
      <c r="C1391" s="752">
        <v>2324</v>
      </c>
      <c r="D1391" s="343" t="s">
        <v>15435</v>
      </c>
      <c r="E1391" s="752" t="s">
        <v>431</v>
      </c>
      <c r="F1391" s="752" t="s">
        <v>212</v>
      </c>
    </row>
    <row r="1392" spans="2:6" x14ac:dyDescent="0.35">
      <c r="B1392" s="752" t="s">
        <v>1700</v>
      </c>
      <c r="C1392" s="752">
        <v>2324</v>
      </c>
      <c r="D1392" s="343" t="s">
        <v>15434</v>
      </c>
      <c r="E1392" s="752" t="s">
        <v>431</v>
      </c>
      <c r="F1392" s="752" t="s">
        <v>212</v>
      </c>
    </row>
    <row r="1393" spans="2:9" s="757" customFormat="1" x14ac:dyDescent="0.35">
      <c r="B1393" s="752" t="s">
        <v>1700</v>
      </c>
      <c r="C1393" s="752">
        <v>2324</v>
      </c>
      <c r="D1393" s="343" t="s">
        <v>15433</v>
      </c>
      <c r="E1393" s="752" t="s">
        <v>431</v>
      </c>
      <c r="F1393" s="752" t="s">
        <v>212</v>
      </c>
      <c r="I1393" s="758"/>
    </row>
    <row r="1394" spans="2:9" x14ac:dyDescent="0.35">
      <c r="B1394" s="752" t="s">
        <v>1700</v>
      </c>
      <c r="C1394" s="752">
        <v>2325</v>
      </c>
      <c r="D1394" s="343" t="s">
        <v>15432</v>
      </c>
      <c r="E1394" s="752" t="s">
        <v>431</v>
      </c>
      <c r="F1394" s="752" t="s">
        <v>1711</v>
      </c>
    </row>
    <row r="1395" spans="2:9" x14ac:dyDescent="0.35">
      <c r="B1395" s="752" t="s">
        <v>1700</v>
      </c>
      <c r="C1395" s="752">
        <v>2325</v>
      </c>
      <c r="D1395" s="343" t="s">
        <v>15431</v>
      </c>
      <c r="E1395" s="752" t="s">
        <v>431</v>
      </c>
      <c r="F1395" s="752" t="s">
        <v>1711</v>
      </c>
    </row>
    <row r="1396" spans="2:9" x14ac:dyDescent="0.35">
      <c r="B1396" s="752" t="s">
        <v>1700</v>
      </c>
      <c r="C1396" s="752">
        <v>2325</v>
      </c>
      <c r="D1396" s="343" t="s">
        <v>15430</v>
      </c>
      <c r="E1396" s="752" t="s">
        <v>431</v>
      </c>
      <c r="F1396" s="752" t="s">
        <v>1711</v>
      </c>
    </row>
    <row r="1397" spans="2:9" x14ac:dyDescent="0.35">
      <c r="B1397" s="752" t="s">
        <v>1700</v>
      </c>
      <c r="C1397" s="752">
        <v>2325</v>
      </c>
      <c r="D1397" s="343" t="s">
        <v>15429</v>
      </c>
      <c r="E1397" s="752" t="s">
        <v>431</v>
      </c>
      <c r="F1397" s="752" t="s">
        <v>1711</v>
      </c>
    </row>
    <row r="1398" spans="2:9" x14ac:dyDescent="0.35">
      <c r="B1398" s="752" t="s">
        <v>1700</v>
      </c>
      <c r="C1398" s="752">
        <v>2325</v>
      </c>
      <c r="D1398" s="343" t="s">
        <v>7825</v>
      </c>
      <c r="E1398" s="752" t="s">
        <v>431</v>
      </c>
      <c r="F1398" s="752" t="s">
        <v>1711</v>
      </c>
    </row>
    <row r="1399" spans="2:9" x14ac:dyDescent="0.35">
      <c r="B1399" s="752" t="s">
        <v>1700</v>
      </c>
      <c r="C1399" s="752">
        <v>2325</v>
      </c>
      <c r="D1399" s="343" t="s">
        <v>15428</v>
      </c>
      <c r="E1399" s="752" t="s">
        <v>431</v>
      </c>
      <c r="F1399" s="752" t="s">
        <v>1711</v>
      </c>
    </row>
    <row r="1400" spans="2:9" x14ac:dyDescent="0.35">
      <c r="B1400" s="752" t="s">
        <v>1700</v>
      </c>
      <c r="C1400" s="752">
        <v>2325</v>
      </c>
      <c r="D1400" s="343" t="s">
        <v>15427</v>
      </c>
      <c r="E1400" s="752" t="s">
        <v>431</v>
      </c>
      <c r="F1400" s="752" t="s">
        <v>1711</v>
      </c>
    </row>
    <row r="1401" spans="2:9" x14ac:dyDescent="0.35">
      <c r="B1401" s="752" t="s">
        <v>1700</v>
      </c>
      <c r="C1401" s="752">
        <v>2325</v>
      </c>
      <c r="D1401" s="343" t="s">
        <v>15426</v>
      </c>
      <c r="E1401" s="752" t="s">
        <v>431</v>
      </c>
      <c r="F1401" s="752" t="s">
        <v>1711</v>
      </c>
    </row>
    <row r="1402" spans="2:9" x14ac:dyDescent="0.35">
      <c r="B1402" s="752" t="s">
        <v>1700</v>
      </c>
      <c r="C1402" s="752">
        <v>2325</v>
      </c>
      <c r="D1402" s="343" t="s">
        <v>15425</v>
      </c>
      <c r="E1402" s="752" t="s">
        <v>431</v>
      </c>
      <c r="F1402" s="752" t="s">
        <v>1711</v>
      </c>
    </row>
    <row r="1403" spans="2:9" x14ac:dyDescent="0.35">
      <c r="B1403" s="752" t="s">
        <v>1700</v>
      </c>
      <c r="C1403" s="752">
        <v>2325</v>
      </c>
      <c r="D1403" s="343" t="s">
        <v>15424</v>
      </c>
      <c r="E1403" s="752" t="s">
        <v>431</v>
      </c>
      <c r="F1403" s="753" t="s">
        <v>1711</v>
      </c>
    </row>
    <row r="1404" spans="2:9" x14ac:dyDescent="0.35">
      <c r="B1404" s="752" t="s">
        <v>1700</v>
      </c>
      <c r="C1404" s="752">
        <v>2325</v>
      </c>
      <c r="D1404" s="343" t="s">
        <v>15423</v>
      </c>
      <c r="E1404" s="752" t="s">
        <v>431</v>
      </c>
      <c r="F1404" s="752" t="s">
        <v>1711</v>
      </c>
    </row>
    <row r="1405" spans="2:9" x14ac:dyDescent="0.35">
      <c r="B1405" s="752" t="s">
        <v>1700</v>
      </c>
      <c r="C1405" s="752">
        <v>2325</v>
      </c>
      <c r="D1405" s="343" t="s">
        <v>15422</v>
      </c>
      <c r="E1405" s="752" t="s">
        <v>431</v>
      </c>
      <c r="F1405" s="752" t="s">
        <v>1711</v>
      </c>
    </row>
    <row r="1406" spans="2:9" x14ac:dyDescent="0.35">
      <c r="B1406" s="752" t="s">
        <v>1700</v>
      </c>
      <c r="C1406" s="752">
        <v>2325</v>
      </c>
      <c r="D1406" s="343" t="s">
        <v>15421</v>
      </c>
      <c r="E1406" s="752" t="s">
        <v>431</v>
      </c>
      <c r="F1406" s="753" t="s">
        <v>1711</v>
      </c>
    </row>
    <row r="1407" spans="2:9" x14ac:dyDescent="0.35">
      <c r="B1407" s="752" t="s">
        <v>1700</v>
      </c>
      <c r="C1407" s="752">
        <v>2325</v>
      </c>
      <c r="D1407" s="343" t="s">
        <v>15420</v>
      </c>
      <c r="E1407" s="752" t="s">
        <v>431</v>
      </c>
      <c r="F1407" s="752" t="s">
        <v>1711</v>
      </c>
    </row>
    <row r="1408" spans="2:9" x14ac:dyDescent="0.35">
      <c r="B1408" s="752" t="s">
        <v>1700</v>
      </c>
      <c r="C1408" s="752">
        <v>2325</v>
      </c>
      <c r="D1408" s="343" t="s">
        <v>15419</v>
      </c>
      <c r="E1408" s="752" t="s">
        <v>431</v>
      </c>
      <c r="F1408" s="752" t="s">
        <v>1711</v>
      </c>
    </row>
    <row r="1409" spans="2:6" x14ac:dyDescent="0.35">
      <c r="B1409" s="752" t="s">
        <v>1700</v>
      </c>
      <c r="C1409" s="752">
        <v>2325</v>
      </c>
      <c r="D1409" s="343" t="s">
        <v>15418</v>
      </c>
      <c r="E1409" s="752" t="s">
        <v>431</v>
      </c>
      <c r="F1409" s="752" t="s">
        <v>1711</v>
      </c>
    </row>
    <row r="1410" spans="2:6" x14ac:dyDescent="0.35">
      <c r="B1410" s="752" t="s">
        <v>1700</v>
      </c>
      <c r="C1410" s="752">
        <v>2325</v>
      </c>
      <c r="D1410" s="343" t="s">
        <v>15417</v>
      </c>
      <c r="E1410" s="752" t="s">
        <v>431</v>
      </c>
      <c r="F1410" s="752" t="s">
        <v>1711</v>
      </c>
    </row>
    <row r="1411" spans="2:6" x14ac:dyDescent="0.35">
      <c r="B1411" s="752" t="s">
        <v>1700</v>
      </c>
      <c r="C1411" s="752">
        <v>2325</v>
      </c>
      <c r="D1411" s="343" t="s">
        <v>15416</v>
      </c>
      <c r="E1411" s="752" t="s">
        <v>431</v>
      </c>
      <c r="F1411" s="752" t="s">
        <v>1711</v>
      </c>
    </row>
    <row r="1412" spans="2:6" x14ac:dyDescent="0.35">
      <c r="B1412" s="752" t="s">
        <v>1700</v>
      </c>
      <c r="C1412" s="752">
        <v>2325</v>
      </c>
      <c r="D1412" s="343" t="s">
        <v>15415</v>
      </c>
      <c r="E1412" s="752" t="s">
        <v>431</v>
      </c>
      <c r="F1412" s="752" t="s">
        <v>1711</v>
      </c>
    </row>
    <row r="1413" spans="2:6" x14ac:dyDescent="0.35">
      <c r="B1413" s="752" t="s">
        <v>1700</v>
      </c>
      <c r="C1413" s="752">
        <v>2325</v>
      </c>
      <c r="D1413" s="343" t="s">
        <v>15414</v>
      </c>
      <c r="E1413" s="752" t="s">
        <v>431</v>
      </c>
      <c r="F1413" s="752" t="s">
        <v>1711</v>
      </c>
    </row>
    <row r="1414" spans="2:6" x14ac:dyDescent="0.35">
      <c r="B1414" s="752" t="s">
        <v>1700</v>
      </c>
      <c r="C1414" s="752">
        <v>2325</v>
      </c>
      <c r="D1414" s="343" t="s">
        <v>15413</v>
      </c>
      <c r="E1414" s="752" t="s">
        <v>431</v>
      </c>
      <c r="F1414" s="752" t="s">
        <v>1711</v>
      </c>
    </row>
    <row r="1415" spans="2:6" x14ac:dyDescent="0.35">
      <c r="B1415" s="752" t="s">
        <v>1700</v>
      </c>
      <c r="C1415" s="752">
        <v>2325</v>
      </c>
      <c r="D1415" s="343" t="s">
        <v>15412</v>
      </c>
      <c r="E1415" s="752" t="s">
        <v>431</v>
      </c>
      <c r="F1415" s="753" t="s">
        <v>1711</v>
      </c>
    </row>
    <row r="1416" spans="2:6" x14ac:dyDescent="0.35">
      <c r="B1416" s="752" t="s">
        <v>1700</v>
      </c>
      <c r="C1416" s="752">
        <v>2325</v>
      </c>
      <c r="D1416" s="343" t="s">
        <v>15411</v>
      </c>
      <c r="E1416" s="752" t="s">
        <v>431</v>
      </c>
      <c r="F1416" s="753" t="s">
        <v>1711</v>
      </c>
    </row>
    <row r="1417" spans="2:6" x14ac:dyDescent="0.35">
      <c r="B1417" s="752" t="s">
        <v>1700</v>
      </c>
      <c r="C1417" s="752">
        <v>2325</v>
      </c>
      <c r="D1417" s="343" t="s">
        <v>15410</v>
      </c>
      <c r="E1417" s="752" t="s">
        <v>431</v>
      </c>
      <c r="F1417" s="752" t="s">
        <v>1711</v>
      </c>
    </row>
    <row r="1418" spans="2:6" x14ac:dyDescent="0.35">
      <c r="B1418" s="752" t="s">
        <v>1700</v>
      </c>
      <c r="C1418" s="752">
        <v>2325</v>
      </c>
      <c r="D1418" s="343" t="s">
        <v>15409</v>
      </c>
      <c r="E1418" s="752" t="s">
        <v>431</v>
      </c>
      <c r="F1418" s="752" t="s">
        <v>1711</v>
      </c>
    </row>
    <row r="1419" spans="2:6" x14ac:dyDescent="0.35">
      <c r="B1419" s="752" t="s">
        <v>1700</v>
      </c>
      <c r="C1419" s="752">
        <v>2325</v>
      </c>
      <c r="D1419" s="343" t="s">
        <v>15408</v>
      </c>
      <c r="E1419" s="752" t="s">
        <v>431</v>
      </c>
      <c r="F1419" s="752" t="s">
        <v>1711</v>
      </c>
    </row>
    <row r="1420" spans="2:6" x14ac:dyDescent="0.35">
      <c r="B1420" s="752" t="s">
        <v>1700</v>
      </c>
      <c r="C1420" s="752">
        <v>2325</v>
      </c>
      <c r="D1420" s="343" t="s">
        <v>15407</v>
      </c>
      <c r="E1420" s="752" t="s">
        <v>431</v>
      </c>
      <c r="F1420" s="752" t="s">
        <v>1711</v>
      </c>
    </row>
    <row r="1421" spans="2:6" x14ac:dyDescent="0.35">
      <c r="B1421" s="752" t="s">
        <v>1700</v>
      </c>
      <c r="C1421" s="752">
        <v>2325</v>
      </c>
      <c r="D1421" s="343" t="s">
        <v>15406</v>
      </c>
      <c r="E1421" s="752" t="s">
        <v>431</v>
      </c>
      <c r="F1421" s="752" t="s">
        <v>1711</v>
      </c>
    </row>
    <row r="1422" spans="2:6" x14ac:dyDescent="0.35">
      <c r="B1422" s="752" t="s">
        <v>1700</v>
      </c>
      <c r="C1422" s="752">
        <v>2325</v>
      </c>
      <c r="D1422" s="343" t="s">
        <v>15405</v>
      </c>
      <c r="E1422" s="752" t="s">
        <v>431</v>
      </c>
      <c r="F1422" s="752" t="s">
        <v>1711</v>
      </c>
    </row>
    <row r="1423" spans="2:6" x14ac:dyDescent="0.35">
      <c r="B1423" s="752" t="s">
        <v>1700</v>
      </c>
      <c r="C1423" s="752">
        <v>2325</v>
      </c>
      <c r="D1423" s="343" t="s">
        <v>15404</v>
      </c>
      <c r="E1423" s="752" t="s">
        <v>431</v>
      </c>
      <c r="F1423" s="752" t="s">
        <v>1711</v>
      </c>
    </row>
    <row r="1424" spans="2:6" x14ac:dyDescent="0.35">
      <c r="B1424" s="752" t="s">
        <v>1700</v>
      </c>
      <c r="C1424" s="752">
        <v>2325</v>
      </c>
      <c r="D1424" s="343" t="s">
        <v>15403</v>
      </c>
      <c r="E1424" s="752" t="s">
        <v>431</v>
      </c>
      <c r="F1424" s="753" t="s">
        <v>1711</v>
      </c>
    </row>
    <row r="1425" spans="2:6" x14ac:dyDescent="0.35">
      <c r="B1425" s="752" t="s">
        <v>1700</v>
      </c>
      <c r="C1425" s="752">
        <v>2325</v>
      </c>
      <c r="D1425" s="343" t="s">
        <v>15402</v>
      </c>
      <c r="E1425" s="752" t="s">
        <v>431</v>
      </c>
      <c r="F1425" s="752" t="s">
        <v>1711</v>
      </c>
    </row>
    <row r="1426" spans="2:6" x14ac:dyDescent="0.35">
      <c r="B1426" s="752" t="s">
        <v>1700</v>
      </c>
      <c r="C1426" s="752">
        <v>2325</v>
      </c>
      <c r="D1426" s="343" t="s">
        <v>15401</v>
      </c>
      <c r="E1426" s="752" t="s">
        <v>431</v>
      </c>
      <c r="F1426" s="753" t="s">
        <v>9322</v>
      </c>
    </row>
    <row r="1427" spans="2:6" x14ac:dyDescent="0.35">
      <c r="B1427" s="752" t="s">
        <v>1700</v>
      </c>
      <c r="C1427" s="752">
        <v>2326</v>
      </c>
      <c r="D1427" s="343" t="s">
        <v>15400</v>
      </c>
      <c r="E1427" s="752" t="s">
        <v>431</v>
      </c>
      <c r="F1427" s="752" t="s">
        <v>1711</v>
      </c>
    </row>
    <row r="1428" spans="2:6" x14ac:dyDescent="0.35">
      <c r="B1428" s="752" t="s">
        <v>1700</v>
      </c>
      <c r="C1428" s="752">
        <v>2326</v>
      </c>
      <c r="D1428" s="343" t="s">
        <v>15399</v>
      </c>
      <c r="E1428" s="752" t="s">
        <v>431</v>
      </c>
      <c r="F1428" s="752" t="s">
        <v>1711</v>
      </c>
    </row>
    <row r="1429" spans="2:6" x14ac:dyDescent="0.35">
      <c r="B1429" s="752" t="s">
        <v>1700</v>
      </c>
      <c r="C1429" s="752">
        <v>2326</v>
      </c>
      <c r="D1429" s="343" t="s">
        <v>15398</v>
      </c>
      <c r="E1429" s="752" t="s">
        <v>431</v>
      </c>
      <c r="F1429" s="752" t="s">
        <v>1711</v>
      </c>
    </row>
    <row r="1430" spans="2:6" x14ac:dyDescent="0.35">
      <c r="B1430" s="752" t="s">
        <v>1700</v>
      </c>
      <c r="C1430" s="752">
        <v>2326</v>
      </c>
      <c r="D1430" s="343" t="s">
        <v>15397</v>
      </c>
      <c r="E1430" s="752" t="s">
        <v>431</v>
      </c>
      <c r="F1430" s="752" t="s">
        <v>1711</v>
      </c>
    </row>
    <row r="1431" spans="2:6" x14ac:dyDescent="0.35">
      <c r="B1431" s="752" t="s">
        <v>1700</v>
      </c>
      <c r="C1431" s="752">
        <v>2326</v>
      </c>
      <c r="D1431" s="343" t="s">
        <v>15396</v>
      </c>
      <c r="E1431" s="752" t="s">
        <v>431</v>
      </c>
      <c r="F1431" s="752" t="s">
        <v>1711</v>
      </c>
    </row>
    <row r="1432" spans="2:6" x14ac:dyDescent="0.35">
      <c r="B1432" s="752" t="s">
        <v>1700</v>
      </c>
      <c r="C1432" s="752">
        <v>2326</v>
      </c>
      <c r="D1432" s="343" t="s">
        <v>13410</v>
      </c>
      <c r="E1432" s="752" t="s">
        <v>431</v>
      </c>
      <c r="F1432" s="752" t="s">
        <v>1711</v>
      </c>
    </row>
    <row r="1433" spans="2:6" x14ac:dyDescent="0.35">
      <c r="B1433" s="752" t="s">
        <v>1700</v>
      </c>
      <c r="C1433" s="752">
        <v>2327</v>
      </c>
      <c r="D1433" s="343" t="s">
        <v>15395</v>
      </c>
      <c r="E1433" s="752" t="s">
        <v>431</v>
      </c>
      <c r="F1433" s="752" t="s">
        <v>1711</v>
      </c>
    </row>
    <row r="1434" spans="2:6" x14ac:dyDescent="0.35">
      <c r="B1434" s="752" t="s">
        <v>1700</v>
      </c>
      <c r="C1434" s="752">
        <v>2327</v>
      </c>
      <c r="D1434" s="343" t="s">
        <v>15394</v>
      </c>
      <c r="E1434" s="752" t="s">
        <v>431</v>
      </c>
      <c r="F1434" s="752" t="s">
        <v>1711</v>
      </c>
    </row>
    <row r="1435" spans="2:6" x14ac:dyDescent="0.35">
      <c r="B1435" s="752" t="s">
        <v>1700</v>
      </c>
      <c r="C1435" s="752">
        <v>2327</v>
      </c>
      <c r="D1435" s="343" t="s">
        <v>15393</v>
      </c>
      <c r="E1435" s="752" t="s">
        <v>431</v>
      </c>
      <c r="F1435" s="752" t="s">
        <v>1711</v>
      </c>
    </row>
    <row r="1436" spans="2:6" x14ac:dyDescent="0.35">
      <c r="B1436" s="752" t="s">
        <v>1700</v>
      </c>
      <c r="C1436" s="752">
        <v>2328</v>
      </c>
      <c r="D1436" s="343" t="s">
        <v>15392</v>
      </c>
      <c r="E1436" s="752" t="s">
        <v>431</v>
      </c>
      <c r="F1436" s="752" t="s">
        <v>1698</v>
      </c>
    </row>
    <row r="1437" spans="2:6" x14ac:dyDescent="0.35">
      <c r="B1437" s="752" t="s">
        <v>1700</v>
      </c>
      <c r="C1437" s="752">
        <v>2328</v>
      </c>
      <c r="D1437" s="343" t="s">
        <v>15391</v>
      </c>
      <c r="E1437" s="752" t="s">
        <v>431</v>
      </c>
      <c r="F1437" s="752" t="s">
        <v>1698</v>
      </c>
    </row>
    <row r="1438" spans="2:6" x14ac:dyDescent="0.35">
      <c r="B1438" s="752" t="s">
        <v>1700</v>
      </c>
      <c r="C1438" s="752">
        <v>2328</v>
      </c>
      <c r="D1438" s="343" t="s">
        <v>15390</v>
      </c>
      <c r="E1438" s="752" t="s">
        <v>431</v>
      </c>
      <c r="F1438" s="752" t="s">
        <v>1698</v>
      </c>
    </row>
    <row r="1439" spans="2:6" x14ac:dyDescent="0.35">
      <c r="B1439" s="752" t="s">
        <v>1700</v>
      </c>
      <c r="C1439" s="752">
        <v>2328</v>
      </c>
      <c r="D1439" s="343" t="s">
        <v>15389</v>
      </c>
      <c r="E1439" s="752" t="s">
        <v>431</v>
      </c>
      <c r="F1439" s="752" t="s">
        <v>1698</v>
      </c>
    </row>
    <row r="1440" spans="2:6" x14ac:dyDescent="0.35">
      <c r="B1440" s="752" t="s">
        <v>1700</v>
      </c>
      <c r="C1440" s="752">
        <v>2328</v>
      </c>
      <c r="D1440" s="343" t="s">
        <v>15388</v>
      </c>
      <c r="E1440" s="752" t="s">
        <v>431</v>
      </c>
      <c r="F1440" s="752" t="s">
        <v>1698</v>
      </c>
    </row>
    <row r="1441" spans="2:6" x14ac:dyDescent="0.35">
      <c r="B1441" s="752" t="s">
        <v>1700</v>
      </c>
      <c r="C1441" s="752">
        <v>2328</v>
      </c>
      <c r="D1441" s="343" t="s">
        <v>15387</v>
      </c>
      <c r="E1441" s="752" t="s">
        <v>431</v>
      </c>
      <c r="F1441" s="752" t="s">
        <v>1698</v>
      </c>
    </row>
    <row r="1442" spans="2:6" x14ac:dyDescent="0.35">
      <c r="B1442" s="752" t="s">
        <v>1700</v>
      </c>
      <c r="C1442" s="752">
        <v>2328</v>
      </c>
      <c r="D1442" s="343" t="s">
        <v>15386</v>
      </c>
      <c r="E1442" s="752" t="s">
        <v>431</v>
      </c>
      <c r="F1442" s="752" t="s">
        <v>1698</v>
      </c>
    </row>
    <row r="1443" spans="2:6" x14ac:dyDescent="0.35">
      <c r="B1443" s="752" t="s">
        <v>1700</v>
      </c>
      <c r="C1443" s="752">
        <v>2328</v>
      </c>
      <c r="D1443" s="343" t="s">
        <v>15385</v>
      </c>
      <c r="E1443" s="752" t="s">
        <v>431</v>
      </c>
      <c r="F1443" s="752" t="s">
        <v>1698</v>
      </c>
    </row>
    <row r="1444" spans="2:6" x14ac:dyDescent="0.35">
      <c r="B1444" s="752" t="s">
        <v>1700</v>
      </c>
      <c r="C1444" s="752">
        <v>2328</v>
      </c>
      <c r="D1444" s="343" t="s">
        <v>15384</v>
      </c>
      <c r="E1444" s="752" t="s">
        <v>431</v>
      </c>
      <c r="F1444" s="752" t="s">
        <v>1698</v>
      </c>
    </row>
    <row r="1445" spans="2:6" x14ac:dyDescent="0.35">
      <c r="B1445" s="752" t="s">
        <v>1700</v>
      </c>
      <c r="C1445" s="752">
        <v>2328</v>
      </c>
      <c r="D1445" s="343" t="s">
        <v>15383</v>
      </c>
      <c r="E1445" s="752" t="s">
        <v>431</v>
      </c>
      <c r="F1445" s="752" t="s">
        <v>1698</v>
      </c>
    </row>
    <row r="1446" spans="2:6" x14ac:dyDescent="0.35">
      <c r="B1446" s="752" t="s">
        <v>1700</v>
      </c>
      <c r="C1446" s="752">
        <v>2329</v>
      </c>
      <c r="D1446" s="343" t="s">
        <v>9433</v>
      </c>
      <c r="E1446" s="752" t="s">
        <v>431</v>
      </c>
      <c r="F1446" s="752" t="s">
        <v>1698</v>
      </c>
    </row>
    <row r="1447" spans="2:6" x14ac:dyDescent="0.35">
      <c r="B1447" s="752" t="s">
        <v>1700</v>
      </c>
      <c r="C1447" s="752">
        <v>2329</v>
      </c>
      <c r="D1447" s="343" t="s">
        <v>4112</v>
      </c>
      <c r="E1447" s="752" t="s">
        <v>431</v>
      </c>
      <c r="F1447" s="752" t="s">
        <v>1698</v>
      </c>
    </row>
    <row r="1448" spans="2:6" x14ac:dyDescent="0.35">
      <c r="B1448" s="752" t="s">
        <v>1700</v>
      </c>
      <c r="C1448" s="752">
        <v>2329</v>
      </c>
      <c r="D1448" s="343" t="s">
        <v>15382</v>
      </c>
      <c r="E1448" s="752" t="s">
        <v>431</v>
      </c>
      <c r="F1448" s="752" t="s">
        <v>1698</v>
      </c>
    </row>
    <row r="1449" spans="2:6" x14ac:dyDescent="0.35">
      <c r="B1449" s="752" t="s">
        <v>1700</v>
      </c>
      <c r="C1449" s="752">
        <v>2330</v>
      </c>
      <c r="D1449" s="343" t="s">
        <v>15381</v>
      </c>
      <c r="E1449" s="752" t="s">
        <v>431</v>
      </c>
      <c r="F1449" s="752" t="s">
        <v>1711</v>
      </c>
    </row>
    <row r="1450" spans="2:6" x14ac:dyDescent="0.35">
      <c r="B1450" s="752" t="s">
        <v>1700</v>
      </c>
      <c r="C1450" s="752">
        <v>2330</v>
      </c>
      <c r="D1450" s="343" t="s">
        <v>15380</v>
      </c>
      <c r="E1450" s="752" t="s">
        <v>431</v>
      </c>
      <c r="F1450" s="752" t="s">
        <v>1711</v>
      </c>
    </row>
    <row r="1451" spans="2:6" x14ac:dyDescent="0.35">
      <c r="B1451" s="752" t="s">
        <v>1700</v>
      </c>
      <c r="C1451" s="752">
        <v>2330</v>
      </c>
      <c r="D1451" s="343" t="s">
        <v>15379</v>
      </c>
      <c r="E1451" s="752" t="s">
        <v>431</v>
      </c>
      <c r="F1451" s="752" t="s">
        <v>1711</v>
      </c>
    </row>
    <row r="1452" spans="2:6" x14ac:dyDescent="0.35">
      <c r="B1452" s="752" t="s">
        <v>1700</v>
      </c>
      <c r="C1452" s="752">
        <v>2330</v>
      </c>
      <c r="D1452" s="343" t="s">
        <v>15378</v>
      </c>
      <c r="E1452" s="752" t="s">
        <v>431</v>
      </c>
      <c r="F1452" s="752" t="s">
        <v>1711</v>
      </c>
    </row>
    <row r="1453" spans="2:6" x14ac:dyDescent="0.35">
      <c r="B1453" s="752" t="s">
        <v>1700</v>
      </c>
      <c r="C1453" s="752">
        <v>2330</v>
      </c>
      <c r="D1453" s="343" t="s">
        <v>15377</v>
      </c>
      <c r="E1453" s="752" t="s">
        <v>431</v>
      </c>
      <c r="F1453" s="752" t="s">
        <v>1711</v>
      </c>
    </row>
    <row r="1454" spans="2:6" x14ac:dyDescent="0.35">
      <c r="B1454" s="752" t="s">
        <v>1700</v>
      </c>
      <c r="C1454" s="752">
        <v>2330</v>
      </c>
      <c r="D1454" s="343" t="s">
        <v>3175</v>
      </c>
      <c r="E1454" s="752" t="s">
        <v>431</v>
      </c>
      <c r="F1454" s="752" t="s">
        <v>1711</v>
      </c>
    </row>
    <row r="1455" spans="2:6" x14ac:dyDescent="0.35">
      <c r="B1455" s="752" t="s">
        <v>1700</v>
      </c>
      <c r="C1455" s="752">
        <v>2330</v>
      </c>
      <c r="D1455" s="343" t="s">
        <v>10310</v>
      </c>
      <c r="E1455" s="752" t="s">
        <v>431</v>
      </c>
      <c r="F1455" s="752" t="s">
        <v>1711</v>
      </c>
    </row>
    <row r="1456" spans="2:6" x14ac:dyDescent="0.35">
      <c r="B1456" s="752" t="s">
        <v>1700</v>
      </c>
      <c r="C1456" s="752">
        <v>2330</v>
      </c>
      <c r="D1456" s="343" t="s">
        <v>11826</v>
      </c>
      <c r="E1456" s="752" t="s">
        <v>431</v>
      </c>
      <c r="F1456" s="752" t="s">
        <v>1711</v>
      </c>
    </row>
    <row r="1457" spans="2:6" x14ac:dyDescent="0.35">
      <c r="B1457" s="752" t="s">
        <v>1700</v>
      </c>
      <c r="C1457" s="752">
        <v>2330</v>
      </c>
      <c r="D1457" s="343" t="s">
        <v>15376</v>
      </c>
      <c r="E1457" s="752" t="s">
        <v>431</v>
      </c>
      <c r="F1457" s="752" t="s">
        <v>1711</v>
      </c>
    </row>
    <row r="1458" spans="2:6" x14ac:dyDescent="0.35">
      <c r="B1458" s="752" t="s">
        <v>1700</v>
      </c>
      <c r="C1458" s="752">
        <v>2330</v>
      </c>
      <c r="D1458" s="343" t="s">
        <v>10808</v>
      </c>
      <c r="E1458" s="752" t="s">
        <v>431</v>
      </c>
      <c r="F1458" s="752" t="s">
        <v>1711</v>
      </c>
    </row>
    <row r="1459" spans="2:6" x14ac:dyDescent="0.35">
      <c r="B1459" s="752" t="s">
        <v>1700</v>
      </c>
      <c r="C1459" s="752">
        <v>2330</v>
      </c>
      <c r="D1459" s="343" t="s">
        <v>15375</v>
      </c>
      <c r="E1459" s="752" t="s">
        <v>431</v>
      </c>
      <c r="F1459" s="752" t="s">
        <v>1711</v>
      </c>
    </row>
    <row r="1460" spans="2:6" x14ac:dyDescent="0.35">
      <c r="B1460" s="752" t="s">
        <v>1700</v>
      </c>
      <c r="C1460" s="752">
        <v>2330</v>
      </c>
      <c r="D1460" s="343" t="s">
        <v>4007</v>
      </c>
      <c r="E1460" s="752" t="s">
        <v>431</v>
      </c>
      <c r="F1460" s="752" t="s">
        <v>1711</v>
      </c>
    </row>
    <row r="1461" spans="2:6" x14ac:dyDescent="0.35">
      <c r="B1461" s="752" t="s">
        <v>1700</v>
      </c>
      <c r="C1461" s="752">
        <v>2330</v>
      </c>
      <c r="D1461" s="343" t="s">
        <v>15374</v>
      </c>
      <c r="E1461" s="752" t="s">
        <v>431</v>
      </c>
      <c r="F1461" s="752" t="s">
        <v>1711</v>
      </c>
    </row>
    <row r="1462" spans="2:6" x14ac:dyDescent="0.35">
      <c r="B1462" s="752" t="s">
        <v>1700</v>
      </c>
      <c r="C1462" s="752">
        <v>2330</v>
      </c>
      <c r="D1462" s="343" t="s">
        <v>10738</v>
      </c>
      <c r="E1462" s="752" t="s">
        <v>431</v>
      </c>
      <c r="F1462" s="752" t="s">
        <v>1711</v>
      </c>
    </row>
    <row r="1463" spans="2:6" x14ac:dyDescent="0.35">
      <c r="B1463" s="752" t="s">
        <v>1700</v>
      </c>
      <c r="C1463" s="752">
        <v>2330</v>
      </c>
      <c r="D1463" s="343" t="s">
        <v>15373</v>
      </c>
      <c r="E1463" s="752" t="s">
        <v>431</v>
      </c>
      <c r="F1463" s="752" t="s">
        <v>1711</v>
      </c>
    </row>
    <row r="1464" spans="2:6" x14ac:dyDescent="0.35">
      <c r="B1464" s="752" t="s">
        <v>1700</v>
      </c>
      <c r="C1464" s="752">
        <v>2330</v>
      </c>
      <c r="D1464" s="343" t="s">
        <v>15372</v>
      </c>
      <c r="E1464" s="752" t="s">
        <v>431</v>
      </c>
      <c r="F1464" s="752" t="s">
        <v>1711</v>
      </c>
    </row>
    <row r="1465" spans="2:6" x14ac:dyDescent="0.35">
      <c r="B1465" s="752" t="s">
        <v>1700</v>
      </c>
      <c r="C1465" s="752">
        <v>2330</v>
      </c>
      <c r="D1465" s="343" t="s">
        <v>15371</v>
      </c>
      <c r="E1465" s="752" t="s">
        <v>431</v>
      </c>
      <c r="F1465" s="752" t="s">
        <v>1711</v>
      </c>
    </row>
    <row r="1466" spans="2:6" x14ac:dyDescent="0.35">
      <c r="B1466" s="752" t="s">
        <v>1700</v>
      </c>
      <c r="C1466" s="752">
        <v>2330</v>
      </c>
      <c r="D1466" s="343" t="s">
        <v>15370</v>
      </c>
      <c r="E1466" s="752" t="s">
        <v>431</v>
      </c>
      <c r="F1466" s="752" t="s">
        <v>1711</v>
      </c>
    </row>
    <row r="1467" spans="2:6" x14ac:dyDescent="0.35">
      <c r="B1467" s="752" t="s">
        <v>1700</v>
      </c>
      <c r="C1467" s="752">
        <v>2330</v>
      </c>
      <c r="D1467" s="343" t="s">
        <v>15369</v>
      </c>
      <c r="E1467" s="752" t="s">
        <v>431</v>
      </c>
      <c r="F1467" s="752" t="s">
        <v>1711</v>
      </c>
    </row>
    <row r="1468" spans="2:6" x14ac:dyDescent="0.35">
      <c r="B1468" s="752" t="s">
        <v>1700</v>
      </c>
      <c r="C1468" s="752">
        <v>2330</v>
      </c>
      <c r="D1468" s="343" t="s">
        <v>15368</v>
      </c>
      <c r="E1468" s="752" t="s">
        <v>431</v>
      </c>
      <c r="F1468" s="752" t="s">
        <v>1711</v>
      </c>
    </row>
    <row r="1469" spans="2:6" x14ac:dyDescent="0.35">
      <c r="B1469" s="752" t="s">
        <v>1700</v>
      </c>
      <c r="C1469" s="752">
        <v>2330</v>
      </c>
      <c r="D1469" s="343" t="s">
        <v>15367</v>
      </c>
      <c r="E1469" s="752" t="s">
        <v>431</v>
      </c>
      <c r="F1469" s="752" t="s">
        <v>1711</v>
      </c>
    </row>
    <row r="1470" spans="2:6" x14ac:dyDescent="0.35">
      <c r="B1470" s="752" t="s">
        <v>1700</v>
      </c>
      <c r="C1470" s="752">
        <v>2330</v>
      </c>
      <c r="D1470" s="343" t="s">
        <v>15366</v>
      </c>
      <c r="E1470" s="752" t="s">
        <v>431</v>
      </c>
      <c r="F1470" s="752" t="s">
        <v>1711</v>
      </c>
    </row>
    <row r="1471" spans="2:6" x14ac:dyDescent="0.35">
      <c r="B1471" s="752" t="s">
        <v>1700</v>
      </c>
      <c r="C1471" s="752">
        <v>2330</v>
      </c>
      <c r="D1471" s="343" t="s">
        <v>15365</v>
      </c>
      <c r="E1471" s="752" t="s">
        <v>431</v>
      </c>
      <c r="F1471" s="752" t="s">
        <v>1711</v>
      </c>
    </row>
    <row r="1472" spans="2:6" x14ac:dyDescent="0.35">
      <c r="B1472" s="752" t="s">
        <v>1700</v>
      </c>
      <c r="C1472" s="752">
        <v>2330</v>
      </c>
      <c r="D1472" s="343" t="s">
        <v>15364</v>
      </c>
      <c r="E1472" s="752" t="s">
        <v>431</v>
      </c>
      <c r="F1472" s="752" t="s">
        <v>1711</v>
      </c>
    </row>
    <row r="1473" spans="2:6" x14ac:dyDescent="0.35">
      <c r="B1473" s="752" t="s">
        <v>1700</v>
      </c>
      <c r="C1473" s="752">
        <v>2330</v>
      </c>
      <c r="D1473" s="343" t="s">
        <v>15363</v>
      </c>
      <c r="E1473" s="752" t="s">
        <v>431</v>
      </c>
      <c r="F1473" s="752" t="s">
        <v>1711</v>
      </c>
    </row>
    <row r="1474" spans="2:6" x14ac:dyDescent="0.35">
      <c r="B1474" s="752" t="s">
        <v>1700</v>
      </c>
      <c r="C1474" s="752">
        <v>2330</v>
      </c>
      <c r="D1474" s="343" t="s">
        <v>15362</v>
      </c>
      <c r="E1474" s="752" t="s">
        <v>431</v>
      </c>
      <c r="F1474" s="752" t="s">
        <v>1711</v>
      </c>
    </row>
    <row r="1475" spans="2:6" x14ac:dyDescent="0.35">
      <c r="B1475" s="752" t="s">
        <v>1700</v>
      </c>
      <c r="C1475" s="752">
        <v>2330</v>
      </c>
      <c r="D1475" s="343" t="s">
        <v>12058</v>
      </c>
      <c r="E1475" s="752" t="s">
        <v>431</v>
      </c>
      <c r="F1475" s="752" t="s">
        <v>1711</v>
      </c>
    </row>
    <row r="1476" spans="2:6" x14ac:dyDescent="0.35">
      <c r="B1476" s="752" t="s">
        <v>1700</v>
      </c>
      <c r="C1476" s="752">
        <v>2330</v>
      </c>
      <c r="D1476" s="343" t="s">
        <v>8234</v>
      </c>
      <c r="E1476" s="752" t="s">
        <v>431</v>
      </c>
      <c r="F1476" s="752" t="s">
        <v>1711</v>
      </c>
    </row>
    <row r="1477" spans="2:6" x14ac:dyDescent="0.35">
      <c r="B1477" s="752" t="s">
        <v>1700</v>
      </c>
      <c r="C1477" s="752">
        <v>2330</v>
      </c>
      <c r="D1477" s="343" t="s">
        <v>15361</v>
      </c>
      <c r="E1477" s="752" t="s">
        <v>431</v>
      </c>
      <c r="F1477" s="752" t="s">
        <v>1711</v>
      </c>
    </row>
    <row r="1478" spans="2:6" x14ac:dyDescent="0.35">
      <c r="B1478" s="752" t="s">
        <v>1700</v>
      </c>
      <c r="C1478" s="752">
        <v>2330</v>
      </c>
      <c r="D1478" s="343" t="s">
        <v>15360</v>
      </c>
      <c r="E1478" s="752" t="s">
        <v>431</v>
      </c>
      <c r="F1478" s="752" t="s">
        <v>1711</v>
      </c>
    </row>
    <row r="1479" spans="2:6" x14ac:dyDescent="0.35">
      <c r="B1479" s="752" t="s">
        <v>1700</v>
      </c>
      <c r="C1479" s="752">
        <v>2330</v>
      </c>
      <c r="D1479" s="343" t="s">
        <v>15359</v>
      </c>
      <c r="E1479" s="752" t="s">
        <v>431</v>
      </c>
      <c r="F1479" s="752" t="s">
        <v>1711</v>
      </c>
    </row>
    <row r="1480" spans="2:6" x14ac:dyDescent="0.35">
      <c r="B1480" s="752" t="s">
        <v>1700</v>
      </c>
      <c r="C1480" s="752">
        <v>2330</v>
      </c>
      <c r="D1480" s="343" t="s">
        <v>3004</v>
      </c>
      <c r="E1480" s="752" t="s">
        <v>431</v>
      </c>
      <c r="F1480" s="752" t="s">
        <v>1711</v>
      </c>
    </row>
    <row r="1481" spans="2:6" x14ac:dyDescent="0.35">
      <c r="B1481" s="752" t="s">
        <v>1700</v>
      </c>
      <c r="C1481" s="752">
        <v>2330</v>
      </c>
      <c r="D1481" s="343" t="s">
        <v>15358</v>
      </c>
      <c r="E1481" s="752" t="s">
        <v>431</v>
      </c>
      <c r="F1481" s="752" t="s">
        <v>1711</v>
      </c>
    </row>
    <row r="1482" spans="2:6" x14ac:dyDescent="0.35">
      <c r="B1482" s="752" t="s">
        <v>1700</v>
      </c>
      <c r="C1482" s="752">
        <v>2330</v>
      </c>
      <c r="D1482" s="343" t="s">
        <v>15357</v>
      </c>
      <c r="E1482" s="752" t="s">
        <v>431</v>
      </c>
      <c r="F1482" s="752" t="s">
        <v>1711</v>
      </c>
    </row>
    <row r="1483" spans="2:6" x14ac:dyDescent="0.35">
      <c r="B1483" s="752" t="s">
        <v>1700</v>
      </c>
      <c r="C1483" s="752">
        <v>2330</v>
      </c>
      <c r="D1483" s="343" t="s">
        <v>15356</v>
      </c>
      <c r="E1483" s="752" t="s">
        <v>431</v>
      </c>
      <c r="F1483" s="752" t="s">
        <v>1711</v>
      </c>
    </row>
    <row r="1484" spans="2:6" x14ac:dyDescent="0.35">
      <c r="B1484" s="752" t="s">
        <v>1700</v>
      </c>
      <c r="C1484" s="752">
        <v>2330</v>
      </c>
      <c r="D1484" s="343" t="s">
        <v>13679</v>
      </c>
      <c r="E1484" s="752" t="s">
        <v>431</v>
      </c>
      <c r="F1484" s="752" t="s">
        <v>1711</v>
      </c>
    </row>
    <row r="1485" spans="2:6" x14ac:dyDescent="0.35">
      <c r="B1485" s="752" t="s">
        <v>1700</v>
      </c>
      <c r="C1485" s="752">
        <v>2330</v>
      </c>
      <c r="D1485" s="343" t="s">
        <v>15355</v>
      </c>
      <c r="E1485" s="752" t="s">
        <v>431</v>
      </c>
      <c r="F1485" s="752" t="s">
        <v>1711</v>
      </c>
    </row>
    <row r="1486" spans="2:6" x14ac:dyDescent="0.35">
      <c r="B1486" s="752" t="s">
        <v>1700</v>
      </c>
      <c r="C1486" s="752">
        <v>2330</v>
      </c>
      <c r="D1486" s="343" t="s">
        <v>15354</v>
      </c>
      <c r="E1486" s="752" t="s">
        <v>431</v>
      </c>
      <c r="F1486" s="752" t="s">
        <v>1711</v>
      </c>
    </row>
    <row r="1487" spans="2:6" x14ac:dyDescent="0.35">
      <c r="B1487" s="752" t="s">
        <v>1700</v>
      </c>
      <c r="C1487" s="752">
        <v>2330</v>
      </c>
      <c r="D1487" s="343" t="s">
        <v>15353</v>
      </c>
      <c r="E1487" s="752" t="s">
        <v>431</v>
      </c>
      <c r="F1487" s="752" t="s">
        <v>1711</v>
      </c>
    </row>
    <row r="1488" spans="2:6" x14ac:dyDescent="0.35">
      <c r="B1488" s="752" t="s">
        <v>1700</v>
      </c>
      <c r="C1488" s="752">
        <v>2330</v>
      </c>
      <c r="D1488" s="343" t="s">
        <v>15352</v>
      </c>
      <c r="E1488" s="752" t="s">
        <v>431</v>
      </c>
      <c r="F1488" s="752" t="s">
        <v>1711</v>
      </c>
    </row>
    <row r="1489" spans="2:6" x14ac:dyDescent="0.35">
      <c r="B1489" s="752" t="s">
        <v>1700</v>
      </c>
      <c r="C1489" s="752">
        <v>2330</v>
      </c>
      <c r="D1489" s="343" t="s">
        <v>15351</v>
      </c>
      <c r="E1489" s="752" t="s">
        <v>431</v>
      </c>
      <c r="F1489" s="752" t="s">
        <v>1711</v>
      </c>
    </row>
    <row r="1490" spans="2:6" x14ac:dyDescent="0.35">
      <c r="B1490" s="752" t="s">
        <v>1700</v>
      </c>
      <c r="C1490" s="752">
        <v>2330</v>
      </c>
      <c r="D1490" s="343" t="s">
        <v>15350</v>
      </c>
      <c r="E1490" s="752" t="s">
        <v>431</v>
      </c>
      <c r="F1490" s="752" t="s">
        <v>1711</v>
      </c>
    </row>
    <row r="1491" spans="2:6" x14ac:dyDescent="0.35">
      <c r="B1491" s="752" t="s">
        <v>1700</v>
      </c>
      <c r="C1491" s="752">
        <v>2330</v>
      </c>
      <c r="D1491" s="343" t="s">
        <v>12599</v>
      </c>
      <c r="E1491" s="752" t="s">
        <v>431</v>
      </c>
      <c r="F1491" s="752" t="s">
        <v>1711</v>
      </c>
    </row>
    <row r="1492" spans="2:6" x14ac:dyDescent="0.35">
      <c r="B1492" s="752" t="s">
        <v>1700</v>
      </c>
      <c r="C1492" s="752">
        <v>2330</v>
      </c>
      <c r="D1492" s="343" t="s">
        <v>15349</v>
      </c>
      <c r="E1492" s="752" t="s">
        <v>431</v>
      </c>
      <c r="F1492" s="752" t="s">
        <v>1711</v>
      </c>
    </row>
    <row r="1493" spans="2:6" x14ac:dyDescent="0.35">
      <c r="B1493" s="752" t="s">
        <v>1700</v>
      </c>
      <c r="C1493" s="752">
        <v>2330</v>
      </c>
      <c r="D1493" s="343" t="s">
        <v>15348</v>
      </c>
      <c r="E1493" s="752" t="s">
        <v>431</v>
      </c>
      <c r="F1493" s="752" t="s">
        <v>1711</v>
      </c>
    </row>
    <row r="1494" spans="2:6" x14ac:dyDescent="0.35">
      <c r="B1494" s="752" t="s">
        <v>1700</v>
      </c>
      <c r="C1494" s="752">
        <v>2330</v>
      </c>
      <c r="D1494" s="343" t="s">
        <v>15347</v>
      </c>
      <c r="E1494" s="752" t="s">
        <v>431</v>
      </c>
      <c r="F1494" s="752" t="s">
        <v>1711</v>
      </c>
    </row>
    <row r="1495" spans="2:6" x14ac:dyDescent="0.35">
      <c r="B1495" s="752" t="s">
        <v>1700</v>
      </c>
      <c r="C1495" s="752">
        <v>2330</v>
      </c>
      <c r="D1495" s="343" t="s">
        <v>15346</v>
      </c>
      <c r="E1495" s="752" t="s">
        <v>431</v>
      </c>
      <c r="F1495" s="752" t="s">
        <v>1711</v>
      </c>
    </row>
    <row r="1496" spans="2:6" x14ac:dyDescent="0.35">
      <c r="B1496" s="752" t="s">
        <v>1700</v>
      </c>
      <c r="C1496" s="752">
        <v>2330</v>
      </c>
      <c r="D1496" s="343" t="s">
        <v>6043</v>
      </c>
      <c r="E1496" s="752" t="s">
        <v>431</v>
      </c>
      <c r="F1496" s="752" t="s">
        <v>1711</v>
      </c>
    </row>
    <row r="1497" spans="2:6" x14ac:dyDescent="0.35">
      <c r="B1497" s="752" t="s">
        <v>1700</v>
      </c>
      <c r="C1497" s="752">
        <v>2330</v>
      </c>
      <c r="D1497" s="343" t="s">
        <v>15345</v>
      </c>
      <c r="E1497" s="752" t="s">
        <v>431</v>
      </c>
      <c r="F1497" s="752" t="s">
        <v>1711</v>
      </c>
    </row>
    <row r="1498" spans="2:6" x14ac:dyDescent="0.35">
      <c r="B1498" s="752" t="s">
        <v>1700</v>
      </c>
      <c r="C1498" s="752">
        <v>2330</v>
      </c>
      <c r="D1498" s="343" t="s">
        <v>5249</v>
      </c>
      <c r="E1498" s="752" t="s">
        <v>431</v>
      </c>
      <c r="F1498" s="752" t="s">
        <v>1711</v>
      </c>
    </row>
    <row r="1499" spans="2:6" x14ac:dyDescent="0.35">
      <c r="B1499" s="752" t="s">
        <v>1700</v>
      </c>
      <c r="C1499" s="752">
        <v>2330</v>
      </c>
      <c r="D1499" s="343" t="s">
        <v>15344</v>
      </c>
      <c r="E1499" s="752" t="s">
        <v>431</v>
      </c>
      <c r="F1499" s="752" t="s">
        <v>1711</v>
      </c>
    </row>
    <row r="1500" spans="2:6" x14ac:dyDescent="0.35">
      <c r="B1500" s="752" t="s">
        <v>1700</v>
      </c>
      <c r="C1500" s="752">
        <v>2330</v>
      </c>
      <c r="D1500" s="343" t="s">
        <v>15343</v>
      </c>
      <c r="E1500" s="752" t="s">
        <v>431</v>
      </c>
      <c r="F1500" s="752" t="s">
        <v>1711</v>
      </c>
    </row>
    <row r="1501" spans="2:6" x14ac:dyDescent="0.35">
      <c r="B1501" s="752" t="s">
        <v>1700</v>
      </c>
      <c r="C1501" s="752">
        <v>2330</v>
      </c>
      <c r="D1501" s="343" t="s">
        <v>15342</v>
      </c>
      <c r="E1501" s="752" t="s">
        <v>431</v>
      </c>
      <c r="F1501" s="752" t="s">
        <v>1711</v>
      </c>
    </row>
    <row r="1502" spans="2:6" x14ac:dyDescent="0.35">
      <c r="B1502" s="752" t="s">
        <v>1700</v>
      </c>
      <c r="C1502" s="752">
        <v>2330</v>
      </c>
      <c r="D1502" s="343" t="s">
        <v>15341</v>
      </c>
      <c r="E1502" s="752" t="s">
        <v>431</v>
      </c>
      <c r="F1502" s="752" t="s">
        <v>1711</v>
      </c>
    </row>
    <row r="1503" spans="2:6" x14ac:dyDescent="0.35">
      <c r="B1503" s="752" t="s">
        <v>1700</v>
      </c>
      <c r="C1503" s="752">
        <v>2330</v>
      </c>
      <c r="D1503" s="343" t="s">
        <v>3800</v>
      </c>
      <c r="E1503" s="752" t="s">
        <v>431</v>
      </c>
      <c r="F1503" s="752" t="s">
        <v>1711</v>
      </c>
    </row>
    <row r="1504" spans="2:6" x14ac:dyDescent="0.35">
      <c r="B1504" s="752" t="s">
        <v>1700</v>
      </c>
      <c r="C1504" s="752">
        <v>2330</v>
      </c>
      <c r="D1504" s="343" t="s">
        <v>15340</v>
      </c>
      <c r="E1504" s="752" t="s">
        <v>431</v>
      </c>
      <c r="F1504" s="753" t="s">
        <v>1711</v>
      </c>
    </row>
    <row r="1505" spans="2:6" x14ac:dyDescent="0.35">
      <c r="B1505" s="752" t="s">
        <v>1700</v>
      </c>
      <c r="C1505" s="752">
        <v>2330</v>
      </c>
      <c r="D1505" s="343" t="s">
        <v>15339</v>
      </c>
      <c r="E1505" s="752" t="s">
        <v>431</v>
      </c>
      <c r="F1505" s="752" t="s">
        <v>1711</v>
      </c>
    </row>
    <row r="1506" spans="2:6" x14ac:dyDescent="0.35">
      <c r="B1506" s="752" t="s">
        <v>1700</v>
      </c>
      <c r="C1506" s="752">
        <v>2330</v>
      </c>
      <c r="D1506" s="343" t="s">
        <v>6002</v>
      </c>
      <c r="E1506" s="752" t="s">
        <v>431</v>
      </c>
      <c r="F1506" s="752" t="s">
        <v>1711</v>
      </c>
    </row>
    <row r="1507" spans="2:6" x14ac:dyDescent="0.35">
      <c r="B1507" s="752" t="s">
        <v>1700</v>
      </c>
      <c r="C1507" s="752">
        <v>2330</v>
      </c>
      <c r="D1507" s="343" t="s">
        <v>15338</v>
      </c>
      <c r="E1507" s="752" t="s">
        <v>431</v>
      </c>
      <c r="F1507" s="752" t="s">
        <v>1711</v>
      </c>
    </row>
    <row r="1508" spans="2:6" x14ac:dyDescent="0.35">
      <c r="B1508" s="752" t="s">
        <v>1700</v>
      </c>
      <c r="C1508" s="752">
        <v>2330</v>
      </c>
      <c r="D1508" s="343" t="s">
        <v>15337</v>
      </c>
      <c r="E1508" s="752" t="s">
        <v>431</v>
      </c>
      <c r="F1508" s="752" t="s">
        <v>1711</v>
      </c>
    </row>
    <row r="1509" spans="2:6" x14ac:dyDescent="0.35">
      <c r="B1509" s="752" t="s">
        <v>1700</v>
      </c>
      <c r="C1509" s="752">
        <v>2330</v>
      </c>
      <c r="D1509" s="343" t="s">
        <v>8462</v>
      </c>
      <c r="E1509" s="752" t="s">
        <v>431</v>
      </c>
      <c r="F1509" s="752" t="s">
        <v>1711</v>
      </c>
    </row>
    <row r="1510" spans="2:6" x14ac:dyDescent="0.35">
      <c r="B1510" s="752" t="s">
        <v>1700</v>
      </c>
      <c r="C1510" s="752">
        <v>2330</v>
      </c>
      <c r="D1510" s="343" t="s">
        <v>15336</v>
      </c>
      <c r="E1510" s="752" t="s">
        <v>431</v>
      </c>
      <c r="F1510" s="752" t="s">
        <v>1711</v>
      </c>
    </row>
    <row r="1511" spans="2:6" x14ac:dyDescent="0.35">
      <c r="B1511" s="752" t="s">
        <v>1700</v>
      </c>
      <c r="C1511" s="752">
        <v>2330</v>
      </c>
      <c r="D1511" s="343" t="s">
        <v>15335</v>
      </c>
      <c r="E1511" s="752" t="s">
        <v>431</v>
      </c>
      <c r="F1511" s="752" t="s">
        <v>1711</v>
      </c>
    </row>
    <row r="1512" spans="2:6" x14ac:dyDescent="0.35">
      <c r="B1512" s="752" t="s">
        <v>1700</v>
      </c>
      <c r="C1512" s="752">
        <v>2330</v>
      </c>
      <c r="D1512" s="343" t="s">
        <v>15334</v>
      </c>
      <c r="E1512" s="752" t="s">
        <v>431</v>
      </c>
      <c r="F1512" s="752" t="s">
        <v>1711</v>
      </c>
    </row>
    <row r="1513" spans="2:6" x14ac:dyDescent="0.35">
      <c r="B1513" s="752" t="s">
        <v>1700</v>
      </c>
      <c r="C1513" s="752">
        <v>2333</v>
      </c>
      <c r="D1513" s="343" t="s">
        <v>15333</v>
      </c>
      <c r="E1513" s="752" t="s">
        <v>431</v>
      </c>
      <c r="F1513" s="752" t="s">
        <v>1711</v>
      </c>
    </row>
    <row r="1514" spans="2:6" x14ac:dyDescent="0.35">
      <c r="B1514" s="752" t="s">
        <v>1700</v>
      </c>
      <c r="C1514" s="752">
        <v>2333</v>
      </c>
      <c r="D1514" s="343" t="s">
        <v>15332</v>
      </c>
      <c r="E1514" s="752" t="s">
        <v>431</v>
      </c>
      <c r="F1514" s="752" t="s">
        <v>1711</v>
      </c>
    </row>
    <row r="1515" spans="2:6" x14ac:dyDescent="0.35">
      <c r="B1515" s="752" t="s">
        <v>1700</v>
      </c>
      <c r="C1515" s="752">
        <v>2333</v>
      </c>
      <c r="D1515" s="343" t="s">
        <v>15331</v>
      </c>
      <c r="E1515" s="752" t="s">
        <v>431</v>
      </c>
      <c r="F1515" s="752" t="s">
        <v>1711</v>
      </c>
    </row>
    <row r="1516" spans="2:6" x14ac:dyDescent="0.35">
      <c r="B1516" s="752" t="s">
        <v>1700</v>
      </c>
      <c r="C1516" s="752">
        <v>2333</v>
      </c>
      <c r="D1516" s="343" t="s">
        <v>15330</v>
      </c>
      <c r="E1516" s="752" t="s">
        <v>431</v>
      </c>
      <c r="F1516" s="752" t="s">
        <v>1711</v>
      </c>
    </row>
    <row r="1517" spans="2:6" x14ac:dyDescent="0.35">
      <c r="B1517" s="752" t="s">
        <v>1700</v>
      </c>
      <c r="C1517" s="752">
        <v>2333</v>
      </c>
      <c r="D1517" s="343" t="s">
        <v>15329</v>
      </c>
      <c r="E1517" s="752" t="s">
        <v>431</v>
      </c>
      <c r="F1517" s="752" t="s">
        <v>1711</v>
      </c>
    </row>
    <row r="1518" spans="2:6" x14ac:dyDescent="0.35">
      <c r="B1518" s="752" t="s">
        <v>1700</v>
      </c>
      <c r="C1518" s="752">
        <v>2333</v>
      </c>
      <c r="D1518" s="343" t="s">
        <v>15328</v>
      </c>
      <c r="E1518" s="752" t="s">
        <v>431</v>
      </c>
      <c r="F1518" s="752" t="s">
        <v>1711</v>
      </c>
    </row>
    <row r="1519" spans="2:6" x14ac:dyDescent="0.35">
      <c r="B1519" s="752" t="s">
        <v>1700</v>
      </c>
      <c r="C1519" s="752">
        <v>2333</v>
      </c>
      <c r="D1519" s="343" t="s">
        <v>15327</v>
      </c>
      <c r="E1519" s="752" t="s">
        <v>431</v>
      </c>
      <c r="F1519" s="752" t="s">
        <v>1711</v>
      </c>
    </row>
    <row r="1520" spans="2:6" x14ac:dyDescent="0.35">
      <c r="B1520" s="752" t="s">
        <v>1700</v>
      </c>
      <c r="C1520" s="752">
        <v>2333</v>
      </c>
      <c r="D1520" s="343" t="s">
        <v>15326</v>
      </c>
      <c r="E1520" s="752" t="s">
        <v>431</v>
      </c>
      <c r="F1520" s="752" t="s">
        <v>1711</v>
      </c>
    </row>
    <row r="1521" spans="2:6" x14ac:dyDescent="0.35">
      <c r="B1521" s="752" t="s">
        <v>1700</v>
      </c>
      <c r="C1521" s="752">
        <v>2333</v>
      </c>
      <c r="D1521" s="343" t="s">
        <v>15325</v>
      </c>
      <c r="E1521" s="752" t="s">
        <v>431</v>
      </c>
      <c r="F1521" s="752" t="s">
        <v>1711</v>
      </c>
    </row>
    <row r="1522" spans="2:6" x14ac:dyDescent="0.35">
      <c r="B1522" s="752" t="s">
        <v>1700</v>
      </c>
      <c r="C1522" s="752">
        <v>2333</v>
      </c>
      <c r="D1522" s="343" t="s">
        <v>15324</v>
      </c>
      <c r="E1522" s="752" t="s">
        <v>431</v>
      </c>
      <c r="F1522" s="752" t="s">
        <v>1711</v>
      </c>
    </row>
    <row r="1523" spans="2:6" x14ac:dyDescent="0.35">
      <c r="B1523" s="752" t="s">
        <v>1700</v>
      </c>
      <c r="C1523" s="752">
        <v>2333</v>
      </c>
      <c r="D1523" s="343" t="s">
        <v>15323</v>
      </c>
      <c r="E1523" s="752" t="s">
        <v>431</v>
      </c>
      <c r="F1523" s="752" t="s">
        <v>1711</v>
      </c>
    </row>
    <row r="1524" spans="2:6" x14ac:dyDescent="0.35">
      <c r="B1524" s="752" t="s">
        <v>1700</v>
      </c>
      <c r="C1524" s="752">
        <v>2333</v>
      </c>
      <c r="D1524" s="343" t="s">
        <v>15322</v>
      </c>
      <c r="E1524" s="752" t="s">
        <v>431</v>
      </c>
      <c r="F1524" s="752" t="s">
        <v>1711</v>
      </c>
    </row>
    <row r="1525" spans="2:6" x14ac:dyDescent="0.35">
      <c r="B1525" s="752" t="s">
        <v>1700</v>
      </c>
      <c r="C1525" s="752">
        <v>2333</v>
      </c>
      <c r="D1525" s="343" t="s">
        <v>15321</v>
      </c>
      <c r="E1525" s="752" t="s">
        <v>431</v>
      </c>
      <c r="F1525" s="752" t="s">
        <v>1711</v>
      </c>
    </row>
    <row r="1526" spans="2:6" x14ac:dyDescent="0.35">
      <c r="B1526" s="752" t="s">
        <v>1700</v>
      </c>
      <c r="C1526" s="752">
        <v>2333</v>
      </c>
      <c r="D1526" s="343" t="s">
        <v>15320</v>
      </c>
      <c r="E1526" s="752" t="s">
        <v>431</v>
      </c>
      <c r="F1526" s="752" t="s">
        <v>1711</v>
      </c>
    </row>
    <row r="1527" spans="2:6" x14ac:dyDescent="0.35">
      <c r="B1527" s="752" t="s">
        <v>1700</v>
      </c>
      <c r="C1527" s="752">
        <v>2334</v>
      </c>
      <c r="D1527" s="343" t="s">
        <v>10105</v>
      </c>
      <c r="E1527" s="752" t="s">
        <v>431</v>
      </c>
      <c r="F1527" s="752" t="s">
        <v>1711</v>
      </c>
    </row>
    <row r="1528" spans="2:6" x14ac:dyDescent="0.35">
      <c r="B1528" s="752" t="s">
        <v>1700</v>
      </c>
      <c r="C1528" s="752">
        <v>2335</v>
      </c>
      <c r="D1528" s="343" t="s">
        <v>15319</v>
      </c>
      <c r="E1528" s="752" t="s">
        <v>431</v>
      </c>
      <c r="F1528" s="752" t="s">
        <v>1711</v>
      </c>
    </row>
    <row r="1529" spans="2:6" x14ac:dyDescent="0.35">
      <c r="B1529" s="752" t="s">
        <v>1700</v>
      </c>
      <c r="C1529" s="752">
        <v>2335</v>
      </c>
      <c r="D1529" s="343" t="s">
        <v>15318</v>
      </c>
      <c r="E1529" s="752" t="s">
        <v>431</v>
      </c>
      <c r="F1529" s="752" t="s">
        <v>1711</v>
      </c>
    </row>
    <row r="1530" spans="2:6" x14ac:dyDescent="0.35">
      <c r="B1530" s="752" t="s">
        <v>1700</v>
      </c>
      <c r="C1530" s="752">
        <v>2335</v>
      </c>
      <c r="D1530" s="343" t="s">
        <v>14258</v>
      </c>
      <c r="E1530" s="752" t="s">
        <v>431</v>
      </c>
      <c r="F1530" s="752" t="s">
        <v>1711</v>
      </c>
    </row>
    <row r="1531" spans="2:6" x14ac:dyDescent="0.35">
      <c r="B1531" s="752" t="s">
        <v>1700</v>
      </c>
      <c r="C1531" s="752">
        <v>2335</v>
      </c>
      <c r="D1531" s="343" t="s">
        <v>15317</v>
      </c>
      <c r="E1531" s="752" t="s">
        <v>431</v>
      </c>
      <c r="F1531" s="752" t="s">
        <v>1711</v>
      </c>
    </row>
    <row r="1532" spans="2:6" x14ac:dyDescent="0.35">
      <c r="B1532" s="752" t="s">
        <v>1700</v>
      </c>
      <c r="C1532" s="752">
        <v>2335</v>
      </c>
      <c r="D1532" s="343" t="s">
        <v>2409</v>
      </c>
      <c r="E1532" s="752" t="s">
        <v>431</v>
      </c>
      <c r="F1532" s="752" t="s">
        <v>1711</v>
      </c>
    </row>
    <row r="1533" spans="2:6" x14ac:dyDescent="0.35">
      <c r="B1533" s="752" t="s">
        <v>1700</v>
      </c>
      <c r="C1533" s="752">
        <v>2335</v>
      </c>
      <c r="D1533" s="343" t="s">
        <v>15083</v>
      </c>
      <c r="E1533" s="752" t="s">
        <v>431</v>
      </c>
      <c r="F1533" s="752" t="s">
        <v>1711</v>
      </c>
    </row>
    <row r="1534" spans="2:6" x14ac:dyDescent="0.35">
      <c r="B1534" s="752" t="s">
        <v>1700</v>
      </c>
      <c r="C1534" s="752">
        <v>2335</v>
      </c>
      <c r="D1534" s="343" t="s">
        <v>15316</v>
      </c>
      <c r="E1534" s="752" t="s">
        <v>431</v>
      </c>
      <c r="F1534" s="752" t="s">
        <v>1711</v>
      </c>
    </row>
    <row r="1535" spans="2:6" x14ac:dyDescent="0.35">
      <c r="B1535" s="752" t="s">
        <v>1700</v>
      </c>
      <c r="C1535" s="752">
        <v>2335</v>
      </c>
      <c r="D1535" s="343" t="s">
        <v>15315</v>
      </c>
      <c r="E1535" s="752" t="s">
        <v>431</v>
      </c>
      <c r="F1535" s="752" t="s">
        <v>1711</v>
      </c>
    </row>
    <row r="1536" spans="2:6" x14ac:dyDescent="0.35">
      <c r="B1536" s="752" t="s">
        <v>1700</v>
      </c>
      <c r="C1536" s="752">
        <v>2335</v>
      </c>
      <c r="D1536" s="343" t="s">
        <v>15314</v>
      </c>
      <c r="E1536" s="752" t="s">
        <v>431</v>
      </c>
      <c r="F1536" s="752" t="s">
        <v>1711</v>
      </c>
    </row>
    <row r="1537" spans="2:6" x14ac:dyDescent="0.35">
      <c r="B1537" s="752" t="s">
        <v>1700</v>
      </c>
      <c r="C1537" s="752">
        <v>2335</v>
      </c>
      <c r="D1537" s="343" t="s">
        <v>10248</v>
      </c>
      <c r="E1537" s="752" t="s">
        <v>431</v>
      </c>
      <c r="F1537" s="752" t="s">
        <v>1711</v>
      </c>
    </row>
    <row r="1538" spans="2:6" x14ac:dyDescent="0.35">
      <c r="B1538" s="752" t="s">
        <v>1700</v>
      </c>
      <c r="C1538" s="752">
        <v>2336</v>
      </c>
      <c r="D1538" s="343" t="s">
        <v>1864</v>
      </c>
      <c r="E1538" s="752" t="s">
        <v>431</v>
      </c>
      <c r="F1538" s="752" t="s">
        <v>1698</v>
      </c>
    </row>
    <row r="1539" spans="2:6" x14ac:dyDescent="0.35">
      <c r="B1539" s="752" t="s">
        <v>1700</v>
      </c>
      <c r="C1539" s="752">
        <v>2336</v>
      </c>
      <c r="D1539" s="343" t="s">
        <v>15313</v>
      </c>
      <c r="E1539" s="752" t="s">
        <v>431</v>
      </c>
      <c r="F1539" s="752" t="s">
        <v>1698</v>
      </c>
    </row>
    <row r="1540" spans="2:6" x14ac:dyDescent="0.35">
      <c r="B1540" s="752" t="s">
        <v>1700</v>
      </c>
      <c r="C1540" s="752">
        <v>2336</v>
      </c>
      <c r="D1540" s="343" t="s">
        <v>15312</v>
      </c>
      <c r="E1540" s="752" t="s">
        <v>431</v>
      </c>
      <c r="F1540" s="752" t="s">
        <v>1698</v>
      </c>
    </row>
    <row r="1541" spans="2:6" x14ac:dyDescent="0.35">
      <c r="B1541" s="752" t="s">
        <v>1700</v>
      </c>
      <c r="C1541" s="752">
        <v>2336</v>
      </c>
      <c r="D1541" s="343" t="s">
        <v>15311</v>
      </c>
      <c r="E1541" s="752" t="s">
        <v>431</v>
      </c>
      <c r="F1541" s="752" t="s">
        <v>1698</v>
      </c>
    </row>
    <row r="1542" spans="2:6" x14ac:dyDescent="0.35">
      <c r="B1542" s="752" t="s">
        <v>1700</v>
      </c>
      <c r="C1542" s="752">
        <v>2336</v>
      </c>
      <c r="D1542" s="343" t="s">
        <v>15310</v>
      </c>
      <c r="E1542" s="752" t="s">
        <v>431</v>
      </c>
      <c r="F1542" s="752" t="s">
        <v>1698</v>
      </c>
    </row>
    <row r="1543" spans="2:6" x14ac:dyDescent="0.35">
      <c r="B1543" s="752" t="s">
        <v>1700</v>
      </c>
      <c r="C1543" s="752">
        <v>2336</v>
      </c>
      <c r="D1543" s="343" t="s">
        <v>15309</v>
      </c>
      <c r="E1543" s="752" t="s">
        <v>431</v>
      </c>
      <c r="F1543" s="752" t="s">
        <v>1698</v>
      </c>
    </row>
    <row r="1544" spans="2:6" x14ac:dyDescent="0.35">
      <c r="B1544" s="752" t="s">
        <v>1700</v>
      </c>
      <c r="C1544" s="752">
        <v>2336</v>
      </c>
      <c r="D1544" s="343" t="s">
        <v>15308</v>
      </c>
      <c r="E1544" s="752" t="s">
        <v>431</v>
      </c>
      <c r="F1544" s="752" t="s">
        <v>1698</v>
      </c>
    </row>
    <row r="1545" spans="2:6" x14ac:dyDescent="0.35">
      <c r="B1545" s="752" t="s">
        <v>1700</v>
      </c>
      <c r="C1545" s="752">
        <v>2336</v>
      </c>
      <c r="D1545" s="343" t="s">
        <v>15307</v>
      </c>
      <c r="E1545" s="752" t="s">
        <v>431</v>
      </c>
      <c r="F1545" s="752" t="s">
        <v>1698</v>
      </c>
    </row>
    <row r="1546" spans="2:6" x14ac:dyDescent="0.35">
      <c r="B1546" s="752" t="s">
        <v>1700</v>
      </c>
      <c r="C1546" s="752">
        <v>2337</v>
      </c>
      <c r="D1546" s="343" t="s">
        <v>15306</v>
      </c>
      <c r="E1546" s="752" t="s">
        <v>431</v>
      </c>
      <c r="F1546" s="752" t="s">
        <v>1698</v>
      </c>
    </row>
    <row r="1547" spans="2:6" x14ac:dyDescent="0.35">
      <c r="B1547" s="752" t="s">
        <v>1700</v>
      </c>
      <c r="C1547" s="752">
        <v>2337</v>
      </c>
      <c r="D1547" s="343" t="s">
        <v>15305</v>
      </c>
      <c r="E1547" s="752" t="s">
        <v>431</v>
      </c>
      <c r="F1547" s="752" t="s">
        <v>1698</v>
      </c>
    </row>
    <row r="1548" spans="2:6" x14ac:dyDescent="0.35">
      <c r="B1548" s="752" t="s">
        <v>1700</v>
      </c>
      <c r="C1548" s="752">
        <v>2337</v>
      </c>
      <c r="D1548" s="343" t="s">
        <v>15304</v>
      </c>
      <c r="E1548" s="752" t="s">
        <v>431</v>
      </c>
      <c r="F1548" s="752" t="s">
        <v>1698</v>
      </c>
    </row>
    <row r="1549" spans="2:6" x14ac:dyDescent="0.35">
      <c r="B1549" s="752" t="s">
        <v>1700</v>
      </c>
      <c r="C1549" s="752">
        <v>2337</v>
      </c>
      <c r="D1549" s="343" t="s">
        <v>5764</v>
      </c>
      <c r="E1549" s="752" t="s">
        <v>431</v>
      </c>
      <c r="F1549" s="752" t="s">
        <v>1698</v>
      </c>
    </row>
    <row r="1550" spans="2:6" x14ac:dyDescent="0.35">
      <c r="B1550" s="752" t="s">
        <v>1700</v>
      </c>
      <c r="C1550" s="752">
        <v>2337</v>
      </c>
      <c r="D1550" s="343" t="s">
        <v>15303</v>
      </c>
      <c r="E1550" s="752" t="s">
        <v>431</v>
      </c>
      <c r="F1550" s="752" t="s">
        <v>1698</v>
      </c>
    </row>
    <row r="1551" spans="2:6" x14ac:dyDescent="0.35">
      <c r="B1551" s="752" t="s">
        <v>1700</v>
      </c>
      <c r="C1551" s="752">
        <v>2337</v>
      </c>
      <c r="D1551" s="343" t="s">
        <v>15302</v>
      </c>
      <c r="E1551" s="752" t="s">
        <v>431</v>
      </c>
      <c r="F1551" s="752" t="s">
        <v>1698</v>
      </c>
    </row>
    <row r="1552" spans="2:6" x14ac:dyDescent="0.35">
      <c r="B1552" s="752" t="s">
        <v>1700</v>
      </c>
      <c r="C1552" s="752">
        <v>2337</v>
      </c>
      <c r="D1552" s="343" t="s">
        <v>7548</v>
      </c>
      <c r="E1552" s="752" t="s">
        <v>431</v>
      </c>
      <c r="F1552" s="752" t="s">
        <v>1698</v>
      </c>
    </row>
    <row r="1553" spans="2:6" x14ac:dyDescent="0.35">
      <c r="B1553" s="752" t="s">
        <v>1700</v>
      </c>
      <c r="C1553" s="752">
        <v>2337</v>
      </c>
      <c r="D1553" s="343" t="s">
        <v>15301</v>
      </c>
      <c r="E1553" s="752" t="s">
        <v>431</v>
      </c>
      <c r="F1553" s="752" t="s">
        <v>1698</v>
      </c>
    </row>
    <row r="1554" spans="2:6" x14ac:dyDescent="0.35">
      <c r="B1554" s="752" t="s">
        <v>1700</v>
      </c>
      <c r="C1554" s="752">
        <v>2337</v>
      </c>
      <c r="D1554" s="343" t="s">
        <v>15300</v>
      </c>
      <c r="E1554" s="752" t="s">
        <v>431</v>
      </c>
      <c r="F1554" s="752" t="s">
        <v>1698</v>
      </c>
    </row>
    <row r="1555" spans="2:6" x14ac:dyDescent="0.35">
      <c r="B1555" s="752" t="s">
        <v>1700</v>
      </c>
      <c r="C1555" s="752">
        <v>2337</v>
      </c>
      <c r="D1555" s="343" t="s">
        <v>15299</v>
      </c>
      <c r="E1555" s="752" t="s">
        <v>431</v>
      </c>
      <c r="F1555" s="752" t="s">
        <v>1698</v>
      </c>
    </row>
    <row r="1556" spans="2:6" x14ac:dyDescent="0.35">
      <c r="B1556" s="752" t="s">
        <v>1700</v>
      </c>
      <c r="C1556" s="752">
        <v>2337</v>
      </c>
      <c r="D1556" s="343" t="s">
        <v>15298</v>
      </c>
      <c r="E1556" s="752" t="s">
        <v>431</v>
      </c>
      <c r="F1556" s="752" t="s">
        <v>1698</v>
      </c>
    </row>
    <row r="1557" spans="2:6" x14ac:dyDescent="0.35">
      <c r="B1557" s="752" t="s">
        <v>1700</v>
      </c>
      <c r="C1557" s="752">
        <v>2337</v>
      </c>
      <c r="D1557" s="343" t="s">
        <v>15297</v>
      </c>
      <c r="E1557" s="752" t="s">
        <v>431</v>
      </c>
      <c r="F1557" s="752" t="s">
        <v>1698</v>
      </c>
    </row>
    <row r="1558" spans="2:6" x14ac:dyDescent="0.35">
      <c r="B1558" s="752" t="s">
        <v>1700</v>
      </c>
      <c r="C1558" s="752">
        <v>2337</v>
      </c>
      <c r="D1558" s="343" t="s">
        <v>15296</v>
      </c>
      <c r="E1558" s="752" t="s">
        <v>431</v>
      </c>
      <c r="F1558" s="752" t="s">
        <v>1698</v>
      </c>
    </row>
    <row r="1559" spans="2:6" x14ac:dyDescent="0.35">
      <c r="B1559" s="752" t="s">
        <v>1700</v>
      </c>
      <c r="C1559" s="752">
        <v>2337</v>
      </c>
      <c r="D1559" s="343" t="s">
        <v>15295</v>
      </c>
      <c r="E1559" s="752" t="s">
        <v>431</v>
      </c>
      <c r="F1559" s="752" t="s">
        <v>1698</v>
      </c>
    </row>
    <row r="1560" spans="2:6" x14ac:dyDescent="0.35">
      <c r="B1560" s="752" t="s">
        <v>1700</v>
      </c>
      <c r="C1560" s="752">
        <v>2337</v>
      </c>
      <c r="D1560" s="343" t="s">
        <v>15294</v>
      </c>
      <c r="E1560" s="752" t="s">
        <v>431</v>
      </c>
      <c r="F1560" s="752" t="s">
        <v>1698</v>
      </c>
    </row>
    <row r="1561" spans="2:6" x14ac:dyDescent="0.35">
      <c r="B1561" s="752" t="s">
        <v>1700</v>
      </c>
      <c r="C1561" s="752">
        <v>2337</v>
      </c>
      <c r="D1561" s="343" t="s">
        <v>15293</v>
      </c>
      <c r="E1561" s="752" t="s">
        <v>431</v>
      </c>
      <c r="F1561" s="752" t="s">
        <v>1698</v>
      </c>
    </row>
    <row r="1562" spans="2:6" x14ac:dyDescent="0.35">
      <c r="B1562" s="752" t="s">
        <v>1700</v>
      </c>
      <c r="C1562" s="752">
        <v>2337</v>
      </c>
      <c r="D1562" s="343" t="s">
        <v>15292</v>
      </c>
      <c r="E1562" s="752" t="s">
        <v>431</v>
      </c>
      <c r="F1562" s="752" t="s">
        <v>1698</v>
      </c>
    </row>
    <row r="1563" spans="2:6" x14ac:dyDescent="0.35">
      <c r="B1563" s="752" t="s">
        <v>1700</v>
      </c>
      <c r="C1563" s="752">
        <v>2337</v>
      </c>
      <c r="D1563" s="343" t="s">
        <v>11934</v>
      </c>
      <c r="E1563" s="752" t="s">
        <v>431</v>
      </c>
      <c r="F1563" s="752" t="s">
        <v>1698</v>
      </c>
    </row>
    <row r="1564" spans="2:6" x14ac:dyDescent="0.35">
      <c r="B1564" s="752" t="s">
        <v>1700</v>
      </c>
      <c r="C1564" s="752">
        <v>2337</v>
      </c>
      <c r="D1564" s="343" t="s">
        <v>15291</v>
      </c>
      <c r="E1564" s="752" t="s">
        <v>431</v>
      </c>
      <c r="F1564" s="752" t="s">
        <v>1711</v>
      </c>
    </row>
    <row r="1565" spans="2:6" x14ac:dyDescent="0.35">
      <c r="B1565" s="752" t="s">
        <v>1700</v>
      </c>
      <c r="C1565" s="752">
        <v>2337</v>
      </c>
      <c r="D1565" s="343" t="s">
        <v>15290</v>
      </c>
      <c r="E1565" s="752" t="s">
        <v>431</v>
      </c>
      <c r="F1565" s="752" t="s">
        <v>1698</v>
      </c>
    </row>
    <row r="1566" spans="2:6" x14ac:dyDescent="0.35">
      <c r="B1566" s="752" t="s">
        <v>1700</v>
      </c>
      <c r="C1566" s="752">
        <v>2337</v>
      </c>
      <c r="D1566" s="343" t="s">
        <v>15289</v>
      </c>
      <c r="E1566" s="752" t="s">
        <v>431</v>
      </c>
      <c r="F1566" s="752" t="s">
        <v>1698</v>
      </c>
    </row>
    <row r="1567" spans="2:6" x14ac:dyDescent="0.35">
      <c r="B1567" s="752" t="s">
        <v>1700</v>
      </c>
      <c r="C1567" s="752">
        <v>2337</v>
      </c>
      <c r="D1567" s="343" t="s">
        <v>15288</v>
      </c>
      <c r="E1567" s="752" t="s">
        <v>431</v>
      </c>
      <c r="F1567" s="752" t="s">
        <v>1698</v>
      </c>
    </row>
    <row r="1568" spans="2:6" x14ac:dyDescent="0.35">
      <c r="B1568" s="752" t="s">
        <v>1700</v>
      </c>
      <c r="C1568" s="752">
        <v>2337</v>
      </c>
      <c r="D1568" s="343" t="s">
        <v>15287</v>
      </c>
      <c r="E1568" s="752" t="s">
        <v>431</v>
      </c>
      <c r="F1568" s="752" t="s">
        <v>1698</v>
      </c>
    </row>
    <row r="1569" spans="2:6" x14ac:dyDescent="0.35">
      <c r="B1569" s="752" t="s">
        <v>1700</v>
      </c>
      <c r="C1569" s="752">
        <v>2337</v>
      </c>
      <c r="D1569" s="343" t="s">
        <v>15286</v>
      </c>
      <c r="E1569" s="752" t="s">
        <v>431</v>
      </c>
      <c r="F1569" s="752" t="s">
        <v>1698</v>
      </c>
    </row>
    <row r="1570" spans="2:6" x14ac:dyDescent="0.35">
      <c r="B1570" s="752" t="s">
        <v>1700</v>
      </c>
      <c r="C1570" s="752">
        <v>2337</v>
      </c>
      <c r="D1570" s="343" t="s">
        <v>15285</v>
      </c>
      <c r="E1570" s="752" t="s">
        <v>431</v>
      </c>
      <c r="F1570" s="752" t="s">
        <v>1698</v>
      </c>
    </row>
    <row r="1571" spans="2:6" x14ac:dyDescent="0.35">
      <c r="B1571" s="752" t="s">
        <v>1700</v>
      </c>
      <c r="C1571" s="752">
        <v>2338</v>
      </c>
      <c r="D1571" s="343" t="s">
        <v>15284</v>
      </c>
      <c r="E1571" s="752" t="s">
        <v>431</v>
      </c>
      <c r="F1571" s="752" t="s">
        <v>1698</v>
      </c>
    </row>
    <row r="1572" spans="2:6" x14ac:dyDescent="0.35">
      <c r="B1572" s="752" t="s">
        <v>1700</v>
      </c>
      <c r="C1572" s="752">
        <v>2338</v>
      </c>
      <c r="D1572" s="343" t="s">
        <v>15283</v>
      </c>
      <c r="E1572" s="752" t="s">
        <v>431</v>
      </c>
      <c r="F1572" s="752" t="s">
        <v>1698</v>
      </c>
    </row>
    <row r="1573" spans="2:6" x14ac:dyDescent="0.35">
      <c r="B1573" s="752" t="s">
        <v>1700</v>
      </c>
      <c r="C1573" s="752">
        <v>2338</v>
      </c>
      <c r="D1573" s="343" t="s">
        <v>15282</v>
      </c>
      <c r="E1573" s="752" t="s">
        <v>431</v>
      </c>
      <c r="F1573" s="752" t="s">
        <v>1698</v>
      </c>
    </row>
    <row r="1574" spans="2:6" x14ac:dyDescent="0.35">
      <c r="B1574" s="752" t="s">
        <v>1700</v>
      </c>
      <c r="C1574" s="752">
        <v>2338</v>
      </c>
      <c r="D1574" s="343" t="s">
        <v>15281</v>
      </c>
      <c r="E1574" s="752" t="s">
        <v>431</v>
      </c>
      <c r="F1574" s="752" t="s">
        <v>1698</v>
      </c>
    </row>
    <row r="1575" spans="2:6" x14ac:dyDescent="0.35">
      <c r="B1575" s="752" t="s">
        <v>1700</v>
      </c>
      <c r="C1575" s="752">
        <v>2338</v>
      </c>
      <c r="D1575" s="343" t="s">
        <v>15280</v>
      </c>
      <c r="E1575" s="752" t="s">
        <v>431</v>
      </c>
      <c r="F1575" s="752" t="s">
        <v>1698</v>
      </c>
    </row>
    <row r="1576" spans="2:6" x14ac:dyDescent="0.35">
      <c r="B1576" s="752" t="s">
        <v>1700</v>
      </c>
      <c r="C1576" s="752">
        <v>2338</v>
      </c>
      <c r="D1576" s="343" t="s">
        <v>15279</v>
      </c>
      <c r="E1576" s="752" t="s">
        <v>431</v>
      </c>
      <c r="F1576" s="752" t="s">
        <v>1698</v>
      </c>
    </row>
    <row r="1577" spans="2:6" x14ac:dyDescent="0.35">
      <c r="B1577" s="752" t="s">
        <v>1700</v>
      </c>
      <c r="C1577" s="752">
        <v>2338</v>
      </c>
      <c r="D1577" s="343" t="s">
        <v>5054</v>
      </c>
      <c r="E1577" s="752" t="s">
        <v>431</v>
      </c>
      <c r="F1577" s="752" t="s">
        <v>1698</v>
      </c>
    </row>
    <row r="1578" spans="2:6" x14ac:dyDescent="0.35">
      <c r="B1578" s="752" t="s">
        <v>1700</v>
      </c>
      <c r="C1578" s="752">
        <v>2338</v>
      </c>
      <c r="D1578" s="343" t="s">
        <v>11438</v>
      </c>
      <c r="E1578" s="752" t="s">
        <v>431</v>
      </c>
      <c r="F1578" s="752" t="s">
        <v>1698</v>
      </c>
    </row>
    <row r="1579" spans="2:6" x14ac:dyDescent="0.35">
      <c r="B1579" s="752" t="s">
        <v>1700</v>
      </c>
      <c r="C1579" s="752">
        <v>2338</v>
      </c>
      <c r="D1579" s="343" t="s">
        <v>10752</v>
      </c>
      <c r="E1579" s="752" t="s">
        <v>431</v>
      </c>
      <c r="F1579" s="752" t="s">
        <v>1698</v>
      </c>
    </row>
    <row r="1580" spans="2:6" x14ac:dyDescent="0.35">
      <c r="B1580" s="752" t="s">
        <v>1700</v>
      </c>
      <c r="C1580" s="752">
        <v>2339</v>
      </c>
      <c r="D1580" s="343" t="s">
        <v>15278</v>
      </c>
      <c r="E1580" s="752" t="s">
        <v>431</v>
      </c>
      <c r="F1580" s="752" t="s">
        <v>1698</v>
      </c>
    </row>
    <row r="1581" spans="2:6" x14ac:dyDescent="0.35">
      <c r="B1581" s="752" t="s">
        <v>1700</v>
      </c>
      <c r="C1581" s="752">
        <v>2339</v>
      </c>
      <c r="D1581" s="343" t="s">
        <v>15277</v>
      </c>
      <c r="E1581" s="752" t="s">
        <v>431</v>
      </c>
      <c r="F1581" s="752" t="s">
        <v>1698</v>
      </c>
    </row>
    <row r="1582" spans="2:6" x14ac:dyDescent="0.35">
      <c r="B1582" s="752" t="s">
        <v>1700</v>
      </c>
      <c r="C1582" s="752">
        <v>2339</v>
      </c>
      <c r="D1582" s="343" t="s">
        <v>7404</v>
      </c>
      <c r="E1582" s="752" t="s">
        <v>431</v>
      </c>
      <c r="F1582" s="752" t="s">
        <v>1698</v>
      </c>
    </row>
    <row r="1583" spans="2:6" x14ac:dyDescent="0.35">
      <c r="B1583" s="752" t="s">
        <v>1700</v>
      </c>
      <c r="C1583" s="752">
        <v>2339</v>
      </c>
      <c r="D1583" s="343" t="s">
        <v>15276</v>
      </c>
      <c r="E1583" s="752" t="s">
        <v>431</v>
      </c>
      <c r="F1583" s="752" t="s">
        <v>1698</v>
      </c>
    </row>
    <row r="1584" spans="2:6" x14ac:dyDescent="0.35">
      <c r="B1584" s="752" t="s">
        <v>1700</v>
      </c>
      <c r="C1584" s="752">
        <v>2339</v>
      </c>
      <c r="D1584" s="343" t="s">
        <v>15275</v>
      </c>
      <c r="E1584" s="752" t="s">
        <v>431</v>
      </c>
      <c r="F1584" s="752" t="s">
        <v>1698</v>
      </c>
    </row>
    <row r="1585" spans="2:6" x14ac:dyDescent="0.35">
      <c r="B1585" s="752" t="s">
        <v>1700</v>
      </c>
      <c r="C1585" s="752">
        <v>2339</v>
      </c>
      <c r="D1585" s="343" t="s">
        <v>15274</v>
      </c>
      <c r="E1585" s="752" t="s">
        <v>431</v>
      </c>
      <c r="F1585" s="752" t="s">
        <v>1698</v>
      </c>
    </row>
    <row r="1586" spans="2:6" x14ac:dyDescent="0.35">
      <c r="B1586" s="752" t="s">
        <v>1700</v>
      </c>
      <c r="C1586" s="752">
        <v>2339</v>
      </c>
      <c r="D1586" s="343" t="s">
        <v>15273</v>
      </c>
      <c r="E1586" s="752" t="s">
        <v>431</v>
      </c>
      <c r="F1586" s="752" t="s">
        <v>1698</v>
      </c>
    </row>
    <row r="1587" spans="2:6" x14ac:dyDescent="0.35">
      <c r="B1587" s="752" t="s">
        <v>1700</v>
      </c>
      <c r="C1587" s="752">
        <v>2339</v>
      </c>
      <c r="D1587" s="343" t="s">
        <v>15272</v>
      </c>
      <c r="E1587" s="752" t="s">
        <v>431</v>
      </c>
      <c r="F1587" s="752" t="s">
        <v>1698</v>
      </c>
    </row>
    <row r="1588" spans="2:6" x14ac:dyDescent="0.35">
      <c r="B1588" s="752" t="s">
        <v>1700</v>
      </c>
      <c r="C1588" s="752">
        <v>2339</v>
      </c>
      <c r="D1588" s="343" t="s">
        <v>15271</v>
      </c>
      <c r="E1588" s="752" t="s">
        <v>431</v>
      </c>
      <c r="F1588" s="752" t="s">
        <v>1698</v>
      </c>
    </row>
    <row r="1589" spans="2:6" x14ac:dyDescent="0.35">
      <c r="B1589" s="752" t="s">
        <v>1700</v>
      </c>
      <c r="C1589" s="752">
        <v>2339</v>
      </c>
      <c r="D1589" s="343" t="s">
        <v>15270</v>
      </c>
      <c r="E1589" s="752" t="s">
        <v>431</v>
      </c>
      <c r="F1589" s="752" t="s">
        <v>1698</v>
      </c>
    </row>
    <row r="1590" spans="2:6" x14ac:dyDescent="0.35">
      <c r="B1590" s="752" t="s">
        <v>1700</v>
      </c>
      <c r="C1590" s="752">
        <v>2340</v>
      </c>
      <c r="D1590" s="343" t="s">
        <v>15269</v>
      </c>
      <c r="E1590" s="752" t="s">
        <v>431</v>
      </c>
      <c r="F1590" s="752" t="s">
        <v>1711</v>
      </c>
    </row>
    <row r="1591" spans="2:6" x14ac:dyDescent="0.35">
      <c r="B1591" s="752" t="s">
        <v>1700</v>
      </c>
      <c r="C1591" s="752">
        <v>2340</v>
      </c>
      <c r="D1591" s="343" t="s">
        <v>12455</v>
      </c>
      <c r="E1591" s="752" t="s">
        <v>431</v>
      </c>
      <c r="F1591" s="752" t="s">
        <v>1711</v>
      </c>
    </row>
    <row r="1592" spans="2:6" x14ac:dyDescent="0.35">
      <c r="B1592" s="752" t="s">
        <v>1700</v>
      </c>
      <c r="C1592" s="752">
        <v>2340</v>
      </c>
      <c r="D1592" s="343" t="s">
        <v>15268</v>
      </c>
      <c r="E1592" s="752" t="s">
        <v>431</v>
      </c>
      <c r="F1592" s="752" t="s">
        <v>1711</v>
      </c>
    </row>
    <row r="1593" spans="2:6" x14ac:dyDescent="0.35">
      <c r="B1593" s="752" t="s">
        <v>1700</v>
      </c>
      <c r="C1593" s="752">
        <v>2340</v>
      </c>
      <c r="D1593" s="343" t="s">
        <v>15267</v>
      </c>
      <c r="E1593" s="752" t="s">
        <v>431</v>
      </c>
      <c r="F1593" s="752" t="s">
        <v>1711</v>
      </c>
    </row>
    <row r="1594" spans="2:6" x14ac:dyDescent="0.35">
      <c r="B1594" s="752" t="s">
        <v>1700</v>
      </c>
      <c r="C1594" s="752">
        <v>2340</v>
      </c>
      <c r="D1594" s="343" t="s">
        <v>15266</v>
      </c>
      <c r="E1594" s="752" t="s">
        <v>431</v>
      </c>
      <c r="F1594" s="752" t="s">
        <v>1711</v>
      </c>
    </row>
    <row r="1595" spans="2:6" x14ac:dyDescent="0.35">
      <c r="B1595" s="752" t="s">
        <v>1700</v>
      </c>
      <c r="C1595" s="752">
        <v>2340</v>
      </c>
      <c r="D1595" s="343" t="s">
        <v>15265</v>
      </c>
      <c r="E1595" s="752" t="s">
        <v>431</v>
      </c>
      <c r="F1595" s="752" t="s">
        <v>1711</v>
      </c>
    </row>
    <row r="1596" spans="2:6" x14ac:dyDescent="0.35">
      <c r="B1596" s="752" t="s">
        <v>1700</v>
      </c>
      <c r="C1596" s="752">
        <v>2340</v>
      </c>
      <c r="D1596" s="343" t="s">
        <v>15264</v>
      </c>
      <c r="E1596" s="752" t="s">
        <v>431</v>
      </c>
      <c r="F1596" s="752" t="s">
        <v>1711</v>
      </c>
    </row>
    <row r="1597" spans="2:6" x14ac:dyDescent="0.35">
      <c r="B1597" s="752" t="s">
        <v>1700</v>
      </c>
      <c r="C1597" s="752">
        <v>2340</v>
      </c>
      <c r="D1597" s="343" t="s">
        <v>15263</v>
      </c>
      <c r="E1597" s="752" t="s">
        <v>431</v>
      </c>
      <c r="F1597" s="752" t="s">
        <v>1711</v>
      </c>
    </row>
    <row r="1598" spans="2:6" x14ac:dyDescent="0.35">
      <c r="B1598" s="752" t="s">
        <v>1700</v>
      </c>
      <c r="C1598" s="752">
        <v>2340</v>
      </c>
      <c r="D1598" s="343" t="s">
        <v>15262</v>
      </c>
      <c r="E1598" s="752" t="s">
        <v>431</v>
      </c>
      <c r="F1598" s="752" t="s">
        <v>1711</v>
      </c>
    </row>
    <row r="1599" spans="2:6" x14ac:dyDescent="0.35">
      <c r="B1599" s="752" t="s">
        <v>1700</v>
      </c>
      <c r="C1599" s="752">
        <v>2340</v>
      </c>
      <c r="D1599" s="343" t="s">
        <v>15261</v>
      </c>
      <c r="E1599" s="752" t="s">
        <v>431</v>
      </c>
      <c r="F1599" s="752" t="s">
        <v>1711</v>
      </c>
    </row>
    <row r="1600" spans="2:6" x14ac:dyDescent="0.35">
      <c r="B1600" s="752" t="s">
        <v>1700</v>
      </c>
      <c r="C1600" s="752">
        <v>2340</v>
      </c>
      <c r="D1600" s="343" t="s">
        <v>15260</v>
      </c>
      <c r="E1600" s="752" t="s">
        <v>431</v>
      </c>
      <c r="F1600" s="752" t="s">
        <v>1711</v>
      </c>
    </row>
    <row r="1601" spans="2:6" x14ac:dyDescent="0.35">
      <c r="B1601" s="752" t="s">
        <v>1700</v>
      </c>
      <c r="C1601" s="752">
        <v>2340</v>
      </c>
      <c r="D1601" s="343" t="s">
        <v>15259</v>
      </c>
      <c r="E1601" s="752" t="s">
        <v>431</v>
      </c>
      <c r="F1601" s="752" t="s">
        <v>1711</v>
      </c>
    </row>
    <row r="1602" spans="2:6" x14ac:dyDescent="0.35">
      <c r="B1602" s="752" t="s">
        <v>1700</v>
      </c>
      <c r="C1602" s="752">
        <v>2340</v>
      </c>
      <c r="D1602" s="343" t="s">
        <v>15258</v>
      </c>
      <c r="E1602" s="752" t="s">
        <v>431</v>
      </c>
      <c r="F1602" s="752" t="s">
        <v>1711</v>
      </c>
    </row>
    <row r="1603" spans="2:6" x14ac:dyDescent="0.35">
      <c r="B1603" s="752" t="s">
        <v>1700</v>
      </c>
      <c r="C1603" s="752">
        <v>2340</v>
      </c>
      <c r="D1603" s="343" t="s">
        <v>15257</v>
      </c>
      <c r="E1603" s="752" t="s">
        <v>431</v>
      </c>
      <c r="F1603" s="752" t="s">
        <v>1711</v>
      </c>
    </row>
    <row r="1604" spans="2:6" x14ac:dyDescent="0.35">
      <c r="B1604" s="752" t="s">
        <v>1700</v>
      </c>
      <c r="C1604" s="752">
        <v>2340</v>
      </c>
      <c r="D1604" s="343" t="s">
        <v>12058</v>
      </c>
      <c r="E1604" s="752" t="s">
        <v>431</v>
      </c>
      <c r="F1604" s="752" t="s">
        <v>1711</v>
      </c>
    </row>
    <row r="1605" spans="2:6" x14ac:dyDescent="0.35">
      <c r="B1605" s="752" t="s">
        <v>1700</v>
      </c>
      <c r="C1605" s="752">
        <v>2340</v>
      </c>
      <c r="D1605" s="343" t="s">
        <v>15256</v>
      </c>
      <c r="E1605" s="752" t="s">
        <v>431</v>
      </c>
      <c r="F1605" s="752" t="s">
        <v>1711</v>
      </c>
    </row>
    <row r="1606" spans="2:6" x14ac:dyDescent="0.35">
      <c r="B1606" s="752" t="s">
        <v>1700</v>
      </c>
      <c r="C1606" s="752">
        <v>2340</v>
      </c>
      <c r="D1606" s="343" t="s">
        <v>15255</v>
      </c>
      <c r="E1606" s="752" t="s">
        <v>431</v>
      </c>
      <c r="F1606" s="752" t="s">
        <v>1711</v>
      </c>
    </row>
    <row r="1607" spans="2:6" x14ac:dyDescent="0.35">
      <c r="B1607" s="752" t="s">
        <v>1700</v>
      </c>
      <c r="C1607" s="752">
        <v>2340</v>
      </c>
      <c r="D1607" s="343" t="s">
        <v>15254</v>
      </c>
      <c r="E1607" s="752" t="s">
        <v>431</v>
      </c>
      <c r="F1607" s="752" t="s">
        <v>1711</v>
      </c>
    </row>
    <row r="1608" spans="2:6" x14ac:dyDescent="0.35">
      <c r="B1608" s="752" t="s">
        <v>1700</v>
      </c>
      <c r="C1608" s="752">
        <v>2340</v>
      </c>
      <c r="D1608" s="343" t="s">
        <v>15253</v>
      </c>
      <c r="E1608" s="752" t="s">
        <v>431</v>
      </c>
      <c r="F1608" s="752" t="s">
        <v>1711</v>
      </c>
    </row>
    <row r="1609" spans="2:6" x14ac:dyDescent="0.35">
      <c r="B1609" s="752" t="s">
        <v>1700</v>
      </c>
      <c r="C1609" s="752">
        <v>2340</v>
      </c>
      <c r="D1609" s="343" t="s">
        <v>5868</v>
      </c>
      <c r="E1609" s="752" t="s">
        <v>431</v>
      </c>
      <c r="F1609" s="752" t="s">
        <v>1711</v>
      </c>
    </row>
    <row r="1610" spans="2:6" x14ac:dyDescent="0.35">
      <c r="B1610" s="752" t="s">
        <v>1700</v>
      </c>
      <c r="C1610" s="752">
        <v>2340</v>
      </c>
      <c r="D1610" s="343" t="s">
        <v>15252</v>
      </c>
      <c r="E1610" s="752" t="s">
        <v>431</v>
      </c>
      <c r="F1610" s="752" t="s">
        <v>1711</v>
      </c>
    </row>
    <row r="1611" spans="2:6" x14ac:dyDescent="0.35">
      <c r="B1611" s="752" t="s">
        <v>1700</v>
      </c>
      <c r="C1611" s="752">
        <v>2340</v>
      </c>
      <c r="D1611" s="343" t="s">
        <v>15251</v>
      </c>
      <c r="E1611" s="752" t="s">
        <v>431</v>
      </c>
      <c r="F1611" s="752" t="s">
        <v>1711</v>
      </c>
    </row>
    <row r="1612" spans="2:6" x14ac:dyDescent="0.35">
      <c r="B1612" s="752" t="s">
        <v>1700</v>
      </c>
      <c r="C1612" s="752">
        <v>2340</v>
      </c>
      <c r="D1612" s="343" t="s">
        <v>15250</v>
      </c>
      <c r="E1612" s="752" t="s">
        <v>431</v>
      </c>
      <c r="F1612" s="752" t="s">
        <v>1711</v>
      </c>
    </row>
    <row r="1613" spans="2:6" x14ac:dyDescent="0.35">
      <c r="B1613" s="752" t="s">
        <v>1700</v>
      </c>
      <c r="C1613" s="752">
        <v>2340</v>
      </c>
      <c r="D1613" s="343" t="s">
        <v>15249</v>
      </c>
      <c r="E1613" s="752" t="s">
        <v>431</v>
      </c>
      <c r="F1613" s="752" t="s">
        <v>1711</v>
      </c>
    </row>
    <row r="1614" spans="2:6" x14ac:dyDescent="0.35">
      <c r="B1614" s="752" t="s">
        <v>1700</v>
      </c>
      <c r="C1614" s="752">
        <v>2340</v>
      </c>
      <c r="D1614" s="343" t="s">
        <v>15248</v>
      </c>
      <c r="E1614" s="752" t="s">
        <v>431</v>
      </c>
      <c r="F1614" s="752" t="s">
        <v>1711</v>
      </c>
    </row>
    <row r="1615" spans="2:6" x14ac:dyDescent="0.35">
      <c r="B1615" s="752" t="s">
        <v>1700</v>
      </c>
      <c r="C1615" s="752">
        <v>2340</v>
      </c>
      <c r="D1615" s="343" t="s">
        <v>15247</v>
      </c>
      <c r="E1615" s="752" t="s">
        <v>431</v>
      </c>
      <c r="F1615" s="752" t="s">
        <v>1711</v>
      </c>
    </row>
    <row r="1616" spans="2:6" x14ac:dyDescent="0.35">
      <c r="B1616" s="752" t="s">
        <v>1700</v>
      </c>
      <c r="C1616" s="752">
        <v>2340</v>
      </c>
      <c r="D1616" s="343" t="s">
        <v>15246</v>
      </c>
      <c r="E1616" s="752" t="s">
        <v>431</v>
      </c>
      <c r="F1616" s="752" t="s">
        <v>1711</v>
      </c>
    </row>
    <row r="1617" spans="2:6" x14ac:dyDescent="0.35">
      <c r="B1617" s="752" t="s">
        <v>1700</v>
      </c>
      <c r="C1617" s="752">
        <v>2340</v>
      </c>
      <c r="D1617" s="343" t="s">
        <v>15245</v>
      </c>
      <c r="E1617" s="752" t="s">
        <v>431</v>
      </c>
      <c r="F1617" s="752" t="s">
        <v>1711</v>
      </c>
    </row>
    <row r="1618" spans="2:6" x14ac:dyDescent="0.35">
      <c r="B1618" s="752" t="s">
        <v>1700</v>
      </c>
      <c r="C1618" s="752">
        <v>2340</v>
      </c>
      <c r="D1618" s="343" t="s">
        <v>11916</v>
      </c>
      <c r="E1618" s="752" t="s">
        <v>431</v>
      </c>
      <c r="F1618" s="752" t="s">
        <v>1711</v>
      </c>
    </row>
    <row r="1619" spans="2:6" x14ac:dyDescent="0.35">
      <c r="B1619" s="752" t="s">
        <v>1700</v>
      </c>
      <c r="C1619" s="752">
        <v>2340</v>
      </c>
      <c r="D1619" s="343" t="s">
        <v>15244</v>
      </c>
      <c r="E1619" s="752" t="s">
        <v>431</v>
      </c>
      <c r="F1619" s="752" t="s">
        <v>1711</v>
      </c>
    </row>
    <row r="1620" spans="2:6" x14ac:dyDescent="0.35">
      <c r="B1620" s="752" t="s">
        <v>1700</v>
      </c>
      <c r="C1620" s="752">
        <v>2340</v>
      </c>
      <c r="D1620" s="343" t="s">
        <v>15243</v>
      </c>
      <c r="E1620" s="752" t="s">
        <v>431</v>
      </c>
      <c r="F1620" s="752" t="s">
        <v>1711</v>
      </c>
    </row>
    <row r="1621" spans="2:6" x14ac:dyDescent="0.35">
      <c r="B1621" s="752" t="s">
        <v>1700</v>
      </c>
      <c r="C1621" s="752">
        <v>2340</v>
      </c>
      <c r="D1621" s="343" t="s">
        <v>15242</v>
      </c>
      <c r="E1621" s="752" t="s">
        <v>431</v>
      </c>
      <c r="F1621" s="752" t="s">
        <v>1711</v>
      </c>
    </row>
    <row r="1622" spans="2:6" x14ac:dyDescent="0.35">
      <c r="B1622" s="752" t="s">
        <v>1700</v>
      </c>
      <c r="C1622" s="752">
        <v>2340</v>
      </c>
      <c r="D1622" s="343" t="s">
        <v>15241</v>
      </c>
      <c r="E1622" s="752" t="s">
        <v>431</v>
      </c>
      <c r="F1622" s="752" t="s">
        <v>1711</v>
      </c>
    </row>
    <row r="1623" spans="2:6" x14ac:dyDescent="0.35">
      <c r="B1623" s="752" t="s">
        <v>1700</v>
      </c>
      <c r="C1623" s="752">
        <v>2340</v>
      </c>
      <c r="D1623" s="343" t="s">
        <v>15240</v>
      </c>
      <c r="E1623" s="752" t="s">
        <v>431</v>
      </c>
      <c r="F1623" s="752" t="s">
        <v>1711</v>
      </c>
    </row>
    <row r="1624" spans="2:6" x14ac:dyDescent="0.35">
      <c r="B1624" s="752" t="s">
        <v>1700</v>
      </c>
      <c r="C1624" s="752">
        <v>2340</v>
      </c>
      <c r="D1624" s="343" t="s">
        <v>15239</v>
      </c>
      <c r="E1624" s="752" t="s">
        <v>431</v>
      </c>
      <c r="F1624" s="752" t="s">
        <v>1711</v>
      </c>
    </row>
    <row r="1625" spans="2:6" x14ac:dyDescent="0.35">
      <c r="B1625" s="752" t="s">
        <v>1700</v>
      </c>
      <c r="C1625" s="752">
        <v>2340</v>
      </c>
      <c r="D1625" s="343" t="s">
        <v>15238</v>
      </c>
      <c r="E1625" s="752" t="s">
        <v>431</v>
      </c>
      <c r="F1625" s="752" t="s">
        <v>1711</v>
      </c>
    </row>
    <row r="1626" spans="2:6" x14ac:dyDescent="0.35">
      <c r="B1626" s="752" t="s">
        <v>1700</v>
      </c>
      <c r="C1626" s="752">
        <v>2340</v>
      </c>
      <c r="D1626" t="s">
        <v>3485</v>
      </c>
      <c r="E1626" s="752" t="s">
        <v>431</v>
      </c>
      <c r="F1626" s="752" t="s">
        <v>1711</v>
      </c>
    </row>
    <row r="1627" spans="2:6" x14ac:dyDescent="0.35">
      <c r="B1627" s="752" t="s">
        <v>1700</v>
      </c>
      <c r="C1627" s="752">
        <v>2340</v>
      </c>
      <c r="D1627" t="s">
        <v>15237</v>
      </c>
      <c r="E1627" s="752" t="s">
        <v>431</v>
      </c>
      <c r="F1627" s="752" t="s">
        <v>1711</v>
      </c>
    </row>
    <row r="1628" spans="2:6" x14ac:dyDescent="0.35">
      <c r="B1628" s="752" t="s">
        <v>1700</v>
      </c>
      <c r="C1628" s="752">
        <v>2340</v>
      </c>
      <c r="D1628" s="343" t="s">
        <v>15236</v>
      </c>
      <c r="E1628" s="752" t="s">
        <v>431</v>
      </c>
      <c r="F1628" s="752" t="s">
        <v>1711</v>
      </c>
    </row>
    <row r="1629" spans="2:6" x14ac:dyDescent="0.35">
      <c r="B1629" s="752" t="s">
        <v>1700</v>
      </c>
      <c r="C1629" s="752">
        <v>2341</v>
      </c>
      <c r="D1629" s="343" t="s">
        <v>15235</v>
      </c>
      <c r="E1629" s="752" t="s">
        <v>431</v>
      </c>
      <c r="F1629" s="752" t="s">
        <v>1698</v>
      </c>
    </row>
    <row r="1630" spans="2:6" x14ac:dyDescent="0.35">
      <c r="B1630" s="752" t="s">
        <v>1700</v>
      </c>
      <c r="C1630" s="752">
        <v>2342</v>
      </c>
      <c r="D1630" s="343" t="s">
        <v>15234</v>
      </c>
      <c r="E1630" s="752" t="s">
        <v>431</v>
      </c>
      <c r="F1630" s="752" t="s">
        <v>1698</v>
      </c>
    </row>
    <row r="1631" spans="2:6" x14ac:dyDescent="0.35">
      <c r="B1631" s="752" t="s">
        <v>1700</v>
      </c>
      <c r="C1631" s="752">
        <v>2342</v>
      </c>
      <c r="D1631" s="343" t="s">
        <v>15233</v>
      </c>
      <c r="E1631" s="752" t="s">
        <v>431</v>
      </c>
      <c r="F1631" s="752" t="s">
        <v>1698</v>
      </c>
    </row>
    <row r="1632" spans="2:6" x14ac:dyDescent="0.35">
      <c r="B1632" s="752" t="s">
        <v>1700</v>
      </c>
      <c r="C1632" s="752">
        <v>2343</v>
      </c>
      <c r="D1632" s="343" t="s">
        <v>15232</v>
      </c>
      <c r="E1632" s="752" t="s">
        <v>431</v>
      </c>
      <c r="F1632" s="752" t="s">
        <v>1698</v>
      </c>
    </row>
    <row r="1633" spans="2:6" x14ac:dyDescent="0.35">
      <c r="B1633" s="752" t="s">
        <v>1700</v>
      </c>
      <c r="C1633" s="752">
        <v>2343</v>
      </c>
      <c r="D1633" s="343" t="s">
        <v>15231</v>
      </c>
      <c r="E1633" s="752" t="s">
        <v>431</v>
      </c>
      <c r="F1633" s="752" t="s">
        <v>1698</v>
      </c>
    </row>
    <row r="1634" spans="2:6" x14ac:dyDescent="0.35">
      <c r="B1634" s="752" t="s">
        <v>1700</v>
      </c>
      <c r="C1634" s="752">
        <v>2343</v>
      </c>
      <c r="D1634" s="343" t="s">
        <v>15230</v>
      </c>
      <c r="E1634" s="752" t="s">
        <v>431</v>
      </c>
      <c r="F1634" s="752" t="s">
        <v>1698</v>
      </c>
    </row>
    <row r="1635" spans="2:6" x14ac:dyDescent="0.35">
      <c r="B1635" s="752" t="s">
        <v>1700</v>
      </c>
      <c r="C1635" s="752">
        <v>2343</v>
      </c>
      <c r="D1635" s="343" t="s">
        <v>15229</v>
      </c>
      <c r="E1635" s="752" t="s">
        <v>431</v>
      </c>
      <c r="F1635" s="752" t="s">
        <v>1698</v>
      </c>
    </row>
    <row r="1636" spans="2:6" x14ac:dyDescent="0.35">
      <c r="B1636" s="752" t="s">
        <v>1700</v>
      </c>
      <c r="C1636" s="752">
        <v>2343</v>
      </c>
      <c r="D1636" s="343" t="s">
        <v>15228</v>
      </c>
      <c r="E1636" s="752" t="s">
        <v>431</v>
      </c>
      <c r="F1636" s="752" t="s">
        <v>1698</v>
      </c>
    </row>
    <row r="1637" spans="2:6" x14ac:dyDescent="0.35">
      <c r="B1637" s="752" t="s">
        <v>1700</v>
      </c>
      <c r="C1637" s="752">
        <v>2343</v>
      </c>
      <c r="D1637" s="343" t="s">
        <v>15227</v>
      </c>
      <c r="E1637" s="752" t="s">
        <v>431</v>
      </c>
      <c r="F1637" s="752" t="s">
        <v>1698</v>
      </c>
    </row>
    <row r="1638" spans="2:6" x14ac:dyDescent="0.35">
      <c r="B1638" s="752" t="s">
        <v>1700</v>
      </c>
      <c r="C1638" s="752">
        <v>2343</v>
      </c>
      <c r="D1638" s="343" t="s">
        <v>15226</v>
      </c>
      <c r="E1638" s="752" t="s">
        <v>431</v>
      </c>
      <c r="F1638" s="752" t="s">
        <v>1698</v>
      </c>
    </row>
    <row r="1639" spans="2:6" x14ac:dyDescent="0.35">
      <c r="B1639" s="752" t="s">
        <v>1700</v>
      </c>
      <c r="C1639" s="752">
        <v>2343</v>
      </c>
      <c r="D1639" s="343" t="s">
        <v>15225</v>
      </c>
      <c r="E1639" s="752" t="s">
        <v>431</v>
      </c>
      <c r="F1639" s="752" t="s">
        <v>1698</v>
      </c>
    </row>
    <row r="1640" spans="2:6" x14ac:dyDescent="0.35">
      <c r="B1640" s="752" t="s">
        <v>1700</v>
      </c>
      <c r="C1640" s="752">
        <v>2343</v>
      </c>
      <c r="D1640" s="343" t="s">
        <v>15224</v>
      </c>
      <c r="E1640" s="752" t="s">
        <v>431</v>
      </c>
      <c r="F1640" s="752" t="s">
        <v>1698</v>
      </c>
    </row>
    <row r="1641" spans="2:6" x14ac:dyDescent="0.35">
      <c r="B1641" s="752" t="s">
        <v>1700</v>
      </c>
      <c r="C1641" s="752">
        <v>2343</v>
      </c>
      <c r="D1641" s="343" t="s">
        <v>15223</v>
      </c>
      <c r="E1641" s="752" t="s">
        <v>431</v>
      </c>
      <c r="F1641" s="752" t="s">
        <v>1698</v>
      </c>
    </row>
    <row r="1642" spans="2:6" x14ac:dyDescent="0.35">
      <c r="B1642" s="752" t="s">
        <v>1700</v>
      </c>
      <c r="C1642" s="752">
        <v>2343</v>
      </c>
      <c r="D1642" s="343" t="s">
        <v>7992</v>
      </c>
      <c r="E1642" s="752" t="s">
        <v>431</v>
      </c>
      <c r="F1642" s="753" t="s">
        <v>9322</v>
      </c>
    </row>
    <row r="1643" spans="2:6" x14ac:dyDescent="0.35">
      <c r="B1643" s="752" t="s">
        <v>1700</v>
      </c>
      <c r="C1643" s="752">
        <v>2343</v>
      </c>
      <c r="D1643" s="343" t="s">
        <v>15222</v>
      </c>
      <c r="E1643" s="752" t="s">
        <v>431</v>
      </c>
      <c r="F1643" s="752" t="s">
        <v>1698</v>
      </c>
    </row>
    <row r="1644" spans="2:6" x14ac:dyDescent="0.35">
      <c r="B1644" s="752" t="s">
        <v>1700</v>
      </c>
      <c r="C1644" s="752">
        <v>2343</v>
      </c>
      <c r="D1644" s="343" t="s">
        <v>15221</v>
      </c>
      <c r="E1644" s="752" t="s">
        <v>431</v>
      </c>
      <c r="F1644" s="752" t="s">
        <v>1698</v>
      </c>
    </row>
    <row r="1645" spans="2:6" x14ac:dyDescent="0.35">
      <c r="B1645" s="752" t="s">
        <v>1700</v>
      </c>
      <c r="C1645" s="752">
        <v>2343</v>
      </c>
      <c r="D1645" s="343" t="s">
        <v>15220</v>
      </c>
      <c r="E1645" s="752" t="s">
        <v>431</v>
      </c>
      <c r="F1645" s="752" t="s">
        <v>1698</v>
      </c>
    </row>
    <row r="1646" spans="2:6" x14ac:dyDescent="0.35">
      <c r="B1646" s="752" t="s">
        <v>1700</v>
      </c>
      <c r="C1646" s="752">
        <v>2343</v>
      </c>
      <c r="D1646" s="343" t="s">
        <v>15219</v>
      </c>
      <c r="E1646" s="752" t="s">
        <v>431</v>
      </c>
      <c r="F1646" s="752" t="s">
        <v>1698</v>
      </c>
    </row>
    <row r="1647" spans="2:6" x14ac:dyDescent="0.35">
      <c r="B1647" s="752" t="s">
        <v>1700</v>
      </c>
      <c r="C1647" s="752">
        <v>2343</v>
      </c>
      <c r="D1647" s="343" t="s">
        <v>7480</v>
      </c>
      <c r="E1647" s="752" t="s">
        <v>431</v>
      </c>
      <c r="F1647" s="752" t="s">
        <v>1698</v>
      </c>
    </row>
    <row r="1648" spans="2:6" x14ac:dyDescent="0.35">
      <c r="B1648" s="752" t="s">
        <v>1700</v>
      </c>
      <c r="C1648" s="752">
        <v>2344</v>
      </c>
      <c r="D1648" s="343" t="s">
        <v>15218</v>
      </c>
      <c r="E1648" s="752" t="s">
        <v>431</v>
      </c>
      <c r="F1648" s="752" t="s">
        <v>1698</v>
      </c>
    </row>
    <row r="1649" spans="2:6" x14ac:dyDescent="0.35">
      <c r="B1649" s="752" t="s">
        <v>1700</v>
      </c>
      <c r="C1649" s="752">
        <v>2344</v>
      </c>
      <c r="D1649" s="343" t="s">
        <v>6849</v>
      </c>
      <c r="E1649" s="752" t="s">
        <v>431</v>
      </c>
      <c r="F1649" s="752" t="s">
        <v>1698</v>
      </c>
    </row>
    <row r="1650" spans="2:6" x14ac:dyDescent="0.35">
      <c r="B1650" s="752" t="s">
        <v>1700</v>
      </c>
      <c r="C1650" s="752">
        <v>2345</v>
      </c>
      <c r="D1650" s="343" t="s">
        <v>15217</v>
      </c>
      <c r="E1650" s="752" t="s">
        <v>431</v>
      </c>
      <c r="F1650" s="752" t="s">
        <v>1698</v>
      </c>
    </row>
    <row r="1651" spans="2:6" x14ac:dyDescent="0.35">
      <c r="B1651" s="752" t="s">
        <v>1700</v>
      </c>
      <c r="C1651" s="752">
        <v>2345</v>
      </c>
      <c r="D1651" s="343" t="s">
        <v>15216</v>
      </c>
      <c r="E1651" s="752" t="s">
        <v>431</v>
      </c>
      <c r="F1651" s="752" t="s">
        <v>1698</v>
      </c>
    </row>
    <row r="1652" spans="2:6" x14ac:dyDescent="0.35">
      <c r="B1652" s="752" t="s">
        <v>1700</v>
      </c>
      <c r="C1652" s="752">
        <v>2346</v>
      </c>
      <c r="D1652" s="343" t="s">
        <v>15215</v>
      </c>
      <c r="E1652" s="752" t="s">
        <v>431</v>
      </c>
      <c r="F1652" s="752" t="s">
        <v>1698</v>
      </c>
    </row>
    <row r="1653" spans="2:6" x14ac:dyDescent="0.35">
      <c r="B1653" s="752" t="s">
        <v>1700</v>
      </c>
      <c r="C1653" s="752">
        <v>2346</v>
      </c>
      <c r="D1653" s="343" t="s">
        <v>2491</v>
      </c>
      <c r="E1653" s="752" t="s">
        <v>431</v>
      </c>
      <c r="F1653" s="752" t="s">
        <v>1698</v>
      </c>
    </row>
    <row r="1654" spans="2:6" x14ac:dyDescent="0.35">
      <c r="B1654" s="752" t="s">
        <v>1700</v>
      </c>
      <c r="C1654" s="752">
        <v>2346</v>
      </c>
      <c r="D1654" s="343" t="s">
        <v>15214</v>
      </c>
      <c r="E1654" s="752" t="s">
        <v>431</v>
      </c>
      <c r="F1654" s="752" t="s">
        <v>1698</v>
      </c>
    </row>
    <row r="1655" spans="2:6" x14ac:dyDescent="0.35">
      <c r="B1655" s="752" t="s">
        <v>1700</v>
      </c>
      <c r="C1655" s="752">
        <v>2346</v>
      </c>
      <c r="D1655" s="343" t="s">
        <v>15213</v>
      </c>
      <c r="E1655" s="752" t="s">
        <v>431</v>
      </c>
      <c r="F1655" s="752" t="s">
        <v>1698</v>
      </c>
    </row>
    <row r="1656" spans="2:6" x14ac:dyDescent="0.35">
      <c r="B1656" s="752" t="s">
        <v>1700</v>
      </c>
      <c r="C1656" s="752">
        <v>2346</v>
      </c>
      <c r="D1656" s="343" t="s">
        <v>15212</v>
      </c>
      <c r="E1656" s="752" t="s">
        <v>431</v>
      </c>
      <c r="F1656" s="752" t="s">
        <v>1698</v>
      </c>
    </row>
    <row r="1657" spans="2:6" x14ac:dyDescent="0.35">
      <c r="B1657" s="752" t="s">
        <v>1700</v>
      </c>
      <c r="C1657" s="752">
        <v>2346</v>
      </c>
      <c r="D1657" s="343" t="s">
        <v>15211</v>
      </c>
      <c r="E1657" s="752" t="s">
        <v>431</v>
      </c>
      <c r="F1657" s="752" t="s">
        <v>1698</v>
      </c>
    </row>
    <row r="1658" spans="2:6" x14ac:dyDescent="0.35">
      <c r="B1658" s="752" t="s">
        <v>1700</v>
      </c>
      <c r="C1658" s="752">
        <v>2346</v>
      </c>
      <c r="D1658" s="343" t="s">
        <v>15210</v>
      </c>
      <c r="E1658" s="752" t="s">
        <v>431</v>
      </c>
      <c r="F1658" s="752" t="s">
        <v>1698</v>
      </c>
    </row>
    <row r="1659" spans="2:6" x14ac:dyDescent="0.35">
      <c r="B1659" s="752" t="s">
        <v>1700</v>
      </c>
      <c r="C1659" s="752">
        <v>2346</v>
      </c>
      <c r="D1659" s="343" t="s">
        <v>15209</v>
      </c>
      <c r="E1659" s="752" t="s">
        <v>431</v>
      </c>
      <c r="F1659" s="752" t="s">
        <v>1698</v>
      </c>
    </row>
    <row r="1660" spans="2:6" x14ac:dyDescent="0.35">
      <c r="B1660" s="752" t="s">
        <v>1700</v>
      </c>
      <c r="C1660" s="752">
        <v>2346</v>
      </c>
      <c r="D1660" s="343" t="s">
        <v>15208</v>
      </c>
      <c r="E1660" s="752" t="s">
        <v>431</v>
      </c>
      <c r="F1660" s="752" t="s">
        <v>1698</v>
      </c>
    </row>
    <row r="1661" spans="2:6" x14ac:dyDescent="0.35">
      <c r="B1661" s="752" t="s">
        <v>1700</v>
      </c>
      <c r="C1661" s="752">
        <v>2346</v>
      </c>
      <c r="D1661" s="343" t="s">
        <v>15207</v>
      </c>
      <c r="E1661" s="752" t="s">
        <v>431</v>
      </c>
      <c r="F1661" s="752" t="s">
        <v>1698</v>
      </c>
    </row>
    <row r="1662" spans="2:6" x14ac:dyDescent="0.35">
      <c r="B1662" s="752" t="s">
        <v>1700</v>
      </c>
      <c r="C1662" s="752">
        <v>2346</v>
      </c>
      <c r="D1662" s="343" t="s">
        <v>15206</v>
      </c>
      <c r="E1662" s="752" t="s">
        <v>431</v>
      </c>
      <c r="F1662" s="752" t="s">
        <v>1698</v>
      </c>
    </row>
    <row r="1663" spans="2:6" x14ac:dyDescent="0.35">
      <c r="B1663" s="752" t="s">
        <v>1700</v>
      </c>
      <c r="C1663" s="752">
        <v>2347</v>
      </c>
      <c r="D1663" s="343" t="s">
        <v>15205</v>
      </c>
      <c r="E1663" s="752" t="s">
        <v>431</v>
      </c>
      <c r="F1663" s="752" t="s">
        <v>1698</v>
      </c>
    </row>
    <row r="1664" spans="2:6" x14ac:dyDescent="0.35">
      <c r="B1664" s="752" t="s">
        <v>1700</v>
      </c>
      <c r="C1664" s="752">
        <v>2347</v>
      </c>
      <c r="D1664" s="343" t="s">
        <v>15204</v>
      </c>
      <c r="E1664" s="752" t="s">
        <v>431</v>
      </c>
      <c r="F1664" s="752" t="s">
        <v>1698</v>
      </c>
    </row>
    <row r="1665" spans="2:6" x14ac:dyDescent="0.35">
      <c r="B1665" s="752" t="s">
        <v>1700</v>
      </c>
      <c r="C1665" s="752">
        <v>2347</v>
      </c>
      <c r="D1665" s="343" t="s">
        <v>15203</v>
      </c>
      <c r="E1665" s="752" t="s">
        <v>431</v>
      </c>
      <c r="F1665" s="752" t="s">
        <v>1698</v>
      </c>
    </row>
    <row r="1666" spans="2:6" x14ac:dyDescent="0.35">
      <c r="B1666" s="752" t="s">
        <v>1700</v>
      </c>
      <c r="C1666" s="752">
        <v>2347</v>
      </c>
      <c r="D1666" s="343" t="s">
        <v>15202</v>
      </c>
      <c r="E1666" s="752" t="s">
        <v>431</v>
      </c>
      <c r="F1666" s="752" t="s">
        <v>1698</v>
      </c>
    </row>
    <row r="1667" spans="2:6" x14ac:dyDescent="0.35">
      <c r="B1667" s="752" t="s">
        <v>1700</v>
      </c>
      <c r="C1667" s="752">
        <v>2347</v>
      </c>
      <c r="D1667" s="343" t="s">
        <v>15201</v>
      </c>
      <c r="E1667" s="752" t="s">
        <v>431</v>
      </c>
      <c r="F1667" s="752" t="s">
        <v>1698</v>
      </c>
    </row>
    <row r="1668" spans="2:6" x14ac:dyDescent="0.35">
      <c r="B1668" s="752" t="s">
        <v>1700</v>
      </c>
      <c r="C1668" s="752">
        <v>2347</v>
      </c>
      <c r="D1668" s="343" t="s">
        <v>8705</v>
      </c>
      <c r="E1668" s="752" t="s">
        <v>431</v>
      </c>
      <c r="F1668" s="752" t="s">
        <v>1698</v>
      </c>
    </row>
    <row r="1669" spans="2:6" x14ac:dyDescent="0.35">
      <c r="B1669" s="752" t="s">
        <v>1700</v>
      </c>
      <c r="C1669" s="752">
        <v>2347</v>
      </c>
      <c r="D1669" s="343" t="s">
        <v>15200</v>
      </c>
      <c r="E1669" s="752" t="s">
        <v>431</v>
      </c>
      <c r="F1669" s="752" t="s">
        <v>1698</v>
      </c>
    </row>
    <row r="1670" spans="2:6" x14ac:dyDescent="0.35">
      <c r="B1670" s="752" t="s">
        <v>1700</v>
      </c>
      <c r="C1670" s="752">
        <v>2347</v>
      </c>
      <c r="D1670" s="343" t="s">
        <v>15199</v>
      </c>
      <c r="E1670" s="752" t="s">
        <v>431</v>
      </c>
      <c r="F1670" s="752" t="s">
        <v>1698</v>
      </c>
    </row>
    <row r="1671" spans="2:6" x14ac:dyDescent="0.35">
      <c r="B1671" s="752" t="s">
        <v>1700</v>
      </c>
      <c r="C1671" s="752">
        <v>2347</v>
      </c>
      <c r="D1671" s="343" t="s">
        <v>15198</v>
      </c>
      <c r="E1671" s="752" t="s">
        <v>431</v>
      </c>
      <c r="F1671" s="752" t="s">
        <v>1698</v>
      </c>
    </row>
    <row r="1672" spans="2:6" x14ac:dyDescent="0.35">
      <c r="B1672" s="752" t="s">
        <v>1700</v>
      </c>
      <c r="C1672" s="752">
        <v>2347</v>
      </c>
      <c r="D1672" s="343" t="s">
        <v>4052</v>
      </c>
      <c r="E1672" s="752" t="s">
        <v>431</v>
      </c>
      <c r="F1672" s="752" t="s">
        <v>1698</v>
      </c>
    </row>
    <row r="1673" spans="2:6" x14ac:dyDescent="0.35">
      <c r="B1673" s="752" t="s">
        <v>1700</v>
      </c>
      <c r="C1673" s="752">
        <v>2347</v>
      </c>
      <c r="D1673" s="343" t="s">
        <v>15197</v>
      </c>
      <c r="E1673" s="752" t="s">
        <v>431</v>
      </c>
      <c r="F1673" s="752" t="s">
        <v>1698</v>
      </c>
    </row>
    <row r="1674" spans="2:6" x14ac:dyDescent="0.35">
      <c r="B1674" s="752" t="s">
        <v>1700</v>
      </c>
      <c r="C1674" s="752">
        <v>2347</v>
      </c>
      <c r="D1674" s="343" t="s">
        <v>15196</v>
      </c>
      <c r="E1674" s="752" t="s">
        <v>431</v>
      </c>
      <c r="F1674" s="752" t="s">
        <v>1698</v>
      </c>
    </row>
    <row r="1675" spans="2:6" x14ac:dyDescent="0.35">
      <c r="B1675" s="752" t="s">
        <v>1700</v>
      </c>
      <c r="C1675" s="752">
        <v>2347</v>
      </c>
      <c r="D1675" s="343" t="s">
        <v>15195</v>
      </c>
      <c r="E1675" s="752" t="s">
        <v>431</v>
      </c>
      <c r="F1675" s="752" t="s">
        <v>1698</v>
      </c>
    </row>
    <row r="1676" spans="2:6" x14ac:dyDescent="0.35">
      <c r="B1676" s="752" t="s">
        <v>1700</v>
      </c>
      <c r="C1676" s="752">
        <v>2350</v>
      </c>
      <c r="D1676" s="343" t="s">
        <v>15194</v>
      </c>
      <c r="E1676" s="752" t="s">
        <v>431</v>
      </c>
      <c r="F1676" s="752" t="s">
        <v>1711</v>
      </c>
    </row>
    <row r="1677" spans="2:6" x14ac:dyDescent="0.35">
      <c r="B1677" s="752" t="s">
        <v>1700</v>
      </c>
      <c r="C1677" s="752">
        <v>2350</v>
      </c>
      <c r="D1677" s="343" t="s">
        <v>7279</v>
      </c>
      <c r="E1677" s="752" t="s">
        <v>431</v>
      </c>
      <c r="F1677" s="752" t="s">
        <v>1711</v>
      </c>
    </row>
    <row r="1678" spans="2:6" x14ac:dyDescent="0.35">
      <c r="B1678" s="752" t="s">
        <v>1700</v>
      </c>
      <c r="C1678" s="752">
        <v>2350</v>
      </c>
      <c r="D1678" s="343" t="s">
        <v>3677</v>
      </c>
      <c r="E1678" s="752" t="s">
        <v>431</v>
      </c>
      <c r="F1678" s="752" t="s">
        <v>1711</v>
      </c>
    </row>
    <row r="1679" spans="2:6" x14ac:dyDescent="0.35">
      <c r="B1679" s="752" t="s">
        <v>1700</v>
      </c>
      <c r="C1679" s="752">
        <v>2350</v>
      </c>
      <c r="D1679" s="343" t="s">
        <v>15193</v>
      </c>
      <c r="E1679" s="752" t="s">
        <v>431</v>
      </c>
      <c r="F1679" s="752" t="s">
        <v>1711</v>
      </c>
    </row>
    <row r="1680" spans="2:6" x14ac:dyDescent="0.35">
      <c r="B1680" s="752" t="s">
        <v>1700</v>
      </c>
      <c r="C1680" s="752">
        <v>2350</v>
      </c>
      <c r="D1680" s="343" t="s">
        <v>15192</v>
      </c>
      <c r="E1680" s="752" t="s">
        <v>431</v>
      </c>
      <c r="F1680" s="753" t="s">
        <v>1711</v>
      </c>
    </row>
    <row r="1681" spans="2:6" x14ac:dyDescent="0.35">
      <c r="B1681" s="752" t="s">
        <v>1700</v>
      </c>
      <c r="C1681" s="752">
        <v>2350</v>
      </c>
      <c r="D1681" s="343" t="s">
        <v>15191</v>
      </c>
      <c r="E1681" s="752" t="s">
        <v>431</v>
      </c>
      <c r="F1681" s="752" t="s">
        <v>1711</v>
      </c>
    </row>
    <row r="1682" spans="2:6" x14ac:dyDescent="0.35">
      <c r="B1682" s="752" t="s">
        <v>1700</v>
      </c>
      <c r="C1682" s="752">
        <v>2350</v>
      </c>
      <c r="D1682" s="343" t="s">
        <v>15190</v>
      </c>
      <c r="E1682" s="752" t="s">
        <v>431</v>
      </c>
      <c r="F1682" s="752" t="s">
        <v>1711</v>
      </c>
    </row>
    <row r="1683" spans="2:6" x14ac:dyDescent="0.35">
      <c r="B1683" s="752" t="s">
        <v>1700</v>
      </c>
      <c r="C1683" s="752">
        <v>2350</v>
      </c>
      <c r="D1683" s="343" t="s">
        <v>15189</v>
      </c>
      <c r="E1683" s="752" t="s">
        <v>431</v>
      </c>
      <c r="F1683" s="752" t="s">
        <v>1711</v>
      </c>
    </row>
    <row r="1684" spans="2:6" x14ac:dyDescent="0.35">
      <c r="B1684" s="752" t="s">
        <v>1700</v>
      </c>
      <c r="C1684" s="752">
        <v>2350</v>
      </c>
      <c r="D1684" s="343" t="s">
        <v>15188</v>
      </c>
      <c r="E1684" s="752" t="s">
        <v>431</v>
      </c>
      <c r="F1684" s="752" t="s">
        <v>1711</v>
      </c>
    </row>
    <row r="1685" spans="2:6" x14ac:dyDescent="0.35">
      <c r="B1685" s="752" t="s">
        <v>1700</v>
      </c>
      <c r="C1685" s="752">
        <v>2350</v>
      </c>
      <c r="D1685" s="343" t="s">
        <v>15187</v>
      </c>
      <c r="E1685" s="752" t="s">
        <v>431</v>
      </c>
      <c r="F1685" s="752" t="s">
        <v>1711</v>
      </c>
    </row>
    <row r="1686" spans="2:6" x14ac:dyDescent="0.35">
      <c r="B1686" s="752" t="s">
        <v>1700</v>
      </c>
      <c r="C1686" s="752">
        <v>2350</v>
      </c>
      <c r="D1686" s="343" t="s">
        <v>15186</v>
      </c>
      <c r="E1686" s="752" t="s">
        <v>431</v>
      </c>
      <c r="F1686" s="752" t="s">
        <v>1711</v>
      </c>
    </row>
    <row r="1687" spans="2:6" x14ac:dyDescent="0.35">
      <c r="B1687" s="752" t="s">
        <v>1700</v>
      </c>
      <c r="C1687" s="752">
        <v>2350</v>
      </c>
      <c r="D1687" s="343" t="s">
        <v>15185</v>
      </c>
      <c r="E1687" s="752" t="s">
        <v>431</v>
      </c>
      <c r="F1687" s="752" t="s">
        <v>1711</v>
      </c>
    </row>
    <row r="1688" spans="2:6" x14ac:dyDescent="0.35">
      <c r="B1688" s="752" t="s">
        <v>1700</v>
      </c>
      <c r="C1688" s="752">
        <v>2350</v>
      </c>
      <c r="D1688" s="343" t="s">
        <v>13074</v>
      </c>
      <c r="E1688" s="752" t="s">
        <v>431</v>
      </c>
      <c r="F1688" s="752" t="s">
        <v>1711</v>
      </c>
    </row>
    <row r="1689" spans="2:6" x14ac:dyDescent="0.35">
      <c r="B1689" s="752" t="s">
        <v>1700</v>
      </c>
      <c r="C1689" s="752">
        <v>2350</v>
      </c>
      <c r="D1689" s="343" t="s">
        <v>15184</v>
      </c>
      <c r="E1689" s="752" t="s">
        <v>431</v>
      </c>
      <c r="F1689" s="752" t="s">
        <v>1711</v>
      </c>
    </row>
    <row r="1690" spans="2:6" x14ac:dyDescent="0.35">
      <c r="B1690" s="752" t="s">
        <v>1700</v>
      </c>
      <c r="C1690" s="752">
        <v>2350</v>
      </c>
      <c r="D1690" s="343" t="s">
        <v>15183</v>
      </c>
      <c r="E1690" s="752" t="s">
        <v>431</v>
      </c>
      <c r="F1690" s="752" t="s">
        <v>1711</v>
      </c>
    </row>
    <row r="1691" spans="2:6" x14ac:dyDescent="0.35">
      <c r="B1691" s="752" t="s">
        <v>1700</v>
      </c>
      <c r="C1691" s="752">
        <v>2350</v>
      </c>
      <c r="D1691" s="343" t="s">
        <v>15182</v>
      </c>
      <c r="E1691" s="752" t="s">
        <v>431</v>
      </c>
      <c r="F1691" s="752" t="s">
        <v>1711</v>
      </c>
    </row>
    <row r="1692" spans="2:6" x14ac:dyDescent="0.35">
      <c r="B1692" s="752" t="s">
        <v>1700</v>
      </c>
      <c r="C1692" s="752">
        <v>2350</v>
      </c>
      <c r="D1692" s="343" t="s">
        <v>4237</v>
      </c>
      <c r="E1692" s="752" t="s">
        <v>431</v>
      </c>
      <c r="F1692" s="752" t="s">
        <v>1711</v>
      </c>
    </row>
    <row r="1693" spans="2:6" x14ac:dyDescent="0.35">
      <c r="B1693" s="752" t="s">
        <v>1700</v>
      </c>
      <c r="C1693" s="752">
        <v>2350</v>
      </c>
      <c r="D1693" s="343" t="s">
        <v>15181</v>
      </c>
      <c r="E1693" s="752" t="s">
        <v>431</v>
      </c>
      <c r="F1693" s="752" t="s">
        <v>1711</v>
      </c>
    </row>
    <row r="1694" spans="2:6" x14ac:dyDescent="0.35">
      <c r="B1694" s="752" t="s">
        <v>1700</v>
      </c>
      <c r="C1694" s="752">
        <v>2350</v>
      </c>
      <c r="D1694" s="343" t="s">
        <v>15180</v>
      </c>
      <c r="E1694" s="752" t="s">
        <v>431</v>
      </c>
      <c r="F1694" s="752" t="s">
        <v>1711</v>
      </c>
    </row>
    <row r="1695" spans="2:6" x14ac:dyDescent="0.35">
      <c r="B1695" s="752" t="s">
        <v>1700</v>
      </c>
      <c r="C1695" s="752">
        <v>2350</v>
      </c>
      <c r="D1695" s="343" t="s">
        <v>15179</v>
      </c>
      <c r="E1695" s="752" t="s">
        <v>431</v>
      </c>
      <c r="F1695" s="752" t="s">
        <v>1711</v>
      </c>
    </row>
    <row r="1696" spans="2:6" x14ac:dyDescent="0.35">
      <c r="B1696" s="752" t="s">
        <v>1700</v>
      </c>
      <c r="C1696" s="752">
        <v>2350</v>
      </c>
      <c r="D1696" s="343" t="s">
        <v>15178</v>
      </c>
      <c r="E1696" s="752" t="s">
        <v>431</v>
      </c>
      <c r="F1696" s="752" t="s">
        <v>1711</v>
      </c>
    </row>
    <row r="1697" spans="2:9" x14ac:dyDescent="0.35">
      <c r="B1697" s="752" t="s">
        <v>1700</v>
      </c>
      <c r="C1697" s="752">
        <v>2350</v>
      </c>
      <c r="D1697" s="343" t="s">
        <v>15177</v>
      </c>
      <c r="E1697" s="752" t="s">
        <v>431</v>
      </c>
      <c r="F1697" s="752" t="s">
        <v>1711</v>
      </c>
    </row>
    <row r="1698" spans="2:9" x14ac:dyDescent="0.35">
      <c r="B1698" s="752" t="s">
        <v>1700</v>
      </c>
      <c r="C1698" s="752">
        <v>2350</v>
      </c>
      <c r="D1698" s="343" t="s">
        <v>15176</v>
      </c>
      <c r="E1698" s="752" t="s">
        <v>431</v>
      </c>
      <c r="F1698" s="752" t="s">
        <v>1711</v>
      </c>
    </row>
    <row r="1699" spans="2:9" x14ac:dyDescent="0.35">
      <c r="B1699" s="752" t="s">
        <v>1700</v>
      </c>
      <c r="C1699" s="752">
        <v>2350</v>
      </c>
      <c r="D1699" s="343" t="s">
        <v>15175</v>
      </c>
      <c r="E1699" s="752" t="s">
        <v>431</v>
      </c>
      <c r="F1699" s="752" t="s">
        <v>1711</v>
      </c>
    </row>
    <row r="1700" spans="2:9" x14ac:dyDescent="0.35">
      <c r="B1700" s="752" t="s">
        <v>1700</v>
      </c>
      <c r="C1700" s="752">
        <v>2350</v>
      </c>
      <c r="D1700" s="343" t="s">
        <v>15174</v>
      </c>
      <c r="E1700" s="752" t="s">
        <v>431</v>
      </c>
      <c r="F1700" s="752" t="s">
        <v>1711</v>
      </c>
    </row>
    <row r="1701" spans="2:9" x14ac:dyDescent="0.35">
      <c r="B1701" s="752" t="s">
        <v>1700</v>
      </c>
      <c r="C1701" s="752">
        <v>2350</v>
      </c>
      <c r="D1701" s="343" t="s">
        <v>15173</v>
      </c>
      <c r="E1701" s="752" t="s">
        <v>431</v>
      </c>
      <c r="F1701" s="752" t="s">
        <v>1711</v>
      </c>
    </row>
    <row r="1702" spans="2:9" x14ac:dyDescent="0.35">
      <c r="B1702" s="752" t="s">
        <v>1700</v>
      </c>
      <c r="C1702" s="752">
        <v>2350</v>
      </c>
      <c r="D1702" s="343" t="s">
        <v>15172</v>
      </c>
      <c r="E1702" s="752" t="s">
        <v>431</v>
      </c>
      <c r="F1702" s="752" t="s">
        <v>1711</v>
      </c>
    </row>
    <row r="1703" spans="2:9" x14ac:dyDescent="0.35">
      <c r="B1703" s="752" t="s">
        <v>1700</v>
      </c>
      <c r="C1703" s="752">
        <v>2352</v>
      </c>
      <c r="D1703" s="343" t="s">
        <v>15171</v>
      </c>
      <c r="E1703" s="752" t="s">
        <v>431</v>
      </c>
      <c r="F1703" s="752" t="s">
        <v>1711</v>
      </c>
    </row>
    <row r="1704" spans="2:9" x14ac:dyDescent="0.35">
      <c r="B1704" s="752" t="s">
        <v>1700</v>
      </c>
      <c r="C1704" s="752">
        <v>2352</v>
      </c>
      <c r="D1704" s="343" t="s">
        <v>15170</v>
      </c>
      <c r="E1704" s="752" t="s">
        <v>431</v>
      </c>
      <c r="F1704" s="752" t="s">
        <v>1698</v>
      </c>
    </row>
    <row r="1705" spans="2:9" x14ac:dyDescent="0.35">
      <c r="B1705" s="752" t="s">
        <v>1700</v>
      </c>
      <c r="C1705" s="752">
        <v>2352</v>
      </c>
      <c r="D1705" s="343" t="s">
        <v>15169</v>
      </c>
      <c r="E1705" s="752" t="s">
        <v>431</v>
      </c>
      <c r="F1705" s="752" t="s">
        <v>1698</v>
      </c>
    </row>
    <row r="1706" spans="2:9" x14ac:dyDescent="0.35">
      <c r="B1706" s="752" t="s">
        <v>1700</v>
      </c>
      <c r="C1706" s="752">
        <v>2352</v>
      </c>
      <c r="D1706" s="343" t="s">
        <v>15168</v>
      </c>
      <c r="E1706" s="752" t="s">
        <v>431</v>
      </c>
      <c r="F1706" s="752" t="s">
        <v>1698</v>
      </c>
    </row>
    <row r="1707" spans="2:9" x14ac:dyDescent="0.35">
      <c r="B1707" s="752" t="s">
        <v>1700</v>
      </c>
      <c r="C1707" s="752">
        <v>2353</v>
      </c>
      <c r="D1707" s="343" t="s">
        <v>15167</v>
      </c>
      <c r="E1707" s="752" t="s">
        <v>431</v>
      </c>
      <c r="F1707" s="752" t="s">
        <v>1698</v>
      </c>
    </row>
    <row r="1708" spans="2:9" x14ac:dyDescent="0.35">
      <c r="B1708" s="752" t="s">
        <v>1700</v>
      </c>
      <c r="C1708" s="752">
        <v>2354</v>
      </c>
      <c r="D1708" s="343" t="s">
        <v>15166</v>
      </c>
      <c r="E1708" s="752" t="s">
        <v>431</v>
      </c>
      <c r="F1708" s="752" t="s">
        <v>1698</v>
      </c>
    </row>
    <row r="1709" spans="2:9" s="757" customFormat="1" x14ac:dyDescent="0.35">
      <c r="B1709" s="752" t="s">
        <v>1700</v>
      </c>
      <c r="C1709" s="752">
        <v>2354</v>
      </c>
      <c r="D1709" s="343" t="s">
        <v>15165</v>
      </c>
      <c r="E1709" s="752" t="s">
        <v>431</v>
      </c>
      <c r="F1709" s="752" t="s">
        <v>1698</v>
      </c>
      <c r="I1709" s="758"/>
    </row>
    <row r="1710" spans="2:9" s="757" customFormat="1" x14ac:dyDescent="0.35">
      <c r="B1710" s="752" t="s">
        <v>1700</v>
      </c>
      <c r="C1710" s="752">
        <v>2354</v>
      </c>
      <c r="D1710" s="343" t="s">
        <v>15164</v>
      </c>
      <c r="E1710" s="752" t="s">
        <v>431</v>
      </c>
      <c r="F1710" s="752" t="s">
        <v>1698</v>
      </c>
      <c r="I1710" s="758"/>
    </row>
    <row r="1711" spans="2:9" x14ac:dyDescent="0.35">
      <c r="B1711" s="752" t="s">
        <v>1700</v>
      </c>
      <c r="C1711" s="752">
        <v>2354</v>
      </c>
      <c r="D1711" s="343" t="s">
        <v>15163</v>
      </c>
      <c r="E1711" s="752" t="s">
        <v>431</v>
      </c>
      <c r="F1711" s="752" t="s">
        <v>1698</v>
      </c>
    </row>
    <row r="1712" spans="2:9" x14ac:dyDescent="0.35">
      <c r="B1712" s="752" t="s">
        <v>1700</v>
      </c>
      <c r="C1712" s="752">
        <v>2354</v>
      </c>
      <c r="D1712" s="343" t="s">
        <v>15162</v>
      </c>
      <c r="E1712" s="752" t="s">
        <v>431</v>
      </c>
      <c r="F1712" s="752" t="s">
        <v>1698</v>
      </c>
    </row>
    <row r="1713" spans="2:6" x14ac:dyDescent="0.35">
      <c r="B1713" s="752" t="s">
        <v>1700</v>
      </c>
      <c r="C1713" s="752">
        <v>2354</v>
      </c>
      <c r="D1713" s="343" t="s">
        <v>15161</v>
      </c>
      <c r="E1713" s="752" t="s">
        <v>431</v>
      </c>
      <c r="F1713" s="752" t="s">
        <v>1698</v>
      </c>
    </row>
    <row r="1714" spans="2:6" x14ac:dyDescent="0.35">
      <c r="B1714" s="752" t="s">
        <v>1700</v>
      </c>
      <c r="C1714" s="752">
        <v>2354</v>
      </c>
      <c r="D1714" s="343" t="s">
        <v>15160</v>
      </c>
      <c r="E1714" s="752" t="s">
        <v>431</v>
      </c>
      <c r="F1714" s="752" t="s">
        <v>1698</v>
      </c>
    </row>
    <row r="1715" spans="2:6" x14ac:dyDescent="0.35">
      <c r="B1715" s="752" t="s">
        <v>1700</v>
      </c>
      <c r="C1715" s="752">
        <v>2354</v>
      </c>
      <c r="D1715" s="343" t="s">
        <v>15159</v>
      </c>
      <c r="E1715" s="752" t="s">
        <v>431</v>
      </c>
      <c r="F1715" s="752" t="s">
        <v>1698</v>
      </c>
    </row>
    <row r="1716" spans="2:6" x14ac:dyDescent="0.35">
      <c r="B1716" s="752" t="s">
        <v>1700</v>
      </c>
      <c r="C1716" s="752">
        <v>2354</v>
      </c>
      <c r="D1716" s="343" t="s">
        <v>15158</v>
      </c>
      <c r="E1716" s="752" t="s">
        <v>431</v>
      </c>
      <c r="F1716" s="752" t="s">
        <v>1698</v>
      </c>
    </row>
    <row r="1717" spans="2:6" x14ac:dyDescent="0.35">
      <c r="B1717" s="752" t="s">
        <v>1700</v>
      </c>
      <c r="C1717" s="752">
        <v>2355</v>
      </c>
      <c r="D1717" s="343" t="s">
        <v>15157</v>
      </c>
      <c r="E1717" s="752" t="s">
        <v>431</v>
      </c>
      <c r="F1717" s="752" t="s">
        <v>1698</v>
      </c>
    </row>
    <row r="1718" spans="2:6" x14ac:dyDescent="0.35">
      <c r="B1718" s="752" t="s">
        <v>1700</v>
      </c>
      <c r="C1718" s="752">
        <v>2355</v>
      </c>
      <c r="D1718" s="343" t="s">
        <v>2075</v>
      </c>
      <c r="E1718" s="752" t="s">
        <v>431</v>
      </c>
      <c r="F1718" s="752" t="s">
        <v>1698</v>
      </c>
    </row>
    <row r="1719" spans="2:6" x14ac:dyDescent="0.35">
      <c r="B1719" s="752" t="s">
        <v>1700</v>
      </c>
      <c r="C1719" s="752">
        <v>2355</v>
      </c>
      <c r="D1719" s="343" t="s">
        <v>11862</v>
      </c>
      <c r="E1719" s="752" t="s">
        <v>431</v>
      </c>
      <c r="F1719" s="752" t="s">
        <v>1698</v>
      </c>
    </row>
    <row r="1720" spans="2:6" x14ac:dyDescent="0.35">
      <c r="B1720" s="752" t="s">
        <v>1700</v>
      </c>
      <c r="C1720" s="752">
        <v>2356</v>
      </c>
      <c r="D1720" s="343" t="s">
        <v>15156</v>
      </c>
      <c r="E1720" s="752" t="s">
        <v>431</v>
      </c>
      <c r="F1720" s="752" t="s">
        <v>1698</v>
      </c>
    </row>
    <row r="1721" spans="2:6" x14ac:dyDescent="0.35">
      <c r="B1721" s="752" t="s">
        <v>1700</v>
      </c>
      <c r="C1721" s="752">
        <v>2357</v>
      </c>
      <c r="D1721" s="343" t="s">
        <v>15155</v>
      </c>
      <c r="E1721" s="752" t="s">
        <v>431</v>
      </c>
      <c r="F1721" s="752" t="s">
        <v>1698</v>
      </c>
    </row>
    <row r="1722" spans="2:6" x14ac:dyDescent="0.35">
      <c r="B1722" s="752" t="s">
        <v>1700</v>
      </c>
      <c r="C1722" s="752">
        <v>2357</v>
      </c>
      <c r="D1722" s="343" t="s">
        <v>15154</v>
      </c>
      <c r="E1722" s="752" t="s">
        <v>431</v>
      </c>
      <c r="F1722" s="752" t="s">
        <v>1698</v>
      </c>
    </row>
    <row r="1723" spans="2:6" x14ac:dyDescent="0.35">
      <c r="B1723" s="752" t="s">
        <v>1700</v>
      </c>
      <c r="C1723" s="752">
        <v>2357</v>
      </c>
      <c r="D1723" s="343" t="s">
        <v>15153</v>
      </c>
      <c r="E1723" s="752" t="s">
        <v>431</v>
      </c>
      <c r="F1723" s="752" t="s">
        <v>1698</v>
      </c>
    </row>
    <row r="1724" spans="2:6" x14ac:dyDescent="0.35">
      <c r="B1724" s="752" t="s">
        <v>1700</v>
      </c>
      <c r="C1724" s="752">
        <v>2357</v>
      </c>
      <c r="D1724" s="343" t="s">
        <v>15152</v>
      </c>
      <c r="E1724" s="752" t="s">
        <v>431</v>
      </c>
      <c r="F1724" s="752" t="s">
        <v>1698</v>
      </c>
    </row>
    <row r="1725" spans="2:6" x14ac:dyDescent="0.35">
      <c r="B1725" s="752" t="s">
        <v>1700</v>
      </c>
      <c r="C1725" s="752">
        <v>2357</v>
      </c>
      <c r="D1725" s="343" t="s">
        <v>15151</v>
      </c>
      <c r="E1725" s="752" t="s">
        <v>431</v>
      </c>
      <c r="F1725" s="752" t="s">
        <v>1698</v>
      </c>
    </row>
    <row r="1726" spans="2:6" x14ac:dyDescent="0.35">
      <c r="B1726" s="752" t="s">
        <v>1700</v>
      </c>
      <c r="C1726" s="752">
        <v>2357</v>
      </c>
      <c r="D1726" s="343" t="s">
        <v>15150</v>
      </c>
      <c r="E1726" s="752" t="s">
        <v>431</v>
      </c>
      <c r="F1726" s="752" t="s">
        <v>1698</v>
      </c>
    </row>
    <row r="1727" spans="2:6" x14ac:dyDescent="0.35">
      <c r="B1727" s="752" t="s">
        <v>1700</v>
      </c>
      <c r="C1727" s="752">
        <v>2357</v>
      </c>
      <c r="D1727" s="343" t="s">
        <v>15149</v>
      </c>
      <c r="E1727" s="752" t="s">
        <v>431</v>
      </c>
      <c r="F1727" s="752" t="s">
        <v>1698</v>
      </c>
    </row>
    <row r="1728" spans="2:6" x14ac:dyDescent="0.35">
      <c r="B1728" s="752" t="s">
        <v>1700</v>
      </c>
      <c r="C1728" s="752">
        <v>2357</v>
      </c>
      <c r="D1728" s="343" t="s">
        <v>15148</v>
      </c>
      <c r="E1728" s="752" t="s">
        <v>431</v>
      </c>
      <c r="F1728" s="752" t="s">
        <v>1698</v>
      </c>
    </row>
    <row r="1729" spans="2:9" x14ac:dyDescent="0.35">
      <c r="B1729" s="752" t="s">
        <v>1700</v>
      </c>
      <c r="C1729" s="752">
        <v>2357</v>
      </c>
      <c r="D1729" s="343" t="s">
        <v>15147</v>
      </c>
      <c r="E1729" s="752" t="s">
        <v>431</v>
      </c>
      <c r="F1729" s="752" t="s">
        <v>1698</v>
      </c>
    </row>
    <row r="1730" spans="2:9" x14ac:dyDescent="0.35">
      <c r="B1730" s="752" t="s">
        <v>1700</v>
      </c>
      <c r="C1730" s="752">
        <v>2358</v>
      </c>
      <c r="D1730" s="343" t="s">
        <v>15146</v>
      </c>
      <c r="E1730" s="752" t="s">
        <v>431</v>
      </c>
      <c r="F1730" s="752" t="s">
        <v>1698</v>
      </c>
    </row>
    <row r="1731" spans="2:9" x14ac:dyDescent="0.35">
      <c r="B1731" s="752" t="s">
        <v>1700</v>
      </c>
      <c r="C1731" s="752">
        <v>2358</v>
      </c>
      <c r="D1731" s="343" t="s">
        <v>15145</v>
      </c>
      <c r="E1731" s="752" t="s">
        <v>431</v>
      </c>
      <c r="F1731" s="752" t="s">
        <v>1698</v>
      </c>
    </row>
    <row r="1732" spans="2:9" x14ac:dyDescent="0.35">
      <c r="B1732" s="752" t="s">
        <v>1700</v>
      </c>
      <c r="C1732" s="752">
        <v>2358</v>
      </c>
      <c r="D1732" s="343" t="s">
        <v>15144</v>
      </c>
      <c r="E1732" s="752" t="s">
        <v>431</v>
      </c>
      <c r="F1732" s="752" t="s">
        <v>1698</v>
      </c>
    </row>
    <row r="1733" spans="2:9" x14ac:dyDescent="0.35">
      <c r="B1733" s="752" t="s">
        <v>1700</v>
      </c>
      <c r="C1733" s="752">
        <v>2358</v>
      </c>
      <c r="D1733" s="343" t="s">
        <v>15143</v>
      </c>
      <c r="E1733" s="752" t="s">
        <v>431</v>
      </c>
      <c r="F1733" s="752" t="s">
        <v>1698</v>
      </c>
    </row>
    <row r="1734" spans="2:9" x14ac:dyDescent="0.35">
      <c r="B1734" s="752" t="s">
        <v>1700</v>
      </c>
      <c r="C1734" s="752">
        <v>2358</v>
      </c>
      <c r="D1734" s="343" t="s">
        <v>15142</v>
      </c>
      <c r="E1734" s="752" t="s">
        <v>431</v>
      </c>
      <c r="F1734" s="752" t="s">
        <v>1698</v>
      </c>
    </row>
    <row r="1735" spans="2:9" x14ac:dyDescent="0.35">
      <c r="B1735" s="752" t="s">
        <v>1700</v>
      </c>
      <c r="C1735" s="752">
        <v>2358</v>
      </c>
      <c r="D1735" s="343" t="s">
        <v>15054</v>
      </c>
      <c r="E1735" s="752" t="s">
        <v>431</v>
      </c>
      <c r="F1735" s="752" t="s">
        <v>1698</v>
      </c>
    </row>
    <row r="1736" spans="2:9" x14ac:dyDescent="0.35">
      <c r="B1736" s="752" t="s">
        <v>1700</v>
      </c>
      <c r="C1736" s="752">
        <v>2358</v>
      </c>
      <c r="D1736" s="343" t="s">
        <v>15141</v>
      </c>
      <c r="E1736" s="752" t="s">
        <v>431</v>
      </c>
      <c r="F1736" s="752" t="s">
        <v>1698</v>
      </c>
    </row>
    <row r="1737" spans="2:9" x14ac:dyDescent="0.35">
      <c r="B1737" s="752" t="s">
        <v>1700</v>
      </c>
      <c r="C1737" s="752">
        <v>2358</v>
      </c>
      <c r="D1737" s="343" t="s">
        <v>14925</v>
      </c>
      <c r="E1737" s="752" t="s">
        <v>431</v>
      </c>
      <c r="F1737" s="752" t="s">
        <v>1698</v>
      </c>
    </row>
    <row r="1738" spans="2:9" x14ac:dyDescent="0.35">
      <c r="B1738" s="752" t="s">
        <v>1700</v>
      </c>
      <c r="C1738" s="752">
        <v>2358</v>
      </c>
      <c r="D1738" s="343" t="s">
        <v>15140</v>
      </c>
      <c r="E1738" s="752" t="s">
        <v>431</v>
      </c>
      <c r="F1738" s="752" t="s">
        <v>1711</v>
      </c>
    </row>
    <row r="1739" spans="2:9" x14ac:dyDescent="0.35">
      <c r="B1739" s="752" t="s">
        <v>1700</v>
      </c>
      <c r="C1739" s="752">
        <v>2358</v>
      </c>
      <c r="D1739" s="343" t="s">
        <v>15139</v>
      </c>
      <c r="E1739" s="752" t="s">
        <v>431</v>
      </c>
      <c r="F1739" s="752" t="s">
        <v>1698</v>
      </c>
    </row>
    <row r="1740" spans="2:9" x14ac:dyDescent="0.35">
      <c r="B1740" s="752" t="s">
        <v>1700</v>
      </c>
      <c r="C1740" s="752">
        <v>2359</v>
      </c>
      <c r="D1740" s="343" t="s">
        <v>6835</v>
      </c>
      <c r="E1740" s="752" t="s">
        <v>431</v>
      </c>
      <c r="F1740" s="752" t="s">
        <v>1698</v>
      </c>
    </row>
    <row r="1741" spans="2:9" x14ac:dyDescent="0.35">
      <c r="B1741" s="752" t="s">
        <v>1700</v>
      </c>
      <c r="C1741" s="752">
        <v>2359</v>
      </c>
      <c r="D1741" s="343" t="s">
        <v>15138</v>
      </c>
      <c r="E1741" s="752" t="s">
        <v>431</v>
      </c>
      <c r="F1741" s="752" t="s">
        <v>1698</v>
      </c>
    </row>
    <row r="1742" spans="2:9" x14ac:dyDescent="0.35">
      <c r="B1742" s="752" t="s">
        <v>1700</v>
      </c>
      <c r="C1742" s="752">
        <v>2359</v>
      </c>
      <c r="D1742" s="343" t="s">
        <v>15137</v>
      </c>
      <c r="E1742" s="752" t="s">
        <v>431</v>
      </c>
      <c r="F1742" s="752" t="s">
        <v>1698</v>
      </c>
    </row>
    <row r="1743" spans="2:9" x14ac:dyDescent="0.35">
      <c r="B1743" s="752" t="s">
        <v>1700</v>
      </c>
      <c r="C1743" s="752">
        <v>2360</v>
      </c>
      <c r="D1743" s="343" t="s">
        <v>15136</v>
      </c>
      <c r="E1743" s="752" t="s">
        <v>431</v>
      </c>
      <c r="F1743" s="752" t="s">
        <v>1698</v>
      </c>
    </row>
    <row r="1744" spans="2:9" s="757" customFormat="1" x14ac:dyDescent="0.35">
      <c r="B1744" s="752" t="s">
        <v>1700</v>
      </c>
      <c r="C1744" s="752">
        <v>2360</v>
      </c>
      <c r="D1744" s="343" t="s">
        <v>15135</v>
      </c>
      <c r="E1744" s="752" t="s">
        <v>431</v>
      </c>
      <c r="F1744" s="752" t="s">
        <v>1698</v>
      </c>
      <c r="I1744" s="758"/>
    </row>
    <row r="1745" spans="2:6" x14ac:dyDescent="0.35">
      <c r="B1745" s="752" t="s">
        <v>1700</v>
      </c>
      <c r="C1745" s="752">
        <v>2360</v>
      </c>
      <c r="D1745" s="343" t="s">
        <v>15134</v>
      </c>
      <c r="E1745" s="752" t="s">
        <v>431</v>
      </c>
      <c r="F1745" s="752" t="s">
        <v>1698</v>
      </c>
    </row>
    <row r="1746" spans="2:6" x14ac:dyDescent="0.35">
      <c r="B1746" s="752" t="s">
        <v>1700</v>
      </c>
      <c r="C1746" s="752">
        <v>2360</v>
      </c>
      <c r="D1746" s="343" t="s">
        <v>15133</v>
      </c>
      <c r="E1746" s="752" t="s">
        <v>431</v>
      </c>
      <c r="F1746" s="752" t="s">
        <v>1698</v>
      </c>
    </row>
    <row r="1747" spans="2:6" x14ac:dyDescent="0.35">
      <c r="B1747" s="752" t="s">
        <v>1700</v>
      </c>
      <c r="C1747" s="752">
        <v>2360</v>
      </c>
      <c r="D1747" s="343" t="s">
        <v>15132</v>
      </c>
      <c r="E1747" s="752" t="s">
        <v>431</v>
      </c>
      <c r="F1747" s="752" t="s">
        <v>1698</v>
      </c>
    </row>
    <row r="1748" spans="2:6" x14ac:dyDescent="0.35">
      <c r="B1748" s="752" t="s">
        <v>1700</v>
      </c>
      <c r="C1748" s="752">
        <v>2360</v>
      </c>
      <c r="D1748" s="343" t="s">
        <v>15131</v>
      </c>
      <c r="E1748" s="752" t="s">
        <v>431</v>
      </c>
      <c r="F1748" s="752" t="s">
        <v>1698</v>
      </c>
    </row>
    <row r="1749" spans="2:6" x14ac:dyDescent="0.35">
      <c r="B1749" s="752" t="s">
        <v>1700</v>
      </c>
      <c r="C1749" s="752">
        <v>2360</v>
      </c>
      <c r="D1749" s="343" t="s">
        <v>15130</v>
      </c>
      <c r="E1749" s="752" t="s">
        <v>431</v>
      </c>
      <c r="F1749" s="752" t="s">
        <v>1698</v>
      </c>
    </row>
    <row r="1750" spans="2:6" x14ac:dyDescent="0.35">
      <c r="B1750" s="752" t="s">
        <v>1700</v>
      </c>
      <c r="C1750" s="752">
        <v>2360</v>
      </c>
      <c r="D1750" s="343" t="s">
        <v>15129</v>
      </c>
      <c r="E1750" s="752" t="s">
        <v>431</v>
      </c>
      <c r="F1750" s="752" t="s">
        <v>1698</v>
      </c>
    </row>
    <row r="1751" spans="2:6" x14ac:dyDescent="0.35">
      <c r="B1751" s="752" t="s">
        <v>1700</v>
      </c>
      <c r="C1751" s="752">
        <v>2360</v>
      </c>
      <c r="D1751" s="343" t="s">
        <v>15128</v>
      </c>
      <c r="E1751" s="752" t="s">
        <v>431</v>
      </c>
      <c r="F1751" s="752" t="s">
        <v>1698</v>
      </c>
    </row>
    <row r="1752" spans="2:6" x14ac:dyDescent="0.35">
      <c r="B1752" s="752" t="s">
        <v>1700</v>
      </c>
      <c r="C1752" s="752">
        <v>2360</v>
      </c>
      <c r="D1752" s="343" t="s">
        <v>15127</v>
      </c>
      <c r="E1752" s="752" t="s">
        <v>431</v>
      </c>
      <c r="F1752" s="752" t="s">
        <v>1698</v>
      </c>
    </row>
    <row r="1753" spans="2:6" x14ac:dyDescent="0.35">
      <c r="B1753" s="752" t="s">
        <v>1700</v>
      </c>
      <c r="C1753" s="752">
        <v>2360</v>
      </c>
      <c r="D1753" s="343" t="s">
        <v>15126</v>
      </c>
      <c r="E1753" s="752" t="s">
        <v>431</v>
      </c>
      <c r="F1753" s="752" t="s">
        <v>1711</v>
      </c>
    </row>
    <row r="1754" spans="2:6" x14ac:dyDescent="0.35">
      <c r="B1754" s="752" t="s">
        <v>1700</v>
      </c>
      <c r="C1754" s="752">
        <v>2360</v>
      </c>
      <c r="D1754" s="343" t="s">
        <v>12451</v>
      </c>
      <c r="E1754" s="752" t="s">
        <v>431</v>
      </c>
      <c r="F1754" s="752" t="s">
        <v>1698</v>
      </c>
    </row>
    <row r="1755" spans="2:6" x14ac:dyDescent="0.35">
      <c r="B1755" s="752" t="s">
        <v>1700</v>
      </c>
      <c r="C1755" s="752">
        <v>2360</v>
      </c>
      <c r="D1755" s="343" t="s">
        <v>15125</v>
      </c>
      <c r="E1755" s="752" t="s">
        <v>431</v>
      </c>
      <c r="F1755" s="752" t="s">
        <v>1698</v>
      </c>
    </row>
    <row r="1756" spans="2:6" x14ac:dyDescent="0.35">
      <c r="B1756" s="752" t="s">
        <v>1700</v>
      </c>
      <c r="C1756" s="752">
        <v>2360</v>
      </c>
      <c r="D1756" s="343" t="s">
        <v>13248</v>
      </c>
      <c r="E1756" s="752" t="s">
        <v>431</v>
      </c>
      <c r="F1756" s="752" t="s">
        <v>1698</v>
      </c>
    </row>
    <row r="1757" spans="2:6" x14ac:dyDescent="0.35">
      <c r="B1757" s="752" t="s">
        <v>1700</v>
      </c>
      <c r="C1757" s="752">
        <v>2360</v>
      </c>
      <c r="D1757" s="343" t="s">
        <v>15124</v>
      </c>
      <c r="E1757" s="752" t="s">
        <v>431</v>
      </c>
      <c r="F1757" s="752" t="s">
        <v>1698</v>
      </c>
    </row>
    <row r="1758" spans="2:6" x14ac:dyDescent="0.35">
      <c r="B1758" s="752" t="s">
        <v>1700</v>
      </c>
      <c r="C1758" s="752">
        <v>2360</v>
      </c>
      <c r="D1758" s="343" t="s">
        <v>2106</v>
      </c>
      <c r="E1758" s="752" t="s">
        <v>431</v>
      </c>
      <c r="F1758" s="752" t="s">
        <v>1698</v>
      </c>
    </row>
    <row r="1759" spans="2:6" x14ac:dyDescent="0.35">
      <c r="B1759" s="752" t="s">
        <v>1700</v>
      </c>
      <c r="C1759" s="752">
        <v>2360</v>
      </c>
      <c r="D1759" s="343" t="s">
        <v>15123</v>
      </c>
      <c r="E1759" s="752" t="s">
        <v>431</v>
      </c>
      <c r="F1759" s="752" t="s">
        <v>1698</v>
      </c>
    </row>
    <row r="1760" spans="2:6" x14ac:dyDescent="0.35">
      <c r="B1760" s="752" t="s">
        <v>1700</v>
      </c>
      <c r="C1760" s="752">
        <v>2360</v>
      </c>
      <c r="D1760" s="343" t="s">
        <v>7225</v>
      </c>
      <c r="E1760" s="752" t="s">
        <v>431</v>
      </c>
      <c r="F1760" s="752" t="s">
        <v>1698</v>
      </c>
    </row>
    <row r="1761" spans="2:6" x14ac:dyDescent="0.35">
      <c r="B1761" s="752" t="s">
        <v>1700</v>
      </c>
      <c r="C1761" s="752">
        <v>2360</v>
      </c>
      <c r="D1761" s="343" t="s">
        <v>1883</v>
      </c>
      <c r="E1761" s="752" t="s">
        <v>431</v>
      </c>
      <c r="F1761" s="752" t="s">
        <v>1698</v>
      </c>
    </row>
    <row r="1762" spans="2:6" x14ac:dyDescent="0.35">
      <c r="B1762" s="752" t="s">
        <v>1700</v>
      </c>
      <c r="C1762" s="752">
        <v>2360</v>
      </c>
      <c r="D1762" s="343" t="s">
        <v>15122</v>
      </c>
      <c r="E1762" s="752" t="s">
        <v>431</v>
      </c>
      <c r="F1762" s="752" t="s">
        <v>1698</v>
      </c>
    </row>
    <row r="1763" spans="2:6" x14ac:dyDescent="0.35">
      <c r="B1763" s="752" t="s">
        <v>1700</v>
      </c>
      <c r="C1763" s="752">
        <v>2360</v>
      </c>
      <c r="D1763" s="343" t="s">
        <v>15121</v>
      </c>
      <c r="E1763" s="752" t="s">
        <v>431</v>
      </c>
      <c r="F1763" s="752" t="s">
        <v>1698</v>
      </c>
    </row>
    <row r="1764" spans="2:6" x14ac:dyDescent="0.35">
      <c r="B1764" s="752" t="s">
        <v>1700</v>
      </c>
      <c r="C1764" s="752">
        <v>2360</v>
      </c>
      <c r="D1764" s="343" t="s">
        <v>15120</v>
      </c>
      <c r="E1764" s="752" t="s">
        <v>431</v>
      </c>
      <c r="F1764" s="752" t="s">
        <v>1698</v>
      </c>
    </row>
    <row r="1765" spans="2:6" x14ac:dyDescent="0.35">
      <c r="B1765" s="752" t="s">
        <v>1700</v>
      </c>
      <c r="C1765" s="752">
        <v>2360</v>
      </c>
      <c r="D1765" s="343" t="s">
        <v>15119</v>
      </c>
      <c r="E1765" s="752" t="s">
        <v>431</v>
      </c>
      <c r="F1765" s="752" t="s">
        <v>1698</v>
      </c>
    </row>
    <row r="1766" spans="2:6" x14ac:dyDescent="0.35">
      <c r="B1766" s="752" t="s">
        <v>1700</v>
      </c>
      <c r="C1766" s="752">
        <v>2360</v>
      </c>
      <c r="D1766" s="343" t="s">
        <v>15118</v>
      </c>
      <c r="E1766" s="752" t="s">
        <v>431</v>
      </c>
      <c r="F1766" s="752" t="s">
        <v>1698</v>
      </c>
    </row>
    <row r="1767" spans="2:6" x14ac:dyDescent="0.35">
      <c r="B1767" s="752" t="s">
        <v>1700</v>
      </c>
      <c r="C1767" s="752">
        <v>2360</v>
      </c>
      <c r="D1767" s="343" t="s">
        <v>15117</v>
      </c>
      <c r="E1767" s="752" t="s">
        <v>431</v>
      </c>
      <c r="F1767" s="752" t="s">
        <v>1698</v>
      </c>
    </row>
    <row r="1768" spans="2:6" x14ac:dyDescent="0.35">
      <c r="B1768" s="752" t="s">
        <v>1700</v>
      </c>
      <c r="C1768" s="752">
        <v>2360</v>
      </c>
      <c r="D1768" s="343" t="s">
        <v>2340</v>
      </c>
      <c r="E1768" s="752" t="s">
        <v>431</v>
      </c>
      <c r="F1768" s="752" t="s">
        <v>1698</v>
      </c>
    </row>
    <row r="1769" spans="2:6" x14ac:dyDescent="0.35">
      <c r="B1769" s="752" t="s">
        <v>1700</v>
      </c>
      <c r="C1769" s="752">
        <v>2361</v>
      </c>
      <c r="D1769" s="343" t="s">
        <v>5938</v>
      </c>
      <c r="E1769" s="752" t="s">
        <v>431</v>
      </c>
      <c r="F1769" s="752" t="s">
        <v>1698</v>
      </c>
    </row>
    <row r="1770" spans="2:6" x14ac:dyDescent="0.35">
      <c r="B1770" s="752" t="s">
        <v>1700</v>
      </c>
      <c r="C1770" s="752">
        <v>2361</v>
      </c>
      <c r="D1770" s="343" t="s">
        <v>15116</v>
      </c>
      <c r="E1770" s="752" t="s">
        <v>431</v>
      </c>
      <c r="F1770" s="752" t="s">
        <v>1698</v>
      </c>
    </row>
    <row r="1771" spans="2:6" x14ac:dyDescent="0.35">
      <c r="B1771" s="752" t="s">
        <v>1700</v>
      </c>
      <c r="C1771" s="752">
        <v>2361</v>
      </c>
      <c r="D1771" s="343" t="s">
        <v>8208</v>
      </c>
      <c r="E1771" s="752" t="s">
        <v>431</v>
      </c>
      <c r="F1771" s="752" t="s">
        <v>1698</v>
      </c>
    </row>
    <row r="1772" spans="2:6" x14ac:dyDescent="0.35">
      <c r="B1772" s="752" t="s">
        <v>1700</v>
      </c>
      <c r="C1772" s="752">
        <v>2361</v>
      </c>
      <c r="D1772" s="343" t="s">
        <v>6937</v>
      </c>
      <c r="E1772" s="752" t="s">
        <v>431</v>
      </c>
      <c r="F1772" s="752" t="s">
        <v>1698</v>
      </c>
    </row>
    <row r="1773" spans="2:6" x14ac:dyDescent="0.35">
      <c r="B1773" s="752" t="s">
        <v>1700</v>
      </c>
      <c r="C1773" s="752">
        <v>2361</v>
      </c>
      <c r="D1773" s="343" t="s">
        <v>15115</v>
      </c>
      <c r="E1773" s="752" t="s">
        <v>431</v>
      </c>
      <c r="F1773" s="752" t="s">
        <v>1698</v>
      </c>
    </row>
    <row r="1774" spans="2:6" x14ac:dyDescent="0.35">
      <c r="B1774" s="752" t="s">
        <v>1700</v>
      </c>
      <c r="C1774" s="752">
        <v>2365</v>
      </c>
      <c r="D1774" s="343" t="s">
        <v>15114</v>
      </c>
      <c r="E1774" s="752" t="s">
        <v>431</v>
      </c>
      <c r="F1774" s="752" t="s">
        <v>1698</v>
      </c>
    </row>
    <row r="1775" spans="2:6" x14ac:dyDescent="0.35">
      <c r="B1775" s="752" t="s">
        <v>1700</v>
      </c>
      <c r="C1775" s="752">
        <v>2365</v>
      </c>
      <c r="D1775" s="343" t="s">
        <v>15113</v>
      </c>
      <c r="E1775" s="752" t="s">
        <v>431</v>
      </c>
      <c r="F1775" s="752" t="s">
        <v>1698</v>
      </c>
    </row>
    <row r="1776" spans="2:6" x14ac:dyDescent="0.35">
      <c r="B1776" s="752" t="s">
        <v>1700</v>
      </c>
      <c r="C1776" s="752">
        <v>2365</v>
      </c>
      <c r="D1776" s="343" t="s">
        <v>15112</v>
      </c>
      <c r="E1776" s="752" t="s">
        <v>431</v>
      </c>
      <c r="F1776" s="752" t="s">
        <v>1698</v>
      </c>
    </row>
    <row r="1777" spans="2:6" x14ac:dyDescent="0.35">
      <c r="B1777" s="752" t="s">
        <v>1700</v>
      </c>
      <c r="C1777" s="752">
        <v>2365</v>
      </c>
      <c r="D1777" s="343" t="s">
        <v>4076</v>
      </c>
      <c r="E1777" s="752" t="s">
        <v>431</v>
      </c>
      <c r="F1777" s="752" t="s">
        <v>1698</v>
      </c>
    </row>
    <row r="1778" spans="2:6" x14ac:dyDescent="0.35">
      <c r="B1778" s="752" t="s">
        <v>1700</v>
      </c>
      <c r="C1778" s="752">
        <v>2365</v>
      </c>
      <c r="D1778" s="343" t="s">
        <v>2159</v>
      </c>
      <c r="E1778" s="752" t="s">
        <v>431</v>
      </c>
      <c r="F1778" s="752" t="s">
        <v>1698</v>
      </c>
    </row>
    <row r="1779" spans="2:6" x14ac:dyDescent="0.35">
      <c r="B1779" s="752" t="s">
        <v>1700</v>
      </c>
      <c r="C1779" s="752">
        <v>2365</v>
      </c>
      <c r="D1779" s="343" t="s">
        <v>7708</v>
      </c>
      <c r="E1779" s="752" t="s">
        <v>431</v>
      </c>
      <c r="F1779" s="752" t="s">
        <v>1698</v>
      </c>
    </row>
    <row r="1780" spans="2:6" x14ac:dyDescent="0.35">
      <c r="B1780" s="752" t="s">
        <v>1700</v>
      </c>
      <c r="C1780" s="752">
        <v>2365</v>
      </c>
      <c r="D1780" s="343" t="s">
        <v>15111</v>
      </c>
      <c r="E1780" s="752" t="s">
        <v>431</v>
      </c>
      <c r="F1780" s="752" t="s">
        <v>1698</v>
      </c>
    </row>
    <row r="1781" spans="2:6" x14ac:dyDescent="0.35">
      <c r="B1781" s="752" t="s">
        <v>1700</v>
      </c>
      <c r="C1781" s="752">
        <v>2365</v>
      </c>
      <c r="D1781" s="343" t="s">
        <v>15110</v>
      </c>
      <c r="E1781" s="752" t="s">
        <v>431</v>
      </c>
      <c r="F1781" s="752" t="s">
        <v>1698</v>
      </c>
    </row>
    <row r="1782" spans="2:6" x14ac:dyDescent="0.35">
      <c r="B1782" s="752" t="s">
        <v>1700</v>
      </c>
      <c r="C1782" s="752">
        <v>2365</v>
      </c>
      <c r="D1782" s="343" t="s">
        <v>15109</v>
      </c>
      <c r="E1782" s="752" t="s">
        <v>431</v>
      </c>
      <c r="F1782" s="752" t="s">
        <v>1698</v>
      </c>
    </row>
    <row r="1783" spans="2:6" x14ac:dyDescent="0.35">
      <c r="B1783" s="752" t="s">
        <v>1700</v>
      </c>
      <c r="C1783" s="752">
        <v>2365</v>
      </c>
      <c r="D1783" s="343" t="s">
        <v>15108</v>
      </c>
      <c r="E1783" s="752" t="s">
        <v>431</v>
      </c>
      <c r="F1783" s="752" t="s">
        <v>1698</v>
      </c>
    </row>
    <row r="1784" spans="2:6" x14ac:dyDescent="0.35">
      <c r="B1784" s="752" t="s">
        <v>1700</v>
      </c>
      <c r="C1784" s="752">
        <v>2365</v>
      </c>
      <c r="D1784" s="343" t="s">
        <v>10004</v>
      </c>
      <c r="E1784" s="752" t="s">
        <v>431</v>
      </c>
      <c r="F1784" s="752" t="s">
        <v>1698</v>
      </c>
    </row>
    <row r="1785" spans="2:6" x14ac:dyDescent="0.35">
      <c r="B1785" s="752" t="s">
        <v>1700</v>
      </c>
      <c r="C1785" s="752">
        <v>2365</v>
      </c>
      <c r="D1785" t="s">
        <v>3436</v>
      </c>
      <c r="E1785" s="752" t="s">
        <v>431</v>
      </c>
      <c r="F1785" s="752" t="s">
        <v>1698</v>
      </c>
    </row>
    <row r="1786" spans="2:6" x14ac:dyDescent="0.35">
      <c r="B1786" s="752" t="s">
        <v>1700</v>
      </c>
      <c r="C1786" s="752">
        <v>2365</v>
      </c>
      <c r="D1786" t="s">
        <v>15107</v>
      </c>
      <c r="E1786" s="752" t="s">
        <v>431</v>
      </c>
      <c r="F1786" s="752" t="s">
        <v>1698</v>
      </c>
    </row>
    <row r="1787" spans="2:6" x14ac:dyDescent="0.35">
      <c r="B1787" s="752" t="s">
        <v>1700</v>
      </c>
      <c r="C1787" s="752">
        <v>2365</v>
      </c>
      <c r="D1787" s="343" t="s">
        <v>12808</v>
      </c>
      <c r="E1787" s="752" t="s">
        <v>431</v>
      </c>
      <c r="F1787" s="752" t="s">
        <v>1698</v>
      </c>
    </row>
    <row r="1788" spans="2:6" x14ac:dyDescent="0.35">
      <c r="B1788" s="752" t="s">
        <v>1700</v>
      </c>
      <c r="C1788" s="752">
        <v>2365</v>
      </c>
      <c r="D1788" s="343" t="s">
        <v>15106</v>
      </c>
      <c r="E1788" s="752" t="s">
        <v>431</v>
      </c>
      <c r="F1788" s="752" t="s">
        <v>1698</v>
      </c>
    </row>
    <row r="1789" spans="2:6" x14ac:dyDescent="0.35">
      <c r="B1789" s="752" t="s">
        <v>1700</v>
      </c>
      <c r="C1789" s="752">
        <v>2365</v>
      </c>
      <c r="D1789" s="343" t="s">
        <v>15105</v>
      </c>
      <c r="E1789" s="752" t="s">
        <v>431</v>
      </c>
      <c r="F1789" s="752" t="s">
        <v>1698</v>
      </c>
    </row>
    <row r="1790" spans="2:6" x14ac:dyDescent="0.35">
      <c r="B1790" s="752" t="s">
        <v>1700</v>
      </c>
      <c r="C1790" s="752">
        <v>2365</v>
      </c>
      <c r="D1790" s="343" t="s">
        <v>15104</v>
      </c>
      <c r="E1790" s="752" t="s">
        <v>431</v>
      </c>
      <c r="F1790" s="752" t="s">
        <v>1698</v>
      </c>
    </row>
    <row r="1791" spans="2:6" x14ac:dyDescent="0.35">
      <c r="B1791" s="752" t="s">
        <v>1700</v>
      </c>
      <c r="C1791" s="752">
        <v>2365</v>
      </c>
      <c r="D1791" s="343" t="s">
        <v>15103</v>
      </c>
      <c r="E1791" s="752" t="s">
        <v>431</v>
      </c>
      <c r="F1791" s="752" t="s">
        <v>1698</v>
      </c>
    </row>
    <row r="1792" spans="2:6" x14ac:dyDescent="0.35">
      <c r="B1792" s="752" t="s">
        <v>1700</v>
      </c>
      <c r="C1792" s="752">
        <v>2365</v>
      </c>
      <c r="D1792" s="343" t="s">
        <v>15102</v>
      </c>
      <c r="E1792" s="752" t="s">
        <v>431</v>
      </c>
      <c r="F1792" s="752" t="s">
        <v>1698</v>
      </c>
    </row>
    <row r="1793" spans="2:9" x14ac:dyDescent="0.35">
      <c r="B1793" s="752" t="s">
        <v>1700</v>
      </c>
      <c r="C1793" s="752">
        <v>2365</v>
      </c>
      <c r="D1793" s="343" t="s">
        <v>15101</v>
      </c>
      <c r="E1793" s="752" t="s">
        <v>431</v>
      </c>
      <c r="F1793" s="752" t="s">
        <v>1698</v>
      </c>
    </row>
    <row r="1794" spans="2:9" x14ac:dyDescent="0.35">
      <c r="B1794" s="752" t="s">
        <v>1700</v>
      </c>
      <c r="C1794" s="752">
        <v>2365</v>
      </c>
      <c r="D1794" s="343" t="s">
        <v>15100</v>
      </c>
      <c r="E1794" s="752" t="s">
        <v>431</v>
      </c>
      <c r="F1794" s="752" t="s">
        <v>1698</v>
      </c>
    </row>
    <row r="1795" spans="2:9" x14ac:dyDescent="0.35">
      <c r="B1795" s="752" t="s">
        <v>1700</v>
      </c>
      <c r="C1795" s="752">
        <v>2365</v>
      </c>
      <c r="D1795" s="343" t="s">
        <v>3409</v>
      </c>
      <c r="E1795" s="752" t="s">
        <v>431</v>
      </c>
      <c r="F1795" s="752" t="s">
        <v>1698</v>
      </c>
    </row>
    <row r="1796" spans="2:9" x14ac:dyDescent="0.35">
      <c r="B1796" s="752" t="s">
        <v>1700</v>
      </c>
      <c r="C1796" s="752">
        <v>2365</v>
      </c>
      <c r="D1796" s="343" t="s">
        <v>11741</v>
      </c>
      <c r="E1796" s="752" t="s">
        <v>431</v>
      </c>
      <c r="F1796" s="752" t="s">
        <v>1698</v>
      </c>
    </row>
    <row r="1797" spans="2:9" x14ac:dyDescent="0.35">
      <c r="B1797" s="752" t="s">
        <v>1700</v>
      </c>
      <c r="C1797" s="752">
        <v>2365</v>
      </c>
      <c r="D1797" s="343" t="s">
        <v>15099</v>
      </c>
      <c r="E1797" s="752" t="s">
        <v>431</v>
      </c>
      <c r="F1797" s="752" t="s">
        <v>1698</v>
      </c>
    </row>
    <row r="1798" spans="2:9" x14ac:dyDescent="0.35">
      <c r="B1798" s="752" t="s">
        <v>1700</v>
      </c>
      <c r="C1798" s="752">
        <v>2365</v>
      </c>
      <c r="D1798" s="343" t="s">
        <v>15098</v>
      </c>
      <c r="E1798" s="752" t="s">
        <v>431</v>
      </c>
      <c r="F1798" s="752" t="s">
        <v>1698</v>
      </c>
    </row>
    <row r="1799" spans="2:9" x14ac:dyDescent="0.35">
      <c r="B1799" s="752" t="s">
        <v>1700</v>
      </c>
      <c r="C1799" s="752">
        <v>2365</v>
      </c>
      <c r="D1799" s="343" t="s">
        <v>15097</v>
      </c>
      <c r="E1799" s="752" t="s">
        <v>431</v>
      </c>
      <c r="F1799" s="752" t="s">
        <v>1698</v>
      </c>
    </row>
    <row r="1800" spans="2:9" x14ac:dyDescent="0.35">
      <c r="B1800" s="752" t="s">
        <v>1700</v>
      </c>
      <c r="C1800" s="752">
        <v>2369</v>
      </c>
      <c r="D1800" s="343" t="s">
        <v>15096</v>
      </c>
      <c r="E1800" s="752" t="s">
        <v>431</v>
      </c>
      <c r="F1800" s="752" t="s">
        <v>1698</v>
      </c>
    </row>
    <row r="1801" spans="2:9" x14ac:dyDescent="0.35">
      <c r="B1801" s="752" t="s">
        <v>1700</v>
      </c>
      <c r="C1801" s="752">
        <v>2369</v>
      </c>
      <c r="D1801" s="343" t="s">
        <v>15095</v>
      </c>
      <c r="E1801" s="752" t="s">
        <v>431</v>
      </c>
      <c r="F1801" s="752" t="s">
        <v>1698</v>
      </c>
    </row>
    <row r="1802" spans="2:9" x14ac:dyDescent="0.35">
      <c r="B1802" s="752" t="s">
        <v>1700</v>
      </c>
      <c r="C1802" s="752">
        <v>2369</v>
      </c>
      <c r="D1802" s="343" t="s">
        <v>15094</v>
      </c>
      <c r="E1802" s="752" t="s">
        <v>431</v>
      </c>
      <c r="F1802" s="752" t="s">
        <v>1698</v>
      </c>
    </row>
    <row r="1803" spans="2:9" x14ac:dyDescent="0.35">
      <c r="B1803" s="752" t="s">
        <v>1700</v>
      </c>
      <c r="C1803" s="752">
        <v>2370</v>
      </c>
      <c r="D1803" s="343" t="s">
        <v>15093</v>
      </c>
      <c r="E1803" s="752" t="s">
        <v>431</v>
      </c>
      <c r="F1803" s="752" t="s">
        <v>1698</v>
      </c>
    </row>
    <row r="1804" spans="2:9" s="757" customFormat="1" x14ac:dyDescent="0.35">
      <c r="B1804" s="752" t="s">
        <v>1700</v>
      </c>
      <c r="C1804" s="752">
        <v>2370</v>
      </c>
      <c r="D1804" s="343" t="s">
        <v>15092</v>
      </c>
      <c r="E1804" s="752" t="s">
        <v>431</v>
      </c>
      <c r="F1804" s="752" t="s">
        <v>1698</v>
      </c>
      <c r="I1804" s="758"/>
    </row>
    <row r="1805" spans="2:9" x14ac:dyDescent="0.35">
      <c r="B1805" s="752" t="s">
        <v>1700</v>
      </c>
      <c r="C1805" s="752">
        <v>2370</v>
      </c>
      <c r="D1805" s="343" t="s">
        <v>15091</v>
      </c>
      <c r="E1805" s="752" t="s">
        <v>431</v>
      </c>
      <c r="F1805" s="752" t="s">
        <v>1698</v>
      </c>
    </row>
    <row r="1806" spans="2:9" x14ac:dyDescent="0.35">
      <c r="B1806" s="752" t="s">
        <v>1700</v>
      </c>
      <c r="C1806" s="752">
        <v>2370</v>
      </c>
      <c r="D1806" s="343" t="s">
        <v>15090</v>
      </c>
      <c r="E1806" s="752" t="s">
        <v>431</v>
      </c>
      <c r="F1806" s="752" t="s">
        <v>1698</v>
      </c>
    </row>
    <row r="1807" spans="2:9" x14ac:dyDescent="0.35">
      <c r="B1807" s="752" t="s">
        <v>1700</v>
      </c>
      <c r="C1807" s="752">
        <v>2370</v>
      </c>
      <c r="D1807" s="343" t="s">
        <v>15089</v>
      </c>
      <c r="E1807" s="752" t="s">
        <v>431</v>
      </c>
      <c r="F1807" s="752" t="s">
        <v>1698</v>
      </c>
    </row>
    <row r="1808" spans="2:9" x14ac:dyDescent="0.35">
      <c r="B1808" s="752" t="s">
        <v>1700</v>
      </c>
      <c r="C1808" s="752">
        <v>2370</v>
      </c>
      <c r="D1808" s="343" t="s">
        <v>15088</v>
      </c>
      <c r="E1808" s="752" t="s">
        <v>431</v>
      </c>
      <c r="F1808" s="752" t="s">
        <v>1698</v>
      </c>
    </row>
    <row r="1809" spans="2:6" x14ac:dyDescent="0.35">
      <c r="B1809" s="752" t="s">
        <v>1700</v>
      </c>
      <c r="C1809" s="752">
        <v>2370</v>
      </c>
      <c r="D1809" s="343" t="s">
        <v>15087</v>
      </c>
      <c r="E1809" s="752" t="s">
        <v>431</v>
      </c>
      <c r="F1809" s="752" t="s">
        <v>1698</v>
      </c>
    </row>
    <row r="1810" spans="2:6" x14ac:dyDescent="0.35">
      <c r="B1810" s="752" t="s">
        <v>1700</v>
      </c>
      <c r="C1810" s="752">
        <v>2370</v>
      </c>
      <c r="D1810" s="343" t="s">
        <v>15086</v>
      </c>
      <c r="E1810" s="752" t="s">
        <v>431</v>
      </c>
      <c r="F1810" s="752" t="s">
        <v>1698</v>
      </c>
    </row>
    <row r="1811" spans="2:6" x14ac:dyDescent="0.35">
      <c r="B1811" s="752" t="s">
        <v>1700</v>
      </c>
      <c r="C1811" s="752">
        <v>2370</v>
      </c>
      <c r="D1811" s="343" t="s">
        <v>15085</v>
      </c>
      <c r="E1811" s="752" t="s">
        <v>431</v>
      </c>
      <c r="F1811" s="752" t="s">
        <v>1698</v>
      </c>
    </row>
    <row r="1812" spans="2:6" x14ac:dyDescent="0.35">
      <c r="B1812" s="752" t="s">
        <v>1700</v>
      </c>
      <c r="C1812" s="752">
        <v>2370</v>
      </c>
      <c r="D1812" s="343" t="s">
        <v>15084</v>
      </c>
      <c r="E1812" s="752" t="s">
        <v>431</v>
      </c>
      <c r="F1812" s="752" t="s">
        <v>1698</v>
      </c>
    </row>
    <row r="1813" spans="2:6" x14ac:dyDescent="0.35">
      <c r="B1813" s="752" t="s">
        <v>1700</v>
      </c>
      <c r="C1813" s="752">
        <v>2370</v>
      </c>
      <c r="D1813" s="343" t="s">
        <v>15083</v>
      </c>
      <c r="E1813" s="752" t="s">
        <v>431</v>
      </c>
      <c r="F1813" s="752" t="s">
        <v>1698</v>
      </c>
    </row>
    <row r="1814" spans="2:6" x14ac:dyDescent="0.35">
      <c r="B1814" s="752" t="s">
        <v>1700</v>
      </c>
      <c r="C1814" s="752">
        <v>2370</v>
      </c>
      <c r="D1814" s="343" t="s">
        <v>15082</v>
      </c>
      <c r="E1814" s="752" t="s">
        <v>431</v>
      </c>
      <c r="F1814" s="752" t="s">
        <v>1698</v>
      </c>
    </row>
    <row r="1815" spans="2:6" x14ac:dyDescent="0.35">
      <c r="B1815" s="752" t="s">
        <v>1700</v>
      </c>
      <c r="C1815" s="752">
        <v>2370</v>
      </c>
      <c r="D1815" s="343" t="s">
        <v>15081</v>
      </c>
      <c r="E1815" s="752" t="s">
        <v>431</v>
      </c>
      <c r="F1815" s="752" t="s">
        <v>1698</v>
      </c>
    </row>
    <row r="1816" spans="2:6" x14ac:dyDescent="0.35">
      <c r="B1816" s="752" t="s">
        <v>1700</v>
      </c>
      <c r="C1816" s="752">
        <v>2370</v>
      </c>
      <c r="D1816" s="343" t="s">
        <v>15080</v>
      </c>
      <c r="E1816" s="752" t="s">
        <v>431</v>
      </c>
      <c r="F1816" s="752" t="s">
        <v>1698</v>
      </c>
    </row>
    <row r="1817" spans="2:6" x14ac:dyDescent="0.35">
      <c r="B1817" s="752" t="s">
        <v>1700</v>
      </c>
      <c r="C1817" s="752">
        <v>2370</v>
      </c>
      <c r="D1817" s="343" t="s">
        <v>7977</v>
      </c>
      <c r="E1817" s="752" t="s">
        <v>431</v>
      </c>
      <c r="F1817" s="752" t="s">
        <v>1698</v>
      </c>
    </row>
    <row r="1818" spans="2:6" x14ac:dyDescent="0.35">
      <c r="B1818" s="752" t="s">
        <v>1700</v>
      </c>
      <c r="C1818" s="752">
        <v>2370</v>
      </c>
      <c r="D1818" s="343" t="s">
        <v>15079</v>
      </c>
      <c r="E1818" s="752" t="s">
        <v>431</v>
      </c>
      <c r="F1818" s="752" t="s">
        <v>1698</v>
      </c>
    </row>
    <row r="1819" spans="2:6" x14ac:dyDescent="0.35">
      <c r="B1819" s="752" t="s">
        <v>1700</v>
      </c>
      <c r="C1819" s="752">
        <v>2370</v>
      </c>
      <c r="D1819" s="343" t="s">
        <v>15078</v>
      </c>
      <c r="E1819" s="752" t="s">
        <v>431</v>
      </c>
      <c r="F1819" s="752" t="s">
        <v>1698</v>
      </c>
    </row>
    <row r="1820" spans="2:6" x14ac:dyDescent="0.35">
      <c r="B1820" s="752" t="s">
        <v>1700</v>
      </c>
      <c r="C1820" s="752">
        <v>2370</v>
      </c>
      <c r="D1820" s="343" t="s">
        <v>15077</v>
      </c>
      <c r="E1820" s="752" t="s">
        <v>431</v>
      </c>
      <c r="F1820" s="752" t="s">
        <v>1698</v>
      </c>
    </row>
    <row r="1821" spans="2:6" x14ac:dyDescent="0.35">
      <c r="B1821" s="752" t="s">
        <v>1700</v>
      </c>
      <c r="C1821" s="752">
        <v>2370</v>
      </c>
      <c r="D1821" t="s">
        <v>15076</v>
      </c>
      <c r="E1821" s="752" t="s">
        <v>431</v>
      </c>
      <c r="F1821" s="752" t="s">
        <v>1698</v>
      </c>
    </row>
    <row r="1822" spans="2:6" x14ac:dyDescent="0.35">
      <c r="B1822" s="752" t="s">
        <v>1700</v>
      </c>
      <c r="C1822" s="752">
        <v>2370</v>
      </c>
      <c r="D1822" t="s">
        <v>15075</v>
      </c>
      <c r="E1822" s="752" t="s">
        <v>431</v>
      </c>
      <c r="F1822" s="752" t="s">
        <v>1698</v>
      </c>
    </row>
    <row r="1823" spans="2:6" x14ac:dyDescent="0.35">
      <c r="B1823" s="752" t="s">
        <v>1700</v>
      </c>
      <c r="C1823" s="752">
        <v>2370</v>
      </c>
      <c r="D1823" s="343" t="s">
        <v>15074</v>
      </c>
      <c r="E1823" s="752" t="s">
        <v>431</v>
      </c>
      <c r="F1823" s="752" t="s">
        <v>1698</v>
      </c>
    </row>
    <row r="1824" spans="2:6" x14ac:dyDescent="0.35">
      <c r="B1824" s="752" t="s">
        <v>1700</v>
      </c>
      <c r="C1824" s="752">
        <v>2370</v>
      </c>
      <c r="D1824" s="343" t="s">
        <v>8753</v>
      </c>
      <c r="E1824" s="752" t="s">
        <v>431</v>
      </c>
      <c r="F1824" s="752" t="s">
        <v>1698</v>
      </c>
    </row>
    <row r="1825" spans="2:6" x14ac:dyDescent="0.35">
      <c r="B1825" s="752" t="s">
        <v>1700</v>
      </c>
      <c r="C1825" s="752">
        <v>2370</v>
      </c>
      <c r="D1825" s="343" t="s">
        <v>2307</v>
      </c>
      <c r="E1825" s="752" t="s">
        <v>431</v>
      </c>
      <c r="F1825" s="752" t="s">
        <v>1698</v>
      </c>
    </row>
    <row r="1826" spans="2:6" x14ac:dyDescent="0.35">
      <c r="B1826" s="752" t="s">
        <v>1700</v>
      </c>
      <c r="C1826" s="752">
        <v>2370</v>
      </c>
      <c r="D1826" s="343" t="s">
        <v>15073</v>
      </c>
      <c r="E1826" s="752" t="s">
        <v>431</v>
      </c>
      <c r="F1826" s="752" t="s">
        <v>1698</v>
      </c>
    </row>
    <row r="1827" spans="2:6" x14ac:dyDescent="0.35">
      <c r="B1827" s="752" t="s">
        <v>1700</v>
      </c>
      <c r="C1827" s="752">
        <v>2370</v>
      </c>
      <c r="D1827" s="343" t="s">
        <v>15072</v>
      </c>
      <c r="E1827" s="752" t="s">
        <v>431</v>
      </c>
      <c r="F1827" s="752" t="s">
        <v>1698</v>
      </c>
    </row>
    <row r="1828" spans="2:6" x14ac:dyDescent="0.35">
      <c r="B1828" s="752" t="s">
        <v>1700</v>
      </c>
      <c r="C1828" s="752">
        <v>2370</v>
      </c>
      <c r="D1828" s="343" t="s">
        <v>15071</v>
      </c>
      <c r="E1828" s="752" t="s">
        <v>431</v>
      </c>
      <c r="F1828" s="752" t="s">
        <v>1698</v>
      </c>
    </row>
    <row r="1829" spans="2:6" x14ac:dyDescent="0.35">
      <c r="B1829" s="752" t="s">
        <v>1700</v>
      </c>
      <c r="C1829" s="752">
        <v>2371</v>
      </c>
      <c r="D1829" s="343" t="s">
        <v>15070</v>
      </c>
      <c r="E1829" s="752" t="s">
        <v>431</v>
      </c>
      <c r="F1829" s="752" t="s">
        <v>1698</v>
      </c>
    </row>
    <row r="1830" spans="2:6" x14ac:dyDescent="0.35">
      <c r="B1830" s="752" t="s">
        <v>1700</v>
      </c>
      <c r="C1830" s="752">
        <v>2371</v>
      </c>
      <c r="D1830" s="343" t="s">
        <v>5311</v>
      </c>
      <c r="E1830" s="752" t="s">
        <v>431</v>
      </c>
      <c r="F1830" s="752" t="s">
        <v>1698</v>
      </c>
    </row>
    <row r="1831" spans="2:6" x14ac:dyDescent="0.35">
      <c r="B1831" s="752" t="s">
        <v>1700</v>
      </c>
      <c r="C1831" s="752">
        <v>2371</v>
      </c>
      <c r="D1831" s="343" t="s">
        <v>15069</v>
      </c>
      <c r="E1831" s="752" t="s">
        <v>431</v>
      </c>
      <c r="F1831" s="752" t="s">
        <v>1698</v>
      </c>
    </row>
    <row r="1832" spans="2:6" x14ac:dyDescent="0.35">
      <c r="B1832" s="752" t="s">
        <v>1700</v>
      </c>
      <c r="C1832" s="752">
        <v>2371</v>
      </c>
      <c r="D1832" s="343" t="s">
        <v>8338</v>
      </c>
      <c r="E1832" s="752" t="s">
        <v>431</v>
      </c>
      <c r="F1832" s="752" t="s">
        <v>1698</v>
      </c>
    </row>
    <row r="1833" spans="2:6" x14ac:dyDescent="0.35">
      <c r="B1833" s="752" t="s">
        <v>1700</v>
      </c>
      <c r="C1833" s="752">
        <v>2371</v>
      </c>
      <c r="D1833" s="343" t="s">
        <v>15068</v>
      </c>
      <c r="E1833" s="752" t="s">
        <v>431</v>
      </c>
      <c r="F1833" s="752" t="s">
        <v>1698</v>
      </c>
    </row>
    <row r="1834" spans="2:6" x14ac:dyDescent="0.35">
      <c r="B1834" s="752" t="s">
        <v>1700</v>
      </c>
      <c r="C1834" s="752">
        <v>2371</v>
      </c>
      <c r="D1834" s="343" t="s">
        <v>8464</v>
      </c>
      <c r="E1834" s="752" t="s">
        <v>431</v>
      </c>
      <c r="F1834" s="752" t="s">
        <v>1698</v>
      </c>
    </row>
    <row r="1835" spans="2:6" x14ac:dyDescent="0.35">
      <c r="B1835" s="752" t="s">
        <v>1700</v>
      </c>
      <c r="C1835" s="752">
        <v>2371</v>
      </c>
      <c r="D1835" s="343" t="s">
        <v>15067</v>
      </c>
      <c r="E1835" s="752" t="s">
        <v>431</v>
      </c>
      <c r="F1835" s="752" t="s">
        <v>1698</v>
      </c>
    </row>
    <row r="1836" spans="2:6" x14ac:dyDescent="0.35">
      <c r="B1836" s="752" t="s">
        <v>1700</v>
      </c>
      <c r="C1836" s="752">
        <v>2371</v>
      </c>
      <c r="D1836" s="343" t="s">
        <v>15066</v>
      </c>
      <c r="E1836" s="752" t="s">
        <v>431</v>
      </c>
      <c r="F1836" s="752" t="s">
        <v>1698</v>
      </c>
    </row>
    <row r="1837" spans="2:6" x14ac:dyDescent="0.35">
      <c r="B1837" s="752" t="s">
        <v>1700</v>
      </c>
      <c r="C1837" s="752">
        <v>2372</v>
      </c>
      <c r="D1837" s="343" t="s">
        <v>12974</v>
      </c>
      <c r="E1837" s="752" t="s">
        <v>431</v>
      </c>
      <c r="F1837" s="752" t="s">
        <v>1698</v>
      </c>
    </row>
    <row r="1838" spans="2:6" x14ac:dyDescent="0.35">
      <c r="B1838" s="752" t="s">
        <v>1700</v>
      </c>
      <c r="C1838" s="752">
        <v>2372</v>
      </c>
      <c r="D1838" s="343" t="s">
        <v>15065</v>
      </c>
      <c r="E1838" s="752" t="s">
        <v>431</v>
      </c>
      <c r="F1838" s="752" t="s">
        <v>1698</v>
      </c>
    </row>
    <row r="1839" spans="2:6" x14ac:dyDescent="0.35">
      <c r="B1839" s="752" t="s">
        <v>1700</v>
      </c>
      <c r="C1839" s="752">
        <v>2372</v>
      </c>
      <c r="D1839" s="343" t="s">
        <v>15064</v>
      </c>
      <c r="E1839" s="752" t="s">
        <v>431</v>
      </c>
      <c r="F1839" s="752" t="s">
        <v>1698</v>
      </c>
    </row>
    <row r="1840" spans="2:6" x14ac:dyDescent="0.35">
      <c r="B1840" s="752" t="s">
        <v>1700</v>
      </c>
      <c r="C1840" s="752">
        <v>2372</v>
      </c>
      <c r="D1840" s="343" t="s">
        <v>15063</v>
      </c>
      <c r="E1840" s="752" t="s">
        <v>431</v>
      </c>
      <c r="F1840" s="752" t="s">
        <v>1698</v>
      </c>
    </row>
    <row r="1841" spans="2:6" x14ac:dyDescent="0.35">
      <c r="B1841" s="752" t="s">
        <v>1700</v>
      </c>
      <c r="C1841" s="752">
        <v>2372</v>
      </c>
      <c r="D1841" s="343" t="s">
        <v>15062</v>
      </c>
      <c r="E1841" s="752" t="s">
        <v>431</v>
      </c>
      <c r="F1841" s="752" t="s">
        <v>1698</v>
      </c>
    </row>
    <row r="1842" spans="2:6" x14ac:dyDescent="0.35">
      <c r="B1842" s="752" t="s">
        <v>1700</v>
      </c>
      <c r="C1842" s="752">
        <v>2372</v>
      </c>
      <c r="D1842" s="343" t="s">
        <v>15061</v>
      </c>
      <c r="E1842" s="752" t="s">
        <v>431</v>
      </c>
      <c r="F1842" s="752" t="s">
        <v>1698</v>
      </c>
    </row>
    <row r="1843" spans="2:6" x14ac:dyDescent="0.35">
      <c r="B1843" s="752" t="s">
        <v>1700</v>
      </c>
      <c r="C1843" s="752">
        <v>2372</v>
      </c>
      <c r="D1843" s="343" t="s">
        <v>15060</v>
      </c>
      <c r="E1843" s="752" t="s">
        <v>431</v>
      </c>
      <c r="F1843" s="752" t="s">
        <v>1698</v>
      </c>
    </row>
    <row r="1844" spans="2:6" x14ac:dyDescent="0.35">
      <c r="B1844" s="752" t="s">
        <v>1700</v>
      </c>
      <c r="C1844" s="752">
        <v>2372</v>
      </c>
      <c r="D1844" s="343" t="s">
        <v>15059</v>
      </c>
      <c r="E1844" s="752" t="s">
        <v>431</v>
      </c>
      <c r="F1844" s="752" t="s">
        <v>1698</v>
      </c>
    </row>
    <row r="1845" spans="2:6" x14ac:dyDescent="0.35">
      <c r="B1845" s="752" t="s">
        <v>1700</v>
      </c>
      <c r="C1845" s="752">
        <v>2372</v>
      </c>
      <c r="D1845" s="343" t="s">
        <v>15058</v>
      </c>
      <c r="E1845" s="752" t="s">
        <v>431</v>
      </c>
      <c r="F1845" s="752" t="s">
        <v>1698</v>
      </c>
    </row>
    <row r="1846" spans="2:6" x14ac:dyDescent="0.35">
      <c r="B1846" s="752" t="s">
        <v>1700</v>
      </c>
      <c r="C1846" s="752">
        <v>2372</v>
      </c>
      <c r="D1846" s="343" t="s">
        <v>15057</v>
      </c>
      <c r="E1846" s="752" t="s">
        <v>431</v>
      </c>
      <c r="F1846" s="752" t="s">
        <v>1698</v>
      </c>
    </row>
    <row r="1847" spans="2:6" x14ac:dyDescent="0.35">
      <c r="B1847" s="752" t="s">
        <v>1700</v>
      </c>
      <c r="C1847" s="752">
        <v>2372</v>
      </c>
      <c r="D1847" s="343" t="s">
        <v>8232</v>
      </c>
      <c r="E1847" s="752" t="s">
        <v>431</v>
      </c>
      <c r="F1847" s="752" t="s">
        <v>1698</v>
      </c>
    </row>
    <row r="1848" spans="2:6" x14ac:dyDescent="0.35">
      <c r="B1848" s="752" t="s">
        <v>1700</v>
      </c>
      <c r="C1848" s="752">
        <v>2372</v>
      </c>
      <c r="D1848" s="343" t="s">
        <v>15056</v>
      </c>
      <c r="E1848" s="752" t="s">
        <v>431</v>
      </c>
      <c r="F1848" s="752" t="s">
        <v>1698</v>
      </c>
    </row>
    <row r="1849" spans="2:6" x14ac:dyDescent="0.35">
      <c r="B1849" s="752" t="s">
        <v>1700</v>
      </c>
      <c r="C1849" s="752">
        <v>2372</v>
      </c>
      <c r="D1849" s="343" t="s">
        <v>15055</v>
      </c>
      <c r="E1849" s="752" t="s">
        <v>431</v>
      </c>
      <c r="F1849" s="752" t="s">
        <v>1698</v>
      </c>
    </row>
    <row r="1850" spans="2:6" x14ac:dyDescent="0.35">
      <c r="B1850" s="752" t="s">
        <v>1700</v>
      </c>
      <c r="C1850" s="752">
        <v>2372</v>
      </c>
      <c r="D1850" s="343" t="s">
        <v>15054</v>
      </c>
      <c r="E1850" s="752" t="s">
        <v>431</v>
      </c>
      <c r="F1850" s="752" t="s">
        <v>1698</v>
      </c>
    </row>
    <row r="1851" spans="2:6" x14ac:dyDescent="0.35">
      <c r="B1851" s="752" t="s">
        <v>1700</v>
      </c>
      <c r="C1851" s="752">
        <v>2372</v>
      </c>
      <c r="D1851" s="343" t="s">
        <v>15053</v>
      </c>
      <c r="E1851" s="752" t="s">
        <v>431</v>
      </c>
      <c r="F1851" s="752" t="s">
        <v>1698</v>
      </c>
    </row>
    <row r="1852" spans="2:6" x14ac:dyDescent="0.35">
      <c r="B1852" s="752" t="s">
        <v>1700</v>
      </c>
      <c r="C1852" s="752">
        <v>2372</v>
      </c>
      <c r="D1852" s="343" t="s">
        <v>15052</v>
      </c>
      <c r="E1852" s="752" t="s">
        <v>431</v>
      </c>
      <c r="F1852" s="752" t="s">
        <v>1698</v>
      </c>
    </row>
    <row r="1853" spans="2:6" x14ac:dyDescent="0.35">
      <c r="B1853" s="752" t="s">
        <v>1700</v>
      </c>
      <c r="C1853" s="752">
        <v>2372</v>
      </c>
      <c r="D1853" s="343" t="s">
        <v>15051</v>
      </c>
      <c r="E1853" s="752" t="s">
        <v>431</v>
      </c>
      <c r="F1853" s="752" t="s">
        <v>1698</v>
      </c>
    </row>
    <row r="1854" spans="2:6" x14ac:dyDescent="0.35">
      <c r="B1854" s="752" t="s">
        <v>1700</v>
      </c>
      <c r="C1854" s="752">
        <v>2372</v>
      </c>
      <c r="D1854" s="343" t="s">
        <v>15050</v>
      </c>
      <c r="E1854" s="752" t="s">
        <v>431</v>
      </c>
      <c r="F1854" s="752" t="s">
        <v>1698</v>
      </c>
    </row>
    <row r="1855" spans="2:6" x14ac:dyDescent="0.35">
      <c r="B1855" s="752" t="s">
        <v>1700</v>
      </c>
      <c r="C1855" s="752">
        <v>2372</v>
      </c>
      <c r="D1855" s="343" t="s">
        <v>15049</v>
      </c>
      <c r="E1855" s="752" t="s">
        <v>431</v>
      </c>
      <c r="F1855" s="752" t="s">
        <v>1698</v>
      </c>
    </row>
    <row r="1856" spans="2:6" x14ac:dyDescent="0.35">
      <c r="B1856" s="752" t="s">
        <v>1700</v>
      </c>
      <c r="C1856" s="752">
        <v>2372</v>
      </c>
      <c r="D1856" s="343" t="s">
        <v>9500</v>
      </c>
      <c r="E1856" s="752" t="s">
        <v>431</v>
      </c>
      <c r="F1856" s="752" t="s">
        <v>1698</v>
      </c>
    </row>
    <row r="1857" spans="2:6" x14ac:dyDescent="0.35">
      <c r="B1857" s="752" t="s">
        <v>1700</v>
      </c>
      <c r="C1857" s="752">
        <v>2372</v>
      </c>
      <c r="D1857" s="343" t="s">
        <v>15048</v>
      </c>
      <c r="E1857" s="752" t="s">
        <v>431</v>
      </c>
      <c r="F1857" s="752" t="s">
        <v>1698</v>
      </c>
    </row>
    <row r="1858" spans="2:6" x14ac:dyDescent="0.35">
      <c r="B1858" s="752" t="s">
        <v>1700</v>
      </c>
      <c r="C1858" s="752">
        <v>2372</v>
      </c>
      <c r="D1858" s="343" t="s">
        <v>5420</v>
      </c>
      <c r="E1858" s="752" t="s">
        <v>431</v>
      </c>
      <c r="F1858" s="752" t="s">
        <v>1698</v>
      </c>
    </row>
    <row r="1859" spans="2:6" x14ac:dyDescent="0.35">
      <c r="B1859" s="752" t="s">
        <v>1700</v>
      </c>
      <c r="C1859" s="752">
        <v>2372</v>
      </c>
      <c r="D1859" s="343" t="s">
        <v>15047</v>
      </c>
      <c r="E1859" s="752" t="s">
        <v>431</v>
      </c>
      <c r="F1859" s="752" t="s">
        <v>1698</v>
      </c>
    </row>
    <row r="1860" spans="2:6" x14ac:dyDescent="0.35">
      <c r="B1860" s="752" t="s">
        <v>1700</v>
      </c>
      <c r="C1860" s="752">
        <v>2379</v>
      </c>
      <c r="D1860" s="343" t="s">
        <v>15046</v>
      </c>
      <c r="E1860" s="752" t="s">
        <v>431</v>
      </c>
      <c r="F1860" s="752" t="s">
        <v>1698</v>
      </c>
    </row>
    <row r="1861" spans="2:6" x14ac:dyDescent="0.35">
      <c r="B1861" s="752" t="s">
        <v>1700</v>
      </c>
      <c r="C1861" s="752">
        <v>2379</v>
      </c>
      <c r="D1861" s="343" t="s">
        <v>15045</v>
      </c>
      <c r="E1861" s="752" t="s">
        <v>431</v>
      </c>
      <c r="F1861" s="752" t="s">
        <v>1698</v>
      </c>
    </row>
    <row r="1862" spans="2:6" x14ac:dyDescent="0.35">
      <c r="B1862" s="752" t="s">
        <v>1700</v>
      </c>
      <c r="C1862" s="752">
        <v>2379</v>
      </c>
      <c r="D1862" s="343" t="s">
        <v>15044</v>
      </c>
      <c r="E1862" s="752" t="s">
        <v>431</v>
      </c>
      <c r="F1862" s="752" t="s">
        <v>1698</v>
      </c>
    </row>
    <row r="1863" spans="2:6" x14ac:dyDescent="0.35">
      <c r="B1863" s="752" t="s">
        <v>1700</v>
      </c>
      <c r="C1863" s="752">
        <v>2379</v>
      </c>
      <c r="D1863" s="343" t="s">
        <v>15043</v>
      </c>
      <c r="E1863" s="752" t="s">
        <v>431</v>
      </c>
      <c r="F1863" s="752" t="s">
        <v>1698</v>
      </c>
    </row>
    <row r="1864" spans="2:6" x14ac:dyDescent="0.35">
      <c r="B1864" s="752" t="s">
        <v>1700</v>
      </c>
      <c r="C1864" s="752">
        <v>2380</v>
      </c>
      <c r="D1864" s="343" t="s">
        <v>15042</v>
      </c>
      <c r="E1864" s="752" t="s">
        <v>431</v>
      </c>
      <c r="F1864" s="752" t="s">
        <v>1698</v>
      </c>
    </row>
    <row r="1865" spans="2:6" x14ac:dyDescent="0.35">
      <c r="B1865" s="752" t="s">
        <v>1700</v>
      </c>
      <c r="C1865" s="752">
        <v>2380</v>
      </c>
      <c r="D1865" s="343" t="s">
        <v>15041</v>
      </c>
      <c r="E1865" s="752" t="s">
        <v>431</v>
      </c>
      <c r="F1865" s="752" t="s">
        <v>1698</v>
      </c>
    </row>
    <row r="1866" spans="2:6" x14ac:dyDescent="0.35">
      <c r="B1866" s="752" t="s">
        <v>1700</v>
      </c>
      <c r="C1866" s="752">
        <v>2380</v>
      </c>
      <c r="D1866" s="343" t="s">
        <v>15040</v>
      </c>
      <c r="E1866" s="752" t="s">
        <v>431</v>
      </c>
      <c r="F1866" s="752" t="s">
        <v>1698</v>
      </c>
    </row>
    <row r="1867" spans="2:6" x14ac:dyDescent="0.35">
      <c r="B1867" s="752" t="s">
        <v>1700</v>
      </c>
      <c r="C1867" s="752">
        <v>2380</v>
      </c>
      <c r="D1867" s="343" t="s">
        <v>15039</v>
      </c>
      <c r="E1867" s="752" t="s">
        <v>431</v>
      </c>
      <c r="F1867" s="752" t="s">
        <v>1698</v>
      </c>
    </row>
    <row r="1868" spans="2:6" x14ac:dyDescent="0.35">
      <c r="B1868" s="752" t="s">
        <v>1700</v>
      </c>
      <c r="C1868" s="752">
        <v>2380</v>
      </c>
      <c r="D1868" s="343" t="s">
        <v>15038</v>
      </c>
      <c r="E1868" s="752" t="s">
        <v>431</v>
      </c>
      <c r="F1868" s="752" t="s">
        <v>1698</v>
      </c>
    </row>
    <row r="1869" spans="2:6" x14ac:dyDescent="0.35">
      <c r="B1869" s="752" t="s">
        <v>1700</v>
      </c>
      <c r="C1869" s="752">
        <v>2380</v>
      </c>
      <c r="D1869" s="343" t="s">
        <v>15037</v>
      </c>
      <c r="E1869" s="752" t="s">
        <v>431</v>
      </c>
      <c r="F1869" s="752" t="s">
        <v>1698</v>
      </c>
    </row>
    <row r="1870" spans="2:6" x14ac:dyDescent="0.35">
      <c r="B1870" s="752" t="s">
        <v>1700</v>
      </c>
      <c r="C1870" s="752">
        <v>2380</v>
      </c>
      <c r="D1870" s="343" t="s">
        <v>12187</v>
      </c>
      <c r="E1870" s="752" t="s">
        <v>431</v>
      </c>
      <c r="F1870" s="752" t="s">
        <v>1698</v>
      </c>
    </row>
    <row r="1871" spans="2:6" x14ac:dyDescent="0.35">
      <c r="B1871" s="752" t="s">
        <v>1700</v>
      </c>
      <c r="C1871" s="752">
        <v>2380</v>
      </c>
      <c r="D1871" s="343" t="s">
        <v>3945</v>
      </c>
      <c r="E1871" s="752" t="s">
        <v>431</v>
      </c>
      <c r="F1871" s="752" t="s">
        <v>1698</v>
      </c>
    </row>
    <row r="1872" spans="2:6" x14ac:dyDescent="0.35">
      <c r="B1872" s="752" t="s">
        <v>1700</v>
      </c>
      <c r="C1872" s="752">
        <v>2380</v>
      </c>
      <c r="D1872" s="343" t="s">
        <v>15036</v>
      </c>
      <c r="E1872" s="752" t="s">
        <v>431</v>
      </c>
      <c r="F1872" s="752" t="s">
        <v>1698</v>
      </c>
    </row>
    <row r="1873" spans="2:6" x14ac:dyDescent="0.35">
      <c r="B1873" s="752" t="s">
        <v>1700</v>
      </c>
      <c r="C1873" s="752">
        <v>2381</v>
      </c>
      <c r="D1873" s="343" t="s">
        <v>15035</v>
      </c>
      <c r="E1873" s="752" t="s">
        <v>431</v>
      </c>
      <c r="F1873" s="752" t="s">
        <v>1698</v>
      </c>
    </row>
    <row r="1874" spans="2:6" x14ac:dyDescent="0.35">
      <c r="B1874" s="752" t="s">
        <v>1700</v>
      </c>
      <c r="C1874" s="752">
        <v>2381</v>
      </c>
      <c r="D1874" s="343" t="s">
        <v>11590</v>
      </c>
      <c r="E1874" s="752" t="s">
        <v>431</v>
      </c>
      <c r="F1874" s="752" t="s">
        <v>1698</v>
      </c>
    </row>
    <row r="1875" spans="2:6" x14ac:dyDescent="0.35">
      <c r="B1875" s="752" t="s">
        <v>1700</v>
      </c>
      <c r="C1875" s="752">
        <v>2381</v>
      </c>
      <c r="D1875" s="343" t="s">
        <v>15034</v>
      </c>
      <c r="E1875" s="752" t="s">
        <v>431</v>
      </c>
      <c r="F1875" s="752" t="s">
        <v>1698</v>
      </c>
    </row>
    <row r="1876" spans="2:6" x14ac:dyDescent="0.35">
      <c r="B1876" s="752" t="s">
        <v>1700</v>
      </c>
      <c r="C1876" s="752">
        <v>2381</v>
      </c>
      <c r="D1876" s="343" t="s">
        <v>15033</v>
      </c>
      <c r="E1876" s="752" t="s">
        <v>431</v>
      </c>
      <c r="F1876" s="752" t="s">
        <v>1698</v>
      </c>
    </row>
    <row r="1877" spans="2:6" x14ac:dyDescent="0.35">
      <c r="B1877" s="752" t="s">
        <v>1700</v>
      </c>
      <c r="C1877" s="752">
        <v>2382</v>
      </c>
      <c r="D1877" s="343" t="s">
        <v>15032</v>
      </c>
      <c r="E1877" s="752" t="s">
        <v>431</v>
      </c>
      <c r="F1877" s="752" t="s">
        <v>1698</v>
      </c>
    </row>
    <row r="1878" spans="2:6" x14ac:dyDescent="0.35">
      <c r="B1878" s="752" t="s">
        <v>1700</v>
      </c>
      <c r="C1878" s="752">
        <v>2382</v>
      </c>
      <c r="D1878" s="343" t="s">
        <v>15031</v>
      </c>
      <c r="E1878" s="752" t="s">
        <v>431</v>
      </c>
      <c r="F1878" s="752" t="s">
        <v>1698</v>
      </c>
    </row>
    <row r="1879" spans="2:6" x14ac:dyDescent="0.35">
      <c r="B1879" s="752" t="s">
        <v>1700</v>
      </c>
      <c r="C1879" s="752">
        <v>2382</v>
      </c>
      <c r="D1879" s="343" t="s">
        <v>15030</v>
      </c>
      <c r="E1879" s="752" t="s">
        <v>431</v>
      </c>
      <c r="F1879" s="752" t="s">
        <v>1698</v>
      </c>
    </row>
    <row r="1880" spans="2:6" x14ac:dyDescent="0.35">
      <c r="B1880" s="752" t="s">
        <v>1700</v>
      </c>
      <c r="C1880" s="752">
        <v>2382</v>
      </c>
      <c r="D1880" s="343" t="s">
        <v>15029</v>
      </c>
      <c r="E1880" s="752" t="s">
        <v>431</v>
      </c>
      <c r="F1880" s="752" t="s">
        <v>1698</v>
      </c>
    </row>
    <row r="1881" spans="2:6" x14ac:dyDescent="0.35">
      <c r="B1881" s="752" t="s">
        <v>1700</v>
      </c>
      <c r="C1881" s="752">
        <v>2386</v>
      </c>
      <c r="D1881" s="343" t="s">
        <v>15028</v>
      </c>
      <c r="E1881" s="752" t="s">
        <v>431</v>
      </c>
      <c r="F1881" s="752" t="s">
        <v>1698</v>
      </c>
    </row>
    <row r="1882" spans="2:6" x14ac:dyDescent="0.35">
      <c r="B1882" s="752" t="s">
        <v>1700</v>
      </c>
      <c r="C1882" s="752">
        <v>2386</v>
      </c>
      <c r="D1882" s="343" t="s">
        <v>15027</v>
      </c>
      <c r="E1882" s="752" t="s">
        <v>431</v>
      </c>
      <c r="F1882" s="752" t="s">
        <v>1698</v>
      </c>
    </row>
    <row r="1883" spans="2:6" x14ac:dyDescent="0.35">
      <c r="B1883" s="752" t="s">
        <v>1700</v>
      </c>
      <c r="C1883" s="752">
        <v>2386</v>
      </c>
      <c r="D1883" s="343" t="s">
        <v>15026</v>
      </c>
      <c r="E1883" s="752" t="s">
        <v>431</v>
      </c>
      <c r="F1883" s="752" t="s">
        <v>1698</v>
      </c>
    </row>
    <row r="1884" spans="2:6" x14ac:dyDescent="0.35">
      <c r="B1884" s="752" t="s">
        <v>1700</v>
      </c>
      <c r="C1884" s="752">
        <v>2387</v>
      </c>
      <c r="D1884" s="343" t="s">
        <v>15025</v>
      </c>
      <c r="E1884" s="752" t="s">
        <v>431</v>
      </c>
      <c r="F1884" s="752" t="s">
        <v>1698</v>
      </c>
    </row>
    <row r="1885" spans="2:6" x14ac:dyDescent="0.35">
      <c r="B1885" s="752" t="s">
        <v>1700</v>
      </c>
      <c r="C1885" s="752">
        <v>2387</v>
      </c>
      <c r="D1885" s="343" t="s">
        <v>15024</v>
      </c>
      <c r="E1885" s="752" t="s">
        <v>431</v>
      </c>
      <c r="F1885" s="752" t="s">
        <v>1698</v>
      </c>
    </row>
    <row r="1886" spans="2:6" x14ac:dyDescent="0.35">
      <c r="B1886" s="752" t="s">
        <v>1700</v>
      </c>
      <c r="C1886" s="752">
        <v>2388</v>
      </c>
      <c r="D1886" s="343" t="s">
        <v>15023</v>
      </c>
      <c r="E1886" s="752" t="s">
        <v>431</v>
      </c>
      <c r="F1886" s="752" t="s">
        <v>1698</v>
      </c>
    </row>
    <row r="1887" spans="2:6" x14ac:dyDescent="0.35">
      <c r="B1887" s="752" t="s">
        <v>1700</v>
      </c>
      <c r="C1887" s="752">
        <v>2388</v>
      </c>
      <c r="D1887" s="343" t="s">
        <v>15022</v>
      </c>
      <c r="E1887" s="752" t="s">
        <v>431</v>
      </c>
      <c r="F1887" s="752" t="s">
        <v>1698</v>
      </c>
    </row>
    <row r="1888" spans="2:6" x14ac:dyDescent="0.35">
      <c r="B1888" s="752" t="s">
        <v>1700</v>
      </c>
      <c r="C1888" s="752">
        <v>2388</v>
      </c>
      <c r="D1888" s="343" t="s">
        <v>15021</v>
      </c>
      <c r="E1888" s="752" t="s">
        <v>431</v>
      </c>
      <c r="F1888" s="752" t="s">
        <v>1698</v>
      </c>
    </row>
    <row r="1889" spans="2:6" x14ac:dyDescent="0.35">
      <c r="B1889" s="752" t="s">
        <v>1700</v>
      </c>
      <c r="C1889" s="752">
        <v>2388</v>
      </c>
      <c r="D1889" s="343" t="s">
        <v>15020</v>
      </c>
      <c r="E1889" s="752" t="s">
        <v>431</v>
      </c>
      <c r="F1889" s="752" t="s">
        <v>1698</v>
      </c>
    </row>
    <row r="1890" spans="2:6" x14ac:dyDescent="0.35">
      <c r="B1890" s="752" t="s">
        <v>1700</v>
      </c>
      <c r="C1890" s="752">
        <v>2388</v>
      </c>
      <c r="D1890" s="343" t="s">
        <v>15019</v>
      </c>
      <c r="E1890" s="752" t="s">
        <v>431</v>
      </c>
      <c r="F1890" s="752" t="s">
        <v>1698</v>
      </c>
    </row>
    <row r="1891" spans="2:6" x14ac:dyDescent="0.35">
      <c r="B1891" s="752" t="s">
        <v>1700</v>
      </c>
      <c r="C1891" s="752">
        <v>2388</v>
      </c>
      <c r="D1891" s="343" t="s">
        <v>15018</v>
      </c>
      <c r="E1891" s="752" t="s">
        <v>431</v>
      </c>
      <c r="F1891" s="752" t="s">
        <v>1698</v>
      </c>
    </row>
    <row r="1892" spans="2:6" x14ac:dyDescent="0.35">
      <c r="B1892" s="752" t="s">
        <v>1700</v>
      </c>
      <c r="C1892" s="752">
        <v>2388</v>
      </c>
      <c r="D1892" s="343" t="s">
        <v>15017</v>
      </c>
      <c r="E1892" s="752" t="s">
        <v>431</v>
      </c>
      <c r="F1892" s="752" t="s">
        <v>1698</v>
      </c>
    </row>
    <row r="1893" spans="2:6" x14ac:dyDescent="0.35">
      <c r="B1893" s="752" t="s">
        <v>1700</v>
      </c>
      <c r="C1893" s="752">
        <v>2388</v>
      </c>
      <c r="D1893" s="343" t="s">
        <v>15016</v>
      </c>
      <c r="E1893" s="752" t="s">
        <v>431</v>
      </c>
      <c r="F1893" s="752" t="s">
        <v>1698</v>
      </c>
    </row>
    <row r="1894" spans="2:6" x14ac:dyDescent="0.35">
      <c r="B1894" s="752" t="s">
        <v>1700</v>
      </c>
      <c r="C1894" s="752">
        <v>2390</v>
      </c>
      <c r="D1894" s="343" t="s">
        <v>15015</v>
      </c>
      <c r="E1894" s="752" t="s">
        <v>431</v>
      </c>
      <c r="F1894" s="752" t="s">
        <v>1698</v>
      </c>
    </row>
    <row r="1895" spans="2:6" x14ac:dyDescent="0.35">
      <c r="B1895" s="752" t="s">
        <v>1700</v>
      </c>
      <c r="C1895" s="752">
        <v>2390</v>
      </c>
      <c r="D1895" s="343" t="s">
        <v>12974</v>
      </c>
      <c r="E1895" s="752" t="s">
        <v>431</v>
      </c>
      <c r="F1895" s="752" t="s">
        <v>1698</v>
      </c>
    </row>
    <row r="1896" spans="2:6" x14ac:dyDescent="0.35">
      <c r="B1896" s="752" t="s">
        <v>1700</v>
      </c>
      <c r="C1896" s="752">
        <v>2390</v>
      </c>
      <c r="D1896" s="343" t="s">
        <v>15014</v>
      </c>
      <c r="E1896" s="752" t="s">
        <v>431</v>
      </c>
      <c r="F1896" s="752" t="s">
        <v>1698</v>
      </c>
    </row>
    <row r="1897" spans="2:6" x14ac:dyDescent="0.35">
      <c r="B1897" s="752" t="s">
        <v>1700</v>
      </c>
      <c r="C1897" s="752">
        <v>2390</v>
      </c>
      <c r="D1897" s="343" t="s">
        <v>15013</v>
      </c>
      <c r="E1897" s="752" t="s">
        <v>431</v>
      </c>
      <c r="F1897" s="752" t="s">
        <v>1698</v>
      </c>
    </row>
    <row r="1898" spans="2:6" x14ac:dyDescent="0.35">
      <c r="B1898" s="752" t="s">
        <v>1700</v>
      </c>
      <c r="C1898" s="752">
        <v>2390</v>
      </c>
      <c r="D1898" s="343" t="s">
        <v>15012</v>
      </c>
      <c r="E1898" s="752" t="s">
        <v>431</v>
      </c>
      <c r="F1898" s="752" t="s">
        <v>1698</v>
      </c>
    </row>
    <row r="1899" spans="2:6" x14ac:dyDescent="0.35">
      <c r="B1899" s="752" t="s">
        <v>1700</v>
      </c>
      <c r="C1899" s="752">
        <v>2390</v>
      </c>
      <c r="D1899" s="343" t="s">
        <v>15011</v>
      </c>
      <c r="E1899" s="752" t="s">
        <v>431</v>
      </c>
      <c r="F1899" s="752" t="s">
        <v>1698</v>
      </c>
    </row>
    <row r="1900" spans="2:6" x14ac:dyDescent="0.35">
      <c r="B1900" s="752" t="s">
        <v>1700</v>
      </c>
      <c r="C1900" s="752">
        <v>2390</v>
      </c>
      <c r="D1900" s="343" t="s">
        <v>15010</v>
      </c>
      <c r="E1900" s="752" t="s">
        <v>431</v>
      </c>
      <c r="F1900" s="752" t="s">
        <v>1698</v>
      </c>
    </row>
    <row r="1901" spans="2:6" x14ac:dyDescent="0.35">
      <c r="B1901" s="752" t="s">
        <v>1700</v>
      </c>
      <c r="C1901" s="752">
        <v>2390</v>
      </c>
      <c r="D1901" s="343" t="s">
        <v>15009</v>
      </c>
      <c r="E1901" s="752" t="s">
        <v>431</v>
      </c>
      <c r="F1901" s="752" t="s">
        <v>1698</v>
      </c>
    </row>
    <row r="1902" spans="2:6" x14ac:dyDescent="0.35">
      <c r="B1902" s="752" t="s">
        <v>1700</v>
      </c>
      <c r="C1902" s="752">
        <v>2390</v>
      </c>
      <c r="D1902" s="343" t="s">
        <v>15008</v>
      </c>
      <c r="E1902" s="752" t="s">
        <v>431</v>
      </c>
      <c r="F1902" s="752" t="s">
        <v>1698</v>
      </c>
    </row>
    <row r="1903" spans="2:6" x14ac:dyDescent="0.35">
      <c r="B1903" s="752" t="s">
        <v>1700</v>
      </c>
      <c r="C1903" s="752">
        <v>2390</v>
      </c>
      <c r="D1903" s="343" t="s">
        <v>15007</v>
      </c>
      <c r="E1903" s="752" t="s">
        <v>431</v>
      </c>
      <c r="F1903" s="752" t="s">
        <v>1698</v>
      </c>
    </row>
    <row r="1904" spans="2:6" x14ac:dyDescent="0.35">
      <c r="B1904" s="752" t="s">
        <v>1700</v>
      </c>
      <c r="C1904" s="752">
        <v>2390</v>
      </c>
      <c r="D1904" s="343" t="s">
        <v>15006</v>
      </c>
      <c r="E1904" s="752" t="s">
        <v>431</v>
      </c>
      <c r="F1904" s="752" t="s">
        <v>1698</v>
      </c>
    </row>
    <row r="1905" spans="2:9" x14ac:dyDescent="0.35">
      <c r="B1905" s="752" t="s">
        <v>1700</v>
      </c>
      <c r="C1905" s="752">
        <v>2390</v>
      </c>
      <c r="D1905" s="343" t="s">
        <v>15005</v>
      </c>
      <c r="E1905" s="752" t="s">
        <v>431</v>
      </c>
      <c r="F1905" s="752" t="s">
        <v>1698</v>
      </c>
    </row>
    <row r="1906" spans="2:9" x14ac:dyDescent="0.35">
      <c r="B1906" s="752" t="s">
        <v>1700</v>
      </c>
      <c r="C1906" s="752">
        <v>2390</v>
      </c>
      <c r="D1906" s="343" t="s">
        <v>15004</v>
      </c>
      <c r="E1906" s="752" t="s">
        <v>431</v>
      </c>
      <c r="F1906" s="752" t="s">
        <v>1698</v>
      </c>
    </row>
    <row r="1907" spans="2:9" x14ac:dyDescent="0.35">
      <c r="B1907" s="752" t="s">
        <v>1700</v>
      </c>
      <c r="C1907" s="752">
        <v>2390</v>
      </c>
      <c r="D1907" s="343" t="s">
        <v>8338</v>
      </c>
      <c r="E1907" s="752" t="s">
        <v>431</v>
      </c>
      <c r="F1907" s="752" t="s">
        <v>1698</v>
      </c>
    </row>
    <row r="1908" spans="2:9" s="757" customFormat="1" x14ac:dyDescent="0.35">
      <c r="B1908" s="752" t="s">
        <v>1700</v>
      </c>
      <c r="C1908" s="752">
        <v>2390</v>
      </c>
      <c r="D1908" s="343" t="s">
        <v>15003</v>
      </c>
      <c r="E1908" s="752" t="s">
        <v>431</v>
      </c>
      <c r="F1908" s="752" t="s">
        <v>1698</v>
      </c>
      <c r="I1908" s="758"/>
    </row>
    <row r="1909" spans="2:9" x14ac:dyDescent="0.35">
      <c r="B1909" s="752" t="s">
        <v>1700</v>
      </c>
      <c r="C1909" s="752">
        <v>2390</v>
      </c>
      <c r="D1909" s="343" t="s">
        <v>15002</v>
      </c>
      <c r="E1909" s="752" t="s">
        <v>431</v>
      </c>
      <c r="F1909" s="752" t="s">
        <v>1698</v>
      </c>
    </row>
    <row r="1910" spans="2:9" x14ac:dyDescent="0.35">
      <c r="B1910" s="752" t="s">
        <v>1700</v>
      </c>
      <c r="C1910" s="752">
        <v>2395</v>
      </c>
      <c r="D1910" s="343" t="s">
        <v>15001</v>
      </c>
      <c r="E1910" s="752" t="s">
        <v>431</v>
      </c>
      <c r="F1910" s="752" t="s">
        <v>1698</v>
      </c>
    </row>
    <row r="1911" spans="2:9" x14ac:dyDescent="0.35">
      <c r="B1911" s="752" t="s">
        <v>1700</v>
      </c>
      <c r="C1911" s="752">
        <v>2395</v>
      </c>
      <c r="D1911" s="343" t="s">
        <v>15000</v>
      </c>
      <c r="E1911" s="752" t="s">
        <v>431</v>
      </c>
      <c r="F1911" s="752" t="s">
        <v>1698</v>
      </c>
    </row>
    <row r="1912" spans="2:9" x14ac:dyDescent="0.35">
      <c r="B1912" s="752" t="s">
        <v>1700</v>
      </c>
      <c r="C1912" s="752">
        <v>2395</v>
      </c>
      <c r="D1912" s="343" t="s">
        <v>14999</v>
      </c>
      <c r="E1912" s="752" t="s">
        <v>431</v>
      </c>
      <c r="F1912" s="752" t="s">
        <v>1698</v>
      </c>
    </row>
    <row r="1913" spans="2:9" x14ac:dyDescent="0.35">
      <c r="B1913" s="752" t="s">
        <v>1700</v>
      </c>
      <c r="C1913" s="752">
        <v>2396</v>
      </c>
      <c r="D1913" s="343" t="s">
        <v>14998</v>
      </c>
      <c r="E1913" s="752" t="s">
        <v>431</v>
      </c>
      <c r="F1913" s="752" t="s">
        <v>1698</v>
      </c>
    </row>
    <row r="1914" spans="2:9" x14ac:dyDescent="0.35">
      <c r="B1914" s="752" t="s">
        <v>1700</v>
      </c>
      <c r="C1914" s="752">
        <v>2396</v>
      </c>
      <c r="D1914" s="343" t="s">
        <v>14997</v>
      </c>
      <c r="E1914" s="752" t="s">
        <v>431</v>
      </c>
      <c r="F1914" s="752" t="s">
        <v>1698</v>
      </c>
    </row>
    <row r="1915" spans="2:9" x14ac:dyDescent="0.35">
      <c r="B1915" s="752" t="s">
        <v>1700</v>
      </c>
      <c r="C1915" s="752">
        <v>2396</v>
      </c>
      <c r="D1915" s="343" t="s">
        <v>14996</v>
      </c>
      <c r="E1915" s="752" t="s">
        <v>431</v>
      </c>
      <c r="F1915" s="752" t="s">
        <v>1698</v>
      </c>
    </row>
    <row r="1916" spans="2:9" x14ac:dyDescent="0.35">
      <c r="B1916" s="752" t="s">
        <v>1700</v>
      </c>
      <c r="C1916" s="752">
        <v>2396</v>
      </c>
      <c r="D1916" s="343" t="s">
        <v>14995</v>
      </c>
      <c r="E1916" s="752" t="s">
        <v>431</v>
      </c>
      <c r="F1916" s="752" t="s">
        <v>1698</v>
      </c>
    </row>
    <row r="1917" spans="2:9" x14ac:dyDescent="0.35">
      <c r="B1917" s="752" t="s">
        <v>1700</v>
      </c>
      <c r="C1917" s="752">
        <v>2397</v>
      </c>
      <c r="D1917" s="343" t="s">
        <v>14994</v>
      </c>
      <c r="E1917" s="752" t="s">
        <v>431</v>
      </c>
      <c r="F1917" s="752" t="s">
        <v>1698</v>
      </c>
    </row>
    <row r="1918" spans="2:9" x14ac:dyDescent="0.35">
      <c r="B1918" s="752" t="s">
        <v>1700</v>
      </c>
      <c r="C1918" s="752">
        <v>2397</v>
      </c>
      <c r="D1918" s="343" t="s">
        <v>14993</v>
      </c>
      <c r="E1918" s="752" t="s">
        <v>431</v>
      </c>
      <c r="F1918" s="752" t="s">
        <v>1698</v>
      </c>
    </row>
    <row r="1919" spans="2:9" x14ac:dyDescent="0.35">
      <c r="B1919" s="752" t="s">
        <v>1700</v>
      </c>
      <c r="C1919" s="752">
        <v>2397</v>
      </c>
      <c r="D1919" s="343" t="s">
        <v>14992</v>
      </c>
      <c r="E1919" s="752" t="s">
        <v>431</v>
      </c>
      <c r="F1919" s="752" t="s">
        <v>1698</v>
      </c>
    </row>
    <row r="1920" spans="2:9" x14ac:dyDescent="0.35">
      <c r="B1920" s="752" t="s">
        <v>1700</v>
      </c>
      <c r="C1920" s="752">
        <v>2398</v>
      </c>
      <c r="D1920" s="343" t="s">
        <v>14991</v>
      </c>
      <c r="E1920" s="752" t="s">
        <v>431</v>
      </c>
      <c r="F1920" s="752" t="s">
        <v>1698</v>
      </c>
    </row>
    <row r="1921" spans="2:6" x14ac:dyDescent="0.35">
      <c r="B1921" s="752" t="s">
        <v>1700</v>
      </c>
      <c r="C1921" s="752">
        <v>2399</v>
      </c>
      <c r="D1921" s="343" t="s">
        <v>14990</v>
      </c>
      <c r="E1921" s="752" t="s">
        <v>431</v>
      </c>
      <c r="F1921" s="752" t="s">
        <v>1698</v>
      </c>
    </row>
    <row r="1922" spans="2:6" x14ac:dyDescent="0.35">
      <c r="B1922" s="752" t="s">
        <v>1700</v>
      </c>
      <c r="C1922" s="752">
        <v>2399</v>
      </c>
      <c r="D1922" s="343" t="s">
        <v>14989</v>
      </c>
      <c r="E1922" s="752" t="s">
        <v>431</v>
      </c>
      <c r="F1922" s="752" t="s">
        <v>1698</v>
      </c>
    </row>
    <row r="1923" spans="2:6" x14ac:dyDescent="0.35">
      <c r="B1923" s="752" t="s">
        <v>1700</v>
      </c>
      <c r="C1923" s="752">
        <v>2400</v>
      </c>
      <c r="D1923" s="343" t="s">
        <v>14988</v>
      </c>
      <c r="E1923" s="752" t="s">
        <v>431</v>
      </c>
      <c r="F1923" s="752" t="s">
        <v>1698</v>
      </c>
    </row>
    <row r="1924" spans="2:6" x14ac:dyDescent="0.35">
      <c r="B1924" s="752" t="s">
        <v>1700</v>
      </c>
      <c r="C1924" s="752">
        <v>2400</v>
      </c>
      <c r="D1924" s="343" t="s">
        <v>14987</v>
      </c>
      <c r="E1924" s="752" t="s">
        <v>431</v>
      </c>
      <c r="F1924" s="752" t="s">
        <v>1698</v>
      </c>
    </row>
    <row r="1925" spans="2:6" x14ac:dyDescent="0.35">
      <c r="B1925" s="752" t="s">
        <v>1700</v>
      </c>
      <c r="C1925" s="752">
        <v>2400</v>
      </c>
      <c r="D1925" s="343" t="s">
        <v>14986</v>
      </c>
      <c r="E1925" s="752" t="s">
        <v>431</v>
      </c>
      <c r="F1925" s="752" t="s">
        <v>1698</v>
      </c>
    </row>
    <row r="1926" spans="2:6" x14ac:dyDescent="0.35">
      <c r="B1926" s="752" t="s">
        <v>1700</v>
      </c>
      <c r="C1926" s="752">
        <v>2400</v>
      </c>
      <c r="D1926" s="343" t="s">
        <v>14985</v>
      </c>
      <c r="E1926" s="752" t="s">
        <v>431</v>
      </c>
      <c r="F1926" s="752" t="s">
        <v>1698</v>
      </c>
    </row>
    <row r="1927" spans="2:6" x14ac:dyDescent="0.35">
      <c r="B1927" s="752" t="s">
        <v>1700</v>
      </c>
      <c r="C1927" s="752">
        <v>2400</v>
      </c>
      <c r="D1927" s="343" t="s">
        <v>14984</v>
      </c>
      <c r="E1927" s="752" t="s">
        <v>431</v>
      </c>
      <c r="F1927" s="752" t="s">
        <v>1698</v>
      </c>
    </row>
    <row r="1928" spans="2:6" x14ac:dyDescent="0.35">
      <c r="B1928" s="752" t="s">
        <v>1700</v>
      </c>
      <c r="C1928" s="752">
        <v>2400</v>
      </c>
      <c r="D1928" s="343" t="s">
        <v>14983</v>
      </c>
      <c r="E1928" s="752" t="s">
        <v>431</v>
      </c>
      <c r="F1928" s="752" t="s">
        <v>1698</v>
      </c>
    </row>
    <row r="1929" spans="2:6" x14ac:dyDescent="0.35">
      <c r="B1929" s="752" t="s">
        <v>1700</v>
      </c>
      <c r="C1929" s="752">
        <v>2400</v>
      </c>
      <c r="D1929" s="343" t="s">
        <v>14982</v>
      </c>
      <c r="E1929" s="752" t="s">
        <v>431</v>
      </c>
      <c r="F1929" s="752" t="s">
        <v>1698</v>
      </c>
    </row>
    <row r="1930" spans="2:6" x14ac:dyDescent="0.35">
      <c r="B1930" s="752" t="s">
        <v>1700</v>
      </c>
      <c r="C1930" s="752">
        <v>2401</v>
      </c>
      <c r="D1930" s="343" t="s">
        <v>14981</v>
      </c>
      <c r="E1930" s="752" t="s">
        <v>431</v>
      </c>
      <c r="F1930" s="752" t="s">
        <v>1698</v>
      </c>
    </row>
    <row r="1931" spans="2:6" x14ac:dyDescent="0.35">
      <c r="B1931" s="752" t="s">
        <v>1700</v>
      </c>
      <c r="C1931" s="752">
        <v>2402</v>
      </c>
      <c r="D1931" s="343" t="s">
        <v>14980</v>
      </c>
      <c r="E1931" s="752" t="s">
        <v>431</v>
      </c>
      <c r="F1931" s="752" t="s">
        <v>1698</v>
      </c>
    </row>
    <row r="1932" spans="2:6" x14ac:dyDescent="0.35">
      <c r="B1932" s="752" t="s">
        <v>1700</v>
      </c>
      <c r="C1932" s="752">
        <v>2402</v>
      </c>
      <c r="D1932" s="343" t="s">
        <v>14979</v>
      </c>
      <c r="E1932" s="752" t="s">
        <v>431</v>
      </c>
      <c r="F1932" s="752" t="s">
        <v>1698</v>
      </c>
    </row>
    <row r="1933" spans="2:6" x14ac:dyDescent="0.35">
      <c r="B1933" s="752" t="s">
        <v>1700</v>
      </c>
      <c r="C1933" s="752">
        <v>2402</v>
      </c>
      <c r="D1933" s="343" t="s">
        <v>14978</v>
      </c>
      <c r="E1933" s="752" t="s">
        <v>431</v>
      </c>
      <c r="F1933" s="752" t="s">
        <v>1698</v>
      </c>
    </row>
    <row r="1934" spans="2:6" x14ac:dyDescent="0.35">
      <c r="B1934" s="752" t="s">
        <v>1700</v>
      </c>
      <c r="C1934" s="754">
        <v>2403</v>
      </c>
      <c r="D1934" s="755" t="s">
        <v>14977</v>
      </c>
      <c r="E1934" s="752" t="s">
        <v>431</v>
      </c>
      <c r="F1934" s="752" t="s">
        <v>1698</v>
      </c>
    </row>
    <row r="1935" spans="2:6" x14ac:dyDescent="0.35">
      <c r="B1935" s="752" t="s">
        <v>1700</v>
      </c>
      <c r="C1935" s="752">
        <v>2403</v>
      </c>
      <c r="D1935" s="343" t="s">
        <v>14976</v>
      </c>
      <c r="E1935" s="752" t="s">
        <v>431</v>
      </c>
      <c r="F1935" s="752" t="s">
        <v>1698</v>
      </c>
    </row>
    <row r="1936" spans="2:6" x14ac:dyDescent="0.35">
      <c r="B1936" s="752" t="s">
        <v>1700</v>
      </c>
      <c r="C1936" s="752">
        <v>2403</v>
      </c>
      <c r="D1936" s="343" t="s">
        <v>14975</v>
      </c>
      <c r="E1936" s="752" t="s">
        <v>431</v>
      </c>
      <c r="F1936" s="752" t="s">
        <v>1698</v>
      </c>
    </row>
    <row r="1937" spans="2:6" x14ac:dyDescent="0.35">
      <c r="B1937" s="752" t="s">
        <v>1700</v>
      </c>
      <c r="C1937" s="752">
        <v>2403</v>
      </c>
      <c r="D1937" s="343" t="s">
        <v>14974</v>
      </c>
      <c r="E1937" s="752" t="s">
        <v>431</v>
      </c>
      <c r="F1937" s="752" t="s">
        <v>1698</v>
      </c>
    </row>
    <row r="1938" spans="2:6" x14ac:dyDescent="0.35">
      <c r="B1938" s="752" t="s">
        <v>1700</v>
      </c>
      <c r="C1938" s="752">
        <v>2404</v>
      </c>
      <c r="D1938" s="343" t="s">
        <v>14973</v>
      </c>
      <c r="E1938" s="752" t="s">
        <v>431</v>
      </c>
      <c r="F1938" s="752" t="s">
        <v>1698</v>
      </c>
    </row>
    <row r="1939" spans="2:6" x14ac:dyDescent="0.35">
      <c r="B1939" s="752" t="s">
        <v>1700</v>
      </c>
      <c r="C1939" s="752">
        <v>2404</v>
      </c>
      <c r="D1939" s="343" t="s">
        <v>14972</v>
      </c>
      <c r="E1939" s="752" t="s">
        <v>431</v>
      </c>
      <c r="F1939" s="752" t="s">
        <v>1698</v>
      </c>
    </row>
    <row r="1940" spans="2:6" x14ac:dyDescent="0.35">
      <c r="B1940" s="752" t="s">
        <v>1700</v>
      </c>
      <c r="C1940" s="752">
        <v>2404</v>
      </c>
      <c r="D1940" s="343" t="s">
        <v>14971</v>
      </c>
      <c r="E1940" s="752" t="s">
        <v>431</v>
      </c>
      <c r="F1940" s="752" t="s">
        <v>1698</v>
      </c>
    </row>
    <row r="1941" spans="2:6" x14ac:dyDescent="0.35">
      <c r="B1941" s="752" t="s">
        <v>1700</v>
      </c>
      <c r="C1941" s="752">
        <v>2404</v>
      </c>
      <c r="D1941" s="343" t="s">
        <v>14970</v>
      </c>
      <c r="E1941" s="752" t="s">
        <v>431</v>
      </c>
      <c r="F1941" s="752" t="s">
        <v>1698</v>
      </c>
    </row>
    <row r="1942" spans="2:6" x14ac:dyDescent="0.35">
      <c r="B1942" s="752" t="s">
        <v>1700</v>
      </c>
      <c r="C1942" s="752">
        <v>2404</v>
      </c>
      <c r="D1942" s="343" t="s">
        <v>14969</v>
      </c>
      <c r="E1942" s="752" t="s">
        <v>431</v>
      </c>
      <c r="F1942" s="752" t="s">
        <v>1698</v>
      </c>
    </row>
    <row r="1943" spans="2:6" x14ac:dyDescent="0.35">
      <c r="B1943" s="752" t="s">
        <v>1700</v>
      </c>
      <c r="C1943" s="752">
        <v>2404</v>
      </c>
      <c r="D1943" s="343" t="s">
        <v>14968</v>
      </c>
      <c r="E1943" s="752" t="s">
        <v>431</v>
      </c>
      <c r="F1943" s="752" t="s">
        <v>1698</v>
      </c>
    </row>
    <row r="1944" spans="2:6" x14ac:dyDescent="0.35">
      <c r="B1944" s="752" t="s">
        <v>1700</v>
      </c>
      <c r="C1944" s="752">
        <v>2404</v>
      </c>
      <c r="D1944" s="343" t="s">
        <v>14967</v>
      </c>
      <c r="E1944" s="752" t="s">
        <v>431</v>
      </c>
      <c r="F1944" s="752" t="s">
        <v>1698</v>
      </c>
    </row>
    <row r="1945" spans="2:6" x14ac:dyDescent="0.35">
      <c r="B1945" s="752" t="s">
        <v>1700</v>
      </c>
      <c r="C1945" s="752">
        <v>2404</v>
      </c>
      <c r="D1945" s="343" t="s">
        <v>14966</v>
      </c>
      <c r="E1945" s="752" t="s">
        <v>431</v>
      </c>
      <c r="F1945" s="752" t="s">
        <v>1698</v>
      </c>
    </row>
    <row r="1946" spans="2:6" x14ac:dyDescent="0.35">
      <c r="B1946" s="752" t="s">
        <v>1700</v>
      </c>
      <c r="C1946" s="752">
        <v>2404</v>
      </c>
      <c r="D1946" s="343" t="s">
        <v>14965</v>
      </c>
      <c r="E1946" s="752" t="s">
        <v>431</v>
      </c>
      <c r="F1946" s="752" t="s">
        <v>1698</v>
      </c>
    </row>
    <row r="1947" spans="2:6" x14ac:dyDescent="0.35">
      <c r="B1947" s="752" t="s">
        <v>1700</v>
      </c>
      <c r="C1947" s="752">
        <v>2405</v>
      </c>
      <c r="D1947" s="343" t="s">
        <v>14964</v>
      </c>
      <c r="E1947" s="752" t="s">
        <v>431</v>
      </c>
      <c r="F1947" s="752" t="s">
        <v>1698</v>
      </c>
    </row>
    <row r="1948" spans="2:6" x14ac:dyDescent="0.35">
      <c r="B1948" s="752" t="s">
        <v>1700</v>
      </c>
      <c r="C1948" s="752">
        <v>2405</v>
      </c>
      <c r="D1948" s="343" t="s">
        <v>14963</v>
      </c>
      <c r="E1948" s="752" t="s">
        <v>431</v>
      </c>
      <c r="F1948" s="752" t="s">
        <v>1698</v>
      </c>
    </row>
    <row r="1949" spans="2:6" x14ac:dyDescent="0.35">
      <c r="B1949" s="752" t="s">
        <v>1700</v>
      </c>
      <c r="C1949" s="752">
        <v>2406</v>
      </c>
      <c r="D1949" s="343" t="s">
        <v>14962</v>
      </c>
      <c r="E1949" s="752" t="s">
        <v>431</v>
      </c>
      <c r="F1949" s="752" t="s">
        <v>1698</v>
      </c>
    </row>
    <row r="1950" spans="2:6" x14ac:dyDescent="0.35">
      <c r="B1950" s="752" t="s">
        <v>1700</v>
      </c>
      <c r="C1950" s="752">
        <v>2406</v>
      </c>
      <c r="D1950" s="343" t="s">
        <v>14962</v>
      </c>
      <c r="E1950" s="752" t="s">
        <v>430</v>
      </c>
      <c r="F1950" s="752" t="s">
        <v>1698</v>
      </c>
    </row>
    <row r="1951" spans="2:6" x14ac:dyDescent="0.35">
      <c r="B1951" s="752" t="s">
        <v>1700</v>
      </c>
      <c r="C1951" s="752">
        <v>2406</v>
      </c>
      <c r="D1951" s="343" t="s">
        <v>14961</v>
      </c>
      <c r="E1951" s="752" t="s">
        <v>431</v>
      </c>
      <c r="F1951" s="752" t="s">
        <v>1698</v>
      </c>
    </row>
    <row r="1952" spans="2:6" x14ac:dyDescent="0.35">
      <c r="B1952" s="752" t="s">
        <v>1700</v>
      </c>
      <c r="C1952" s="752">
        <v>2408</v>
      </c>
      <c r="D1952" s="343" t="s">
        <v>14960</v>
      </c>
      <c r="E1952" s="752" t="s">
        <v>431</v>
      </c>
      <c r="F1952" s="752" t="s">
        <v>1698</v>
      </c>
    </row>
    <row r="1953" spans="2:6" x14ac:dyDescent="0.35">
      <c r="B1953" s="752" t="s">
        <v>1700</v>
      </c>
      <c r="C1953" s="752">
        <v>2408</v>
      </c>
      <c r="D1953" s="343" t="s">
        <v>14959</v>
      </c>
      <c r="E1953" s="752" t="s">
        <v>431</v>
      </c>
      <c r="F1953" s="752" t="s">
        <v>1698</v>
      </c>
    </row>
    <row r="1954" spans="2:6" x14ac:dyDescent="0.35">
      <c r="B1954" s="752" t="s">
        <v>1700</v>
      </c>
      <c r="C1954" s="752">
        <v>2408</v>
      </c>
      <c r="D1954" s="343" t="s">
        <v>14958</v>
      </c>
      <c r="E1954" s="752" t="s">
        <v>431</v>
      </c>
      <c r="F1954" s="752" t="s">
        <v>1698</v>
      </c>
    </row>
    <row r="1955" spans="2:6" x14ac:dyDescent="0.35">
      <c r="B1955" s="752" t="s">
        <v>1700</v>
      </c>
      <c r="C1955" s="752">
        <v>2409</v>
      </c>
      <c r="D1955" s="343" t="s">
        <v>14957</v>
      </c>
      <c r="E1955" s="752" t="s">
        <v>431</v>
      </c>
      <c r="F1955" s="752" t="s">
        <v>1698</v>
      </c>
    </row>
    <row r="1956" spans="2:6" x14ac:dyDescent="0.35">
      <c r="B1956" s="752" t="s">
        <v>1700</v>
      </c>
      <c r="C1956" s="752">
        <v>2409</v>
      </c>
      <c r="D1956" s="343" t="s">
        <v>14956</v>
      </c>
      <c r="E1956" s="752" t="s">
        <v>431</v>
      </c>
      <c r="F1956" s="752" t="s">
        <v>1698</v>
      </c>
    </row>
    <row r="1957" spans="2:6" x14ac:dyDescent="0.35">
      <c r="B1957" s="752" t="s">
        <v>1700</v>
      </c>
      <c r="C1957" s="752">
        <v>2410</v>
      </c>
      <c r="D1957" s="343" t="s">
        <v>14955</v>
      </c>
      <c r="E1957" s="752" t="s">
        <v>431</v>
      </c>
      <c r="F1957" s="752" t="s">
        <v>1698</v>
      </c>
    </row>
    <row r="1958" spans="2:6" x14ac:dyDescent="0.35">
      <c r="B1958" s="752" t="s">
        <v>1700</v>
      </c>
      <c r="C1958" s="752">
        <v>2410</v>
      </c>
      <c r="D1958" s="343" t="s">
        <v>14954</v>
      </c>
      <c r="E1958" s="752" t="s">
        <v>431</v>
      </c>
      <c r="F1958" s="752" t="s">
        <v>1698</v>
      </c>
    </row>
    <row r="1959" spans="2:6" x14ac:dyDescent="0.35">
      <c r="B1959" s="752" t="s">
        <v>1700</v>
      </c>
      <c r="C1959" s="752">
        <v>2411</v>
      </c>
      <c r="D1959" s="343" t="s">
        <v>14953</v>
      </c>
      <c r="E1959" s="752" t="s">
        <v>431</v>
      </c>
      <c r="F1959" s="752" t="s">
        <v>1698</v>
      </c>
    </row>
    <row r="1960" spans="2:6" x14ac:dyDescent="0.35">
      <c r="B1960" s="752" t="s">
        <v>1700</v>
      </c>
      <c r="C1960" s="752">
        <v>2415</v>
      </c>
      <c r="D1960" s="343" t="s">
        <v>14952</v>
      </c>
      <c r="E1960" s="752" t="s">
        <v>431</v>
      </c>
      <c r="F1960" s="752" t="s">
        <v>1698</v>
      </c>
    </row>
    <row r="1961" spans="2:6" x14ac:dyDescent="0.35">
      <c r="B1961" s="752" t="s">
        <v>1700</v>
      </c>
      <c r="C1961" s="752">
        <v>2415</v>
      </c>
      <c r="D1961" s="343" t="s">
        <v>14951</v>
      </c>
      <c r="E1961" s="752" t="s">
        <v>431</v>
      </c>
      <c r="F1961" s="752" t="s">
        <v>1698</v>
      </c>
    </row>
    <row r="1962" spans="2:6" x14ac:dyDescent="0.35">
      <c r="B1962" s="752" t="s">
        <v>1700</v>
      </c>
      <c r="C1962" s="752">
        <v>2415</v>
      </c>
      <c r="D1962" s="343" t="s">
        <v>14950</v>
      </c>
      <c r="E1962" s="752" t="s">
        <v>431</v>
      </c>
      <c r="F1962" s="752" t="s">
        <v>1698</v>
      </c>
    </row>
    <row r="1963" spans="2:6" x14ac:dyDescent="0.35">
      <c r="B1963" s="752" t="s">
        <v>1700</v>
      </c>
      <c r="C1963" s="752">
        <v>2415</v>
      </c>
      <c r="D1963" s="343" t="s">
        <v>14949</v>
      </c>
      <c r="E1963" s="752" t="s">
        <v>431</v>
      </c>
      <c r="F1963" s="752" t="s">
        <v>1698</v>
      </c>
    </row>
    <row r="1964" spans="2:6" x14ac:dyDescent="0.35">
      <c r="B1964" s="752" t="s">
        <v>1700</v>
      </c>
      <c r="C1964" s="752">
        <v>2415</v>
      </c>
      <c r="D1964" s="343" t="s">
        <v>14948</v>
      </c>
      <c r="E1964" s="752" t="s">
        <v>431</v>
      </c>
      <c r="F1964" s="752" t="s">
        <v>1698</v>
      </c>
    </row>
    <row r="1965" spans="2:6" x14ac:dyDescent="0.35">
      <c r="B1965" s="752" t="s">
        <v>1700</v>
      </c>
      <c r="C1965" s="752">
        <v>2420</v>
      </c>
      <c r="D1965" s="343" t="s">
        <v>14947</v>
      </c>
      <c r="E1965" s="752" t="s">
        <v>431</v>
      </c>
      <c r="F1965" s="752" t="s">
        <v>1698</v>
      </c>
    </row>
    <row r="1966" spans="2:6" x14ac:dyDescent="0.35">
      <c r="B1966" s="752" t="s">
        <v>1700</v>
      </c>
      <c r="C1966" s="752">
        <v>2420</v>
      </c>
      <c r="D1966" s="343" t="s">
        <v>14946</v>
      </c>
      <c r="E1966" s="752" t="s">
        <v>431</v>
      </c>
      <c r="F1966" s="752" t="s">
        <v>1698</v>
      </c>
    </row>
    <row r="1967" spans="2:6" x14ac:dyDescent="0.35">
      <c r="B1967" s="752" t="s">
        <v>1700</v>
      </c>
      <c r="C1967" s="752">
        <v>2420</v>
      </c>
      <c r="D1967" s="343" t="s">
        <v>14945</v>
      </c>
      <c r="E1967" s="752" t="s">
        <v>431</v>
      </c>
      <c r="F1967" s="752" t="s">
        <v>1698</v>
      </c>
    </row>
    <row r="1968" spans="2:6" x14ac:dyDescent="0.35">
      <c r="B1968" s="752" t="s">
        <v>1700</v>
      </c>
      <c r="C1968" s="752">
        <v>2420</v>
      </c>
      <c r="D1968" s="343" t="s">
        <v>9106</v>
      </c>
      <c r="E1968" s="752" t="s">
        <v>431</v>
      </c>
      <c r="F1968" s="752" t="s">
        <v>1698</v>
      </c>
    </row>
    <row r="1969" spans="2:6" x14ac:dyDescent="0.35">
      <c r="B1969" s="752" t="s">
        <v>1700</v>
      </c>
      <c r="C1969" s="752">
        <v>2420</v>
      </c>
      <c r="D1969" s="343" t="s">
        <v>14944</v>
      </c>
      <c r="E1969" s="752" t="s">
        <v>431</v>
      </c>
      <c r="F1969" s="752" t="s">
        <v>1698</v>
      </c>
    </row>
    <row r="1970" spans="2:6" x14ac:dyDescent="0.35">
      <c r="B1970" s="752" t="s">
        <v>1700</v>
      </c>
      <c r="C1970" s="752">
        <v>2420</v>
      </c>
      <c r="D1970" s="343" t="s">
        <v>2510</v>
      </c>
      <c r="E1970" s="752" t="s">
        <v>431</v>
      </c>
      <c r="F1970" s="752" t="s">
        <v>1698</v>
      </c>
    </row>
    <row r="1971" spans="2:6" x14ac:dyDescent="0.35">
      <c r="B1971" s="752" t="s">
        <v>1700</v>
      </c>
      <c r="C1971" s="752">
        <v>2420</v>
      </c>
      <c r="D1971" s="343" t="s">
        <v>14943</v>
      </c>
      <c r="E1971" s="752" t="s">
        <v>431</v>
      </c>
      <c r="F1971" s="752" t="s">
        <v>1698</v>
      </c>
    </row>
    <row r="1972" spans="2:6" x14ac:dyDescent="0.35">
      <c r="B1972" s="752" t="s">
        <v>1700</v>
      </c>
      <c r="C1972" s="752">
        <v>2420</v>
      </c>
      <c r="D1972" s="343" t="s">
        <v>14942</v>
      </c>
      <c r="E1972" s="752" t="s">
        <v>431</v>
      </c>
      <c r="F1972" s="752" t="s">
        <v>1698</v>
      </c>
    </row>
    <row r="1973" spans="2:6" x14ac:dyDescent="0.35">
      <c r="B1973" s="752" t="s">
        <v>1700</v>
      </c>
      <c r="C1973" s="752">
        <v>2420</v>
      </c>
      <c r="D1973" s="343" t="s">
        <v>14941</v>
      </c>
      <c r="E1973" s="752" t="s">
        <v>431</v>
      </c>
      <c r="F1973" s="752" t="s">
        <v>1698</v>
      </c>
    </row>
    <row r="1974" spans="2:6" x14ac:dyDescent="0.35">
      <c r="B1974" s="752" t="s">
        <v>1700</v>
      </c>
      <c r="C1974" s="752">
        <v>2420</v>
      </c>
      <c r="D1974" s="343" t="s">
        <v>14940</v>
      </c>
      <c r="E1974" s="752" t="s">
        <v>431</v>
      </c>
      <c r="F1974" s="752" t="s">
        <v>1698</v>
      </c>
    </row>
    <row r="1975" spans="2:6" x14ac:dyDescent="0.35">
      <c r="B1975" s="752" t="s">
        <v>1700</v>
      </c>
      <c r="C1975" s="752">
        <v>2420</v>
      </c>
      <c r="D1975" s="343" t="s">
        <v>14939</v>
      </c>
      <c r="E1975" s="752" t="s">
        <v>431</v>
      </c>
      <c r="F1975" s="752" t="s">
        <v>1698</v>
      </c>
    </row>
    <row r="1976" spans="2:6" x14ac:dyDescent="0.35">
      <c r="B1976" s="752" t="s">
        <v>1700</v>
      </c>
      <c r="C1976" s="752">
        <v>2420</v>
      </c>
      <c r="D1976" s="343" t="s">
        <v>14938</v>
      </c>
      <c r="E1976" s="752" t="s">
        <v>431</v>
      </c>
      <c r="F1976" s="752" t="s">
        <v>1698</v>
      </c>
    </row>
    <row r="1977" spans="2:6" x14ac:dyDescent="0.35">
      <c r="B1977" s="752" t="s">
        <v>1700</v>
      </c>
      <c r="C1977" s="752">
        <v>2420</v>
      </c>
      <c r="D1977" s="343" t="s">
        <v>14937</v>
      </c>
      <c r="E1977" s="752" t="s">
        <v>431</v>
      </c>
      <c r="F1977" s="752" t="s">
        <v>1698</v>
      </c>
    </row>
    <row r="1978" spans="2:6" x14ac:dyDescent="0.35">
      <c r="B1978" s="752" t="s">
        <v>1700</v>
      </c>
      <c r="C1978" s="752">
        <v>2420</v>
      </c>
      <c r="D1978" s="343" t="s">
        <v>14936</v>
      </c>
      <c r="E1978" s="752" t="s">
        <v>431</v>
      </c>
      <c r="F1978" s="752" t="s">
        <v>1698</v>
      </c>
    </row>
    <row r="1979" spans="2:6" x14ac:dyDescent="0.35">
      <c r="B1979" s="752" t="s">
        <v>1700</v>
      </c>
      <c r="C1979" s="752">
        <v>2420</v>
      </c>
      <c r="D1979" s="343" t="s">
        <v>14935</v>
      </c>
      <c r="E1979" s="752" t="s">
        <v>431</v>
      </c>
      <c r="F1979" s="752" t="s">
        <v>1698</v>
      </c>
    </row>
    <row r="1980" spans="2:6" x14ac:dyDescent="0.35">
      <c r="B1980" s="752" t="s">
        <v>1700</v>
      </c>
      <c r="C1980" s="752">
        <v>2420</v>
      </c>
      <c r="D1980" s="343" t="s">
        <v>5746</v>
      </c>
      <c r="E1980" s="752" t="s">
        <v>431</v>
      </c>
      <c r="F1980" s="752" t="s">
        <v>1698</v>
      </c>
    </row>
    <row r="1981" spans="2:6" x14ac:dyDescent="0.35">
      <c r="B1981" s="752" t="s">
        <v>1700</v>
      </c>
      <c r="C1981" s="752">
        <v>2420</v>
      </c>
      <c r="D1981" s="343" t="s">
        <v>14934</v>
      </c>
      <c r="E1981" s="752" t="s">
        <v>431</v>
      </c>
      <c r="F1981" s="752" t="s">
        <v>1698</v>
      </c>
    </row>
    <row r="1982" spans="2:6" x14ac:dyDescent="0.35">
      <c r="B1982" s="752" t="s">
        <v>1700</v>
      </c>
      <c r="C1982" s="752">
        <v>2420</v>
      </c>
      <c r="D1982" s="343" t="s">
        <v>6694</v>
      </c>
      <c r="E1982" s="752" t="s">
        <v>431</v>
      </c>
      <c r="F1982" s="752" t="s">
        <v>1698</v>
      </c>
    </row>
    <row r="1983" spans="2:6" x14ac:dyDescent="0.35">
      <c r="B1983" s="752" t="s">
        <v>1700</v>
      </c>
      <c r="C1983" s="752">
        <v>2420</v>
      </c>
      <c r="D1983" s="343" t="s">
        <v>14933</v>
      </c>
      <c r="E1983" s="752" t="s">
        <v>431</v>
      </c>
      <c r="F1983" s="752" t="s">
        <v>1698</v>
      </c>
    </row>
    <row r="1984" spans="2:6" x14ac:dyDescent="0.35">
      <c r="B1984" s="752" t="s">
        <v>1700</v>
      </c>
      <c r="C1984" s="752">
        <v>2420</v>
      </c>
      <c r="D1984" s="343" t="s">
        <v>14932</v>
      </c>
      <c r="E1984" s="752" t="s">
        <v>431</v>
      </c>
      <c r="F1984" s="752" t="s">
        <v>1698</v>
      </c>
    </row>
    <row r="1985" spans="2:6" x14ac:dyDescent="0.35">
      <c r="B1985" s="752" t="s">
        <v>1700</v>
      </c>
      <c r="C1985" s="752">
        <v>2420</v>
      </c>
      <c r="D1985" s="343" t="s">
        <v>14931</v>
      </c>
      <c r="E1985" s="752" t="s">
        <v>431</v>
      </c>
      <c r="F1985" s="752" t="s">
        <v>1698</v>
      </c>
    </row>
    <row r="1986" spans="2:6" x14ac:dyDescent="0.35">
      <c r="B1986" s="752" t="s">
        <v>1700</v>
      </c>
      <c r="C1986" s="752">
        <v>2420</v>
      </c>
      <c r="D1986" s="343" t="s">
        <v>14930</v>
      </c>
      <c r="E1986" s="752" t="s">
        <v>431</v>
      </c>
      <c r="F1986" s="752" t="s">
        <v>1698</v>
      </c>
    </row>
    <row r="1987" spans="2:6" x14ac:dyDescent="0.35">
      <c r="B1987" s="752" t="s">
        <v>1700</v>
      </c>
      <c r="C1987" s="752">
        <v>2420</v>
      </c>
      <c r="D1987" s="343" t="s">
        <v>14929</v>
      </c>
      <c r="E1987" s="752" t="s">
        <v>431</v>
      </c>
      <c r="F1987" s="752" t="s">
        <v>1698</v>
      </c>
    </row>
    <row r="1988" spans="2:6" x14ac:dyDescent="0.35">
      <c r="B1988" s="752" t="s">
        <v>1700</v>
      </c>
      <c r="C1988" s="752">
        <v>2421</v>
      </c>
      <c r="D1988" s="343" t="s">
        <v>14928</v>
      </c>
      <c r="E1988" s="752" t="s">
        <v>431</v>
      </c>
      <c r="F1988" s="752" t="s">
        <v>1698</v>
      </c>
    </row>
    <row r="1989" spans="2:6" x14ac:dyDescent="0.35">
      <c r="B1989" s="752" t="s">
        <v>1700</v>
      </c>
      <c r="C1989" s="752">
        <v>2421</v>
      </c>
      <c r="D1989" s="343" t="s">
        <v>7625</v>
      </c>
      <c r="E1989" s="752" t="s">
        <v>431</v>
      </c>
      <c r="F1989" s="752" t="s">
        <v>1711</v>
      </c>
    </row>
    <row r="1990" spans="2:6" x14ac:dyDescent="0.35">
      <c r="B1990" s="752" t="s">
        <v>1700</v>
      </c>
      <c r="C1990" s="752">
        <v>2421</v>
      </c>
      <c r="D1990" s="343" t="s">
        <v>14927</v>
      </c>
      <c r="E1990" s="752" t="s">
        <v>431</v>
      </c>
      <c r="F1990" s="752" t="s">
        <v>1698</v>
      </c>
    </row>
    <row r="1991" spans="2:6" x14ac:dyDescent="0.35">
      <c r="B1991" s="752" t="s">
        <v>1700</v>
      </c>
      <c r="C1991" s="752">
        <v>2421</v>
      </c>
      <c r="D1991" s="343" t="s">
        <v>14926</v>
      </c>
      <c r="E1991" s="752" t="s">
        <v>431</v>
      </c>
      <c r="F1991" s="752" t="s">
        <v>1698</v>
      </c>
    </row>
    <row r="1992" spans="2:6" x14ac:dyDescent="0.35">
      <c r="B1992" s="752" t="s">
        <v>1700</v>
      </c>
      <c r="C1992" s="752">
        <v>2421</v>
      </c>
      <c r="D1992" s="343" t="s">
        <v>14925</v>
      </c>
      <c r="E1992" s="752" t="s">
        <v>431</v>
      </c>
      <c r="F1992" s="752" t="s">
        <v>1698</v>
      </c>
    </row>
    <row r="1993" spans="2:6" x14ac:dyDescent="0.35">
      <c r="B1993" s="752" t="s">
        <v>1700</v>
      </c>
      <c r="C1993" s="752">
        <v>2421</v>
      </c>
      <c r="D1993" s="343" t="s">
        <v>14924</v>
      </c>
      <c r="E1993" s="752" t="s">
        <v>431</v>
      </c>
      <c r="F1993" s="752" t="s">
        <v>1711</v>
      </c>
    </row>
    <row r="1994" spans="2:6" x14ac:dyDescent="0.35">
      <c r="B1994" s="752" t="s">
        <v>1700</v>
      </c>
      <c r="C1994" s="752">
        <v>2421</v>
      </c>
      <c r="D1994" s="343" t="s">
        <v>14923</v>
      </c>
      <c r="E1994" s="752" t="s">
        <v>431</v>
      </c>
      <c r="F1994" s="752" t="s">
        <v>1698</v>
      </c>
    </row>
    <row r="1995" spans="2:6" x14ac:dyDescent="0.35">
      <c r="B1995" s="752" t="s">
        <v>1700</v>
      </c>
      <c r="C1995" s="752">
        <v>2422</v>
      </c>
      <c r="D1995" s="343" t="s">
        <v>12974</v>
      </c>
      <c r="E1995" s="752" t="s">
        <v>431</v>
      </c>
      <c r="F1995" s="752" t="s">
        <v>1698</v>
      </c>
    </row>
    <row r="1996" spans="2:6" x14ac:dyDescent="0.35">
      <c r="B1996" s="752" t="s">
        <v>1700</v>
      </c>
      <c r="C1996" s="752">
        <v>2422</v>
      </c>
      <c r="D1996" s="343" t="s">
        <v>6835</v>
      </c>
      <c r="E1996" s="752" t="s">
        <v>431</v>
      </c>
      <c r="F1996" s="752" t="s">
        <v>1698</v>
      </c>
    </row>
    <row r="1997" spans="2:6" x14ac:dyDescent="0.35">
      <c r="B1997" s="752" t="s">
        <v>1700</v>
      </c>
      <c r="C1997" s="752">
        <v>2422</v>
      </c>
      <c r="D1997" s="343" t="s">
        <v>1896</v>
      </c>
      <c r="E1997" s="752" t="s">
        <v>431</v>
      </c>
      <c r="F1997" s="752" t="s">
        <v>1698</v>
      </c>
    </row>
    <row r="1998" spans="2:6" x14ac:dyDescent="0.35">
      <c r="B1998" s="752" t="s">
        <v>1700</v>
      </c>
      <c r="C1998" s="752">
        <v>2422</v>
      </c>
      <c r="D1998" s="343" t="s">
        <v>14922</v>
      </c>
      <c r="E1998" s="752" t="s">
        <v>431</v>
      </c>
      <c r="F1998" s="752" t="s">
        <v>1698</v>
      </c>
    </row>
    <row r="1999" spans="2:6" x14ac:dyDescent="0.35">
      <c r="B1999" s="752" t="s">
        <v>1700</v>
      </c>
      <c r="C1999" s="752">
        <v>2422</v>
      </c>
      <c r="D1999" s="343" t="s">
        <v>14921</v>
      </c>
      <c r="E1999" s="752" t="s">
        <v>431</v>
      </c>
      <c r="F1999" s="752" t="s">
        <v>1698</v>
      </c>
    </row>
    <row r="2000" spans="2:6" x14ac:dyDescent="0.35">
      <c r="B2000" s="752" t="s">
        <v>1700</v>
      </c>
      <c r="C2000" s="752">
        <v>2422</v>
      </c>
      <c r="D2000" s="343" t="s">
        <v>14920</v>
      </c>
      <c r="E2000" s="752" t="s">
        <v>431</v>
      </c>
      <c r="F2000" s="752" t="s">
        <v>1698</v>
      </c>
    </row>
    <row r="2001" spans="2:6" x14ac:dyDescent="0.35">
      <c r="B2001" s="752" t="s">
        <v>1700</v>
      </c>
      <c r="C2001" s="752">
        <v>2422</v>
      </c>
      <c r="D2001" s="343" t="s">
        <v>14919</v>
      </c>
      <c r="E2001" s="752" t="s">
        <v>431</v>
      </c>
      <c r="F2001" s="752" t="s">
        <v>1698</v>
      </c>
    </row>
    <row r="2002" spans="2:6" x14ac:dyDescent="0.35">
      <c r="B2002" s="752" t="s">
        <v>1700</v>
      </c>
      <c r="C2002" s="752">
        <v>2422</v>
      </c>
      <c r="D2002" s="343" t="s">
        <v>14918</v>
      </c>
      <c r="E2002" s="752" t="s">
        <v>431</v>
      </c>
      <c r="F2002" s="752" t="s">
        <v>1698</v>
      </c>
    </row>
    <row r="2003" spans="2:6" x14ac:dyDescent="0.35">
      <c r="B2003" s="752" t="s">
        <v>1700</v>
      </c>
      <c r="C2003" s="752">
        <v>2422</v>
      </c>
      <c r="D2003" s="343" t="s">
        <v>14917</v>
      </c>
      <c r="E2003" s="752" t="s">
        <v>431</v>
      </c>
      <c r="F2003" s="752" t="s">
        <v>1698</v>
      </c>
    </row>
    <row r="2004" spans="2:6" x14ac:dyDescent="0.35">
      <c r="B2004" s="752" t="s">
        <v>1700</v>
      </c>
      <c r="C2004" s="752">
        <v>2422</v>
      </c>
      <c r="D2004" s="343" t="s">
        <v>14916</v>
      </c>
      <c r="E2004" s="752" t="s">
        <v>431</v>
      </c>
      <c r="F2004" s="752" t="s">
        <v>1698</v>
      </c>
    </row>
    <row r="2005" spans="2:6" x14ac:dyDescent="0.35">
      <c r="B2005" s="752" t="s">
        <v>1700</v>
      </c>
      <c r="C2005" s="752">
        <v>2422</v>
      </c>
      <c r="D2005" s="343" t="s">
        <v>14915</v>
      </c>
      <c r="E2005" s="752" t="s">
        <v>431</v>
      </c>
      <c r="F2005" s="752" t="s">
        <v>1698</v>
      </c>
    </row>
    <row r="2006" spans="2:6" x14ac:dyDescent="0.35">
      <c r="B2006" s="752" t="s">
        <v>1700</v>
      </c>
      <c r="C2006" s="752">
        <v>2422</v>
      </c>
      <c r="D2006" s="343" t="s">
        <v>14914</v>
      </c>
      <c r="E2006" s="752" t="s">
        <v>431</v>
      </c>
      <c r="F2006" s="752" t="s">
        <v>1698</v>
      </c>
    </row>
    <row r="2007" spans="2:6" x14ac:dyDescent="0.35">
      <c r="B2007" s="752" t="s">
        <v>1700</v>
      </c>
      <c r="C2007" s="752">
        <v>2422</v>
      </c>
      <c r="D2007" s="343" t="s">
        <v>14913</v>
      </c>
      <c r="E2007" s="752" t="s">
        <v>431</v>
      </c>
      <c r="F2007" s="752" t="s">
        <v>1698</v>
      </c>
    </row>
    <row r="2008" spans="2:6" x14ac:dyDescent="0.35">
      <c r="B2008" s="752" t="s">
        <v>1700</v>
      </c>
      <c r="C2008" s="752">
        <v>2422</v>
      </c>
      <c r="D2008" s="343" t="s">
        <v>14912</v>
      </c>
      <c r="E2008" s="752" t="s">
        <v>431</v>
      </c>
      <c r="F2008" s="752" t="s">
        <v>1698</v>
      </c>
    </row>
    <row r="2009" spans="2:6" x14ac:dyDescent="0.35">
      <c r="B2009" s="752" t="s">
        <v>1700</v>
      </c>
      <c r="C2009" s="752">
        <v>2422</v>
      </c>
      <c r="D2009" s="343" t="s">
        <v>14911</v>
      </c>
      <c r="E2009" s="752" t="s">
        <v>431</v>
      </c>
      <c r="F2009" s="752" t="s">
        <v>1698</v>
      </c>
    </row>
    <row r="2010" spans="2:6" x14ac:dyDescent="0.35">
      <c r="B2010" s="752" t="s">
        <v>1700</v>
      </c>
      <c r="C2010" s="752">
        <v>2422</v>
      </c>
      <c r="D2010" s="343" t="s">
        <v>14910</v>
      </c>
      <c r="E2010" s="752" t="s">
        <v>431</v>
      </c>
      <c r="F2010" s="752" t="s">
        <v>1698</v>
      </c>
    </row>
    <row r="2011" spans="2:6" x14ac:dyDescent="0.35">
      <c r="B2011" s="752" t="s">
        <v>1700</v>
      </c>
      <c r="C2011" s="752">
        <v>2422</v>
      </c>
      <c r="D2011" s="343" t="s">
        <v>14909</v>
      </c>
      <c r="E2011" s="752" t="s">
        <v>431</v>
      </c>
      <c r="F2011" s="752" t="s">
        <v>1698</v>
      </c>
    </row>
    <row r="2012" spans="2:6" x14ac:dyDescent="0.35">
      <c r="B2012" s="752" t="s">
        <v>1700</v>
      </c>
      <c r="C2012" s="752">
        <v>2422</v>
      </c>
      <c r="D2012" s="343" t="s">
        <v>14908</v>
      </c>
      <c r="E2012" s="752" t="s">
        <v>431</v>
      </c>
      <c r="F2012" s="752" t="s">
        <v>1698</v>
      </c>
    </row>
    <row r="2013" spans="2:6" x14ac:dyDescent="0.35">
      <c r="B2013" s="752" t="s">
        <v>1700</v>
      </c>
      <c r="C2013" s="752">
        <v>2422</v>
      </c>
      <c r="D2013" s="343" t="s">
        <v>14907</v>
      </c>
      <c r="E2013" s="752" t="s">
        <v>431</v>
      </c>
      <c r="F2013" s="752" t="s">
        <v>1698</v>
      </c>
    </row>
    <row r="2014" spans="2:6" x14ac:dyDescent="0.35">
      <c r="B2014" s="752" t="s">
        <v>1700</v>
      </c>
      <c r="C2014" s="752">
        <v>2422</v>
      </c>
      <c r="D2014" s="343" t="s">
        <v>14906</v>
      </c>
      <c r="E2014" s="752" t="s">
        <v>431</v>
      </c>
      <c r="F2014" s="752" t="s">
        <v>1698</v>
      </c>
    </row>
    <row r="2015" spans="2:6" x14ac:dyDescent="0.35">
      <c r="B2015" s="752" t="s">
        <v>1700</v>
      </c>
      <c r="C2015" s="752">
        <v>2422</v>
      </c>
      <c r="D2015" s="343" t="s">
        <v>14905</v>
      </c>
      <c r="E2015" s="752" t="s">
        <v>431</v>
      </c>
      <c r="F2015" s="752" t="s">
        <v>1698</v>
      </c>
    </row>
    <row r="2016" spans="2:6" x14ac:dyDescent="0.35">
      <c r="B2016" s="752" t="s">
        <v>1700</v>
      </c>
      <c r="C2016" s="752">
        <v>2422</v>
      </c>
      <c r="D2016" s="343" t="s">
        <v>14904</v>
      </c>
      <c r="E2016" s="752" t="s">
        <v>431</v>
      </c>
      <c r="F2016" s="752" t="s">
        <v>1698</v>
      </c>
    </row>
    <row r="2017" spans="2:6" x14ac:dyDescent="0.35">
      <c r="B2017" s="752" t="s">
        <v>1700</v>
      </c>
      <c r="C2017" s="752">
        <v>2422</v>
      </c>
      <c r="D2017" s="343" t="s">
        <v>14903</v>
      </c>
      <c r="E2017" s="752" t="s">
        <v>431</v>
      </c>
      <c r="F2017" s="752" t="s">
        <v>1698</v>
      </c>
    </row>
    <row r="2018" spans="2:6" x14ac:dyDescent="0.35">
      <c r="B2018" s="752" t="s">
        <v>1700</v>
      </c>
      <c r="C2018" s="752">
        <v>2422</v>
      </c>
      <c r="D2018" s="343" t="s">
        <v>14902</v>
      </c>
      <c r="E2018" s="752" t="s">
        <v>431</v>
      </c>
      <c r="F2018" s="752" t="s">
        <v>1698</v>
      </c>
    </row>
    <row r="2019" spans="2:6" x14ac:dyDescent="0.35">
      <c r="B2019" s="752" t="s">
        <v>1700</v>
      </c>
      <c r="C2019" s="752">
        <v>2422</v>
      </c>
      <c r="D2019" s="343" t="s">
        <v>14901</v>
      </c>
      <c r="E2019" s="752" t="s">
        <v>431</v>
      </c>
      <c r="F2019" s="752" t="s">
        <v>1698</v>
      </c>
    </row>
    <row r="2020" spans="2:6" x14ac:dyDescent="0.35">
      <c r="B2020" s="752" t="s">
        <v>1700</v>
      </c>
      <c r="C2020" s="752">
        <v>2422</v>
      </c>
      <c r="D2020" s="343" t="s">
        <v>14900</v>
      </c>
      <c r="E2020" s="752" t="s">
        <v>431</v>
      </c>
      <c r="F2020" s="752" t="s">
        <v>1698</v>
      </c>
    </row>
    <row r="2021" spans="2:6" x14ac:dyDescent="0.35">
      <c r="B2021" s="752" t="s">
        <v>1700</v>
      </c>
      <c r="C2021" s="752">
        <v>2422</v>
      </c>
      <c r="D2021" s="343" t="s">
        <v>14899</v>
      </c>
      <c r="E2021" s="752" t="s">
        <v>431</v>
      </c>
      <c r="F2021" s="752" t="s">
        <v>1711</v>
      </c>
    </row>
    <row r="2022" spans="2:6" x14ac:dyDescent="0.35">
      <c r="B2022" s="752" t="s">
        <v>1700</v>
      </c>
      <c r="C2022" s="752">
        <v>2422</v>
      </c>
      <c r="D2022" s="343" t="s">
        <v>14898</v>
      </c>
      <c r="E2022" s="752" t="s">
        <v>431</v>
      </c>
      <c r="F2022" s="752" t="s">
        <v>1698</v>
      </c>
    </row>
    <row r="2023" spans="2:6" x14ac:dyDescent="0.35">
      <c r="B2023" s="752" t="s">
        <v>1700</v>
      </c>
      <c r="C2023" s="752">
        <v>2422</v>
      </c>
      <c r="D2023" s="343" t="s">
        <v>10210</v>
      </c>
      <c r="E2023" s="752" t="s">
        <v>431</v>
      </c>
      <c r="F2023" s="752" t="s">
        <v>1698</v>
      </c>
    </row>
    <row r="2024" spans="2:6" x14ac:dyDescent="0.35">
      <c r="B2024" s="752" t="s">
        <v>1700</v>
      </c>
      <c r="C2024" s="752">
        <v>2422</v>
      </c>
      <c r="D2024" s="343" t="s">
        <v>7644</v>
      </c>
      <c r="E2024" s="752" t="s">
        <v>431</v>
      </c>
      <c r="F2024" s="752" t="s">
        <v>1698</v>
      </c>
    </row>
    <row r="2025" spans="2:6" x14ac:dyDescent="0.35">
      <c r="B2025" s="752" t="s">
        <v>1700</v>
      </c>
      <c r="C2025" s="752">
        <v>2422</v>
      </c>
      <c r="D2025" s="343" t="s">
        <v>14897</v>
      </c>
      <c r="E2025" s="752" t="s">
        <v>431</v>
      </c>
      <c r="F2025" s="752" t="s">
        <v>1698</v>
      </c>
    </row>
    <row r="2026" spans="2:6" x14ac:dyDescent="0.35">
      <c r="B2026" s="752" t="s">
        <v>1700</v>
      </c>
      <c r="C2026" s="752">
        <v>2422</v>
      </c>
      <c r="D2026" s="343" t="s">
        <v>14896</v>
      </c>
      <c r="E2026" s="752" t="s">
        <v>431</v>
      </c>
      <c r="F2026" s="752" t="s">
        <v>1698</v>
      </c>
    </row>
    <row r="2027" spans="2:6" x14ac:dyDescent="0.35">
      <c r="B2027" s="752" t="s">
        <v>1700</v>
      </c>
      <c r="C2027" s="752">
        <v>2422</v>
      </c>
      <c r="D2027" s="343" t="s">
        <v>14895</v>
      </c>
      <c r="E2027" s="752" t="s">
        <v>431</v>
      </c>
      <c r="F2027" s="752" t="s">
        <v>1698</v>
      </c>
    </row>
    <row r="2028" spans="2:6" x14ac:dyDescent="0.35">
      <c r="B2028" s="752" t="s">
        <v>1700</v>
      </c>
      <c r="C2028" s="752">
        <v>2422</v>
      </c>
      <c r="D2028" s="343" t="s">
        <v>14894</v>
      </c>
      <c r="E2028" s="752" t="s">
        <v>431</v>
      </c>
      <c r="F2028" s="752" t="s">
        <v>1698</v>
      </c>
    </row>
    <row r="2029" spans="2:6" x14ac:dyDescent="0.35">
      <c r="B2029" s="752" t="s">
        <v>1700</v>
      </c>
      <c r="C2029" s="752">
        <v>2422</v>
      </c>
      <c r="D2029" s="343" t="s">
        <v>14893</v>
      </c>
      <c r="E2029" s="752" t="s">
        <v>431</v>
      </c>
      <c r="F2029" s="752" t="s">
        <v>1698</v>
      </c>
    </row>
    <row r="2030" spans="2:6" x14ac:dyDescent="0.35">
      <c r="B2030" s="752" t="s">
        <v>1700</v>
      </c>
      <c r="C2030" s="752">
        <v>2422</v>
      </c>
      <c r="D2030" s="343" t="s">
        <v>14892</v>
      </c>
      <c r="E2030" s="752" t="s">
        <v>431</v>
      </c>
      <c r="F2030" s="752" t="s">
        <v>1698</v>
      </c>
    </row>
    <row r="2031" spans="2:6" x14ac:dyDescent="0.35">
      <c r="B2031" s="752" t="s">
        <v>1700</v>
      </c>
      <c r="C2031" s="752">
        <v>2422</v>
      </c>
      <c r="D2031" s="343" t="s">
        <v>6290</v>
      </c>
      <c r="E2031" s="752" t="s">
        <v>431</v>
      </c>
      <c r="F2031" s="752" t="s">
        <v>1698</v>
      </c>
    </row>
    <row r="2032" spans="2:6" x14ac:dyDescent="0.35">
      <c r="B2032" s="752" t="s">
        <v>1700</v>
      </c>
      <c r="C2032" s="752">
        <v>2422</v>
      </c>
      <c r="D2032" s="343" t="s">
        <v>14891</v>
      </c>
      <c r="E2032" s="752" t="s">
        <v>431</v>
      </c>
      <c r="F2032" s="752" t="s">
        <v>1698</v>
      </c>
    </row>
    <row r="2033" spans="2:6" x14ac:dyDescent="0.35">
      <c r="B2033" s="752" t="s">
        <v>1700</v>
      </c>
      <c r="C2033" s="752">
        <v>2422</v>
      </c>
      <c r="D2033" s="343" t="s">
        <v>14890</v>
      </c>
      <c r="E2033" s="752" t="s">
        <v>431</v>
      </c>
      <c r="F2033" s="752" t="s">
        <v>1698</v>
      </c>
    </row>
    <row r="2034" spans="2:6" x14ac:dyDescent="0.35">
      <c r="B2034" s="752" t="s">
        <v>1700</v>
      </c>
      <c r="C2034" s="752">
        <v>2422</v>
      </c>
      <c r="D2034" s="343" t="s">
        <v>14889</v>
      </c>
      <c r="E2034" s="752" t="s">
        <v>431</v>
      </c>
      <c r="F2034" s="752" t="s">
        <v>1698</v>
      </c>
    </row>
    <row r="2035" spans="2:6" x14ac:dyDescent="0.35">
      <c r="B2035" s="752" t="s">
        <v>1700</v>
      </c>
      <c r="C2035" s="752">
        <v>2422</v>
      </c>
      <c r="D2035" s="343" t="s">
        <v>14888</v>
      </c>
      <c r="E2035" s="752" t="s">
        <v>431</v>
      </c>
      <c r="F2035" s="752" t="s">
        <v>1698</v>
      </c>
    </row>
    <row r="2036" spans="2:6" x14ac:dyDescent="0.35">
      <c r="B2036" s="752" t="s">
        <v>1700</v>
      </c>
      <c r="C2036" s="752">
        <v>2422</v>
      </c>
      <c r="D2036" s="343" t="s">
        <v>14887</v>
      </c>
      <c r="E2036" s="752" t="s">
        <v>431</v>
      </c>
      <c r="F2036" s="752" t="s">
        <v>1698</v>
      </c>
    </row>
    <row r="2037" spans="2:6" x14ac:dyDescent="0.35">
      <c r="B2037" s="752" t="s">
        <v>1700</v>
      </c>
      <c r="C2037" s="752">
        <v>2422</v>
      </c>
      <c r="D2037" s="343" t="s">
        <v>14886</v>
      </c>
      <c r="E2037" s="752" t="s">
        <v>431</v>
      </c>
      <c r="F2037" s="752" t="s">
        <v>1698</v>
      </c>
    </row>
    <row r="2038" spans="2:6" x14ac:dyDescent="0.35">
      <c r="B2038" s="752" t="s">
        <v>1700</v>
      </c>
      <c r="C2038" s="752">
        <v>2422</v>
      </c>
      <c r="D2038" s="343" t="s">
        <v>14885</v>
      </c>
      <c r="E2038" s="752" t="s">
        <v>431</v>
      </c>
      <c r="F2038" s="752" t="s">
        <v>1698</v>
      </c>
    </row>
    <row r="2039" spans="2:6" x14ac:dyDescent="0.35">
      <c r="B2039" s="752" t="s">
        <v>1700</v>
      </c>
      <c r="C2039" s="752">
        <v>2422</v>
      </c>
      <c r="D2039" s="343" t="s">
        <v>14884</v>
      </c>
      <c r="E2039" s="752" t="s">
        <v>431</v>
      </c>
      <c r="F2039" s="752" t="s">
        <v>1698</v>
      </c>
    </row>
    <row r="2040" spans="2:6" x14ac:dyDescent="0.35">
      <c r="B2040" s="752" t="s">
        <v>1700</v>
      </c>
      <c r="C2040" s="752">
        <v>2423</v>
      </c>
      <c r="D2040" s="343" t="s">
        <v>14883</v>
      </c>
      <c r="E2040" s="752" t="s">
        <v>431</v>
      </c>
      <c r="F2040" s="752" t="s">
        <v>1698</v>
      </c>
    </row>
    <row r="2041" spans="2:6" x14ac:dyDescent="0.35">
      <c r="B2041" s="752" t="s">
        <v>1700</v>
      </c>
      <c r="C2041" s="752">
        <v>2423</v>
      </c>
      <c r="D2041" s="343" t="s">
        <v>14882</v>
      </c>
      <c r="E2041" s="752" t="s">
        <v>431</v>
      </c>
      <c r="F2041" s="752" t="s">
        <v>1698</v>
      </c>
    </row>
    <row r="2042" spans="2:6" x14ac:dyDescent="0.35">
      <c r="B2042" s="752" t="s">
        <v>1700</v>
      </c>
      <c r="C2042" s="752">
        <v>2423</v>
      </c>
      <c r="D2042" s="343" t="s">
        <v>14881</v>
      </c>
      <c r="E2042" s="752" t="s">
        <v>431</v>
      </c>
      <c r="F2042" s="752" t="s">
        <v>1711</v>
      </c>
    </row>
    <row r="2043" spans="2:6" x14ac:dyDescent="0.35">
      <c r="B2043" s="752" t="s">
        <v>1700</v>
      </c>
      <c r="C2043" s="752">
        <v>2423</v>
      </c>
      <c r="D2043" s="343" t="s">
        <v>14880</v>
      </c>
      <c r="E2043" s="752" t="s">
        <v>431</v>
      </c>
      <c r="F2043" s="752" t="s">
        <v>1698</v>
      </c>
    </row>
    <row r="2044" spans="2:6" x14ac:dyDescent="0.35">
      <c r="B2044" s="752" t="s">
        <v>1700</v>
      </c>
      <c r="C2044" s="752">
        <v>2423</v>
      </c>
      <c r="D2044" s="343" t="s">
        <v>14879</v>
      </c>
      <c r="E2044" s="752" t="s">
        <v>431</v>
      </c>
      <c r="F2044" s="752" t="s">
        <v>1698</v>
      </c>
    </row>
    <row r="2045" spans="2:6" x14ac:dyDescent="0.35">
      <c r="B2045" s="752" t="s">
        <v>1700</v>
      </c>
      <c r="C2045" s="752">
        <v>2423</v>
      </c>
      <c r="D2045" s="343" t="s">
        <v>14878</v>
      </c>
      <c r="E2045" s="752" t="s">
        <v>431</v>
      </c>
      <c r="F2045" s="752" t="s">
        <v>1698</v>
      </c>
    </row>
    <row r="2046" spans="2:6" x14ac:dyDescent="0.35">
      <c r="B2046" s="752" t="s">
        <v>1700</v>
      </c>
      <c r="C2046" s="752">
        <v>2423</v>
      </c>
      <c r="D2046" s="343" t="s">
        <v>14877</v>
      </c>
      <c r="E2046" s="752" t="s">
        <v>431</v>
      </c>
      <c r="F2046" s="752" t="s">
        <v>1698</v>
      </c>
    </row>
    <row r="2047" spans="2:6" x14ac:dyDescent="0.35">
      <c r="B2047" s="752" t="s">
        <v>1700</v>
      </c>
      <c r="C2047" s="752">
        <v>2423</v>
      </c>
      <c r="D2047" s="343" t="s">
        <v>14876</v>
      </c>
      <c r="E2047" s="752" t="s">
        <v>431</v>
      </c>
      <c r="F2047" s="752" t="s">
        <v>1698</v>
      </c>
    </row>
    <row r="2048" spans="2:6" x14ac:dyDescent="0.35">
      <c r="B2048" s="752" t="s">
        <v>1700</v>
      </c>
      <c r="C2048" s="752">
        <v>2423</v>
      </c>
      <c r="D2048" s="343" t="s">
        <v>14875</v>
      </c>
      <c r="E2048" s="752" t="s">
        <v>431</v>
      </c>
      <c r="F2048" s="752" t="s">
        <v>1698</v>
      </c>
    </row>
    <row r="2049" spans="2:6" x14ac:dyDescent="0.35">
      <c r="B2049" s="752" t="s">
        <v>1700</v>
      </c>
      <c r="C2049" s="752">
        <v>2423</v>
      </c>
      <c r="D2049" s="343" t="s">
        <v>14874</v>
      </c>
      <c r="E2049" s="752" t="s">
        <v>431</v>
      </c>
      <c r="F2049" s="752" t="s">
        <v>1698</v>
      </c>
    </row>
    <row r="2050" spans="2:6" x14ac:dyDescent="0.35">
      <c r="B2050" s="752" t="s">
        <v>1700</v>
      </c>
      <c r="C2050" s="752">
        <v>2423</v>
      </c>
      <c r="D2050" s="343" t="s">
        <v>14873</v>
      </c>
      <c r="E2050" s="752" t="s">
        <v>431</v>
      </c>
      <c r="F2050" s="752" t="s">
        <v>1698</v>
      </c>
    </row>
    <row r="2051" spans="2:6" x14ac:dyDescent="0.35">
      <c r="B2051" s="752" t="s">
        <v>1700</v>
      </c>
      <c r="C2051" s="752">
        <v>2423</v>
      </c>
      <c r="D2051" s="343" t="s">
        <v>14872</v>
      </c>
      <c r="E2051" s="752" t="s">
        <v>431</v>
      </c>
      <c r="F2051" s="752" t="s">
        <v>1698</v>
      </c>
    </row>
    <row r="2052" spans="2:6" x14ac:dyDescent="0.35">
      <c r="B2052" s="752" t="s">
        <v>1700</v>
      </c>
      <c r="C2052" s="752">
        <v>2423</v>
      </c>
      <c r="D2052" s="343" t="s">
        <v>14871</v>
      </c>
      <c r="E2052" s="752" t="s">
        <v>431</v>
      </c>
      <c r="F2052" s="752" t="s">
        <v>1698</v>
      </c>
    </row>
    <row r="2053" spans="2:6" x14ac:dyDescent="0.35">
      <c r="B2053" s="752" t="s">
        <v>1700</v>
      </c>
      <c r="C2053" s="752">
        <v>2423</v>
      </c>
      <c r="D2053" s="343" t="s">
        <v>14870</v>
      </c>
      <c r="E2053" s="752" t="s">
        <v>431</v>
      </c>
      <c r="F2053" s="752" t="s">
        <v>1698</v>
      </c>
    </row>
    <row r="2054" spans="2:6" x14ac:dyDescent="0.35">
      <c r="B2054" s="752" t="s">
        <v>1700</v>
      </c>
      <c r="C2054" s="752">
        <v>2423</v>
      </c>
      <c r="D2054" s="343" t="s">
        <v>14869</v>
      </c>
      <c r="E2054" s="752" t="s">
        <v>431</v>
      </c>
      <c r="F2054" s="752" t="s">
        <v>1698</v>
      </c>
    </row>
    <row r="2055" spans="2:6" x14ac:dyDescent="0.35">
      <c r="B2055" s="752" t="s">
        <v>1700</v>
      </c>
      <c r="C2055" s="752">
        <v>2423</v>
      </c>
      <c r="D2055" s="343" t="s">
        <v>14868</v>
      </c>
      <c r="E2055" s="752" t="s">
        <v>431</v>
      </c>
      <c r="F2055" s="752" t="s">
        <v>1698</v>
      </c>
    </row>
    <row r="2056" spans="2:6" x14ac:dyDescent="0.35">
      <c r="B2056" s="752" t="s">
        <v>1700</v>
      </c>
      <c r="C2056" s="752">
        <v>2423</v>
      </c>
      <c r="D2056" s="343" t="s">
        <v>14867</v>
      </c>
      <c r="E2056" s="752" t="s">
        <v>431</v>
      </c>
      <c r="F2056" s="752" t="s">
        <v>1698</v>
      </c>
    </row>
    <row r="2057" spans="2:6" x14ac:dyDescent="0.35">
      <c r="B2057" s="752" t="s">
        <v>1700</v>
      </c>
      <c r="C2057" s="752">
        <v>2423</v>
      </c>
      <c r="D2057" s="343" t="s">
        <v>14866</v>
      </c>
      <c r="E2057" s="752" t="s">
        <v>431</v>
      </c>
      <c r="F2057" s="752" t="s">
        <v>1698</v>
      </c>
    </row>
    <row r="2058" spans="2:6" x14ac:dyDescent="0.35">
      <c r="B2058" s="752" t="s">
        <v>1700</v>
      </c>
      <c r="C2058" s="752">
        <v>2423</v>
      </c>
      <c r="D2058" s="343" t="s">
        <v>14865</v>
      </c>
      <c r="E2058" s="752" t="s">
        <v>431</v>
      </c>
      <c r="F2058" s="752" t="s">
        <v>1698</v>
      </c>
    </row>
    <row r="2059" spans="2:6" x14ac:dyDescent="0.35">
      <c r="B2059" s="752" t="s">
        <v>1700</v>
      </c>
      <c r="C2059" s="752">
        <v>2423</v>
      </c>
      <c r="D2059" s="343" t="s">
        <v>14864</v>
      </c>
      <c r="E2059" s="752" t="s">
        <v>431</v>
      </c>
      <c r="F2059" s="752" t="s">
        <v>1698</v>
      </c>
    </row>
    <row r="2060" spans="2:6" x14ac:dyDescent="0.35">
      <c r="B2060" s="752" t="s">
        <v>1700</v>
      </c>
      <c r="C2060" s="752">
        <v>2424</v>
      </c>
      <c r="D2060" s="343" t="s">
        <v>14863</v>
      </c>
      <c r="E2060" s="752" t="s">
        <v>431</v>
      </c>
      <c r="F2060" s="752" t="s">
        <v>1698</v>
      </c>
    </row>
    <row r="2061" spans="2:6" x14ac:dyDescent="0.35">
      <c r="B2061" s="752" t="s">
        <v>1700</v>
      </c>
      <c r="C2061" s="752">
        <v>2424</v>
      </c>
      <c r="D2061" s="343" t="s">
        <v>14862</v>
      </c>
      <c r="E2061" s="752" t="s">
        <v>431</v>
      </c>
      <c r="F2061" s="752" t="s">
        <v>1698</v>
      </c>
    </row>
    <row r="2062" spans="2:6" x14ac:dyDescent="0.35">
      <c r="B2062" s="752" t="s">
        <v>1700</v>
      </c>
      <c r="C2062" s="752">
        <v>2424</v>
      </c>
      <c r="D2062" s="343" t="s">
        <v>14861</v>
      </c>
      <c r="E2062" s="752" t="s">
        <v>431</v>
      </c>
      <c r="F2062" s="752" t="s">
        <v>1698</v>
      </c>
    </row>
    <row r="2063" spans="2:6" x14ac:dyDescent="0.35">
      <c r="B2063" s="752" t="s">
        <v>1700</v>
      </c>
      <c r="C2063" s="752">
        <v>2424</v>
      </c>
      <c r="D2063" s="343" t="s">
        <v>14860</v>
      </c>
      <c r="E2063" s="752" t="s">
        <v>431</v>
      </c>
      <c r="F2063" s="752" t="s">
        <v>1698</v>
      </c>
    </row>
    <row r="2064" spans="2:6" x14ac:dyDescent="0.35">
      <c r="B2064" s="752" t="s">
        <v>1700</v>
      </c>
      <c r="C2064" s="752">
        <v>2424</v>
      </c>
      <c r="D2064" s="343" t="s">
        <v>14859</v>
      </c>
      <c r="E2064" s="752" t="s">
        <v>431</v>
      </c>
      <c r="F2064" s="752" t="s">
        <v>1698</v>
      </c>
    </row>
    <row r="2065" spans="2:6" x14ac:dyDescent="0.35">
      <c r="B2065" s="752" t="s">
        <v>1700</v>
      </c>
      <c r="C2065" s="752">
        <v>2424</v>
      </c>
      <c r="D2065" s="343" t="s">
        <v>14858</v>
      </c>
      <c r="E2065" s="752" t="s">
        <v>431</v>
      </c>
      <c r="F2065" s="752" t="s">
        <v>1698</v>
      </c>
    </row>
    <row r="2066" spans="2:6" x14ac:dyDescent="0.35">
      <c r="B2066" s="752" t="s">
        <v>1700</v>
      </c>
      <c r="C2066" s="752">
        <v>2424</v>
      </c>
      <c r="D2066" s="343" t="s">
        <v>5633</v>
      </c>
      <c r="E2066" s="752" t="s">
        <v>431</v>
      </c>
      <c r="F2066" s="752" t="s">
        <v>1698</v>
      </c>
    </row>
    <row r="2067" spans="2:6" x14ac:dyDescent="0.35">
      <c r="B2067" s="752" t="s">
        <v>1700</v>
      </c>
      <c r="C2067" s="752">
        <v>2424</v>
      </c>
      <c r="D2067" s="343" t="s">
        <v>14857</v>
      </c>
      <c r="E2067" s="752" t="s">
        <v>431</v>
      </c>
      <c r="F2067" s="752" t="s">
        <v>1698</v>
      </c>
    </row>
    <row r="2068" spans="2:6" x14ac:dyDescent="0.35">
      <c r="B2068" s="752" t="s">
        <v>1700</v>
      </c>
      <c r="C2068" s="752">
        <v>2424</v>
      </c>
      <c r="D2068" s="343" t="s">
        <v>14856</v>
      </c>
      <c r="E2068" s="752" t="s">
        <v>431</v>
      </c>
      <c r="F2068" s="752" t="s">
        <v>1698</v>
      </c>
    </row>
    <row r="2069" spans="2:6" x14ac:dyDescent="0.35">
      <c r="B2069" s="752" t="s">
        <v>1700</v>
      </c>
      <c r="C2069" s="752">
        <v>2425</v>
      </c>
      <c r="D2069" s="343" t="s">
        <v>14855</v>
      </c>
      <c r="E2069" s="752" t="s">
        <v>431</v>
      </c>
      <c r="F2069" s="752" t="s">
        <v>1698</v>
      </c>
    </row>
    <row r="2070" spans="2:6" x14ac:dyDescent="0.35">
      <c r="B2070" s="752" t="s">
        <v>1700</v>
      </c>
      <c r="C2070" s="752">
        <v>2425</v>
      </c>
      <c r="D2070" s="343" t="s">
        <v>7312</v>
      </c>
      <c r="E2070" s="752" t="s">
        <v>431</v>
      </c>
      <c r="F2070" s="752" t="s">
        <v>1698</v>
      </c>
    </row>
    <row r="2071" spans="2:6" x14ac:dyDescent="0.35">
      <c r="B2071" s="752" t="s">
        <v>1700</v>
      </c>
      <c r="C2071" s="752">
        <v>2425</v>
      </c>
      <c r="D2071" s="343" t="s">
        <v>14854</v>
      </c>
      <c r="E2071" s="752" t="s">
        <v>431</v>
      </c>
      <c r="F2071" s="752" t="s">
        <v>1698</v>
      </c>
    </row>
    <row r="2072" spans="2:6" x14ac:dyDescent="0.35">
      <c r="B2072" s="752" t="s">
        <v>1700</v>
      </c>
      <c r="C2072" s="752">
        <v>2425</v>
      </c>
      <c r="D2072" s="343" t="s">
        <v>14853</v>
      </c>
      <c r="E2072" s="752" t="s">
        <v>431</v>
      </c>
      <c r="F2072" s="752" t="s">
        <v>1698</v>
      </c>
    </row>
    <row r="2073" spans="2:6" x14ac:dyDescent="0.35">
      <c r="B2073" s="752" t="s">
        <v>1700</v>
      </c>
      <c r="C2073" s="752">
        <v>2425</v>
      </c>
      <c r="D2073" s="343" t="s">
        <v>14852</v>
      </c>
      <c r="E2073" s="752" t="s">
        <v>431</v>
      </c>
      <c r="F2073" s="752" t="s">
        <v>1698</v>
      </c>
    </row>
    <row r="2074" spans="2:6" x14ac:dyDescent="0.35">
      <c r="B2074" s="752" t="s">
        <v>1700</v>
      </c>
      <c r="C2074" s="752">
        <v>2425</v>
      </c>
      <c r="D2074" s="343" t="s">
        <v>4774</v>
      </c>
      <c r="E2074" s="752" t="s">
        <v>431</v>
      </c>
      <c r="F2074" s="752" t="s">
        <v>1698</v>
      </c>
    </row>
    <row r="2075" spans="2:6" x14ac:dyDescent="0.35">
      <c r="B2075" s="752" t="s">
        <v>1700</v>
      </c>
      <c r="C2075" s="752">
        <v>2426</v>
      </c>
      <c r="D2075" s="343" t="s">
        <v>14851</v>
      </c>
      <c r="E2075" s="752" t="s">
        <v>431</v>
      </c>
      <c r="F2075" s="752" t="s">
        <v>1698</v>
      </c>
    </row>
    <row r="2076" spans="2:6" x14ac:dyDescent="0.35">
      <c r="B2076" s="752" t="s">
        <v>1700</v>
      </c>
      <c r="C2076" s="752">
        <v>2426</v>
      </c>
      <c r="D2076" s="343" t="s">
        <v>14850</v>
      </c>
      <c r="E2076" s="752" t="s">
        <v>431</v>
      </c>
      <c r="F2076" s="752" t="s">
        <v>1698</v>
      </c>
    </row>
    <row r="2077" spans="2:6" x14ac:dyDescent="0.35">
      <c r="B2077" s="752" t="s">
        <v>1700</v>
      </c>
      <c r="C2077" s="752">
        <v>2426</v>
      </c>
      <c r="D2077" s="343" t="s">
        <v>14849</v>
      </c>
      <c r="E2077" s="752" t="s">
        <v>431</v>
      </c>
      <c r="F2077" s="752" t="s">
        <v>1698</v>
      </c>
    </row>
    <row r="2078" spans="2:6" x14ac:dyDescent="0.35">
      <c r="B2078" s="752" t="s">
        <v>1700</v>
      </c>
      <c r="C2078" s="752">
        <v>2427</v>
      </c>
      <c r="D2078" s="343" t="s">
        <v>14848</v>
      </c>
      <c r="E2078" s="752" t="s">
        <v>431</v>
      </c>
      <c r="F2078" s="752" t="s">
        <v>1698</v>
      </c>
    </row>
    <row r="2079" spans="2:6" x14ac:dyDescent="0.35">
      <c r="B2079" s="752" t="s">
        <v>1700</v>
      </c>
      <c r="C2079" s="752">
        <v>2427</v>
      </c>
      <c r="D2079" s="343" t="s">
        <v>14847</v>
      </c>
      <c r="E2079" s="752" t="s">
        <v>431</v>
      </c>
      <c r="F2079" s="752" t="s">
        <v>1711</v>
      </c>
    </row>
    <row r="2080" spans="2:6" x14ac:dyDescent="0.35">
      <c r="B2080" s="752" t="s">
        <v>1700</v>
      </c>
      <c r="C2080" s="752">
        <v>2428</v>
      </c>
      <c r="D2080" s="343" t="s">
        <v>14846</v>
      </c>
      <c r="E2080" s="752" t="s">
        <v>431</v>
      </c>
      <c r="F2080" s="752" t="s">
        <v>1711</v>
      </c>
    </row>
    <row r="2081" spans="2:6" x14ac:dyDescent="0.35">
      <c r="B2081" s="752" t="s">
        <v>1700</v>
      </c>
      <c r="C2081" s="752">
        <v>2428</v>
      </c>
      <c r="D2081" s="343" t="s">
        <v>14845</v>
      </c>
      <c r="E2081" s="752" t="s">
        <v>431</v>
      </c>
      <c r="F2081" s="752" t="s">
        <v>1711</v>
      </c>
    </row>
    <row r="2082" spans="2:6" x14ac:dyDescent="0.35">
      <c r="B2082" s="752" t="s">
        <v>1700</v>
      </c>
      <c r="C2082" s="752">
        <v>2428</v>
      </c>
      <c r="D2082" s="343" t="s">
        <v>14844</v>
      </c>
      <c r="E2082" s="752" t="s">
        <v>431</v>
      </c>
      <c r="F2082" s="752" t="s">
        <v>1711</v>
      </c>
    </row>
    <row r="2083" spans="2:6" x14ac:dyDescent="0.35">
      <c r="B2083" s="752" t="s">
        <v>1700</v>
      </c>
      <c r="C2083" s="752">
        <v>2428</v>
      </c>
      <c r="D2083" s="343" t="s">
        <v>14843</v>
      </c>
      <c r="E2083" s="752" t="s">
        <v>431</v>
      </c>
      <c r="F2083" s="752" t="s">
        <v>1711</v>
      </c>
    </row>
    <row r="2084" spans="2:6" x14ac:dyDescent="0.35">
      <c r="B2084" s="752" t="s">
        <v>1700</v>
      </c>
      <c r="C2084" s="752">
        <v>2428</v>
      </c>
      <c r="D2084" s="343" t="s">
        <v>14842</v>
      </c>
      <c r="E2084" s="752" t="s">
        <v>431</v>
      </c>
      <c r="F2084" s="752" t="s">
        <v>1711</v>
      </c>
    </row>
    <row r="2085" spans="2:6" x14ac:dyDescent="0.35">
      <c r="B2085" s="752" t="s">
        <v>1700</v>
      </c>
      <c r="C2085" s="752">
        <v>2428</v>
      </c>
      <c r="D2085" s="343" t="s">
        <v>14841</v>
      </c>
      <c r="E2085" s="752" t="s">
        <v>431</v>
      </c>
      <c r="F2085" s="752" t="s">
        <v>1711</v>
      </c>
    </row>
    <row r="2086" spans="2:6" x14ac:dyDescent="0.35">
      <c r="B2086" s="752" t="s">
        <v>1700</v>
      </c>
      <c r="C2086" s="752">
        <v>2428</v>
      </c>
      <c r="D2086" s="343" t="s">
        <v>14840</v>
      </c>
      <c r="E2086" s="752" t="s">
        <v>431</v>
      </c>
      <c r="F2086" s="752" t="s">
        <v>1711</v>
      </c>
    </row>
    <row r="2087" spans="2:6" x14ac:dyDescent="0.35">
      <c r="B2087" s="752" t="s">
        <v>1700</v>
      </c>
      <c r="C2087" s="752">
        <v>2428</v>
      </c>
      <c r="D2087" s="343" t="s">
        <v>14839</v>
      </c>
      <c r="E2087" s="752" t="s">
        <v>431</v>
      </c>
      <c r="F2087" s="752" t="s">
        <v>1711</v>
      </c>
    </row>
    <row r="2088" spans="2:6" x14ac:dyDescent="0.35">
      <c r="B2088" s="752" t="s">
        <v>1700</v>
      </c>
      <c r="C2088" s="752">
        <v>2428</v>
      </c>
      <c r="D2088" s="343" t="s">
        <v>5447</v>
      </c>
      <c r="E2088" s="752" t="s">
        <v>431</v>
      </c>
      <c r="F2088" s="752" t="s">
        <v>212</v>
      </c>
    </row>
    <row r="2089" spans="2:6" x14ac:dyDescent="0.35">
      <c r="B2089" s="752" t="s">
        <v>1700</v>
      </c>
      <c r="C2089" s="752">
        <v>2428</v>
      </c>
      <c r="D2089" s="343" t="s">
        <v>14838</v>
      </c>
      <c r="E2089" s="752" t="s">
        <v>431</v>
      </c>
      <c r="F2089" s="752" t="s">
        <v>1711</v>
      </c>
    </row>
    <row r="2090" spans="2:6" x14ac:dyDescent="0.35">
      <c r="B2090" s="752" t="s">
        <v>1700</v>
      </c>
      <c r="C2090" s="752">
        <v>2428</v>
      </c>
      <c r="D2090" s="343" t="s">
        <v>14837</v>
      </c>
      <c r="E2090" s="752" t="s">
        <v>431</v>
      </c>
      <c r="F2090" s="752" t="s">
        <v>1711</v>
      </c>
    </row>
    <row r="2091" spans="2:6" x14ac:dyDescent="0.35">
      <c r="B2091" s="752" t="s">
        <v>1700</v>
      </c>
      <c r="C2091" s="752">
        <v>2428</v>
      </c>
      <c r="D2091" s="343" t="s">
        <v>14836</v>
      </c>
      <c r="E2091" s="752" t="s">
        <v>431</v>
      </c>
      <c r="F2091" s="752" t="s">
        <v>1711</v>
      </c>
    </row>
    <row r="2092" spans="2:6" x14ac:dyDescent="0.35">
      <c r="B2092" s="752" t="s">
        <v>1700</v>
      </c>
      <c r="C2092" s="752">
        <v>2428</v>
      </c>
      <c r="D2092" s="343" t="s">
        <v>14835</v>
      </c>
      <c r="E2092" s="752" t="s">
        <v>431</v>
      </c>
      <c r="F2092" s="752" t="s">
        <v>1711</v>
      </c>
    </row>
    <row r="2093" spans="2:6" x14ac:dyDescent="0.35">
      <c r="B2093" s="752" t="s">
        <v>1700</v>
      </c>
      <c r="C2093" s="752">
        <v>2428</v>
      </c>
      <c r="D2093" s="343" t="s">
        <v>14834</v>
      </c>
      <c r="E2093" s="752" t="s">
        <v>431</v>
      </c>
      <c r="F2093" s="752" t="s">
        <v>1711</v>
      </c>
    </row>
    <row r="2094" spans="2:6" x14ac:dyDescent="0.35">
      <c r="B2094" s="752" t="s">
        <v>1700</v>
      </c>
      <c r="C2094" s="752">
        <v>2428</v>
      </c>
      <c r="D2094" s="343" t="s">
        <v>14833</v>
      </c>
      <c r="E2094" s="752" t="s">
        <v>431</v>
      </c>
      <c r="F2094" s="752" t="s">
        <v>1711</v>
      </c>
    </row>
    <row r="2095" spans="2:6" x14ac:dyDescent="0.35">
      <c r="B2095" s="752" t="s">
        <v>1700</v>
      </c>
      <c r="C2095" s="752">
        <v>2428</v>
      </c>
      <c r="D2095" s="343" t="s">
        <v>14832</v>
      </c>
      <c r="E2095" s="752" t="s">
        <v>431</v>
      </c>
      <c r="F2095" s="752" t="s">
        <v>1711</v>
      </c>
    </row>
    <row r="2096" spans="2:6" x14ac:dyDescent="0.35">
      <c r="B2096" s="752" t="s">
        <v>1700</v>
      </c>
      <c r="C2096" s="752">
        <v>2428</v>
      </c>
      <c r="D2096" s="343" t="s">
        <v>14831</v>
      </c>
      <c r="E2096" s="752" t="s">
        <v>431</v>
      </c>
      <c r="F2096" s="752" t="s">
        <v>1711</v>
      </c>
    </row>
    <row r="2097" spans="2:6" x14ac:dyDescent="0.35">
      <c r="B2097" s="752" t="s">
        <v>1700</v>
      </c>
      <c r="C2097" s="752">
        <v>2428</v>
      </c>
      <c r="D2097" s="343" t="s">
        <v>14830</v>
      </c>
      <c r="E2097" s="752" t="s">
        <v>431</v>
      </c>
      <c r="F2097" s="752" t="s">
        <v>212</v>
      </c>
    </row>
    <row r="2098" spans="2:6" x14ac:dyDescent="0.35">
      <c r="B2098" s="752" t="s">
        <v>1700</v>
      </c>
      <c r="C2098" s="752">
        <v>2428</v>
      </c>
      <c r="D2098" s="343" t="s">
        <v>14829</v>
      </c>
      <c r="E2098" s="752" t="s">
        <v>431</v>
      </c>
      <c r="F2098" s="752" t="s">
        <v>1711</v>
      </c>
    </row>
    <row r="2099" spans="2:6" x14ac:dyDescent="0.35">
      <c r="B2099" s="752" t="s">
        <v>1700</v>
      </c>
      <c r="C2099" s="752">
        <v>2428</v>
      </c>
      <c r="D2099" s="343" t="s">
        <v>14828</v>
      </c>
      <c r="E2099" s="752" t="s">
        <v>431</v>
      </c>
      <c r="F2099" s="752" t="s">
        <v>1711</v>
      </c>
    </row>
    <row r="2100" spans="2:6" x14ac:dyDescent="0.35">
      <c r="B2100" s="752" t="s">
        <v>1700</v>
      </c>
      <c r="C2100" s="752">
        <v>2428</v>
      </c>
      <c r="D2100" s="343" t="s">
        <v>14827</v>
      </c>
      <c r="E2100" s="752" t="s">
        <v>431</v>
      </c>
      <c r="F2100" s="752" t="s">
        <v>1711</v>
      </c>
    </row>
    <row r="2101" spans="2:6" x14ac:dyDescent="0.35">
      <c r="B2101" s="752" t="s">
        <v>1700</v>
      </c>
      <c r="C2101" s="752">
        <v>2429</v>
      </c>
      <c r="D2101" s="343" t="s">
        <v>14826</v>
      </c>
      <c r="E2101" s="752" t="s">
        <v>431</v>
      </c>
      <c r="F2101" s="752" t="s">
        <v>1711</v>
      </c>
    </row>
    <row r="2102" spans="2:6" x14ac:dyDescent="0.35">
      <c r="B2102" s="752" t="s">
        <v>1700</v>
      </c>
      <c r="C2102" s="752">
        <v>2429</v>
      </c>
      <c r="D2102" s="343" t="s">
        <v>14825</v>
      </c>
      <c r="E2102" s="752" t="s">
        <v>431</v>
      </c>
      <c r="F2102" s="752" t="s">
        <v>1711</v>
      </c>
    </row>
    <row r="2103" spans="2:6" x14ac:dyDescent="0.35">
      <c r="B2103" s="752" t="s">
        <v>1700</v>
      </c>
      <c r="C2103" s="752">
        <v>2429</v>
      </c>
      <c r="D2103" s="343" t="s">
        <v>14824</v>
      </c>
      <c r="E2103" s="752" t="s">
        <v>431</v>
      </c>
      <c r="F2103" s="752" t="s">
        <v>1711</v>
      </c>
    </row>
    <row r="2104" spans="2:6" x14ac:dyDescent="0.35">
      <c r="B2104" s="752" t="s">
        <v>1700</v>
      </c>
      <c r="C2104" s="752">
        <v>2429</v>
      </c>
      <c r="D2104" s="343" t="s">
        <v>14823</v>
      </c>
      <c r="E2104" s="752" t="s">
        <v>431</v>
      </c>
      <c r="F2104" s="752" t="s">
        <v>1711</v>
      </c>
    </row>
    <row r="2105" spans="2:6" x14ac:dyDescent="0.35">
      <c r="B2105" s="752" t="s">
        <v>1700</v>
      </c>
      <c r="C2105" s="752">
        <v>2429</v>
      </c>
      <c r="D2105" s="343" t="s">
        <v>14822</v>
      </c>
      <c r="E2105" s="752" t="s">
        <v>431</v>
      </c>
      <c r="F2105" s="752" t="s">
        <v>1711</v>
      </c>
    </row>
    <row r="2106" spans="2:6" x14ac:dyDescent="0.35">
      <c r="B2106" s="752" t="s">
        <v>1700</v>
      </c>
      <c r="C2106" s="752">
        <v>2429</v>
      </c>
      <c r="D2106" s="343" t="s">
        <v>14821</v>
      </c>
      <c r="E2106" s="752" t="s">
        <v>431</v>
      </c>
      <c r="F2106" s="752" t="s">
        <v>1711</v>
      </c>
    </row>
    <row r="2107" spans="2:6" x14ac:dyDescent="0.35">
      <c r="B2107" s="752" t="s">
        <v>1700</v>
      </c>
      <c r="C2107" s="752">
        <v>2429</v>
      </c>
      <c r="D2107" s="343" t="s">
        <v>14820</v>
      </c>
      <c r="E2107" s="752" t="s">
        <v>431</v>
      </c>
      <c r="F2107" s="752" t="s">
        <v>1711</v>
      </c>
    </row>
    <row r="2108" spans="2:6" x14ac:dyDescent="0.35">
      <c r="B2108" s="752" t="s">
        <v>1700</v>
      </c>
      <c r="C2108" s="752">
        <v>2429</v>
      </c>
      <c r="D2108" s="343" t="s">
        <v>14819</v>
      </c>
      <c r="E2108" s="752" t="s">
        <v>431</v>
      </c>
      <c r="F2108" s="752" t="s">
        <v>1711</v>
      </c>
    </row>
    <row r="2109" spans="2:6" x14ac:dyDescent="0.35">
      <c r="B2109" s="752" t="s">
        <v>1700</v>
      </c>
      <c r="C2109" s="752">
        <v>2429</v>
      </c>
      <c r="D2109" s="343" t="s">
        <v>14818</v>
      </c>
      <c r="E2109" s="752" t="s">
        <v>431</v>
      </c>
      <c r="F2109" s="752" t="s">
        <v>1711</v>
      </c>
    </row>
    <row r="2110" spans="2:6" x14ac:dyDescent="0.35">
      <c r="B2110" s="752" t="s">
        <v>1700</v>
      </c>
      <c r="C2110" s="752">
        <v>2429</v>
      </c>
      <c r="D2110" s="343" t="s">
        <v>14817</v>
      </c>
      <c r="E2110" s="752" t="s">
        <v>431</v>
      </c>
      <c r="F2110" s="752" t="s">
        <v>1711</v>
      </c>
    </row>
    <row r="2111" spans="2:6" x14ac:dyDescent="0.35">
      <c r="B2111" s="752" t="s">
        <v>1700</v>
      </c>
      <c r="C2111" s="752">
        <v>2429</v>
      </c>
      <c r="D2111" s="343" t="s">
        <v>14816</v>
      </c>
      <c r="E2111" s="752" t="s">
        <v>431</v>
      </c>
      <c r="F2111" s="752" t="s">
        <v>1711</v>
      </c>
    </row>
    <row r="2112" spans="2:6" x14ac:dyDescent="0.35">
      <c r="B2112" s="752" t="s">
        <v>1700</v>
      </c>
      <c r="C2112" s="752">
        <v>2429</v>
      </c>
      <c r="D2112" s="343" t="s">
        <v>14815</v>
      </c>
      <c r="E2112" s="752" t="s">
        <v>431</v>
      </c>
      <c r="F2112" s="752" t="s">
        <v>1711</v>
      </c>
    </row>
    <row r="2113" spans="2:6" x14ac:dyDescent="0.35">
      <c r="B2113" s="752" t="s">
        <v>1700</v>
      </c>
      <c r="C2113" s="752">
        <v>2429</v>
      </c>
      <c r="D2113" s="343" t="s">
        <v>14814</v>
      </c>
      <c r="E2113" s="752" t="s">
        <v>431</v>
      </c>
      <c r="F2113" s="752" t="s">
        <v>1711</v>
      </c>
    </row>
    <row r="2114" spans="2:6" x14ac:dyDescent="0.35">
      <c r="B2114" s="752" t="s">
        <v>1700</v>
      </c>
      <c r="C2114" s="752">
        <v>2429</v>
      </c>
      <c r="D2114" s="343" t="s">
        <v>14813</v>
      </c>
      <c r="E2114" s="752" t="s">
        <v>431</v>
      </c>
      <c r="F2114" s="752" t="s">
        <v>1711</v>
      </c>
    </row>
    <row r="2115" spans="2:6" x14ac:dyDescent="0.35">
      <c r="B2115" s="752" t="s">
        <v>1700</v>
      </c>
      <c r="C2115" s="752">
        <v>2429</v>
      </c>
      <c r="D2115" s="343" t="s">
        <v>14812</v>
      </c>
      <c r="E2115" s="752" t="s">
        <v>431</v>
      </c>
      <c r="F2115" s="752" t="s">
        <v>1711</v>
      </c>
    </row>
    <row r="2116" spans="2:6" x14ac:dyDescent="0.35">
      <c r="B2116" s="752" t="s">
        <v>1700</v>
      </c>
      <c r="C2116" s="752">
        <v>2429</v>
      </c>
      <c r="D2116" s="343" t="s">
        <v>14811</v>
      </c>
      <c r="E2116" s="752" t="s">
        <v>431</v>
      </c>
      <c r="F2116" s="752" t="s">
        <v>1711</v>
      </c>
    </row>
    <row r="2117" spans="2:6" x14ac:dyDescent="0.35">
      <c r="B2117" s="752" t="s">
        <v>1700</v>
      </c>
      <c r="C2117" s="752">
        <v>2429</v>
      </c>
      <c r="D2117" s="343" t="s">
        <v>14810</v>
      </c>
      <c r="E2117" s="752" t="s">
        <v>431</v>
      </c>
      <c r="F2117" s="752" t="s">
        <v>1711</v>
      </c>
    </row>
    <row r="2118" spans="2:6" x14ac:dyDescent="0.35">
      <c r="B2118" s="752" t="s">
        <v>1700</v>
      </c>
      <c r="C2118" s="752">
        <v>2429</v>
      </c>
      <c r="D2118" s="343" t="s">
        <v>14809</v>
      </c>
      <c r="E2118" s="752" t="s">
        <v>431</v>
      </c>
      <c r="F2118" s="752" t="s">
        <v>1711</v>
      </c>
    </row>
    <row r="2119" spans="2:6" x14ac:dyDescent="0.35">
      <c r="B2119" s="752" t="s">
        <v>1700</v>
      </c>
      <c r="C2119" s="752">
        <v>2429</v>
      </c>
      <c r="D2119" s="343" t="s">
        <v>10083</v>
      </c>
      <c r="E2119" s="752" t="s">
        <v>431</v>
      </c>
      <c r="F2119" s="752" t="s">
        <v>1711</v>
      </c>
    </row>
    <row r="2120" spans="2:6" x14ac:dyDescent="0.35">
      <c r="B2120" s="752" t="s">
        <v>1700</v>
      </c>
      <c r="C2120" s="752">
        <v>2429</v>
      </c>
      <c r="D2120" s="343" t="s">
        <v>14808</v>
      </c>
      <c r="E2120" s="752" t="s">
        <v>431</v>
      </c>
      <c r="F2120" s="752" t="s">
        <v>1711</v>
      </c>
    </row>
    <row r="2121" spans="2:6" x14ac:dyDescent="0.35">
      <c r="B2121" s="752" t="s">
        <v>1700</v>
      </c>
      <c r="C2121" s="752">
        <v>2429</v>
      </c>
      <c r="D2121" s="343" t="s">
        <v>14807</v>
      </c>
      <c r="E2121" s="752" t="s">
        <v>431</v>
      </c>
      <c r="F2121" s="752" t="s">
        <v>1711</v>
      </c>
    </row>
    <row r="2122" spans="2:6" x14ac:dyDescent="0.35">
      <c r="B2122" s="752" t="s">
        <v>1700</v>
      </c>
      <c r="C2122" s="752">
        <v>2429</v>
      </c>
      <c r="D2122" s="343" t="s">
        <v>14806</v>
      </c>
      <c r="E2122" s="752" t="s">
        <v>431</v>
      </c>
      <c r="F2122" s="752" t="s">
        <v>1711</v>
      </c>
    </row>
    <row r="2123" spans="2:6" x14ac:dyDescent="0.35">
      <c r="B2123" s="752" t="s">
        <v>1700</v>
      </c>
      <c r="C2123" s="752">
        <v>2429</v>
      </c>
      <c r="D2123" s="343" t="s">
        <v>14805</v>
      </c>
      <c r="E2123" s="752" t="s">
        <v>431</v>
      </c>
      <c r="F2123" s="752" t="s">
        <v>1711</v>
      </c>
    </row>
    <row r="2124" spans="2:6" x14ac:dyDescent="0.35">
      <c r="B2124" s="752" t="s">
        <v>1700</v>
      </c>
      <c r="C2124" s="752">
        <v>2429</v>
      </c>
      <c r="D2124" s="343" t="s">
        <v>14804</v>
      </c>
      <c r="E2124" s="752" t="s">
        <v>431</v>
      </c>
      <c r="F2124" s="752" t="s">
        <v>1711</v>
      </c>
    </row>
    <row r="2125" spans="2:6" x14ac:dyDescent="0.35">
      <c r="B2125" s="752" t="s">
        <v>1700</v>
      </c>
      <c r="C2125" s="752">
        <v>2429</v>
      </c>
      <c r="D2125" s="343" t="s">
        <v>14803</v>
      </c>
      <c r="E2125" s="752" t="s">
        <v>431</v>
      </c>
      <c r="F2125" s="752" t="s">
        <v>1711</v>
      </c>
    </row>
    <row r="2126" spans="2:6" x14ac:dyDescent="0.35">
      <c r="B2126" s="752" t="s">
        <v>1700</v>
      </c>
      <c r="C2126" s="752">
        <v>2429</v>
      </c>
      <c r="D2126" s="343" t="s">
        <v>14802</v>
      </c>
      <c r="E2126" s="752" t="s">
        <v>431</v>
      </c>
      <c r="F2126" s="752" t="s">
        <v>1711</v>
      </c>
    </row>
    <row r="2127" spans="2:6" x14ac:dyDescent="0.35">
      <c r="B2127" s="752" t="s">
        <v>1700</v>
      </c>
      <c r="C2127" s="752">
        <v>2429</v>
      </c>
      <c r="D2127" s="343" t="s">
        <v>14801</v>
      </c>
      <c r="E2127" s="752" t="s">
        <v>431</v>
      </c>
      <c r="F2127" s="752" t="s">
        <v>1711</v>
      </c>
    </row>
    <row r="2128" spans="2:6" x14ac:dyDescent="0.35">
      <c r="B2128" s="752" t="s">
        <v>1700</v>
      </c>
      <c r="C2128" s="752">
        <v>2429</v>
      </c>
      <c r="D2128" s="343" t="s">
        <v>14800</v>
      </c>
      <c r="E2128" s="752" t="s">
        <v>431</v>
      </c>
      <c r="F2128" s="752" t="s">
        <v>1711</v>
      </c>
    </row>
    <row r="2129" spans="2:6" x14ac:dyDescent="0.35">
      <c r="B2129" s="752" t="s">
        <v>1700</v>
      </c>
      <c r="C2129" s="752">
        <v>2429</v>
      </c>
      <c r="D2129" s="343" t="s">
        <v>14799</v>
      </c>
      <c r="E2129" s="752" t="s">
        <v>431</v>
      </c>
      <c r="F2129" s="752" t="s">
        <v>1711</v>
      </c>
    </row>
    <row r="2130" spans="2:6" x14ac:dyDescent="0.35">
      <c r="B2130" s="752" t="s">
        <v>1700</v>
      </c>
      <c r="C2130" s="752">
        <v>2429</v>
      </c>
      <c r="D2130" s="343" t="s">
        <v>14798</v>
      </c>
      <c r="E2130" s="752" t="s">
        <v>431</v>
      </c>
      <c r="F2130" s="752" t="s">
        <v>1711</v>
      </c>
    </row>
    <row r="2131" spans="2:6" x14ac:dyDescent="0.35">
      <c r="B2131" s="752" t="s">
        <v>1700</v>
      </c>
      <c r="C2131" s="752">
        <v>2429</v>
      </c>
      <c r="D2131" s="343" t="s">
        <v>14797</v>
      </c>
      <c r="E2131" s="752" t="s">
        <v>431</v>
      </c>
      <c r="F2131" s="752" t="s">
        <v>1711</v>
      </c>
    </row>
    <row r="2132" spans="2:6" x14ac:dyDescent="0.35">
      <c r="B2132" s="752" t="s">
        <v>1700</v>
      </c>
      <c r="C2132" s="752">
        <v>2429</v>
      </c>
      <c r="D2132" s="343" t="s">
        <v>14796</v>
      </c>
      <c r="E2132" s="752" t="s">
        <v>431</v>
      </c>
      <c r="F2132" s="752" t="s">
        <v>1711</v>
      </c>
    </row>
    <row r="2133" spans="2:6" x14ac:dyDescent="0.35">
      <c r="B2133" s="752" t="s">
        <v>1700</v>
      </c>
      <c r="C2133" s="752">
        <v>2430</v>
      </c>
      <c r="D2133" s="343" t="s">
        <v>14795</v>
      </c>
      <c r="E2133" s="752" t="s">
        <v>431</v>
      </c>
      <c r="F2133" s="752" t="s">
        <v>1711</v>
      </c>
    </row>
    <row r="2134" spans="2:6" x14ac:dyDescent="0.35">
      <c r="B2134" s="752" t="s">
        <v>1700</v>
      </c>
      <c r="C2134" s="752">
        <v>2430</v>
      </c>
      <c r="D2134" s="343" t="s">
        <v>14794</v>
      </c>
      <c r="E2134" s="752" t="s">
        <v>431</v>
      </c>
      <c r="F2134" s="752" t="s">
        <v>1711</v>
      </c>
    </row>
    <row r="2135" spans="2:6" x14ac:dyDescent="0.35">
      <c r="B2135" s="752" t="s">
        <v>1700</v>
      </c>
      <c r="C2135" s="752">
        <v>2430</v>
      </c>
      <c r="D2135" s="343" t="s">
        <v>14793</v>
      </c>
      <c r="E2135" s="752" t="s">
        <v>431</v>
      </c>
      <c r="F2135" s="752" t="s">
        <v>1711</v>
      </c>
    </row>
    <row r="2136" spans="2:6" x14ac:dyDescent="0.35">
      <c r="B2136" s="752" t="s">
        <v>1700</v>
      </c>
      <c r="C2136" s="752">
        <v>2430</v>
      </c>
      <c r="D2136" s="343" t="s">
        <v>14792</v>
      </c>
      <c r="E2136" s="752" t="s">
        <v>431</v>
      </c>
      <c r="F2136" s="752" t="s">
        <v>1711</v>
      </c>
    </row>
    <row r="2137" spans="2:6" x14ac:dyDescent="0.35">
      <c r="B2137" s="752" t="s">
        <v>1700</v>
      </c>
      <c r="C2137" s="752">
        <v>2430</v>
      </c>
      <c r="D2137" s="343" t="s">
        <v>14259</v>
      </c>
      <c r="E2137" s="752" t="s">
        <v>431</v>
      </c>
      <c r="F2137" s="752" t="s">
        <v>1711</v>
      </c>
    </row>
    <row r="2138" spans="2:6" x14ac:dyDescent="0.35">
      <c r="B2138" s="752" t="s">
        <v>1700</v>
      </c>
      <c r="C2138" s="752">
        <v>2430</v>
      </c>
      <c r="D2138" s="343" t="s">
        <v>14791</v>
      </c>
      <c r="E2138" s="752" t="s">
        <v>431</v>
      </c>
      <c r="F2138" s="752" t="s">
        <v>1711</v>
      </c>
    </row>
    <row r="2139" spans="2:6" x14ac:dyDescent="0.35">
      <c r="B2139" s="752" t="s">
        <v>1700</v>
      </c>
      <c r="C2139" s="752">
        <v>2430</v>
      </c>
      <c r="D2139" s="343" t="s">
        <v>14790</v>
      </c>
      <c r="E2139" s="752" t="s">
        <v>431</v>
      </c>
      <c r="F2139" s="752" t="s">
        <v>1711</v>
      </c>
    </row>
    <row r="2140" spans="2:6" x14ac:dyDescent="0.35">
      <c r="B2140" s="752" t="s">
        <v>1700</v>
      </c>
      <c r="C2140" s="752">
        <v>2430</v>
      </c>
      <c r="D2140" s="343" t="s">
        <v>14789</v>
      </c>
      <c r="E2140" s="752" t="s">
        <v>431</v>
      </c>
      <c r="F2140" s="752" t="s">
        <v>1711</v>
      </c>
    </row>
    <row r="2141" spans="2:6" x14ac:dyDescent="0.35">
      <c r="B2141" s="752" t="s">
        <v>1700</v>
      </c>
      <c r="C2141" s="752">
        <v>2430</v>
      </c>
      <c r="D2141" s="343" t="s">
        <v>14788</v>
      </c>
      <c r="E2141" s="752" t="s">
        <v>431</v>
      </c>
      <c r="F2141" s="752" t="s">
        <v>1711</v>
      </c>
    </row>
    <row r="2142" spans="2:6" x14ac:dyDescent="0.35">
      <c r="B2142" s="752" t="s">
        <v>1700</v>
      </c>
      <c r="C2142" s="752">
        <v>2430</v>
      </c>
      <c r="D2142" s="343" t="s">
        <v>14787</v>
      </c>
      <c r="E2142" s="752" t="s">
        <v>431</v>
      </c>
      <c r="F2142" s="752" t="s">
        <v>1711</v>
      </c>
    </row>
    <row r="2143" spans="2:6" x14ac:dyDescent="0.35">
      <c r="B2143" s="752" t="s">
        <v>1700</v>
      </c>
      <c r="C2143" s="752">
        <v>2430</v>
      </c>
      <c r="D2143" s="343" t="s">
        <v>14786</v>
      </c>
      <c r="E2143" s="752" t="s">
        <v>431</v>
      </c>
      <c r="F2143" s="752" t="s">
        <v>1711</v>
      </c>
    </row>
    <row r="2144" spans="2:6" x14ac:dyDescent="0.35">
      <c r="B2144" s="752" t="s">
        <v>1700</v>
      </c>
      <c r="C2144" s="752">
        <v>2430</v>
      </c>
      <c r="D2144" s="343" t="s">
        <v>14785</v>
      </c>
      <c r="E2144" s="752" t="s">
        <v>431</v>
      </c>
      <c r="F2144" s="752" t="s">
        <v>1711</v>
      </c>
    </row>
    <row r="2145" spans="2:6" x14ac:dyDescent="0.35">
      <c r="B2145" s="752" t="s">
        <v>1700</v>
      </c>
      <c r="C2145" s="752">
        <v>2430</v>
      </c>
      <c r="D2145" s="343" t="s">
        <v>14784</v>
      </c>
      <c r="E2145" s="752" t="s">
        <v>431</v>
      </c>
      <c r="F2145" s="752" t="s">
        <v>1711</v>
      </c>
    </row>
    <row r="2146" spans="2:6" x14ac:dyDescent="0.35">
      <c r="B2146" s="752" t="s">
        <v>1700</v>
      </c>
      <c r="C2146" s="752">
        <v>2430</v>
      </c>
      <c r="D2146" s="343" t="s">
        <v>14783</v>
      </c>
      <c r="E2146" s="752" t="s">
        <v>431</v>
      </c>
      <c r="F2146" s="752" t="s">
        <v>1711</v>
      </c>
    </row>
    <row r="2147" spans="2:6" x14ac:dyDescent="0.35">
      <c r="B2147" s="752" t="s">
        <v>1700</v>
      </c>
      <c r="C2147" s="752">
        <v>2430</v>
      </c>
      <c r="D2147" s="343" t="s">
        <v>14782</v>
      </c>
      <c r="E2147" s="752" t="s">
        <v>431</v>
      </c>
      <c r="F2147" s="752" t="s">
        <v>1711</v>
      </c>
    </row>
    <row r="2148" spans="2:6" x14ac:dyDescent="0.35">
      <c r="B2148" s="752" t="s">
        <v>1700</v>
      </c>
      <c r="C2148" s="752">
        <v>2430</v>
      </c>
      <c r="D2148" s="343" t="s">
        <v>14781</v>
      </c>
      <c r="E2148" s="752" t="s">
        <v>431</v>
      </c>
      <c r="F2148" s="752" t="s">
        <v>1711</v>
      </c>
    </row>
    <row r="2149" spans="2:6" x14ac:dyDescent="0.35">
      <c r="B2149" s="752" t="s">
        <v>1700</v>
      </c>
      <c r="C2149" s="752">
        <v>2430</v>
      </c>
      <c r="D2149" s="343" t="s">
        <v>14780</v>
      </c>
      <c r="E2149" s="752" t="s">
        <v>431</v>
      </c>
      <c r="F2149" s="752" t="s">
        <v>1711</v>
      </c>
    </row>
    <row r="2150" spans="2:6" x14ac:dyDescent="0.35">
      <c r="B2150" s="752" t="s">
        <v>1700</v>
      </c>
      <c r="C2150" s="752">
        <v>2430</v>
      </c>
      <c r="D2150" s="343" t="s">
        <v>14779</v>
      </c>
      <c r="E2150" s="752" t="s">
        <v>431</v>
      </c>
      <c r="F2150" s="752" t="s">
        <v>1711</v>
      </c>
    </row>
    <row r="2151" spans="2:6" x14ac:dyDescent="0.35">
      <c r="B2151" s="752" t="s">
        <v>1700</v>
      </c>
      <c r="C2151" s="752">
        <v>2430</v>
      </c>
      <c r="D2151" s="343" t="s">
        <v>14778</v>
      </c>
      <c r="E2151" s="752" t="s">
        <v>431</v>
      </c>
      <c r="F2151" s="752" t="s">
        <v>1711</v>
      </c>
    </row>
    <row r="2152" spans="2:6" x14ac:dyDescent="0.35">
      <c r="B2152" s="752" t="s">
        <v>1700</v>
      </c>
      <c r="C2152" s="752">
        <v>2430</v>
      </c>
      <c r="D2152" s="343" t="s">
        <v>7959</v>
      </c>
      <c r="E2152" s="752" t="s">
        <v>431</v>
      </c>
      <c r="F2152" s="752" t="s">
        <v>1711</v>
      </c>
    </row>
    <row r="2153" spans="2:6" x14ac:dyDescent="0.35">
      <c r="B2153" s="752" t="s">
        <v>1700</v>
      </c>
      <c r="C2153" s="752">
        <v>2430</v>
      </c>
      <c r="D2153" s="343" t="s">
        <v>14777</v>
      </c>
      <c r="E2153" s="752" t="s">
        <v>431</v>
      </c>
      <c r="F2153" s="752" t="s">
        <v>1711</v>
      </c>
    </row>
    <row r="2154" spans="2:6" x14ac:dyDescent="0.35">
      <c r="B2154" s="752" t="s">
        <v>1700</v>
      </c>
      <c r="C2154" s="752">
        <v>2430</v>
      </c>
      <c r="D2154" s="343" t="s">
        <v>14776</v>
      </c>
      <c r="E2154" s="752" t="s">
        <v>431</v>
      </c>
      <c r="F2154" s="752" t="s">
        <v>1711</v>
      </c>
    </row>
    <row r="2155" spans="2:6" x14ac:dyDescent="0.35">
      <c r="B2155" s="752" t="s">
        <v>1700</v>
      </c>
      <c r="C2155" s="752">
        <v>2430</v>
      </c>
      <c r="D2155" s="343" t="s">
        <v>14775</v>
      </c>
      <c r="E2155" s="752" t="s">
        <v>431</v>
      </c>
      <c r="F2155" s="752" t="s">
        <v>1711</v>
      </c>
    </row>
    <row r="2156" spans="2:6" x14ac:dyDescent="0.35">
      <c r="B2156" s="752" t="s">
        <v>1700</v>
      </c>
      <c r="C2156" s="752">
        <v>2430</v>
      </c>
      <c r="D2156" s="343" t="s">
        <v>14774</v>
      </c>
      <c r="E2156" s="752" t="s">
        <v>431</v>
      </c>
      <c r="F2156" s="752" t="s">
        <v>1711</v>
      </c>
    </row>
    <row r="2157" spans="2:6" x14ac:dyDescent="0.35">
      <c r="B2157" s="752" t="s">
        <v>1700</v>
      </c>
      <c r="C2157" s="752">
        <v>2430</v>
      </c>
      <c r="D2157" s="343" t="s">
        <v>14773</v>
      </c>
      <c r="E2157" s="752" t="s">
        <v>431</v>
      </c>
      <c r="F2157" s="752" t="s">
        <v>1711</v>
      </c>
    </row>
    <row r="2158" spans="2:6" x14ac:dyDescent="0.35">
      <c r="B2158" s="752" t="s">
        <v>1700</v>
      </c>
      <c r="C2158" s="752">
        <v>2430</v>
      </c>
      <c r="D2158" s="343" t="s">
        <v>14772</v>
      </c>
      <c r="E2158" s="752" t="s">
        <v>431</v>
      </c>
      <c r="F2158" s="752" t="s">
        <v>1711</v>
      </c>
    </row>
    <row r="2159" spans="2:6" x14ac:dyDescent="0.35">
      <c r="B2159" s="752" t="s">
        <v>1700</v>
      </c>
      <c r="C2159" s="752">
        <v>2430</v>
      </c>
      <c r="D2159" s="343" t="s">
        <v>14771</v>
      </c>
      <c r="E2159" s="752" t="s">
        <v>431</v>
      </c>
      <c r="F2159" s="752" t="s">
        <v>1711</v>
      </c>
    </row>
    <row r="2160" spans="2:6" x14ac:dyDescent="0.35">
      <c r="B2160" s="752" t="s">
        <v>1700</v>
      </c>
      <c r="C2160" s="752">
        <v>2430</v>
      </c>
      <c r="D2160" s="343" t="s">
        <v>14770</v>
      </c>
      <c r="E2160" s="752" t="s">
        <v>431</v>
      </c>
      <c r="F2160" s="752" t="s">
        <v>1711</v>
      </c>
    </row>
    <row r="2161" spans="2:6" x14ac:dyDescent="0.35">
      <c r="B2161" s="752" t="s">
        <v>1700</v>
      </c>
      <c r="C2161" s="752">
        <v>2430</v>
      </c>
      <c r="D2161" s="343" t="s">
        <v>14769</v>
      </c>
      <c r="E2161" s="752" t="s">
        <v>431</v>
      </c>
      <c r="F2161" s="752" t="s">
        <v>1711</v>
      </c>
    </row>
    <row r="2162" spans="2:6" x14ac:dyDescent="0.35">
      <c r="B2162" s="752" t="s">
        <v>1700</v>
      </c>
      <c r="C2162" s="752">
        <v>2430</v>
      </c>
      <c r="D2162" s="343" t="s">
        <v>14768</v>
      </c>
      <c r="E2162" s="752" t="s">
        <v>431</v>
      </c>
      <c r="F2162" s="752" t="s">
        <v>1711</v>
      </c>
    </row>
    <row r="2163" spans="2:6" x14ac:dyDescent="0.35">
      <c r="B2163" s="752" t="s">
        <v>1700</v>
      </c>
      <c r="C2163" s="752">
        <v>2430</v>
      </c>
      <c r="D2163" s="343" t="s">
        <v>14767</v>
      </c>
      <c r="E2163" s="752" t="s">
        <v>431</v>
      </c>
      <c r="F2163" s="752" t="s">
        <v>1711</v>
      </c>
    </row>
    <row r="2164" spans="2:6" x14ac:dyDescent="0.35">
      <c r="B2164" s="752" t="s">
        <v>1700</v>
      </c>
      <c r="C2164" s="752">
        <v>2430</v>
      </c>
      <c r="D2164" s="343" t="s">
        <v>14766</v>
      </c>
      <c r="E2164" s="752" t="s">
        <v>431</v>
      </c>
      <c r="F2164" s="752" t="s">
        <v>1711</v>
      </c>
    </row>
    <row r="2165" spans="2:6" x14ac:dyDescent="0.35">
      <c r="B2165" s="752" t="s">
        <v>1700</v>
      </c>
      <c r="C2165" s="752">
        <v>2430</v>
      </c>
      <c r="D2165" s="343" t="s">
        <v>14765</v>
      </c>
      <c r="E2165" s="752" t="s">
        <v>431</v>
      </c>
      <c r="F2165" s="752" t="s">
        <v>1711</v>
      </c>
    </row>
    <row r="2166" spans="2:6" x14ac:dyDescent="0.35">
      <c r="B2166" s="752" t="s">
        <v>1700</v>
      </c>
      <c r="C2166" s="752">
        <v>2430</v>
      </c>
      <c r="D2166" s="343" t="s">
        <v>14764</v>
      </c>
      <c r="E2166" s="752" t="s">
        <v>431</v>
      </c>
      <c r="F2166" s="752" t="s">
        <v>1711</v>
      </c>
    </row>
    <row r="2167" spans="2:6" x14ac:dyDescent="0.35">
      <c r="B2167" s="752" t="s">
        <v>1700</v>
      </c>
      <c r="C2167" s="752">
        <v>2430</v>
      </c>
      <c r="D2167" s="343" t="s">
        <v>14763</v>
      </c>
      <c r="E2167" s="752" t="s">
        <v>431</v>
      </c>
      <c r="F2167" s="752" t="s">
        <v>1711</v>
      </c>
    </row>
    <row r="2168" spans="2:6" x14ac:dyDescent="0.35">
      <c r="B2168" s="752" t="s">
        <v>1700</v>
      </c>
      <c r="C2168" s="752">
        <v>2430</v>
      </c>
      <c r="D2168" s="343" t="s">
        <v>14762</v>
      </c>
      <c r="E2168" s="752" t="s">
        <v>431</v>
      </c>
      <c r="F2168" s="753" t="s">
        <v>1711</v>
      </c>
    </row>
    <row r="2169" spans="2:6" x14ac:dyDescent="0.35">
      <c r="B2169" s="752" t="s">
        <v>1700</v>
      </c>
      <c r="C2169" s="752">
        <v>2430</v>
      </c>
      <c r="D2169" s="343" t="s">
        <v>14761</v>
      </c>
      <c r="E2169" s="752" t="s">
        <v>431</v>
      </c>
      <c r="F2169" s="752" t="s">
        <v>1711</v>
      </c>
    </row>
    <row r="2170" spans="2:6" x14ac:dyDescent="0.35">
      <c r="B2170" s="752" t="s">
        <v>1700</v>
      </c>
      <c r="C2170" s="752">
        <v>2430</v>
      </c>
      <c r="D2170" s="343" t="s">
        <v>14760</v>
      </c>
      <c r="E2170" s="752" t="s">
        <v>431</v>
      </c>
      <c r="F2170" s="752" t="s">
        <v>1711</v>
      </c>
    </row>
    <row r="2171" spans="2:6" x14ac:dyDescent="0.35">
      <c r="B2171" s="752" t="s">
        <v>1700</v>
      </c>
      <c r="C2171" s="752">
        <v>2430</v>
      </c>
      <c r="D2171" s="343" t="s">
        <v>14759</v>
      </c>
      <c r="E2171" s="752" t="s">
        <v>431</v>
      </c>
      <c r="F2171" s="752" t="s">
        <v>1711</v>
      </c>
    </row>
    <row r="2172" spans="2:6" x14ac:dyDescent="0.35">
      <c r="B2172" s="752" t="s">
        <v>1700</v>
      </c>
      <c r="C2172" s="752">
        <v>2430</v>
      </c>
      <c r="D2172" s="343" t="s">
        <v>14758</v>
      </c>
      <c r="E2172" s="752" t="s">
        <v>431</v>
      </c>
      <c r="F2172" s="752" t="s">
        <v>1711</v>
      </c>
    </row>
    <row r="2173" spans="2:6" x14ac:dyDescent="0.35">
      <c r="B2173" s="752" t="s">
        <v>1700</v>
      </c>
      <c r="C2173" s="752">
        <v>2431</v>
      </c>
      <c r="D2173" s="343" t="s">
        <v>14757</v>
      </c>
      <c r="E2173" s="752" t="s">
        <v>431</v>
      </c>
      <c r="F2173" s="752" t="s">
        <v>1711</v>
      </c>
    </row>
    <row r="2174" spans="2:6" x14ac:dyDescent="0.35">
      <c r="B2174" s="752" t="s">
        <v>1700</v>
      </c>
      <c r="C2174" s="752">
        <v>2431</v>
      </c>
      <c r="D2174" s="343" t="s">
        <v>14756</v>
      </c>
      <c r="E2174" s="752" t="s">
        <v>431</v>
      </c>
      <c r="F2174" s="752" t="s">
        <v>1711</v>
      </c>
    </row>
    <row r="2175" spans="2:6" x14ac:dyDescent="0.35">
      <c r="B2175" s="752" t="s">
        <v>1700</v>
      </c>
      <c r="C2175" s="752">
        <v>2431</v>
      </c>
      <c r="D2175" s="343" t="s">
        <v>14755</v>
      </c>
      <c r="E2175" s="752" t="s">
        <v>431</v>
      </c>
      <c r="F2175" s="752" t="s">
        <v>1711</v>
      </c>
    </row>
    <row r="2176" spans="2:6" x14ac:dyDescent="0.35">
      <c r="B2176" s="752" t="s">
        <v>1700</v>
      </c>
      <c r="C2176" s="752">
        <v>2439</v>
      </c>
      <c r="D2176" s="343" t="s">
        <v>14754</v>
      </c>
      <c r="E2176" s="752" t="s">
        <v>431</v>
      </c>
      <c r="F2176" s="752" t="s">
        <v>1698</v>
      </c>
    </row>
    <row r="2177" spans="2:6" x14ac:dyDescent="0.35">
      <c r="B2177" s="752" t="s">
        <v>1700</v>
      </c>
      <c r="C2177" s="752">
        <v>2439</v>
      </c>
      <c r="D2177" s="343" t="s">
        <v>12821</v>
      </c>
      <c r="E2177" s="752" t="s">
        <v>431</v>
      </c>
      <c r="F2177" s="752" t="s">
        <v>1698</v>
      </c>
    </row>
    <row r="2178" spans="2:6" x14ac:dyDescent="0.35">
      <c r="B2178" s="752" t="s">
        <v>1700</v>
      </c>
      <c r="C2178" s="752">
        <v>2439</v>
      </c>
      <c r="D2178" s="343" t="s">
        <v>14753</v>
      </c>
      <c r="E2178" s="752" t="s">
        <v>431</v>
      </c>
      <c r="F2178" s="752" t="s">
        <v>1711</v>
      </c>
    </row>
    <row r="2179" spans="2:6" x14ac:dyDescent="0.35">
      <c r="B2179" s="752" t="s">
        <v>1700</v>
      </c>
      <c r="C2179" s="752">
        <v>2439</v>
      </c>
      <c r="D2179" s="343" t="s">
        <v>14752</v>
      </c>
      <c r="E2179" s="752" t="s">
        <v>431</v>
      </c>
      <c r="F2179" s="752" t="s">
        <v>1711</v>
      </c>
    </row>
    <row r="2180" spans="2:6" x14ac:dyDescent="0.35">
      <c r="B2180" s="752" t="s">
        <v>1700</v>
      </c>
      <c r="C2180" s="752">
        <v>2439</v>
      </c>
      <c r="D2180" s="343" t="s">
        <v>14751</v>
      </c>
      <c r="E2180" s="752" t="s">
        <v>431</v>
      </c>
      <c r="F2180" s="752" t="s">
        <v>1698</v>
      </c>
    </row>
    <row r="2181" spans="2:6" x14ac:dyDescent="0.35">
      <c r="B2181" s="752" t="s">
        <v>1700</v>
      </c>
      <c r="C2181" s="752">
        <v>2439</v>
      </c>
      <c r="D2181" s="343" t="s">
        <v>14750</v>
      </c>
      <c r="E2181" s="752" t="s">
        <v>431</v>
      </c>
      <c r="F2181" s="752" t="s">
        <v>1698</v>
      </c>
    </row>
    <row r="2182" spans="2:6" x14ac:dyDescent="0.35">
      <c r="B2182" s="752" t="s">
        <v>1700</v>
      </c>
      <c r="C2182" s="752">
        <v>2439</v>
      </c>
      <c r="D2182" s="343" t="s">
        <v>11855</v>
      </c>
      <c r="E2182" s="752" t="s">
        <v>431</v>
      </c>
      <c r="F2182" s="752" t="s">
        <v>1698</v>
      </c>
    </row>
    <row r="2183" spans="2:6" x14ac:dyDescent="0.35">
      <c r="B2183" s="752" t="s">
        <v>1700</v>
      </c>
      <c r="C2183" s="752">
        <v>2439</v>
      </c>
      <c r="D2183" s="343" t="s">
        <v>14749</v>
      </c>
      <c r="E2183" s="752" t="s">
        <v>431</v>
      </c>
      <c r="F2183" s="752" t="s">
        <v>1698</v>
      </c>
    </row>
    <row r="2184" spans="2:6" x14ac:dyDescent="0.35">
      <c r="B2184" s="752" t="s">
        <v>1700</v>
      </c>
      <c r="C2184" s="752">
        <v>2439</v>
      </c>
      <c r="D2184" s="343" t="s">
        <v>11565</v>
      </c>
      <c r="E2184" s="752" t="s">
        <v>431</v>
      </c>
      <c r="F2184" s="752" t="s">
        <v>1698</v>
      </c>
    </row>
    <row r="2185" spans="2:6" x14ac:dyDescent="0.35">
      <c r="B2185" s="752" t="s">
        <v>1700</v>
      </c>
      <c r="C2185" s="752">
        <v>2439</v>
      </c>
      <c r="D2185" s="343" t="s">
        <v>14748</v>
      </c>
      <c r="E2185" s="752" t="s">
        <v>431</v>
      </c>
      <c r="F2185" s="752" t="s">
        <v>1698</v>
      </c>
    </row>
    <row r="2186" spans="2:6" x14ac:dyDescent="0.35">
      <c r="B2186" s="752" t="s">
        <v>1700</v>
      </c>
      <c r="C2186" s="752">
        <v>2439</v>
      </c>
      <c r="D2186" s="343" t="s">
        <v>14747</v>
      </c>
      <c r="E2186" s="752" t="s">
        <v>431</v>
      </c>
      <c r="F2186" s="752" t="s">
        <v>1698</v>
      </c>
    </row>
    <row r="2187" spans="2:6" x14ac:dyDescent="0.35">
      <c r="B2187" s="752" t="s">
        <v>1700</v>
      </c>
      <c r="C2187" s="752">
        <v>2439</v>
      </c>
      <c r="D2187" s="343" t="s">
        <v>14746</v>
      </c>
      <c r="E2187" s="752" t="s">
        <v>431</v>
      </c>
      <c r="F2187" s="752" t="s">
        <v>1698</v>
      </c>
    </row>
    <row r="2188" spans="2:6" x14ac:dyDescent="0.35">
      <c r="B2188" s="752" t="s">
        <v>1700</v>
      </c>
      <c r="C2188" s="752">
        <v>2440</v>
      </c>
      <c r="D2188" s="343" t="s">
        <v>14745</v>
      </c>
      <c r="E2188" s="752" t="s">
        <v>431</v>
      </c>
      <c r="F2188" s="752" t="s">
        <v>1711</v>
      </c>
    </row>
    <row r="2189" spans="2:6" x14ac:dyDescent="0.35">
      <c r="B2189" s="752" t="s">
        <v>1700</v>
      </c>
      <c r="C2189" s="752">
        <v>2440</v>
      </c>
      <c r="D2189" s="343" t="s">
        <v>14744</v>
      </c>
      <c r="E2189" s="752" t="s">
        <v>431</v>
      </c>
      <c r="F2189" s="752" t="s">
        <v>1711</v>
      </c>
    </row>
    <row r="2190" spans="2:6" x14ac:dyDescent="0.35">
      <c r="B2190" s="752" t="s">
        <v>1700</v>
      </c>
      <c r="C2190" s="752">
        <v>2440</v>
      </c>
      <c r="D2190" s="343" t="s">
        <v>14743</v>
      </c>
      <c r="E2190" s="752" t="s">
        <v>431</v>
      </c>
      <c r="F2190" s="752" t="s">
        <v>1711</v>
      </c>
    </row>
    <row r="2191" spans="2:6" x14ac:dyDescent="0.35">
      <c r="B2191" s="752" t="s">
        <v>1700</v>
      </c>
      <c r="C2191" s="752">
        <v>2440</v>
      </c>
      <c r="D2191" s="343" t="s">
        <v>14742</v>
      </c>
      <c r="E2191" s="752" t="s">
        <v>431</v>
      </c>
      <c r="F2191" s="752" t="s">
        <v>1711</v>
      </c>
    </row>
    <row r="2192" spans="2:6" x14ac:dyDescent="0.35">
      <c r="B2192" s="752" t="s">
        <v>1700</v>
      </c>
      <c r="C2192" s="752">
        <v>2440</v>
      </c>
      <c r="D2192" s="343" t="s">
        <v>14741</v>
      </c>
      <c r="E2192" s="752" t="s">
        <v>431</v>
      </c>
      <c r="F2192" s="752" t="s">
        <v>1711</v>
      </c>
    </row>
    <row r="2193" spans="2:6" x14ac:dyDescent="0.35">
      <c r="B2193" s="752" t="s">
        <v>1700</v>
      </c>
      <c r="C2193" s="752">
        <v>2440</v>
      </c>
      <c r="D2193" s="343" t="s">
        <v>14740</v>
      </c>
      <c r="E2193" s="752" t="s">
        <v>431</v>
      </c>
      <c r="F2193" s="752" t="s">
        <v>1711</v>
      </c>
    </row>
    <row r="2194" spans="2:6" x14ac:dyDescent="0.35">
      <c r="B2194" s="752" t="s">
        <v>1700</v>
      </c>
      <c r="C2194" s="752">
        <v>2440</v>
      </c>
      <c r="D2194" s="343" t="s">
        <v>14739</v>
      </c>
      <c r="E2194" s="752" t="s">
        <v>431</v>
      </c>
      <c r="F2194" s="752" t="s">
        <v>1711</v>
      </c>
    </row>
    <row r="2195" spans="2:6" x14ac:dyDescent="0.35">
      <c r="B2195" s="752" t="s">
        <v>1700</v>
      </c>
      <c r="C2195" s="752">
        <v>2440</v>
      </c>
      <c r="D2195" s="343" t="s">
        <v>14738</v>
      </c>
      <c r="E2195" s="752" t="s">
        <v>431</v>
      </c>
      <c r="F2195" s="752" t="s">
        <v>1711</v>
      </c>
    </row>
    <row r="2196" spans="2:6" x14ac:dyDescent="0.35">
      <c r="B2196" s="752" t="s">
        <v>1700</v>
      </c>
      <c r="C2196" s="752">
        <v>2440</v>
      </c>
      <c r="D2196" s="343" t="s">
        <v>14737</v>
      </c>
      <c r="E2196" s="752" t="s">
        <v>431</v>
      </c>
      <c r="F2196" s="752" t="s">
        <v>1711</v>
      </c>
    </row>
    <row r="2197" spans="2:6" x14ac:dyDescent="0.35">
      <c r="B2197" s="752" t="s">
        <v>1700</v>
      </c>
      <c r="C2197" s="752">
        <v>2440</v>
      </c>
      <c r="D2197" s="343" t="s">
        <v>14736</v>
      </c>
      <c r="E2197" s="752" t="s">
        <v>431</v>
      </c>
      <c r="F2197" s="752" t="s">
        <v>1711</v>
      </c>
    </row>
    <row r="2198" spans="2:6" x14ac:dyDescent="0.35">
      <c r="B2198" s="752" t="s">
        <v>1700</v>
      </c>
      <c r="C2198" s="752">
        <v>2440</v>
      </c>
      <c r="D2198" s="343" t="s">
        <v>14735</v>
      </c>
      <c r="E2198" s="752" t="s">
        <v>431</v>
      </c>
      <c r="F2198" s="752" t="s">
        <v>1711</v>
      </c>
    </row>
    <row r="2199" spans="2:6" x14ac:dyDescent="0.35">
      <c r="B2199" s="752" t="s">
        <v>1700</v>
      </c>
      <c r="C2199" s="752">
        <v>2440</v>
      </c>
      <c r="D2199" s="343" t="s">
        <v>14734</v>
      </c>
      <c r="E2199" s="752" t="s">
        <v>431</v>
      </c>
      <c r="F2199" s="752" t="s">
        <v>1711</v>
      </c>
    </row>
    <row r="2200" spans="2:6" x14ac:dyDescent="0.35">
      <c r="B2200" s="752" t="s">
        <v>1700</v>
      </c>
      <c r="C2200" s="752">
        <v>2440</v>
      </c>
      <c r="D2200" s="343" t="s">
        <v>5552</v>
      </c>
      <c r="E2200" s="752" t="s">
        <v>431</v>
      </c>
      <c r="F2200" s="752" t="s">
        <v>1711</v>
      </c>
    </row>
    <row r="2201" spans="2:6" x14ac:dyDescent="0.35">
      <c r="B2201" s="752" t="s">
        <v>1700</v>
      </c>
      <c r="C2201" s="752">
        <v>2440</v>
      </c>
      <c r="D2201" s="343" t="s">
        <v>14733</v>
      </c>
      <c r="E2201" s="752" t="s">
        <v>431</v>
      </c>
      <c r="F2201" s="752" t="s">
        <v>1711</v>
      </c>
    </row>
    <row r="2202" spans="2:6" x14ac:dyDescent="0.35">
      <c r="B2202" s="752" t="s">
        <v>1700</v>
      </c>
      <c r="C2202" s="752">
        <v>2440</v>
      </c>
      <c r="D2202" s="343" t="s">
        <v>14732</v>
      </c>
      <c r="E2202" s="752" t="s">
        <v>431</v>
      </c>
      <c r="F2202" s="752" t="s">
        <v>1711</v>
      </c>
    </row>
    <row r="2203" spans="2:6" x14ac:dyDescent="0.35">
      <c r="B2203" s="752" t="s">
        <v>1700</v>
      </c>
      <c r="C2203" s="752">
        <v>2440</v>
      </c>
      <c r="D2203" s="343" t="s">
        <v>14731</v>
      </c>
      <c r="E2203" s="752" t="s">
        <v>431</v>
      </c>
      <c r="F2203" s="752" t="s">
        <v>1711</v>
      </c>
    </row>
    <row r="2204" spans="2:6" x14ac:dyDescent="0.35">
      <c r="B2204" s="752" t="s">
        <v>1700</v>
      </c>
      <c r="C2204" s="752">
        <v>2440</v>
      </c>
      <c r="D2204" s="343" t="s">
        <v>14730</v>
      </c>
      <c r="E2204" s="752" t="s">
        <v>431</v>
      </c>
      <c r="F2204" s="752" t="s">
        <v>1711</v>
      </c>
    </row>
    <row r="2205" spans="2:6" x14ac:dyDescent="0.35">
      <c r="B2205" s="752" t="s">
        <v>1700</v>
      </c>
      <c r="C2205" s="752">
        <v>2440</v>
      </c>
      <c r="D2205" s="343" t="s">
        <v>2003</v>
      </c>
      <c r="E2205" s="752" t="s">
        <v>431</v>
      </c>
      <c r="F2205" s="752" t="s">
        <v>1711</v>
      </c>
    </row>
    <row r="2206" spans="2:6" x14ac:dyDescent="0.35">
      <c r="B2206" s="752" t="s">
        <v>1700</v>
      </c>
      <c r="C2206" s="752">
        <v>2440</v>
      </c>
      <c r="D2206" s="343" t="s">
        <v>5656</v>
      </c>
      <c r="E2206" s="752" t="s">
        <v>431</v>
      </c>
      <c r="F2206" s="752" t="s">
        <v>1711</v>
      </c>
    </row>
    <row r="2207" spans="2:6" x14ac:dyDescent="0.35">
      <c r="B2207" s="752" t="s">
        <v>1700</v>
      </c>
      <c r="C2207" s="752">
        <v>2440</v>
      </c>
      <c r="D2207" s="343" t="s">
        <v>14729</v>
      </c>
      <c r="E2207" s="752" t="s">
        <v>431</v>
      </c>
      <c r="F2207" s="752" t="s">
        <v>1711</v>
      </c>
    </row>
    <row r="2208" spans="2:6" x14ac:dyDescent="0.35">
      <c r="B2208" s="752" t="s">
        <v>1700</v>
      </c>
      <c r="C2208" s="752">
        <v>2440</v>
      </c>
      <c r="D2208" s="343" t="s">
        <v>14728</v>
      </c>
      <c r="E2208" s="752" t="s">
        <v>431</v>
      </c>
      <c r="F2208" s="752" t="s">
        <v>1711</v>
      </c>
    </row>
    <row r="2209" spans="2:6" x14ac:dyDescent="0.35">
      <c r="B2209" s="752" t="s">
        <v>1700</v>
      </c>
      <c r="C2209" s="752">
        <v>2440</v>
      </c>
      <c r="D2209" s="343" t="s">
        <v>14727</v>
      </c>
      <c r="E2209" s="752" t="s">
        <v>431</v>
      </c>
      <c r="F2209" s="752" t="s">
        <v>1711</v>
      </c>
    </row>
    <row r="2210" spans="2:6" x14ac:dyDescent="0.35">
      <c r="B2210" s="752" t="s">
        <v>1700</v>
      </c>
      <c r="C2210" s="752">
        <v>2440</v>
      </c>
      <c r="D2210" s="343" t="s">
        <v>14726</v>
      </c>
      <c r="E2210" s="752" t="s">
        <v>431</v>
      </c>
      <c r="F2210" s="752" t="s">
        <v>1711</v>
      </c>
    </row>
    <row r="2211" spans="2:6" x14ac:dyDescent="0.35">
      <c r="B2211" s="752" t="s">
        <v>1700</v>
      </c>
      <c r="C2211" s="752">
        <v>2440</v>
      </c>
      <c r="D2211" s="343" t="s">
        <v>14725</v>
      </c>
      <c r="E2211" s="752" t="s">
        <v>431</v>
      </c>
      <c r="F2211" s="752" t="s">
        <v>1711</v>
      </c>
    </row>
    <row r="2212" spans="2:6" x14ac:dyDescent="0.35">
      <c r="B2212" s="752" t="s">
        <v>1700</v>
      </c>
      <c r="C2212" s="752">
        <v>2440</v>
      </c>
      <c r="D2212" s="343" t="s">
        <v>14724</v>
      </c>
      <c r="E2212" s="752" t="s">
        <v>431</v>
      </c>
      <c r="F2212" s="752" t="s">
        <v>1711</v>
      </c>
    </row>
    <row r="2213" spans="2:6" x14ac:dyDescent="0.35">
      <c r="B2213" s="752" t="s">
        <v>1700</v>
      </c>
      <c r="C2213" s="752">
        <v>2440</v>
      </c>
      <c r="D2213" s="343" t="s">
        <v>7231</v>
      </c>
      <c r="E2213" s="752" t="s">
        <v>431</v>
      </c>
      <c r="F2213" s="752" t="s">
        <v>1711</v>
      </c>
    </row>
    <row r="2214" spans="2:6" x14ac:dyDescent="0.35">
      <c r="B2214" s="752" t="s">
        <v>1700</v>
      </c>
      <c r="C2214" s="752">
        <v>2440</v>
      </c>
      <c r="D2214" s="343" t="s">
        <v>14723</v>
      </c>
      <c r="E2214" s="752" t="s">
        <v>431</v>
      </c>
      <c r="F2214" s="752" t="s">
        <v>1711</v>
      </c>
    </row>
    <row r="2215" spans="2:6" x14ac:dyDescent="0.35">
      <c r="B2215" s="752" t="s">
        <v>1700</v>
      </c>
      <c r="C2215" s="752">
        <v>2440</v>
      </c>
      <c r="D2215" s="343" t="s">
        <v>14722</v>
      </c>
      <c r="E2215" s="752" t="s">
        <v>431</v>
      </c>
      <c r="F2215" s="752" t="s">
        <v>1711</v>
      </c>
    </row>
    <row r="2216" spans="2:6" x14ac:dyDescent="0.35">
      <c r="B2216" s="752" t="s">
        <v>1700</v>
      </c>
      <c r="C2216" s="752">
        <v>2440</v>
      </c>
      <c r="D2216" s="343" t="s">
        <v>14721</v>
      </c>
      <c r="E2216" s="752" t="s">
        <v>431</v>
      </c>
      <c r="F2216" s="752" t="s">
        <v>1711</v>
      </c>
    </row>
    <row r="2217" spans="2:6" x14ac:dyDescent="0.35">
      <c r="B2217" s="752" t="s">
        <v>1700</v>
      </c>
      <c r="C2217" s="752">
        <v>2440</v>
      </c>
      <c r="D2217" s="343" t="s">
        <v>14720</v>
      </c>
      <c r="E2217" s="752" t="s">
        <v>431</v>
      </c>
      <c r="F2217" s="752" t="s">
        <v>1711</v>
      </c>
    </row>
    <row r="2218" spans="2:6" x14ac:dyDescent="0.35">
      <c r="B2218" s="752" t="s">
        <v>1700</v>
      </c>
      <c r="C2218" s="752">
        <v>2440</v>
      </c>
      <c r="D2218" s="343" t="s">
        <v>14719</v>
      </c>
      <c r="E2218" s="752" t="s">
        <v>431</v>
      </c>
      <c r="F2218" s="752" t="s">
        <v>1711</v>
      </c>
    </row>
    <row r="2219" spans="2:6" x14ac:dyDescent="0.35">
      <c r="B2219" s="752" t="s">
        <v>1700</v>
      </c>
      <c r="C2219" s="752">
        <v>2440</v>
      </c>
      <c r="D2219" s="343" t="s">
        <v>14718</v>
      </c>
      <c r="E2219" s="752" t="s">
        <v>431</v>
      </c>
      <c r="F2219" s="752" t="s">
        <v>1711</v>
      </c>
    </row>
    <row r="2220" spans="2:6" x14ac:dyDescent="0.35">
      <c r="B2220" s="752" t="s">
        <v>1700</v>
      </c>
      <c r="C2220" s="752">
        <v>2440</v>
      </c>
      <c r="D2220" s="343" t="s">
        <v>14717</v>
      </c>
      <c r="E2220" s="752" t="s">
        <v>431</v>
      </c>
      <c r="F2220" s="752" t="s">
        <v>1711</v>
      </c>
    </row>
    <row r="2221" spans="2:6" x14ac:dyDescent="0.35">
      <c r="B2221" s="752" t="s">
        <v>1700</v>
      </c>
      <c r="C2221" s="752">
        <v>2440</v>
      </c>
      <c r="D2221" s="343" t="s">
        <v>5300</v>
      </c>
      <c r="E2221" s="752" t="s">
        <v>431</v>
      </c>
      <c r="F2221" s="752" t="s">
        <v>1711</v>
      </c>
    </row>
    <row r="2222" spans="2:6" x14ac:dyDescent="0.35">
      <c r="B2222" s="752" t="s">
        <v>1700</v>
      </c>
      <c r="C2222" s="752">
        <v>2440</v>
      </c>
      <c r="D2222" s="343" t="s">
        <v>14716</v>
      </c>
      <c r="E2222" s="752" t="s">
        <v>431</v>
      </c>
      <c r="F2222" s="752" t="s">
        <v>1711</v>
      </c>
    </row>
    <row r="2223" spans="2:6" x14ac:dyDescent="0.35">
      <c r="B2223" s="752" t="s">
        <v>1700</v>
      </c>
      <c r="C2223" s="752">
        <v>2440</v>
      </c>
      <c r="D2223" s="343" t="s">
        <v>14715</v>
      </c>
      <c r="E2223" s="752" t="s">
        <v>431</v>
      </c>
      <c r="F2223" s="752" t="s">
        <v>1711</v>
      </c>
    </row>
    <row r="2224" spans="2:6" x14ac:dyDescent="0.35">
      <c r="B2224" s="752" t="s">
        <v>1700</v>
      </c>
      <c r="C2224" s="752">
        <v>2440</v>
      </c>
      <c r="D2224" s="343" t="s">
        <v>14714</v>
      </c>
      <c r="E2224" s="752" t="s">
        <v>431</v>
      </c>
      <c r="F2224" s="752" t="s">
        <v>1711</v>
      </c>
    </row>
    <row r="2225" spans="2:6" x14ac:dyDescent="0.35">
      <c r="B2225" s="752" t="s">
        <v>1700</v>
      </c>
      <c r="C2225" s="752">
        <v>2440</v>
      </c>
      <c r="D2225" s="343" t="s">
        <v>14713</v>
      </c>
      <c r="E2225" s="752" t="s">
        <v>431</v>
      </c>
      <c r="F2225" s="752" t="s">
        <v>1711</v>
      </c>
    </row>
    <row r="2226" spans="2:6" x14ac:dyDescent="0.35">
      <c r="B2226" s="752" t="s">
        <v>1700</v>
      </c>
      <c r="C2226" s="752">
        <v>2440</v>
      </c>
      <c r="D2226" s="343" t="s">
        <v>14712</v>
      </c>
      <c r="E2226" s="752" t="s">
        <v>431</v>
      </c>
      <c r="F2226" s="752" t="s">
        <v>1711</v>
      </c>
    </row>
    <row r="2227" spans="2:6" x14ac:dyDescent="0.35">
      <c r="B2227" s="752" t="s">
        <v>1700</v>
      </c>
      <c r="C2227" s="752">
        <v>2440</v>
      </c>
      <c r="D2227" s="343" t="s">
        <v>14711</v>
      </c>
      <c r="E2227" s="752" t="s">
        <v>431</v>
      </c>
      <c r="F2227" s="752" t="s">
        <v>1711</v>
      </c>
    </row>
    <row r="2228" spans="2:6" x14ac:dyDescent="0.35">
      <c r="B2228" s="752" t="s">
        <v>1700</v>
      </c>
      <c r="C2228" s="752">
        <v>2440</v>
      </c>
      <c r="D2228" s="343" t="s">
        <v>14710</v>
      </c>
      <c r="E2228" s="752" t="s">
        <v>431</v>
      </c>
      <c r="F2228" s="752" t="s">
        <v>1711</v>
      </c>
    </row>
    <row r="2229" spans="2:6" x14ac:dyDescent="0.35">
      <c r="B2229" s="752" t="s">
        <v>1700</v>
      </c>
      <c r="C2229" s="752">
        <v>2440</v>
      </c>
      <c r="D2229" s="343" t="s">
        <v>14709</v>
      </c>
      <c r="E2229" s="752" t="s">
        <v>431</v>
      </c>
      <c r="F2229" s="752" t="s">
        <v>1711</v>
      </c>
    </row>
    <row r="2230" spans="2:6" x14ac:dyDescent="0.35">
      <c r="B2230" s="752" t="s">
        <v>1700</v>
      </c>
      <c r="C2230" s="752">
        <v>2440</v>
      </c>
      <c r="D2230" s="343" t="s">
        <v>14708</v>
      </c>
      <c r="E2230" s="752" t="s">
        <v>431</v>
      </c>
      <c r="F2230" s="752" t="s">
        <v>1711</v>
      </c>
    </row>
    <row r="2231" spans="2:6" x14ac:dyDescent="0.35">
      <c r="B2231" s="752" t="s">
        <v>1700</v>
      </c>
      <c r="C2231" s="752">
        <v>2440</v>
      </c>
      <c r="D2231" s="343" t="s">
        <v>14707</v>
      </c>
      <c r="E2231" s="752" t="s">
        <v>431</v>
      </c>
      <c r="F2231" s="752" t="s">
        <v>1711</v>
      </c>
    </row>
    <row r="2232" spans="2:6" x14ac:dyDescent="0.35">
      <c r="B2232" s="752" t="s">
        <v>1700</v>
      </c>
      <c r="C2232" s="752">
        <v>2440</v>
      </c>
      <c r="D2232" s="343" t="s">
        <v>14706</v>
      </c>
      <c r="E2232" s="752" t="s">
        <v>431</v>
      </c>
      <c r="F2232" s="752" t="s">
        <v>1711</v>
      </c>
    </row>
    <row r="2233" spans="2:6" x14ac:dyDescent="0.35">
      <c r="B2233" s="752" t="s">
        <v>1700</v>
      </c>
      <c r="C2233" s="752">
        <v>2440</v>
      </c>
      <c r="D2233" s="343" t="s">
        <v>14705</v>
      </c>
      <c r="E2233" s="752" t="s">
        <v>431</v>
      </c>
      <c r="F2233" s="752" t="s">
        <v>1711</v>
      </c>
    </row>
    <row r="2234" spans="2:6" x14ac:dyDescent="0.35">
      <c r="B2234" s="752" t="s">
        <v>1700</v>
      </c>
      <c r="C2234" s="752">
        <v>2440</v>
      </c>
      <c r="D2234" s="343" t="s">
        <v>14704</v>
      </c>
      <c r="E2234" s="752" t="s">
        <v>431</v>
      </c>
      <c r="F2234" s="752" t="s">
        <v>1711</v>
      </c>
    </row>
    <row r="2235" spans="2:6" x14ac:dyDescent="0.35">
      <c r="B2235" s="752" t="s">
        <v>1700</v>
      </c>
      <c r="C2235" s="752">
        <v>2440</v>
      </c>
      <c r="D2235" s="343" t="s">
        <v>14703</v>
      </c>
      <c r="E2235" s="752" t="s">
        <v>431</v>
      </c>
      <c r="F2235" s="752" t="s">
        <v>1711</v>
      </c>
    </row>
    <row r="2236" spans="2:6" x14ac:dyDescent="0.35">
      <c r="B2236" s="752" t="s">
        <v>1700</v>
      </c>
      <c r="C2236" s="752">
        <v>2441</v>
      </c>
      <c r="D2236" s="343" t="s">
        <v>14702</v>
      </c>
      <c r="E2236" s="752" t="s">
        <v>431</v>
      </c>
      <c r="F2236" s="752" t="s">
        <v>1698</v>
      </c>
    </row>
    <row r="2237" spans="2:6" x14ac:dyDescent="0.35">
      <c r="B2237" s="752" t="s">
        <v>1700</v>
      </c>
      <c r="C2237" s="752">
        <v>2441</v>
      </c>
      <c r="D2237" s="343" t="s">
        <v>14701</v>
      </c>
      <c r="E2237" s="752" t="s">
        <v>431</v>
      </c>
      <c r="F2237" s="752" t="s">
        <v>1698</v>
      </c>
    </row>
    <row r="2238" spans="2:6" x14ac:dyDescent="0.35">
      <c r="B2238" s="752" t="s">
        <v>1700</v>
      </c>
      <c r="C2238" s="752">
        <v>2441</v>
      </c>
      <c r="D2238" s="343" t="s">
        <v>14700</v>
      </c>
      <c r="E2238" s="752" t="s">
        <v>431</v>
      </c>
      <c r="F2238" s="752" t="s">
        <v>1698</v>
      </c>
    </row>
    <row r="2239" spans="2:6" x14ac:dyDescent="0.35">
      <c r="B2239" s="752" t="s">
        <v>1700</v>
      </c>
      <c r="C2239" s="752">
        <v>2441</v>
      </c>
      <c r="D2239" s="343" t="s">
        <v>14699</v>
      </c>
      <c r="E2239" s="752" t="s">
        <v>431</v>
      </c>
      <c r="F2239" s="752" t="s">
        <v>1698</v>
      </c>
    </row>
    <row r="2240" spans="2:6" x14ac:dyDescent="0.35">
      <c r="B2240" s="752" t="s">
        <v>1700</v>
      </c>
      <c r="C2240" s="752">
        <v>2441</v>
      </c>
      <c r="D2240" s="343" t="s">
        <v>14698</v>
      </c>
      <c r="E2240" s="752" t="s">
        <v>431</v>
      </c>
      <c r="F2240" s="752" t="s">
        <v>1698</v>
      </c>
    </row>
    <row r="2241" spans="2:6" x14ac:dyDescent="0.35">
      <c r="B2241" s="752" t="s">
        <v>1700</v>
      </c>
      <c r="C2241" s="752">
        <v>2441</v>
      </c>
      <c r="D2241" s="343" t="s">
        <v>14697</v>
      </c>
      <c r="E2241" s="752" t="s">
        <v>431</v>
      </c>
      <c r="F2241" s="752" t="s">
        <v>1698</v>
      </c>
    </row>
    <row r="2242" spans="2:6" x14ac:dyDescent="0.35">
      <c r="B2242" s="752" t="s">
        <v>1700</v>
      </c>
      <c r="C2242" s="752">
        <v>2441</v>
      </c>
      <c r="D2242" s="343" t="s">
        <v>14696</v>
      </c>
      <c r="E2242" s="752" t="s">
        <v>431</v>
      </c>
      <c r="F2242" s="752" t="s">
        <v>1698</v>
      </c>
    </row>
    <row r="2243" spans="2:6" x14ac:dyDescent="0.35">
      <c r="B2243" s="752" t="s">
        <v>1700</v>
      </c>
      <c r="C2243" s="752">
        <v>2441</v>
      </c>
      <c r="D2243" s="343" t="s">
        <v>14695</v>
      </c>
      <c r="E2243" s="752" t="s">
        <v>431</v>
      </c>
      <c r="F2243" s="752" t="s">
        <v>1698</v>
      </c>
    </row>
    <row r="2244" spans="2:6" x14ac:dyDescent="0.35">
      <c r="B2244" s="752" t="s">
        <v>1700</v>
      </c>
      <c r="C2244" s="752">
        <v>2441</v>
      </c>
      <c r="D2244" s="343" t="s">
        <v>14694</v>
      </c>
      <c r="E2244" s="752" t="s">
        <v>431</v>
      </c>
      <c r="F2244" s="752" t="s">
        <v>1698</v>
      </c>
    </row>
    <row r="2245" spans="2:6" x14ac:dyDescent="0.35">
      <c r="B2245" s="752" t="s">
        <v>1700</v>
      </c>
      <c r="C2245" s="752">
        <v>2441</v>
      </c>
      <c r="D2245" s="343" t="s">
        <v>14693</v>
      </c>
      <c r="E2245" s="752" t="s">
        <v>431</v>
      </c>
      <c r="F2245" s="752" t="s">
        <v>1698</v>
      </c>
    </row>
    <row r="2246" spans="2:6" x14ac:dyDescent="0.35">
      <c r="B2246" s="752" t="s">
        <v>1700</v>
      </c>
      <c r="C2246" s="752">
        <v>2441</v>
      </c>
      <c r="D2246" s="343" t="s">
        <v>14692</v>
      </c>
      <c r="E2246" s="752" t="s">
        <v>431</v>
      </c>
      <c r="F2246" s="752" t="s">
        <v>1698</v>
      </c>
    </row>
    <row r="2247" spans="2:6" x14ac:dyDescent="0.35">
      <c r="B2247" s="752" t="s">
        <v>1700</v>
      </c>
      <c r="C2247" s="752">
        <v>2441</v>
      </c>
      <c r="D2247" s="343" t="s">
        <v>14691</v>
      </c>
      <c r="E2247" s="752" t="s">
        <v>431</v>
      </c>
      <c r="F2247" s="752" t="s">
        <v>1698</v>
      </c>
    </row>
    <row r="2248" spans="2:6" x14ac:dyDescent="0.35">
      <c r="B2248" s="752" t="s">
        <v>1700</v>
      </c>
      <c r="C2248" s="752">
        <v>2441</v>
      </c>
      <c r="D2248" s="343" t="s">
        <v>14690</v>
      </c>
      <c r="E2248" s="752" t="s">
        <v>431</v>
      </c>
      <c r="F2248" s="752" t="s">
        <v>1698</v>
      </c>
    </row>
    <row r="2249" spans="2:6" x14ac:dyDescent="0.35">
      <c r="B2249" s="752" t="s">
        <v>1700</v>
      </c>
      <c r="C2249" s="752">
        <v>2441</v>
      </c>
      <c r="D2249" s="343" t="s">
        <v>14689</v>
      </c>
      <c r="E2249" s="752" t="s">
        <v>431</v>
      </c>
      <c r="F2249" s="752" t="s">
        <v>1698</v>
      </c>
    </row>
    <row r="2250" spans="2:6" x14ac:dyDescent="0.35">
      <c r="B2250" s="752" t="s">
        <v>1700</v>
      </c>
      <c r="C2250" s="752">
        <v>2441</v>
      </c>
      <c r="D2250" s="343" t="s">
        <v>14688</v>
      </c>
      <c r="E2250" s="752" t="s">
        <v>431</v>
      </c>
      <c r="F2250" s="752" t="s">
        <v>1698</v>
      </c>
    </row>
    <row r="2251" spans="2:6" x14ac:dyDescent="0.35">
      <c r="B2251" s="752" t="s">
        <v>1700</v>
      </c>
      <c r="C2251" s="752">
        <v>2441</v>
      </c>
      <c r="D2251" s="343" t="s">
        <v>14687</v>
      </c>
      <c r="E2251" s="752" t="s">
        <v>431</v>
      </c>
      <c r="F2251" s="752" t="s">
        <v>1698</v>
      </c>
    </row>
    <row r="2252" spans="2:6" x14ac:dyDescent="0.35">
      <c r="B2252" s="752" t="s">
        <v>1700</v>
      </c>
      <c r="C2252" s="752">
        <v>2441</v>
      </c>
      <c r="D2252" s="343" t="s">
        <v>14686</v>
      </c>
      <c r="E2252" s="752" t="s">
        <v>431</v>
      </c>
      <c r="F2252" s="752" t="s">
        <v>1698</v>
      </c>
    </row>
    <row r="2253" spans="2:6" x14ac:dyDescent="0.35">
      <c r="B2253" s="752" t="s">
        <v>1700</v>
      </c>
      <c r="C2253" s="752">
        <v>2441</v>
      </c>
      <c r="D2253" s="343" t="s">
        <v>14685</v>
      </c>
      <c r="E2253" s="752" t="s">
        <v>431</v>
      </c>
      <c r="F2253" s="752" t="s">
        <v>1698</v>
      </c>
    </row>
    <row r="2254" spans="2:6" x14ac:dyDescent="0.35">
      <c r="B2254" s="752" t="s">
        <v>1700</v>
      </c>
      <c r="C2254" s="752">
        <v>2441</v>
      </c>
      <c r="D2254" s="343" t="s">
        <v>14684</v>
      </c>
      <c r="E2254" s="752" t="s">
        <v>431</v>
      </c>
      <c r="F2254" s="752" t="s">
        <v>1698</v>
      </c>
    </row>
    <row r="2255" spans="2:6" x14ac:dyDescent="0.35">
      <c r="B2255" s="752" t="s">
        <v>1700</v>
      </c>
      <c r="C2255" s="752">
        <v>2441</v>
      </c>
      <c r="D2255" s="343" t="s">
        <v>14683</v>
      </c>
      <c r="E2255" s="752" t="s">
        <v>431</v>
      </c>
      <c r="F2255" s="752" t="s">
        <v>1698</v>
      </c>
    </row>
    <row r="2256" spans="2:6" x14ac:dyDescent="0.35">
      <c r="B2256" s="752" t="s">
        <v>1700</v>
      </c>
      <c r="C2256" s="752">
        <v>2441</v>
      </c>
      <c r="D2256" s="343" t="s">
        <v>14682</v>
      </c>
      <c r="E2256" s="752" t="s">
        <v>431</v>
      </c>
      <c r="F2256" s="752" t="s">
        <v>1698</v>
      </c>
    </row>
    <row r="2257" spans="2:6" x14ac:dyDescent="0.35">
      <c r="B2257" s="752" t="s">
        <v>1700</v>
      </c>
      <c r="C2257" s="752">
        <v>2443</v>
      </c>
      <c r="D2257" s="343" t="s">
        <v>14681</v>
      </c>
      <c r="E2257" s="752" t="s">
        <v>431</v>
      </c>
      <c r="F2257" s="752" t="s">
        <v>1711</v>
      </c>
    </row>
    <row r="2258" spans="2:6" x14ac:dyDescent="0.35">
      <c r="B2258" s="752" t="s">
        <v>1700</v>
      </c>
      <c r="C2258" s="752">
        <v>2443</v>
      </c>
      <c r="D2258" s="343" t="s">
        <v>14680</v>
      </c>
      <c r="E2258" s="752" t="s">
        <v>431</v>
      </c>
      <c r="F2258" s="752" t="s">
        <v>1711</v>
      </c>
    </row>
    <row r="2259" spans="2:6" x14ac:dyDescent="0.35">
      <c r="B2259" s="752" t="s">
        <v>1700</v>
      </c>
      <c r="C2259" s="752">
        <v>2443</v>
      </c>
      <c r="D2259" s="343" t="s">
        <v>14679</v>
      </c>
      <c r="E2259" s="752" t="s">
        <v>431</v>
      </c>
      <c r="F2259" s="752" t="s">
        <v>1711</v>
      </c>
    </row>
    <row r="2260" spans="2:6" x14ac:dyDescent="0.35">
      <c r="B2260" s="752" t="s">
        <v>1700</v>
      </c>
      <c r="C2260" s="752">
        <v>2443</v>
      </c>
      <c r="D2260" s="343" t="s">
        <v>14678</v>
      </c>
      <c r="E2260" s="752" t="s">
        <v>431</v>
      </c>
      <c r="F2260" s="752" t="s">
        <v>1711</v>
      </c>
    </row>
    <row r="2261" spans="2:6" x14ac:dyDescent="0.35">
      <c r="B2261" s="752" t="s">
        <v>1700</v>
      </c>
      <c r="C2261" s="752">
        <v>2443</v>
      </c>
      <c r="D2261" s="343" t="s">
        <v>14677</v>
      </c>
      <c r="E2261" s="752" t="s">
        <v>431</v>
      </c>
      <c r="F2261" s="752" t="s">
        <v>1711</v>
      </c>
    </row>
    <row r="2262" spans="2:6" x14ac:dyDescent="0.35">
      <c r="B2262" s="752" t="s">
        <v>1700</v>
      </c>
      <c r="C2262" s="752">
        <v>2443</v>
      </c>
      <c r="D2262" s="343" t="s">
        <v>14676</v>
      </c>
      <c r="E2262" s="752" t="s">
        <v>431</v>
      </c>
      <c r="F2262" s="752" t="s">
        <v>1711</v>
      </c>
    </row>
    <row r="2263" spans="2:6" x14ac:dyDescent="0.35">
      <c r="B2263" s="752" t="s">
        <v>1700</v>
      </c>
      <c r="C2263" s="752">
        <v>2443</v>
      </c>
      <c r="D2263" s="343" t="s">
        <v>14675</v>
      </c>
      <c r="E2263" s="752" t="s">
        <v>431</v>
      </c>
      <c r="F2263" s="752" t="s">
        <v>1711</v>
      </c>
    </row>
    <row r="2264" spans="2:6" x14ac:dyDescent="0.35">
      <c r="B2264" s="752" t="s">
        <v>1700</v>
      </c>
      <c r="C2264" s="752">
        <v>2443</v>
      </c>
      <c r="D2264" s="343" t="s">
        <v>14674</v>
      </c>
      <c r="E2264" s="752" t="s">
        <v>431</v>
      </c>
      <c r="F2264" s="752" t="s">
        <v>1711</v>
      </c>
    </row>
    <row r="2265" spans="2:6" x14ac:dyDescent="0.35">
      <c r="B2265" s="752" t="s">
        <v>1700</v>
      </c>
      <c r="C2265" s="752">
        <v>2443</v>
      </c>
      <c r="D2265" s="343" t="s">
        <v>3063</v>
      </c>
      <c r="E2265" s="752" t="s">
        <v>431</v>
      </c>
      <c r="F2265" s="752" t="s">
        <v>1711</v>
      </c>
    </row>
    <row r="2266" spans="2:6" x14ac:dyDescent="0.35">
      <c r="B2266" s="752" t="s">
        <v>1700</v>
      </c>
      <c r="C2266" s="752">
        <v>2443</v>
      </c>
      <c r="D2266" s="343" t="s">
        <v>14673</v>
      </c>
      <c r="E2266" s="752" t="s">
        <v>431</v>
      </c>
      <c r="F2266" s="752" t="s">
        <v>1711</v>
      </c>
    </row>
    <row r="2267" spans="2:6" x14ac:dyDescent="0.35">
      <c r="B2267" s="752" t="s">
        <v>1700</v>
      </c>
      <c r="C2267" s="752">
        <v>2443</v>
      </c>
      <c r="D2267" s="343" t="s">
        <v>14672</v>
      </c>
      <c r="E2267" s="752" t="s">
        <v>431</v>
      </c>
      <c r="F2267" s="752" t="s">
        <v>1711</v>
      </c>
    </row>
    <row r="2268" spans="2:6" x14ac:dyDescent="0.35">
      <c r="B2268" s="752" t="s">
        <v>1700</v>
      </c>
      <c r="C2268" s="752">
        <v>2443</v>
      </c>
      <c r="D2268" s="343" t="s">
        <v>7228</v>
      </c>
      <c r="E2268" s="752" t="s">
        <v>431</v>
      </c>
      <c r="F2268" s="752" t="s">
        <v>1711</v>
      </c>
    </row>
    <row r="2269" spans="2:6" x14ac:dyDescent="0.35">
      <c r="B2269" s="752" t="s">
        <v>1700</v>
      </c>
      <c r="C2269" s="752">
        <v>2443</v>
      </c>
      <c r="D2269" s="343" t="s">
        <v>14671</v>
      </c>
      <c r="E2269" s="752" t="s">
        <v>431</v>
      </c>
      <c r="F2269" s="752" t="s">
        <v>1711</v>
      </c>
    </row>
    <row r="2270" spans="2:6" x14ac:dyDescent="0.35">
      <c r="B2270" s="752" t="s">
        <v>1700</v>
      </c>
      <c r="C2270" s="752">
        <v>2443</v>
      </c>
      <c r="D2270" s="343" t="s">
        <v>5972</v>
      </c>
      <c r="E2270" s="752" t="s">
        <v>431</v>
      </c>
      <c r="F2270" s="752" t="s">
        <v>1711</v>
      </c>
    </row>
    <row r="2271" spans="2:6" x14ac:dyDescent="0.35">
      <c r="B2271" s="752" t="s">
        <v>1700</v>
      </c>
      <c r="C2271" s="752">
        <v>2443</v>
      </c>
      <c r="D2271" s="343" t="s">
        <v>14670</v>
      </c>
      <c r="E2271" s="752" t="s">
        <v>431</v>
      </c>
      <c r="F2271" s="752" t="s">
        <v>1711</v>
      </c>
    </row>
    <row r="2272" spans="2:6" x14ac:dyDescent="0.35">
      <c r="B2272" s="752" t="s">
        <v>1700</v>
      </c>
      <c r="C2272" s="752">
        <v>2443</v>
      </c>
      <c r="D2272" s="343" t="s">
        <v>14669</v>
      </c>
      <c r="E2272" s="752" t="s">
        <v>431</v>
      </c>
      <c r="F2272" s="752" t="s">
        <v>1711</v>
      </c>
    </row>
    <row r="2273" spans="2:6" x14ac:dyDescent="0.35">
      <c r="B2273" s="752" t="s">
        <v>1700</v>
      </c>
      <c r="C2273" s="752">
        <v>2443</v>
      </c>
      <c r="D2273" s="343" t="s">
        <v>14668</v>
      </c>
      <c r="E2273" s="752" t="s">
        <v>431</v>
      </c>
      <c r="F2273" s="752" t="s">
        <v>1711</v>
      </c>
    </row>
    <row r="2274" spans="2:6" x14ac:dyDescent="0.35">
      <c r="B2274" s="752" t="s">
        <v>1700</v>
      </c>
      <c r="C2274" s="752">
        <v>2444</v>
      </c>
      <c r="D2274" s="343" t="s">
        <v>14667</v>
      </c>
      <c r="E2274" s="752" t="s">
        <v>431</v>
      </c>
      <c r="F2274" s="752" t="s">
        <v>212</v>
      </c>
    </row>
    <row r="2275" spans="2:6" x14ac:dyDescent="0.35">
      <c r="B2275" s="752" t="s">
        <v>1700</v>
      </c>
      <c r="C2275" s="752">
        <v>2444</v>
      </c>
      <c r="D2275" s="343" t="s">
        <v>14666</v>
      </c>
      <c r="E2275" s="752" t="s">
        <v>431</v>
      </c>
      <c r="F2275" s="752" t="s">
        <v>212</v>
      </c>
    </row>
    <row r="2276" spans="2:6" x14ac:dyDescent="0.35">
      <c r="B2276" s="752" t="s">
        <v>1700</v>
      </c>
      <c r="C2276" s="752">
        <v>2444</v>
      </c>
      <c r="D2276" s="343" t="s">
        <v>14665</v>
      </c>
      <c r="E2276" s="752" t="s">
        <v>431</v>
      </c>
      <c r="F2276" s="752" t="s">
        <v>212</v>
      </c>
    </row>
    <row r="2277" spans="2:6" x14ac:dyDescent="0.35">
      <c r="B2277" s="752" t="s">
        <v>1700</v>
      </c>
      <c r="C2277" s="752">
        <v>2444</v>
      </c>
      <c r="D2277" s="343" t="s">
        <v>14664</v>
      </c>
      <c r="E2277" s="752" t="s">
        <v>431</v>
      </c>
      <c r="F2277" s="752" t="s">
        <v>212</v>
      </c>
    </row>
    <row r="2278" spans="2:6" x14ac:dyDescent="0.35">
      <c r="B2278" s="752" t="s">
        <v>1700</v>
      </c>
      <c r="C2278" s="752">
        <v>2444</v>
      </c>
      <c r="D2278" s="343" t="s">
        <v>14663</v>
      </c>
      <c r="E2278" s="752" t="s">
        <v>431</v>
      </c>
      <c r="F2278" s="752" t="s">
        <v>212</v>
      </c>
    </row>
    <row r="2279" spans="2:6" x14ac:dyDescent="0.35">
      <c r="B2279" s="752" t="s">
        <v>1700</v>
      </c>
      <c r="C2279" s="752">
        <v>2444</v>
      </c>
      <c r="D2279" s="343" t="s">
        <v>11625</v>
      </c>
      <c r="E2279" s="752" t="s">
        <v>431</v>
      </c>
      <c r="F2279" s="752" t="s">
        <v>212</v>
      </c>
    </row>
    <row r="2280" spans="2:6" x14ac:dyDescent="0.35">
      <c r="B2280" s="752" t="s">
        <v>1700</v>
      </c>
      <c r="C2280" s="752">
        <v>2444</v>
      </c>
      <c r="D2280" s="343" t="s">
        <v>14662</v>
      </c>
      <c r="E2280" s="752" t="s">
        <v>431</v>
      </c>
      <c r="F2280" s="752" t="s">
        <v>212</v>
      </c>
    </row>
    <row r="2281" spans="2:6" x14ac:dyDescent="0.35">
      <c r="B2281" s="752" t="s">
        <v>1700</v>
      </c>
      <c r="C2281" s="752">
        <v>2444</v>
      </c>
      <c r="D2281" s="343" t="s">
        <v>14661</v>
      </c>
      <c r="E2281" s="752" t="s">
        <v>431</v>
      </c>
      <c r="F2281" s="752" t="s">
        <v>212</v>
      </c>
    </row>
    <row r="2282" spans="2:6" x14ac:dyDescent="0.35">
      <c r="B2282" s="752" t="s">
        <v>1700</v>
      </c>
      <c r="C2282" s="752">
        <v>2444</v>
      </c>
      <c r="D2282" s="343" t="s">
        <v>2101</v>
      </c>
      <c r="E2282" s="752" t="s">
        <v>431</v>
      </c>
      <c r="F2282" s="752" t="s">
        <v>212</v>
      </c>
    </row>
    <row r="2283" spans="2:6" x14ac:dyDescent="0.35">
      <c r="B2283" s="752" t="s">
        <v>1700</v>
      </c>
      <c r="C2283" s="752">
        <v>2444</v>
      </c>
      <c r="D2283" s="343" t="s">
        <v>14660</v>
      </c>
      <c r="E2283" s="752" t="s">
        <v>431</v>
      </c>
      <c r="F2283" s="752" t="s">
        <v>212</v>
      </c>
    </row>
    <row r="2284" spans="2:6" x14ac:dyDescent="0.35">
      <c r="B2284" s="752" t="s">
        <v>1700</v>
      </c>
      <c r="C2284" s="752">
        <v>2444</v>
      </c>
      <c r="D2284" s="343" t="s">
        <v>14659</v>
      </c>
      <c r="E2284" s="752" t="s">
        <v>431</v>
      </c>
      <c r="F2284" s="752" t="s">
        <v>212</v>
      </c>
    </row>
    <row r="2285" spans="2:6" x14ac:dyDescent="0.35">
      <c r="B2285" s="752" t="s">
        <v>1700</v>
      </c>
      <c r="C2285" s="752">
        <v>2444</v>
      </c>
      <c r="D2285" s="343" t="s">
        <v>14658</v>
      </c>
      <c r="E2285" s="752" t="s">
        <v>431</v>
      </c>
      <c r="F2285" s="752" t="s">
        <v>212</v>
      </c>
    </row>
    <row r="2286" spans="2:6" x14ac:dyDescent="0.35">
      <c r="B2286" s="752" t="s">
        <v>1700</v>
      </c>
      <c r="C2286" s="752">
        <v>2445</v>
      </c>
      <c r="D2286" s="343" t="s">
        <v>14657</v>
      </c>
      <c r="E2286" s="752" t="s">
        <v>431</v>
      </c>
      <c r="F2286" s="752" t="s">
        <v>1711</v>
      </c>
    </row>
    <row r="2287" spans="2:6" x14ac:dyDescent="0.35">
      <c r="B2287" s="752" t="s">
        <v>1700</v>
      </c>
      <c r="C2287" s="752">
        <v>2445</v>
      </c>
      <c r="D2287" s="343" t="s">
        <v>14656</v>
      </c>
      <c r="E2287" s="752" t="s">
        <v>431</v>
      </c>
      <c r="F2287" s="752" t="s">
        <v>1698</v>
      </c>
    </row>
    <row r="2288" spans="2:6" x14ac:dyDescent="0.35">
      <c r="B2288" s="752" t="s">
        <v>1700</v>
      </c>
      <c r="C2288" s="752">
        <v>2445</v>
      </c>
      <c r="D2288" s="343" t="s">
        <v>14655</v>
      </c>
      <c r="E2288" s="752" t="s">
        <v>431</v>
      </c>
      <c r="F2288" s="752" t="s">
        <v>1698</v>
      </c>
    </row>
    <row r="2289" spans="2:6" x14ac:dyDescent="0.35">
      <c r="B2289" s="752" t="s">
        <v>1700</v>
      </c>
      <c r="C2289" s="752">
        <v>2445</v>
      </c>
      <c r="D2289" s="343" t="s">
        <v>14654</v>
      </c>
      <c r="E2289" s="752" t="s">
        <v>431</v>
      </c>
      <c r="F2289" s="752" t="s">
        <v>1711</v>
      </c>
    </row>
    <row r="2290" spans="2:6" x14ac:dyDescent="0.35">
      <c r="B2290" s="752" t="s">
        <v>1700</v>
      </c>
      <c r="C2290" s="752">
        <v>2446</v>
      </c>
      <c r="D2290" s="343" t="s">
        <v>14653</v>
      </c>
      <c r="E2290" s="752" t="s">
        <v>431</v>
      </c>
      <c r="F2290" s="752" t="s">
        <v>1711</v>
      </c>
    </row>
    <row r="2291" spans="2:6" x14ac:dyDescent="0.35">
      <c r="B2291" s="752" t="s">
        <v>1700</v>
      </c>
      <c r="C2291" s="752">
        <v>2446</v>
      </c>
      <c r="D2291" s="343" t="s">
        <v>14652</v>
      </c>
      <c r="E2291" s="752" t="s">
        <v>431</v>
      </c>
      <c r="F2291" s="752" t="s">
        <v>1711</v>
      </c>
    </row>
    <row r="2292" spans="2:6" x14ac:dyDescent="0.35">
      <c r="B2292" s="752" t="s">
        <v>1700</v>
      </c>
      <c r="C2292" s="752">
        <v>2446</v>
      </c>
      <c r="D2292" s="343" t="s">
        <v>14651</v>
      </c>
      <c r="E2292" s="752" t="s">
        <v>431</v>
      </c>
      <c r="F2292" s="752" t="s">
        <v>1711</v>
      </c>
    </row>
    <row r="2293" spans="2:6" x14ac:dyDescent="0.35">
      <c r="B2293" s="752" t="s">
        <v>1700</v>
      </c>
      <c r="C2293" s="752">
        <v>2446</v>
      </c>
      <c r="D2293" s="343" t="s">
        <v>14650</v>
      </c>
      <c r="E2293" s="752" t="s">
        <v>431</v>
      </c>
      <c r="F2293" s="752" t="s">
        <v>1711</v>
      </c>
    </row>
    <row r="2294" spans="2:6" x14ac:dyDescent="0.35">
      <c r="B2294" s="752" t="s">
        <v>1700</v>
      </c>
      <c r="C2294" s="752">
        <v>2446</v>
      </c>
      <c r="D2294" s="343" t="s">
        <v>14649</v>
      </c>
      <c r="E2294" s="752" t="s">
        <v>431</v>
      </c>
      <c r="F2294" s="752" t="s">
        <v>1711</v>
      </c>
    </row>
    <row r="2295" spans="2:6" x14ac:dyDescent="0.35">
      <c r="B2295" s="752" t="s">
        <v>1700</v>
      </c>
      <c r="C2295" s="752">
        <v>2446</v>
      </c>
      <c r="D2295" s="343" t="s">
        <v>5465</v>
      </c>
      <c r="E2295" s="752" t="s">
        <v>431</v>
      </c>
      <c r="F2295" s="752" t="s">
        <v>1711</v>
      </c>
    </row>
    <row r="2296" spans="2:6" x14ac:dyDescent="0.35">
      <c r="B2296" s="752" t="s">
        <v>1700</v>
      </c>
      <c r="C2296" s="752">
        <v>2446</v>
      </c>
      <c r="D2296" s="343" t="s">
        <v>14648</v>
      </c>
      <c r="E2296" s="752" t="s">
        <v>431</v>
      </c>
      <c r="F2296" s="752" t="s">
        <v>1711</v>
      </c>
    </row>
    <row r="2297" spans="2:6" x14ac:dyDescent="0.35">
      <c r="B2297" s="752" t="s">
        <v>1700</v>
      </c>
      <c r="C2297" s="752">
        <v>2446</v>
      </c>
      <c r="D2297" s="343" t="s">
        <v>14647</v>
      </c>
      <c r="E2297" s="752" t="s">
        <v>431</v>
      </c>
      <c r="F2297" s="752" t="s">
        <v>1711</v>
      </c>
    </row>
    <row r="2298" spans="2:6" x14ac:dyDescent="0.35">
      <c r="B2298" s="752" t="s">
        <v>1700</v>
      </c>
      <c r="C2298" s="752">
        <v>2446</v>
      </c>
      <c r="D2298" s="343" t="s">
        <v>14646</v>
      </c>
      <c r="E2298" s="752" t="s">
        <v>431</v>
      </c>
      <c r="F2298" s="752" t="s">
        <v>1711</v>
      </c>
    </row>
    <row r="2299" spans="2:6" x14ac:dyDescent="0.35">
      <c r="B2299" s="752" t="s">
        <v>1700</v>
      </c>
      <c r="C2299" s="752">
        <v>2446</v>
      </c>
      <c r="D2299" s="343" t="s">
        <v>14645</v>
      </c>
      <c r="E2299" s="752" t="s">
        <v>431</v>
      </c>
      <c r="F2299" s="752" t="s">
        <v>1711</v>
      </c>
    </row>
    <row r="2300" spans="2:6" x14ac:dyDescent="0.35">
      <c r="B2300" s="752" t="s">
        <v>1700</v>
      </c>
      <c r="C2300" s="752">
        <v>2446</v>
      </c>
      <c r="D2300" s="343" t="s">
        <v>14644</v>
      </c>
      <c r="E2300" s="752" t="s">
        <v>431</v>
      </c>
      <c r="F2300" s="752" t="s">
        <v>1711</v>
      </c>
    </row>
    <row r="2301" spans="2:6" x14ac:dyDescent="0.35">
      <c r="B2301" s="752" t="s">
        <v>1700</v>
      </c>
      <c r="C2301" s="752">
        <v>2446</v>
      </c>
      <c r="D2301" s="343" t="s">
        <v>14643</v>
      </c>
      <c r="E2301" s="752" t="s">
        <v>431</v>
      </c>
      <c r="F2301" s="752" t="s">
        <v>1711</v>
      </c>
    </row>
    <row r="2302" spans="2:6" x14ac:dyDescent="0.35">
      <c r="B2302" s="752" t="s">
        <v>1700</v>
      </c>
      <c r="C2302" s="752">
        <v>2446</v>
      </c>
      <c r="D2302" s="343" t="s">
        <v>14642</v>
      </c>
      <c r="E2302" s="752" t="s">
        <v>431</v>
      </c>
      <c r="F2302" s="752" t="s">
        <v>1711</v>
      </c>
    </row>
    <row r="2303" spans="2:6" x14ac:dyDescent="0.35">
      <c r="B2303" s="752" t="s">
        <v>1700</v>
      </c>
      <c r="C2303" s="752">
        <v>2446</v>
      </c>
      <c r="D2303" s="343" t="s">
        <v>14641</v>
      </c>
      <c r="E2303" s="752" t="s">
        <v>431</v>
      </c>
      <c r="F2303" s="752" t="s">
        <v>1711</v>
      </c>
    </row>
    <row r="2304" spans="2:6" x14ac:dyDescent="0.35">
      <c r="B2304" s="752" t="s">
        <v>1700</v>
      </c>
      <c r="C2304" s="752">
        <v>2446</v>
      </c>
      <c r="D2304" s="343" t="s">
        <v>14640</v>
      </c>
      <c r="E2304" s="752" t="s">
        <v>431</v>
      </c>
      <c r="F2304" s="752" t="s">
        <v>1711</v>
      </c>
    </row>
    <row r="2305" spans="2:6" x14ac:dyDescent="0.35">
      <c r="B2305" s="752" t="s">
        <v>1700</v>
      </c>
      <c r="C2305" s="752">
        <v>2446</v>
      </c>
      <c r="D2305" s="343" t="s">
        <v>14639</v>
      </c>
      <c r="E2305" s="752" t="s">
        <v>431</v>
      </c>
      <c r="F2305" s="752" t="s">
        <v>1711</v>
      </c>
    </row>
    <row r="2306" spans="2:6" x14ac:dyDescent="0.35">
      <c r="B2306" s="752" t="s">
        <v>1700</v>
      </c>
      <c r="C2306" s="752">
        <v>2446</v>
      </c>
      <c r="D2306" s="343" t="s">
        <v>14638</v>
      </c>
      <c r="E2306" s="752" t="s">
        <v>431</v>
      </c>
      <c r="F2306" s="752" t="s">
        <v>1711</v>
      </c>
    </row>
    <row r="2307" spans="2:6" x14ac:dyDescent="0.35">
      <c r="B2307" s="752" t="s">
        <v>1700</v>
      </c>
      <c r="C2307" s="752">
        <v>2446</v>
      </c>
      <c r="D2307" s="343" t="s">
        <v>14637</v>
      </c>
      <c r="E2307" s="752" t="s">
        <v>431</v>
      </c>
      <c r="F2307" s="752" t="s">
        <v>1711</v>
      </c>
    </row>
    <row r="2308" spans="2:6" x14ac:dyDescent="0.35">
      <c r="B2308" s="752" t="s">
        <v>1700</v>
      </c>
      <c r="C2308" s="752">
        <v>2446</v>
      </c>
      <c r="D2308" s="343" t="s">
        <v>14636</v>
      </c>
      <c r="E2308" s="752" t="s">
        <v>431</v>
      </c>
      <c r="F2308" s="752" t="s">
        <v>1711</v>
      </c>
    </row>
    <row r="2309" spans="2:6" x14ac:dyDescent="0.35">
      <c r="B2309" s="752" t="s">
        <v>1700</v>
      </c>
      <c r="C2309" s="752">
        <v>2446</v>
      </c>
      <c r="D2309" s="343" t="s">
        <v>14635</v>
      </c>
      <c r="E2309" s="752" t="s">
        <v>431</v>
      </c>
      <c r="F2309" s="752" t="s">
        <v>1711</v>
      </c>
    </row>
    <row r="2310" spans="2:6" x14ac:dyDescent="0.35">
      <c r="B2310" s="752" t="s">
        <v>1700</v>
      </c>
      <c r="C2310" s="752">
        <v>2446</v>
      </c>
      <c r="D2310" s="343" t="s">
        <v>14634</v>
      </c>
      <c r="E2310" s="752" t="s">
        <v>431</v>
      </c>
      <c r="F2310" s="752" t="s">
        <v>1711</v>
      </c>
    </row>
    <row r="2311" spans="2:6" x14ac:dyDescent="0.35">
      <c r="B2311" s="752" t="s">
        <v>1700</v>
      </c>
      <c r="C2311" s="752">
        <v>2446</v>
      </c>
      <c r="D2311" s="343" t="s">
        <v>14633</v>
      </c>
      <c r="E2311" s="752" t="s">
        <v>431</v>
      </c>
      <c r="F2311" s="752" t="s">
        <v>1711</v>
      </c>
    </row>
    <row r="2312" spans="2:6" x14ac:dyDescent="0.35">
      <c r="B2312" s="752" t="s">
        <v>1700</v>
      </c>
      <c r="C2312" s="752">
        <v>2446</v>
      </c>
      <c r="D2312" s="343" t="s">
        <v>5394</v>
      </c>
      <c r="E2312" s="752" t="s">
        <v>431</v>
      </c>
      <c r="F2312" s="752" t="s">
        <v>1711</v>
      </c>
    </row>
    <row r="2313" spans="2:6" x14ac:dyDescent="0.35">
      <c r="B2313" s="752" t="s">
        <v>1700</v>
      </c>
      <c r="C2313" s="752">
        <v>2446</v>
      </c>
      <c r="D2313" s="343" t="s">
        <v>14632</v>
      </c>
      <c r="E2313" s="752" t="s">
        <v>431</v>
      </c>
      <c r="F2313" s="752" t="s">
        <v>1711</v>
      </c>
    </row>
    <row r="2314" spans="2:6" x14ac:dyDescent="0.35">
      <c r="B2314" s="752" t="s">
        <v>1700</v>
      </c>
      <c r="C2314" s="752">
        <v>2446</v>
      </c>
      <c r="D2314" s="343" t="s">
        <v>14631</v>
      </c>
      <c r="E2314" s="752" t="s">
        <v>431</v>
      </c>
      <c r="F2314" s="752" t="s">
        <v>1711</v>
      </c>
    </row>
    <row r="2315" spans="2:6" x14ac:dyDescent="0.35">
      <c r="B2315" s="752" t="s">
        <v>1700</v>
      </c>
      <c r="C2315" s="752">
        <v>2446</v>
      </c>
      <c r="D2315" s="343" t="s">
        <v>14630</v>
      </c>
      <c r="E2315" s="752" t="s">
        <v>431</v>
      </c>
      <c r="F2315" s="752" t="s">
        <v>1711</v>
      </c>
    </row>
    <row r="2316" spans="2:6" x14ac:dyDescent="0.35">
      <c r="B2316" s="752" t="s">
        <v>1700</v>
      </c>
      <c r="C2316" s="752">
        <v>2446</v>
      </c>
      <c r="D2316" s="343" t="s">
        <v>14629</v>
      </c>
      <c r="E2316" s="752" t="s">
        <v>431</v>
      </c>
      <c r="F2316" s="752" t="s">
        <v>1711</v>
      </c>
    </row>
    <row r="2317" spans="2:6" x14ac:dyDescent="0.35">
      <c r="B2317" s="752" t="s">
        <v>1700</v>
      </c>
      <c r="C2317" s="752">
        <v>2446</v>
      </c>
      <c r="D2317" s="343" t="s">
        <v>14628</v>
      </c>
      <c r="E2317" s="752" t="s">
        <v>431</v>
      </c>
      <c r="F2317" s="752" t="s">
        <v>1711</v>
      </c>
    </row>
    <row r="2318" spans="2:6" x14ac:dyDescent="0.35">
      <c r="B2318" s="752" t="s">
        <v>1700</v>
      </c>
      <c r="C2318" s="752">
        <v>2446</v>
      </c>
      <c r="D2318" s="343" t="s">
        <v>14627</v>
      </c>
      <c r="E2318" s="752" t="s">
        <v>431</v>
      </c>
      <c r="F2318" s="752" t="s">
        <v>1711</v>
      </c>
    </row>
    <row r="2319" spans="2:6" x14ac:dyDescent="0.35">
      <c r="B2319" s="752" t="s">
        <v>1700</v>
      </c>
      <c r="C2319" s="752">
        <v>2446</v>
      </c>
      <c r="D2319" s="343" t="s">
        <v>14626</v>
      </c>
      <c r="E2319" s="752" t="s">
        <v>431</v>
      </c>
      <c r="F2319" s="752" t="s">
        <v>1711</v>
      </c>
    </row>
    <row r="2320" spans="2:6" x14ac:dyDescent="0.35">
      <c r="B2320" s="752" t="s">
        <v>1700</v>
      </c>
      <c r="C2320" s="752">
        <v>2446</v>
      </c>
      <c r="D2320" s="343" t="s">
        <v>2553</v>
      </c>
      <c r="E2320" s="752" t="s">
        <v>431</v>
      </c>
      <c r="F2320" s="752" t="s">
        <v>1711</v>
      </c>
    </row>
    <row r="2321" spans="2:6" x14ac:dyDescent="0.35">
      <c r="B2321" s="752" t="s">
        <v>1700</v>
      </c>
      <c r="C2321" s="752">
        <v>2446</v>
      </c>
      <c r="D2321" s="343" t="s">
        <v>8562</v>
      </c>
      <c r="E2321" s="752" t="s">
        <v>431</v>
      </c>
      <c r="F2321" s="752" t="s">
        <v>1711</v>
      </c>
    </row>
    <row r="2322" spans="2:6" x14ac:dyDescent="0.35">
      <c r="B2322" s="752" t="s">
        <v>1700</v>
      </c>
      <c r="C2322" s="752">
        <v>2446</v>
      </c>
      <c r="D2322" s="343" t="s">
        <v>14625</v>
      </c>
      <c r="E2322" s="752" t="s">
        <v>431</v>
      </c>
      <c r="F2322" s="752" t="s">
        <v>1711</v>
      </c>
    </row>
    <row r="2323" spans="2:6" x14ac:dyDescent="0.35">
      <c r="B2323" s="752" t="s">
        <v>1700</v>
      </c>
      <c r="C2323" s="752">
        <v>2446</v>
      </c>
      <c r="D2323" s="343" t="s">
        <v>14624</v>
      </c>
      <c r="E2323" s="752" t="s">
        <v>431</v>
      </c>
      <c r="F2323" s="752" t="s">
        <v>1711</v>
      </c>
    </row>
    <row r="2324" spans="2:6" x14ac:dyDescent="0.35">
      <c r="B2324" s="752" t="s">
        <v>1700</v>
      </c>
      <c r="C2324" s="752">
        <v>2446</v>
      </c>
      <c r="D2324" s="343" t="s">
        <v>14623</v>
      </c>
      <c r="E2324" s="752" t="s">
        <v>431</v>
      </c>
      <c r="F2324" s="752" t="s">
        <v>1711</v>
      </c>
    </row>
    <row r="2325" spans="2:6" x14ac:dyDescent="0.35">
      <c r="B2325" s="752" t="s">
        <v>1700</v>
      </c>
      <c r="C2325" s="752">
        <v>2446</v>
      </c>
      <c r="D2325" s="343" t="s">
        <v>14622</v>
      </c>
      <c r="E2325" s="752" t="s">
        <v>431</v>
      </c>
      <c r="F2325" s="752" t="s">
        <v>1711</v>
      </c>
    </row>
    <row r="2326" spans="2:6" x14ac:dyDescent="0.35">
      <c r="B2326" s="752" t="s">
        <v>1700</v>
      </c>
      <c r="C2326" s="752">
        <v>2446</v>
      </c>
      <c r="D2326" s="343" t="s">
        <v>14621</v>
      </c>
      <c r="E2326" s="752" t="s">
        <v>431</v>
      </c>
      <c r="F2326" s="752" t="s">
        <v>1711</v>
      </c>
    </row>
    <row r="2327" spans="2:6" x14ac:dyDescent="0.35">
      <c r="B2327" s="752" t="s">
        <v>1700</v>
      </c>
      <c r="C2327" s="752">
        <v>2446</v>
      </c>
      <c r="D2327" s="343" t="s">
        <v>12463</v>
      </c>
      <c r="E2327" s="752" t="s">
        <v>431</v>
      </c>
      <c r="F2327" s="752" t="s">
        <v>1711</v>
      </c>
    </row>
    <row r="2328" spans="2:6" x14ac:dyDescent="0.35">
      <c r="B2328" s="752" t="s">
        <v>1700</v>
      </c>
      <c r="C2328" s="752">
        <v>2446</v>
      </c>
      <c r="D2328" s="343" t="s">
        <v>14620</v>
      </c>
      <c r="E2328" s="752" t="s">
        <v>431</v>
      </c>
      <c r="F2328" s="752" t="s">
        <v>1711</v>
      </c>
    </row>
    <row r="2329" spans="2:6" x14ac:dyDescent="0.35">
      <c r="B2329" s="752" t="s">
        <v>1700</v>
      </c>
      <c r="C2329" s="752">
        <v>2447</v>
      </c>
      <c r="D2329" s="343" t="s">
        <v>6835</v>
      </c>
      <c r="E2329" s="752" t="s">
        <v>431</v>
      </c>
      <c r="F2329" s="752" t="s">
        <v>1711</v>
      </c>
    </row>
    <row r="2330" spans="2:6" x14ac:dyDescent="0.35">
      <c r="B2330" s="752" t="s">
        <v>1700</v>
      </c>
      <c r="C2330" s="752">
        <v>2447</v>
      </c>
      <c r="D2330" s="343" t="s">
        <v>14619</v>
      </c>
      <c r="E2330" s="752" t="s">
        <v>431</v>
      </c>
      <c r="F2330" s="752" t="s">
        <v>1711</v>
      </c>
    </row>
    <row r="2331" spans="2:6" x14ac:dyDescent="0.35">
      <c r="B2331" s="752" t="s">
        <v>1700</v>
      </c>
      <c r="C2331" s="752">
        <v>2447</v>
      </c>
      <c r="D2331" s="343" t="s">
        <v>14618</v>
      </c>
      <c r="E2331" s="752" t="s">
        <v>431</v>
      </c>
      <c r="F2331" s="752" t="s">
        <v>1711</v>
      </c>
    </row>
    <row r="2332" spans="2:6" x14ac:dyDescent="0.35">
      <c r="B2332" s="752" t="s">
        <v>1700</v>
      </c>
      <c r="C2332" s="752">
        <v>2447</v>
      </c>
      <c r="D2332" s="343" t="s">
        <v>14617</v>
      </c>
      <c r="E2332" s="752" t="s">
        <v>431</v>
      </c>
      <c r="F2332" s="752" t="s">
        <v>1711</v>
      </c>
    </row>
    <row r="2333" spans="2:6" x14ac:dyDescent="0.35">
      <c r="B2333" s="752" t="s">
        <v>1700</v>
      </c>
      <c r="C2333" s="752">
        <v>2447</v>
      </c>
      <c r="D2333" s="343" t="s">
        <v>14616</v>
      </c>
      <c r="E2333" s="752" t="s">
        <v>431</v>
      </c>
      <c r="F2333" s="752" t="s">
        <v>1711</v>
      </c>
    </row>
    <row r="2334" spans="2:6" x14ac:dyDescent="0.35">
      <c r="B2334" s="752" t="s">
        <v>1700</v>
      </c>
      <c r="C2334" s="752">
        <v>2447</v>
      </c>
      <c r="D2334" s="343" t="s">
        <v>14615</v>
      </c>
      <c r="E2334" s="752" t="s">
        <v>431</v>
      </c>
      <c r="F2334" s="752" t="s">
        <v>1711</v>
      </c>
    </row>
    <row r="2335" spans="2:6" x14ac:dyDescent="0.35">
      <c r="B2335" s="752" t="s">
        <v>1700</v>
      </c>
      <c r="C2335" s="752">
        <v>2447</v>
      </c>
      <c r="D2335" s="343" t="s">
        <v>14614</v>
      </c>
      <c r="E2335" s="752" t="s">
        <v>431</v>
      </c>
      <c r="F2335" s="752" t="s">
        <v>1711</v>
      </c>
    </row>
    <row r="2336" spans="2:6" x14ac:dyDescent="0.35">
      <c r="B2336" s="752" t="s">
        <v>1700</v>
      </c>
      <c r="C2336" s="752">
        <v>2447</v>
      </c>
      <c r="D2336" s="343" t="s">
        <v>14613</v>
      </c>
      <c r="E2336" s="752" t="s">
        <v>431</v>
      </c>
      <c r="F2336" s="752" t="s">
        <v>1711</v>
      </c>
    </row>
    <row r="2337" spans="2:6" x14ac:dyDescent="0.35">
      <c r="B2337" s="752" t="s">
        <v>1700</v>
      </c>
      <c r="C2337" s="752">
        <v>2447</v>
      </c>
      <c r="D2337" s="343" t="s">
        <v>14612</v>
      </c>
      <c r="E2337" s="752" t="s">
        <v>431</v>
      </c>
      <c r="F2337" s="752" t="s">
        <v>1711</v>
      </c>
    </row>
    <row r="2338" spans="2:6" x14ac:dyDescent="0.35">
      <c r="B2338" s="752" t="s">
        <v>1700</v>
      </c>
      <c r="C2338" s="752">
        <v>2447</v>
      </c>
      <c r="D2338" s="343" t="s">
        <v>14611</v>
      </c>
      <c r="E2338" s="752" t="s">
        <v>431</v>
      </c>
      <c r="F2338" s="752" t="s">
        <v>1711</v>
      </c>
    </row>
    <row r="2339" spans="2:6" x14ac:dyDescent="0.35">
      <c r="B2339" s="752" t="s">
        <v>1700</v>
      </c>
      <c r="C2339" s="752">
        <v>2447</v>
      </c>
      <c r="D2339" s="343" t="s">
        <v>14610</v>
      </c>
      <c r="E2339" s="752" t="s">
        <v>431</v>
      </c>
      <c r="F2339" s="752" t="s">
        <v>1711</v>
      </c>
    </row>
    <row r="2340" spans="2:6" x14ac:dyDescent="0.35">
      <c r="B2340" s="752" t="s">
        <v>1700</v>
      </c>
      <c r="C2340" s="752">
        <v>2447</v>
      </c>
      <c r="D2340" s="343" t="s">
        <v>14609</v>
      </c>
      <c r="E2340" s="752" t="s">
        <v>431</v>
      </c>
      <c r="F2340" s="752" t="s">
        <v>1711</v>
      </c>
    </row>
    <row r="2341" spans="2:6" x14ac:dyDescent="0.35">
      <c r="B2341" s="752" t="s">
        <v>1700</v>
      </c>
      <c r="C2341" s="752">
        <v>2447</v>
      </c>
      <c r="D2341" s="343" t="s">
        <v>14608</v>
      </c>
      <c r="E2341" s="752" t="s">
        <v>431</v>
      </c>
      <c r="F2341" s="752" t="s">
        <v>1711</v>
      </c>
    </row>
    <row r="2342" spans="2:6" x14ac:dyDescent="0.35">
      <c r="B2342" s="752" t="s">
        <v>1700</v>
      </c>
      <c r="C2342" s="752">
        <v>2447</v>
      </c>
      <c r="D2342" s="343" t="s">
        <v>14607</v>
      </c>
      <c r="E2342" s="752" t="s">
        <v>431</v>
      </c>
      <c r="F2342" s="752" t="s">
        <v>1711</v>
      </c>
    </row>
    <row r="2343" spans="2:6" x14ac:dyDescent="0.35">
      <c r="B2343" s="752" t="s">
        <v>1700</v>
      </c>
      <c r="C2343" s="752">
        <v>2447</v>
      </c>
      <c r="D2343" s="343" t="s">
        <v>14606</v>
      </c>
      <c r="E2343" s="752" t="s">
        <v>431</v>
      </c>
      <c r="F2343" s="752" t="s">
        <v>1711</v>
      </c>
    </row>
    <row r="2344" spans="2:6" x14ac:dyDescent="0.35">
      <c r="B2344" s="752" t="s">
        <v>1700</v>
      </c>
      <c r="C2344" s="752">
        <v>2447</v>
      </c>
      <c r="D2344" s="343" t="s">
        <v>14605</v>
      </c>
      <c r="E2344" s="752" t="s">
        <v>431</v>
      </c>
      <c r="F2344" s="752" t="s">
        <v>1711</v>
      </c>
    </row>
    <row r="2345" spans="2:6" x14ac:dyDescent="0.35">
      <c r="B2345" s="752" t="s">
        <v>1700</v>
      </c>
      <c r="C2345" s="752">
        <v>2447</v>
      </c>
      <c r="D2345" s="343" t="s">
        <v>14604</v>
      </c>
      <c r="E2345" s="752" t="s">
        <v>431</v>
      </c>
      <c r="F2345" s="752" t="s">
        <v>1711</v>
      </c>
    </row>
    <row r="2346" spans="2:6" x14ac:dyDescent="0.35">
      <c r="B2346" s="752" t="s">
        <v>1700</v>
      </c>
      <c r="C2346" s="752">
        <v>2447</v>
      </c>
      <c r="D2346" s="343" t="s">
        <v>14603</v>
      </c>
      <c r="E2346" s="752" t="s">
        <v>431</v>
      </c>
      <c r="F2346" s="752" t="s">
        <v>1711</v>
      </c>
    </row>
    <row r="2347" spans="2:6" x14ac:dyDescent="0.35">
      <c r="B2347" s="752" t="s">
        <v>1700</v>
      </c>
      <c r="C2347" s="752">
        <v>2447</v>
      </c>
      <c r="D2347" s="343" t="s">
        <v>14602</v>
      </c>
      <c r="E2347" s="752" t="s">
        <v>431</v>
      </c>
      <c r="F2347" s="752" t="s">
        <v>1711</v>
      </c>
    </row>
    <row r="2348" spans="2:6" x14ac:dyDescent="0.35">
      <c r="B2348" s="752" t="s">
        <v>1700</v>
      </c>
      <c r="C2348" s="752">
        <v>2448</v>
      </c>
      <c r="D2348" s="343" t="s">
        <v>14601</v>
      </c>
      <c r="E2348" s="752" t="s">
        <v>431</v>
      </c>
      <c r="F2348" s="752" t="s">
        <v>1711</v>
      </c>
    </row>
    <row r="2349" spans="2:6" x14ac:dyDescent="0.35">
      <c r="B2349" s="752" t="s">
        <v>1700</v>
      </c>
      <c r="C2349" s="752">
        <v>2448</v>
      </c>
      <c r="D2349" s="343" t="s">
        <v>14600</v>
      </c>
      <c r="E2349" s="752" t="s">
        <v>431</v>
      </c>
      <c r="F2349" s="752" t="s">
        <v>1711</v>
      </c>
    </row>
    <row r="2350" spans="2:6" x14ac:dyDescent="0.35">
      <c r="B2350" s="752" t="s">
        <v>1700</v>
      </c>
      <c r="C2350" s="752">
        <v>2448</v>
      </c>
      <c r="D2350" s="343" t="s">
        <v>14599</v>
      </c>
      <c r="E2350" s="752" t="s">
        <v>431</v>
      </c>
      <c r="F2350" s="752" t="s">
        <v>1711</v>
      </c>
    </row>
    <row r="2351" spans="2:6" x14ac:dyDescent="0.35">
      <c r="B2351" s="752" t="s">
        <v>1700</v>
      </c>
      <c r="C2351" s="752">
        <v>2448</v>
      </c>
      <c r="D2351" s="343" t="s">
        <v>14598</v>
      </c>
      <c r="E2351" s="752" t="s">
        <v>431</v>
      </c>
      <c r="F2351" s="752" t="s">
        <v>1711</v>
      </c>
    </row>
    <row r="2352" spans="2:6" x14ac:dyDescent="0.35">
      <c r="B2352" s="752" t="s">
        <v>1700</v>
      </c>
      <c r="C2352" s="752">
        <v>2449</v>
      </c>
      <c r="D2352" s="343" t="s">
        <v>14597</v>
      </c>
      <c r="E2352" s="752" t="s">
        <v>431</v>
      </c>
      <c r="F2352" s="752" t="s">
        <v>1698</v>
      </c>
    </row>
    <row r="2353" spans="2:6" x14ac:dyDescent="0.35">
      <c r="B2353" s="752" t="s">
        <v>1700</v>
      </c>
      <c r="C2353" s="752">
        <v>2449</v>
      </c>
      <c r="D2353" s="343" t="s">
        <v>14596</v>
      </c>
      <c r="E2353" s="752" t="s">
        <v>431</v>
      </c>
      <c r="F2353" s="752" t="s">
        <v>1698</v>
      </c>
    </row>
    <row r="2354" spans="2:6" x14ac:dyDescent="0.35">
      <c r="B2354" s="752" t="s">
        <v>1700</v>
      </c>
      <c r="C2354" s="752">
        <v>2449</v>
      </c>
      <c r="D2354" s="343" t="s">
        <v>14595</v>
      </c>
      <c r="E2354" s="752" t="s">
        <v>431</v>
      </c>
      <c r="F2354" s="752" t="s">
        <v>1698</v>
      </c>
    </row>
    <row r="2355" spans="2:6" x14ac:dyDescent="0.35">
      <c r="B2355" s="752" t="s">
        <v>1700</v>
      </c>
      <c r="C2355" s="752">
        <v>2449</v>
      </c>
      <c r="D2355" s="343" t="s">
        <v>14594</v>
      </c>
      <c r="E2355" s="752" t="s">
        <v>431</v>
      </c>
      <c r="F2355" s="752" t="s">
        <v>1698</v>
      </c>
    </row>
    <row r="2356" spans="2:6" x14ac:dyDescent="0.35">
      <c r="B2356" s="752" t="s">
        <v>1700</v>
      </c>
      <c r="C2356" s="752">
        <v>2449</v>
      </c>
      <c r="D2356" s="343" t="s">
        <v>14593</v>
      </c>
      <c r="E2356" s="752" t="s">
        <v>431</v>
      </c>
      <c r="F2356" s="752" t="s">
        <v>1698</v>
      </c>
    </row>
    <row r="2357" spans="2:6" x14ac:dyDescent="0.35">
      <c r="B2357" s="752" t="s">
        <v>1700</v>
      </c>
      <c r="C2357" s="752">
        <v>2449</v>
      </c>
      <c r="D2357" s="343" t="s">
        <v>14592</v>
      </c>
      <c r="E2357" s="752" t="s">
        <v>431</v>
      </c>
      <c r="F2357" s="752" t="s">
        <v>1698</v>
      </c>
    </row>
    <row r="2358" spans="2:6" x14ac:dyDescent="0.35">
      <c r="B2358" s="752" t="s">
        <v>1700</v>
      </c>
      <c r="C2358" s="752">
        <v>2449</v>
      </c>
      <c r="D2358" s="343" t="s">
        <v>14591</v>
      </c>
      <c r="E2358" s="752" t="s">
        <v>431</v>
      </c>
      <c r="F2358" s="752" t="s">
        <v>1698</v>
      </c>
    </row>
    <row r="2359" spans="2:6" x14ac:dyDescent="0.35">
      <c r="B2359" s="752" t="s">
        <v>1700</v>
      </c>
      <c r="C2359" s="752">
        <v>2449</v>
      </c>
      <c r="D2359" s="343" t="s">
        <v>2426</v>
      </c>
      <c r="E2359" s="752" t="s">
        <v>431</v>
      </c>
      <c r="F2359" s="752" t="s">
        <v>1698</v>
      </c>
    </row>
    <row r="2360" spans="2:6" x14ac:dyDescent="0.35">
      <c r="B2360" s="752" t="s">
        <v>1700</v>
      </c>
      <c r="C2360" s="752">
        <v>2449</v>
      </c>
      <c r="D2360" s="343" t="s">
        <v>14590</v>
      </c>
      <c r="E2360" s="752" t="s">
        <v>431</v>
      </c>
      <c r="F2360" s="752" t="s">
        <v>1698</v>
      </c>
    </row>
    <row r="2361" spans="2:6" x14ac:dyDescent="0.35">
      <c r="B2361" s="752" t="s">
        <v>1700</v>
      </c>
      <c r="C2361" s="752">
        <v>2450</v>
      </c>
      <c r="D2361" s="343" t="s">
        <v>14589</v>
      </c>
      <c r="E2361" s="752" t="s">
        <v>431</v>
      </c>
      <c r="F2361" s="752" t="s">
        <v>1711</v>
      </c>
    </row>
    <row r="2362" spans="2:6" x14ac:dyDescent="0.35">
      <c r="B2362" s="752" t="s">
        <v>1700</v>
      </c>
      <c r="C2362" s="752">
        <v>2450</v>
      </c>
      <c r="D2362" s="343" t="s">
        <v>14588</v>
      </c>
      <c r="E2362" s="752" t="s">
        <v>431</v>
      </c>
      <c r="F2362" s="752" t="s">
        <v>1711</v>
      </c>
    </row>
    <row r="2363" spans="2:6" x14ac:dyDescent="0.35">
      <c r="B2363" s="752" t="s">
        <v>1700</v>
      </c>
      <c r="C2363" s="752">
        <v>2450</v>
      </c>
      <c r="D2363" s="343" t="s">
        <v>14587</v>
      </c>
      <c r="E2363" s="752" t="s">
        <v>431</v>
      </c>
      <c r="F2363" s="752" t="s">
        <v>1711</v>
      </c>
    </row>
    <row r="2364" spans="2:6" x14ac:dyDescent="0.35">
      <c r="B2364" s="752" t="s">
        <v>1700</v>
      </c>
      <c r="C2364" s="752">
        <v>2450</v>
      </c>
      <c r="D2364" s="343" t="s">
        <v>7253</v>
      </c>
      <c r="E2364" s="752" t="s">
        <v>431</v>
      </c>
      <c r="F2364" s="752" t="s">
        <v>1711</v>
      </c>
    </row>
    <row r="2365" spans="2:6" x14ac:dyDescent="0.35">
      <c r="B2365" s="752" t="s">
        <v>1700</v>
      </c>
      <c r="C2365" s="752">
        <v>2450</v>
      </c>
      <c r="D2365" s="343" t="s">
        <v>14586</v>
      </c>
      <c r="E2365" s="752" t="s">
        <v>431</v>
      </c>
      <c r="F2365" s="752" t="s">
        <v>1711</v>
      </c>
    </row>
    <row r="2366" spans="2:6" x14ac:dyDescent="0.35">
      <c r="B2366" s="752" t="s">
        <v>1700</v>
      </c>
      <c r="C2366" s="752">
        <v>2450</v>
      </c>
      <c r="D2366" s="343" t="s">
        <v>14585</v>
      </c>
      <c r="E2366" s="752" t="s">
        <v>431</v>
      </c>
      <c r="F2366" s="753" t="s">
        <v>1711</v>
      </c>
    </row>
    <row r="2367" spans="2:6" x14ac:dyDescent="0.35">
      <c r="B2367" s="752" t="s">
        <v>1700</v>
      </c>
      <c r="C2367" s="752">
        <v>2450</v>
      </c>
      <c r="D2367" s="343" t="s">
        <v>14584</v>
      </c>
      <c r="E2367" s="752" t="s">
        <v>431</v>
      </c>
      <c r="F2367" s="752" t="s">
        <v>1711</v>
      </c>
    </row>
    <row r="2368" spans="2:6" x14ac:dyDescent="0.35">
      <c r="B2368" s="752" t="s">
        <v>1700</v>
      </c>
      <c r="C2368" s="752">
        <v>2450</v>
      </c>
      <c r="D2368" s="343" t="s">
        <v>14583</v>
      </c>
      <c r="E2368" s="752" t="s">
        <v>431</v>
      </c>
      <c r="F2368" s="752" t="s">
        <v>1711</v>
      </c>
    </row>
    <row r="2369" spans="2:6" x14ac:dyDescent="0.35">
      <c r="B2369" s="752" t="s">
        <v>1700</v>
      </c>
      <c r="C2369" s="752">
        <v>2450</v>
      </c>
      <c r="D2369" s="343" t="s">
        <v>14582</v>
      </c>
      <c r="E2369" s="752" t="s">
        <v>431</v>
      </c>
      <c r="F2369" s="752" t="s">
        <v>1711</v>
      </c>
    </row>
    <row r="2370" spans="2:6" x14ac:dyDescent="0.35">
      <c r="B2370" s="752" t="s">
        <v>1700</v>
      </c>
      <c r="C2370" s="752">
        <v>2450</v>
      </c>
      <c r="D2370" s="343" t="s">
        <v>14581</v>
      </c>
      <c r="E2370" s="752" t="s">
        <v>431</v>
      </c>
      <c r="F2370" s="752" t="s">
        <v>1711</v>
      </c>
    </row>
    <row r="2371" spans="2:6" x14ac:dyDescent="0.35">
      <c r="B2371" s="752" t="s">
        <v>1700</v>
      </c>
      <c r="C2371" s="752">
        <v>2450</v>
      </c>
      <c r="D2371" s="343" t="s">
        <v>14580</v>
      </c>
      <c r="E2371" s="752" t="s">
        <v>431</v>
      </c>
      <c r="F2371" s="752" t="s">
        <v>1711</v>
      </c>
    </row>
    <row r="2372" spans="2:6" x14ac:dyDescent="0.35">
      <c r="B2372" s="752" t="s">
        <v>1700</v>
      </c>
      <c r="C2372" s="752">
        <v>2450</v>
      </c>
      <c r="D2372" s="343" t="s">
        <v>14579</v>
      </c>
      <c r="E2372" s="752" t="s">
        <v>431</v>
      </c>
      <c r="F2372" s="752" t="s">
        <v>1711</v>
      </c>
    </row>
    <row r="2373" spans="2:6" x14ac:dyDescent="0.35">
      <c r="B2373" s="752" t="s">
        <v>1700</v>
      </c>
      <c r="C2373" s="752">
        <v>2450</v>
      </c>
      <c r="D2373" s="343" t="s">
        <v>14578</v>
      </c>
      <c r="E2373" s="752" t="s">
        <v>431</v>
      </c>
      <c r="F2373" s="752" t="s">
        <v>1711</v>
      </c>
    </row>
    <row r="2374" spans="2:6" x14ac:dyDescent="0.35">
      <c r="B2374" s="752" t="s">
        <v>1700</v>
      </c>
      <c r="C2374" s="752">
        <v>2450</v>
      </c>
      <c r="D2374" s="343" t="s">
        <v>14577</v>
      </c>
      <c r="E2374" s="752" t="s">
        <v>431</v>
      </c>
      <c r="F2374" s="752" t="s">
        <v>1711</v>
      </c>
    </row>
    <row r="2375" spans="2:6" x14ac:dyDescent="0.35">
      <c r="B2375" s="752" t="s">
        <v>1700</v>
      </c>
      <c r="C2375" s="752">
        <v>2450</v>
      </c>
      <c r="D2375" s="343" t="s">
        <v>14576</v>
      </c>
      <c r="E2375" s="752" t="s">
        <v>431</v>
      </c>
      <c r="F2375" s="752" t="s">
        <v>1711</v>
      </c>
    </row>
    <row r="2376" spans="2:6" x14ac:dyDescent="0.35">
      <c r="B2376" s="752" t="s">
        <v>1700</v>
      </c>
      <c r="C2376" s="752">
        <v>2450</v>
      </c>
      <c r="D2376" s="343" t="s">
        <v>14575</v>
      </c>
      <c r="E2376" s="752" t="s">
        <v>431</v>
      </c>
      <c r="F2376" s="752" t="s">
        <v>1711</v>
      </c>
    </row>
    <row r="2377" spans="2:6" x14ac:dyDescent="0.35">
      <c r="B2377" s="752" t="s">
        <v>1700</v>
      </c>
      <c r="C2377" s="752">
        <v>2450</v>
      </c>
      <c r="D2377" s="343" t="s">
        <v>14574</v>
      </c>
      <c r="E2377" s="752" t="s">
        <v>431</v>
      </c>
      <c r="F2377" s="752" t="s">
        <v>1711</v>
      </c>
    </row>
    <row r="2378" spans="2:6" x14ac:dyDescent="0.35">
      <c r="B2378" s="752" t="s">
        <v>1700</v>
      </c>
      <c r="C2378" s="752">
        <v>2450</v>
      </c>
      <c r="D2378" s="343" t="s">
        <v>5300</v>
      </c>
      <c r="E2378" s="752" t="s">
        <v>431</v>
      </c>
      <c r="F2378" s="752" t="s">
        <v>1711</v>
      </c>
    </row>
    <row r="2379" spans="2:6" x14ac:dyDescent="0.35">
      <c r="B2379" s="752" t="s">
        <v>1700</v>
      </c>
      <c r="C2379" s="752">
        <v>2450</v>
      </c>
      <c r="D2379" s="343" t="s">
        <v>14573</v>
      </c>
      <c r="E2379" s="752" t="s">
        <v>431</v>
      </c>
      <c r="F2379" s="752" t="s">
        <v>1711</v>
      </c>
    </row>
    <row r="2380" spans="2:6" x14ac:dyDescent="0.35">
      <c r="B2380" s="752" t="s">
        <v>1700</v>
      </c>
      <c r="C2380" s="752">
        <v>2450</v>
      </c>
      <c r="D2380" s="343" t="s">
        <v>14572</v>
      </c>
      <c r="E2380" s="752" t="s">
        <v>431</v>
      </c>
      <c r="F2380" s="752" t="s">
        <v>1711</v>
      </c>
    </row>
    <row r="2381" spans="2:6" x14ac:dyDescent="0.35">
      <c r="B2381" s="752" t="s">
        <v>1700</v>
      </c>
      <c r="C2381" s="752">
        <v>2452</v>
      </c>
      <c r="D2381" s="343" t="s">
        <v>14571</v>
      </c>
      <c r="E2381" s="752" t="s">
        <v>431</v>
      </c>
      <c r="F2381" s="752" t="s">
        <v>1711</v>
      </c>
    </row>
    <row r="2382" spans="2:6" x14ac:dyDescent="0.35">
      <c r="B2382" s="752" t="s">
        <v>1700</v>
      </c>
      <c r="C2382" s="752">
        <v>2452</v>
      </c>
      <c r="D2382" s="343" t="s">
        <v>14570</v>
      </c>
      <c r="E2382" s="752" t="s">
        <v>431</v>
      </c>
      <c r="F2382" s="752" t="s">
        <v>1711</v>
      </c>
    </row>
    <row r="2383" spans="2:6" x14ac:dyDescent="0.35">
      <c r="B2383" s="752" t="s">
        <v>1700</v>
      </c>
      <c r="C2383" s="752">
        <v>2452</v>
      </c>
      <c r="D2383" s="343" t="s">
        <v>14569</v>
      </c>
      <c r="E2383" s="752" t="s">
        <v>431</v>
      </c>
      <c r="F2383" s="752" t="s">
        <v>1711</v>
      </c>
    </row>
    <row r="2384" spans="2:6" x14ac:dyDescent="0.35">
      <c r="B2384" s="752" t="s">
        <v>1700</v>
      </c>
      <c r="C2384" s="752">
        <v>2453</v>
      </c>
      <c r="D2384" s="343" t="s">
        <v>14568</v>
      </c>
      <c r="E2384" s="752" t="s">
        <v>431</v>
      </c>
      <c r="F2384" s="752" t="s">
        <v>1698</v>
      </c>
    </row>
    <row r="2385" spans="2:6" x14ac:dyDescent="0.35">
      <c r="B2385" s="752" t="s">
        <v>1700</v>
      </c>
      <c r="C2385" s="752">
        <v>2453</v>
      </c>
      <c r="D2385" s="343" t="s">
        <v>14567</v>
      </c>
      <c r="E2385" s="752" t="s">
        <v>431</v>
      </c>
      <c r="F2385" s="752" t="s">
        <v>1698</v>
      </c>
    </row>
    <row r="2386" spans="2:6" x14ac:dyDescent="0.35">
      <c r="B2386" s="752" t="s">
        <v>1700</v>
      </c>
      <c r="C2386" s="752">
        <v>2453</v>
      </c>
      <c r="D2386" s="343" t="s">
        <v>14566</v>
      </c>
      <c r="E2386" s="752" t="s">
        <v>431</v>
      </c>
      <c r="F2386" s="752" t="s">
        <v>1698</v>
      </c>
    </row>
    <row r="2387" spans="2:6" x14ac:dyDescent="0.35">
      <c r="B2387" s="752" t="s">
        <v>1700</v>
      </c>
      <c r="C2387" s="752">
        <v>2453</v>
      </c>
      <c r="D2387" s="343" t="s">
        <v>3012</v>
      </c>
      <c r="E2387" s="752" t="s">
        <v>431</v>
      </c>
      <c r="F2387" s="752" t="s">
        <v>1698</v>
      </c>
    </row>
    <row r="2388" spans="2:6" x14ac:dyDescent="0.35">
      <c r="B2388" s="752" t="s">
        <v>1700</v>
      </c>
      <c r="C2388" s="752">
        <v>2453</v>
      </c>
      <c r="D2388" s="343" t="s">
        <v>14565</v>
      </c>
      <c r="E2388" s="752" t="s">
        <v>431</v>
      </c>
      <c r="F2388" s="752" t="s">
        <v>1698</v>
      </c>
    </row>
    <row r="2389" spans="2:6" x14ac:dyDescent="0.35">
      <c r="B2389" s="752" t="s">
        <v>1700</v>
      </c>
      <c r="C2389" s="752">
        <v>2453</v>
      </c>
      <c r="D2389" s="343" t="s">
        <v>14564</v>
      </c>
      <c r="E2389" s="752" t="s">
        <v>431</v>
      </c>
      <c r="F2389" s="752" t="s">
        <v>1698</v>
      </c>
    </row>
    <row r="2390" spans="2:6" x14ac:dyDescent="0.35">
      <c r="B2390" s="752" t="s">
        <v>1700</v>
      </c>
      <c r="C2390" s="752">
        <v>2453</v>
      </c>
      <c r="D2390" s="343" t="s">
        <v>14563</v>
      </c>
      <c r="E2390" s="752" t="s">
        <v>431</v>
      </c>
      <c r="F2390" s="752" t="s">
        <v>1698</v>
      </c>
    </row>
    <row r="2391" spans="2:6" x14ac:dyDescent="0.35">
      <c r="B2391" s="752" t="s">
        <v>1700</v>
      </c>
      <c r="C2391" s="752">
        <v>2453</v>
      </c>
      <c r="D2391" s="343" t="s">
        <v>14562</v>
      </c>
      <c r="E2391" s="752" t="s">
        <v>431</v>
      </c>
      <c r="F2391" s="752" t="s">
        <v>1698</v>
      </c>
    </row>
    <row r="2392" spans="2:6" x14ac:dyDescent="0.35">
      <c r="B2392" s="752" t="s">
        <v>1700</v>
      </c>
      <c r="C2392" s="752">
        <v>2453</v>
      </c>
      <c r="D2392" s="343" t="s">
        <v>14561</v>
      </c>
      <c r="E2392" s="752" t="s">
        <v>431</v>
      </c>
      <c r="F2392" s="752" t="s">
        <v>1698</v>
      </c>
    </row>
    <row r="2393" spans="2:6" x14ac:dyDescent="0.35">
      <c r="B2393" s="752" t="s">
        <v>1700</v>
      </c>
      <c r="C2393" s="752">
        <v>2453</v>
      </c>
      <c r="D2393" s="343" t="s">
        <v>14560</v>
      </c>
      <c r="E2393" s="752" t="s">
        <v>431</v>
      </c>
      <c r="F2393" s="752" t="s">
        <v>1698</v>
      </c>
    </row>
    <row r="2394" spans="2:6" x14ac:dyDescent="0.35">
      <c r="B2394" s="752" t="s">
        <v>1700</v>
      </c>
      <c r="C2394" s="752">
        <v>2453</v>
      </c>
      <c r="D2394" s="343" t="s">
        <v>14559</v>
      </c>
      <c r="E2394" s="752" t="s">
        <v>431</v>
      </c>
      <c r="F2394" s="752" t="s">
        <v>1698</v>
      </c>
    </row>
    <row r="2395" spans="2:6" x14ac:dyDescent="0.35">
      <c r="B2395" s="752" t="s">
        <v>1700</v>
      </c>
      <c r="C2395" s="752">
        <v>2453</v>
      </c>
      <c r="D2395" s="343" t="s">
        <v>14558</v>
      </c>
      <c r="E2395" s="752" t="s">
        <v>431</v>
      </c>
      <c r="F2395" s="752" t="s">
        <v>1698</v>
      </c>
    </row>
    <row r="2396" spans="2:6" x14ac:dyDescent="0.35">
      <c r="B2396" s="752" t="s">
        <v>1700</v>
      </c>
      <c r="C2396" s="752">
        <v>2453</v>
      </c>
      <c r="D2396" s="343" t="s">
        <v>11563</v>
      </c>
      <c r="E2396" s="752" t="s">
        <v>431</v>
      </c>
      <c r="F2396" s="752" t="s">
        <v>1698</v>
      </c>
    </row>
    <row r="2397" spans="2:6" x14ac:dyDescent="0.35">
      <c r="B2397" s="752" t="s">
        <v>1700</v>
      </c>
      <c r="C2397" s="752">
        <v>2453</v>
      </c>
      <c r="D2397" s="343" t="s">
        <v>14557</v>
      </c>
      <c r="E2397" s="752" t="s">
        <v>431</v>
      </c>
      <c r="F2397" s="752" t="s">
        <v>1698</v>
      </c>
    </row>
    <row r="2398" spans="2:6" x14ac:dyDescent="0.35">
      <c r="B2398" s="752" t="s">
        <v>1700</v>
      </c>
      <c r="C2398" s="752">
        <v>2453</v>
      </c>
      <c r="D2398" s="343" t="s">
        <v>14556</v>
      </c>
      <c r="E2398" s="752" t="s">
        <v>431</v>
      </c>
      <c r="F2398" s="752" t="s">
        <v>1698</v>
      </c>
    </row>
    <row r="2399" spans="2:6" x14ac:dyDescent="0.35">
      <c r="B2399" s="752" t="s">
        <v>1700</v>
      </c>
      <c r="C2399" s="752">
        <v>2453</v>
      </c>
      <c r="D2399" s="343" t="s">
        <v>14555</v>
      </c>
      <c r="E2399" s="752" t="s">
        <v>431</v>
      </c>
      <c r="F2399" s="752" t="s">
        <v>1698</v>
      </c>
    </row>
    <row r="2400" spans="2:6" x14ac:dyDescent="0.35">
      <c r="B2400" s="752" t="s">
        <v>1700</v>
      </c>
      <c r="C2400" s="752">
        <v>2453</v>
      </c>
      <c r="D2400" s="343" t="s">
        <v>14554</v>
      </c>
      <c r="E2400" s="752" t="s">
        <v>431</v>
      </c>
      <c r="F2400" s="752" t="s">
        <v>1698</v>
      </c>
    </row>
    <row r="2401" spans="2:6" x14ac:dyDescent="0.35">
      <c r="B2401" s="752" t="s">
        <v>1700</v>
      </c>
      <c r="C2401" s="752">
        <v>2453</v>
      </c>
      <c r="D2401" s="343" t="s">
        <v>14553</v>
      </c>
      <c r="E2401" s="752" t="s">
        <v>431</v>
      </c>
      <c r="F2401" s="752" t="s">
        <v>1698</v>
      </c>
    </row>
    <row r="2402" spans="2:6" x14ac:dyDescent="0.35">
      <c r="B2402" s="752" t="s">
        <v>1700</v>
      </c>
      <c r="C2402" s="752">
        <v>2453</v>
      </c>
      <c r="D2402" s="343" t="s">
        <v>14552</v>
      </c>
      <c r="E2402" s="752" t="s">
        <v>431</v>
      </c>
      <c r="F2402" s="752" t="s">
        <v>1698</v>
      </c>
    </row>
    <row r="2403" spans="2:6" x14ac:dyDescent="0.35">
      <c r="B2403" s="752" t="s">
        <v>1700</v>
      </c>
      <c r="C2403" s="752">
        <v>2453</v>
      </c>
      <c r="D2403" s="343" t="s">
        <v>14551</v>
      </c>
      <c r="E2403" s="752" t="s">
        <v>431</v>
      </c>
      <c r="F2403" s="752" t="s">
        <v>1698</v>
      </c>
    </row>
    <row r="2404" spans="2:6" x14ac:dyDescent="0.35">
      <c r="B2404" s="752" t="s">
        <v>1700</v>
      </c>
      <c r="C2404" s="752">
        <v>2454</v>
      </c>
      <c r="D2404" s="343" t="s">
        <v>14550</v>
      </c>
      <c r="E2404" s="752" t="s">
        <v>431</v>
      </c>
      <c r="F2404" s="752" t="s">
        <v>1698</v>
      </c>
    </row>
    <row r="2405" spans="2:6" x14ac:dyDescent="0.35">
      <c r="B2405" s="752" t="s">
        <v>1700</v>
      </c>
      <c r="C2405" s="752">
        <v>2454</v>
      </c>
      <c r="D2405" s="343" t="s">
        <v>14549</v>
      </c>
      <c r="E2405" s="752" t="s">
        <v>431</v>
      </c>
      <c r="F2405" s="752" t="s">
        <v>1698</v>
      </c>
    </row>
    <row r="2406" spans="2:6" x14ac:dyDescent="0.35">
      <c r="B2406" s="752" t="s">
        <v>1700</v>
      </c>
      <c r="C2406" s="752">
        <v>2454</v>
      </c>
      <c r="D2406" s="343" t="s">
        <v>14548</v>
      </c>
      <c r="E2406" s="752" t="s">
        <v>431</v>
      </c>
      <c r="F2406" s="752" t="s">
        <v>1698</v>
      </c>
    </row>
    <row r="2407" spans="2:6" x14ac:dyDescent="0.35">
      <c r="B2407" s="752" t="s">
        <v>1700</v>
      </c>
      <c r="C2407" s="752">
        <v>2454</v>
      </c>
      <c r="D2407" s="343" t="s">
        <v>14547</v>
      </c>
      <c r="E2407" s="752" t="s">
        <v>431</v>
      </c>
      <c r="F2407" s="752" t="s">
        <v>1698</v>
      </c>
    </row>
    <row r="2408" spans="2:6" x14ac:dyDescent="0.35">
      <c r="B2408" s="752" t="s">
        <v>1700</v>
      </c>
      <c r="C2408" s="752">
        <v>2454</v>
      </c>
      <c r="D2408" s="343" t="s">
        <v>14546</v>
      </c>
      <c r="E2408" s="752" t="s">
        <v>431</v>
      </c>
      <c r="F2408" s="752" t="s">
        <v>1698</v>
      </c>
    </row>
    <row r="2409" spans="2:6" x14ac:dyDescent="0.35">
      <c r="B2409" s="752" t="s">
        <v>1700</v>
      </c>
      <c r="C2409" s="752">
        <v>2454</v>
      </c>
      <c r="D2409" s="343" t="s">
        <v>14545</v>
      </c>
      <c r="E2409" s="752" t="s">
        <v>431</v>
      </c>
      <c r="F2409" s="752" t="s">
        <v>1698</v>
      </c>
    </row>
    <row r="2410" spans="2:6" x14ac:dyDescent="0.35">
      <c r="B2410" s="752" t="s">
        <v>1700</v>
      </c>
      <c r="C2410" s="752">
        <v>2454</v>
      </c>
      <c r="D2410" s="343" t="s">
        <v>14544</v>
      </c>
      <c r="E2410" s="752" t="s">
        <v>431</v>
      </c>
      <c r="F2410" s="752" t="s">
        <v>1698</v>
      </c>
    </row>
    <row r="2411" spans="2:6" x14ac:dyDescent="0.35">
      <c r="B2411" s="752" t="s">
        <v>1700</v>
      </c>
      <c r="C2411" s="752">
        <v>2454</v>
      </c>
      <c r="D2411" s="343" t="s">
        <v>14543</v>
      </c>
      <c r="E2411" s="752" t="s">
        <v>431</v>
      </c>
      <c r="F2411" s="752" t="s">
        <v>1698</v>
      </c>
    </row>
    <row r="2412" spans="2:6" x14ac:dyDescent="0.35">
      <c r="B2412" s="752" t="s">
        <v>1700</v>
      </c>
      <c r="C2412" s="752">
        <v>2454</v>
      </c>
      <c r="D2412" s="343" t="s">
        <v>14542</v>
      </c>
      <c r="E2412" s="752" t="s">
        <v>431</v>
      </c>
      <c r="F2412" s="752" t="s">
        <v>1698</v>
      </c>
    </row>
    <row r="2413" spans="2:6" x14ac:dyDescent="0.35">
      <c r="B2413" s="752" t="s">
        <v>1700</v>
      </c>
      <c r="C2413" s="752">
        <v>2454</v>
      </c>
      <c r="D2413" s="343" t="s">
        <v>14541</v>
      </c>
      <c r="E2413" s="752" t="s">
        <v>431</v>
      </c>
      <c r="F2413" s="752" t="s">
        <v>1698</v>
      </c>
    </row>
    <row r="2414" spans="2:6" x14ac:dyDescent="0.35">
      <c r="B2414" s="752" t="s">
        <v>1700</v>
      </c>
      <c r="C2414" s="752">
        <v>2454</v>
      </c>
      <c r="D2414" s="343" t="s">
        <v>14540</v>
      </c>
      <c r="E2414" s="752" t="s">
        <v>431</v>
      </c>
      <c r="F2414" s="752" t="s">
        <v>1698</v>
      </c>
    </row>
    <row r="2415" spans="2:6" x14ac:dyDescent="0.35">
      <c r="B2415" s="752" t="s">
        <v>1700</v>
      </c>
      <c r="C2415" s="752">
        <v>2454</v>
      </c>
      <c r="D2415" s="343" t="s">
        <v>14539</v>
      </c>
      <c r="E2415" s="752" t="s">
        <v>431</v>
      </c>
      <c r="F2415" s="752" t="s">
        <v>1698</v>
      </c>
    </row>
    <row r="2416" spans="2:6" x14ac:dyDescent="0.35">
      <c r="B2416" s="752" t="s">
        <v>1700</v>
      </c>
      <c r="C2416" s="752">
        <v>2454</v>
      </c>
      <c r="D2416" s="343" t="s">
        <v>14538</v>
      </c>
      <c r="E2416" s="752" t="s">
        <v>431</v>
      </c>
      <c r="F2416" s="752" t="s">
        <v>1698</v>
      </c>
    </row>
    <row r="2417" spans="2:6" x14ac:dyDescent="0.35">
      <c r="B2417" s="752" t="s">
        <v>1700</v>
      </c>
      <c r="C2417" s="752">
        <v>2454</v>
      </c>
      <c r="D2417" s="343" t="s">
        <v>14537</v>
      </c>
      <c r="E2417" s="752" t="s">
        <v>431</v>
      </c>
      <c r="F2417" s="752" t="s">
        <v>1698</v>
      </c>
    </row>
    <row r="2418" spans="2:6" x14ac:dyDescent="0.35">
      <c r="B2418" s="752" t="s">
        <v>1700</v>
      </c>
      <c r="C2418" s="752">
        <v>2454</v>
      </c>
      <c r="D2418" s="343" t="s">
        <v>14536</v>
      </c>
      <c r="E2418" s="752" t="s">
        <v>431</v>
      </c>
      <c r="F2418" s="752" t="s">
        <v>1698</v>
      </c>
    </row>
    <row r="2419" spans="2:6" x14ac:dyDescent="0.35">
      <c r="B2419" s="752" t="s">
        <v>1700</v>
      </c>
      <c r="C2419" s="752">
        <v>2455</v>
      </c>
      <c r="D2419" s="343" t="s">
        <v>14535</v>
      </c>
      <c r="E2419" s="752" t="s">
        <v>431</v>
      </c>
      <c r="F2419" s="752" t="s">
        <v>1698</v>
      </c>
    </row>
    <row r="2420" spans="2:6" x14ac:dyDescent="0.35">
      <c r="B2420" s="752" t="s">
        <v>1700</v>
      </c>
      <c r="C2420" s="752">
        <v>2456</v>
      </c>
      <c r="D2420" s="343" t="s">
        <v>14534</v>
      </c>
      <c r="E2420" s="752" t="s">
        <v>431</v>
      </c>
      <c r="F2420" s="752" t="s">
        <v>1711</v>
      </c>
    </row>
    <row r="2421" spans="2:6" x14ac:dyDescent="0.35">
      <c r="B2421" s="752" t="s">
        <v>1700</v>
      </c>
      <c r="C2421" s="752">
        <v>2456</v>
      </c>
      <c r="D2421" s="343" t="s">
        <v>14533</v>
      </c>
      <c r="E2421" s="752" t="s">
        <v>431</v>
      </c>
      <c r="F2421" s="752" t="s">
        <v>1711</v>
      </c>
    </row>
    <row r="2422" spans="2:6" x14ac:dyDescent="0.35">
      <c r="B2422" s="752" t="s">
        <v>1700</v>
      </c>
      <c r="C2422" s="752">
        <v>2456</v>
      </c>
      <c r="D2422" s="343" t="s">
        <v>14532</v>
      </c>
      <c r="E2422" s="752" t="s">
        <v>431</v>
      </c>
      <c r="F2422" s="752" t="s">
        <v>1711</v>
      </c>
    </row>
    <row r="2423" spans="2:6" x14ac:dyDescent="0.35">
      <c r="B2423" s="752" t="s">
        <v>1700</v>
      </c>
      <c r="C2423" s="752">
        <v>2456</v>
      </c>
      <c r="D2423" s="343" t="s">
        <v>14531</v>
      </c>
      <c r="E2423" s="752" t="s">
        <v>431</v>
      </c>
      <c r="F2423" s="752" t="s">
        <v>1711</v>
      </c>
    </row>
    <row r="2424" spans="2:6" x14ac:dyDescent="0.35">
      <c r="B2424" s="752" t="s">
        <v>1700</v>
      </c>
      <c r="C2424" s="752">
        <v>2456</v>
      </c>
      <c r="D2424" s="343" t="s">
        <v>14530</v>
      </c>
      <c r="E2424" s="752" t="s">
        <v>431</v>
      </c>
      <c r="F2424" s="752" t="s">
        <v>1711</v>
      </c>
    </row>
    <row r="2425" spans="2:6" x14ac:dyDescent="0.35">
      <c r="B2425" s="752" t="s">
        <v>1700</v>
      </c>
      <c r="C2425" s="752">
        <v>2456</v>
      </c>
      <c r="D2425" s="343" t="s">
        <v>14529</v>
      </c>
      <c r="E2425" s="752" t="s">
        <v>431</v>
      </c>
      <c r="F2425" s="752" t="s">
        <v>1711</v>
      </c>
    </row>
    <row r="2426" spans="2:6" x14ac:dyDescent="0.35">
      <c r="B2426" s="752" t="s">
        <v>1700</v>
      </c>
      <c r="C2426" s="752">
        <v>2456</v>
      </c>
      <c r="D2426" s="343" t="s">
        <v>14528</v>
      </c>
      <c r="E2426" s="752" t="s">
        <v>431</v>
      </c>
      <c r="F2426" s="752" t="s">
        <v>1711</v>
      </c>
    </row>
    <row r="2427" spans="2:6" x14ac:dyDescent="0.35">
      <c r="B2427" s="752" t="s">
        <v>1700</v>
      </c>
      <c r="C2427" s="752">
        <v>2456</v>
      </c>
      <c r="D2427" s="343" t="s">
        <v>9373</v>
      </c>
      <c r="E2427" s="752" t="s">
        <v>431</v>
      </c>
      <c r="F2427" s="752" t="s">
        <v>1711</v>
      </c>
    </row>
    <row r="2428" spans="2:6" x14ac:dyDescent="0.35">
      <c r="B2428" s="752" t="s">
        <v>1700</v>
      </c>
      <c r="C2428" s="752">
        <v>2456</v>
      </c>
      <c r="D2428" s="343" t="s">
        <v>14527</v>
      </c>
      <c r="E2428" s="752" t="s">
        <v>431</v>
      </c>
      <c r="F2428" s="752" t="s">
        <v>1711</v>
      </c>
    </row>
    <row r="2429" spans="2:6" x14ac:dyDescent="0.35">
      <c r="B2429" s="752" t="s">
        <v>1700</v>
      </c>
      <c r="C2429" s="752">
        <v>2456</v>
      </c>
      <c r="D2429" s="343" t="s">
        <v>14526</v>
      </c>
      <c r="E2429" s="752" t="s">
        <v>431</v>
      </c>
      <c r="F2429" s="752" t="s">
        <v>1711</v>
      </c>
    </row>
    <row r="2430" spans="2:6" x14ac:dyDescent="0.35">
      <c r="B2430" s="752" t="s">
        <v>1700</v>
      </c>
      <c r="C2430" s="752">
        <v>2456</v>
      </c>
      <c r="D2430" s="343" t="s">
        <v>14525</v>
      </c>
      <c r="E2430" s="752" t="s">
        <v>431</v>
      </c>
      <c r="F2430" s="752" t="s">
        <v>1711</v>
      </c>
    </row>
    <row r="2431" spans="2:6" x14ac:dyDescent="0.35">
      <c r="B2431" s="752" t="s">
        <v>1700</v>
      </c>
      <c r="C2431" s="752">
        <v>2460</v>
      </c>
      <c r="D2431" s="343" t="s">
        <v>14524</v>
      </c>
      <c r="E2431" s="752" t="s">
        <v>431</v>
      </c>
      <c r="F2431" s="752" t="s">
        <v>1711</v>
      </c>
    </row>
    <row r="2432" spans="2:6" x14ac:dyDescent="0.35">
      <c r="B2432" s="752" t="s">
        <v>1700</v>
      </c>
      <c r="C2432" s="752">
        <v>2460</v>
      </c>
      <c r="D2432" s="343" t="s">
        <v>14523</v>
      </c>
      <c r="E2432" s="752" t="s">
        <v>431</v>
      </c>
      <c r="F2432" s="752" t="s">
        <v>1698</v>
      </c>
    </row>
    <row r="2433" spans="2:6" x14ac:dyDescent="0.35">
      <c r="B2433" s="752" t="s">
        <v>1700</v>
      </c>
      <c r="C2433" s="752">
        <v>2460</v>
      </c>
      <c r="D2433" s="343" t="s">
        <v>14522</v>
      </c>
      <c r="E2433" s="752" t="s">
        <v>431</v>
      </c>
      <c r="F2433" s="752" t="s">
        <v>1711</v>
      </c>
    </row>
    <row r="2434" spans="2:6" x14ac:dyDescent="0.35">
      <c r="B2434" s="752" t="s">
        <v>1700</v>
      </c>
      <c r="C2434" s="752">
        <v>2460</v>
      </c>
      <c r="D2434" s="343" t="s">
        <v>14521</v>
      </c>
      <c r="E2434" s="752" t="s">
        <v>431</v>
      </c>
      <c r="F2434" s="752" t="s">
        <v>1711</v>
      </c>
    </row>
    <row r="2435" spans="2:6" x14ac:dyDescent="0.35">
      <c r="B2435" s="752" t="s">
        <v>1700</v>
      </c>
      <c r="C2435" s="752">
        <v>2460</v>
      </c>
      <c r="D2435" s="343" t="s">
        <v>14520</v>
      </c>
      <c r="E2435" s="752" t="s">
        <v>431</v>
      </c>
      <c r="F2435" s="752" t="s">
        <v>1711</v>
      </c>
    </row>
    <row r="2436" spans="2:6" x14ac:dyDescent="0.35">
      <c r="B2436" s="752" t="s">
        <v>1700</v>
      </c>
      <c r="C2436" s="752">
        <v>2460</v>
      </c>
      <c r="D2436" s="343" t="s">
        <v>14519</v>
      </c>
      <c r="E2436" s="752" t="s">
        <v>431</v>
      </c>
      <c r="F2436" s="752" t="s">
        <v>1711</v>
      </c>
    </row>
    <row r="2437" spans="2:6" x14ac:dyDescent="0.35">
      <c r="B2437" s="752" t="s">
        <v>1700</v>
      </c>
      <c r="C2437" s="752">
        <v>2460</v>
      </c>
      <c r="D2437" s="343" t="s">
        <v>14518</v>
      </c>
      <c r="E2437" s="752" t="s">
        <v>431</v>
      </c>
      <c r="F2437" s="752" t="s">
        <v>1711</v>
      </c>
    </row>
    <row r="2438" spans="2:6" x14ac:dyDescent="0.35">
      <c r="B2438" s="752" t="s">
        <v>1700</v>
      </c>
      <c r="C2438" s="752">
        <v>2460</v>
      </c>
      <c r="D2438" s="343" t="s">
        <v>14517</v>
      </c>
      <c r="E2438" s="752" t="s">
        <v>431</v>
      </c>
      <c r="F2438" s="752" t="s">
        <v>1711</v>
      </c>
    </row>
    <row r="2439" spans="2:6" x14ac:dyDescent="0.35">
      <c r="B2439" s="752" t="s">
        <v>1700</v>
      </c>
      <c r="C2439" s="752">
        <v>2460</v>
      </c>
      <c r="D2439" s="343" t="s">
        <v>14516</v>
      </c>
      <c r="E2439" s="752" t="s">
        <v>431</v>
      </c>
      <c r="F2439" s="752" t="s">
        <v>1711</v>
      </c>
    </row>
    <row r="2440" spans="2:6" x14ac:dyDescent="0.35">
      <c r="B2440" s="752" t="s">
        <v>1700</v>
      </c>
      <c r="C2440" s="752">
        <v>2460</v>
      </c>
      <c r="D2440" s="343" t="s">
        <v>14515</v>
      </c>
      <c r="E2440" s="752" t="s">
        <v>431</v>
      </c>
      <c r="F2440" s="752" t="s">
        <v>1711</v>
      </c>
    </row>
    <row r="2441" spans="2:6" x14ac:dyDescent="0.35">
      <c r="B2441" s="752" t="s">
        <v>1700</v>
      </c>
      <c r="C2441" s="752">
        <v>2460</v>
      </c>
      <c r="D2441" s="343" t="s">
        <v>14514</v>
      </c>
      <c r="E2441" s="752" t="s">
        <v>431</v>
      </c>
      <c r="F2441" s="752" t="s">
        <v>1711</v>
      </c>
    </row>
    <row r="2442" spans="2:6" x14ac:dyDescent="0.35">
      <c r="B2442" s="752" t="s">
        <v>1700</v>
      </c>
      <c r="C2442" s="752">
        <v>2460</v>
      </c>
      <c r="D2442" s="343" t="s">
        <v>14513</v>
      </c>
      <c r="E2442" s="752" t="s">
        <v>431</v>
      </c>
      <c r="F2442" s="752" t="s">
        <v>1711</v>
      </c>
    </row>
    <row r="2443" spans="2:6" x14ac:dyDescent="0.35">
      <c r="B2443" s="752" t="s">
        <v>1700</v>
      </c>
      <c r="C2443" s="752">
        <v>2460</v>
      </c>
      <c r="D2443" s="343" t="s">
        <v>14512</v>
      </c>
      <c r="E2443" s="752" t="s">
        <v>431</v>
      </c>
      <c r="F2443" s="752" t="s">
        <v>1711</v>
      </c>
    </row>
    <row r="2444" spans="2:6" x14ac:dyDescent="0.35">
      <c r="B2444" s="752" t="s">
        <v>1700</v>
      </c>
      <c r="C2444" s="752">
        <v>2460</v>
      </c>
      <c r="D2444" s="343" t="s">
        <v>14511</v>
      </c>
      <c r="E2444" s="752" t="s">
        <v>431</v>
      </c>
      <c r="F2444" s="752" t="s">
        <v>1711</v>
      </c>
    </row>
    <row r="2445" spans="2:6" x14ac:dyDescent="0.35">
      <c r="B2445" s="752" t="s">
        <v>1700</v>
      </c>
      <c r="C2445" s="752">
        <v>2460</v>
      </c>
      <c r="D2445" s="343" t="s">
        <v>14510</v>
      </c>
      <c r="E2445" s="752" t="s">
        <v>431</v>
      </c>
      <c r="F2445" s="752" t="s">
        <v>1711</v>
      </c>
    </row>
    <row r="2446" spans="2:6" x14ac:dyDescent="0.35">
      <c r="B2446" s="752" t="s">
        <v>1700</v>
      </c>
      <c r="C2446" s="752">
        <v>2460</v>
      </c>
      <c r="D2446" s="343" t="s">
        <v>14509</v>
      </c>
      <c r="E2446" s="752" t="s">
        <v>431</v>
      </c>
      <c r="F2446" s="752" t="s">
        <v>1711</v>
      </c>
    </row>
    <row r="2447" spans="2:6" x14ac:dyDescent="0.35">
      <c r="B2447" s="752" t="s">
        <v>1700</v>
      </c>
      <c r="C2447" s="752">
        <v>2460</v>
      </c>
      <c r="D2447" s="343" t="s">
        <v>14508</v>
      </c>
      <c r="E2447" s="752" t="s">
        <v>431</v>
      </c>
      <c r="F2447" s="752" t="s">
        <v>1711</v>
      </c>
    </row>
    <row r="2448" spans="2:6" x14ac:dyDescent="0.35">
      <c r="B2448" s="752" t="s">
        <v>1700</v>
      </c>
      <c r="C2448" s="752">
        <v>2460</v>
      </c>
      <c r="D2448" s="343" t="s">
        <v>14507</v>
      </c>
      <c r="E2448" s="752" t="s">
        <v>431</v>
      </c>
      <c r="F2448" s="752" t="s">
        <v>1711</v>
      </c>
    </row>
    <row r="2449" spans="2:6" x14ac:dyDescent="0.35">
      <c r="B2449" s="752" t="s">
        <v>1700</v>
      </c>
      <c r="C2449" s="752">
        <v>2460</v>
      </c>
      <c r="D2449" s="343" t="s">
        <v>14506</v>
      </c>
      <c r="E2449" s="752" t="s">
        <v>431</v>
      </c>
      <c r="F2449" s="752" t="s">
        <v>1711</v>
      </c>
    </row>
    <row r="2450" spans="2:6" x14ac:dyDescent="0.35">
      <c r="B2450" s="752" t="s">
        <v>1700</v>
      </c>
      <c r="C2450" s="752">
        <v>2460</v>
      </c>
      <c r="D2450" s="343" t="s">
        <v>14505</v>
      </c>
      <c r="E2450" s="752" t="s">
        <v>431</v>
      </c>
      <c r="F2450" s="752" t="s">
        <v>1711</v>
      </c>
    </row>
    <row r="2451" spans="2:6" x14ac:dyDescent="0.35">
      <c r="B2451" s="752" t="s">
        <v>1700</v>
      </c>
      <c r="C2451" s="752">
        <v>2460</v>
      </c>
      <c r="D2451" s="343" t="s">
        <v>14504</v>
      </c>
      <c r="E2451" s="752" t="s">
        <v>431</v>
      </c>
      <c r="F2451" s="752" t="s">
        <v>1711</v>
      </c>
    </row>
    <row r="2452" spans="2:6" x14ac:dyDescent="0.35">
      <c r="B2452" s="752" t="s">
        <v>1700</v>
      </c>
      <c r="C2452" s="752">
        <v>2460</v>
      </c>
      <c r="D2452" s="343" t="s">
        <v>14503</v>
      </c>
      <c r="E2452" s="752" t="s">
        <v>431</v>
      </c>
      <c r="F2452" s="752" t="s">
        <v>1711</v>
      </c>
    </row>
    <row r="2453" spans="2:6" x14ac:dyDescent="0.35">
      <c r="B2453" s="752" t="s">
        <v>1700</v>
      </c>
      <c r="C2453" s="752">
        <v>2460</v>
      </c>
      <c r="D2453" s="343" t="s">
        <v>14502</v>
      </c>
      <c r="E2453" s="752" t="s">
        <v>431</v>
      </c>
      <c r="F2453" s="752" t="s">
        <v>1711</v>
      </c>
    </row>
    <row r="2454" spans="2:6" x14ac:dyDescent="0.35">
      <c r="B2454" s="752" t="s">
        <v>1700</v>
      </c>
      <c r="C2454" s="752">
        <v>2460</v>
      </c>
      <c r="D2454" s="343" t="s">
        <v>14501</v>
      </c>
      <c r="E2454" s="752" t="s">
        <v>431</v>
      </c>
      <c r="F2454" s="752" t="s">
        <v>1711</v>
      </c>
    </row>
    <row r="2455" spans="2:6" x14ac:dyDescent="0.35">
      <c r="B2455" s="752" t="s">
        <v>1700</v>
      </c>
      <c r="C2455" s="752">
        <v>2460</v>
      </c>
      <c r="D2455" s="343" t="s">
        <v>14500</v>
      </c>
      <c r="E2455" s="752" t="s">
        <v>431</v>
      </c>
      <c r="F2455" s="752" t="s">
        <v>1711</v>
      </c>
    </row>
    <row r="2456" spans="2:6" x14ac:dyDescent="0.35">
      <c r="B2456" s="752" t="s">
        <v>1700</v>
      </c>
      <c r="C2456" s="752">
        <v>2460</v>
      </c>
      <c r="D2456" s="343" t="s">
        <v>14499</v>
      </c>
      <c r="E2456" s="752" t="s">
        <v>431</v>
      </c>
      <c r="F2456" s="752" t="s">
        <v>1711</v>
      </c>
    </row>
    <row r="2457" spans="2:6" x14ac:dyDescent="0.35">
      <c r="B2457" s="752" t="s">
        <v>1700</v>
      </c>
      <c r="C2457" s="752">
        <v>2460</v>
      </c>
      <c r="D2457" s="343" t="s">
        <v>14498</v>
      </c>
      <c r="E2457" s="752" t="s">
        <v>431</v>
      </c>
      <c r="F2457" s="752" t="s">
        <v>1711</v>
      </c>
    </row>
    <row r="2458" spans="2:6" x14ac:dyDescent="0.35">
      <c r="B2458" s="752" t="s">
        <v>1700</v>
      </c>
      <c r="C2458" s="752">
        <v>2460</v>
      </c>
      <c r="D2458" s="343" t="s">
        <v>14497</v>
      </c>
      <c r="E2458" s="752" t="s">
        <v>431</v>
      </c>
      <c r="F2458" s="752" t="s">
        <v>1711</v>
      </c>
    </row>
    <row r="2459" spans="2:6" x14ac:dyDescent="0.35">
      <c r="B2459" s="752" t="s">
        <v>1700</v>
      </c>
      <c r="C2459" s="752">
        <v>2460</v>
      </c>
      <c r="D2459" s="343" t="s">
        <v>14496</v>
      </c>
      <c r="E2459" s="752" t="s">
        <v>431</v>
      </c>
      <c r="F2459" s="752" t="s">
        <v>1711</v>
      </c>
    </row>
    <row r="2460" spans="2:6" x14ac:dyDescent="0.35">
      <c r="B2460" s="752" t="s">
        <v>1700</v>
      </c>
      <c r="C2460" s="752">
        <v>2460</v>
      </c>
      <c r="D2460" s="343" t="s">
        <v>5552</v>
      </c>
      <c r="E2460" s="752" t="s">
        <v>431</v>
      </c>
      <c r="F2460" s="752" t="s">
        <v>1711</v>
      </c>
    </row>
    <row r="2461" spans="2:6" x14ac:dyDescent="0.35">
      <c r="B2461" s="752" t="s">
        <v>1700</v>
      </c>
      <c r="C2461" s="752">
        <v>2460</v>
      </c>
      <c r="D2461" s="343" t="s">
        <v>14495</v>
      </c>
      <c r="E2461" s="752" t="s">
        <v>431</v>
      </c>
      <c r="F2461" s="752" t="s">
        <v>1711</v>
      </c>
    </row>
    <row r="2462" spans="2:6" x14ac:dyDescent="0.35">
      <c r="B2462" s="752" t="s">
        <v>1700</v>
      </c>
      <c r="C2462" s="752">
        <v>2460</v>
      </c>
      <c r="D2462" s="343" t="s">
        <v>14494</v>
      </c>
      <c r="E2462" s="752" t="s">
        <v>431</v>
      </c>
      <c r="F2462" s="752" t="s">
        <v>1711</v>
      </c>
    </row>
    <row r="2463" spans="2:6" x14ac:dyDescent="0.35">
      <c r="B2463" s="752" t="s">
        <v>1700</v>
      </c>
      <c r="C2463" s="752">
        <v>2460</v>
      </c>
      <c r="D2463" s="343" t="s">
        <v>14493</v>
      </c>
      <c r="E2463" s="752" t="s">
        <v>431</v>
      </c>
      <c r="F2463" s="752" t="s">
        <v>1711</v>
      </c>
    </row>
    <row r="2464" spans="2:6" x14ac:dyDescent="0.35">
      <c r="B2464" s="752" t="s">
        <v>1700</v>
      </c>
      <c r="C2464" s="752">
        <v>2460</v>
      </c>
      <c r="D2464" s="343" t="s">
        <v>14492</v>
      </c>
      <c r="E2464" s="752" t="s">
        <v>431</v>
      </c>
      <c r="F2464" s="752" t="s">
        <v>1711</v>
      </c>
    </row>
    <row r="2465" spans="2:6" x14ac:dyDescent="0.35">
      <c r="B2465" s="752" t="s">
        <v>1700</v>
      </c>
      <c r="C2465" s="752">
        <v>2460</v>
      </c>
      <c r="D2465" s="343" t="s">
        <v>14491</v>
      </c>
      <c r="E2465" s="752" t="s">
        <v>431</v>
      </c>
      <c r="F2465" s="752" t="s">
        <v>1711</v>
      </c>
    </row>
    <row r="2466" spans="2:6" x14ac:dyDescent="0.35">
      <c r="B2466" s="752" t="s">
        <v>1700</v>
      </c>
      <c r="C2466" s="752">
        <v>2460</v>
      </c>
      <c r="D2466" s="343" t="s">
        <v>14490</v>
      </c>
      <c r="E2466" s="752" t="s">
        <v>431</v>
      </c>
      <c r="F2466" s="752" t="s">
        <v>1711</v>
      </c>
    </row>
    <row r="2467" spans="2:6" x14ac:dyDescent="0.35">
      <c r="B2467" s="752" t="s">
        <v>1700</v>
      </c>
      <c r="C2467" s="752">
        <v>2460</v>
      </c>
      <c r="D2467" s="343" t="s">
        <v>14489</v>
      </c>
      <c r="E2467" s="752" t="s">
        <v>431</v>
      </c>
      <c r="F2467" s="752" t="s">
        <v>1711</v>
      </c>
    </row>
    <row r="2468" spans="2:6" x14ac:dyDescent="0.35">
      <c r="B2468" s="752" t="s">
        <v>1700</v>
      </c>
      <c r="C2468" s="752">
        <v>2460</v>
      </c>
      <c r="D2468" s="343" t="s">
        <v>14488</v>
      </c>
      <c r="E2468" s="752" t="s">
        <v>431</v>
      </c>
      <c r="F2468" s="752" t="s">
        <v>1711</v>
      </c>
    </row>
    <row r="2469" spans="2:6" x14ac:dyDescent="0.35">
      <c r="B2469" s="752" t="s">
        <v>1700</v>
      </c>
      <c r="C2469" s="752">
        <v>2460</v>
      </c>
      <c r="D2469" s="343" t="s">
        <v>14487</v>
      </c>
      <c r="E2469" s="752" t="s">
        <v>431</v>
      </c>
      <c r="F2469" s="752" t="s">
        <v>1711</v>
      </c>
    </row>
    <row r="2470" spans="2:6" x14ac:dyDescent="0.35">
      <c r="B2470" s="752" t="s">
        <v>1700</v>
      </c>
      <c r="C2470" s="752">
        <v>2460</v>
      </c>
      <c r="D2470" s="343" t="s">
        <v>14486</v>
      </c>
      <c r="E2470" s="752" t="s">
        <v>431</v>
      </c>
      <c r="F2470" s="752" t="s">
        <v>1711</v>
      </c>
    </row>
    <row r="2471" spans="2:6" x14ac:dyDescent="0.35">
      <c r="B2471" s="752" t="s">
        <v>1700</v>
      </c>
      <c r="C2471" s="752">
        <v>2460</v>
      </c>
      <c r="D2471" s="343" t="s">
        <v>14485</v>
      </c>
      <c r="E2471" s="752" t="s">
        <v>431</v>
      </c>
      <c r="F2471" s="752" t="s">
        <v>1711</v>
      </c>
    </row>
    <row r="2472" spans="2:6" x14ac:dyDescent="0.35">
      <c r="B2472" s="752" t="s">
        <v>1700</v>
      </c>
      <c r="C2472" s="752">
        <v>2460</v>
      </c>
      <c r="D2472" s="343" t="s">
        <v>14484</v>
      </c>
      <c r="E2472" s="752" t="s">
        <v>431</v>
      </c>
      <c r="F2472" s="752" t="s">
        <v>1711</v>
      </c>
    </row>
    <row r="2473" spans="2:6" x14ac:dyDescent="0.35">
      <c r="B2473" s="752" t="s">
        <v>1700</v>
      </c>
      <c r="C2473" s="752">
        <v>2460</v>
      </c>
      <c r="D2473" s="343" t="s">
        <v>14483</v>
      </c>
      <c r="E2473" s="752" t="s">
        <v>431</v>
      </c>
      <c r="F2473" s="752" t="s">
        <v>1711</v>
      </c>
    </row>
    <row r="2474" spans="2:6" x14ac:dyDescent="0.35">
      <c r="B2474" s="752" t="s">
        <v>1700</v>
      </c>
      <c r="C2474" s="752">
        <v>2460</v>
      </c>
      <c r="D2474" s="343" t="s">
        <v>14482</v>
      </c>
      <c r="E2474" s="752" t="s">
        <v>431</v>
      </c>
      <c r="F2474" s="752" t="s">
        <v>1711</v>
      </c>
    </row>
    <row r="2475" spans="2:6" x14ac:dyDescent="0.35">
      <c r="B2475" s="752" t="s">
        <v>1700</v>
      </c>
      <c r="C2475" s="752">
        <v>2460</v>
      </c>
      <c r="D2475" s="343" t="s">
        <v>14481</v>
      </c>
      <c r="E2475" s="752" t="s">
        <v>431</v>
      </c>
      <c r="F2475" s="752" t="s">
        <v>1711</v>
      </c>
    </row>
    <row r="2476" spans="2:6" x14ac:dyDescent="0.35">
      <c r="B2476" s="752" t="s">
        <v>1700</v>
      </c>
      <c r="C2476" s="752">
        <v>2460</v>
      </c>
      <c r="D2476" s="343" t="s">
        <v>14480</v>
      </c>
      <c r="E2476" s="752" t="s">
        <v>431</v>
      </c>
      <c r="F2476" s="752" t="s">
        <v>1711</v>
      </c>
    </row>
    <row r="2477" spans="2:6" x14ac:dyDescent="0.35">
      <c r="B2477" s="752" t="s">
        <v>1700</v>
      </c>
      <c r="C2477" s="752">
        <v>2460</v>
      </c>
      <c r="D2477" s="343" t="s">
        <v>14479</v>
      </c>
      <c r="E2477" s="752" t="s">
        <v>431</v>
      </c>
      <c r="F2477" s="752" t="s">
        <v>1711</v>
      </c>
    </row>
    <row r="2478" spans="2:6" x14ac:dyDescent="0.35">
      <c r="B2478" s="752" t="s">
        <v>1700</v>
      </c>
      <c r="C2478" s="752">
        <v>2460</v>
      </c>
      <c r="D2478" s="343" t="s">
        <v>14478</v>
      </c>
      <c r="E2478" s="752" t="s">
        <v>431</v>
      </c>
      <c r="F2478" s="752" t="s">
        <v>1711</v>
      </c>
    </row>
    <row r="2479" spans="2:6" x14ac:dyDescent="0.35">
      <c r="B2479" s="752" t="s">
        <v>1700</v>
      </c>
      <c r="C2479" s="752">
        <v>2460</v>
      </c>
      <c r="D2479" s="343" t="s">
        <v>14477</v>
      </c>
      <c r="E2479" s="752" t="s">
        <v>431</v>
      </c>
      <c r="F2479" s="752" t="s">
        <v>1711</v>
      </c>
    </row>
    <row r="2480" spans="2:6" x14ac:dyDescent="0.35">
      <c r="B2480" s="752" t="s">
        <v>1700</v>
      </c>
      <c r="C2480" s="752">
        <v>2460</v>
      </c>
      <c r="D2480" s="343" t="s">
        <v>14476</v>
      </c>
      <c r="E2480" s="752" t="s">
        <v>431</v>
      </c>
      <c r="F2480" s="752" t="s">
        <v>1711</v>
      </c>
    </row>
    <row r="2481" spans="2:6" x14ac:dyDescent="0.35">
      <c r="B2481" s="752" t="s">
        <v>1700</v>
      </c>
      <c r="C2481" s="752">
        <v>2460</v>
      </c>
      <c r="D2481" s="343" t="s">
        <v>14475</v>
      </c>
      <c r="E2481" s="752" t="s">
        <v>431</v>
      </c>
      <c r="F2481" s="752" t="s">
        <v>1711</v>
      </c>
    </row>
    <row r="2482" spans="2:6" x14ac:dyDescent="0.35">
      <c r="B2482" s="752" t="s">
        <v>1700</v>
      </c>
      <c r="C2482" s="752">
        <v>2460</v>
      </c>
      <c r="D2482" s="343" t="s">
        <v>11073</v>
      </c>
      <c r="E2482" s="752" t="s">
        <v>431</v>
      </c>
      <c r="F2482" s="752" t="s">
        <v>1711</v>
      </c>
    </row>
    <row r="2483" spans="2:6" x14ac:dyDescent="0.35">
      <c r="B2483" s="752" t="s">
        <v>1700</v>
      </c>
      <c r="C2483" s="752">
        <v>2460</v>
      </c>
      <c r="D2483" s="343" t="s">
        <v>14474</v>
      </c>
      <c r="E2483" s="752" t="s">
        <v>431</v>
      </c>
      <c r="F2483" s="752" t="s">
        <v>1711</v>
      </c>
    </row>
    <row r="2484" spans="2:6" x14ac:dyDescent="0.35">
      <c r="B2484" s="752" t="s">
        <v>1700</v>
      </c>
      <c r="C2484" s="752">
        <v>2460</v>
      </c>
      <c r="D2484" s="343" t="s">
        <v>1986</v>
      </c>
      <c r="E2484" s="752" t="s">
        <v>431</v>
      </c>
      <c r="F2484" s="752" t="s">
        <v>1711</v>
      </c>
    </row>
    <row r="2485" spans="2:6" x14ac:dyDescent="0.35">
      <c r="B2485" s="752" t="s">
        <v>1700</v>
      </c>
      <c r="C2485" s="752">
        <v>2460</v>
      </c>
      <c r="D2485" s="343" t="s">
        <v>14473</v>
      </c>
      <c r="E2485" s="752" t="s">
        <v>431</v>
      </c>
      <c r="F2485" s="752" t="s">
        <v>1711</v>
      </c>
    </row>
    <row r="2486" spans="2:6" x14ac:dyDescent="0.35">
      <c r="B2486" s="752" t="s">
        <v>1700</v>
      </c>
      <c r="C2486" s="752">
        <v>2460</v>
      </c>
      <c r="D2486" s="343" t="s">
        <v>14472</v>
      </c>
      <c r="E2486" s="752" t="s">
        <v>431</v>
      </c>
      <c r="F2486" s="752" t="s">
        <v>1711</v>
      </c>
    </row>
    <row r="2487" spans="2:6" x14ac:dyDescent="0.35">
      <c r="B2487" s="752" t="s">
        <v>1700</v>
      </c>
      <c r="C2487" s="752">
        <v>2460</v>
      </c>
      <c r="D2487" s="343" t="s">
        <v>14471</v>
      </c>
      <c r="E2487" s="752" t="s">
        <v>431</v>
      </c>
      <c r="F2487" s="752" t="s">
        <v>1711</v>
      </c>
    </row>
    <row r="2488" spans="2:6" x14ac:dyDescent="0.35">
      <c r="B2488" s="752" t="s">
        <v>1700</v>
      </c>
      <c r="C2488" s="752">
        <v>2460</v>
      </c>
      <c r="D2488" s="343" t="s">
        <v>14470</v>
      </c>
      <c r="E2488" s="752" t="s">
        <v>431</v>
      </c>
      <c r="F2488" s="752" t="s">
        <v>1711</v>
      </c>
    </row>
    <row r="2489" spans="2:6" x14ac:dyDescent="0.35">
      <c r="B2489" s="752" t="s">
        <v>1700</v>
      </c>
      <c r="C2489" s="752">
        <v>2460</v>
      </c>
      <c r="D2489" s="343" t="s">
        <v>9232</v>
      </c>
      <c r="E2489" s="752" t="s">
        <v>431</v>
      </c>
      <c r="F2489" s="752" t="s">
        <v>1711</v>
      </c>
    </row>
    <row r="2490" spans="2:6" x14ac:dyDescent="0.35">
      <c r="B2490" s="752" t="s">
        <v>1700</v>
      </c>
      <c r="C2490" s="752">
        <v>2460</v>
      </c>
      <c r="D2490" s="343" t="s">
        <v>14469</v>
      </c>
      <c r="E2490" s="752" t="s">
        <v>431</v>
      </c>
      <c r="F2490" s="752" t="s">
        <v>1711</v>
      </c>
    </row>
    <row r="2491" spans="2:6" x14ac:dyDescent="0.35">
      <c r="B2491" s="752" t="s">
        <v>1700</v>
      </c>
      <c r="C2491" s="752">
        <v>2460</v>
      </c>
      <c r="D2491" s="343" t="s">
        <v>14468</v>
      </c>
      <c r="E2491" s="752" t="s">
        <v>431</v>
      </c>
      <c r="F2491" s="752" t="s">
        <v>1711</v>
      </c>
    </row>
    <row r="2492" spans="2:6" x14ac:dyDescent="0.35">
      <c r="B2492" s="752" t="s">
        <v>1700</v>
      </c>
      <c r="C2492" s="752">
        <v>2460</v>
      </c>
      <c r="D2492" s="343" t="s">
        <v>14467</v>
      </c>
      <c r="E2492" s="752" t="s">
        <v>431</v>
      </c>
      <c r="F2492" s="752" t="s">
        <v>1711</v>
      </c>
    </row>
    <row r="2493" spans="2:6" x14ac:dyDescent="0.35">
      <c r="B2493" s="752" t="s">
        <v>1700</v>
      </c>
      <c r="C2493" s="752">
        <v>2460</v>
      </c>
      <c r="D2493" s="343" t="s">
        <v>14466</v>
      </c>
      <c r="E2493" s="752" t="s">
        <v>431</v>
      </c>
      <c r="F2493" s="752" t="s">
        <v>1711</v>
      </c>
    </row>
    <row r="2494" spans="2:6" x14ac:dyDescent="0.35">
      <c r="B2494" s="752" t="s">
        <v>1700</v>
      </c>
      <c r="C2494" s="752">
        <v>2460</v>
      </c>
      <c r="D2494" s="343" t="s">
        <v>2112</v>
      </c>
      <c r="E2494" s="752" t="s">
        <v>431</v>
      </c>
      <c r="F2494" s="752" t="s">
        <v>1711</v>
      </c>
    </row>
    <row r="2495" spans="2:6" x14ac:dyDescent="0.35">
      <c r="B2495" s="752" t="s">
        <v>1700</v>
      </c>
      <c r="C2495" s="752">
        <v>2460</v>
      </c>
      <c r="D2495" s="343" t="s">
        <v>14465</v>
      </c>
      <c r="E2495" s="752" t="s">
        <v>431</v>
      </c>
      <c r="F2495" s="752" t="s">
        <v>1711</v>
      </c>
    </row>
    <row r="2496" spans="2:6" x14ac:dyDescent="0.35">
      <c r="B2496" s="752" t="s">
        <v>1700</v>
      </c>
      <c r="C2496" s="752">
        <v>2460</v>
      </c>
      <c r="D2496" s="343" t="s">
        <v>14464</v>
      </c>
      <c r="E2496" s="752" t="s">
        <v>431</v>
      </c>
      <c r="F2496" s="752" t="s">
        <v>1711</v>
      </c>
    </row>
    <row r="2497" spans="2:6" x14ac:dyDescent="0.35">
      <c r="B2497" s="752" t="s">
        <v>1700</v>
      </c>
      <c r="C2497" s="752">
        <v>2460</v>
      </c>
      <c r="D2497" s="343" t="s">
        <v>14463</v>
      </c>
      <c r="E2497" s="752" t="s">
        <v>431</v>
      </c>
      <c r="F2497" s="752" t="s">
        <v>1711</v>
      </c>
    </row>
    <row r="2498" spans="2:6" x14ac:dyDescent="0.35">
      <c r="B2498" s="752" t="s">
        <v>1700</v>
      </c>
      <c r="C2498" s="752">
        <v>2460</v>
      </c>
      <c r="D2498" s="343" t="s">
        <v>14462</v>
      </c>
      <c r="E2498" s="752" t="s">
        <v>431</v>
      </c>
      <c r="F2498" s="752" t="s">
        <v>1711</v>
      </c>
    </row>
    <row r="2499" spans="2:6" x14ac:dyDescent="0.35">
      <c r="B2499" s="752" t="s">
        <v>1700</v>
      </c>
      <c r="C2499" s="752">
        <v>2460</v>
      </c>
      <c r="D2499" s="343" t="s">
        <v>14461</v>
      </c>
      <c r="E2499" s="752" t="s">
        <v>431</v>
      </c>
      <c r="F2499" s="752" t="s">
        <v>1711</v>
      </c>
    </row>
    <row r="2500" spans="2:6" x14ac:dyDescent="0.35">
      <c r="B2500" s="752" t="s">
        <v>1700</v>
      </c>
      <c r="C2500" s="752">
        <v>2460</v>
      </c>
      <c r="D2500" s="343" t="s">
        <v>14090</v>
      </c>
      <c r="E2500" s="752" t="s">
        <v>431</v>
      </c>
      <c r="F2500" s="752" t="s">
        <v>1711</v>
      </c>
    </row>
    <row r="2501" spans="2:6" x14ac:dyDescent="0.35">
      <c r="B2501" s="752" t="s">
        <v>1700</v>
      </c>
      <c r="C2501" s="752">
        <v>2460</v>
      </c>
      <c r="D2501" s="343" t="s">
        <v>2426</v>
      </c>
      <c r="E2501" s="752" t="s">
        <v>431</v>
      </c>
      <c r="F2501" s="752" t="s">
        <v>1711</v>
      </c>
    </row>
    <row r="2502" spans="2:6" x14ac:dyDescent="0.35">
      <c r="B2502" s="752" t="s">
        <v>1700</v>
      </c>
      <c r="C2502" s="752">
        <v>2460</v>
      </c>
      <c r="D2502" s="343" t="s">
        <v>14460</v>
      </c>
      <c r="E2502" s="752" t="s">
        <v>431</v>
      </c>
      <c r="F2502" s="752" t="s">
        <v>1711</v>
      </c>
    </row>
    <row r="2503" spans="2:6" x14ac:dyDescent="0.35">
      <c r="B2503" s="752" t="s">
        <v>1700</v>
      </c>
      <c r="C2503" s="752">
        <v>2460</v>
      </c>
      <c r="D2503" s="343" t="s">
        <v>3649</v>
      </c>
      <c r="E2503" s="752" t="s">
        <v>431</v>
      </c>
      <c r="F2503" s="752" t="s">
        <v>1711</v>
      </c>
    </row>
    <row r="2504" spans="2:6" x14ac:dyDescent="0.35">
      <c r="B2504" s="752" t="s">
        <v>1700</v>
      </c>
      <c r="C2504" s="752">
        <v>2460</v>
      </c>
      <c r="D2504" s="343" t="s">
        <v>14459</v>
      </c>
      <c r="E2504" s="752" t="s">
        <v>431</v>
      </c>
      <c r="F2504" s="752" t="s">
        <v>1711</v>
      </c>
    </row>
    <row r="2505" spans="2:6" x14ac:dyDescent="0.35">
      <c r="B2505" s="752" t="s">
        <v>1700</v>
      </c>
      <c r="C2505" s="752">
        <v>2460</v>
      </c>
      <c r="D2505" s="343" t="s">
        <v>4769</v>
      </c>
      <c r="E2505" s="752" t="s">
        <v>431</v>
      </c>
      <c r="F2505" s="752" t="s">
        <v>1711</v>
      </c>
    </row>
    <row r="2506" spans="2:6" x14ac:dyDescent="0.35">
      <c r="B2506" s="752" t="s">
        <v>1700</v>
      </c>
      <c r="C2506" s="752">
        <v>2460</v>
      </c>
      <c r="D2506" s="343" t="s">
        <v>14458</v>
      </c>
      <c r="E2506" s="752" t="s">
        <v>431</v>
      </c>
      <c r="F2506" s="752" t="s">
        <v>1711</v>
      </c>
    </row>
    <row r="2507" spans="2:6" x14ac:dyDescent="0.35">
      <c r="B2507" s="752" t="s">
        <v>1700</v>
      </c>
      <c r="C2507" s="752">
        <v>2460</v>
      </c>
      <c r="D2507" s="343" t="s">
        <v>14457</v>
      </c>
      <c r="E2507" s="752" t="s">
        <v>431</v>
      </c>
      <c r="F2507" s="752" t="s">
        <v>1711</v>
      </c>
    </row>
    <row r="2508" spans="2:6" x14ac:dyDescent="0.35">
      <c r="B2508" s="752" t="s">
        <v>1700</v>
      </c>
      <c r="C2508" s="752">
        <v>2460</v>
      </c>
      <c r="D2508" s="343" t="s">
        <v>14456</v>
      </c>
      <c r="E2508" s="752" t="s">
        <v>431</v>
      </c>
      <c r="F2508" s="752" t="s">
        <v>1711</v>
      </c>
    </row>
    <row r="2509" spans="2:6" x14ac:dyDescent="0.35">
      <c r="B2509" s="752" t="s">
        <v>1700</v>
      </c>
      <c r="C2509" s="752">
        <v>2460</v>
      </c>
      <c r="D2509" s="343" t="s">
        <v>14455</v>
      </c>
      <c r="E2509" s="752" t="s">
        <v>431</v>
      </c>
      <c r="F2509" s="752" t="s">
        <v>1711</v>
      </c>
    </row>
    <row r="2510" spans="2:6" x14ac:dyDescent="0.35">
      <c r="B2510" s="752" t="s">
        <v>1700</v>
      </c>
      <c r="C2510" s="752">
        <v>2460</v>
      </c>
      <c r="D2510" s="343" t="s">
        <v>14454</v>
      </c>
      <c r="E2510" s="752" t="s">
        <v>431</v>
      </c>
      <c r="F2510" s="752" t="s">
        <v>1711</v>
      </c>
    </row>
    <row r="2511" spans="2:6" x14ac:dyDescent="0.35">
      <c r="B2511" s="752" t="s">
        <v>1700</v>
      </c>
      <c r="C2511" s="752">
        <v>2460</v>
      </c>
      <c r="D2511" s="343" t="s">
        <v>14453</v>
      </c>
      <c r="E2511" s="752" t="s">
        <v>431</v>
      </c>
      <c r="F2511" s="752" t="s">
        <v>1711</v>
      </c>
    </row>
    <row r="2512" spans="2:6" x14ac:dyDescent="0.35">
      <c r="B2512" s="752" t="s">
        <v>1700</v>
      </c>
      <c r="C2512" s="752">
        <v>2460</v>
      </c>
      <c r="D2512" s="343" t="s">
        <v>14452</v>
      </c>
      <c r="E2512" s="752" t="s">
        <v>431</v>
      </c>
      <c r="F2512" s="752" t="s">
        <v>1711</v>
      </c>
    </row>
    <row r="2513" spans="2:6" x14ac:dyDescent="0.35">
      <c r="B2513" s="752" t="s">
        <v>1700</v>
      </c>
      <c r="C2513" s="752">
        <v>2460</v>
      </c>
      <c r="D2513" s="343" t="s">
        <v>14451</v>
      </c>
      <c r="E2513" s="752" t="s">
        <v>431</v>
      </c>
      <c r="F2513" s="752" t="s">
        <v>1711</v>
      </c>
    </row>
    <row r="2514" spans="2:6" x14ac:dyDescent="0.35">
      <c r="B2514" s="752" t="s">
        <v>1700</v>
      </c>
      <c r="C2514" s="752">
        <v>2460</v>
      </c>
      <c r="D2514" s="343" t="s">
        <v>4774</v>
      </c>
      <c r="E2514" s="752" t="s">
        <v>431</v>
      </c>
      <c r="F2514" s="752" t="s">
        <v>1711</v>
      </c>
    </row>
    <row r="2515" spans="2:6" x14ac:dyDescent="0.35">
      <c r="B2515" s="752" t="s">
        <v>1700</v>
      </c>
      <c r="C2515" s="752">
        <v>2460</v>
      </c>
      <c r="D2515" s="343" t="s">
        <v>14450</v>
      </c>
      <c r="E2515" s="752" t="s">
        <v>431</v>
      </c>
      <c r="F2515" s="752" t="s">
        <v>1711</v>
      </c>
    </row>
    <row r="2516" spans="2:6" x14ac:dyDescent="0.35">
      <c r="B2516" s="752" t="s">
        <v>1700</v>
      </c>
      <c r="C2516" s="752">
        <v>2460</v>
      </c>
      <c r="D2516" s="343" t="s">
        <v>14449</v>
      </c>
      <c r="E2516" s="752" t="s">
        <v>431</v>
      </c>
      <c r="F2516" s="752" t="s">
        <v>1711</v>
      </c>
    </row>
    <row r="2517" spans="2:6" x14ac:dyDescent="0.35">
      <c r="B2517" s="752" t="s">
        <v>1700</v>
      </c>
      <c r="C2517" s="752">
        <v>2460</v>
      </c>
      <c r="D2517" s="343" t="s">
        <v>14448</v>
      </c>
      <c r="E2517" s="752" t="s">
        <v>431</v>
      </c>
      <c r="F2517" s="752" t="s">
        <v>1711</v>
      </c>
    </row>
    <row r="2518" spans="2:6" x14ac:dyDescent="0.35">
      <c r="B2518" s="752" t="s">
        <v>1700</v>
      </c>
      <c r="C2518" s="752">
        <v>2460</v>
      </c>
      <c r="D2518" s="343" t="s">
        <v>14447</v>
      </c>
      <c r="E2518" s="752" t="s">
        <v>431</v>
      </c>
      <c r="F2518" s="752" t="s">
        <v>1711</v>
      </c>
    </row>
    <row r="2519" spans="2:6" x14ac:dyDescent="0.35">
      <c r="B2519" s="752" t="s">
        <v>1700</v>
      </c>
      <c r="C2519" s="752">
        <v>2460</v>
      </c>
      <c r="D2519" s="343" t="s">
        <v>14446</v>
      </c>
      <c r="E2519" s="752" t="s">
        <v>431</v>
      </c>
      <c r="F2519" s="752" t="s">
        <v>1711</v>
      </c>
    </row>
    <row r="2520" spans="2:6" x14ac:dyDescent="0.35">
      <c r="B2520" s="752" t="s">
        <v>1700</v>
      </c>
      <c r="C2520" s="752">
        <v>2460</v>
      </c>
      <c r="D2520" s="343" t="s">
        <v>9470</v>
      </c>
      <c r="E2520" s="752" t="s">
        <v>431</v>
      </c>
      <c r="F2520" s="752" t="s">
        <v>1711</v>
      </c>
    </row>
    <row r="2521" spans="2:6" x14ac:dyDescent="0.35">
      <c r="B2521" s="752" t="s">
        <v>1700</v>
      </c>
      <c r="C2521" s="752">
        <v>2462</v>
      </c>
      <c r="D2521" s="343" t="s">
        <v>7149</v>
      </c>
      <c r="E2521" s="752" t="s">
        <v>431</v>
      </c>
      <c r="F2521" s="752" t="s">
        <v>1698</v>
      </c>
    </row>
    <row r="2522" spans="2:6" x14ac:dyDescent="0.35">
      <c r="B2522" s="752" t="s">
        <v>1700</v>
      </c>
      <c r="C2522" s="752">
        <v>2462</v>
      </c>
      <c r="D2522" s="343" t="s">
        <v>9835</v>
      </c>
      <c r="E2522" s="752" t="s">
        <v>431</v>
      </c>
      <c r="F2522" s="752" t="s">
        <v>1698</v>
      </c>
    </row>
    <row r="2523" spans="2:6" x14ac:dyDescent="0.35">
      <c r="B2523" s="752" t="s">
        <v>1700</v>
      </c>
      <c r="C2523" s="752">
        <v>2462</v>
      </c>
      <c r="D2523" s="343" t="s">
        <v>14445</v>
      </c>
      <c r="E2523" s="752" t="s">
        <v>431</v>
      </c>
      <c r="F2523" s="752" t="s">
        <v>1698</v>
      </c>
    </row>
    <row r="2524" spans="2:6" x14ac:dyDescent="0.35">
      <c r="B2524" s="752" t="s">
        <v>1700</v>
      </c>
      <c r="C2524" s="752">
        <v>2462</v>
      </c>
      <c r="D2524" s="343" t="s">
        <v>14444</v>
      </c>
      <c r="E2524" s="752" t="s">
        <v>431</v>
      </c>
      <c r="F2524" s="752" t="s">
        <v>1698</v>
      </c>
    </row>
    <row r="2525" spans="2:6" x14ac:dyDescent="0.35">
      <c r="B2525" s="752" t="s">
        <v>1700</v>
      </c>
      <c r="C2525" s="752">
        <v>2462</v>
      </c>
      <c r="D2525" s="343" t="s">
        <v>14443</v>
      </c>
      <c r="E2525" s="752" t="s">
        <v>431</v>
      </c>
      <c r="F2525" s="752" t="s">
        <v>1698</v>
      </c>
    </row>
    <row r="2526" spans="2:6" x14ac:dyDescent="0.35">
      <c r="B2526" s="752" t="s">
        <v>1700</v>
      </c>
      <c r="C2526" s="752">
        <v>2462</v>
      </c>
      <c r="D2526" s="343" t="s">
        <v>14442</v>
      </c>
      <c r="E2526" s="752" t="s">
        <v>431</v>
      </c>
      <c r="F2526" s="752" t="s">
        <v>1698</v>
      </c>
    </row>
    <row r="2527" spans="2:6" x14ac:dyDescent="0.35">
      <c r="B2527" s="752" t="s">
        <v>1700</v>
      </c>
      <c r="C2527" s="752">
        <v>2462</v>
      </c>
      <c r="D2527" s="343" t="s">
        <v>14441</v>
      </c>
      <c r="E2527" s="752" t="s">
        <v>431</v>
      </c>
      <c r="F2527" s="752" t="s">
        <v>1698</v>
      </c>
    </row>
    <row r="2528" spans="2:6" x14ac:dyDescent="0.35">
      <c r="B2528" s="752" t="s">
        <v>1700</v>
      </c>
      <c r="C2528" s="752">
        <v>2462</v>
      </c>
      <c r="D2528" s="343" t="s">
        <v>14440</v>
      </c>
      <c r="E2528" s="752" t="s">
        <v>431</v>
      </c>
      <c r="F2528" s="752" t="s">
        <v>1698</v>
      </c>
    </row>
    <row r="2529" spans="2:6" x14ac:dyDescent="0.35">
      <c r="B2529" s="752" t="s">
        <v>1700</v>
      </c>
      <c r="C2529" s="752">
        <v>2462</v>
      </c>
      <c r="D2529" s="343" t="s">
        <v>8273</v>
      </c>
      <c r="E2529" s="752" t="s">
        <v>431</v>
      </c>
      <c r="F2529" s="752" t="s">
        <v>1698</v>
      </c>
    </row>
    <row r="2530" spans="2:6" x14ac:dyDescent="0.35">
      <c r="B2530" s="752" t="s">
        <v>1700</v>
      </c>
      <c r="C2530" s="752">
        <v>2462</v>
      </c>
      <c r="D2530" s="343" t="s">
        <v>14439</v>
      </c>
      <c r="E2530" s="752" t="s">
        <v>431</v>
      </c>
      <c r="F2530" s="752" t="s">
        <v>1698</v>
      </c>
    </row>
    <row r="2531" spans="2:6" x14ac:dyDescent="0.35">
      <c r="B2531" s="752" t="s">
        <v>1700</v>
      </c>
      <c r="C2531" s="752">
        <v>2462</v>
      </c>
      <c r="D2531" s="343" t="s">
        <v>14438</v>
      </c>
      <c r="E2531" s="752" t="s">
        <v>431</v>
      </c>
      <c r="F2531" s="752" t="s">
        <v>1698</v>
      </c>
    </row>
    <row r="2532" spans="2:6" x14ac:dyDescent="0.35">
      <c r="B2532" s="752" t="s">
        <v>1700</v>
      </c>
      <c r="C2532" s="752">
        <v>2462</v>
      </c>
      <c r="D2532" s="343" t="s">
        <v>14437</v>
      </c>
      <c r="E2532" s="752" t="s">
        <v>431</v>
      </c>
      <c r="F2532" s="752" t="s">
        <v>1698</v>
      </c>
    </row>
    <row r="2533" spans="2:6" x14ac:dyDescent="0.35">
      <c r="B2533" s="752" t="s">
        <v>1700</v>
      </c>
      <c r="C2533" s="752">
        <v>2463</v>
      </c>
      <c r="D2533" s="343" t="s">
        <v>4027</v>
      </c>
      <c r="E2533" s="752" t="s">
        <v>431</v>
      </c>
      <c r="F2533" s="752" t="s">
        <v>1698</v>
      </c>
    </row>
    <row r="2534" spans="2:6" x14ac:dyDescent="0.35">
      <c r="B2534" s="752" t="s">
        <v>1700</v>
      </c>
      <c r="C2534" s="752">
        <v>2463</v>
      </c>
      <c r="D2534" s="343" t="s">
        <v>14436</v>
      </c>
      <c r="E2534" s="752" t="s">
        <v>431</v>
      </c>
      <c r="F2534" s="752" t="s">
        <v>1698</v>
      </c>
    </row>
    <row r="2535" spans="2:6" x14ac:dyDescent="0.35">
      <c r="B2535" s="752" t="s">
        <v>1700</v>
      </c>
      <c r="C2535" s="752">
        <v>2463</v>
      </c>
      <c r="D2535" s="343" t="s">
        <v>14435</v>
      </c>
      <c r="E2535" s="752" t="s">
        <v>431</v>
      </c>
      <c r="F2535" s="752" t="s">
        <v>1698</v>
      </c>
    </row>
    <row r="2536" spans="2:6" x14ac:dyDescent="0.35">
      <c r="B2536" s="752" t="s">
        <v>1700</v>
      </c>
      <c r="C2536" s="752">
        <v>2463</v>
      </c>
      <c r="D2536" s="343" t="s">
        <v>14434</v>
      </c>
      <c r="E2536" s="752" t="s">
        <v>431</v>
      </c>
      <c r="F2536" s="752" t="s">
        <v>1698</v>
      </c>
    </row>
    <row r="2537" spans="2:6" x14ac:dyDescent="0.35">
      <c r="B2537" s="752" t="s">
        <v>1700</v>
      </c>
      <c r="C2537" s="752">
        <v>2463</v>
      </c>
      <c r="D2537" s="343" t="s">
        <v>14433</v>
      </c>
      <c r="E2537" s="752" t="s">
        <v>431</v>
      </c>
      <c r="F2537" s="752" t="s">
        <v>1698</v>
      </c>
    </row>
    <row r="2538" spans="2:6" x14ac:dyDescent="0.35">
      <c r="B2538" s="752" t="s">
        <v>1700</v>
      </c>
      <c r="C2538" s="752">
        <v>2463</v>
      </c>
      <c r="D2538" s="343" t="s">
        <v>14432</v>
      </c>
      <c r="E2538" s="752" t="s">
        <v>431</v>
      </c>
      <c r="F2538" s="752" t="s">
        <v>1698</v>
      </c>
    </row>
    <row r="2539" spans="2:6" x14ac:dyDescent="0.35">
      <c r="B2539" s="752" t="s">
        <v>1700</v>
      </c>
      <c r="C2539" s="752">
        <v>2463</v>
      </c>
      <c r="D2539" s="343" t="s">
        <v>14431</v>
      </c>
      <c r="E2539" s="752" t="s">
        <v>431</v>
      </c>
      <c r="F2539" s="752" t="s">
        <v>1698</v>
      </c>
    </row>
    <row r="2540" spans="2:6" x14ac:dyDescent="0.35">
      <c r="B2540" s="752" t="s">
        <v>1700</v>
      </c>
      <c r="C2540" s="752">
        <v>2463</v>
      </c>
      <c r="D2540" s="343" t="s">
        <v>14430</v>
      </c>
      <c r="E2540" s="752" t="s">
        <v>431</v>
      </c>
      <c r="F2540" s="752" t="s">
        <v>1698</v>
      </c>
    </row>
    <row r="2541" spans="2:6" x14ac:dyDescent="0.35">
      <c r="B2541" s="752" t="s">
        <v>1700</v>
      </c>
      <c r="C2541" s="752">
        <v>2463</v>
      </c>
      <c r="D2541" s="343" t="s">
        <v>14429</v>
      </c>
      <c r="E2541" s="752" t="s">
        <v>431</v>
      </c>
      <c r="F2541" s="752" t="s">
        <v>1698</v>
      </c>
    </row>
    <row r="2542" spans="2:6" x14ac:dyDescent="0.35">
      <c r="B2542" s="752" t="s">
        <v>1700</v>
      </c>
      <c r="C2542" s="752">
        <v>2463</v>
      </c>
      <c r="D2542" s="343" t="s">
        <v>14428</v>
      </c>
      <c r="E2542" s="752" t="s">
        <v>431</v>
      </c>
      <c r="F2542" s="752" t="s">
        <v>1698</v>
      </c>
    </row>
    <row r="2543" spans="2:6" x14ac:dyDescent="0.35">
      <c r="B2543" s="752" t="s">
        <v>1700</v>
      </c>
      <c r="C2543" s="752">
        <v>2463</v>
      </c>
      <c r="D2543" s="343" t="s">
        <v>14427</v>
      </c>
      <c r="E2543" s="752" t="s">
        <v>431</v>
      </c>
      <c r="F2543" s="752" t="s">
        <v>1698</v>
      </c>
    </row>
    <row r="2544" spans="2:6" x14ac:dyDescent="0.35">
      <c r="B2544" s="752" t="s">
        <v>1700</v>
      </c>
      <c r="C2544" s="752">
        <v>2463</v>
      </c>
      <c r="D2544" s="343" t="s">
        <v>10781</v>
      </c>
      <c r="E2544" s="752" t="s">
        <v>431</v>
      </c>
      <c r="F2544" s="752" t="s">
        <v>1698</v>
      </c>
    </row>
    <row r="2545" spans="2:6" x14ac:dyDescent="0.35">
      <c r="B2545" s="752" t="s">
        <v>1700</v>
      </c>
      <c r="C2545" s="752">
        <v>2463</v>
      </c>
      <c r="D2545" s="343" t="s">
        <v>14426</v>
      </c>
      <c r="E2545" s="752" t="s">
        <v>431</v>
      </c>
      <c r="F2545" s="752" t="s">
        <v>1698</v>
      </c>
    </row>
    <row r="2546" spans="2:6" x14ac:dyDescent="0.35">
      <c r="B2546" s="752" t="s">
        <v>1700</v>
      </c>
      <c r="C2546" s="752">
        <v>2463</v>
      </c>
      <c r="D2546" s="343" t="s">
        <v>14425</v>
      </c>
      <c r="E2546" s="752" t="s">
        <v>431</v>
      </c>
      <c r="F2546" s="752" t="s">
        <v>1698</v>
      </c>
    </row>
    <row r="2547" spans="2:6" x14ac:dyDescent="0.35">
      <c r="B2547" s="752" t="s">
        <v>1700</v>
      </c>
      <c r="C2547" s="752">
        <v>2463</v>
      </c>
      <c r="D2547" s="343" t="s">
        <v>14424</v>
      </c>
      <c r="E2547" s="752" t="s">
        <v>431</v>
      </c>
      <c r="F2547" s="752" t="s">
        <v>1698</v>
      </c>
    </row>
    <row r="2548" spans="2:6" x14ac:dyDescent="0.35">
      <c r="B2548" s="752" t="s">
        <v>1700</v>
      </c>
      <c r="C2548" s="752">
        <v>2463</v>
      </c>
      <c r="D2548" s="343" t="s">
        <v>14423</v>
      </c>
      <c r="E2548" s="752" t="s">
        <v>431</v>
      </c>
      <c r="F2548" s="752" t="s">
        <v>1698</v>
      </c>
    </row>
    <row r="2549" spans="2:6" x14ac:dyDescent="0.35">
      <c r="B2549" s="752" t="s">
        <v>1700</v>
      </c>
      <c r="C2549" s="752">
        <v>2463</v>
      </c>
      <c r="D2549" s="343" t="s">
        <v>14422</v>
      </c>
      <c r="E2549" s="752" t="s">
        <v>431</v>
      </c>
      <c r="F2549" s="752" t="s">
        <v>1698</v>
      </c>
    </row>
    <row r="2550" spans="2:6" x14ac:dyDescent="0.35">
      <c r="B2550" s="752" t="s">
        <v>1700</v>
      </c>
      <c r="C2550" s="752">
        <v>2463</v>
      </c>
      <c r="D2550" s="343" t="s">
        <v>14421</v>
      </c>
      <c r="E2550" s="752" t="s">
        <v>431</v>
      </c>
      <c r="F2550" s="752" t="s">
        <v>1698</v>
      </c>
    </row>
    <row r="2551" spans="2:6" x14ac:dyDescent="0.35">
      <c r="B2551" s="752" t="s">
        <v>1700</v>
      </c>
      <c r="C2551" s="752">
        <v>2464</v>
      </c>
      <c r="D2551" s="343" t="s">
        <v>14420</v>
      </c>
      <c r="E2551" s="752" t="s">
        <v>431</v>
      </c>
      <c r="F2551" s="752" t="s">
        <v>1698</v>
      </c>
    </row>
    <row r="2552" spans="2:6" x14ac:dyDescent="0.35">
      <c r="B2552" s="752" t="s">
        <v>1700</v>
      </c>
      <c r="C2552" s="752">
        <v>2464</v>
      </c>
      <c r="D2552" s="343" t="s">
        <v>14419</v>
      </c>
      <c r="E2552" s="752" t="s">
        <v>431</v>
      </c>
      <c r="F2552" s="752" t="s">
        <v>1698</v>
      </c>
    </row>
    <row r="2553" spans="2:6" x14ac:dyDescent="0.35">
      <c r="B2553" s="752" t="s">
        <v>1700</v>
      </c>
      <c r="C2553" s="752">
        <v>2464</v>
      </c>
      <c r="D2553" s="343" t="s">
        <v>14418</v>
      </c>
      <c r="E2553" s="752" t="s">
        <v>431</v>
      </c>
      <c r="F2553" s="752" t="s">
        <v>1698</v>
      </c>
    </row>
    <row r="2554" spans="2:6" x14ac:dyDescent="0.35">
      <c r="B2554" s="752" t="s">
        <v>1700</v>
      </c>
      <c r="C2554" s="752">
        <v>2464</v>
      </c>
      <c r="D2554" s="343" t="s">
        <v>14417</v>
      </c>
      <c r="E2554" s="752" t="s">
        <v>431</v>
      </c>
      <c r="F2554" s="752" t="s">
        <v>1698</v>
      </c>
    </row>
    <row r="2555" spans="2:6" x14ac:dyDescent="0.35">
      <c r="B2555" s="752" t="s">
        <v>1700</v>
      </c>
      <c r="C2555" s="752">
        <v>2464</v>
      </c>
      <c r="D2555" s="343" t="s">
        <v>5079</v>
      </c>
      <c r="E2555" s="752" t="s">
        <v>431</v>
      </c>
      <c r="F2555" s="752" t="s">
        <v>1711</v>
      </c>
    </row>
    <row r="2556" spans="2:6" x14ac:dyDescent="0.35">
      <c r="B2556" s="752" t="s">
        <v>1700</v>
      </c>
      <c r="C2556" s="752">
        <v>2464</v>
      </c>
      <c r="D2556" s="343" t="s">
        <v>14416</v>
      </c>
      <c r="E2556" s="752" t="s">
        <v>431</v>
      </c>
      <c r="F2556" s="752" t="s">
        <v>1698</v>
      </c>
    </row>
    <row r="2557" spans="2:6" x14ac:dyDescent="0.35">
      <c r="B2557" s="752" t="s">
        <v>1700</v>
      </c>
      <c r="C2557" s="752">
        <v>2465</v>
      </c>
      <c r="D2557" s="343" t="s">
        <v>14415</v>
      </c>
      <c r="E2557" s="752" t="s">
        <v>431</v>
      </c>
      <c r="F2557" s="752" t="s">
        <v>1698</v>
      </c>
    </row>
    <row r="2558" spans="2:6" x14ac:dyDescent="0.35">
      <c r="B2558" s="752" t="s">
        <v>1700</v>
      </c>
      <c r="C2558" s="752">
        <v>2466</v>
      </c>
      <c r="D2558" s="343" t="s">
        <v>4116</v>
      </c>
      <c r="E2558" s="752" t="s">
        <v>431</v>
      </c>
      <c r="F2558" s="752" t="s">
        <v>1698</v>
      </c>
    </row>
    <row r="2559" spans="2:6" x14ac:dyDescent="0.35">
      <c r="B2559" s="752" t="s">
        <v>1700</v>
      </c>
      <c r="C2559" s="752">
        <v>2466</v>
      </c>
      <c r="D2559" s="343" t="s">
        <v>14414</v>
      </c>
      <c r="E2559" s="752" t="s">
        <v>431</v>
      </c>
      <c r="F2559" s="752" t="s">
        <v>1698</v>
      </c>
    </row>
    <row r="2560" spans="2:6" x14ac:dyDescent="0.35">
      <c r="B2560" s="752" t="s">
        <v>1700</v>
      </c>
      <c r="C2560" s="752">
        <v>2466</v>
      </c>
      <c r="D2560" s="343" t="s">
        <v>14413</v>
      </c>
      <c r="E2560" s="752" t="s">
        <v>431</v>
      </c>
      <c r="F2560" s="752" t="s">
        <v>1698</v>
      </c>
    </row>
    <row r="2561" spans="2:6" x14ac:dyDescent="0.35">
      <c r="B2561" s="752" t="s">
        <v>1700</v>
      </c>
      <c r="C2561" s="752">
        <v>2469</v>
      </c>
      <c r="D2561" s="343" t="s">
        <v>14412</v>
      </c>
      <c r="E2561" s="752" t="s">
        <v>431</v>
      </c>
      <c r="F2561" s="752" t="s">
        <v>1698</v>
      </c>
    </row>
    <row r="2562" spans="2:6" x14ac:dyDescent="0.35">
      <c r="B2562" s="752" t="s">
        <v>1700</v>
      </c>
      <c r="C2562" s="752">
        <v>2469</v>
      </c>
      <c r="D2562" s="343" t="s">
        <v>14411</v>
      </c>
      <c r="E2562" s="752" t="s">
        <v>431</v>
      </c>
      <c r="F2562" s="752" t="s">
        <v>1698</v>
      </c>
    </row>
    <row r="2563" spans="2:6" x14ac:dyDescent="0.35">
      <c r="B2563" s="752" t="s">
        <v>1700</v>
      </c>
      <c r="C2563" s="752">
        <v>2469</v>
      </c>
      <c r="D2563" s="343" t="s">
        <v>14410</v>
      </c>
      <c r="E2563" s="752" t="s">
        <v>431</v>
      </c>
      <c r="F2563" s="752" t="s">
        <v>1698</v>
      </c>
    </row>
    <row r="2564" spans="2:6" x14ac:dyDescent="0.35">
      <c r="B2564" s="752" t="s">
        <v>1700</v>
      </c>
      <c r="C2564" s="752">
        <v>2469</v>
      </c>
      <c r="D2564" s="343" t="s">
        <v>14409</v>
      </c>
      <c r="E2564" s="752" t="s">
        <v>431</v>
      </c>
      <c r="F2564" s="752" t="s">
        <v>1698</v>
      </c>
    </row>
    <row r="2565" spans="2:6" x14ac:dyDescent="0.35">
      <c r="B2565" s="752" t="s">
        <v>1700</v>
      </c>
      <c r="C2565" s="752">
        <v>2469</v>
      </c>
      <c r="D2565" s="343" t="s">
        <v>14408</v>
      </c>
      <c r="E2565" s="752" t="s">
        <v>431</v>
      </c>
      <c r="F2565" s="752" t="s">
        <v>1698</v>
      </c>
    </row>
    <row r="2566" spans="2:6" x14ac:dyDescent="0.35">
      <c r="B2566" s="752" t="s">
        <v>1700</v>
      </c>
      <c r="C2566" s="752">
        <v>2469</v>
      </c>
      <c r="D2566" s="343" t="s">
        <v>14407</v>
      </c>
      <c r="E2566" s="752" t="s">
        <v>431</v>
      </c>
      <c r="F2566" s="752" t="s">
        <v>1698</v>
      </c>
    </row>
    <row r="2567" spans="2:6" x14ac:dyDescent="0.35">
      <c r="B2567" s="752" t="s">
        <v>1700</v>
      </c>
      <c r="C2567" s="752">
        <v>2469</v>
      </c>
      <c r="D2567" s="343" t="s">
        <v>14406</v>
      </c>
      <c r="E2567" s="752" t="s">
        <v>431</v>
      </c>
      <c r="F2567" s="752" t="s">
        <v>1698</v>
      </c>
    </row>
    <row r="2568" spans="2:6" x14ac:dyDescent="0.35">
      <c r="B2568" s="752" t="s">
        <v>1700</v>
      </c>
      <c r="C2568" s="752">
        <v>2469</v>
      </c>
      <c r="D2568" s="343" t="s">
        <v>14405</v>
      </c>
      <c r="E2568" s="752" t="s">
        <v>431</v>
      </c>
      <c r="F2568" s="752" t="s">
        <v>1698</v>
      </c>
    </row>
    <row r="2569" spans="2:6" x14ac:dyDescent="0.35">
      <c r="B2569" s="752" t="s">
        <v>1700</v>
      </c>
      <c r="C2569" s="752">
        <v>2469</v>
      </c>
      <c r="D2569" s="343" t="s">
        <v>14404</v>
      </c>
      <c r="E2569" s="752" t="s">
        <v>431</v>
      </c>
      <c r="F2569" s="752" t="s">
        <v>1698</v>
      </c>
    </row>
    <row r="2570" spans="2:6" x14ac:dyDescent="0.35">
      <c r="B2570" s="752" t="s">
        <v>1700</v>
      </c>
      <c r="C2570" s="752">
        <v>2469</v>
      </c>
      <c r="D2570" s="343" t="s">
        <v>8757</v>
      </c>
      <c r="E2570" s="752" t="s">
        <v>431</v>
      </c>
      <c r="F2570" s="752" t="s">
        <v>1698</v>
      </c>
    </row>
    <row r="2571" spans="2:6" x14ac:dyDescent="0.35">
      <c r="B2571" s="752" t="s">
        <v>1700</v>
      </c>
      <c r="C2571" s="752">
        <v>2469</v>
      </c>
      <c r="D2571" s="343" t="s">
        <v>14403</v>
      </c>
      <c r="E2571" s="752" t="s">
        <v>431</v>
      </c>
      <c r="F2571" s="752" t="s">
        <v>1698</v>
      </c>
    </row>
    <row r="2572" spans="2:6" x14ac:dyDescent="0.35">
      <c r="B2572" s="752" t="s">
        <v>1700</v>
      </c>
      <c r="C2572" s="752">
        <v>2469</v>
      </c>
      <c r="D2572" s="343" t="s">
        <v>7668</v>
      </c>
      <c r="E2572" s="752" t="s">
        <v>431</v>
      </c>
      <c r="F2572" s="752" t="s">
        <v>1698</v>
      </c>
    </row>
    <row r="2573" spans="2:6" x14ac:dyDescent="0.35">
      <c r="B2573" s="752" t="s">
        <v>1700</v>
      </c>
      <c r="C2573" s="752">
        <v>2469</v>
      </c>
      <c r="D2573" s="343" t="s">
        <v>14402</v>
      </c>
      <c r="E2573" s="752" t="s">
        <v>431</v>
      </c>
      <c r="F2573" s="752" t="s">
        <v>1698</v>
      </c>
    </row>
    <row r="2574" spans="2:6" x14ac:dyDescent="0.35">
      <c r="B2574" s="752" t="s">
        <v>1700</v>
      </c>
      <c r="C2574" s="752">
        <v>2469</v>
      </c>
      <c r="D2574" s="343" t="s">
        <v>14401</v>
      </c>
      <c r="E2574" s="752" t="s">
        <v>431</v>
      </c>
      <c r="F2574" s="752" t="s">
        <v>1698</v>
      </c>
    </row>
    <row r="2575" spans="2:6" x14ac:dyDescent="0.35">
      <c r="B2575" s="752" t="s">
        <v>1700</v>
      </c>
      <c r="C2575" s="752">
        <v>2469</v>
      </c>
      <c r="D2575" s="343" t="s">
        <v>14400</v>
      </c>
      <c r="E2575" s="752" t="s">
        <v>431</v>
      </c>
      <c r="F2575" s="752" t="s">
        <v>1698</v>
      </c>
    </row>
    <row r="2576" spans="2:6" x14ac:dyDescent="0.35">
      <c r="B2576" s="752" t="s">
        <v>1700</v>
      </c>
      <c r="C2576" s="752">
        <v>2469</v>
      </c>
      <c r="D2576" s="343" t="s">
        <v>5552</v>
      </c>
      <c r="E2576" s="752" t="s">
        <v>431</v>
      </c>
      <c r="F2576" s="752" t="s">
        <v>1698</v>
      </c>
    </row>
    <row r="2577" spans="2:6" x14ac:dyDescent="0.35">
      <c r="B2577" s="752" t="s">
        <v>1700</v>
      </c>
      <c r="C2577" s="752">
        <v>2469</v>
      </c>
      <c r="D2577" s="343" t="s">
        <v>14399</v>
      </c>
      <c r="E2577" s="752" t="s">
        <v>431</v>
      </c>
      <c r="F2577" s="752" t="s">
        <v>1698</v>
      </c>
    </row>
    <row r="2578" spans="2:6" x14ac:dyDescent="0.35">
      <c r="B2578" s="752" t="s">
        <v>1700</v>
      </c>
      <c r="C2578" s="752">
        <v>2469</v>
      </c>
      <c r="D2578" s="343" t="s">
        <v>14398</v>
      </c>
      <c r="E2578" s="752" t="s">
        <v>431</v>
      </c>
      <c r="F2578" s="752" t="s">
        <v>1698</v>
      </c>
    </row>
    <row r="2579" spans="2:6" x14ac:dyDescent="0.35">
      <c r="B2579" s="752" t="s">
        <v>1700</v>
      </c>
      <c r="C2579" s="752">
        <v>2469</v>
      </c>
      <c r="D2579" s="343" t="s">
        <v>14397</v>
      </c>
      <c r="E2579" s="752" t="s">
        <v>431</v>
      </c>
      <c r="F2579" s="752" t="s">
        <v>1698</v>
      </c>
    </row>
    <row r="2580" spans="2:6" x14ac:dyDescent="0.35">
      <c r="B2580" s="752" t="s">
        <v>1700</v>
      </c>
      <c r="C2580" s="752">
        <v>2469</v>
      </c>
      <c r="D2580" s="343" t="s">
        <v>14396</v>
      </c>
      <c r="E2580" s="752" t="s">
        <v>431</v>
      </c>
      <c r="F2580" s="752" t="s">
        <v>1698</v>
      </c>
    </row>
    <row r="2581" spans="2:6" x14ac:dyDescent="0.35">
      <c r="B2581" s="752" t="s">
        <v>1700</v>
      </c>
      <c r="C2581" s="752">
        <v>2469</v>
      </c>
      <c r="D2581" s="343" t="s">
        <v>14395</v>
      </c>
      <c r="E2581" s="752" t="s">
        <v>431</v>
      </c>
      <c r="F2581" s="752" t="s">
        <v>1698</v>
      </c>
    </row>
    <row r="2582" spans="2:6" x14ac:dyDescent="0.35">
      <c r="B2582" s="752" t="s">
        <v>1700</v>
      </c>
      <c r="C2582" s="752">
        <v>2469</v>
      </c>
      <c r="D2582" s="343" t="s">
        <v>14394</v>
      </c>
      <c r="E2582" s="752" t="s">
        <v>431</v>
      </c>
      <c r="F2582" s="752" t="s">
        <v>1698</v>
      </c>
    </row>
    <row r="2583" spans="2:6" x14ac:dyDescent="0.35">
      <c r="B2583" s="752" t="s">
        <v>1700</v>
      </c>
      <c r="C2583" s="752">
        <v>2469</v>
      </c>
      <c r="D2583" s="343" t="s">
        <v>14393</v>
      </c>
      <c r="E2583" s="752" t="s">
        <v>431</v>
      </c>
      <c r="F2583" s="752" t="s">
        <v>1698</v>
      </c>
    </row>
    <row r="2584" spans="2:6" x14ac:dyDescent="0.35">
      <c r="B2584" s="752" t="s">
        <v>1700</v>
      </c>
      <c r="C2584" s="752">
        <v>2469</v>
      </c>
      <c r="D2584" s="343" t="s">
        <v>14392</v>
      </c>
      <c r="E2584" s="752" t="s">
        <v>431</v>
      </c>
      <c r="F2584" s="752" t="s">
        <v>1698</v>
      </c>
    </row>
    <row r="2585" spans="2:6" x14ac:dyDescent="0.35">
      <c r="B2585" s="752" t="s">
        <v>1700</v>
      </c>
      <c r="C2585" s="752">
        <v>2469</v>
      </c>
      <c r="D2585" s="343" t="s">
        <v>14391</v>
      </c>
      <c r="E2585" s="752" t="s">
        <v>431</v>
      </c>
      <c r="F2585" s="752" t="s">
        <v>1698</v>
      </c>
    </row>
    <row r="2586" spans="2:6" x14ac:dyDescent="0.35">
      <c r="B2586" s="752" t="s">
        <v>1700</v>
      </c>
      <c r="C2586" s="752">
        <v>2469</v>
      </c>
      <c r="D2586" s="343" t="s">
        <v>14390</v>
      </c>
      <c r="E2586" s="752" t="s">
        <v>431</v>
      </c>
      <c r="F2586" s="752" t="s">
        <v>1698</v>
      </c>
    </row>
    <row r="2587" spans="2:6" x14ac:dyDescent="0.35">
      <c r="B2587" s="752" t="s">
        <v>1700</v>
      </c>
      <c r="C2587" s="752">
        <v>2469</v>
      </c>
      <c r="D2587" s="343" t="s">
        <v>14389</v>
      </c>
      <c r="E2587" s="752" t="s">
        <v>431</v>
      </c>
      <c r="F2587" s="752" t="s">
        <v>1698</v>
      </c>
    </row>
    <row r="2588" spans="2:6" x14ac:dyDescent="0.35">
      <c r="B2588" s="752" t="s">
        <v>1700</v>
      </c>
      <c r="C2588" s="752">
        <v>2469</v>
      </c>
      <c r="D2588" s="343" t="s">
        <v>14388</v>
      </c>
      <c r="E2588" s="752" t="s">
        <v>431</v>
      </c>
      <c r="F2588" s="752" t="s">
        <v>1698</v>
      </c>
    </row>
    <row r="2589" spans="2:6" x14ac:dyDescent="0.35">
      <c r="B2589" s="752" t="s">
        <v>1700</v>
      </c>
      <c r="C2589" s="752">
        <v>2469</v>
      </c>
      <c r="D2589" s="343" t="s">
        <v>14387</v>
      </c>
      <c r="E2589" s="752" t="s">
        <v>431</v>
      </c>
      <c r="F2589" s="752" t="s">
        <v>1698</v>
      </c>
    </row>
    <row r="2590" spans="2:6" x14ac:dyDescent="0.35">
      <c r="B2590" s="752" t="s">
        <v>1700</v>
      </c>
      <c r="C2590" s="752">
        <v>2469</v>
      </c>
      <c r="D2590" s="343" t="s">
        <v>14386</v>
      </c>
      <c r="E2590" s="752" t="s">
        <v>431</v>
      </c>
      <c r="F2590" s="752" t="s">
        <v>1698</v>
      </c>
    </row>
    <row r="2591" spans="2:6" x14ac:dyDescent="0.35">
      <c r="B2591" s="752" t="s">
        <v>1700</v>
      </c>
      <c r="C2591" s="752">
        <v>2469</v>
      </c>
      <c r="D2591" s="343" t="s">
        <v>14385</v>
      </c>
      <c r="E2591" s="752" t="s">
        <v>431</v>
      </c>
      <c r="F2591" s="752" t="s">
        <v>1698</v>
      </c>
    </row>
    <row r="2592" spans="2:6" x14ac:dyDescent="0.35">
      <c r="B2592" s="752" t="s">
        <v>1700</v>
      </c>
      <c r="C2592" s="752">
        <v>2469</v>
      </c>
      <c r="D2592" s="343" t="s">
        <v>14384</v>
      </c>
      <c r="E2592" s="752" t="s">
        <v>431</v>
      </c>
      <c r="F2592" s="752" t="s">
        <v>1698</v>
      </c>
    </row>
    <row r="2593" spans="2:6" x14ac:dyDescent="0.35">
      <c r="B2593" s="752" t="s">
        <v>1700</v>
      </c>
      <c r="C2593" s="752">
        <v>2469</v>
      </c>
      <c r="D2593" s="343" t="s">
        <v>14383</v>
      </c>
      <c r="E2593" s="752" t="s">
        <v>431</v>
      </c>
      <c r="F2593" s="752" t="s">
        <v>1698</v>
      </c>
    </row>
    <row r="2594" spans="2:6" x14ac:dyDescent="0.35">
      <c r="B2594" s="752" t="s">
        <v>1700</v>
      </c>
      <c r="C2594" s="752">
        <v>2469</v>
      </c>
      <c r="D2594" s="343" t="s">
        <v>14382</v>
      </c>
      <c r="E2594" s="752" t="s">
        <v>431</v>
      </c>
      <c r="F2594" s="752" t="s">
        <v>1698</v>
      </c>
    </row>
    <row r="2595" spans="2:6" x14ac:dyDescent="0.35">
      <c r="B2595" s="752" t="s">
        <v>1700</v>
      </c>
      <c r="C2595" s="752">
        <v>2469</v>
      </c>
      <c r="D2595" s="343" t="s">
        <v>14381</v>
      </c>
      <c r="E2595" s="752" t="s">
        <v>431</v>
      </c>
      <c r="F2595" s="752" t="s">
        <v>1698</v>
      </c>
    </row>
    <row r="2596" spans="2:6" x14ac:dyDescent="0.35">
      <c r="B2596" s="752" t="s">
        <v>1700</v>
      </c>
      <c r="C2596" s="752">
        <v>2469</v>
      </c>
      <c r="D2596" s="343" t="s">
        <v>14380</v>
      </c>
      <c r="E2596" s="752" t="s">
        <v>431</v>
      </c>
      <c r="F2596" s="752" t="s">
        <v>1698</v>
      </c>
    </row>
    <row r="2597" spans="2:6" x14ac:dyDescent="0.35">
      <c r="B2597" s="752" t="s">
        <v>1700</v>
      </c>
      <c r="C2597" s="752">
        <v>2469</v>
      </c>
      <c r="D2597" s="343" t="s">
        <v>14379</v>
      </c>
      <c r="E2597" s="752" t="s">
        <v>431</v>
      </c>
      <c r="F2597" s="752" t="s">
        <v>1698</v>
      </c>
    </row>
    <row r="2598" spans="2:6" x14ac:dyDescent="0.35">
      <c r="B2598" s="752" t="s">
        <v>1700</v>
      </c>
      <c r="C2598" s="752">
        <v>2469</v>
      </c>
      <c r="D2598" s="343" t="s">
        <v>14378</v>
      </c>
      <c r="E2598" s="752" t="s">
        <v>431</v>
      </c>
      <c r="F2598" s="752" t="s">
        <v>1698</v>
      </c>
    </row>
    <row r="2599" spans="2:6" x14ac:dyDescent="0.35">
      <c r="B2599" s="752" t="s">
        <v>1700</v>
      </c>
      <c r="C2599" s="752">
        <v>2469</v>
      </c>
      <c r="D2599" s="343" t="s">
        <v>10449</v>
      </c>
      <c r="E2599" s="752" t="s">
        <v>431</v>
      </c>
      <c r="F2599" s="752" t="s">
        <v>1698</v>
      </c>
    </row>
    <row r="2600" spans="2:6" x14ac:dyDescent="0.35">
      <c r="B2600" s="752" t="s">
        <v>1700</v>
      </c>
      <c r="C2600" s="752">
        <v>2469</v>
      </c>
      <c r="D2600" s="343" t="s">
        <v>14377</v>
      </c>
      <c r="E2600" s="752" t="s">
        <v>431</v>
      </c>
      <c r="F2600" s="752" t="s">
        <v>1698</v>
      </c>
    </row>
    <row r="2601" spans="2:6" x14ac:dyDescent="0.35">
      <c r="B2601" s="752" t="s">
        <v>1700</v>
      </c>
      <c r="C2601" s="752">
        <v>2469</v>
      </c>
      <c r="D2601" s="343" t="s">
        <v>13187</v>
      </c>
      <c r="E2601" s="752" t="s">
        <v>431</v>
      </c>
      <c r="F2601" s="752" t="s">
        <v>1698</v>
      </c>
    </row>
    <row r="2602" spans="2:6" x14ac:dyDescent="0.35">
      <c r="B2602" s="752" t="s">
        <v>1700</v>
      </c>
      <c r="C2602" s="752">
        <v>2469</v>
      </c>
      <c r="D2602" s="343" t="s">
        <v>14376</v>
      </c>
      <c r="E2602" s="752" t="s">
        <v>431</v>
      </c>
      <c r="F2602" s="752" t="s">
        <v>1698</v>
      </c>
    </row>
    <row r="2603" spans="2:6" x14ac:dyDescent="0.35">
      <c r="B2603" s="752" t="s">
        <v>1700</v>
      </c>
      <c r="C2603" s="752">
        <v>2469</v>
      </c>
      <c r="D2603" s="343" t="s">
        <v>14375</v>
      </c>
      <c r="E2603" s="752" t="s">
        <v>431</v>
      </c>
      <c r="F2603" s="752" t="s">
        <v>1698</v>
      </c>
    </row>
    <row r="2604" spans="2:6" x14ac:dyDescent="0.35">
      <c r="B2604" s="752" t="s">
        <v>1700</v>
      </c>
      <c r="C2604" s="752">
        <v>2469</v>
      </c>
      <c r="D2604" s="343" t="s">
        <v>14374</v>
      </c>
      <c r="E2604" s="752" t="s">
        <v>431</v>
      </c>
      <c r="F2604" s="752" t="s">
        <v>1698</v>
      </c>
    </row>
    <row r="2605" spans="2:6" x14ac:dyDescent="0.35">
      <c r="B2605" s="752" t="s">
        <v>1700</v>
      </c>
      <c r="C2605" s="752">
        <v>2469</v>
      </c>
      <c r="D2605" s="343" t="s">
        <v>14373</v>
      </c>
      <c r="E2605" s="752" t="s">
        <v>431</v>
      </c>
      <c r="F2605" s="752" t="s">
        <v>1698</v>
      </c>
    </row>
    <row r="2606" spans="2:6" x14ac:dyDescent="0.35">
      <c r="B2606" s="752" t="s">
        <v>1700</v>
      </c>
      <c r="C2606" s="752">
        <v>2469</v>
      </c>
      <c r="D2606" s="343" t="s">
        <v>4606</v>
      </c>
      <c r="E2606" s="752" t="s">
        <v>431</v>
      </c>
      <c r="F2606" s="752" t="s">
        <v>1698</v>
      </c>
    </row>
    <row r="2607" spans="2:6" x14ac:dyDescent="0.35">
      <c r="B2607" s="752" t="s">
        <v>1700</v>
      </c>
      <c r="C2607" s="752">
        <v>2469</v>
      </c>
      <c r="D2607" s="343" t="s">
        <v>14372</v>
      </c>
      <c r="E2607" s="752" t="s">
        <v>431</v>
      </c>
      <c r="F2607" s="752" t="s">
        <v>1698</v>
      </c>
    </row>
    <row r="2608" spans="2:6" x14ac:dyDescent="0.35">
      <c r="B2608" s="752" t="s">
        <v>1700</v>
      </c>
      <c r="C2608" s="752">
        <v>2469</v>
      </c>
      <c r="D2608" s="343" t="s">
        <v>14371</v>
      </c>
      <c r="E2608" s="752" t="s">
        <v>431</v>
      </c>
      <c r="F2608" s="752" t="s">
        <v>1698</v>
      </c>
    </row>
    <row r="2609" spans="2:6" x14ac:dyDescent="0.35">
      <c r="B2609" s="752" t="s">
        <v>1700</v>
      </c>
      <c r="C2609" s="752">
        <v>2469</v>
      </c>
      <c r="D2609" s="343" t="s">
        <v>14370</v>
      </c>
      <c r="E2609" s="752" t="s">
        <v>431</v>
      </c>
      <c r="F2609" s="752" t="s">
        <v>1698</v>
      </c>
    </row>
    <row r="2610" spans="2:6" x14ac:dyDescent="0.35">
      <c r="B2610" s="752" t="s">
        <v>1700</v>
      </c>
      <c r="C2610" s="752">
        <v>2469</v>
      </c>
      <c r="D2610" s="343" t="s">
        <v>6888</v>
      </c>
      <c r="E2610" s="752" t="s">
        <v>431</v>
      </c>
      <c r="F2610" s="752" t="s">
        <v>1698</v>
      </c>
    </row>
    <row r="2611" spans="2:6" x14ac:dyDescent="0.35">
      <c r="B2611" s="752" t="s">
        <v>1700</v>
      </c>
      <c r="C2611" s="752">
        <v>2469</v>
      </c>
      <c r="D2611" s="343" t="s">
        <v>14369</v>
      </c>
      <c r="E2611" s="752" t="s">
        <v>431</v>
      </c>
      <c r="F2611" s="752" t="s">
        <v>1698</v>
      </c>
    </row>
    <row r="2612" spans="2:6" x14ac:dyDescent="0.35">
      <c r="B2612" s="752" t="s">
        <v>1700</v>
      </c>
      <c r="C2612" s="752">
        <v>2469</v>
      </c>
      <c r="D2612" s="343" t="s">
        <v>14368</v>
      </c>
      <c r="E2612" s="752" t="s">
        <v>431</v>
      </c>
      <c r="F2612" s="752" t="s">
        <v>1698</v>
      </c>
    </row>
    <row r="2613" spans="2:6" x14ac:dyDescent="0.35">
      <c r="B2613" s="752" t="s">
        <v>1700</v>
      </c>
      <c r="C2613" s="752">
        <v>2469</v>
      </c>
      <c r="D2613" s="343" t="s">
        <v>14367</v>
      </c>
      <c r="E2613" s="752" t="s">
        <v>431</v>
      </c>
      <c r="F2613" s="752" t="s">
        <v>1698</v>
      </c>
    </row>
    <row r="2614" spans="2:6" x14ac:dyDescent="0.35">
      <c r="B2614" s="752" t="s">
        <v>1700</v>
      </c>
      <c r="C2614" s="752">
        <v>2469</v>
      </c>
      <c r="D2614" s="343" t="s">
        <v>14366</v>
      </c>
      <c r="E2614" s="752" t="s">
        <v>431</v>
      </c>
      <c r="F2614" s="752" t="s">
        <v>1698</v>
      </c>
    </row>
    <row r="2615" spans="2:6" x14ac:dyDescent="0.35">
      <c r="B2615" s="752" t="s">
        <v>1700</v>
      </c>
      <c r="C2615" s="752">
        <v>2469</v>
      </c>
      <c r="D2615" s="343" t="s">
        <v>14365</v>
      </c>
      <c r="E2615" s="752" t="s">
        <v>431</v>
      </c>
      <c r="F2615" s="752" t="s">
        <v>1698</v>
      </c>
    </row>
    <row r="2616" spans="2:6" x14ac:dyDescent="0.35">
      <c r="B2616" s="752" t="s">
        <v>1700</v>
      </c>
      <c r="C2616" s="752">
        <v>2469</v>
      </c>
      <c r="D2616" s="343" t="s">
        <v>14364</v>
      </c>
      <c r="E2616" s="752" t="s">
        <v>431</v>
      </c>
      <c r="F2616" s="752" t="s">
        <v>1698</v>
      </c>
    </row>
    <row r="2617" spans="2:6" x14ac:dyDescent="0.35">
      <c r="B2617" s="752" t="s">
        <v>1700</v>
      </c>
      <c r="C2617" s="752">
        <v>2469</v>
      </c>
      <c r="D2617" s="343" t="s">
        <v>14363</v>
      </c>
      <c r="E2617" s="752" t="s">
        <v>431</v>
      </c>
      <c r="F2617" s="752" t="s">
        <v>1698</v>
      </c>
    </row>
    <row r="2618" spans="2:6" x14ac:dyDescent="0.35">
      <c r="B2618" s="752" t="s">
        <v>1700</v>
      </c>
      <c r="C2618" s="752">
        <v>2470</v>
      </c>
      <c r="D2618" s="343" t="s">
        <v>14362</v>
      </c>
      <c r="E2618" s="752" t="s">
        <v>431</v>
      </c>
      <c r="F2618" s="752" t="s">
        <v>1711</v>
      </c>
    </row>
    <row r="2619" spans="2:6" x14ac:dyDescent="0.35">
      <c r="B2619" s="752" t="s">
        <v>1700</v>
      </c>
      <c r="C2619" s="752">
        <v>2470</v>
      </c>
      <c r="D2619" s="343" t="s">
        <v>14361</v>
      </c>
      <c r="E2619" s="752" t="s">
        <v>431</v>
      </c>
      <c r="F2619" s="752" t="s">
        <v>1711</v>
      </c>
    </row>
    <row r="2620" spans="2:6" x14ac:dyDescent="0.35">
      <c r="B2620" s="752" t="s">
        <v>1700</v>
      </c>
      <c r="C2620" s="752">
        <v>2470</v>
      </c>
      <c r="D2620" s="343" t="s">
        <v>14360</v>
      </c>
      <c r="E2620" s="752" t="s">
        <v>431</v>
      </c>
      <c r="F2620" s="752" t="s">
        <v>1711</v>
      </c>
    </row>
    <row r="2621" spans="2:6" x14ac:dyDescent="0.35">
      <c r="B2621" s="752" t="s">
        <v>1700</v>
      </c>
      <c r="C2621" s="752">
        <v>2470</v>
      </c>
      <c r="D2621" s="343" t="s">
        <v>14359</v>
      </c>
      <c r="E2621" s="752" t="s">
        <v>431</v>
      </c>
      <c r="F2621" s="752" t="s">
        <v>1711</v>
      </c>
    </row>
    <row r="2622" spans="2:6" x14ac:dyDescent="0.35">
      <c r="B2622" s="752" t="s">
        <v>1700</v>
      </c>
      <c r="C2622" s="752">
        <v>2470</v>
      </c>
      <c r="D2622" s="343" t="s">
        <v>14358</v>
      </c>
      <c r="E2622" s="752" t="s">
        <v>431</v>
      </c>
      <c r="F2622" s="752" t="s">
        <v>1711</v>
      </c>
    </row>
    <row r="2623" spans="2:6" x14ac:dyDescent="0.35">
      <c r="B2623" s="752" t="s">
        <v>1700</v>
      </c>
      <c r="C2623" s="752">
        <v>2470</v>
      </c>
      <c r="D2623" s="343" t="s">
        <v>14357</v>
      </c>
      <c r="E2623" s="752" t="s">
        <v>431</v>
      </c>
      <c r="F2623" s="752" t="s">
        <v>1711</v>
      </c>
    </row>
    <row r="2624" spans="2:6" x14ac:dyDescent="0.35">
      <c r="B2624" s="752" t="s">
        <v>1700</v>
      </c>
      <c r="C2624" s="752">
        <v>2470</v>
      </c>
      <c r="D2624" s="343" t="s">
        <v>14356</v>
      </c>
      <c r="E2624" s="752" t="s">
        <v>431</v>
      </c>
      <c r="F2624" s="752" t="s">
        <v>1711</v>
      </c>
    </row>
    <row r="2625" spans="2:6" x14ac:dyDescent="0.35">
      <c r="B2625" s="752" t="s">
        <v>1700</v>
      </c>
      <c r="C2625" s="752">
        <v>2470</v>
      </c>
      <c r="D2625" s="343" t="s">
        <v>8325</v>
      </c>
      <c r="E2625" s="752" t="s">
        <v>431</v>
      </c>
      <c r="F2625" s="752" t="s">
        <v>1711</v>
      </c>
    </row>
    <row r="2626" spans="2:6" x14ac:dyDescent="0.35">
      <c r="B2626" s="752" t="s">
        <v>1700</v>
      </c>
      <c r="C2626" s="752">
        <v>2470</v>
      </c>
      <c r="D2626" s="343" t="s">
        <v>14355</v>
      </c>
      <c r="E2626" s="752" t="s">
        <v>431</v>
      </c>
      <c r="F2626" s="752" t="s">
        <v>1711</v>
      </c>
    </row>
    <row r="2627" spans="2:6" x14ac:dyDescent="0.35">
      <c r="B2627" s="752" t="s">
        <v>1700</v>
      </c>
      <c r="C2627" s="752">
        <v>2470</v>
      </c>
      <c r="D2627" s="343" t="s">
        <v>14354</v>
      </c>
      <c r="E2627" s="752" t="s">
        <v>431</v>
      </c>
      <c r="F2627" s="752" t="s">
        <v>1711</v>
      </c>
    </row>
    <row r="2628" spans="2:6" x14ac:dyDescent="0.35">
      <c r="B2628" s="752" t="s">
        <v>1700</v>
      </c>
      <c r="C2628" s="752">
        <v>2470</v>
      </c>
      <c r="D2628" s="343" t="s">
        <v>14353</v>
      </c>
      <c r="E2628" s="752" t="s">
        <v>431</v>
      </c>
      <c r="F2628" s="752" t="s">
        <v>1711</v>
      </c>
    </row>
    <row r="2629" spans="2:6" x14ac:dyDescent="0.35">
      <c r="B2629" s="752" t="s">
        <v>1700</v>
      </c>
      <c r="C2629" s="752">
        <v>2470</v>
      </c>
      <c r="D2629" s="343" t="s">
        <v>14352</v>
      </c>
      <c r="E2629" s="752" t="s">
        <v>431</v>
      </c>
      <c r="F2629" s="752" t="s">
        <v>1711</v>
      </c>
    </row>
    <row r="2630" spans="2:6" x14ac:dyDescent="0.35">
      <c r="B2630" s="752" t="s">
        <v>1700</v>
      </c>
      <c r="C2630" s="752">
        <v>2470</v>
      </c>
      <c r="D2630" s="343" t="s">
        <v>14351</v>
      </c>
      <c r="E2630" s="752" t="s">
        <v>431</v>
      </c>
      <c r="F2630" s="752" t="s">
        <v>1711</v>
      </c>
    </row>
    <row r="2631" spans="2:6" x14ac:dyDescent="0.35">
      <c r="B2631" s="752" t="s">
        <v>1700</v>
      </c>
      <c r="C2631" s="752">
        <v>2470</v>
      </c>
      <c r="D2631" s="343" t="s">
        <v>14350</v>
      </c>
      <c r="E2631" s="752" t="s">
        <v>431</v>
      </c>
      <c r="F2631" s="752" t="s">
        <v>1711</v>
      </c>
    </row>
    <row r="2632" spans="2:6" x14ac:dyDescent="0.35">
      <c r="B2632" s="752" t="s">
        <v>1700</v>
      </c>
      <c r="C2632" s="752">
        <v>2470</v>
      </c>
      <c r="D2632" s="343" t="s">
        <v>14349</v>
      </c>
      <c r="E2632" s="752" t="s">
        <v>431</v>
      </c>
      <c r="F2632" s="752" t="s">
        <v>1711</v>
      </c>
    </row>
    <row r="2633" spans="2:6" x14ac:dyDescent="0.35">
      <c r="B2633" s="752" t="s">
        <v>1700</v>
      </c>
      <c r="C2633" s="752">
        <v>2470</v>
      </c>
      <c r="D2633" s="343" t="s">
        <v>14348</v>
      </c>
      <c r="E2633" s="752" t="s">
        <v>431</v>
      </c>
      <c r="F2633" s="752" t="s">
        <v>1711</v>
      </c>
    </row>
    <row r="2634" spans="2:6" x14ac:dyDescent="0.35">
      <c r="B2634" s="752" t="s">
        <v>1700</v>
      </c>
      <c r="C2634" s="752">
        <v>2470</v>
      </c>
      <c r="D2634" s="343" t="s">
        <v>14347</v>
      </c>
      <c r="E2634" s="752" t="s">
        <v>431</v>
      </c>
      <c r="F2634" s="752" t="s">
        <v>1711</v>
      </c>
    </row>
    <row r="2635" spans="2:6" x14ac:dyDescent="0.35">
      <c r="B2635" s="752" t="s">
        <v>1700</v>
      </c>
      <c r="C2635" s="752">
        <v>2470</v>
      </c>
      <c r="D2635" s="343" t="s">
        <v>14346</v>
      </c>
      <c r="E2635" s="752" t="s">
        <v>431</v>
      </c>
      <c r="F2635" s="752" t="s">
        <v>1711</v>
      </c>
    </row>
    <row r="2636" spans="2:6" x14ac:dyDescent="0.35">
      <c r="B2636" s="752" t="s">
        <v>1700</v>
      </c>
      <c r="C2636" s="752">
        <v>2470</v>
      </c>
      <c r="D2636" s="343" t="s">
        <v>14345</v>
      </c>
      <c r="E2636" s="752" t="s">
        <v>431</v>
      </c>
      <c r="F2636" s="752" t="s">
        <v>1711</v>
      </c>
    </row>
    <row r="2637" spans="2:6" x14ac:dyDescent="0.35">
      <c r="B2637" s="752" t="s">
        <v>1700</v>
      </c>
      <c r="C2637" s="752">
        <v>2470</v>
      </c>
      <c r="D2637" s="343" t="s">
        <v>14344</v>
      </c>
      <c r="E2637" s="752" t="s">
        <v>431</v>
      </c>
      <c r="F2637" s="752" t="s">
        <v>1711</v>
      </c>
    </row>
    <row r="2638" spans="2:6" x14ac:dyDescent="0.35">
      <c r="B2638" s="752" t="s">
        <v>1700</v>
      </c>
      <c r="C2638" s="752">
        <v>2470</v>
      </c>
      <c r="D2638" s="343" t="s">
        <v>14343</v>
      </c>
      <c r="E2638" s="752" t="s">
        <v>431</v>
      </c>
      <c r="F2638" s="752" t="s">
        <v>1711</v>
      </c>
    </row>
    <row r="2639" spans="2:6" x14ac:dyDescent="0.35">
      <c r="B2639" s="752" t="s">
        <v>1700</v>
      </c>
      <c r="C2639" s="752">
        <v>2470</v>
      </c>
      <c r="D2639" s="343" t="s">
        <v>14342</v>
      </c>
      <c r="E2639" s="752" t="s">
        <v>431</v>
      </c>
      <c r="F2639" s="752" t="s">
        <v>1711</v>
      </c>
    </row>
    <row r="2640" spans="2:6" x14ac:dyDescent="0.35">
      <c r="B2640" s="752" t="s">
        <v>1700</v>
      </c>
      <c r="C2640" s="752">
        <v>2470</v>
      </c>
      <c r="D2640" s="343" t="s">
        <v>14341</v>
      </c>
      <c r="E2640" s="752" t="s">
        <v>431</v>
      </c>
      <c r="F2640" s="752" t="s">
        <v>1711</v>
      </c>
    </row>
    <row r="2641" spans="2:6" x14ac:dyDescent="0.35">
      <c r="B2641" s="752" t="s">
        <v>1700</v>
      </c>
      <c r="C2641" s="752">
        <v>2470</v>
      </c>
      <c r="D2641" s="343" t="s">
        <v>14340</v>
      </c>
      <c r="E2641" s="752" t="s">
        <v>431</v>
      </c>
      <c r="F2641" s="752" t="s">
        <v>1711</v>
      </c>
    </row>
    <row r="2642" spans="2:6" x14ac:dyDescent="0.35">
      <c r="B2642" s="752" t="s">
        <v>1700</v>
      </c>
      <c r="C2642" s="752">
        <v>2470</v>
      </c>
      <c r="D2642" s="343" t="s">
        <v>14339</v>
      </c>
      <c r="E2642" s="752" t="s">
        <v>431</v>
      </c>
      <c r="F2642" s="752" t="s">
        <v>1711</v>
      </c>
    </row>
    <row r="2643" spans="2:6" x14ac:dyDescent="0.35">
      <c r="B2643" s="752" t="s">
        <v>1700</v>
      </c>
      <c r="C2643" s="752">
        <v>2471</v>
      </c>
      <c r="D2643" s="343" t="s">
        <v>14338</v>
      </c>
      <c r="E2643" s="752" t="s">
        <v>431</v>
      </c>
      <c r="F2643" s="752" t="s">
        <v>1698</v>
      </c>
    </row>
    <row r="2644" spans="2:6" x14ac:dyDescent="0.35">
      <c r="B2644" s="752" t="s">
        <v>1700</v>
      </c>
      <c r="C2644" s="752">
        <v>2471</v>
      </c>
      <c r="D2644" s="343" t="s">
        <v>11382</v>
      </c>
      <c r="E2644" s="752" t="s">
        <v>431</v>
      </c>
      <c r="F2644" s="752" t="s">
        <v>1698</v>
      </c>
    </row>
    <row r="2645" spans="2:6" x14ac:dyDescent="0.35">
      <c r="B2645" s="752" t="s">
        <v>1700</v>
      </c>
      <c r="C2645" s="752">
        <v>2471</v>
      </c>
      <c r="D2645" s="343" t="s">
        <v>14337</v>
      </c>
      <c r="E2645" s="752" t="s">
        <v>431</v>
      </c>
      <c r="F2645" s="752" t="s">
        <v>1698</v>
      </c>
    </row>
    <row r="2646" spans="2:6" x14ac:dyDescent="0.35">
      <c r="B2646" s="752" t="s">
        <v>1700</v>
      </c>
      <c r="C2646" s="752">
        <v>2471</v>
      </c>
      <c r="D2646" s="343" t="s">
        <v>14336</v>
      </c>
      <c r="E2646" s="752" t="s">
        <v>431</v>
      </c>
      <c r="F2646" s="752" t="s">
        <v>1698</v>
      </c>
    </row>
    <row r="2647" spans="2:6" x14ac:dyDescent="0.35">
      <c r="B2647" s="752" t="s">
        <v>1700</v>
      </c>
      <c r="C2647" s="752">
        <v>2471</v>
      </c>
      <c r="D2647" s="343" t="s">
        <v>14335</v>
      </c>
      <c r="E2647" s="752" t="s">
        <v>431</v>
      </c>
      <c r="F2647" s="752" t="s">
        <v>1698</v>
      </c>
    </row>
    <row r="2648" spans="2:6" x14ac:dyDescent="0.35">
      <c r="B2648" s="752" t="s">
        <v>1700</v>
      </c>
      <c r="C2648" s="752">
        <v>2471</v>
      </c>
      <c r="D2648" s="343" t="s">
        <v>14334</v>
      </c>
      <c r="E2648" s="752" t="s">
        <v>431</v>
      </c>
      <c r="F2648" s="752" t="s">
        <v>1698</v>
      </c>
    </row>
    <row r="2649" spans="2:6" x14ac:dyDescent="0.35">
      <c r="B2649" s="752" t="s">
        <v>1700</v>
      </c>
      <c r="C2649" s="752">
        <v>2471</v>
      </c>
      <c r="D2649" s="343" t="s">
        <v>14333</v>
      </c>
      <c r="E2649" s="752" t="s">
        <v>431</v>
      </c>
      <c r="F2649" s="752" t="s">
        <v>1698</v>
      </c>
    </row>
    <row r="2650" spans="2:6" x14ac:dyDescent="0.35">
      <c r="B2650" s="752" t="s">
        <v>1700</v>
      </c>
      <c r="C2650" s="752">
        <v>2471</v>
      </c>
      <c r="D2650" s="343" t="s">
        <v>2086</v>
      </c>
      <c r="E2650" s="752" t="s">
        <v>431</v>
      </c>
      <c r="F2650" s="752" t="s">
        <v>1698</v>
      </c>
    </row>
    <row r="2651" spans="2:6" x14ac:dyDescent="0.35">
      <c r="B2651" s="752" t="s">
        <v>1700</v>
      </c>
      <c r="C2651" s="752">
        <v>2471</v>
      </c>
      <c r="D2651" s="343" t="s">
        <v>14332</v>
      </c>
      <c r="E2651" s="752" t="s">
        <v>431</v>
      </c>
      <c r="F2651" s="752" t="s">
        <v>1698</v>
      </c>
    </row>
    <row r="2652" spans="2:6" x14ac:dyDescent="0.35">
      <c r="B2652" s="752" t="s">
        <v>1700</v>
      </c>
      <c r="C2652" s="752">
        <v>2471</v>
      </c>
      <c r="D2652" s="343" t="s">
        <v>14331</v>
      </c>
      <c r="E2652" s="752" t="s">
        <v>431</v>
      </c>
      <c r="F2652" s="752" t="s">
        <v>1698</v>
      </c>
    </row>
    <row r="2653" spans="2:6" x14ac:dyDescent="0.35">
      <c r="B2653" s="752" t="s">
        <v>1700</v>
      </c>
      <c r="C2653" s="752">
        <v>2471</v>
      </c>
      <c r="D2653" s="343" t="s">
        <v>14330</v>
      </c>
      <c r="E2653" s="752" t="s">
        <v>431</v>
      </c>
      <c r="F2653" s="752" t="s">
        <v>1698</v>
      </c>
    </row>
    <row r="2654" spans="2:6" x14ac:dyDescent="0.35">
      <c r="B2654" s="752" t="s">
        <v>1700</v>
      </c>
      <c r="C2654" s="752">
        <v>2472</v>
      </c>
      <c r="D2654" s="343" t="s">
        <v>3579</v>
      </c>
      <c r="E2654" s="752" t="s">
        <v>431</v>
      </c>
      <c r="F2654" s="752" t="s">
        <v>1698</v>
      </c>
    </row>
    <row r="2655" spans="2:6" x14ac:dyDescent="0.35">
      <c r="B2655" s="752" t="s">
        <v>1700</v>
      </c>
      <c r="C2655" s="752">
        <v>2472</v>
      </c>
      <c r="D2655" s="343" t="s">
        <v>14329</v>
      </c>
      <c r="E2655" s="752" t="s">
        <v>431</v>
      </c>
      <c r="F2655" s="752" t="s">
        <v>1698</v>
      </c>
    </row>
    <row r="2656" spans="2:6" x14ac:dyDescent="0.35">
      <c r="B2656" s="752" t="s">
        <v>1700</v>
      </c>
      <c r="C2656" s="752">
        <v>2472</v>
      </c>
      <c r="D2656" s="343" t="s">
        <v>8612</v>
      </c>
      <c r="E2656" s="752" t="s">
        <v>431</v>
      </c>
      <c r="F2656" s="752" t="s">
        <v>1698</v>
      </c>
    </row>
    <row r="2657" spans="2:6" x14ac:dyDescent="0.35">
      <c r="B2657" s="752" t="s">
        <v>1700</v>
      </c>
      <c r="C2657" s="752">
        <v>2472</v>
      </c>
      <c r="D2657" s="343" t="s">
        <v>14328</v>
      </c>
      <c r="E2657" s="752" t="s">
        <v>431</v>
      </c>
      <c r="F2657" s="752" t="s">
        <v>1698</v>
      </c>
    </row>
    <row r="2658" spans="2:6" x14ac:dyDescent="0.35">
      <c r="B2658" s="752" t="s">
        <v>1700</v>
      </c>
      <c r="C2658" s="752">
        <v>2472</v>
      </c>
      <c r="D2658" s="343" t="s">
        <v>14327</v>
      </c>
      <c r="E2658" s="752" t="s">
        <v>431</v>
      </c>
      <c r="F2658" s="752" t="s">
        <v>1698</v>
      </c>
    </row>
    <row r="2659" spans="2:6" x14ac:dyDescent="0.35">
      <c r="B2659" s="752" t="s">
        <v>1700</v>
      </c>
      <c r="C2659" s="752">
        <v>2472</v>
      </c>
      <c r="D2659" s="343" t="s">
        <v>14326</v>
      </c>
      <c r="E2659" s="752" t="s">
        <v>431</v>
      </c>
      <c r="F2659" s="752" t="s">
        <v>1698</v>
      </c>
    </row>
    <row r="2660" spans="2:6" x14ac:dyDescent="0.35">
      <c r="B2660" s="752" t="s">
        <v>1700</v>
      </c>
      <c r="C2660" s="752">
        <v>2472</v>
      </c>
      <c r="D2660" s="343" t="s">
        <v>14325</v>
      </c>
      <c r="E2660" s="752" t="s">
        <v>431</v>
      </c>
      <c r="F2660" s="752" t="s">
        <v>1698</v>
      </c>
    </row>
    <row r="2661" spans="2:6" x14ac:dyDescent="0.35">
      <c r="B2661" s="752" t="s">
        <v>1700</v>
      </c>
      <c r="C2661" s="752">
        <v>2472</v>
      </c>
      <c r="D2661" s="343" t="s">
        <v>14324</v>
      </c>
      <c r="E2661" s="752" t="s">
        <v>431</v>
      </c>
      <c r="F2661" s="752" t="s">
        <v>1698</v>
      </c>
    </row>
    <row r="2662" spans="2:6" x14ac:dyDescent="0.35">
      <c r="B2662" s="752" t="s">
        <v>1700</v>
      </c>
      <c r="C2662" s="752">
        <v>2472</v>
      </c>
      <c r="D2662" s="343" t="s">
        <v>5266</v>
      </c>
      <c r="E2662" s="752" t="s">
        <v>431</v>
      </c>
      <c r="F2662" s="752" t="s">
        <v>1698</v>
      </c>
    </row>
    <row r="2663" spans="2:6" x14ac:dyDescent="0.35">
      <c r="B2663" s="752" t="s">
        <v>1700</v>
      </c>
      <c r="C2663" s="752">
        <v>2472</v>
      </c>
      <c r="D2663" s="343" t="s">
        <v>14323</v>
      </c>
      <c r="E2663" s="752" t="s">
        <v>431</v>
      </c>
      <c r="F2663" s="752" t="s">
        <v>1698</v>
      </c>
    </row>
    <row r="2664" spans="2:6" x14ac:dyDescent="0.35">
      <c r="B2664" s="752" t="s">
        <v>1700</v>
      </c>
      <c r="C2664" s="752">
        <v>2472</v>
      </c>
      <c r="D2664" s="343" t="s">
        <v>13896</v>
      </c>
      <c r="E2664" s="752" t="s">
        <v>431</v>
      </c>
      <c r="F2664" s="752" t="s">
        <v>1698</v>
      </c>
    </row>
    <row r="2665" spans="2:6" x14ac:dyDescent="0.35">
      <c r="B2665" s="752" t="s">
        <v>1700</v>
      </c>
      <c r="C2665" s="752">
        <v>2473</v>
      </c>
      <c r="D2665" s="343" t="s">
        <v>14322</v>
      </c>
      <c r="E2665" s="752" t="s">
        <v>431</v>
      </c>
      <c r="F2665" s="752" t="s">
        <v>1698</v>
      </c>
    </row>
    <row r="2666" spans="2:6" x14ac:dyDescent="0.35">
      <c r="B2666" s="752" t="s">
        <v>1700</v>
      </c>
      <c r="C2666" s="752">
        <v>2473</v>
      </c>
      <c r="D2666" s="343" t="s">
        <v>14321</v>
      </c>
      <c r="E2666" s="752" t="s">
        <v>431</v>
      </c>
      <c r="F2666" s="752" t="s">
        <v>1698</v>
      </c>
    </row>
    <row r="2667" spans="2:6" x14ac:dyDescent="0.35">
      <c r="B2667" s="752" t="s">
        <v>1700</v>
      </c>
      <c r="C2667" s="752">
        <v>2473</v>
      </c>
      <c r="D2667" s="343" t="s">
        <v>14320</v>
      </c>
      <c r="E2667" s="752" t="s">
        <v>431</v>
      </c>
      <c r="F2667" s="752" t="s">
        <v>1698</v>
      </c>
    </row>
    <row r="2668" spans="2:6" x14ac:dyDescent="0.35">
      <c r="B2668" s="752" t="s">
        <v>1700</v>
      </c>
      <c r="C2668" s="752">
        <v>2473</v>
      </c>
      <c r="D2668" s="343" t="s">
        <v>14319</v>
      </c>
      <c r="E2668" s="752" t="s">
        <v>431</v>
      </c>
      <c r="F2668" s="752" t="s">
        <v>1698</v>
      </c>
    </row>
    <row r="2669" spans="2:6" x14ac:dyDescent="0.35">
      <c r="B2669" s="752" t="s">
        <v>1700</v>
      </c>
      <c r="C2669" s="752">
        <v>2473</v>
      </c>
      <c r="D2669" s="343" t="s">
        <v>14318</v>
      </c>
      <c r="E2669" s="752" t="s">
        <v>431</v>
      </c>
      <c r="F2669" s="752" t="s">
        <v>1698</v>
      </c>
    </row>
    <row r="2670" spans="2:6" x14ac:dyDescent="0.35">
      <c r="B2670" s="752" t="s">
        <v>1700</v>
      </c>
      <c r="C2670" s="752">
        <v>2474</v>
      </c>
      <c r="D2670" s="343" t="s">
        <v>14317</v>
      </c>
      <c r="E2670" s="752" t="s">
        <v>431</v>
      </c>
      <c r="F2670" s="752" t="s">
        <v>1698</v>
      </c>
    </row>
    <row r="2671" spans="2:6" x14ac:dyDescent="0.35">
      <c r="B2671" s="752" t="s">
        <v>1700</v>
      </c>
      <c r="C2671" s="752">
        <v>2474</v>
      </c>
      <c r="D2671" s="343" t="s">
        <v>14316</v>
      </c>
      <c r="E2671" s="752" t="s">
        <v>431</v>
      </c>
      <c r="F2671" s="752" t="s">
        <v>1698</v>
      </c>
    </row>
    <row r="2672" spans="2:6" x14ac:dyDescent="0.35">
      <c r="B2672" s="752" t="s">
        <v>1700</v>
      </c>
      <c r="C2672" s="752">
        <v>2474</v>
      </c>
      <c r="D2672" s="343" t="s">
        <v>14315</v>
      </c>
      <c r="E2672" s="752" t="s">
        <v>431</v>
      </c>
      <c r="F2672" s="752" t="s">
        <v>1698</v>
      </c>
    </row>
    <row r="2673" spans="2:6" x14ac:dyDescent="0.35">
      <c r="B2673" s="752" t="s">
        <v>1700</v>
      </c>
      <c r="C2673" s="752">
        <v>2474</v>
      </c>
      <c r="D2673" s="343" t="s">
        <v>14314</v>
      </c>
      <c r="E2673" s="752" t="s">
        <v>431</v>
      </c>
      <c r="F2673" s="752" t="s">
        <v>1698</v>
      </c>
    </row>
    <row r="2674" spans="2:6" x14ac:dyDescent="0.35">
      <c r="B2674" s="752" t="s">
        <v>1700</v>
      </c>
      <c r="C2674" s="752">
        <v>2474</v>
      </c>
      <c r="D2674" s="343" t="s">
        <v>14313</v>
      </c>
      <c r="E2674" s="752" t="s">
        <v>431</v>
      </c>
      <c r="F2674" s="752" t="s">
        <v>1698</v>
      </c>
    </row>
    <row r="2675" spans="2:6" x14ac:dyDescent="0.35">
      <c r="B2675" s="752" t="s">
        <v>1700</v>
      </c>
      <c r="C2675" s="752">
        <v>2474</v>
      </c>
      <c r="D2675" s="343" t="s">
        <v>14312</v>
      </c>
      <c r="E2675" s="752" t="s">
        <v>431</v>
      </c>
      <c r="F2675" s="752" t="s">
        <v>1698</v>
      </c>
    </row>
    <row r="2676" spans="2:6" x14ac:dyDescent="0.35">
      <c r="B2676" s="752" t="s">
        <v>1700</v>
      </c>
      <c r="C2676" s="752">
        <v>2474</v>
      </c>
      <c r="D2676" s="343" t="s">
        <v>14311</v>
      </c>
      <c r="E2676" s="752" t="s">
        <v>431</v>
      </c>
      <c r="F2676" s="752" t="s">
        <v>1698</v>
      </c>
    </row>
    <row r="2677" spans="2:6" x14ac:dyDescent="0.35">
      <c r="B2677" s="752" t="s">
        <v>1700</v>
      </c>
      <c r="C2677" s="752">
        <v>2474</v>
      </c>
      <c r="D2677" s="343" t="s">
        <v>14310</v>
      </c>
      <c r="E2677" s="752" t="s">
        <v>431</v>
      </c>
      <c r="F2677" s="752" t="s">
        <v>1698</v>
      </c>
    </row>
    <row r="2678" spans="2:6" x14ac:dyDescent="0.35">
      <c r="B2678" s="752" t="s">
        <v>1700</v>
      </c>
      <c r="C2678" s="752">
        <v>2474</v>
      </c>
      <c r="D2678" s="343" t="s">
        <v>14309</v>
      </c>
      <c r="E2678" s="752" t="s">
        <v>431</v>
      </c>
      <c r="F2678" s="752" t="s">
        <v>1698</v>
      </c>
    </row>
    <row r="2679" spans="2:6" x14ac:dyDescent="0.35">
      <c r="B2679" s="752" t="s">
        <v>1700</v>
      </c>
      <c r="C2679" s="752">
        <v>2474</v>
      </c>
      <c r="D2679" s="343" t="s">
        <v>14308</v>
      </c>
      <c r="E2679" s="752" t="s">
        <v>431</v>
      </c>
      <c r="F2679" s="752" t="s">
        <v>1698</v>
      </c>
    </row>
    <row r="2680" spans="2:6" x14ac:dyDescent="0.35">
      <c r="B2680" s="752" t="s">
        <v>1700</v>
      </c>
      <c r="C2680" s="752">
        <v>2474</v>
      </c>
      <c r="D2680" s="343" t="s">
        <v>5397</v>
      </c>
      <c r="E2680" s="752" t="s">
        <v>431</v>
      </c>
      <c r="F2680" s="752" t="s">
        <v>1698</v>
      </c>
    </row>
    <row r="2681" spans="2:6" x14ac:dyDescent="0.35">
      <c r="B2681" s="752" t="s">
        <v>1700</v>
      </c>
      <c r="C2681" s="752">
        <v>2474</v>
      </c>
      <c r="D2681" s="343" t="s">
        <v>14307</v>
      </c>
      <c r="E2681" s="752" t="s">
        <v>431</v>
      </c>
      <c r="F2681" s="752" t="s">
        <v>1698</v>
      </c>
    </row>
    <row r="2682" spans="2:6" x14ac:dyDescent="0.35">
      <c r="B2682" s="752" t="s">
        <v>1700</v>
      </c>
      <c r="C2682" s="752">
        <v>2474</v>
      </c>
      <c r="D2682" s="343" t="s">
        <v>14306</v>
      </c>
      <c r="E2682" s="752" t="s">
        <v>431</v>
      </c>
      <c r="F2682" s="752" t="s">
        <v>1698</v>
      </c>
    </row>
    <row r="2683" spans="2:6" x14ac:dyDescent="0.35">
      <c r="B2683" s="752" t="s">
        <v>1700</v>
      </c>
      <c r="C2683" s="752">
        <v>2474</v>
      </c>
      <c r="D2683" s="343" t="s">
        <v>14305</v>
      </c>
      <c r="E2683" s="752" t="s">
        <v>431</v>
      </c>
      <c r="F2683" s="752" t="s">
        <v>1698</v>
      </c>
    </row>
    <row r="2684" spans="2:6" x14ac:dyDescent="0.35">
      <c r="B2684" s="752" t="s">
        <v>1700</v>
      </c>
      <c r="C2684" s="752">
        <v>2474</v>
      </c>
      <c r="D2684" s="343" t="s">
        <v>14304</v>
      </c>
      <c r="E2684" s="752" t="s">
        <v>431</v>
      </c>
      <c r="F2684" s="752" t="s">
        <v>1698</v>
      </c>
    </row>
    <row r="2685" spans="2:6" x14ac:dyDescent="0.35">
      <c r="B2685" s="752" t="s">
        <v>1700</v>
      </c>
      <c r="C2685" s="752">
        <v>2474</v>
      </c>
      <c r="D2685" s="343" t="s">
        <v>14303</v>
      </c>
      <c r="E2685" s="752" t="s">
        <v>431</v>
      </c>
      <c r="F2685" s="752" t="s">
        <v>1698</v>
      </c>
    </row>
    <row r="2686" spans="2:6" x14ac:dyDescent="0.35">
      <c r="B2686" s="752" t="s">
        <v>1700</v>
      </c>
      <c r="C2686" s="752">
        <v>2474</v>
      </c>
      <c r="D2686" s="343" t="s">
        <v>14302</v>
      </c>
      <c r="E2686" s="752" t="s">
        <v>431</v>
      </c>
      <c r="F2686" s="752" t="s">
        <v>1698</v>
      </c>
    </row>
    <row r="2687" spans="2:6" x14ac:dyDescent="0.35">
      <c r="B2687" s="752" t="s">
        <v>1700</v>
      </c>
      <c r="C2687" s="752">
        <v>2474</v>
      </c>
      <c r="D2687" s="343" t="s">
        <v>14301</v>
      </c>
      <c r="E2687" s="752" t="s">
        <v>431</v>
      </c>
      <c r="F2687" s="752" t="s">
        <v>1698</v>
      </c>
    </row>
    <row r="2688" spans="2:6" x14ac:dyDescent="0.35">
      <c r="B2688" s="752" t="s">
        <v>1700</v>
      </c>
      <c r="C2688" s="752">
        <v>2474</v>
      </c>
      <c r="D2688" s="343" t="s">
        <v>14300</v>
      </c>
      <c r="E2688" s="752" t="s">
        <v>431</v>
      </c>
      <c r="F2688" s="752" t="s">
        <v>1698</v>
      </c>
    </row>
    <row r="2689" spans="2:6" x14ac:dyDescent="0.35">
      <c r="B2689" s="752" t="s">
        <v>1700</v>
      </c>
      <c r="C2689" s="752">
        <v>2474</v>
      </c>
      <c r="D2689" s="343" t="s">
        <v>14299</v>
      </c>
      <c r="E2689" s="752" t="s">
        <v>431</v>
      </c>
      <c r="F2689" s="752" t="s">
        <v>1698</v>
      </c>
    </row>
    <row r="2690" spans="2:6" x14ac:dyDescent="0.35">
      <c r="B2690" s="752" t="s">
        <v>1700</v>
      </c>
      <c r="C2690" s="752">
        <v>2474</v>
      </c>
      <c r="D2690" s="343" t="s">
        <v>14298</v>
      </c>
      <c r="E2690" s="752" t="s">
        <v>431</v>
      </c>
      <c r="F2690" s="752" t="s">
        <v>1698</v>
      </c>
    </row>
    <row r="2691" spans="2:6" x14ac:dyDescent="0.35">
      <c r="B2691" s="752" t="s">
        <v>1700</v>
      </c>
      <c r="C2691" s="752">
        <v>2474</v>
      </c>
      <c r="D2691" s="343" t="s">
        <v>14297</v>
      </c>
      <c r="E2691" s="752" t="s">
        <v>431</v>
      </c>
      <c r="F2691" s="752" t="s">
        <v>1698</v>
      </c>
    </row>
    <row r="2692" spans="2:6" x14ac:dyDescent="0.35">
      <c r="B2692" s="752" t="s">
        <v>1700</v>
      </c>
      <c r="C2692" s="752">
        <v>2474</v>
      </c>
      <c r="D2692" s="343" t="s">
        <v>14296</v>
      </c>
      <c r="E2692" s="752" t="s">
        <v>431</v>
      </c>
      <c r="F2692" s="752" t="s">
        <v>1698</v>
      </c>
    </row>
    <row r="2693" spans="2:6" x14ac:dyDescent="0.35">
      <c r="B2693" s="752" t="s">
        <v>1700</v>
      </c>
      <c r="C2693" s="752">
        <v>2474</v>
      </c>
      <c r="D2693" s="343" t="s">
        <v>14295</v>
      </c>
      <c r="E2693" s="752" t="s">
        <v>431</v>
      </c>
      <c r="F2693" s="752" t="s">
        <v>1698</v>
      </c>
    </row>
    <row r="2694" spans="2:6" x14ac:dyDescent="0.35">
      <c r="B2694" s="752" t="s">
        <v>1700</v>
      </c>
      <c r="C2694" s="752">
        <v>2474</v>
      </c>
      <c r="D2694" s="343" t="s">
        <v>14294</v>
      </c>
      <c r="E2694" s="752" t="s">
        <v>431</v>
      </c>
      <c r="F2694" s="752" t="s">
        <v>1698</v>
      </c>
    </row>
    <row r="2695" spans="2:6" x14ac:dyDescent="0.35">
      <c r="B2695" s="752" t="s">
        <v>1700</v>
      </c>
      <c r="C2695" s="752">
        <v>2474</v>
      </c>
      <c r="D2695" s="343" t="s">
        <v>14293</v>
      </c>
      <c r="E2695" s="752" t="s">
        <v>431</v>
      </c>
      <c r="F2695" s="752" t="s">
        <v>1698</v>
      </c>
    </row>
    <row r="2696" spans="2:6" x14ac:dyDescent="0.35">
      <c r="B2696" s="752" t="s">
        <v>1700</v>
      </c>
      <c r="C2696" s="752">
        <v>2474</v>
      </c>
      <c r="D2696" s="343" t="s">
        <v>14292</v>
      </c>
      <c r="E2696" s="752" t="s">
        <v>431</v>
      </c>
      <c r="F2696" s="752" t="s">
        <v>1698</v>
      </c>
    </row>
    <row r="2697" spans="2:6" x14ac:dyDescent="0.35">
      <c r="B2697" s="752" t="s">
        <v>1700</v>
      </c>
      <c r="C2697" s="752">
        <v>2474</v>
      </c>
      <c r="D2697" s="343" t="s">
        <v>14291</v>
      </c>
      <c r="E2697" s="752" t="s">
        <v>431</v>
      </c>
      <c r="F2697" s="752" t="s">
        <v>1698</v>
      </c>
    </row>
    <row r="2698" spans="2:6" x14ac:dyDescent="0.35">
      <c r="B2698" s="752" t="s">
        <v>1700</v>
      </c>
      <c r="C2698" s="752">
        <v>2474</v>
      </c>
      <c r="D2698" s="343" t="s">
        <v>14290</v>
      </c>
      <c r="E2698" s="752" t="s">
        <v>431</v>
      </c>
      <c r="F2698" s="752" t="s">
        <v>1698</v>
      </c>
    </row>
    <row r="2699" spans="2:6" x14ac:dyDescent="0.35">
      <c r="B2699" s="752" t="s">
        <v>1700</v>
      </c>
      <c r="C2699" s="752">
        <v>2474</v>
      </c>
      <c r="D2699" s="343" t="s">
        <v>14289</v>
      </c>
      <c r="E2699" s="752" t="s">
        <v>431</v>
      </c>
      <c r="F2699" s="752" t="s">
        <v>1698</v>
      </c>
    </row>
    <row r="2700" spans="2:6" x14ac:dyDescent="0.35">
      <c r="B2700" s="752" t="s">
        <v>1700</v>
      </c>
      <c r="C2700" s="752">
        <v>2474</v>
      </c>
      <c r="D2700" s="343" t="s">
        <v>14288</v>
      </c>
      <c r="E2700" s="752" t="s">
        <v>431</v>
      </c>
      <c r="F2700" s="752" t="s">
        <v>1698</v>
      </c>
    </row>
    <row r="2701" spans="2:6" x14ac:dyDescent="0.35">
      <c r="B2701" s="752" t="s">
        <v>1700</v>
      </c>
      <c r="C2701" s="752">
        <v>2474</v>
      </c>
      <c r="D2701" s="343" t="s">
        <v>14287</v>
      </c>
      <c r="E2701" s="752" t="s">
        <v>431</v>
      </c>
      <c r="F2701" s="752" t="s">
        <v>1698</v>
      </c>
    </row>
    <row r="2702" spans="2:6" x14ac:dyDescent="0.35">
      <c r="B2702" s="752" t="s">
        <v>1700</v>
      </c>
      <c r="C2702" s="752">
        <v>2474</v>
      </c>
      <c r="D2702" s="343" t="s">
        <v>14286</v>
      </c>
      <c r="E2702" s="752" t="s">
        <v>431</v>
      </c>
      <c r="F2702" s="752" t="s">
        <v>1698</v>
      </c>
    </row>
    <row r="2703" spans="2:6" x14ac:dyDescent="0.35">
      <c r="B2703" s="752" t="s">
        <v>1700</v>
      </c>
      <c r="C2703" s="752">
        <v>2474</v>
      </c>
      <c r="D2703" s="343" t="s">
        <v>5300</v>
      </c>
      <c r="E2703" s="752" t="s">
        <v>431</v>
      </c>
      <c r="F2703" s="752" t="s">
        <v>1698</v>
      </c>
    </row>
    <row r="2704" spans="2:6" x14ac:dyDescent="0.35">
      <c r="B2704" s="752" t="s">
        <v>1700</v>
      </c>
      <c r="C2704" s="752">
        <v>2474</v>
      </c>
      <c r="D2704" s="343" t="s">
        <v>14090</v>
      </c>
      <c r="E2704" s="752" t="s">
        <v>431</v>
      </c>
      <c r="F2704" s="752" t="s">
        <v>1698</v>
      </c>
    </row>
    <row r="2705" spans="2:6" x14ac:dyDescent="0.35">
      <c r="B2705" s="752" t="s">
        <v>1700</v>
      </c>
      <c r="C2705" s="752">
        <v>2474</v>
      </c>
      <c r="D2705" s="343" t="s">
        <v>14285</v>
      </c>
      <c r="E2705" s="752" t="s">
        <v>431</v>
      </c>
      <c r="F2705" s="752" t="s">
        <v>1698</v>
      </c>
    </row>
    <row r="2706" spans="2:6" x14ac:dyDescent="0.35">
      <c r="B2706" s="752" t="s">
        <v>1700</v>
      </c>
      <c r="C2706" s="752">
        <v>2474</v>
      </c>
      <c r="D2706" s="343" t="s">
        <v>14284</v>
      </c>
      <c r="E2706" s="752" t="s">
        <v>431</v>
      </c>
      <c r="F2706" s="752" t="s">
        <v>1698</v>
      </c>
    </row>
    <row r="2707" spans="2:6" x14ac:dyDescent="0.35">
      <c r="B2707" s="752" t="s">
        <v>1700</v>
      </c>
      <c r="C2707" s="752">
        <v>2474</v>
      </c>
      <c r="D2707" s="343" t="s">
        <v>14283</v>
      </c>
      <c r="E2707" s="752" t="s">
        <v>431</v>
      </c>
      <c r="F2707" s="752" t="s">
        <v>1698</v>
      </c>
    </row>
    <row r="2708" spans="2:6" x14ac:dyDescent="0.35">
      <c r="B2708" s="752" t="s">
        <v>1700</v>
      </c>
      <c r="C2708" s="752">
        <v>2474</v>
      </c>
      <c r="D2708" s="343" t="s">
        <v>14282</v>
      </c>
      <c r="E2708" s="752" t="s">
        <v>431</v>
      </c>
      <c r="F2708" s="752" t="s">
        <v>1698</v>
      </c>
    </row>
    <row r="2709" spans="2:6" x14ac:dyDescent="0.35">
      <c r="B2709" s="752" t="s">
        <v>1700</v>
      </c>
      <c r="C2709" s="752">
        <v>2474</v>
      </c>
      <c r="D2709" s="343" t="s">
        <v>14281</v>
      </c>
      <c r="E2709" s="752" t="s">
        <v>431</v>
      </c>
      <c r="F2709" s="752" t="s">
        <v>1698</v>
      </c>
    </row>
    <row r="2710" spans="2:6" x14ac:dyDescent="0.35">
      <c r="B2710" s="752" t="s">
        <v>1700</v>
      </c>
      <c r="C2710" s="752">
        <v>2474</v>
      </c>
      <c r="D2710" s="343" t="s">
        <v>14280</v>
      </c>
      <c r="E2710" s="752" t="s">
        <v>431</v>
      </c>
      <c r="F2710" s="752" t="s">
        <v>1698</v>
      </c>
    </row>
    <row r="2711" spans="2:6" x14ac:dyDescent="0.35">
      <c r="B2711" s="752" t="s">
        <v>1700</v>
      </c>
      <c r="C2711" s="752">
        <v>2474</v>
      </c>
      <c r="D2711" s="343" t="s">
        <v>14279</v>
      </c>
      <c r="E2711" s="752" t="s">
        <v>431</v>
      </c>
      <c r="F2711" s="752" t="s">
        <v>1698</v>
      </c>
    </row>
    <row r="2712" spans="2:6" x14ac:dyDescent="0.35">
      <c r="B2712" s="752" t="s">
        <v>1700</v>
      </c>
      <c r="C2712" s="752">
        <v>2474</v>
      </c>
      <c r="D2712" s="343" t="s">
        <v>14278</v>
      </c>
      <c r="E2712" s="752" t="s">
        <v>431</v>
      </c>
      <c r="F2712" s="752" t="s">
        <v>1698</v>
      </c>
    </row>
    <row r="2713" spans="2:6" x14ac:dyDescent="0.35">
      <c r="B2713" s="752" t="s">
        <v>1700</v>
      </c>
      <c r="C2713" s="752">
        <v>2474</v>
      </c>
      <c r="D2713" s="343" t="s">
        <v>14277</v>
      </c>
      <c r="E2713" s="752" t="s">
        <v>431</v>
      </c>
      <c r="F2713" s="752" t="s">
        <v>1698</v>
      </c>
    </row>
    <row r="2714" spans="2:6" x14ac:dyDescent="0.35">
      <c r="B2714" s="752" t="s">
        <v>1700</v>
      </c>
      <c r="C2714" s="752">
        <v>2474</v>
      </c>
      <c r="D2714" s="343" t="s">
        <v>14276</v>
      </c>
      <c r="E2714" s="752" t="s">
        <v>431</v>
      </c>
      <c r="F2714" s="752" t="s">
        <v>1698</v>
      </c>
    </row>
    <row r="2715" spans="2:6" x14ac:dyDescent="0.35">
      <c r="B2715" s="752" t="s">
        <v>1700</v>
      </c>
      <c r="C2715" s="752">
        <v>2474</v>
      </c>
      <c r="D2715" s="343" t="s">
        <v>14275</v>
      </c>
      <c r="E2715" s="752" t="s">
        <v>431</v>
      </c>
      <c r="F2715" s="752" t="s">
        <v>1698</v>
      </c>
    </row>
    <row r="2716" spans="2:6" x14ac:dyDescent="0.35">
      <c r="B2716" s="752" t="s">
        <v>1700</v>
      </c>
      <c r="C2716" s="752">
        <v>2475</v>
      </c>
      <c r="D2716" s="343" t="s">
        <v>14274</v>
      </c>
      <c r="E2716" s="752" t="s">
        <v>431</v>
      </c>
      <c r="F2716" s="752" t="s">
        <v>1698</v>
      </c>
    </row>
    <row r="2717" spans="2:6" x14ac:dyDescent="0.35">
      <c r="B2717" s="752" t="s">
        <v>1700</v>
      </c>
      <c r="C2717" s="752">
        <v>2475</v>
      </c>
      <c r="D2717" s="343" t="s">
        <v>14273</v>
      </c>
      <c r="E2717" s="752" t="s">
        <v>431</v>
      </c>
      <c r="F2717" s="752" t="s">
        <v>1698</v>
      </c>
    </row>
    <row r="2718" spans="2:6" x14ac:dyDescent="0.35">
      <c r="B2718" s="752" t="s">
        <v>1700</v>
      </c>
      <c r="C2718" s="752">
        <v>2475</v>
      </c>
      <c r="D2718" s="343" t="s">
        <v>14272</v>
      </c>
      <c r="E2718" s="752" t="s">
        <v>431</v>
      </c>
      <c r="F2718" s="752" t="s">
        <v>1698</v>
      </c>
    </row>
    <row r="2719" spans="2:6" x14ac:dyDescent="0.35">
      <c r="B2719" s="752" t="s">
        <v>1700</v>
      </c>
      <c r="C2719" s="752">
        <v>2476</v>
      </c>
      <c r="D2719" s="343" t="s">
        <v>14271</v>
      </c>
      <c r="E2719" s="752" t="s">
        <v>431</v>
      </c>
      <c r="F2719" s="752" t="s">
        <v>1698</v>
      </c>
    </row>
    <row r="2720" spans="2:6" x14ac:dyDescent="0.35">
      <c r="B2720" s="752" t="s">
        <v>1700</v>
      </c>
      <c r="C2720" s="752">
        <v>2476</v>
      </c>
      <c r="D2720" s="343" t="s">
        <v>14270</v>
      </c>
      <c r="E2720" s="752" t="s">
        <v>431</v>
      </c>
      <c r="F2720" s="752" t="s">
        <v>1698</v>
      </c>
    </row>
    <row r="2721" spans="2:6" x14ac:dyDescent="0.35">
      <c r="B2721" s="752" t="s">
        <v>1700</v>
      </c>
      <c r="C2721" s="752">
        <v>2476</v>
      </c>
      <c r="D2721" s="343" t="s">
        <v>14269</v>
      </c>
      <c r="E2721" s="752" t="s">
        <v>431</v>
      </c>
      <c r="F2721" s="752" t="s">
        <v>1698</v>
      </c>
    </row>
    <row r="2722" spans="2:6" x14ac:dyDescent="0.35">
      <c r="B2722" s="752" t="s">
        <v>1700</v>
      </c>
      <c r="C2722" s="752">
        <v>2476</v>
      </c>
      <c r="D2722" s="343" t="s">
        <v>14268</v>
      </c>
      <c r="E2722" s="752" t="s">
        <v>431</v>
      </c>
      <c r="F2722" s="752" t="s">
        <v>1698</v>
      </c>
    </row>
    <row r="2723" spans="2:6" x14ac:dyDescent="0.35">
      <c r="B2723" s="752" t="s">
        <v>1700</v>
      </c>
      <c r="C2723" s="752">
        <v>2476</v>
      </c>
      <c r="D2723" s="343" t="s">
        <v>14267</v>
      </c>
      <c r="E2723" s="752" t="s">
        <v>431</v>
      </c>
      <c r="F2723" s="752" t="s">
        <v>1698</v>
      </c>
    </row>
    <row r="2724" spans="2:6" x14ac:dyDescent="0.35">
      <c r="B2724" s="752" t="s">
        <v>1700</v>
      </c>
      <c r="C2724" s="752">
        <v>2476</v>
      </c>
      <c r="D2724" s="343" t="s">
        <v>14266</v>
      </c>
      <c r="E2724" s="752" t="s">
        <v>431</v>
      </c>
      <c r="F2724" s="752" t="s">
        <v>1698</v>
      </c>
    </row>
    <row r="2725" spans="2:6" x14ac:dyDescent="0.35">
      <c r="B2725" s="752" t="s">
        <v>1700</v>
      </c>
      <c r="C2725" s="752">
        <v>2476</v>
      </c>
      <c r="D2725" s="343" t="s">
        <v>14265</v>
      </c>
      <c r="E2725" s="752" t="s">
        <v>431</v>
      </c>
      <c r="F2725" s="752" t="s">
        <v>1698</v>
      </c>
    </row>
    <row r="2726" spans="2:6" x14ac:dyDescent="0.35">
      <c r="B2726" s="752" t="s">
        <v>1700</v>
      </c>
      <c r="C2726" s="752">
        <v>2476</v>
      </c>
      <c r="D2726" s="343" t="s">
        <v>14264</v>
      </c>
      <c r="E2726" s="752" t="s">
        <v>431</v>
      </c>
      <c r="F2726" s="752" t="s">
        <v>1698</v>
      </c>
    </row>
    <row r="2727" spans="2:6" x14ac:dyDescent="0.35">
      <c r="B2727" s="752" t="s">
        <v>1700</v>
      </c>
      <c r="C2727" s="752">
        <v>2476</v>
      </c>
      <c r="D2727" s="343" t="s">
        <v>8270</v>
      </c>
      <c r="E2727" s="752" t="s">
        <v>431</v>
      </c>
      <c r="F2727" s="752" t="s">
        <v>1698</v>
      </c>
    </row>
    <row r="2728" spans="2:6" x14ac:dyDescent="0.35">
      <c r="B2728" s="752" t="s">
        <v>1700</v>
      </c>
      <c r="C2728" s="752">
        <v>2476</v>
      </c>
      <c r="D2728" s="343" t="s">
        <v>14263</v>
      </c>
      <c r="E2728" s="752" t="s">
        <v>431</v>
      </c>
      <c r="F2728" s="752" t="s">
        <v>1698</v>
      </c>
    </row>
    <row r="2729" spans="2:6" x14ac:dyDescent="0.35">
      <c r="B2729" s="752" t="s">
        <v>1700</v>
      </c>
      <c r="C2729" s="752">
        <v>2477</v>
      </c>
      <c r="D2729" s="343" t="s">
        <v>14262</v>
      </c>
      <c r="E2729" s="752" t="s">
        <v>431</v>
      </c>
      <c r="F2729" s="752" t="s">
        <v>212</v>
      </c>
    </row>
    <row r="2730" spans="2:6" x14ac:dyDescent="0.35">
      <c r="B2730" s="752" t="s">
        <v>1700</v>
      </c>
      <c r="C2730" s="752">
        <v>2477</v>
      </c>
      <c r="D2730" s="343" t="s">
        <v>14261</v>
      </c>
      <c r="E2730" s="752" t="s">
        <v>431</v>
      </c>
      <c r="F2730" s="752" t="s">
        <v>212</v>
      </c>
    </row>
    <row r="2731" spans="2:6" x14ac:dyDescent="0.35">
      <c r="B2731" s="752" t="s">
        <v>1700</v>
      </c>
      <c r="C2731" s="752">
        <v>2477</v>
      </c>
      <c r="D2731" s="343" t="s">
        <v>14260</v>
      </c>
      <c r="E2731" s="752" t="s">
        <v>431</v>
      </c>
      <c r="F2731" s="752" t="s">
        <v>212</v>
      </c>
    </row>
    <row r="2732" spans="2:6" x14ac:dyDescent="0.35">
      <c r="B2732" s="752" t="s">
        <v>1700</v>
      </c>
      <c r="C2732" s="752">
        <v>2477</v>
      </c>
      <c r="D2732" s="343" t="s">
        <v>14259</v>
      </c>
      <c r="E2732" s="752" t="s">
        <v>431</v>
      </c>
      <c r="F2732" s="752" t="s">
        <v>212</v>
      </c>
    </row>
    <row r="2733" spans="2:6" x14ac:dyDescent="0.35">
      <c r="B2733" s="752" t="s">
        <v>1700</v>
      </c>
      <c r="C2733" s="752">
        <v>2477</v>
      </c>
      <c r="D2733" s="343" t="s">
        <v>14258</v>
      </c>
      <c r="E2733" s="752" t="s">
        <v>431</v>
      </c>
      <c r="F2733" s="752" t="s">
        <v>212</v>
      </c>
    </row>
    <row r="2734" spans="2:6" x14ac:dyDescent="0.35">
      <c r="B2734" s="752" t="s">
        <v>1700</v>
      </c>
      <c r="C2734" s="752">
        <v>2477</v>
      </c>
      <c r="D2734" s="343" t="s">
        <v>14257</v>
      </c>
      <c r="E2734" s="752" t="s">
        <v>431</v>
      </c>
      <c r="F2734" s="752" t="s">
        <v>212</v>
      </c>
    </row>
    <row r="2735" spans="2:6" x14ac:dyDescent="0.35">
      <c r="B2735" s="752" t="s">
        <v>1700</v>
      </c>
      <c r="C2735" s="752">
        <v>2477</v>
      </c>
      <c r="D2735" s="343" t="s">
        <v>14256</v>
      </c>
      <c r="E2735" s="752" t="s">
        <v>431</v>
      </c>
      <c r="F2735" s="752" t="s">
        <v>212</v>
      </c>
    </row>
    <row r="2736" spans="2:6" x14ac:dyDescent="0.35">
      <c r="B2736" s="752" t="s">
        <v>1700</v>
      </c>
      <c r="C2736" s="752">
        <v>2477</v>
      </c>
      <c r="D2736" s="343" t="s">
        <v>3904</v>
      </c>
      <c r="E2736" s="752" t="s">
        <v>431</v>
      </c>
      <c r="F2736" s="752" t="s">
        <v>212</v>
      </c>
    </row>
    <row r="2737" spans="2:6" x14ac:dyDescent="0.35">
      <c r="B2737" s="752" t="s">
        <v>1700</v>
      </c>
      <c r="C2737" s="752">
        <v>2477</v>
      </c>
      <c r="D2737" s="343" t="s">
        <v>14255</v>
      </c>
      <c r="E2737" s="752" t="s">
        <v>431</v>
      </c>
      <c r="F2737" s="752" t="s">
        <v>212</v>
      </c>
    </row>
    <row r="2738" spans="2:6" x14ac:dyDescent="0.35">
      <c r="B2738" s="752" t="s">
        <v>1700</v>
      </c>
      <c r="C2738" s="752">
        <v>2477</v>
      </c>
      <c r="D2738" s="343" t="s">
        <v>14254</v>
      </c>
      <c r="E2738" s="752" t="s">
        <v>431</v>
      </c>
      <c r="F2738" s="752" t="s">
        <v>212</v>
      </c>
    </row>
    <row r="2739" spans="2:6" x14ac:dyDescent="0.35">
      <c r="B2739" s="752" t="s">
        <v>1700</v>
      </c>
      <c r="C2739" s="752">
        <v>2477</v>
      </c>
      <c r="D2739" s="343" t="s">
        <v>14253</v>
      </c>
      <c r="E2739" s="752" t="s">
        <v>431</v>
      </c>
      <c r="F2739" s="752" t="s">
        <v>212</v>
      </c>
    </row>
    <row r="2740" spans="2:6" x14ac:dyDescent="0.35">
      <c r="B2740" s="752" t="s">
        <v>1700</v>
      </c>
      <c r="C2740" s="752">
        <v>2477</v>
      </c>
      <c r="D2740" s="343" t="s">
        <v>14252</v>
      </c>
      <c r="E2740" s="752" t="s">
        <v>431</v>
      </c>
      <c r="F2740" s="752" t="s">
        <v>212</v>
      </c>
    </row>
    <row r="2741" spans="2:6" x14ac:dyDescent="0.35">
      <c r="B2741" s="752" t="s">
        <v>1700</v>
      </c>
      <c r="C2741" s="752">
        <v>2477</v>
      </c>
      <c r="D2741" s="343" t="s">
        <v>14251</v>
      </c>
      <c r="E2741" s="752" t="s">
        <v>431</v>
      </c>
      <c r="F2741" s="752" t="s">
        <v>212</v>
      </c>
    </row>
    <row r="2742" spans="2:6" x14ac:dyDescent="0.35">
      <c r="B2742" s="752" t="s">
        <v>1700</v>
      </c>
      <c r="C2742" s="752">
        <v>2477</v>
      </c>
      <c r="D2742" s="343" t="s">
        <v>14250</v>
      </c>
      <c r="E2742" s="752" t="s">
        <v>431</v>
      </c>
      <c r="F2742" s="752" t="s">
        <v>212</v>
      </c>
    </row>
    <row r="2743" spans="2:6" x14ac:dyDescent="0.35">
      <c r="B2743" s="752" t="s">
        <v>1700</v>
      </c>
      <c r="C2743" s="752">
        <v>2477</v>
      </c>
      <c r="D2743" s="343" t="s">
        <v>14249</v>
      </c>
      <c r="E2743" s="752" t="s">
        <v>431</v>
      </c>
      <c r="F2743" s="752" t="s">
        <v>212</v>
      </c>
    </row>
    <row r="2744" spans="2:6" x14ac:dyDescent="0.35">
      <c r="B2744" s="752" t="s">
        <v>1700</v>
      </c>
      <c r="C2744" s="752">
        <v>2477</v>
      </c>
      <c r="D2744" s="343" t="s">
        <v>14248</v>
      </c>
      <c r="E2744" s="752" t="s">
        <v>431</v>
      </c>
      <c r="F2744" s="752" t="s">
        <v>212</v>
      </c>
    </row>
    <row r="2745" spans="2:6" x14ac:dyDescent="0.35">
      <c r="B2745" s="752" t="s">
        <v>1700</v>
      </c>
      <c r="C2745" s="752">
        <v>2478</v>
      </c>
      <c r="D2745" s="343" t="s">
        <v>14247</v>
      </c>
      <c r="E2745" s="752" t="s">
        <v>431</v>
      </c>
      <c r="F2745" s="752" t="s">
        <v>210</v>
      </c>
    </row>
    <row r="2746" spans="2:6" x14ac:dyDescent="0.35">
      <c r="B2746" s="752" t="s">
        <v>1700</v>
      </c>
      <c r="C2746" s="752">
        <v>2478</v>
      </c>
      <c r="D2746" s="343" t="s">
        <v>14246</v>
      </c>
      <c r="E2746" s="752" t="s">
        <v>431</v>
      </c>
      <c r="F2746" s="753" t="s">
        <v>210</v>
      </c>
    </row>
    <row r="2747" spans="2:6" x14ac:dyDescent="0.35">
      <c r="B2747" s="752" t="s">
        <v>1700</v>
      </c>
      <c r="C2747" s="752">
        <v>2478</v>
      </c>
      <c r="D2747" s="343" t="s">
        <v>3091</v>
      </c>
      <c r="E2747" s="752" t="s">
        <v>431</v>
      </c>
      <c r="F2747" s="752" t="s">
        <v>210</v>
      </c>
    </row>
    <row r="2748" spans="2:6" x14ac:dyDescent="0.35">
      <c r="B2748" s="752" t="s">
        <v>1700</v>
      </c>
      <c r="C2748" s="752">
        <v>2478</v>
      </c>
      <c r="D2748" s="343" t="s">
        <v>14245</v>
      </c>
      <c r="E2748" s="752" t="s">
        <v>431</v>
      </c>
      <c r="F2748" s="752" t="s">
        <v>210</v>
      </c>
    </row>
    <row r="2749" spans="2:6" x14ac:dyDescent="0.35">
      <c r="B2749" s="752" t="s">
        <v>1700</v>
      </c>
      <c r="C2749" s="752">
        <v>2478</v>
      </c>
      <c r="D2749" s="343" t="s">
        <v>14244</v>
      </c>
      <c r="E2749" s="752" t="s">
        <v>431</v>
      </c>
      <c r="F2749" s="752" t="s">
        <v>210</v>
      </c>
    </row>
    <row r="2750" spans="2:6" x14ac:dyDescent="0.35">
      <c r="B2750" s="752" t="s">
        <v>1700</v>
      </c>
      <c r="C2750" s="752">
        <v>2478</v>
      </c>
      <c r="D2750" s="343" t="s">
        <v>14243</v>
      </c>
      <c r="E2750" s="752" t="s">
        <v>431</v>
      </c>
      <c r="F2750" s="752" t="s">
        <v>210</v>
      </c>
    </row>
    <row r="2751" spans="2:6" x14ac:dyDescent="0.35">
      <c r="B2751" s="752" t="s">
        <v>1700</v>
      </c>
      <c r="C2751" s="752">
        <v>2478</v>
      </c>
      <c r="D2751" s="343" t="s">
        <v>14242</v>
      </c>
      <c r="E2751" s="752" t="s">
        <v>431</v>
      </c>
      <c r="F2751" s="752" t="s">
        <v>210</v>
      </c>
    </row>
    <row r="2752" spans="2:6" x14ac:dyDescent="0.35">
      <c r="B2752" s="752" t="s">
        <v>1700</v>
      </c>
      <c r="C2752" s="752">
        <v>2478</v>
      </c>
      <c r="D2752" s="343" t="s">
        <v>14241</v>
      </c>
      <c r="E2752" s="752" t="s">
        <v>431</v>
      </c>
      <c r="F2752" s="753" t="s">
        <v>210</v>
      </c>
    </row>
    <row r="2753" spans="2:6" x14ac:dyDescent="0.35">
      <c r="B2753" s="752" t="s">
        <v>1700</v>
      </c>
      <c r="C2753" s="752">
        <v>2478</v>
      </c>
      <c r="D2753" s="343" t="s">
        <v>14240</v>
      </c>
      <c r="E2753" s="752" t="s">
        <v>431</v>
      </c>
      <c r="F2753" s="752" t="s">
        <v>210</v>
      </c>
    </row>
    <row r="2754" spans="2:6" x14ac:dyDescent="0.35">
      <c r="B2754" s="752" t="s">
        <v>1700</v>
      </c>
      <c r="C2754" s="752">
        <v>2478</v>
      </c>
      <c r="D2754" s="343" t="s">
        <v>14239</v>
      </c>
      <c r="E2754" s="752" t="s">
        <v>431</v>
      </c>
      <c r="F2754" s="752" t="s">
        <v>210</v>
      </c>
    </row>
    <row r="2755" spans="2:6" x14ac:dyDescent="0.35">
      <c r="B2755" s="752" t="s">
        <v>1700</v>
      </c>
      <c r="C2755" s="752">
        <v>2478</v>
      </c>
      <c r="D2755" s="343" t="s">
        <v>6616</v>
      </c>
      <c r="E2755" s="752" t="s">
        <v>431</v>
      </c>
      <c r="F2755" s="752" t="s">
        <v>210</v>
      </c>
    </row>
    <row r="2756" spans="2:6" x14ac:dyDescent="0.35">
      <c r="B2756" s="752" t="s">
        <v>1700</v>
      </c>
      <c r="C2756" s="752">
        <v>2478</v>
      </c>
      <c r="D2756" s="343" t="s">
        <v>14238</v>
      </c>
      <c r="E2756" s="752" t="s">
        <v>431</v>
      </c>
      <c r="F2756" s="752" t="s">
        <v>210</v>
      </c>
    </row>
    <row r="2757" spans="2:6" x14ac:dyDescent="0.35">
      <c r="B2757" s="752" t="s">
        <v>1700</v>
      </c>
      <c r="C2757" s="752">
        <v>2478</v>
      </c>
      <c r="D2757" s="343" t="s">
        <v>14237</v>
      </c>
      <c r="E2757" s="752" t="s">
        <v>431</v>
      </c>
      <c r="F2757" s="752" t="s">
        <v>210</v>
      </c>
    </row>
    <row r="2758" spans="2:6" x14ac:dyDescent="0.35">
      <c r="B2758" s="752" t="s">
        <v>1700</v>
      </c>
      <c r="C2758" s="752">
        <v>2478</v>
      </c>
      <c r="D2758" s="343" t="s">
        <v>14236</v>
      </c>
      <c r="E2758" s="752" t="s">
        <v>431</v>
      </c>
      <c r="F2758" s="752" t="s">
        <v>210</v>
      </c>
    </row>
    <row r="2759" spans="2:6" x14ac:dyDescent="0.35">
      <c r="B2759" s="752" t="s">
        <v>1700</v>
      </c>
      <c r="C2759" s="752">
        <v>2478</v>
      </c>
      <c r="D2759" s="343" t="s">
        <v>14235</v>
      </c>
      <c r="E2759" s="752" t="s">
        <v>431</v>
      </c>
      <c r="F2759" s="752" t="s">
        <v>210</v>
      </c>
    </row>
    <row r="2760" spans="2:6" x14ac:dyDescent="0.35">
      <c r="B2760" s="752" t="s">
        <v>1700</v>
      </c>
      <c r="C2760" s="752">
        <v>2478</v>
      </c>
      <c r="D2760" s="343" t="s">
        <v>14234</v>
      </c>
      <c r="E2760" s="752" t="s">
        <v>431</v>
      </c>
      <c r="F2760" s="752" t="s">
        <v>210</v>
      </c>
    </row>
    <row r="2761" spans="2:6" x14ac:dyDescent="0.35">
      <c r="B2761" s="752" t="s">
        <v>1700</v>
      </c>
      <c r="C2761" s="752">
        <v>2478</v>
      </c>
      <c r="D2761" s="343" t="s">
        <v>14233</v>
      </c>
      <c r="E2761" s="752" t="s">
        <v>431</v>
      </c>
      <c r="F2761" s="752" t="s">
        <v>210</v>
      </c>
    </row>
    <row r="2762" spans="2:6" x14ac:dyDescent="0.35">
      <c r="B2762" s="752" t="s">
        <v>1700</v>
      </c>
      <c r="C2762" s="752">
        <v>2479</v>
      </c>
      <c r="D2762" s="343" t="s">
        <v>14232</v>
      </c>
      <c r="E2762" s="752" t="s">
        <v>431</v>
      </c>
      <c r="F2762" s="752" t="s">
        <v>210</v>
      </c>
    </row>
    <row r="2763" spans="2:6" x14ac:dyDescent="0.35">
      <c r="B2763" s="752" t="s">
        <v>1700</v>
      </c>
      <c r="C2763" s="752">
        <v>2479</v>
      </c>
      <c r="D2763" s="343" t="s">
        <v>8893</v>
      </c>
      <c r="E2763" s="752" t="s">
        <v>431</v>
      </c>
      <c r="F2763" s="752" t="s">
        <v>210</v>
      </c>
    </row>
    <row r="2764" spans="2:6" x14ac:dyDescent="0.35">
      <c r="B2764" s="752" t="s">
        <v>1700</v>
      </c>
      <c r="C2764" s="752">
        <v>2479</v>
      </c>
      <c r="D2764" s="343" t="s">
        <v>14231</v>
      </c>
      <c r="E2764" s="752" t="s">
        <v>431</v>
      </c>
      <c r="F2764" s="752" t="s">
        <v>210</v>
      </c>
    </row>
    <row r="2765" spans="2:6" x14ac:dyDescent="0.35">
      <c r="B2765" s="752" t="s">
        <v>1700</v>
      </c>
      <c r="C2765" s="752">
        <v>2479</v>
      </c>
      <c r="D2765" s="343" t="s">
        <v>14230</v>
      </c>
      <c r="E2765" s="752" t="s">
        <v>431</v>
      </c>
      <c r="F2765" s="752" t="s">
        <v>210</v>
      </c>
    </row>
    <row r="2766" spans="2:6" x14ac:dyDescent="0.35">
      <c r="B2766" s="752" t="s">
        <v>1700</v>
      </c>
      <c r="C2766" s="752">
        <v>2479</v>
      </c>
      <c r="D2766" s="343" t="s">
        <v>14229</v>
      </c>
      <c r="E2766" s="752" t="s">
        <v>431</v>
      </c>
      <c r="F2766" s="752" t="s">
        <v>210</v>
      </c>
    </row>
    <row r="2767" spans="2:6" x14ac:dyDescent="0.35">
      <c r="B2767" s="752" t="s">
        <v>1700</v>
      </c>
      <c r="C2767" s="752">
        <v>2479</v>
      </c>
      <c r="D2767" s="343" t="s">
        <v>14228</v>
      </c>
      <c r="E2767" s="752" t="s">
        <v>431</v>
      </c>
      <c r="F2767" s="752" t="s">
        <v>210</v>
      </c>
    </row>
    <row r="2768" spans="2:6" x14ac:dyDescent="0.35">
      <c r="B2768" s="752" t="s">
        <v>1700</v>
      </c>
      <c r="C2768" s="752">
        <v>2479</v>
      </c>
      <c r="D2768" s="343" t="s">
        <v>14227</v>
      </c>
      <c r="E2768" s="752" t="s">
        <v>431</v>
      </c>
      <c r="F2768" s="752" t="s">
        <v>210</v>
      </c>
    </row>
    <row r="2769" spans="2:6" x14ac:dyDescent="0.35">
      <c r="B2769" s="752" t="s">
        <v>1700</v>
      </c>
      <c r="C2769" s="752">
        <v>2479</v>
      </c>
      <c r="D2769" s="343" t="s">
        <v>14226</v>
      </c>
      <c r="E2769" s="752" t="s">
        <v>431</v>
      </c>
      <c r="F2769" s="752" t="s">
        <v>210</v>
      </c>
    </row>
    <row r="2770" spans="2:6" x14ac:dyDescent="0.35">
      <c r="B2770" s="752" t="s">
        <v>1700</v>
      </c>
      <c r="C2770" s="752">
        <v>2479</v>
      </c>
      <c r="D2770" s="343" t="s">
        <v>14225</v>
      </c>
      <c r="E2770" s="752" t="s">
        <v>431</v>
      </c>
      <c r="F2770" s="752" t="s">
        <v>210</v>
      </c>
    </row>
    <row r="2771" spans="2:6" x14ac:dyDescent="0.35">
      <c r="B2771" s="752" t="s">
        <v>1700</v>
      </c>
      <c r="C2771" s="752">
        <v>2479</v>
      </c>
      <c r="D2771" s="343" t="s">
        <v>14224</v>
      </c>
      <c r="E2771" s="752" t="s">
        <v>431</v>
      </c>
      <c r="F2771" s="752" t="s">
        <v>210</v>
      </c>
    </row>
    <row r="2772" spans="2:6" x14ac:dyDescent="0.35">
      <c r="B2772" s="752" t="s">
        <v>1700</v>
      </c>
      <c r="C2772" s="752">
        <v>2479</v>
      </c>
      <c r="D2772" s="343" t="s">
        <v>14223</v>
      </c>
      <c r="E2772" s="752" t="s">
        <v>431</v>
      </c>
      <c r="F2772" s="752" t="s">
        <v>210</v>
      </c>
    </row>
    <row r="2773" spans="2:6" x14ac:dyDescent="0.35">
      <c r="B2773" s="752" t="s">
        <v>1700</v>
      </c>
      <c r="C2773" s="752">
        <v>2480</v>
      </c>
      <c r="D2773" s="343" t="s">
        <v>3965</v>
      </c>
      <c r="E2773" s="752" t="s">
        <v>431</v>
      </c>
      <c r="F2773" s="752" t="s">
        <v>1711</v>
      </c>
    </row>
    <row r="2774" spans="2:6" x14ac:dyDescent="0.35">
      <c r="B2774" s="752" t="s">
        <v>1700</v>
      </c>
      <c r="C2774" s="752">
        <v>2480</v>
      </c>
      <c r="D2774" s="343" t="s">
        <v>14222</v>
      </c>
      <c r="E2774" s="752" t="s">
        <v>431</v>
      </c>
      <c r="F2774" s="752" t="s">
        <v>1711</v>
      </c>
    </row>
    <row r="2775" spans="2:6" x14ac:dyDescent="0.35">
      <c r="B2775" s="752" t="s">
        <v>1700</v>
      </c>
      <c r="C2775" s="752">
        <v>2480</v>
      </c>
      <c r="D2775" s="343" t="s">
        <v>14221</v>
      </c>
      <c r="E2775" s="752" t="s">
        <v>431</v>
      </c>
      <c r="F2775" s="752" t="s">
        <v>1711</v>
      </c>
    </row>
    <row r="2776" spans="2:6" x14ac:dyDescent="0.35">
      <c r="B2776" s="752" t="s">
        <v>1700</v>
      </c>
      <c r="C2776" s="752">
        <v>2480</v>
      </c>
      <c r="D2776" s="343" t="s">
        <v>14220</v>
      </c>
      <c r="E2776" s="752" t="s">
        <v>431</v>
      </c>
      <c r="F2776" s="752" t="s">
        <v>1711</v>
      </c>
    </row>
    <row r="2777" spans="2:6" x14ac:dyDescent="0.35">
      <c r="B2777" s="752" t="s">
        <v>1700</v>
      </c>
      <c r="C2777" s="752">
        <v>2480</v>
      </c>
      <c r="D2777" s="343" t="s">
        <v>1793</v>
      </c>
      <c r="E2777" s="752" t="s">
        <v>431</v>
      </c>
      <c r="F2777" s="752" t="s">
        <v>1711</v>
      </c>
    </row>
    <row r="2778" spans="2:6" x14ac:dyDescent="0.35">
      <c r="B2778" s="752" t="s">
        <v>1700</v>
      </c>
      <c r="C2778" s="752">
        <v>2480</v>
      </c>
      <c r="D2778" s="343" t="s">
        <v>14219</v>
      </c>
      <c r="E2778" s="752" t="s">
        <v>431</v>
      </c>
      <c r="F2778" s="752" t="s">
        <v>1711</v>
      </c>
    </row>
    <row r="2779" spans="2:6" x14ac:dyDescent="0.35">
      <c r="B2779" s="752" t="s">
        <v>1700</v>
      </c>
      <c r="C2779" s="752">
        <v>2480</v>
      </c>
      <c r="D2779" s="343" t="s">
        <v>14218</v>
      </c>
      <c r="E2779" s="752" t="s">
        <v>431</v>
      </c>
      <c r="F2779" s="752" t="s">
        <v>1711</v>
      </c>
    </row>
    <row r="2780" spans="2:6" x14ac:dyDescent="0.35">
      <c r="B2780" s="752" t="s">
        <v>1700</v>
      </c>
      <c r="C2780" s="752">
        <v>2480</v>
      </c>
      <c r="D2780" s="343" t="s">
        <v>14217</v>
      </c>
      <c r="E2780" s="752" t="s">
        <v>431</v>
      </c>
      <c r="F2780" s="752" t="s">
        <v>1711</v>
      </c>
    </row>
    <row r="2781" spans="2:6" x14ac:dyDescent="0.35">
      <c r="B2781" s="752" t="s">
        <v>1700</v>
      </c>
      <c r="C2781" s="752">
        <v>2480</v>
      </c>
      <c r="D2781" s="343" t="s">
        <v>14216</v>
      </c>
      <c r="E2781" s="752" t="s">
        <v>431</v>
      </c>
      <c r="F2781" s="752" t="s">
        <v>1711</v>
      </c>
    </row>
    <row r="2782" spans="2:6" x14ac:dyDescent="0.35">
      <c r="B2782" s="752" t="s">
        <v>1700</v>
      </c>
      <c r="C2782" s="752">
        <v>2480</v>
      </c>
      <c r="D2782" s="343" t="s">
        <v>14215</v>
      </c>
      <c r="E2782" s="752" t="s">
        <v>431</v>
      </c>
      <c r="F2782" s="752" t="s">
        <v>1711</v>
      </c>
    </row>
    <row r="2783" spans="2:6" x14ac:dyDescent="0.35">
      <c r="B2783" s="752" t="s">
        <v>1700</v>
      </c>
      <c r="C2783" s="752">
        <v>2480</v>
      </c>
      <c r="D2783" s="343" t="s">
        <v>14214</v>
      </c>
      <c r="E2783" s="752" t="s">
        <v>431</v>
      </c>
      <c r="F2783" s="752" t="s">
        <v>1711</v>
      </c>
    </row>
    <row r="2784" spans="2:6" x14ac:dyDescent="0.35">
      <c r="B2784" s="752" t="s">
        <v>1700</v>
      </c>
      <c r="C2784" s="752">
        <v>2480</v>
      </c>
      <c r="D2784" s="343" t="s">
        <v>14213</v>
      </c>
      <c r="E2784" s="752" t="s">
        <v>431</v>
      </c>
      <c r="F2784" s="752" t="s">
        <v>1711</v>
      </c>
    </row>
    <row r="2785" spans="2:6" x14ac:dyDescent="0.35">
      <c r="B2785" s="752" t="s">
        <v>1700</v>
      </c>
      <c r="C2785" s="752">
        <v>2480</v>
      </c>
      <c r="D2785" s="343" t="s">
        <v>11063</v>
      </c>
      <c r="E2785" s="752" t="s">
        <v>431</v>
      </c>
      <c r="F2785" s="752" t="s">
        <v>1711</v>
      </c>
    </row>
    <row r="2786" spans="2:6" x14ac:dyDescent="0.35">
      <c r="B2786" s="752" t="s">
        <v>1700</v>
      </c>
      <c r="C2786" s="752">
        <v>2480</v>
      </c>
      <c r="D2786" s="343" t="s">
        <v>14212</v>
      </c>
      <c r="E2786" s="752" t="s">
        <v>431</v>
      </c>
      <c r="F2786" s="752" t="s">
        <v>1711</v>
      </c>
    </row>
    <row r="2787" spans="2:6" x14ac:dyDescent="0.35">
      <c r="B2787" s="752" t="s">
        <v>1700</v>
      </c>
      <c r="C2787" s="752">
        <v>2480</v>
      </c>
      <c r="D2787" s="343" t="s">
        <v>7514</v>
      </c>
      <c r="E2787" s="752" t="s">
        <v>431</v>
      </c>
      <c r="F2787" s="752" t="s">
        <v>1711</v>
      </c>
    </row>
    <row r="2788" spans="2:6" x14ac:dyDescent="0.35">
      <c r="B2788" s="752" t="s">
        <v>1700</v>
      </c>
      <c r="C2788" s="752">
        <v>2480</v>
      </c>
      <c r="D2788" s="343" t="s">
        <v>14211</v>
      </c>
      <c r="E2788" s="752" t="s">
        <v>431</v>
      </c>
      <c r="F2788" s="752" t="s">
        <v>1711</v>
      </c>
    </row>
    <row r="2789" spans="2:6" x14ac:dyDescent="0.35">
      <c r="B2789" s="752" t="s">
        <v>1700</v>
      </c>
      <c r="C2789" s="752">
        <v>2480</v>
      </c>
      <c r="D2789" s="343" t="s">
        <v>14210</v>
      </c>
      <c r="E2789" s="752" t="s">
        <v>431</v>
      </c>
      <c r="F2789" s="752" t="s">
        <v>1711</v>
      </c>
    </row>
    <row r="2790" spans="2:6" x14ac:dyDescent="0.35">
      <c r="B2790" s="752" t="s">
        <v>1700</v>
      </c>
      <c r="C2790" s="752">
        <v>2480</v>
      </c>
      <c r="D2790" s="343" t="s">
        <v>14209</v>
      </c>
      <c r="E2790" s="752" t="s">
        <v>431</v>
      </c>
      <c r="F2790" s="752" t="s">
        <v>1711</v>
      </c>
    </row>
    <row r="2791" spans="2:6" x14ac:dyDescent="0.35">
      <c r="B2791" s="752" t="s">
        <v>1700</v>
      </c>
      <c r="C2791" s="752">
        <v>2480</v>
      </c>
      <c r="D2791" s="343" t="s">
        <v>14208</v>
      </c>
      <c r="E2791" s="752" t="s">
        <v>431</v>
      </c>
      <c r="F2791" s="752" t="s">
        <v>1711</v>
      </c>
    </row>
    <row r="2792" spans="2:6" x14ac:dyDescent="0.35">
      <c r="B2792" s="752" t="s">
        <v>1700</v>
      </c>
      <c r="C2792" s="752">
        <v>2480</v>
      </c>
      <c r="D2792" s="343" t="s">
        <v>11868</v>
      </c>
      <c r="E2792" s="752" t="s">
        <v>431</v>
      </c>
      <c r="F2792" s="752" t="s">
        <v>1711</v>
      </c>
    </row>
    <row r="2793" spans="2:6" x14ac:dyDescent="0.35">
      <c r="B2793" s="752" t="s">
        <v>1700</v>
      </c>
      <c r="C2793" s="752">
        <v>2480</v>
      </c>
      <c r="D2793" s="343" t="s">
        <v>7272</v>
      </c>
      <c r="E2793" s="752" t="s">
        <v>431</v>
      </c>
      <c r="F2793" s="752" t="s">
        <v>1711</v>
      </c>
    </row>
    <row r="2794" spans="2:6" x14ac:dyDescent="0.35">
      <c r="B2794" s="752" t="s">
        <v>1700</v>
      </c>
      <c r="C2794" s="752">
        <v>2480</v>
      </c>
      <c r="D2794" s="343" t="s">
        <v>7686</v>
      </c>
      <c r="E2794" s="752" t="s">
        <v>431</v>
      </c>
      <c r="F2794" s="752" t="s">
        <v>1711</v>
      </c>
    </row>
    <row r="2795" spans="2:6" x14ac:dyDescent="0.35">
      <c r="B2795" s="752" t="s">
        <v>1700</v>
      </c>
      <c r="C2795" s="752">
        <v>2480</v>
      </c>
      <c r="D2795" s="343" t="s">
        <v>14207</v>
      </c>
      <c r="E2795" s="752" t="s">
        <v>431</v>
      </c>
      <c r="F2795" s="752" t="s">
        <v>1711</v>
      </c>
    </row>
    <row r="2796" spans="2:6" x14ac:dyDescent="0.35">
      <c r="B2796" s="752" t="s">
        <v>1700</v>
      </c>
      <c r="C2796" s="752">
        <v>2480</v>
      </c>
      <c r="D2796" s="343" t="s">
        <v>14206</v>
      </c>
      <c r="E2796" s="752" t="s">
        <v>431</v>
      </c>
      <c r="F2796" s="752" t="s">
        <v>1711</v>
      </c>
    </row>
    <row r="2797" spans="2:6" x14ac:dyDescent="0.35">
      <c r="B2797" s="752" t="s">
        <v>1700</v>
      </c>
      <c r="C2797" s="752">
        <v>2480</v>
      </c>
      <c r="D2797" s="343" t="s">
        <v>14205</v>
      </c>
      <c r="E2797" s="752" t="s">
        <v>431</v>
      </c>
      <c r="F2797" s="752" t="s">
        <v>1711</v>
      </c>
    </row>
    <row r="2798" spans="2:6" x14ac:dyDescent="0.35">
      <c r="B2798" s="752" t="s">
        <v>1700</v>
      </c>
      <c r="C2798" s="752">
        <v>2480</v>
      </c>
      <c r="D2798" s="343" t="s">
        <v>14204</v>
      </c>
      <c r="E2798" s="752" t="s">
        <v>431</v>
      </c>
      <c r="F2798" s="752" t="s">
        <v>1711</v>
      </c>
    </row>
    <row r="2799" spans="2:6" x14ac:dyDescent="0.35">
      <c r="B2799" s="752" t="s">
        <v>1700</v>
      </c>
      <c r="C2799" s="752">
        <v>2480</v>
      </c>
      <c r="D2799" s="343" t="s">
        <v>14203</v>
      </c>
      <c r="E2799" s="752" t="s">
        <v>431</v>
      </c>
      <c r="F2799" s="752" t="s">
        <v>1711</v>
      </c>
    </row>
    <row r="2800" spans="2:6" x14ac:dyDescent="0.35">
      <c r="B2800" s="752" t="s">
        <v>1700</v>
      </c>
      <c r="C2800" s="752">
        <v>2480</v>
      </c>
      <c r="D2800" s="343" t="s">
        <v>14202</v>
      </c>
      <c r="E2800" s="752" t="s">
        <v>431</v>
      </c>
      <c r="F2800" s="752" t="s">
        <v>1711</v>
      </c>
    </row>
    <row r="2801" spans="2:6" x14ac:dyDescent="0.35">
      <c r="B2801" s="752" t="s">
        <v>1700</v>
      </c>
      <c r="C2801" s="752">
        <v>2480</v>
      </c>
      <c r="D2801" s="343" t="s">
        <v>14201</v>
      </c>
      <c r="E2801" s="752" t="s">
        <v>431</v>
      </c>
      <c r="F2801" s="752" t="s">
        <v>1711</v>
      </c>
    </row>
    <row r="2802" spans="2:6" x14ac:dyDescent="0.35">
      <c r="B2802" s="752" t="s">
        <v>1700</v>
      </c>
      <c r="C2802" s="752">
        <v>2480</v>
      </c>
      <c r="D2802" s="343" t="s">
        <v>14200</v>
      </c>
      <c r="E2802" s="752" t="s">
        <v>431</v>
      </c>
      <c r="F2802" s="752" t="s">
        <v>1711</v>
      </c>
    </row>
    <row r="2803" spans="2:6" x14ac:dyDescent="0.35">
      <c r="B2803" s="752" t="s">
        <v>1700</v>
      </c>
      <c r="C2803" s="752">
        <v>2480</v>
      </c>
      <c r="D2803" s="343" t="s">
        <v>14199</v>
      </c>
      <c r="E2803" s="752" t="s">
        <v>431</v>
      </c>
      <c r="F2803" s="752" t="s">
        <v>1711</v>
      </c>
    </row>
    <row r="2804" spans="2:6" x14ac:dyDescent="0.35">
      <c r="B2804" s="752" t="s">
        <v>1700</v>
      </c>
      <c r="C2804" s="752">
        <v>2480</v>
      </c>
      <c r="D2804" s="343" t="s">
        <v>14198</v>
      </c>
      <c r="E2804" s="752" t="s">
        <v>431</v>
      </c>
      <c r="F2804" s="752" t="s">
        <v>1711</v>
      </c>
    </row>
    <row r="2805" spans="2:6" x14ac:dyDescent="0.35">
      <c r="B2805" s="752" t="s">
        <v>1700</v>
      </c>
      <c r="C2805" s="752">
        <v>2480</v>
      </c>
      <c r="D2805" s="343" t="s">
        <v>14197</v>
      </c>
      <c r="E2805" s="752" t="s">
        <v>431</v>
      </c>
      <c r="F2805" s="752" t="s">
        <v>1711</v>
      </c>
    </row>
    <row r="2806" spans="2:6" x14ac:dyDescent="0.35">
      <c r="B2806" s="752" t="s">
        <v>1700</v>
      </c>
      <c r="C2806" s="752">
        <v>2480</v>
      </c>
      <c r="D2806" s="343" t="s">
        <v>14196</v>
      </c>
      <c r="E2806" s="752" t="s">
        <v>431</v>
      </c>
      <c r="F2806" s="752" t="s">
        <v>1711</v>
      </c>
    </row>
    <row r="2807" spans="2:6" x14ac:dyDescent="0.35">
      <c r="B2807" s="752" t="s">
        <v>1700</v>
      </c>
      <c r="C2807" s="752">
        <v>2480</v>
      </c>
      <c r="D2807" s="343" t="s">
        <v>14195</v>
      </c>
      <c r="E2807" s="752" t="s">
        <v>431</v>
      </c>
      <c r="F2807" s="752" t="s">
        <v>1711</v>
      </c>
    </row>
    <row r="2808" spans="2:6" x14ac:dyDescent="0.35">
      <c r="B2808" s="752" t="s">
        <v>1700</v>
      </c>
      <c r="C2808" s="752">
        <v>2480</v>
      </c>
      <c r="D2808" s="343" t="s">
        <v>14194</v>
      </c>
      <c r="E2808" s="752" t="s">
        <v>431</v>
      </c>
      <c r="F2808" s="752" t="s">
        <v>1711</v>
      </c>
    </row>
    <row r="2809" spans="2:6" x14ac:dyDescent="0.35">
      <c r="B2809" s="752" t="s">
        <v>1700</v>
      </c>
      <c r="C2809" s="752">
        <v>2480</v>
      </c>
      <c r="D2809" s="343" t="s">
        <v>11256</v>
      </c>
      <c r="E2809" s="752" t="s">
        <v>431</v>
      </c>
      <c r="F2809" s="752" t="s">
        <v>1711</v>
      </c>
    </row>
    <row r="2810" spans="2:6" x14ac:dyDescent="0.35">
      <c r="B2810" s="752" t="s">
        <v>1700</v>
      </c>
      <c r="C2810" s="752">
        <v>2480</v>
      </c>
      <c r="D2810" s="343" t="s">
        <v>14193</v>
      </c>
      <c r="E2810" s="752" t="s">
        <v>431</v>
      </c>
      <c r="F2810" s="753" t="s">
        <v>1711</v>
      </c>
    </row>
    <row r="2811" spans="2:6" x14ac:dyDescent="0.35">
      <c r="B2811" s="752" t="s">
        <v>1700</v>
      </c>
      <c r="C2811" s="752">
        <v>2480</v>
      </c>
      <c r="D2811" s="343" t="s">
        <v>14192</v>
      </c>
      <c r="E2811" s="752" t="s">
        <v>431</v>
      </c>
      <c r="F2811" s="752" t="s">
        <v>1711</v>
      </c>
    </row>
    <row r="2812" spans="2:6" x14ac:dyDescent="0.35">
      <c r="B2812" s="752" t="s">
        <v>1700</v>
      </c>
      <c r="C2812" s="752">
        <v>2480</v>
      </c>
      <c r="D2812" s="343" t="s">
        <v>14191</v>
      </c>
      <c r="E2812" s="752" t="s">
        <v>431</v>
      </c>
      <c r="F2812" s="752" t="s">
        <v>1711</v>
      </c>
    </row>
    <row r="2813" spans="2:6" x14ac:dyDescent="0.35">
      <c r="B2813" s="752" t="s">
        <v>1700</v>
      </c>
      <c r="C2813" s="752">
        <v>2480</v>
      </c>
      <c r="D2813" s="343" t="s">
        <v>14190</v>
      </c>
      <c r="E2813" s="752" t="s">
        <v>431</v>
      </c>
      <c r="F2813" s="752" t="s">
        <v>1711</v>
      </c>
    </row>
    <row r="2814" spans="2:6" x14ac:dyDescent="0.35">
      <c r="B2814" s="752" t="s">
        <v>1700</v>
      </c>
      <c r="C2814" s="752">
        <v>2480</v>
      </c>
      <c r="D2814" s="343" t="s">
        <v>14189</v>
      </c>
      <c r="E2814" s="752" t="s">
        <v>431</v>
      </c>
      <c r="F2814" s="752" t="s">
        <v>1711</v>
      </c>
    </row>
    <row r="2815" spans="2:6" x14ac:dyDescent="0.35">
      <c r="B2815" s="752" t="s">
        <v>1700</v>
      </c>
      <c r="C2815" s="752">
        <v>2480</v>
      </c>
      <c r="D2815" s="343" t="s">
        <v>14188</v>
      </c>
      <c r="E2815" s="752" t="s">
        <v>431</v>
      </c>
      <c r="F2815" s="752" t="s">
        <v>1711</v>
      </c>
    </row>
    <row r="2816" spans="2:6" x14ac:dyDescent="0.35">
      <c r="B2816" s="752" t="s">
        <v>1700</v>
      </c>
      <c r="C2816" s="752">
        <v>2480</v>
      </c>
      <c r="D2816" s="343" t="s">
        <v>14187</v>
      </c>
      <c r="E2816" s="752" t="s">
        <v>431</v>
      </c>
      <c r="F2816" s="752" t="s">
        <v>1711</v>
      </c>
    </row>
    <row r="2817" spans="2:6" x14ac:dyDescent="0.35">
      <c r="B2817" s="752" t="s">
        <v>1700</v>
      </c>
      <c r="C2817" s="752">
        <v>2480</v>
      </c>
      <c r="D2817" s="343" t="s">
        <v>14186</v>
      </c>
      <c r="E2817" s="752" t="s">
        <v>431</v>
      </c>
      <c r="F2817" s="752" t="s">
        <v>1711</v>
      </c>
    </row>
    <row r="2818" spans="2:6" x14ac:dyDescent="0.35">
      <c r="B2818" s="752" t="s">
        <v>1700</v>
      </c>
      <c r="C2818" s="752">
        <v>2480</v>
      </c>
      <c r="D2818" s="343" t="s">
        <v>14185</v>
      </c>
      <c r="E2818" s="752" t="s">
        <v>431</v>
      </c>
      <c r="F2818" s="752" t="s">
        <v>1711</v>
      </c>
    </row>
    <row r="2819" spans="2:6" x14ac:dyDescent="0.35">
      <c r="B2819" s="752" t="s">
        <v>1700</v>
      </c>
      <c r="C2819" s="752">
        <v>2480</v>
      </c>
      <c r="D2819" s="343" t="s">
        <v>14184</v>
      </c>
      <c r="E2819" s="752" t="s">
        <v>431</v>
      </c>
      <c r="F2819" s="752" t="s">
        <v>1711</v>
      </c>
    </row>
    <row r="2820" spans="2:6" x14ac:dyDescent="0.35">
      <c r="B2820" s="752" t="s">
        <v>1700</v>
      </c>
      <c r="C2820" s="752">
        <v>2480</v>
      </c>
      <c r="D2820" s="343" t="s">
        <v>14183</v>
      </c>
      <c r="E2820" s="752" t="s">
        <v>431</v>
      </c>
      <c r="F2820" s="752" t="s">
        <v>1711</v>
      </c>
    </row>
    <row r="2821" spans="2:6" x14ac:dyDescent="0.35">
      <c r="B2821" s="752" t="s">
        <v>1700</v>
      </c>
      <c r="C2821" s="752">
        <v>2480</v>
      </c>
      <c r="D2821" s="343" t="s">
        <v>14182</v>
      </c>
      <c r="E2821" s="752" t="s">
        <v>431</v>
      </c>
      <c r="F2821" s="752" t="s">
        <v>1711</v>
      </c>
    </row>
    <row r="2822" spans="2:6" x14ac:dyDescent="0.35">
      <c r="B2822" s="752" t="s">
        <v>1700</v>
      </c>
      <c r="C2822" s="752">
        <v>2480</v>
      </c>
      <c r="D2822" s="343" t="s">
        <v>14181</v>
      </c>
      <c r="E2822" s="752" t="s">
        <v>431</v>
      </c>
      <c r="F2822" s="752" t="s">
        <v>1711</v>
      </c>
    </row>
    <row r="2823" spans="2:6" x14ac:dyDescent="0.35">
      <c r="B2823" s="752" t="s">
        <v>1700</v>
      </c>
      <c r="C2823" s="752">
        <v>2480</v>
      </c>
      <c r="D2823" s="343" t="s">
        <v>14180</v>
      </c>
      <c r="E2823" s="752" t="s">
        <v>431</v>
      </c>
      <c r="F2823" s="752" t="s">
        <v>1711</v>
      </c>
    </row>
    <row r="2824" spans="2:6" x14ac:dyDescent="0.35">
      <c r="B2824" s="752" t="s">
        <v>1700</v>
      </c>
      <c r="C2824" s="752">
        <v>2480</v>
      </c>
      <c r="D2824" s="343" t="s">
        <v>6524</v>
      </c>
      <c r="E2824" s="752" t="s">
        <v>431</v>
      </c>
      <c r="F2824" s="752" t="s">
        <v>1711</v>
      </c>
    </row>
    <row r="2825" spans="2:6" x14ac:dyDescent="0.35">
      <c r="B2825" s="752" t="s">
        <v>1700</v>
      </c>
      <c r="C2825" s="752">
        <v>2480</v>
      </c>
      <c r="D2825" s="343" t="s">
        <v>14179</v>
      </c>
      <c r="E2825" s="752" t="s">
        <v>431</v>
      </c>
      <c r="F2825" s="752" t="s">
        <v>1711</v>
      </c>
    </row>
    <row r="2826" spans="2:6" x14ac:dyDescent="0.35">
      <c r="B2826" s="752" t="s">
        <v>1700</v>
      </c>
      <c r="C2826" s="752">
        <v>2480</v>
      </c>
      <c r="D2826" s="343" t="s">
        <v>14178</v>
      </c>
      <c r="E2826" s="752" t="s">
        <v>431</v>
      </c>
      <c r="F2826" s="752" t="s">
        <v>1711</v>
      </c>
    </row>
    <row r="2827" spans="2:6" x14ac:dyDescent="0.35">
      <c r="B2827" s="752" t="s">
        <v>1700</v>
      </c>
      <c r="C2827" s="752">
        <v>2480</v>
      </c>
      <c r="D2827" s="343" t="s">
        <v>14177</v>
      </c>
      <c r="E2827" s="752" t="s">
        <v>431</v>
      </c>
      <c r="F2827" s="752" t="s">
        <v>1711</v>
      </c>
    </row>
    <row r="2828" spans="2:6" x14ac:dyDescent="0.35">
      <c r="B2828" s="752" t="s">
        <v>1700</v>
      </c>
      <c r="C2828" s="752">
        <v>2480</v>
      </c>
      <c r="D2828" s="343" t="s">
        <v>14176</v>
      </c>
      <c r="E2828" s="752" t="s">
        <v>431</v>
      </c>
      <c r="F2828" s="752" t="s">
        <v>1711</v>
      </c>
    </row>
    <row r="2829" spans="2:6" x14ac:dyDescent="0.35">
      <c r="B2829" s="752" t="s">
        <v>1700</v>
      </c>
      <c r="C2829" s="752">
        <v>2480</v>
      </c>
      <c r="D2829" s="343" t="s">
        <v>14175</v>
      </c>
      <c r="E2829" s="752" t="s">
        <v>431</v>
      </c>
      <c r="F2829" s="752" t="s">
        <v>1711</v>
      </c>
    </row>
    <row r="2830" spans="2:6" x14ac:dyDescent="0.35">
      <c r="B2830" s="752" t="s">
        <v>1700</v>
      </c>
      <c r="C2830" s="752">
        <v>2480</v>
      </c>
      <c r="D2830" s="343" t="s">
        <v>14174</v>
      </c>
      <c r="E2830" s="752" t="s">
        <v>431</v>
      </c>
      <c r="F2830" s="752" t="s">
        <v>1711</v>
      </c>
    </row>
    <row r="2831" spans="2:6" x14ac:dyDescent="0.35">
      <c r="B2831" s="752" t="s">
        <v>1700</v>
      </c>
      <c r="C2831" s="752">
        <v>2480</v>
      </c>
      <c r="D2831" s="343" t="s">
        <v>14173</v>
      </c>
      <c r="E2831" s="752" t="s">
        <v>431</v>
      </c>
      <c r="F2831" s="752" t="s">
        <v>1711</v>
      </c>
    </row>
    <row r="2832" spans="2:6" x14ac:dyDescent="0.35">
      <c r="B2832" s="752" t="s">
        <v>1700</v>
      </c>
      <c r="C2832" s="752">
        <v>2480</v>
      </c>
      <c r="D2832" s="343" t="s">
        <v>14172</v>
      </c>
      <c r="E2832" s="752" t="s">
        <v>431</v>
      </c>
      <c r="F2832" s="752" t="s">
        <v>1711</v>
      </c>
    </row>
    <row r="2833" spans="2:6" x14ac:dyDescent="0.35">
      <c r="B2833" s="752" t="s">
        <v>1700</v>
      </c>
      <c r="C2833" s="752">
        <v>2480</v>
      </c>
      <c r="D2833" s="343" t="s">
        <v>14171</v>
      </c>
      <c r="E2833" s="752" t="s">
        <v>431</v>
      </c>
      <c r="F2833" s="752" t="s">
        <v>1711</v>
      </c>
    </row>
    <row r="2834" spans="2:6" x14ac:dyDescent="0.35">
      <c r="B2834" s="752" t="s">
        <v>1700</v>
      </c>
      <c r="C2834" s="752">
        <v>2480</v>
      </c>
      <c r="D2834" s="343" t="s">
        <v>14170</v>
      </c>
      <c r="E2834" s="752" t="s">
        <v>431</v>
      </c>
      <c r="F2834" s="752" t="s">
        <v>1711</v>
      </c>
    </row>
    <row r="2835" spans="2:6" x14ac:dyDescent="0.35">
      <c r="B2835" s="752" t="s">
        <v>1700</v>
      </c>
      <c r="C2835" s="752">
        <v>2480</v>
      </c>
      <c r="D2835" s="343" t="s">
        <v>14169</v>
      </c>
      <c r="E2835" s="752" t="s">
        <v>431</v>
      </c>
      <c r="F2835" s="752" t="s">
        <v>1711</v>
      </c>
    </row>
    <row r="2836" spans="2:6" x14ac:dyDescent="0.35">
      <c r="B2836" s="752" t="s">
        <v>1700</v>
      </c>
      <c r="C2836" s="752">
        <v>2480</v>
      </c>
      <c r="D2836" s="343" t="s">
        <v>14168</v>
      </c>
      <c r="E2836" s="752" t="s">
        <v>431</v>
      </c>
      <c r="F2836" s="752" t="s">
        <v>1711</v>
      </c>
    </row>
    <row r="2837" spans="2:6" x14ac:dyDescent="0.35">
      <c r="B2837" s="752" t="s">
        <v>1700</v>
      </c>
      <c r="C2837" s="752">
        <v>2480</v>
      </c>
      <c r="D2837" s="343" t="s">
        <v>14167</v>
      </c>
      <c r="E2837" s="752" t="s">
        <v>431</v>
      </c>
      <c r="F2837" s="752" t="s">
        <v>1711</v>
      </c>
    </row>
    <row r="2838" spans="2:6" x14ac:dyDescent="0.35">
      <c r="B2838" s="752" t="s">
        <v>1700</v>
      </c>
      <c r="C2838" s="752">
        <v>2480</v>
      </c>
      <c r="D2838" s="343" t="s">
        <v>14166</v>
      </c>
      <c r="E2838" s="752" t="s">
        <v>431</v>
      </c>
      <c r="F2838" s="752" t="s">
        <v>1711</v>
      </c>
    </row>
    <row r="2839" spans="2:6" x14ac:dyDescent="0.35">
      <c r="B2839" s="752" t="s">
        <v>1700</v>
      </c>
      <c r="C2839" s="752">
        <v>2480</v>
      </c>
      <c r="D2839" s="343" t="s">
        <v>14165</v>
      </c>
      <c r="E2839" s="752" t="s">
        <v>431</v>
      </c>
      <c r="F2839" s="752" t="s">
        <v>1711</v>
      </c>
    </row>
    <row r="2840" spans="2:6" x14ac:dyDescent="0.35">
      <c r="B2840" s="752" t="s">
        <v>1700</v>
      </c>
      <c r="C2840" s="752">
        <v>2480</v>
      </c>
      <c r="D2840" s="343" t="s">
        <v>14164</v>
      </c>
      <c r="E2840" s="752" t="s">
        <v>431</v>
      </c>
      <c r="F2840" s="752" t="s">
        <v>1711</v>
      </c>
    </row>
    <row r="2841" spans="2:6" x14ac:dyDescent="0.35">
      <c r="B2841" s="752" t="s">
        <v>1700</v>
      </c>
      <c r="C2841" s="752">
        <v>2480</v>
      </c>
      <c r="D2841" s="343" t="s">
        <v>14163</v>
      </c>
      <c r="E2841" s="752" t="s">
        <v>431</v>
      </c>
      <c r="F2841" s="752" t="s">
        <v>1711</v>
      </c>
    </row>
    <row r="2842" spans="2:6" x14ac:dyDescent="0.35">
      <c r="B2842" s="752" t="s">
        <v>1700</v>
      </c>
      <c r="C2842" s="752">
        <v>2481</v>
      </c>
      <c r="D2842" s="343" t="s">
        <v>14162</v>
      </c>
      <c r="E2842" s="752" t="s">
        <v>431</v>
      </c>
      <c r="F2842" s="752" t="s">
        <v>210</v>
      </c>
    </row>
    <row r="2843" spans="2:6" x14ac:dyDescent="0.35">
      <c r="B2843" s="752" t="s">
        <v>1700</v>
      </c>
      <c r="C2843" s="752">
        <v>2481</v>
      </c>
      <c r="D2843" s="343" t="s">
        <v>14161</v>
      </c>
      <c r="E2843" s="752" t="s">
        <v>431</v>
      </c>
      <c r="F2843" s="752" t="s">
        <v>210</v>
      </c>
    </row>
    <row r="2844" spans="2:6" x14ac:dyDescent="0.35">
      <c r="B2844" s="752" t="s">
        <v>1700</v>
      </c>
      <c r="C2844" s="752">
        <v>2481</v>
      </c>
      <c r="D2844" s="343" t="s">
        <v>14160</v>
      </c>
      <c r="E2844" s="752" t="s">
        <v>431</v>
      </c>
      <c r="F2844" s="752" t="s">
        <v>210</v>
      </c>
    </row>
    <row r="2845" spans="2:6" x14ac:dyDescent="0.35">
      <c r="B2845" s="752" t="s">
        <v>1700</v>
      </c>
      <c r="C2845" s="752">
        <v>2481</v>
      </c>
      <c r="D2845" s="343" t="s">
        <v>14159</v>
      </c>
      <c r="E2845" s="752" t="s">
        <v>431</v>
      </c>
      <c r="F2845" s="752" t="s">
        <v>210</v>
      </c>
    </row>
    <row r="2846" spans="2:6" x14ac:dyDescent="0.35">
      <c r="B2846" s="752" t="s">
        <v>1700</v>
      </c>
      <c r="C2846" s="752">
        <v>2481</v>
      </c>
      <c r="D2846" s="343" t="s">
        <v>14158</v>
      </c>
      <c r="E2846" s="752" t="s">
        <v>431</v>
      </c>
      <c r="F2846" s="752" t="s">
        <v>210</v>
      </c>
    </row>
    <row r="2847" spans="2:6" x14ac:dyDescent="0.35">
      <c r="B2847" s="752" t="s">
        <v>1700</v>
      </c>
      <c r="C2847" s="752">
        <v>2481</v>
      </c>
      <c r="D2847" s="343" t="s">
        <v>14157</v>
      </c>
      <c r="E2847" s="752" t="s">
        <v>431</v>
      </c>
      <c r="F2847" s="752" t="s">
        <v>210</v>
      </c>
    </row>
    <row r="2848" spans="2:6" x14ac:dyDescent="0.35">
      <c r="B2848" s="752" t="s">
        <v>1700</v>
      </c>
      <c r="C2848" s="752">
        <v>2481</v>
      </c>
      <c r="D2848" s="343" t="s">
        <v>14156</v>
      </c>
      <c r="E2848" s="752" t="s">
        <v>431</v>
      </c>
      <c r="F2848" s="752" t="s">
        <v>210</v>
      </c>
    </row>
    <row r="2849" spans="2:6" x14ac:dyDescent="0.35">
      <c r="B2849" s="752" t="s">
        <v>1700</v>
      </c>
      <c r="C2849" s="752">
        <v>2481</v>
      </c>
      <c r="D2849" s="343" t="s">
        <v>14155</v>
      </c>
      <c r="E2849" s="752" t="s">
        <v>431</v>
      </c>
      <c r="F2849" s="752" t="s">
        <v>210</v>
      </c>
    </row>
    <row r="2850" spans="2:6" x14ac:dyDescent="0.35">
      <c r="B2850" s="752" t="s">
        <v>1700</v>
      </c>
      <c r="C2850" s="752">
        <v>2481</v>
      </c>
      <c r="D2850" s="343" t="s">
        <v>14154</v>
      </c>
      <c r="E2850" s="752" t="s">
        <v>431</v>
      </c>
      <c r="F2850" s="752" t="s">
        <v>210</v>
      </c>
    </row>
    <row r="2851" spans="2:6" x14ac:dyDescent="0.35">
      <c r="B2851" s="752" t="s">
        <v>1700</v>
      </c>
      <c r="C2851" s="752">
        <v>2482</v>
      </c>
      <c r="D2851" s="343" t="s">
        <v>14153</v>
      </c>
      <c r="E2851" s="752" t="s">
        <v>431</v>
      </c>
      <c r="F2851" s="752" t="s">
        <v>1698</v>
      </c>
    </row>
    <row r="2852" spans="2:6" x14ac:dyDescent="0.35">
      <c r="B2852" s="752" t="s">
        <v>1700</v>
      </c>
      <c r="C2852" s="752">
        <v>2482</v>
      </c>
      <c r="D2852" s="343" t="s">
        <v>14152</v>
      </c>
      <c r="E2852" s="752" t="s">
        <v>431</v>
      </c>
      <c r="F2852" s="752" t="s">
        <v>1698</v>
      </c>
    </row>
    <row r="2853" spans="2:6" x14ac:dyDescent="0.35">
      <c r="B2853" s="752" t="s">
        <v>1700</v>
      </c>
      <c r="C2853" s="752">
        <v>2482</v>
      </c>
      <c r="D2853" s="343" t="s">
        <v>14151</v>
      </c>
      <c r="E2853" s="752" t="s">
        <v>431</v>
      </c>
      <c r="F2853" s="752" t="s">
        <v>1698</v>
      </c>
    </row>
    <row r="2854" spans="2:6" x14ac:dyDescent="0.35">
      <c r="B2854" s="752" t="s">
        <v>1700</v>
      </c>
      <c r="C2854" s="752">
        <v>2482</v>
      </c>
      <c r="D2854" s="343" t="s">
        <v>14150</v>
      </c>
      <c r="E2854" s="752" t="s">
        <v>431</v>
      </c>
      <c r="F2854" s="752" t="s">
        <v>1698</v>
      </c>
    </row>
    <row r="2855" spans="2:6" x14ac:dyDescent="0.35">
      <c r="B2855" s="752" t="s">
        <v>1700</v>
      </c>
      <c r="C2855" s="752">
        <v>2482</v>
      </c>
      <c r="D2855" s="343" t="s">
        <v>14149</v>
      </c>
      <c r="E2855" s="752" t="s">
        <v>431</v>
      </c>
      <c r="F2855" s="752" t="s">
        <v>1698</v>
      </c>
    </row>
    <row r="2856" spans="2:6" x14ac:dyDescent="0.35">
      <c r="B2856" s="752" t="s">
        <v>1700</v>
      </c>
      <c r="C2856" s="752">
        <v>2482</v>
      </c>
      <c r="D2856" s="343" t="s">
        <v>14148</v>
      </c>
      <c r="E2856" s="752" t="s">
        <v>431</v>
      </c>
      <c r="F2856" s="752" t="s">
        <v>1711</v>
      </c>
    </row>
    <row r="2857" spans="2:6" x14ac:dyDescent="0.35">
      <c r="B2857" s="752" t="s">
        <v>1700</v>
      </c>
      <c r="C2857" s="752">
        <v>2482</v>
      </c>
      <c r="D2857" s="343" t="s">
        <v>14147</v>
      </c>
      <c r="E2857" s="752" t="s">
        <v>431</v>
      </c>
      <c r="F2857" s="752" t="s">
        <v>1698</v>
      </c>
    </row>
    <row r="2858" spans="2:6" x14ac:dyDescent="0.35">
      <c r="B2858" s="752" t="s">
        <v>1700</v>
      </c>
      <c r="C2858" s="752">
        <v>2482</v>
      </c>
      <c r="D2858" s="343" t="s">
        <v>7759</v>
      </c>
      <c r="E2858" s="752" t="s">
        <v>431</v>
      </c>
      <c r="F2858" s="752" t="s">
        <v>1698</v>
      </c>
    </row>
    <row r="2859" spans="2:6" x14ac:dyDescent="0.35">
      <c r="B2859" s="752" t="s">
        <v>1700</v>
      </c>
      <c r="C2859" s="752">
        <v>2482</v>
      </c>
      <c r="D2859" s="343" t="s">
        <v>14146</v>
      </c>
      <c r="E2859" s="752" t="s">
        <v>431</v>
      </c>
      <c r="F2859" s="752" t="s">
        <v>1698</v>
      </c>
    </row>
    <row r="2860" spans="2:6" x14ac:dyDescent="0.35">
      <c r="B2860" s="752" t="s">
        <v>1700</v>
      </c>
      <c r="C2860" s="752">
        <v>2482</v>
      </c>
      <c r="D2860" s="343" t="s">
        <v>14145</v>
      </c>
      <c r="E2860" s="752" t="s">
        <v>431</v>
      </c>
      <c r="F2860" s="752" t="s">
        <v>1698</v>
      </c>
    </row>
    <row r="2861" spans="2:6" x14ac:dyDescent="0.35">
      <c r="B2861" s="752" t="s">
        <v>1700</v>
      </c>
      <c r="C2861" s="752">
        <v>2482</v>
      </c>
      <c r="D2861" s="343" t="s">
        <v>14144</v>
      </c>
      <c r="E2861" s="752" t="s">
        <v>431</v>
      </c>
      <c r="F2861" s="752" t="s">
        <v>1698</v>
      </c>
    </row>
    <row r="2862" spans="2:6" x14ac:dyDescent="0.35">
      <c r="B2862" s="752" t="s">
        <v>1700</v>
      </c>
      <c r="C2862" s="752">
        <v>2482</v>
      </c>
      <c r="D2862" s="343" t="s">
        <v>14143</v>
      </c>
      <c r="E2862" s="752" t="s">
        <v>431</v>
      </c>
      <c r="F2862" s="752" t="s">
        <v>1698</v>
      </c>
    </row>
    <row r="2863" spans="2:6" x14ac:dyDescent="0.35">
      <c r="B2863" s="752" t="s">
        <v>1700</v>
      </c>
      <c r="C2863" s="752">
        <v>2482</v>
      </c>
      <c r="D2863" s="343" t="s">
        <v>14142</v>
      </c>
      <c r="E2863" s="752" t="s">
        <v>431</v>
      </c>
      <c r="F2863" s="752" t="s">
        <v>1698</v>
      </c>
    </row>
    <row r="2864" spans="2:6" x14ac:dyDescent="0.35">
      <c r="B2864" s="752" t="s">
        <v>1700</v>
      </c>
      <c r="C2864" s="752">
        <v>2483</v>
      </c>
      <c r="D2864" s="343" t="s">
        <v>14141</v>
      </c>
      <c r="E2864" s="752" t="s">
        <v>431</v>
      </c>
      <c r="F2864" s="752" t="s">
        <v>1698</v>
      </c>
    </row>
    <row r="2865" spans="2:6" x14ac:dyDescent="0.35">
      <c r="B2865" s="752" t="s">
        <v>1700</v>
      </c>
      <c r="C2865" s="752">
        <v>2483</v>
      </c>
      <c r="D2865" s="343" t="s">
        <v>14140</v>
      </c>
      <c r="E2865" s="752" t="s">
        <v>431</v>
      </c>
      <c r="F2865" s="752" t="s">
        <v>1711</v>
      </c>
    </row>
    <row r="2866" spans="2:6" x14ac:dyDescent="0.35">
      <c r="B2866" s="752" t="s">
        <v>1700</v>
      </c>
      <c r="C2866" s="752">
        <v>2483</v>
      </c>
      <c r="D2866" s="343" t="s">
        <v>14139</v>
      </c>
      <c r="E2866" s="752" t="s">
        <v>431</v>
      </c>
      <c r="F2866" s="752" t="s">
        <v>1698</v>
      </c>
    </row>
    <row r="2867" spans="2:6" x14ac:dyDescent="0.35">
      <c r="B2867" s="752" t="s">
        <v>1700</v>
      </c>
      <c r="C2867" s="752">
        <v>2483</v>
      </c>
      <c r="D2867" s="343" t="s">
        <v>14138</v>
      </c>
      <c r="E2867" s="752" t="s">
        <v>431</v>
      </c>
      <c r="F2867" s="752" t="s">
        <v>1698</v>
      </c>
    </row>
    <row r="2868" spans="2:6" x14ac:dyDescent="0.35">
      <c r="B2868" s="752" t="s">
        <v>1700</v>
      </c>
      <c r="C2868" s="752">
        <v>2483</v>
      </c>
      <c r="D2868" s="343" t="s">
        <v>14137</v>
      </c>
      <c r="E2868" s="752" t="s">
        <v>431</v>
      </c>
      <c r="F2868" s="752" t="s">
        <v>1698</v>
      </c>
    </row>
    <row r="2869" spans="2:6" x14ac:dyDescent="0.35">
      <c r="B2869" s="752" t="s">
        <v>1700</v>
      </c>
      <c r="C2869" s="752">
        <v>2483</v>
      </c>
      <c r="D2869" s="343" t="s">
        <v>14136</v>
      </c>
      <c r="E2869" s="752" t="s">
        <v>431</v>
      </c>
      <c r="F2869" s="752" t="s">
        <v>1698</v>
      </c>
    </row>
    <row r="2870" spans="2:6" x14ac:dyDescent="0.35">
      <c r="B2870" s="752" t="s">
        <v>1700</v>
      </c>
      <c r="C2870" s="752">
        <v>2483</v>
      </c>
      <c r="D2870" s="343" t="s">
        <v>14135</v>
      </c>
      <c r="E2870" s="752" t="s">
        <v>431</v>
      </c>
      <c r="F2870" s="752" t="s">
        <v>1698</v>
      </c>
    </row>
    <row r="2871" spans="2:6" x14ac:dyDescent="0.35">
      <c r="B2871" s="752" t="s">
        <v>1700</v>
      </c>
      <c r="C2871" s="752">
        <v>2483</v>
      </c>
      <c r="D2871" s="343" t="s">
        <v>14134</v>
      </c>
      <c r="E2871" s="752" t="s">
        <v>431</v>
      </c>
      <c r="F2871" s="752" t="s">
        <v>1711</v>
      </c>
    </row>
    <row r="2872" spans="2:6" x14ac:dyDescent="0.35">
      <c r="B2872" s="752" t="s">
        <v>1700</v>
      </c>
      <c r="C2872" s="752">
        <v>2483</v>
      </c>
      <c r="D2872" s="343" t="s">
        <v>14133</v>
      </c>
      <c r="E2872" s="752" t="s">
        <v>431</v>
      </c>
      <c r="F2872" s="752" t="s">
        <v>1698</v>
      </c>
    </row>
    <row r="2873" spans="2:6" x14ac:dyDescent="0.35">
      <c r="B2873" s="752" t="s">
        <v>1700</v>
      </c>
      <c r="C2873" s="752">
        <v>2483</v>
      </c>
      <c r="D2873" s="343" t="s">
        <v>14132</v>
      </c>
      <c r="E2873" s="752" t="s">
        <v>431</v>
      </c>
      <c r="F2873" s="752" t="s">
        <v>1711</v>
      </c>
    </row>
    <row r="2874" spans="2:6" x14ac:dyDescent="0.35">
      <c r="B2874" s="752" t="s">
        <v>1700</v>
      </c>
      <c r="C2874" s="752">
        <v>2483</v>
      </c>
      <c r="D2874" s="343" t="s">
        <v>14131</v>
      </c>
      <c r="E2874" s="752" t="s">
        <v>431</v>
      </c>
      <c r="F2874" s="752" t="s">
        <v>1698</v>
      </c>
    </row>
    <row r="2875" spans="2:6" x14ac:dyDescent="0.35">
      <c r="B2875" s="752" t="s">
        <v>1700</v>
      </c>
      <c r="C2875" s="752">
        <v>2483</v>
      </c>
      <c r="D2875" s="343" t="s">
        <v>14130</v>
      </c>
      <c r="E2875" s="752" t="s">
        <v>431</v>
      </c>
      <c r="F2875" s="752" t="s">
        <v>1698</v>
      </c>
    </row>
    <row r="2876" spans="2:6" x14ac:dyDescent="0.35">
      <c r="B2876" s="752" t="s">
        <v>1700</v>
      </c>
      <c r="C2876" s="752">
        <v>2483</v>
      </c>
      <c r="D2876" s="343" t="s">
        <v>14129</v>
      </c>
      <c r="E2876" s="752" t="s">
        <v>431</v>
      </c>
      <c r="F2876" s="752" t="s">
        <v>1698</v>
      </c>
    </row>
    <row r="2877" spans="2:6" x14ac:dyDescent="0.35">
      <c r="B2877" s="752" t="s">
        <v>1700</v>
      </c>
      <c r="C2877" s="752">
        <v>2483</v>
      </c>
      <c r="D2877" s="343" t="s">
        <v>14128</v>
      </c>
      <c r="E2877" s="752" t="s">
        <v>431</v>
      </c>
      <c r="F2877" s="752" t="s">
        <v>1698</v>
      </c>
    </row>
    <row r="2878" spans="2:6" x14ac:dyDescent="0.35">
      <c r="B2878" s="752" t="s">
        <v>1700</v>
      </c>
      <c r="C2878" s="752">
        <v>2484</v>
      </c>
      <c r="D2878" s="343" t="s">
        <v>12974</v>
      </c>
      <c r="E2878" s="752" t="s">
        <v>431</v>
      </c>
      <c r="F2878" s="752" t="s">
        <v>1711</v>
      </c>
    </row>
    <row r="2879" spans="2:6" x14ac:dyDescent="0.35">
      <c r="B2879" s="752" t="s">
        <v>1700</v>
      </c>
      <c r="C2879" s="752">
        <v>2484</v>
      </c>
      <c r="D2879" s="343" t="s">
        <v>7911</v>
      </c>
      <c r="E2879" s="752" t="s">
        <v>431</v>
      </c>
      <c r="F2879" s="752" t="s">
        <v>1711</v>
      </c>
    </row>
    <row r="2880" spans="2:6" x14ac:dyDescent="0.35">
      <c r="B2880" s="752" t="s">
        <v>1700</v>
      </c>
      <c r="C2880" s="752">
        <v>2484</v>
      </c>
      <c r="D2880" s="343" t="s">
        <v>14127</v>
      </c>
      <c r="E2880" s="752" t="s">
        <v>431</v>
      </c>
      <c r="F2880" s="752" t="s">
        <v>1711</v>
      </c>
    </row>
    <row r="2881" spans="2:6" x14ac:dyDescent="0.35">
      <c r="B2881" s="752" t="s">
        <v>1700</v>
      </c>
      <c r="C2881" s="752">
        <v>2484</v>
      </c>
      <c r="D2881" s="343" t="s">
        <v>14126</v>
      </c>
      <c r="E2881" s="752" t="s">
        <v>431</v>
      </c>
      <c r="F2881" s="752" t="s">
        <v>1711</v>
      </c>
    </row>
    <row r="2882" spans="2:6" x14ac:dyDescent="0.35">
      <c r="B2882" s="752" t="s">
        <v>1700</v>
      </c>
      <c r="C2882" s="752">
        <v>2484</v>
      </c>
      <c r="D2882" s="343" t="s">
        <v>14125</v>
      </c>
      <c r="E2882" s="752" t="s">
        <v>431</v>
      </c>
      <c r="F2882" s="752" t="s">
        <v>1711</v>
      </c>
    </row>
    <row r="2883" spans="2:6" x14ac:dyDescent="0.35">
      <c r="B2883" s="752" t="s">
        <v>1700</v>
      </c>
      <c r="C2883" s="752">
        <v>2484</v>
      </c>
      <c r="D2883" s="343" t="s">
        <v>7825</v>
      </c>
      <c r="E2883" s="752" t="s">
        <v>431</v>
      </c>
      <c r="F2883" s="752" t="s">
        <v>1711</v>
      </c>
    </row>
    <row r="2884" spans="2:6" x14ac:dyDescent="0.35">
      <c r="B2884" s="752" t="s">
        <v>1700</v>
      </c>
      <c r="C2884" s="752">
        <v>2484</v>
      </c>
      <c r="D2884" s="343" t="s">
        <v>14124</v>
      </c>
      <c r="E2884" s="752" t="s">
        <v>431</v>
      </c>
      <c r="F2884" s="752" t="s">
        <v>1711</v>
      </c>
    </row>
    <row r="2885" spans="2:6" x14ac:dyDescent="0.35">
      <c r="B2885" s="752" t="s">
        <v>1700</v>
      </c>
      <c r="C2885" s="752">
        <v>2484</v>
      </c>
      <c r="D2885" s="343" t="s">
        <v>14123</v>
      </c>
      <c r="E2885" s="752" t="s">
        <v>431</v>
      </c>
      <c r="F2885" s="752" t="s">
        <v>1711</v>
      </c>
    </row>
    <row r="2886" spans="2:6" x14ac:dyDescent="0.35">
      <c r="B2886" s="752" t="s">
        <v>1700</v>
      </c>
      <c r="C2886" s="752">
        <v>2484</v>
      </c>
      <c r="D2886" s="343" t="s">
        <v>14122</v>
      </c>
      <c r="E2886" s="752" t="s">
        <v>431</v>
      </c>
      <c r="F2886" s="752" t="s">
        <v>1711</v>
      </c>
    </row>
    <row r="2887" spans="2:6" x14ac:dyDescent="0.35">
      <c r="B2887" s="752" t="s">
        <v>1700</v>
      </c>
      <c r="C2887" s="752">
        <v>2484</v>
      </c>
      <c r="D2887" s="343" t="s">
        <v>14121</v>
      </c>
      <c r="E2887" s="752" t="s">
        <v>431</v>
      </c>
      <c r="F2887" s="752" t="s">
        <v>1711</v>
      </c>
    </row>
    <row r="2888" spans="2:6" x14ac:dyDescent="0.35">
      <c r="B2888" s="752" t="s">
        <v>1700</v>
      </c>
      <c r="C2888" s="752">
        <v>2484</v>
      </c>
      <c r="D2888" s="343" t="s">
        <v>14120</v>
      </c>
      <c r="E2888" s="752" t="s">
        <v>431</v>
      </c>
      <c r="F2888" s="752" t="s">
        <v>1711</v>
      </c>
    </row>
    <row r="2889" spans="2:6" x14ac:dyDescent="0.35">
      <c r="B2889" s="752" t="s">
        <v>1700</v>
      </c>
      <c r="C2889" s="752">
        <v>2484</v>
      </c>
      <c r="D2889" s="343" t="s">
        <v>6592</v>
      </c>
      <c r="E2889" s="752" t="s">
        <v>431</v>
      </c>
      <c r="F2889" s="752" t="s">
        <v>1711</v>
      </c>
    </row>
    <row r="2890" spans="2:6" x14ac:dyDescent="0.35">
      <c r="B2890" s="752" t="s">
        <v>1700</v>
      </c>
      <c r="C2890" s="752">
        <v>2484</v>
      </c>
      <c r="D2890" s="343" t="s">
        <v>14119</v>
      </c>
      <c r="E2890" s="752" t="s">
        <v>431</v>
      </c>
      <c r="F2890" s="752" t="s">
        <v>1711</v>
      </c>
    </row>
    <row r="2891" spans="2:6" x14ac:dyDescent="0.35">
      <c r="B2891" s="752" t="s">
        <v>1700</v>
      </c>
      <c r="C2891" s="752">
        <v>2484</v>
      </c>
      <c r="D2891" s="343" t="s">
        <v>14118</v>
      </c>
      <c r="E2891" s="752" t="s">
        <v>431</v>
      </c>
      <c r="F2891" s="752" t="s">
        <v>1711</v>
      </c>
    </row>
    <row r="2892" spans="2:6" x14ac:dyDescent="0.35">
      <c r="B2892" s="752" t="s">
        <v>1700</v>
      </c>
      <c r="C2892" s="752">
        <v>2484</v>
      </c>
      <c r="D2892" s="343" t="s">
        <v>14117</v>
      </c>
      <c r="E2892" s="752" t="s">
        <v>431</v>
      </c>
      <c r="F2892" s="752" t="s">
        <v>1711</v>
      </c>
    </row>
    <row r="2893" spans="2:6" x14ac:dyDescent="0.35">
      <c r="B2893" s="752" t="s">
        <v>1700</v>
      </c>
      <c r="C2893" s="752">
        <v>2484</v>
      </c>
      <c r="D2893" s="343" t="s">
        <v>14116</v>
      </c>
      <c r="E2893" s="752" t="s">
        <v>431</v>
      </c>
      <c r="F2893" s="752" t="s">
        <v>1711</v>
      </c>
    </row>
    <row r="2894" spans="2:6" x14ac:dyDescent="0.35">
      <c r="B2894" s="752" t="s">
        <v>1700</v>
      </c>
      <c r="C2894" s="752">
        <v>2484</v>
      </c>
      <c r="D2894" s="343" t="s">
        <v>14115</v>
      </c>
      <c r="E2894" s="752" t="s">
        <v>431</v>
      </c>
      <c r="F2894" s="752" t="s">
        <v>1711</v>
      </c>
    </row>
    <row r="2895" spans="2:6" x14ac:dyDescent="0.35">
      <c r="B2895" s="752" t="s">
        <v>1700</v>
      </c>
      <c r="C2895" s="752">
        <v>2484</v>
      </c>
      <c r="D2895" s="343" t="s">
        <v>14114</v>
      </c>
      <c r="E2895" s="752" t="s">
        <v>431</v>
      </c>
      <c r="F2895" s="752" t="s">
        <v>1711</v>
      </c>
    </row>
    <row r="2896" spans="2:6" x14ac:dyDescent="0.35">
      <c r="B2896" s="752" t="s">
        <v>1700</v>
      </c>
      <c r="C2896" s="752">
        <v>2484</v>
      </c>
      <c r="D2896" s="343" t="s">
        <v>6733</v>
      </c>
      <c r="E2896" s="752" t="s">
        <v>431</v>
      </c>
      <c r="F2896" s="752" t="s">
        <v>1711</v>
      </c>
    </row>
    <row r="2897" spans="2:6" x14ac:dyDescent="0.35">
      <c r="B2897" s="752" t="s">
        <v>1700</v>
      </c>
      <c r="C2897" s="752">
        <v>2484</v>
      </c>
      <c r="D2897" s="343" t="s">
        <v>14113</v>
      </c>
      <c r="E2897" s="752" t="s">
        <v>431</v>
      </c>
      <c r="F2897" s="752" t="s">
        <v>1711</v>
      </c>
    </row>
    <row r="2898" spans="2:6" x14ac:dyDescent="0.35">
      <c r="B2898" s="752" t="s">
        <v>1700</v>
      </c>
      <c r="C2898" s="752">
        <v>2484</v>
      </c>
      <c r="D2898" s="343" t="s">
        <v>14112</v>
      </c>
      <c r="E2898" s="752" t="s">
        <v>431</v>
      </c>
      <c r="F2898" s="752" t="s">
        <v>1711</v>
      </c>
    </row>
    <row r="2899" spans="2:6" x14ac:dyDescent="0.35">
      <c r="B2899" s="752" t="s">
        <v>1700</v>
      </c>
      <c r="C2899" s="752">
        <v>2484</v>
      </c>
      <c r="D2899" s="343" t="s">
        <v>8709</v>
      </c>
      <c r="E2899" s="752" t="s">
        <v>431</v>
      </c>
      <c r="F2899" s="752" t="s">
        <v>1711</v>
      </c>
    </row>
    <row r="2900" spans="2:6" x14ac:dyDescent="0.35">
      <c r="B2900" s="752" t="s">
        <v>1700</v>
      </c>
      <c r="C2900" s="752">
        <v>2484</v>
      </c>
      <c r="D2900" s="343" t="s">
        <v>14111</v>
      </c>
      <c r="E2900" s="752" t="s">
        <v>431</v>
      </c>
      <c r="F2900" s="752" t="s">
        <v>1711</v>
      </c>
    </row>
    <row r="2901" spans="2:6" x14ac:dyDescent="0.35">
      <c r="B2901" s="752" t="s">
        <v>1700</v>
      </c>
      <c r="C2901" s="752">
        <v>2484</v>
      </c>
      <c r="D2901" s="343" t="s">
        <v>14110</v>
      </c>
      <c r="E2901" s="752" t="s">
        <v>431</v>
      </c>
      <c r="F2901" s="752" t="s">
        <v>1711</v>
      </c>
    </row>
    <row r="2902" spans="2:6" x14ac:dyDescent="0.35">
      <c r="B2902" s="752" t="s">
        <v>1700</v>
      </c>
      <c r="C2902" s="752">
        <v>2484</v>
      </c>
      <c r="D2902" s="343" t="s">
        <v>14109</v>
      </c>
      <c r="E2902" s="752" t="s">
        <v>431</v>
      </c>
      <c r="F2902" s="752" t="s">
        <v>1711</v>
      </c>
    </row>
    <row r="2903" spans="2:6" x14ac:dyDescent="0.35">
      <c r="B2903" s="752" t="s">
        <v>1700</v>
      </c>
      <c r="C2903" s="752">
        <v>2484</v>
      </c>
      <c r="D2903" s="343" t="s">
        <v>14108</v>
      </c>
      <c r="E2903" s="752" t="s">
        <v>431</v>
      </c>
      <c r="F2903" s="752" t="s">
        <v>1711</v>
      </c>
    </row>
    <row r="2904" spans="2:6" x14ac:dyDescent="0.35">
      <c r="B2904" s="752" t="s">
        <v>1700</v>
      </c>
      <c r="C2904" s="752">
        <v>2484</v>
      </c>
      <c r="D2904" s="343" t="s">
        <v>14107</v>
      </c>
      <c r="E2904" s="752" t="s">
        <v>431</v>
      </c>
      <c r="F2904" s="752" t="s">
        <v>1711</v>
      </c>
    </row>
    <row r="2905" spans="2:6" x14ac:dyDescent="0.35">
      <c r="B2905" s="752" t="s">
        <v>1700</v>
      </c>
      <c r="C2905" s="752">
        <v>2484</v>
      </c>
      <c r="D2905" s="343" t="s">
        <v>14106</v>
      </c>
      <c r="E2905" s="752" t="s">
        <v>431</v>
      </c>
      <c r="F2905" s="752" t="s">
        <v>1711</v>
      </c>
    </row>
    <row r="2906" spans="2:6" x14ac:dyDescent="0.35">
      <c r="B2906" s="752" t="s">
        <v>1700</v>
      </c>
      <c r="C2906" s="752">
        <v>2484</v>
      </c>
      <c r="D2906" s="343" t="s">
        <v>14105</v>
      </c>
      <c r="E2906" s="752" t="s">
        <v>431</v>
      </c>
      <c r="F2906" s="752" t="s">
        <v>1711</v>
      </c>
    </row>
    <row r="2907" spans="2:6" x14ac:dyDescent="0.35">
      <c r="B2907" s="752" t="s">
        <v>1700</v>
      </c>
      <c r="C2907" s="752">
        <v>2484</v>
      </c>
      <c r="D2907" s="343" t="s">
        <v>14104</v>
      </c>
      <c r="E2907" s="752" t="s">
        <v>431</v>
      </c>
      <c r="F2907" s="752" t="s">
        <v>1711</v>
      </c>
    </row>
    <row r="2908" spans="2:6" x14ac:dyDescent="0.35">
      <c r="B2908" s="752" t="s">
        <v>1700</v>
      </c>
      <c r="C2908" s="752">
        <v>2484</v>
      </c>
      <c r="D2908" s="343" t="s">
        <v>14103</v>
      </c>
      <c r="E2908" s="752" t="s">
        <v>431</v>
      </c>
      <c r="F2908" s="752" t="s">
        <v>1711</v>
      </c>
    </row>
    <row r="2909" spans="2:6" x14ac:dyDescent="0.35">
      <c r="B2909" s="752" t="s">
        <v>1700</v>
      </c>
      <c r="C2909" s="752">
        <v>2484</v>
      </c>
      <c r="D2909" s="343" t="s">
        <v>14102</v>
      </c>
      <c r="E2909" s="752" t="s">
        <v>431</v>
      </c>
      <c r="F2909" s="752" t="s">
        <v>1711</v>
      </c>
    </row>
    <row r="2910" spans="2:6" x14ac:dyDescent="0.35">
      <c r="B2910" s="752" t="s">
        <v>1700</v>
      </c>
      <c r="C2910" s="752">
        <v>2484</v>
      </c>
      <c r="D2910" s="343" t="s">
        <v>14101</v>
      </c>
      <c r="E2910" s="752" t="s">
        <v>431</v>
      </c>
      <c r="F2910" s="752" t="s">
        <v>1711</v>
      </c>
    </row>
    <row r="2911" spans="2:6" x14ac:dyDescent="0.35">
      <c r="B2911" s="752" t="s">
        <v>1700</v>
      </c>
      <c r="C2911" s="752">
        <v>2484</v>
      </c>
      <c r="D2911" s="343" t="s">
        <v>14100</v>
      </c>
      <c r="E2911" s="752" t="s">
        <v>431</v>
      </c>
      <c r="F2911" s="753" t="s">
        <v>1711</v>
      </c>
    </row>
    <row r="2912" spans="2:6" x14ac:dyDescent="0.35">
      <c r="B2912" s="752" t="s">
        <v>1700</v>
      </c>
      <c r="C2912" s="752">
        <v>2484</v>
      </c>
      <c r="D2912" s="343" t="s">
        <v>14099</v>
      </c>
      <c r="E2912" s="752" t="s">
        <v>431</v>
      </c>
      <c r="F2912" s="752" t="s">
        <v>1711</v>
      </c>
    </row>
    <row r="2913" spans="2:6" x14ac:dyDescent="0.35">
      <c r="B2913" s="752" t="s">
        <v>1700</v>
      </c>
      <c r="C2913" s="752">
        <v>2484</v>
      </c>
      <c r="D2913" s="343" t="s">
        <v>14098</v>
      </c>
      <c r="E2913" s="752" t="s">
        <v>431</v>
      </c>
      <c r="F2913" s="752" t="s">
        <v>1711</v>
      </c>
    </row>
    <row r="2914" spans="2:6" x14ac:dyDescent="0.35">
      <c r="B2914" s="752" t="s">
        <v>1700</v>
      </c>
      <c r="C2914" s="752">
        <v>2484</v>
      </c>
      <c r="D2914" s="343" t="s">
        <v>7718</v>
      </c>
      <c r="E2914" s="752" t="s">
        <v>431</v>
      </c>
      <c r="F2914" s="752" t="s">
        <v>1711</v>
      </c>
    </row>
    <row r="2915" spans="2:6" x14ac:dyDescent="0.35">
      <c r="B2915" s="752" t="s">
        <v>1700</v>
      </c>
      <c r="C2915" s="752">
        <v>2484</v>
      </c>
      <c r="D2915" s="343" t="s">
        <v>14097</v>
      </c>
      <c r="E2915" s="752" t="s">
        <v>431</v>
      </c>
      <c r="F2915" s="752" t="s">
        <v>1711</v>
      </c>
    </row>
    <row r="2916" spans="2:6" x14ac:dyDescent="0.35">
      <c r="B2916" s="752" t="s">
        <v>1700</v>
      </c>
      <c r="C2916" s="752">
        <v>2484</v>
      </c>
      <c r="D2916" s="343" t="s">
        <v>14096</v>
      </c>
      <c r="E2916" s="752" t="s">
        <v>431</v>
      </c>
      <c r="F2916" s="752" t="s">
        <v>1711</v>
      </c>
    </row>
    <row r="2917" spans="2:6" x14ac:dyDescent="0.35">
      <c r="B2917" s="752" t="s">
        <v>1700</v>
      </c>
      <c r="C2917" s="752">
        <v>2484</v>
      </c>
      <c r="D2917" s="343" t="s">
        <v>14095</v>
      </c>
      <c r="E2917" s="752" t="s">
        <v>431</v>
      </c>
      <c r="F2917" s="752" t="s">
        <v>1711</v>
      </c>
    </row>
    <row r="2918" spans="2:6" x14ac:dyDescent="0.35">
      <c r="B2918" s="752" t="s">
        <v>1700</v>
      </c>
      <c r="C2918" s="752">
        <v>2484</v>
      </c>
      <c r="D2918" s="343" t="s">
        <v>14094</v>
      </c>
      <c r="E2918" s="752" t="s">
        <v>431</v>
      </c>
      <c r="F2918" s="752" t="s">
        <v>1711</v>
      </c>
    </row>
    <row r="2919" spans="2:6" x14ac:dyDescent="0.35">
      <c r="B2919" s="752" t="s">
        <v>1700</v>
      </c>
      <c r="C2919" s="752">
        <v>2484</v>
      </c>
      <c r="D2919" s="343" t="s">
        <v>14093</v>
      </c>
      <c r="E2919" s="752" t="s">
        <v>431</v>
      </c>
      <c r="F2919" s="752" t="s">
        <v>1711</v>
      </c>
    </row>
    <row r="2920" spans="2:6" x14ac:dyDescent="0.35">
      <c r="B2920" s="752" t="s">
        <v>1700</v>
      </c>
      <c r="C2920" s="752">
        <v>2484</v>
      </c>
      <c r="D2920" s="343" t="s">
        <v>14092</v>
      </c>
      <c r="E2920" s="752" t="s">
        <v>431</v>
      </c>
      <c r="F2920" s="752" t="s">
        <v>1711</v>
      </c>
    </row>
    <row r="2921" spans="2:6" x14ac:dyDescent="0.35">
      <c r="B2921" s="752" t="s">
        <v>1700</v>
      </c>
      <c r="C2921" s="752">
        <v>2484</v>
      </c>
      <c r="D2921" s="343" t="s">
        <v>14091</v>
      </c>
      <c r="E2921" s="752" t="s">
        <v>431</v>
      </c>
      <c r="F2921" s="752" t="s">
        <v>1711</v>
      </c>
    </row>
    <row r="2922" spans="2:6" x14ac:dyDescent="0.35">
      <c r="B2922" s="752" t="s">
        <v>1700</v>
      </c>
      <c r="C2922" s="752">
        <v>2484</v>
      </c>
      <c r="D2922" s="343" t="s">
        <v>14090</v>
      </c>
      <c r="E2922" s="752" t="s">
        <v>431</v>
      </c>
      <c r="F2922" s="752" t="s">
        <v>1711</v>
      </c>
    </row>
    <row r="2923" spans="2:6" x14ac:dyDescent="0.35">
      <c r="B2923" s="752" t="s">
        <v>1700</v>
      </c>
      <c r="C2923" s="752">
        <v>2484</v>
      </c>
      <c r="D2923" s="343" t="s">
        <v>14089</v>
      </c>
      <c r="E2923" s="752" t="s">
        <v>431</v>
      </c>
      <c r="F2923" s="752" t="s">
        <v>1711</v>
      </c>
    </row>
    <row r="2924" spans="2:6" x14ac:dyDescent="0.35">
      <c r="B2924" s="752" t="s">
        <v>1700</v>
      </c>
      <c r="C2924" s="752">
        <v>2484</v>
      </c>
      <c r="D2924" s="343" t="s">
        <v>14088</v>
      </c>
      <c r="E2924" s="752" t="s">
        <v>431</v>
      </c>
      <c r="F2924" s="752" t="s">
        <v>1711</v>
      </c>
    </row>
    <row r="2925" spans="2:6" x14ac:dyDescent="0.35">
      <c r="B2925" s="752" t="s">
        <v>1700</v>
      </c>
      <c r="C2925" s="752">
        <v>2484</v>
      </c>
      <c r="D2925" s="343" t="s">
        <v>14087</v>
      </c>
      <c r="E2925" s="752" t="s">
        <v>431</v>
      </c>
      <c r="F2925" s="752" t="s">
        <v>1711</v>
      </c>
    </row>
    <row r="2926" spans="2:6" x14ac:dyDescent="0.35">
      <c r="B2926" s="752" t="s">
        <v>1700</v>
      </c>
      <c r="C2926" s="752">
        <v>2484</v>
      </c>
      <c r="D2926" s="343" t="s">
        <v>14086</v>
      </c>
      <c r="E2926" s="752" t="s">
        <v>431</v>
      </c>
      <c r="F2926" s="752" t="s">
        <v>1711</v>
      </c>
    </row>
    <row r="2927" spans="2:6" x14ac:dyDescent="0.35">
      <c r="B2927" s="752" t="s">
        <v>1700</v>
      </c>
      <c r="C2927" s="752">
        <v>2484</v>
      </c>
      <c r="D2927" s="343" t="s">
        <v>14085</v>
      </c>
      <c r="E2927" s="752" t="s">
        <v>431</v>
      </c>
      <c r="F2927" s="752" t="s">
        <v>1711</v>
      </c>
    </row>
    <row r="2928" spans="2:6" x14ac:dyDescent="0.35">
      <c r="B2928" s="752" t="s">
        <v>1700</v>
      </c>
      <c r="C2928" s="752">
        <v>2484</v>
      </c>
      <c r="D2928" s="343" t="s">
        <v>14084</v>
      </c>
      <c r="E2928" s="752" t="s">
        <v>431</v>
      </c>
      <c r="F2928" s="752" t="s">
        <v>1711</v>
      </c>
    </row>
    <row r="2929" spans="2:9" s="757" customFormat="1" x14ac:dyDescent="0.35">
      <c r="B2929" s="752" t="s">
        <v>1700</v>
      </c>
      <c r="C2929" s="752">
        <v>2484</v>
      </c>
      <c r="D2929" s="343" t="s">
        <v>14083</v>
      </c>
      <c r="E2929" s="752" t="s">
        <v>431</v>
      </c>
      <c r="F2929" s="752" t="s">
        <v>1711</v>
      </c>
      <c r="I2929" s="758"/>
    </row>
    <row r="2930" spans="2:9" x14ac:dyDescent="0.35">
      <c r="B2930" s="752" t="s">
        <v>1700</v>
      </c>
      <c r="C2930" s="752">
        <v>2484</v>
      </c>
      <c r="D2930" s="343" t="s">
        <v>14082</v>
      </c>
      <c r="E2930" s="752" t="s">
        <v>431</v>
      </c>
      <c r="F2930" s="752" t="s">
        <v>1711</v>
      </c>
    </row>
    <row r="2931" spans="2:9" x14ac:dyDescent="0.35">
      <c r="B2931" s="752" t="s">
        <v>1700</v>
      </c>
      <c r="C2931" s="752">
        <v>2484</v>
      </c>
      <c r="D2931" s="343" t="s">
        <v>14081</v>
      </c>
      <c r="E2931" s="752" t="s">
        <v>431</v>
      </c>
      <c r="F2931" s="752" t="s">
        <v>1711</v>
      </c>
    </row>
    <row r="2932" spans="2:9" x14ac:dyDescent="0.35">
      <c r="B2932" s="752" t="s">
        <v>1700</v>
      </c>
      <c r="C2932" s="752">
        <v>2484</v>
      </c>
      <c r="D2932" s="343" t="s">
        <v>14080</v>
      </c>
      <c r="E2932" s="752" t="s">
        <v>431</v>
      </c>
      <c r="F2932" s="752" t="s">
        <v>1711</v>
      </c>
    </row>
    <row r="2933" spans="2:9" x14ac:dyDescent="0.35">
      <c r="B2933" s="752" t="s">
        <v>1700</v>
      </c>
      <c r="C2933" s="752">
        <v>2484</v>
      </c>
      <c r="D2933" s="343" t="s">
        <v>14079</v>
      </c>
      <c r="E2933" s="752" t="s">
        <v>431</v>
      </c>
      <c r="F2933" s="752" t="s">
        <v>1711</v>
      </c>
    </row>
    <row r="2934" spans="2:9" x14ac:dyDescent="0.35">
      <c r="B2934" s="752" t="s">
        <v>1700</v>
      </c>
      <c r="C2934" s="752">
        <v>2484</v>
      </c>
      <c r="D2934" s="343" t="s">
        <v>14078</v>
      </c>
      <c r="E2934" s="752" t="s">
        <v>431</v>
      </c>
      <c r="F2934" s="752" t="s">
        <v>1711</v>
      </c>
    </row>
    <row r="2935" spans="2:9" x14ac:dyDescent="0.35">
      <c r="B2935" s="752" t="s">
        <v>1700</v>
      </c>
      <c r="C2935" s="752">
        <v>2485</v>
      </c>
      <c r="D2935" s="343" t="s">
        <v>14077</v>
      </c>
      <c r="E2935" s="752" t="s">
        <v>431</v>
      </c>
      <c r="F2935" s="752" t="s">
        <v>212</v>
      </c>
    </row>
    <row r="2936" spans="2:9" x14ac:dyDescent="0.35">
      <c r="B2936" s="752" t="s">
        <v>1700</v>
      </c>
      <c r="C2936" s="752">
        <v>2485</v>
      </c>
      <c r="D2936" s="343" t="s">
        <v>14076</v>
      </c>
      <c r="E2936" s="752" t="s">
        <v>431</v>
      </c>
      <c r="F2936" s="752" t="s">
        <v>212</v>
      </c>
    </row>
    <row r="2937" spans="2:9" x14ac:dyDescent="0.35">
      <c r="B2937" s="752" t="s">
        <v>1700</v>
      </c>
      <c r="C2937" s="752">
        <v>2486</v>
      </c>
      <c r="D2937" s="343" t="s">
        <v>14075</v>
      </c>
      <c r="E2937" s="752" t="s">
        <v>431</v>
      </c>
      <c r="F2937" s="752" t="s">
        <v>212</v>
      </c>
    </row>
    <row r="2938" spans="2:9" x14ac:dyDescent="0.35">
      <c r="B2938" s="752" t="s">
        <v>1700</v>
      </c>
      <c r="C2938" s="752">
        <v>2486</v>
      </c>
      <c r="D2938" s="343" t="s">
        <v>14074</v>
      </c>
      <c r="E2938" s="752" t="s">
        <v>431</v>
      </c>
      <c r="F2938" s="752" t="s">
        <v>212</v>
      </c>
    </row>
    <row r="2939" spans="2:9" x14ac:dyDescent="0.35">
      <c r="B2939" s="752" t="s">
        <v>1700</v>
      </c>
      <c r="C2939" s="752">
        <v>2486</v>
      </c>
      <c r="D2939" s="343" t="s">
        <v>14073</v>
      </c>
      <c r="E2939" s="752" t="s">
        <v>431</v>
      </c>
      <c r="F2939" s="752" t="s">
        <v>212</v>
      </c>
    </row>
    <row r="2940" spans="2:9" x14ac:dyDescent="0.35">
      <c r="B2940" s="752" t="s">
        <v>1700</v>
      </c>
      <c r="C2940" s="752">
        <v>2486</v>
      </c>
      <c r="D2940" s="343" t="s">
        <v>14072</v>
      </c>
      <c r="E2940" s="752" t="s">
        <v>431</v>
      </c>
      <c r="F2940" s="752" t="s">
        <v>212</v>
      </c>
    </row>
    <row r="2941" spans="2:9" x14ac:dyDescent="0.35">
      <c r="B2941" s="752" t="s">
        <v>1700</v>
      </c>
      <c r="C2941" s="752">
        <v>2486</v>
      </c>
      <c r="D2941" s="343" t="s">
        <v>14071</v>
      </c>
      <c r="E2941" s="752" t="s">
        <v>431</v>
      </c>
      <c r="F2941" s="752" t="s">
        <v>212</v>
      </c>
    </row>
    <row r="2942" spans="2:9" x14ac:dyDescent="0.35">
      <c r="B2942" s="752" t="s">
        <v>1700</v>
      </c>
      <c r="C2942" s="752">
        <v>2486</v>
      </c>
      <c r="D2942" s="343" t="s">
        <v>14070</v>
      </c>
      <c r="E2942" s="752" t="s">
        <v>431</v>
      </c>
      <c r="F2942" s="752" t="s">
        <v>212</v>
      </c>
    </row>
    <row r="2943" spans="2:9" x14ac:dyDescent="0.35">
      <c r="B2943" s="752" t="s">
        <v>1700</v>
      </c>
      <c r="C2943" s="752">
        <v>2486</v>
      </c>
      <c r="D2943" s="343" t="s">
        <v>14069</v>
      </c>
      <c r="E2943" s="752" t="s">
        <v>431</v>
      </c>
      <c r="F2943" s="752" t="s">
        <v>212</v>
      </c>
    </row>
    <row r="2944" spans="2:9" x14ac:dyDescent="0.35">
      <c r="B2944" s="752" t="s">
        <v>1700</v>
      </c>
      <c r="C2944" s="752">
        <v>2486</v>
      </c>
      <c r="D2944" s="343" t="s">
        <v>14068</v>
      </c>
      <c r="E2944" s="752" t="s">
        <v>431</v>
      </c>
      <c r="F2944" s="752" t="s">
        <v>212</v>
      </c>
    </row>
    <row r="2945" spans="2:6" x14ac:dyDescent="0.35">
      <c r="B2945" s="752" t="s">
        <v>1700</v>
      </c>
      <c r="C2945" s="752">
        <v>2486</v>
      </c>
      <c r="D2945" s="343" t="s">
        <v>14067</v>
      </c>
      <c r="E2945" s="752" t="s">
        <v>431</v>
      </c>
      <c r="F2945" s="752" t="s">
        <v>212</v>
      </c>
    </row>
    <row r="2946" spans="2:6" x14ac:dyDescent="0.35">
      <c r="B2946" s="752" t="s">
        <v>1700</v>
      </c>
      <c r="C2946" s="752">
        <v>2486</v>
      </c>
      <c r="D2946" s="343" t="s">
        <v>14066</v>
      </c>
      <c r="E2946" s="752" t="s">
        <v>431</v>
      </c>
      <c r="F2946" s="752" t="s">
        <v>212</v>
      </c>
    </row>
    <row r="2947" spans="2:6" x14ac:dyDescent="0.35">
      <c r="B2947" s="752" t="s">
        <v>1700</v>
      </c>
      <c r="C2947" s="752">
        <v>2486</v>
      </c>
      <c r="D2947" s="343" t="s">
        <v>14065</v>
      </c>
      <c r="E2947" s="752" t="s">
        <v>431</v>
      </c>
      <c r="F2947" s="752" t="s">
        <v>212</v>
      </c>
    </row>
    <row r="2948" spans="2:6" x14ac:dyDescent="0.35">
      <c r="B2948" s="752" t="s">
        <v>1700</v>
      </c>
      <c r="C2948" s="752">
        <v>2486</v>
      </c>
      <c r="D2948" s="343" t="s">
        <v>14064</v>
      </c>
      <c r="E2948" s="752" t="s">
        <v>431</v>
      </c>
      <c r="F2948" s="752" t="s">
        <v>212</v>
      </c>
    </row>
    <row r="2949" spans="2:6" x14ac:dyDescent="0.35">
      <c r="B2949" s="752" t="s">
        <v>1700</v>
      </c>
      <c r="C2949" s="752">
        <v>2486</v>
      </c>
      <c r="D2949" s="343" t="s">
        <v>14063</v>
      </c>
      <c r="E2949" s="752" t="s">
        <v>431</v>
      </c>
      <c r="F2949" s="752" t="s">
        <v>212</v>
      </c>
    </row>
    <row r="2950" spans="2:6" x14ac:dyDescent="0.35">
      <c r="B2950" s="752" t="s">
        <v>1700</v>
      </c>
      <c r="C2950" s="752">
        <v>2487</v>
      </c>
      <c r="D2950" s="343" t="s">
        <v>3828</v>
      </c>
      <c r="E2950" s="752" t="s">
        <v>431</v>
      </c>
      <c r="F2950" s="752" t="s">
        <v>210</v>
      </c>
    </row>
    <row r="2951" spans="2:6" x14ac:dyDescent="0.35">
      <c r="B2951" s="752" t="s">
        <v>1700</v>
      </c>
      <c r="C2951" s="752">
        <v>2487</v>
      </c>
      <c r="D2951" s="343" t="s">
        <v>14062</v>
      </c>
      <c r="E2951" s="752" t="s">
        <v>431</v>
      </c>
      <c r="F2951" s="752" t="s">
        <v>210</v>
      </c>
    </row>
    <row r="2952" spans="2:6" x14ac:dyDescent="0.35">
      <c r="B2952" s="752" t="s">
        <v>1700</v>
      </c>
      <c r="C2952" s="752">
        <v>2487</v>
      </c>
      <c r="D2952" s="343" t="s">
        <v>14061</v>
      </c>
      <c r="E2952" s="752" t="s">
        <v>431</v>
      </c>
      <c r="F2952" s="752" t="s">
        <v>210</v>
      </c>
    </row>
    <row r="2953" spans="2:6" x14ac:dyDescent="0.35">
      <c r="B2953" s="752" t="s">
        <v>1700</v>
      </c>
      <c r="C2953" s="752">
        <v>2487</v>
      </c>
      <c r="D2953" s="343" t="s">
        <v>14060</v>
      </c>
      <c r="E2953" s="752" t="s">
        <v>431</v>
      </c>
      <c r="F2953" s="752" t="s">
        <v>210</v>
      </c>
    </row>
    <row r="2954" spans="2:6" x14ac:dyDescent="0.35">
      <c r="B2954" s="752" t="s">
        <v>1700</v>
      </c>
      <c r="C2954" s="752">
        <v>2487</v>
      </c>
      <c r="D2954" s="343" t="s">
        <v>14059</v>
      </c>
      <c r="E2954" s="752" t="s">
        <v>431</v>
      </c>
      <c r="F2954" s="752" t="s">
        <v>210</v>
      </c>
    </row>
    <row r="2955" spans="2:6" x14ac:dyDescent="0.35">
      <c r="B2955" s="752" t="s">
        <v>1700</v>
      </c>
      <c r="C2955" s="752">
        <v>2487</v>
      </c>
      <c r="D2955" s="343" t="s">
        <v>14058</v>
      </c>
      <c r="E2955" s="752" t="s">
        <v>431</v>
      </c>
      <c r="F2955" s="752" t="s">
        <v>210</v>
      </c>
    </row>
    <row r="2956" spans="2:6" x14ac:dyDescent="0.35">
      <c r="B2956" s="752" t="s">
        <v>1700</v>
      </c>
      <c r="C2956" s="752">
        <v>2487</v>
      </c>
      <c r="D2956" s="343" t="s">
        <v>14057</v>
      </c>
      <c r="E2956" s="752" t="s">
        <v>431</v>
      </c>
      <c r="F2956" s="752" t="s">
        <v>210</v>
      </c>
    </row>
    <row r="2957" spans="2:6" x14ac:dyDescent="0.35">
      <c r="B2957" s="752" t="s">
        <v>1700</v>
      </c>
      <c r="C2957" s="752">
        <v>2487</v>
      </c>
      <c r="D2957" s="343" t="s">
        <v>14056</v>
      </c>
      <c r="E2957" s="752" t="s">
        <v>431</v>
      </c>
      <c r="F2957" s="752" t="s">
        <v>210</v>
      </c>
    </row>
    <row r="2958" spans="2:6" x14ac:dyDescent="0.35">
      <c r="B2958" s="752" t="s">
        <v>1700</v>
      </c>
      <c r="C2958" s="752">
        <v>2488</v>
      </c>
      <c r="D2958" s="343" t="s">
        <v>14055</v>
      </c>
      <c r="E2958" s="752" t="s">
        <v>431</v>
      </c>
      <c r="F2958" s="752" t="s">
        <v>210</v>
      </c>
    </row>
    <row r="2959" spans="2:6" x14ac:dyDescent="0.35">
      <c r="B2959" s="752" t="s">
        <v>1700</v>
      </c>
      <c r="C2959" s="752">
        <v>2488</v>
      </c>
      <c r="D2959" s="343" t="s">
        <v>14054</v>
      </c>
      <c r="E2959" s="752" t="s">
        <v>431</v>
      </c>
      <c r="F2959" s="752" t="s">
        <v>210</v>
      </c>
    </row>
    <row r="2960" spans="2:6" x14ac:dyDescent="0.35">
      <c r="B2960" s="752" t="s">
        <v>1700</v>
      </c>
      <c r="C2960" s="752">
        <v>2488</v>
      </c>
      <c r="D2960" s="343" t="s">
        <v>14053</v>
      </c>
      <c r="E2960" s="752" t="s">
        <v>431</v>
      </c>
      <c r="F2960" s="752" t="s">
        <v>210</v>
      </c>
    </row>
    <row r="2961" spans="2:6" x14ac:dyDescent="0.35">
      <c r="B2961" s="752" t="s">
        <v>1700</v>
      </c>
      <c r="C2961" s="752">
        <v>2489</v>
      </c>
      <c r="D2961" s="343" t="s">
        <v>14052</v>
      </c>
      <c r="E2961" s="752" t="s">
        <v>431</v>
      </c>
      <c r="F2961" s="752" t="s">
        <v>212</v>
      </c>
    </row>
    <row r="2962" spans="2:6" x14ac:dyDescent="0.35">
      <c r="B2962" s="752" t="s">
        <v>1700</v>
      </c>
      <c r="C2962" s="752">
        <v>2489</v>
      </c>
      <c r="D2962" s="343" t="s">
        <v>14051</v>
      </c>
      <c r="E2962" s="752" t="s">
        <v>431</v>
      </c>
      <c r="F2962" s="752" t="s">
        <v>212</v>
      </c>
    </row>
    <row r="2963" spans="2:6" x14ac:dyDescent="0.35">
      <c r="B2963" s="752" t="s">
        <v>1700</v>
      </c>
      <c r="C2963" s="752">
        <v>2489</v>
      </c>
      <c r="D2963" s="343" t="s">
        <v>14050</v>
      </c>
      <c r="E2963" s="752" t="s">
        <v>431</v>
      </c>
      <c r="F2963" s="752" t="s">
        <v>212</v>
      </c>
    </row>
    <row r="2964" spans="2:6" x14ac:dyDescent="0.35">
      <c r="B2964" s="752" t="s">
        <v>1700</v>
      </c>
      <c r="C2964" s="752">
        <v>2490</v>
      </c>
      <c r="D2964" s="343" t="s">
        <v>14049</v>
      </c>
      <c r="E2964" s="752" t="s">
        <v>431</v>
      </c>
      <c r="F2964" s="752" t="s">
        <v>1698</v>
      </c>
    </row>
    <row r="2965" spans="2:6" x14ac:dyDescent="0.35">
      <c r="B2965" s="752" t="s">
        <v>1700</v>
      </c>
      <c r="C2965" s="752">
        <v>2490</v>
      </c>
      <c r="D2965" s="343" t="s">
        <v>14048</v>
      </c>
      <c r="E2965" s="752" t="s">
        <v>431</v>
      </c>
      <c r="F2965" s="752" t="s">
        <v>1711</v>
      </c>
    </row>
    <row r="2966" spans="2:6" x14ac:dyDescent="0.35">
      <c r="B2966" s="752" t="s">
        <v>1700</v>
      </c>
      <c r="C2966" s="752">
        <v>2500</v>
      </c>
      <c r="D2966" s="343" t="s">
        <v>14047</v>
      </c>
      <c r="E2966" s="752" t="s">
        <v>431</v>
      </c>
      <c r="F2966" s="752" t="s">
        <v>212</v>
      </c>
    </row>
    <row r="2967" spans="2:6" x14ac:dyDescent="0.35">
      <c r="B2967" s="752" t="s">
        <v>1700</v>
      </c>
      <c r="C2967" s="752">
        <v>2500</v>
      </c>
      <c r="D2967" s="343" t="s">
        <v>14046</v>
      </c>
      <c r="E2967" s="752" t="s">
        <v>431</v>
      </c>
      <c r="F2967" s="752" t="s">
        <v>212</v>
      </c>
    </row>
    <row r="2968" spans="2:6" x14ac:dyDescent="0.35">
      <c r="B2968" s="752" t="s">
        <v>1700</v>
      </c>
      <c r="C2968" s="752">
        <v>2500</v>
      </c>
      <c r="D2968" s="343" t="s">
        <v>14045</v>
      </c>
      <c r="E2968" s="752" t="s">
        <v>431</v>
      </c>
      <c r="F2968" s="752" t="s">
        <v>212</v>
      </c>
    </row>
    <row r="2969" spans="2:6" x14ac:dyDescent="0.35">
      <c r="B2969" s="752" t="s">
        <v>1700</v>
      </c>
      <c r="C2969" s="752">
        <v>2500</v>
      </c>
      <c r="D2969" s="343" t="s">
        <v>14044</v>
      </c>
      <c r="E2969" s="752" t="s">
        <v>431</v>
      </c>
      <c r="F2969" s="752" t="s">
        <v>212</v>
      </c>
    </row>
    <row r="2970" spans="2:6" x14ac:dyDescent="0.35">
      <c r="B2970" s="752" t="s">
        <v>1700</v>
      </c>
      <c r="C2970" s="752">
        <v>2500</v>
      </c>
      <c r="D2970" s="343" t="s">
        <v>14043</v>
      </c>
      <c r="E2970" s="752" t="s">
        <v>431</v>
      </c>
      <c r="F2970" s="752" t="s">
        <v>212</v>
      </c>
    </row>
    <row r="2971" spans="2:6" x14ac:dyDescent="0.35">
      <c r="B2971" s="752" t="s">
        <v>1700</v>
      </c>
      <c r="C2971" s="752">
        <v>2500</v>
      </c>
      <c r="D2971" s="343" t="s">
        <v>14042</v>
      </c>
      <c r="E2971" s="752" t="s">
        <v>431</v>
      </c>
      <c r="F2971" s="752" t="s">
        <v>212</v>
      </c>
    </row>
    <row r="2972" spans="2:6" x14ac:dyDescent="0.35">
      <c r="B2972" s="752" t="s">
        <v>1700</v>
      </c>
      <c r="C2972" s="752">
        <v>2500</v>
      </c>
      <c r="D2972" s="343" t="s">
        <v>14041</v>
      </c>
      <c r="E2972" s="752" t="s">
        <v>431</v>
      </c>
      <c r="F2972" s="752" t="s">
        <v>212</v>
      </c>
    </row>
    <row r="2973" spans="2:6" x14ac:dyDescent="0.35">
      <c r="B2973" s="752" t="s">
        <v>1700</v>
      </c>
      <c r="C2973" s="752">
        <v>2500</v>
      </c>
      <c r="D2973" s="343" t="s">
        <v>9206</v>
      </c>
      <c r="E2973" s="752" t="s">
        <v>431</v>
      </c>
      <c r="F2973" s="752" t="s">
        <v>212</v>
      </c>
    </row>
    <row r="2974" spans="2:6" x14ac:dyDescent="0.35">
      <c r="B2974" s="752" t="s">
        <v>1700</v>
      </c>
      <c r="C2974" s="752">
        <v>2500</v>
      </c>
      <c r="D2974" s="343" t="s">
        <v>14040</v>
      </c>
      <c r="E2974" s="752" t="s">
        <v>431</v>
      </c>
      <c r="F2974" s="752" t="s">
        <v>212</v>
      </c>
    </row>
    <row r="2975" spans="2:6" x14ac:dyDescent="0.35">
      <c r="B2975" s="752" t="s">
        <v>1700</v>
      </c>
      <c r="C2975" s="752">
        <v>2500</v>
      </c>
      <c r="D2975" s="343" t="s">
        <v>14039</v>
      </c>
      <c r="E2975" s="752" t="s">
        <v>431</v>
      </c>
      <c r="F2975" s="752" t="s">
        <v>212</v>
      </c>
    </row>
    <row r="2976" spans="2:6" x14ac:dyDescent="0.35">
      <c r="B2976" s="752" t="s">
        <v>1700</v>
      </c>
      <c r="C2976" s="752">
        <v>2500</v>
      </c>
      <c r="D2976" s="343" t="s">
        <v>14038</v>
      </c>
      <c r="E2976" s="752" t="s">
        <v>431</v>
      </c>
      <c r="F2976" s="752" t="s">
        <v>212</v>
      </c>
    </row>
    <row r="2977" spans="2:6" x14ac:dyDescent="0.35">
      <c r="B2977" s="752" t="s">
        <v>1700</v>
      </c>
      <c r="C2977" s="752">
        <v>2500</v>
      </c>
      <c r="D2977" s="343" t="s">
        <v>14037</v>
      </c>
      <c r="E2977" s="752" t="s">
        <v>431</v>
      </c>
      <c r="F2977" s="752" t="s">
        <v>212</v>
      </c>
    </row>
    <row r="2978" spans="2:6" x14ac:dyDescent="0.35">
      <c r="B2978" s="752" t="s">
        <v>1700</v>
      </c>
      <c r="C2978" s="752">
        <v>2502</v>
      </c>
      <c r="D2978" s="343" t="s">
        <v>14036</v>
      </c>
      <c r="E2978" s="752" t="s">
        <v>431</v>
      </c>
      <c r="F2978" s="752" t="s">
        <v>212</v>
      </c>
    </row>
    <row r="2979" spans="2:6" x14ac:dyDescent="0.35">
      <c r="B2979" s="752" t="s">
        <v>1700</v>
      </c>
      <c r="C2979" s="752">
        <v>2502</v>
      </c>
      <c r="D2979" s="343" t="s">
        <v>14035</v>
      </c>
      <c r="E2979" s="752" t="s">
        <v>431</v>
      </c>
      <c r="F2979" s="752" t="s">
        <v>212</v>
      </c>
    </row>
    <row r="2980" spans="2:6" x14ac:dyDescent="0.35">
      <c r="B2980" s="752" t="s">
        <v>1700</v>
      </c>
      <c r="C2980" s="752">
        <v>2502</v>
      </c>
      <c r="D2980" s="343" t="s">
        <v>14034</v>
      </c>
      <c r="E2980" s="752" t="s">
        <v>431</v>
      </c>
      <c r="F2980" s="752" t="s">
        <v>212</v>
      </c>
    </row>
    <row r="2981" spans="2:6" x14ac:dyDescent="0.35">
      <c r="B2981" s="752" t="s">
        <v>1700</v>
      </c>
      <c r="C2981" s="752">
        <v>2502</v>
      </c>
      <c r="D2981" s="343" t="s">
        <v>14033</v>
      </c>
      <c r="E2981" s="752" t="s">
        <v>431</v>
      </c>
      <c r="F2981" s="752" t="s">
        <v>212</v>
      </c>
    </row>
    <row r="2982" spans="2:6" x14ac:dyDescent="0.35">
      <c r="B2982" s="752" t="s">
        <v>1700</v>
      </c>
      <c r="C2982" s="752">
        <v>2505</v>
      </c>
      <c r="D2982" s="343" t="s">
        <v>14032</v>
      </c>
      <c r="E2982" s="752" t="s">
        <v>431</v>
      </c>
      <c r="F2982" s="752" t="s">
        <v>212</v>
      </c>
    </row>
    <row r="2983" spans="2:6" x14ac:dyDescent="0.35">
      <c r="B2983" s="752" t="s">
        <v>1700</v>
      </c>
      <c r="C2983" s="752">
        <v>2506</v>
      </c>
      <c r="D2983" s="343" t="s">
        <v>14031</v>
      </c>
      <c r="E2983" s="752" t="s">
        <v>431</v>
      </c>
      <c r="F2983" s="752" t="s">
        <v>212</v>
      </c>
    </row>
    <row r="2984" spans="2:6" x14ac:dyDescent="0.35">
      <c r="B2984" s="752" t="s">
        <v>1700</v>
      </c>
      <c r="C2984" s="752">
        <v>2508</v>
      </c>
      <c r="D2984" s="343" t="s">
        <v>14030</v>
      </c>
      <c r="E2984" s="752" t="s">
        <v>431</v>
      </c>
      <c r="F2984" s="752" t="s">
        <v>210</v>
      </c>
    </row>
    <row r="2985" spans="2:6" x14ac:dyDescent="0.35">
      <c r="B2985" s="752" t="s">
        <v>1700</v>
      </c>
      <c r="C2985" s="752">
        <v>2508</v>
      </c>
      <c r="D2985" s="343" t="s">
        <v>14029</v>
      </c>
      <c r="E2985" s="752" t="s">
        <v>431</v>
      </c>
      <c r="F2985" s="752" t="s">
        <v>210</v>
      </c>
    </row>
    <row r="2986" spans="2:6" x14ac:dyDescent="0.35">
      <c r="B2986" s="752" t="s">
        <v>1700</v>
      </c>
      <c r="C2986" s="752">
        <v>2508</v>
      </c>
      <c r="D2986" s="343" t="s">
        <v>14028</v>
      </c>
      <c r="E2986" s="752" t="s">
        <v>431</v>
      </c>
      <c r="F2986" s="752" t="s">
        <v>210</v>
      </c>
    </row>
    <row r="2987" spans="2:6" x14ac:dyDescent="0.35">
      <c r="B2987" s="752" t="s">
        <v>1700</v>
      </c>
      <c r="C2987" s="752">
        <v>2508</v>
      </c>
      <c r="D2987" s="343" t="s">
        <v>6866</v>
      </c>
      <c r="E2987" s="752" t="s">
        <v>431</v>
      </c>
      <c r="F2987" s="752" t="s">
        <v>210</v>
      </c>
    </row>
    <row r="2988" spans="2:6" x14ac:dyDescent="0.35">
      <c r="B2988" s="752" t="s">
        <v>1700</v>
      </c>
      <c r="C2988" s="752">
        <v>2508</v>
      </c>
      <c r="D2988" s="343" t="s">
        <v>14027</v>
      </c>
      <c r="E2988" s="752" t="s">
        <v>431</v>
      </c>
      <c r="F2988" s="752" t="s">
        <v>210</v>
      </c>
    </row>
    <row r="2989" spans="2:6" x14ac:dyDescent="0.35">
      <c r="B2989" s="752" t="s">
        <v>1700</v>
      </c>
      <c r="C2989" s="752">
        <v>2508</v>
      </c>
      <c r="D2989" s="343" t="s">
        <v>14026</v>
      </c>
      <c r="E2989" s="752" t="s">
        <v>431</v>
      </c>
      <c r="F2989" s="752" t="s">
        <v>210</v>
      </c>
    </row>
    <row r="2990" spans="2:6" x14ac:dyDescent="0.35">
      <c r="B2990" s="752" t="s">
        <v>1700</v>
      </c>
      <c r="C2990" s="752">
        <v>2508</v>
      </c>
      <c r="D2990" s="343" t="s">
        <v>14025</v>
      </c>
      <c r="E2990" s="752" t="s">
        <v>431</v>
      </c>
      <c r="F2990" s="752" t="s">
        <v>210</v>
      </c>
    </row>
    <row r="2991" spans="2:6" x14ac:dyDescent="0.35">
      <c r="B2991" s="752" t="s">
        <v>1700</v>
      </c>
      <c r="C2991" s="752">
        <v>2508</v>
      </c>
      <c r="D2991" s="343" t="s">
        <v>14024</v>
      </c>
      <c r="E2991" s="752" t="s">
        <v>431</v>
      </c>
      <c r="F2991" s="752" t="s">
        <v>210</v>
      </c>
    </row>
    <row r="2992" spans="2:6" x14ac:dyDescent="0.35">
      <c r="B2992" s="752" t="s">
        <v>1700</v>
      </c>
      <c r="C2992" s="752">
        <v>2508</v>
      </c>
      <c r="D2992" s="343" t="s">
        <v>14023</v>
      </c>
      <c r="E2992" s="752" t="s">
        <v>431</v>
      </c>
      <c r="F2992" s="752" t="s">
        <v>210</v>
      </c>
    </row>
    <row r="2993" spans="2:9" x14ac:dyDescent="0.35">
      <c r="B2993" s="752" t="s">
        <v>1700</v>
      </c>
      <c r="C2993" s="752">
        <v>2515</v>
      </c>
      <c r="D2993" s="343" t="s">
        <v>14022</v>
      </c>
      <c r="E2993" s="752" t="s">
        <v>431</v>
      </c>
      <c r="F2993" s="752" t="s">
        <v>210</v>
      </c>
    </row>
    <row r="2994" spans="2:9" x14ac:dyDescent="0.35">
      <c r="B2994" s="752" t="s">
        <v>1700</v>
      </c>
      <c r="C2994" s="752">
        <v>2515</v>
      </c>
      <c r="D2994" s="343" t="s">
        <v>3762</v>
      </c>
      <c r="E2994" s="752" t="s">
        <v>431</v>
      </c>
      <c r="F2994" s="752" t="s">
        <v>210</v>
      </c>
    </row>
    <row r="2995" spans="2:9" x14ac:dyDescent="0.35">
      <c r="B2995" s="752" t="s">
        <v>1700</v>
      </c>
      <c r="C2995" s="752">
        <v>2515</v>
      </c>
      <c r="D2995" s="343" t="s">
        <v>14021</v>
      </c>
      <c r="E2995" s="752" t="s">
        <v>431</v>
      </c>
      <c r="F2995" s="752" t="s">
        <v>210</v>
      </c>
    </row>
    <row r="2996" spans="2:9" x14ac:dyDescent="0.35">
      <c r="B2996" s="752" t="s">
        <v>1700</v>
      </c>
      <c r="C2996" s="752">
        <v>2515</v>
      </c>
      <c r="D2996" s="343" t="s">
        <v>4145</v>
      </c>
      <c r="E2996" s="752" t="s">
        <v>431</v>
      </c>
      <c r="F2996" s="752" t="s">
        <v>210</v>
      </c>
    </row>
    <row r="2997" spans="2:9" x14ac:dyDescent="0.35">
      <c r="B2997" s="752" t="s">
        <v>1700</v>
      </c>
      <c r="C2997" s="752">
        <v>2515</v>
      </c>
      <c r="D2997" s="343" t="s">
        <v>14020</v>
      </c>
      <c r="E2997" s="752" t="s">
        <v>431</v>
      </c>
      <c r="F2997" s="752" t="s">
        <v>210</v>
      </c>
    </row>
    <row r="2998" spans="2:9" x14ac:dyDescent="0.35">
      <c r="B2998" s="752" t="s">
        <v>1700</v>
      </c>
      <c r="C2998" s="752">
        <v>2515</v>
      </c>
      <c r="D2998" s="343" t="s">
        <v>14019</v>
      </c>
      <c r="E2998" s="752" t="s">
        <v>431</v>
      </c>
      <c r="F2998" s="752" t="s">
        <v>210</v>
      </c>
    </row>
    <row r="2999" spans="2:9" x14ac:dyDescent="0.35">
      <c r="B2999" s="752" t="s">
        <v>1700</v>
      </c>
      <c r="C2999" s="752">
        <v>2516</v>
      </c>
      <c r="D2999" s="343" t="s">
        <v>14018</v>
      </c>
      <c r="E2999" s="752" t="s">
        <v>431</v>
      </c>
      <c r="F2999" s="752" t="s">
        <v>210</v>
      </c>
    </row>
    <row r="3000" spans="2:9" x14ac:dyDescent="0.35">
      <c r="B3000" s="752" t="s">
        <v>1700</v>
      </c>
      <c r="C3000" s="752">
        <v>2517</v>
      </c>
      <c r="D3000" s="343" t="s">
        <v>14017</v>
      </c>
      <c r="E3000" s="752" t="s">
        <v>431</v>
      </c>
      <c r="F3000" s="752" t="s">
        <v>210</v>
      </c>
    </row>
    <row r="3001" spans="2:9" x14ac:dyDescent="0.35">
      <c r="B3001" s="752" t="s">
        <v>1700</v>
      </c>
      <c r="C3001" s="752">
        <v>2517</v>
      </c>
      <c r="D3001" s="343" t="s">
        <v>14016</v>
      </c>
      <c r="E3001" s="752" t="s">
        <v>431</v>
      </c>
      <c r="F3001" s="752" t="s">
        <v>210</v>
      </c>
    </row>
    <row r="3002" spans="2:9" x14ac:dyDescent="0.35">
      <c r="B3002" s="752" t="s">
        <v>1700</v>
      </c>
      <c r="C3002" s="752">
        <v>2517</v>
      </c>
      <c r="D3002" s="343" t="s">
        <v>14015</v>
      </c>
      <c r="E3002" s="752" t="s">
        <v>431</v>
      </c>
      <c r="F3002" s="752" t="s">
        <v>210</v>
      </c>
    </row>
    <row r="3003" spans="2:9" x14ac:dyDescent="0.35">
      <c r="B3003" s="752" t="s">
        <v>1700</v>
      </c>
      <c r="C3003" s="752">
        <v>2518</v>
      </c>
      <c r="D3003" s="343" t="s">
        <v>14014</v>
      </c>
      <c r="E3003" s="752" t="s">
        <v>431</v>
      </c>
      <c r="F3003" s="752" t="s">
        <v>210</v>
      </c>
    </row>
    <row r="3004" spans="2:9" x14ac:dyDescent="0.35">
      <c r="B3004" s="752" t="s">
        <v>1700</v>
      </c>
      <c r="C3004" s="752">
        <v>2518</v>
      </c>
      <c r="D3004" s="343" t="s">
        <v>14013</v>
      </c>
      <c r="E3004" s="752" t="s">
        <v>431</v>
      </c>
      <c r="F3004" s="752" t="s">
        <v>210</v>
      </c>
    </row>
    <row r="3005" spans="2:9" x14ac:dyDescent="0.35">
      <c r="B3005" s="752" t="s">
        <v>1700</v>
      </c>
      <c r="C3005" s="752">
        <v>2518</v>
      </c>
      <c r="D3005" s="343" t="s">
        <v>14012</v>
      </c>
      <c r="E3005" s="752" t="s">
        <v>431</v>
      </c>
      <c r="F3005" s="752" t="s">
        <v>210</v>
      </c>
    </row>
    <row r="3006" spans="2:9" s="757" customFormat="1" x14ac:dyDescent="0.35">
      <c r="B3006" s="752" t="s">
        <v>1700</v>
      </c>
      <c r="C3006" s="752">
        <v>2518</v>
      </c>
      <c r="D3006" s="343" t="s">
        <v>14011</v>
      </c>
      <c r="E3006" s="752" t="s">
        <v>431</v>
      </c>
      <c r="F3006" s="752" t="s">
        <v>210</v>
      </c>
      <c r="I3006" s="758"/>
    </row>
    <row r="3007" spans="2:9" x14ac:dyDescent="0.35">
      <c r="B3007" s="752" t="s">
        <v>1700</v>
      </c>
      <c r="C3007" s="752">
        <v>2518</v>
      </c>
      <c r="D3007" s="343" t="s">
        <v>14010</v>
      </c>
      <c r="E3007" s="752" t="s">
        <v>431</v>
      </c>
      <c r="F3007" s="752" t="s">
        <v>210</v>
      </c>
    </row>
    <row r="3008" spans="2:9" x14ac:dyDescent="0.35">
      <c r="B3008" s="752" t="s">
        <v>1700</v>
      </c>
      <c r="C3008" s="752">
        <v>2518</v>
      </c>
      <c r="D3008" s="343" t="s">
        <v>14009</v>
      </c>
      <c r="E3008" s="752" t="s">
        <v>431</v>
      </c>
      <c r="F3008" s="752" t="s">
        <v>210</v>
      </c>
    </row>
    <row r="3009" spans="2:9" x14ac:dyDescent="0.35">
      <c r="B3009" s="752" t="s">
        <v>1700</v>
      </c>
      <c r="C3009" s="752">
        <v>2519</v>
      </c>
      <c r="D3009" s="343" t="s">
        <v>14008</v>
      </c>
      <c r="E3009" s="752" t="s">
        <v>431</v>
      </c>
      <c r="F3009" s="752" t="s">
        <v>212</v>
      </c>
    </row>
    <row r="3010" spans="2:9" x14ac:dyDescent="0.35">
      <c r="B3010" s="752" t="s">
        <v>1700</v>
      </c>
      <c r="C3010" s="752">
        <v>2519</v>
      </c>
      <c r="D3010" s="343" t="s">
        <v>14007</v>
      </c>
      <c r="E3010" s="752" t="s">
        <v>431</v>
      </c>
      <c r="F3010" s="752" t="s">
        <v>212</v>
      </c>
    </row>
    <row r="3011" spans="2:9" x14ac:dyDescent="0.35">
      <c r="B3011" s="752" t="s">
        <v>1700</v>
      </c>
      <c r="C3011" s="752">
        <v>2519</v>
      </c>
      <c r="D3011" s="343" t="s">
        <v>14006</v>
      </c>
      <c r="E3011" s="752" t="s">
        <v>431</v>
      </c>
      <c r="F3011" s="752" t="s">
        <v>212</v>
      </c>
    </row>
    <row r="3012" spans="2:9" x14ac:dyDescent="0.35">
      <c r="B3012" s="752" t="s">
        <v>1700</v>
      </c>
      <c r="C3012" s="752">
        <v>2519</v>
      </c>
      <c r="D3012" s="343" t="s">
        <v>14005</v>
      </c>
      <c r="E3012" s="752" t="s">
        <v>431</v>
      </c>
      <c r="F3012" s="752" t="s">
        <v>212</v>
      </c>
    </row>
    <row r="3013" spans="2:9" s="764" customFormat="1" x14ac:dyDescent="0.35">
      <c r="B3013" s="752" t="s">
        <v>1700</v>
      </c>
      <c r="C3013" s="752">
        <v>2519</v>
      </c>
      <c r="D3013" s="343" t="s">
        <v>3880</v>
      </c>
      <c r="E3013" s="752" t="s">
        <v>431</v>
      </c>
      <c r="F3013" s="752" t="s">
        <v>212</v>
      </c>
      <c r="H3013" s="762" t="s">
        <v>14004</v>
      </c>
      <c r="I3013" s="765"/>
    </row>
    <row r="3014" spans="2:9" x14ac:dyDescent="0.35">
      <c r="B3014" s="752" t="s">
        <v>1700</v>
      </c>
      <c r="C3014" s="752">
        <v>2525</v>
      </c>
      <c r="D3014" s="343" t="s">
        <v>14003</v>
      </c>
      <c r="E3014" s="752" t="s">
        <v>431</v>
      </c>
      <c r="F3014" s="752" t="s">
        <v>212</v>
      </c>
    </row>
    <row r="3015" spans="2:9" x14ac:dyDescent="0.35">
      <c r="B3015" s="752" t="s">
        <v>1700</v>
      </c>
      <c r="C3015" s="752">
        <v>2526</v>
      </c>
      <c r="D3015" s="343" t="s">
        <v>14002</v>
      </c>
      <c r="E3015" s="752" t="s">
        <v>431</v>
      </c>
      <c r="F3015" s="752" t="s">
        <v>212</v>
      </c>
    </row>
    <row r="3016" spans="2:9" x14ac:dyDescent="0.35">
      <c r="B3016" s="752" t="s">
        <v>1700</v>
      </c>
      <c r="C3016" s="752">
        <v>2526</v>
      </c>
      <c r="D3016" s="343" t="s">
        <v>14001</v>
      </c>
      <c r="E3016" s="752" t="s">
        <v>431</v>
      </c>
      <c r="F3016" s="752" t="s">
        <v>212</v>
      </c>
    </row>
    <row r="3017" spans="2:9" x14ac:dyDescent="0.35">
      <c r="B3017" s="752" t="s">
        <v>1700</v>
      </c>
      <c r="C3017" s="752">
        <v>2526</v>
      </c>
      <c r="D3017" s="343" t="s">
        <v>14000</v>
      </c>
      <c r="E3017" s="752" t="s">
        <v>431</v>
      </c>
      <c r="F3017" s="752" t="s">
        <v>212</v>
      </c>
    </row>
    <row r="3018" spans="2:9" x14ac:dyDescent="0.35">
      <c r="B3018" s="752" t="s">
        <v>1700</v>
      </c>
      <c r="C3018" s="752">
        <v>2526</v>
      </c>
      <c r="D3018" s="343" t="s">
        <v>13999</v>
      </c>
      <c r="E3018" s="752" t="s">
        <v>431</v>
      </c>
      <c r="F3018" s="752" t="s">
        <v>212</v>
      </c>
    </row>
    <row r="3019" spans="2:9" x14ac:dyDescent="0.35">
      <c r="B3019" s="752" t="s">
        <v>1700</v>
      </c>
      <c r="C3019" s="752">
        <v>2526</v>
      </c>
      <c r="D3019" s="343" t="s">
        <v>13998</v>
      </c>
      <c r="E3019" s="752" t="s">
        <v>431</v>
      </c>
      <c r="F3019" s="752" t="s">
        <v>212</v>
      </c>
    </row>
    <row r="3020" spans="2:9" x14ac:dyDescent="0.35">
      <c r="B3020" s="752" t="s">
        <v>1700</v>
      </c>
      <c r="C3020" s="752">
        <v>2526</v>
      </c>
      <c r="D3020" s="343" t="s">
        <v>13997</v>
      </c>
      <c r="E3020" s="752" t="s">
        <v>431</v>
      </c>
      <c r="F3020" s="752" t="s">
        <v>212</v>
      </c>
    </row>
    <row r="3021" spans="2:9" x14ac:dyDescent="0.35">
      <c r="B3021" s="762" t="s">
        <v>1700</v>
      </c>
      <c r="C3021" s="762">
        <v>2526</v>
      </c>
      <c r="D3021" s="763" t="s">
        <v>13996</v>
      </c>
      <c r="E3021" s="762" t="s">
        <v>431</v>
      </c>
      <c r="F3021" s="762" t="s">
        <v>212</v>
      </c>
    </row>
    <row r="3022" spans="2:9" x14ac:dyDescent="0.35">
      <c r="B3022" s="752" t="s">
        <v>1700</v>
      </c>
      <c r="C3022" s="752">
        <v>2526</v>
      </c>
      <c r="D3022" s="343" t="s">
        <v>13995</v>
      </c>
      <c r="E3022" s="752" t="s">
        <v>431</v>
      </c>
      <c r="F3022" s="752" t="s">
        <v>212</v>
      </c>
    </row>
    <row r="3023" spans="2:9" x14ac:dyDescent="0.35">
      <c r="B3023" s="752" t="s">
        <v>1700</v>
      </c>
      <c r="C3023" s="752">
        <v>2527</v>
      </c>
      <c r="D3023" s="343" t="s">
        <v>13994</v>
      </c>
      <c r="E3023" s="752" t="s">
        <v>431</v>
      </c>
      <c r="F3023" s="752" t="s">
        <v>212</v>
      </c>
    </row>
    <row r="3024" spans="2:9" x14ac:dyDescent="0.35">
      <c r="B3024" s="752" t="s">
        <v>1700</v>
      </c>
      <c r="C3024" s="752">
        <v>2527</v>
      </c>
      <c r="D3024" s="343" t="s">
        <v>13993</v>
      </c>
      <c r="E3024" s="752" t="s">
        <v>431</v>
      </c>
      <c r="F3024" s="752" t="s">
        <v>212</v>
      </c>
    </row>
    <row r="3025" spans="2:6" x14ac:dyDescent="0.35">
      <c r="B3025" s="752" t="s">
        <v>1700</v>
      </c>
      <c r="C3025" s="752">
        <v>2527</v>
      </c>
      <c r="D3025" s="343" t="s">
        <v>13992</v>
      </c>
      <c r="E3025" s="752" t="s">
        <v>431</v>
      </c>
      <c r="F3025" s="752" t="s">
        <v>212</v>
      </c>
    </row>
    <row r="3026" spans="2:6" x14ac:dyDescent="0.35">
      <c r="B3026" s="752" t="s">
        <v>1700</v>
      </c>
      <c r="C3026" s="752">
        <v>2527</v>
      </c>
      <c r="D3026" s="343" t="s">
        <v>13991</v>
      </c>
      <c r="E3026" s="752" t="s">
        <v>431</v>
      </c>
      <c r="F3026" s="752" t="s">
        <v>212</v>
      </c>
    </row>
    <row r="3027" spans="2:6" x14ac:dyDescent="0.35">
      <c r="B3027" s="752" t="s">
        <v>1700</v>
      </c>
      <c r="C3027" s="752">
        <v>2527</v>
      </c>
      <c r="D3027" s="343" t="s">
        <v>13990</v>
      </c>
      <c r="E3027" s="752" t="s">
        <v>431</v>
      </c>
      <c r="F3027" s="752" t="s">
        <v>212</v>
      </c>
    </row>
    <row r="3028" spans="2:6" x14ac:dyDescent="0.35">
      <c r="B3028" s="752" t="s">
        <v>1700</v>
      </c>
      <c r="C3028" s="752">
        <v>2527</v>
      </c>
      <c r="D3028" s="343" t="s">
        <v>13989</v>
      </c>
      <c r="E3028" s="752" t="s">
        <v>431</v>
      </c>
      <c r="F3028" s="752" t="s">
        <v>212</v>
      </c>
    </row>
    <row r="3029" spans="2:6" x14ac:dyDescent="0.35">
      <c r="B3029" s="752" t="s">
        <v>1700</v>
      </c>
      <c r="C3029" s="752">
        <v>2527</v>
      </c>
      <c r="D3029" s="343" t="s">
        <v>12628</v>
      </c>
      <c r="E3029" s="752" t="s">
        <v>431</v>
      </c>
      <c r="F3029" s="752" t="s">
        <v>212</v>
      </c>
    </row>
    <row r="3030" spans="2:6" x14ac:dyDescent="0.35">
      <c r="B3030" s="752" t="s">
        <v>1700</v>
      </c>
      <c r="C3030" s="752">
        <v>2528</v>
      </c>
      <c r="D3030" s="343" t="s">
        <v>13988</v>
      </c>
      <c r="E3030" s="752" t="s">
        <v>431</v>
      </c>
      <c r="F3030" s="752" t="s">
        <v>212</v>
      </c>
    </row>
    <row r="3031" spans="2:6" x14ac:dyDescent="0.35">
      <c r="B3031" s="752" t="s">
        <v>1700</v>
      </c>
      <c r="C3031" s="752">
        <v>2528</v>
      </c>
      <c r="D3031" s="343" t="s">
        <v>13987</v>
      </c>
      <c r="E3031" s="752" t="s">
        <v>431</v>
      </c>
      <c r="F3031" s="752" t="s">
        <v>212</v>
      </c>
    </row>
    <row r="3032" spans="2:6" x14ac:dyDescent="0.35">
      <c r="B3032" s="752" t="s">
        <v>1700</v>
      </c>
      <c r="C3032" s="752">
        <v>2528</v>
      </c>
      <c r="D3032" s="343" t="s">
        <v>13986</v>
      </c>
      <c r="E3032" s="752" t="s">
        <v>431</v>
      </c>
      <c r="F3032" s="752" t="s">
        <v>212</v>
      </c>
    </row>
    <row r="3033" spans="2:6" x14ac:dyDescent="0.35">
      <c r="B3033" s="752" t="s">
        <v>1700</v>
      </c>
      <c r="C3033" s="752">
        <v>2528</v>
      </c>
      <c r="D3033" s="343" t="s">
        <v>13985</v>
      </c>
      <c r="E3033" s="752" t="s">
        <v>431</v>
      </c>
      <c r="F3033" s="752" t="s">
        <v>212</v>
      </c>
    </row>
    <row r="3034" spans="2:6" x14ac:dyDescent="0.35">
      <c r="B3034" s="752" t="s">
        <v>1700</v>
      </c>
      <c r="C3034" s="752">
        <v>2528</v>
      </c>
      <c r="D3034" s="343" t="s">
        <v>13984</v>
      </c>
      <c r="E3034" s="752" t="s">
        <v>431</v>
      </c>
      <c r="F3034" s="752" t="s">
        <v>212</v>
      </c>
    </row>
    <row r="3035" spans="2:6" x14ac:dyDescent="0.35">
      <c r="B3035" s="752" t="s">
        <v>1700</v>
      </c>
      <c r="C3035" s="752">
        <v>2528</v>
      </c>
      <c r="D3035" s="343" t="s">
        <v>13983</v>
      </c>
      <c r="E3035" s="752" t="s">
        <v>431</v>
      </c>
      <c r="F3035" s="752" t="s">
        <v>212</v>
      </c>
    </row>
    <row r="3036" spans="2:6" x14ac:dyDescent="0.35">
      <c r="B3036" s="752" t="s">
        <v>1700</v>
      </c>
      <c r="C3036" s="752">
        <v>2529</v>
      </c>
      <c r="D3036" s="343" t="s">
        <v>8588</v>
      </c>
      <c r="E3036" s="752" t="s">
        <v>431</v>
      </c>
      <c r="F3036" s="752" t="s">
        <v>210</v>
      </c>
    </row>
    <row r="3037" spans="2:6" x14ac:dyDescent="0.35">
      <c r="B3037" s="752" t="s">
        <v>1700</v>
      </c>
      <c r="C3037" s="752">
        <v>2529</v>
      </c>
      <c r="D3037" s="343" t="s">
        <v>8123</v>
      </c>
      <c r="E3037" s="752" t="s">
        <v>431</v>
      </c>
      <c r="F3037" s="752" t="s">
        <v>210</v>
      </c>
    </row>
    <row r="3038" spans="2:6" x14ac:dyDescent="0.35">
      <c r="B3038" s="752" t="s">
        <v>1700</v>
      </c>
      <c r="C3038" s="752">
        <v>2529</v>
      </c>
      <c r="D3038" s="343" t="s">
        <v>9380</v>
      </c>
      <c r="E3038" s="752" t="s">
        <v>431</v>
      </c>
      <c r="F3038" s="752" t="s">
        <v>210</v>
      </c>
    </row>
    <row r="3039" spans="2:6" x14ac:dyDescent="0.35">
      <c r="B3039" s="752" t="s">
        <v>1700</v>
      </c>
      <c r="C3039" s="752">
        <v>2529</v>
      </c>
      <c r="D3039" s="343" t="s">
        <v>13982</v>
      </c>
      <c r="E3039" s="752" t="s">
        <v>431</v>
      </c>
      <c r="F3039" s="752" t="s">
        <v>210</v>
      </c>
    </row>
    <row r="3040" spans="2:6" x14ac:dyDescent="0.35">
      <c r="B3040" s="752" t="s">
        <v>1700</v>
      </c>
      <c r="C3040" s="752">
        <v>2529</v>
      </c>
      <c r="D3040" s="343" t="s">
        <v>13981</v>
      </c>
      <c r="E3040" s="752" t="s">
        <v>431</v>
      </c>
      <c r="F3040" s="752" t="s">
        <v>210</v>
      </c>
    </row>
    <row r="3041" spans="2:6" x14ac:dyDescent="0.35">
      <c r="B3041" s="752" t="s">
        <v>1700</v>
      </c>
      <c r="C3041" s="752">
        <v>2529</v>
      </c>
      <c r="D3041" s="343" t="s">
        <v>13980</v>
      </c>
      <c r="E3041" s="752" t="s">
        <v>431</v>
      </c>
      <c r="F3041" s="752" t="s">
        <v>210</v>
      </c>
    </row>
    <row r="3042" spans="2:6" x14ac:dyDescent="0.35">
      <c r="B3042" s="752" t="s">
        <v>1700</v>
      </c>
      <c r="C3042" s="752">
        <v>2529</v>
      </c>
      <c r="D3042" s="343" t="s">
        <v>13979</v>
      </c>
      <c r="E3042" s="752" t="s">
        <v>431</v>
      </c>
      <c r="F3042" s="752" t="s">
        <v>210</v>
      </c>
    </row>
    <row r="3043" spans="2:6" x14ac:dyDescent="0.35">
      <c r="B3043" s="752" t="s">
        <v>1700</v>
      </c>
      <c r="C3043" s="752">
        <v>2530</v>
      </c>
      <c r="D3043" s="343" t="s">
        <v>7256</v>
      </c>
      <c r="E3043" s="752" t="s">
        <v>431</v>
      </c>
      <c r="F3043" s="752" t="s">
        <v>212</v>
      </c>
    </row>
    <row r="3044" spans="2:6" x14ac:dyDescent="0.35">
      <c r="B3044" s="752" t="s">
        <v>1700</v>
      </c>
      <c r="C3044" s="752">
        <v>2530</v>
      </c>
      <c r="D3044" s="343" t="s">
        <v>13978</v>
      </c>
      <c r="E3044" s="752" t="s">
        <v>431</v>
      </c>
      <c r="F3044" s="752" t="s">
        <v>212</v>
      </c>
    </row>
    <row r="3045" spans="2:6" x14ac:dyDescent="0.35">
      <c r="B3045" s="752" t="s">
        <v>1700</v>
      </c>
      <c r="C3045" s="752">
        <v>2530</v>
      </c>
      <c r="D3045" s="343" t="s">
        <v>2162</v>
      </c>
      <c r="E3045" s="752" t="s">
        <v>431</v>
      </c>
      <c r="F3045" s="752" t="s">
        <v>212</v>
      </c>
    </row>
    <row r="3046" spans="2:6" x14ac:dyDescent="0.35">
      <c r="B3046" s="752" t="s">
        <v>1700</v>
      </c>
      <c r="C3046" s="752">
        <v>2530</v>
      </c>
      <c r="D3046" s="343" t="s">
        <v>13977</v>
      </c>
      <c r="E3046" s="752" t="s">
        <v>431</v>
      </c>
      <c r="F3046" s="752" t="s">
        <v>212</v>
      </c>
    </row>
    <row r="3047" spans="2:6" x14ac:dyDescent="0.35">
      <c r="B3047" s="752" t="s">
        <v>1700</v>
      </c>
      <c r="C3047" s="752">
        <v>2530</v>
      </c>
      <c r="D3047" s="343" t="s">
        <v>13976</v>
      </c>
      <c r="E3047" s="752" t="s">
        <v>431</v>
      </c>
      <c r="F3047" s="752" t="s">
        <v>212</v>
      </c>
    </row>
    <row r="3048" spans="2:6" x14ac:dyDescent="0.35">
      <c r="B3048" s="752" t="s">
        <v>1700</v>
      </c>
      <c r="C3048" s="752">
        <v>2530</v>
      </c>
      <c r="D3048" s="343" t="s">
        <v>13975</v>
      </c>
      <c r="E3048" s="752" t="s">
        <v>431</v>
      </c>
      <c r="F3048" s="752" t="s">
        <v>212</v>
      </c>
    </row>
    <row r="3049" spans="2:6" x14ac:dyDescent="0.35">
      <c r="B3049" s="752" t="s">
        <v>1700</v>
      </c>
      <c r="C3049" s="752">
        <v>2530</v>
      </c>
      <c r="D3049" s="343" t="s">
        <v>13974</v>
      </c>
      <c r="E3049" s="752" t="s">
        <v>431</v>
      </c>
      <c r="F3049" s="752" t="s">
        <v>212</v>
      </c>
    </row>
    <row r="3050" spans="2:6" x14ac:dyDescent="0.35">
      <c r="B3050" s="752" t="s">
        <v>1700</v>
      </c>
      <c r="C3050" s="752">
        <v>2530</v>
      </c>
      <c r="D3050" s="343" t="s">
        <v>12439</v>
      </c>
      <c r="E3050" s="752" t="s">
        <v>431</v>
      </c>
      <c r="F3050" s="752" t="s">
        <v>212</v>
      </c>
    </row>
    <row r="3051" spans="2:6" x14ac:dyDescent="0.35">
      <c r="B3051" s="752" t="s">
        <v>1700</v>
      </c>
      <c r="C3051" s="752">
        <v>2530</v>
      </c>
      <c r="D3051" s="343" t="s">
        <v>13973</v>
      </c>
      <c r="E3051" s="752" t="s">
        <v>431</v>
      </c>
      <c r="F3051" s="752" t="s">
        <v>212</v>
      </c>
    </row>
    <row r="3052" spans="2:6" x14ac:dyDescent="0.35">
      <c r="B3052" s="752" t="s">
        <v>1700</v>
      </c>
      <c r="C3052" s="752">
        <v>2530</v>
      </c>
      <c r="D3052" s="343" t="s">
        <v>13972</v>
      </c>
      <c r="E3052" s="752" t="s">
        <v>431</v>
      </c>
      <c r="F3052" s="752" t="s">
        <v>212</v>
      </c>
    </row>
    <row r="3053" spans="2:6" x14ac:dyDescent="0.35">
      <c r="B3053" s="752" t="s">
        <v>1700</v>
      </c>
      <c r="C3053" s="752">
        <v>2530</v>
      </c>
      <c r="D3053" s="343" t="s">
        <v>13971</v>
      </c>
      <c r="E3053" s="752" t="s">
        <v>431</v>
      </c>
      <c r="F3053" s="752" t="s">
        <v>212</v>
      </c>
    </row>
    <row r="3054" spans="2:6" x14ac:dyDescent="0.35">
      <c r="B3054" s="752" t="s">
        <v>1700</v>
      </c>
      <c r="C3054" s="752">
        <v>2530</v>
      </c>
      <c r="D3054" s="343" t="s">
        <v>13970</v>
      </c>
      <c r="E3054" s="752" t="s">
        <v>431</v>
      </c>
      <c r="F3054" s="752" t="s">
        <v>212</v>
      </c>
    </row>
    <row r="3055" spans="2:6" x14ac:dyDescent="0.35">
      <c r="B3055" s="752" t="s">
        <v>1700</v>
      </c>
      <c r="C3055" s="752">
        <v>2530</v>
      </c>
      <c r="D3055" s="343" t="s">
        <v>13969</v>
      </c>
      <c r="E3055" s="752" t="s">
        <v>431</v>
      </c>
      <c r="F3055" s="752" t="s">
        <v>212</v>
      </c>
    </row>
    <row r="3056" spans="2:6" x14ac:dyDescent="0.35">
      <c r="B3056" s="752" t="s">
        <v>1700</v>
      </c>
      <c r="C3056" s="752">
        <v>2533</v>
      </c>
      <c r="D3056" s="343" t="s">
        <v>13968</v>
      </c>
      <c r="E3056" s="752" t="s">
        <v>431</v>
      </c>
      <c r="F3056" s="752" t="s">
        <v>210</v>
      </c>
    </row>
    <row r="3057" spans="2:6" x14ac:dyDescent="0.35">
      <c r="B3057" s="752" t="s">
        <v>1700</v>
      </c>
      <c r="C3057" s="752">
        <v>2533</v>
      </c>
      <c r="D3057" s="343" t="s">
        <v>7776</v>
      </c>
      <c r="E3057" s="752" t="s">
        <v>431</v>
      </c>
      <c r="F3057" s="752" t="s">
        <v>210</v>
      </c>
    </row>
    <row r="3058" spans="2:6" x14ac:dyDescent="0.35">
      <c r="B3058" s="752" t="s">
        <v>1700</v>
      </c>
      <c r="C3058" s="752">
        <v>2533</v>
      </c>
      <c r="D3058" s="343" t="s">
        <v>13967</v>
      </c>
      <c r="E3058" s="752" t="s">
        <v>431</v>
      </c>
      <c r="F3058" s="752" t="s">
        <v>210</v>
      </c>
    </row>
    <row r="3059" spans="2:6" x14ac:dyDescent="0.35">
      <c r="B3059" s="752" t="s">
        <v>1700</v>
      </c>
      <c r="C3059" s="752">
        <v>2533</v>
      </c>
      <c r="D3059" s="343" t="s">
        <v>13966</v>
      </c>
      <c r="E3059" s="752" t="s">
        <v>431</v>
      </c>
      <c r="F3059" s="752" t="s">
        <v>210</v>
      </c>
    </row>
    <row r="3060" spans="2:6" x14ac:dyDescent="0.35">
      <c r="B3060" s="752" t="s">
        <v>1700</v>
      </c>
      <c r="C3060" s="752">
        <v>2533</v>
      </c>
      <c r="D3060" s="343" t="s">
        <v>13965</v>
      </c>
      <c r="E3060" s="752" t="s">
        <v>431</v>
      </c>
      <c r="F3060" s="752" t="s">
        <v>210</v>
      </c>
    </row>
    <row r="3061" spans="2:6" x14ac:dyDescent="0.35">
      <c r="B3061" s="752" t="s">
        <v>1700</v>
      </c>
      <c r="C3061" s="752">
        <v>2533</v>
      </c>
      <c r="D3061" s="343" t="s">
        <v>13964</v>
      </c>
      <c r="E3061" s="752" t="s">
        <v>431</v>
      </c>
      <c r="F3061" s="752" t="s">
        <v>210</v>
      </c>
    </row>
    <row r="3062" spans="2:6" x14ac:dyDescent="0.35">
      <c r="B3062" s="752" t="s">
        <v>1700</v>
      </c>
      <c r="C3062" s="752">
        <v>2533</v>
      </c>
      <c r="D3062" s="343" t="s">
        <v>13963</v>
      </c>
      <c r="E3062" s="752" t="s">
        <v>431</v>
      </c>
      <c r="F3062" s="752" t="s">
        <v>210</v>
      </c>
    </row>
    <row r="3063" spans="2:6" x14ac:dyDescent="0.35">
      <c r="B3063" s="752" t="s">
        <v>1700</v>
      </c>
      <c r="C3063" s="752">
        <v>2533</v>
      </c>
      <c r="D3063" s="343" t="s">
        <v>13962</v>
      </c>
      <c r="E3063" s="752" t="s">
        <v>431</v>
      </c>
      <c r="F3063" s="752" t="s">
        <v>210</v>
      </c>
    </row>
    <row r="3064" spans="2:6" x14ac:dyDescent="0.35">
      <c r="B3064" s="752" t="s">
        <v>1700</v>
      </c>
      <c r="C3064" s="752">
        <v>2533</v>
      </c>
      <c r="D3064" s="343" t="s">
        <v>13961</v>
      </c>
      <c r="E3064" s="752" t="s">
        <v>431</v>
      </c>
      <c r="F3064" s="752" t="s">
        <v>210</v>
      </c>
    </row>
    <row r="3065" spans="2:6" x14ac:dyDescent="0.35">
      <c r="B3065" s="752" t="s">
        <v>1700</v>
      </c>
      <c r="C3065" s="752">
        <v>2534</v>
      </c>
      <c r="D3065" s="343" t="s">
        <v>13960</v>
      </c>
      <c r="E3065" s="752" t="s">
        <v>431</v>
      </c>
      <c r="F3065" s="752" t="s">
        <v>210</v>
      </c>
    </row>
    <row r="3066" spans="2:6" x14ac:dyDescent="0.35">
      <c r="B3066" s="752" t="s">
        <v>1700</v>
      </c>
      <c r="C3066" s="752">
        <v>2534</v>
      </c>
      <c r="D3066" s="343" t="s">
        <v>13959</v>
      </c>
      <c r="E3066" s="752" t="s">
        <v>431</v>
      </c>
      <c r="F3066" s="752" t="s">
        <v>210</v>
      </c>
    </row>
    <row r="3067" spans="2:6" x14ac:dyDescent="0.35">
      <c r="B3067" s="752" t="s">
        <v>1700</v>
      </c>
      <c r="C3067" s="752">
        <v>2534</v>
      </c>
      <c r="D3067" s="343" t="s">
        <v>13958</v>
      </c>
      <c r="E3067" s="752" t="s">
        <v>431</v>
      </c>
      <c r="F3067" s="752" t="s">
        <v>210</v>
      </c>
    </row>
    <row r="3068" spans="2:6" x14ac:dyDescent="0.35">
      <c r="B3068" s="752" t="s">
        <v>1700</v>
      </c>
      <c r="C3068" s="752">
        <v>2534</v>
      </c>
      <c r="D3068" s="343" t="s">
        <v>13957</v>
      </c>
      <c r="E3068" s="752" t="s">
        <v>431</v>
      </c>
      <c r="F3068" s="752" t="s">
        <v>210</v>
      </c>
    </row>
    <row r="3069" spans="2:6" x14ac:dyDescent="0.35">
      <c r="B3069" s="752" t="s">
        <v>1700</v>
      </c>
      <c r="C3069" s="752">
        <v>2534</v>
      </c>
      <c r="D3069" s="343" t="s">
        <v>13213</v>
      </c>
      <c r="E3069" s="752" t="s">
        <v>431</v>
      </c>
      <c r="F3069" s="752" t="s">
        <v>210</v>
      </c>
    </row>
    <row r="3070" spans="2:6" x14ac:dyDescent="0.35">
      <c r="B3070" s="752" t="s">
        <v>1700</v>
      </c>
      <c r="C3070" s="752">
        <v>2534</v>
      </c>
      <c r="D3070" s="343" t="s">
        <v>13956</v>
      </c>
      <c r="E3070" s="752" t="s">
        <v>431</v>
      </c>
      <c r="F3070" s="752" t="s">
        <v>210</v>
      </c>
    </row>
    <row r="3071" spans="2:6" x14ac:dyDescent="0.35">
      <c r="B3071" s="752" t="s">
        <v>1700</v>
      </c>
      <c r="C3071" s="752">
        <v>2534</v>
      </c>
      <c r="D3071" s="343" t="s">
        <v>13955</v>
      </c>
      <c r="E3071" s="752" t="s">
        <v>431</v>
      </c>
      <c r="F3071" s="752" t="s">
        <v>210</v>
      </c>
    </row>
    <row r="3072" spans="2:6" x14ac:dyDescent="0.35">
      <c r="B3072" s="752" t="s">
        <v>1700</v>
      </c>
      <c r="C3072" s="752">
        <v>2534</v>
      </c>
      <c r="D3072" s="343" t="s">
        <v>8900</v>
      </c>
      <c r="E3072" s="752" t="s">
        <v>431</v>
      </c>
      <c r="F3072" s="752" t="s">
        <v>210</v>
      </c>
    </row>
    <row r="3073" spans="2:6" x14ac:dyDescent="0.35">
      <c r="B3073" s="752" t="s">
        <v>1700</v>
      </c>
      <c r="C3073" s="752">
        <v>2535</v>
      </c>
      <c r="D3073" s="343" t="s">
        <v>13954</v>
      </c>
      <c r="E3073" s="752" t="s">
        <v>431</v>
      </c>
      <c r="F3073" s="752" t="s">
        <v>1711</v>
      </c>
    </row>
    <row r="3074" spans="2:6" x14ac:dyDescent="0.35">
      <c r="B3074" s="752" t="s">
        <v>1700</v>
      </c>
      <c r="C3074" s="752">
        <v>2535</v>
      </c>
      <c r="D3074" s="343" t="s">
        <v>13953</v>
      </c>
      <c r="E3074" s="752" t="s">
        <v>431</v>
      </c>
      <c r="F3074" s="752" t="s">
        <v>1711</v>
      </c>
    </row>
    <row r="3075" spans="2:6" x14ac:dyDescent="0.35">
      <c r="B3075" s="752" t="s">
        <v>1700</v>
      </c>
      <c r="C3075" s="752">
        <v>2535</v>
      </c>
      <c r="D3075" s="343" t="s">
        <v>13952</v>
      </c>
      <c r="E3075" s="752" t="s">
        <v>431</v>
      </c>
      <c r="F3075" s="752" t="s">
        <v>1711</v>
      </c>
    </row>
    <row r="3076" spans="2:6" x14ac:dyDescent="0.35">
      <c r="B3076" s="752" t="s">
        <v>1700</v>
      </c>
      <c r="C3076" s="752">
        <v>2535</v>
      </c>
      <c r="D3076" s="343" t="s">
        <v>13951</v>
      </c>
      <c r="E3076" s="752" t="s">
        <v>431</v>
      </c>
      <c r="F3076" s="752" t="s">
        <v>1711</v>
      </c>
    </row>
    <row r="3077" spans="2:6" x14ac:dyDescent="0.35">
      <c r="B3077" s="752" t="s">
        <v>1700</v>
      </c>
      <c r="C3077" s="752">
        <v>2535</v>
      </c>
      <c r="D3077" s="343" t="s">
        <v>13950</v>
      </c>
      <c r="E3077" s="752" t="s">
        <v>431</v>
      </c>
      <c r="F3077" s="752" t="s">
        <v>1711</v>
      </c>
    </row>
    <row r="3078" spans="2:6" x14ac:dyDescent="0.35">
      <c r="B3078" s="752" t="s">
        <v>1700</v>
      </c>
      <c r="C3078" s="752">
        <v>2535</v>
      </c>
      <c r="D3078" s="343" t="s">
        <v>6534</v>
      </c>
      <c r="E3078" s="752" t="s">
        <v>431</v>
      </c>
      <c r="F3078" s="752" t="s">
        <v>1711</v>
      </c>
    </row>
    <row r="3079" spans="2:6" x14ac:dyDescent="0.35">
      <c r="B3079" s="752" t="s">
        <v>1700</v>
      </c>
      <c r="C3079" s="752">
        <v>2535</v>
      </c>
      <c r="D3079" s="343" t="s">
        <v>13949</v>
      </c>
      <c r="E3079" s="752" t="s">
        <v>431</v>
      </c>
      <c r="F3079" s="752" t="s">
        <v>1711</v>
      </c>
    </row>
    <row r="3080" spans="2:6" x14ac:dyDescent="0.35">
      <c r="B3080" s="752" t="s">
        <v>1700</v>
      </c>
      <c r="C3080" s="752">
        <v>2535</v>
      </c>
      <c r="D3080" s="343" t="s">
        <v>13948</v>
      </c>
      <c r="E3080" s="752" t="s">
        <v>431</v>
      </c>
      <c r="F3080" s="752" t="s">
        <v>1711</v>
      </c>
    </row>
    <row r="3081" spans="2:6" x14ac:dyDescent="0.35">
      <c r="B3081" s="752" t="s">
        <v>1700</v>
      </c>
      <c r="C3081" s="752">
        <v>2535</v>
      </c>
      <c r="D3081" s="343" t="s">
        <v>13947</v>
      </c>
      <c r="E3081" s="752" t="s">
        <v>431</v>
      </c>
      <c r="F3081" s="752" t="s">
        <v>1711</v>
      </c>
    </row>
    <row r="3082" spans="2:6" x14ac:dyDescent="0.35">
      <c r="B3082" s="752" t="s">
        <v>1700</v>
      </c>
      <c r="C3082" s="752">
        <v>2535</v>
      </c>
      <c r="D3082" s="343" t="s">
        <v>8826</v>
      </c>
      <c r="E3082" s="752" t="s">
        <v>431</v>
      </c>
      <c r="F3082" s="752" t="s">
        <v>1711</v>
      </c>
    </row>
    <row r="3083" spans="2:6" x14ac:dyDescent="0.35">
      <c r="B3083" s="752" t="s">
        <v>1700</v>
      </c>
      <c r="C3083" s="752">
        <v>2535</v>
      </c>
      <c r="D3083" s="343" t="s">
        <v>13946</v>
      </c>
      <c r="E3083" s="752" t="s">
        <v>431</v>
      </c>
      <c r="F3083" s="752" t="s">
        <v>1711</v>
      </c>
    </row>
    <row r="3084" spans="2:6" x14ac:dyDescent="0.35">
      <c r="B3084" s="752" t="s">
        <v>1700</v>
      </c>
      <c r="C3084" s="752">
        <v>2535</v>
      </c>
      <c r="D3084" s="343" t="s">
        <v>13945</v>
      </c>
      <c r="E3084" s="752" t="s">
        <v>431</v>
      </c>
      <c r="F3084" s="752" t="s">
        <v>1711</v>
      </c>
    </row>
    <row r="3085" spans="2:6" x14ac:dyDescent="0.35">
      <c r="B3085" s="752" t="s">
        <v>1700</v>
      </c>
      <c r="C3085" s="752">
        <v>2535</v>
      </c>
      <c r="D3085" s="343" t="s">
        <v>13944</v>
      </c>
      <c r="E3085" s="752" t="s">
        <v>431</v>
      </c>
      <c r="F3085" s="752" t="s">
        <v>1711</v>
      </c>
    </row>
    <row r="3086" spans="2:6" x14ac:dyDescent="0.35">
      <c r="B3086" s="752" t="s">
        <v>1700</v>
      </c>
      <c r="C3086" s="752">
        <v>2535</v>
      </c>
      <c r="D3086" s="343" t="s">
        <v>13943</v>
      </c>
      <c r="E3086" s="752" t="s">
        <v>431</v>
      </c>
      <c r="F3086" s="752" t="s">
        <v>1711</v>
      </c>
    </row>
    <row r="3087" spans="2:6" x14ac:dyDescent="0.35">
      <c r="B3087" s="752" t="s">
        <v>1700</v>
      </c>
      <c r="C3087" s="752">
        <v>2535</v>
      </c>
      <c r="D3087" s="343" t="s">
        <v>8766</v>
      </c>
      <c r="E3087" s="752" t="s">
        <v>431</v>
      </c>
      <c r="F3087" s="752" t="s">
        <v>1711</v>
      </c>
    </row>
    <row r="3088" spans="2:6" x14ac:dyDescent="0.35">
      <c r="B3088" s="752" t="s">
        <v>1700</v>
      </c>
      <c r="C3088" s="752">
        <v>2536</v>
      </c>
      <c r="D3088" s="343" t="s">
        <v>13942</v>
      </c>
      <c r="E3088" s="752" t="s">
        <v>431</v>
      </c>
      <c r="F3088" s="752" t="s">
        <v>1711</v>
      </c>
    </row>
    <row r="3089" spans="2:6" x14ac:dyDescent="0.35">
      <c r="B3089" s="752" t="s">
        <v>1700</v>
      </c>
      <c r="C3089" s="752">
        <v>2536</v>
      </c>
      <c r="D3089" s="343" t="s">
        <v>13941</v>
      </c>
      <c r="E3089" s="752" t="s">
        <v>431</v>
      </c>
      <c r="F3089" s="752" t="s">
        <v>1711</v>
      </c>
    </row>
    <row r="3090" spans="2:6" x14ac:dyDescent="0.35">
      <c r="B3090" s="752" t="s">
        <v>1700</v>
      </c>
      <c r="C3090" s="752">
        <v>2536</v>
      </c>
      <c r="D3090" s="343" t="s">
        <v>13940</v>
      </c>
      <c r="E3090" s="752" t="s">
        <v>431</v>
      </c>
      <c r="F3090" s="752" t="s">
        <v>1711</v>
      </c>
    </row>
    <row r="3091" spans="2:6" x14ac:dyDescent="0.35">
      <c r="B3091" s="752" t="s">
        <v>1700</v>
      </c>
      <c r="C3091" s="752">
        <v>2536</v>
      </c>
      <c r="D3091" s="343" t="s">
        <v>13939</v>
      </c>
      <c r="E3091" s="752" t="s">
        <v>431</v>
      </c>
      <c r="F3091" s="752" t="s">
        <v>1711</v>
      </c>
    </row>
    <row r="3092" spans="2:6" x14ac:dyDescent="0.35">
      <c r="B3092" s="752" t="s">
        <v>1700</v>
      </c>
      <c r="C3092" s="752">
        <v>2536</v>
      </c>
      <c r="D3092" s="343" t="s">
        <v>13938</v>
      </c>
      <c r="E3092" s="752" t="s">
        <v>431</v>
      </c>
      <c r="F3092" s="752" t="s">
        <v>1711</v>
      </c>
    </row>
    <row r="3093" spans="2:6" x14ac:dyDescent="0.35">
      <c r="B3093" s="752" t="s">
        <v>1700</v>
      </c>
      <c r="C3093" s="752">
        <v>2536</v>
      </c>
      <c r="D3093" s="343" t="s">
        <v>13937</v>
      </c>
      <c r="E3093" s="752" t="s">
        <v>431</v>
      </c>
      <c r="F3093" s="752" t="s">
        <v>1711</v>
      </c>
    </row>
    <row r="3094" spans="2:6" x14ac:dyDescent="0.35">
      <c r="B3094" s="752" t="s">
        <v>1700</v>
      </c>
      <c r="C3094" s="752">
        <v>2536</v>
      </c>
      <c r="D3094" s="343" t="s">
        <v>13936</v>
      </c>
      <c r="E3094" s="752" t="s">
        <v>431</v>
      </c>
      <c r="F3094" s="752" t="s">
        <v>1711</v>
      </c>
    </row>
    <row r="3095" spans="2:6" x14ac:dyDescent="0.35">
      <c r="B3095" s="752" t="s">
        <v>1700</v>
      </c>
      <c r="C3095" s="752">
        <v>2536</v>
      </c>
      <c r="D3095" s="343" t="s">
        <v>13935</v>
      </c>
      <c r="E3095" s="752" t="s">
        <v>431</v>
      </c>
      <c r="F3095" s="752" t="s">
        <v>1711</v>
      </c>
    </row>
    <row r="3096" spans="2:6" x14ac:dyDescent="0.35">
      <c r="B3096" s="752" t="s">
        <v>1700</v>
      </c>
      <c r="C3096" s="752">
        <v>2536</v>
      </c>
      <c r="D3096" s="343" t="s">
        <v>13934</v>
      </c>
      <c r="E3096" s="752" t="s">
        <v>431</v>
      </c>
      <c r="F3096" s="752" t="s">
        <v>1711</v>
      </c>
    </row>
    <row r="3097" spans="2:6" x14ac:dyDescent="0.35">
      <c r="B3097" s="752" t="s">
        <v>1700</v>
      </c>
      <c r="C3097" s="752">
        <v>2536</v>
      </c>
      <c r="D3097" s="343" t="s">
        <v>13933</v>
      </c>
      <c r="E3097" s="752" t="s">
        <v>431</v>
      </c>
      <c r="F3097" s="752" t="s">
        <v>1711</v>
      </c>
    </row>
    <row r="3098" spans="2:6" x14ac:dyDescent="0.35">
      <c r="B3098" s="752" t="s">
        <v>1700</v>
      </c>
      <c r="C3098" s="752">
        <v>2536</v>
      </c>
      <c r="D3098" s="343" t="s">
        <v>13932</v>
      </c>
      <c r="E3098" s="752" t="s">
        <v>431</v>
      </c>
      <c r="F3098" s="752" t="s">
        <v>1711</v>
      </c>
    </row>
    <row r="3099" spans="2:6" x14ac:dyDescent="0.35">
      <c r="B3099" s="752" t="s">
        <v>1700</v>
      </c>
      <c r="C3099" s="752">
        <v>2536</v>
      </c>
      <c r="D3099" s="343" t="s">
        <v>13931</v>
      </c>
      <c r="E3099" s="752" t="s">
        <v>431</v>
      </c>
      <c r="F3099" s="752" t="s">
        <v>1711</v>
      </c>
    </row>
    <row r="3100" spans="2:6" x14ac:dyDescent="0.35">
      <c r="B3100" s="752" t="s">
        <v>1700</v>
      </c>
      <c r="C3100" s="752">
        <v>2536</v>
      </c>
      <c r="D3100" s="343" t="s">
        <v>13930</v>
      </c>
      <c r="E3100" s="752" t="s">
        <v>431</v>
      </c>
      <c r="F3100" s="752" t="s">
        <v>1711</v>
      </c>
    </row>
    <row r="3101" spans="2:6" x14ac:dyDescent="0.35">
      <c r="B3101" s="752" t="s">
        <v>1700</v>
      </c>
      <c r="C3101" s="752">
        <v>2536</v>
      </c>
      <c r="D3101" s="343" t="s">
        <v>13929</v>
      </c>
      <c r="E3101" s="752" t="s">
        <v>431</v>
      </c>
      <c r="F3101" s="752" t="s">
        <v>1711</v>
      </c>
    </row>
    <row r="3102" spans="2:6" x14ac:dyDescent="0.35">
      <c r="B3102" s="752" t="s">
        <v>1700</v>
      </c>
      <c r="C3102" s="752">
        <v>2536</v>
      </c>
      <c r="D3102" s="343" t="s">
        <v>13928</v>
      </c>
      <c r="E3102" s="752" t="s">
        <v>431</v>
      </c>
      <c r="F3102" s="752" t="s">
        <v>1711</v>
      </c>
    </row>
    <row r="3103" spans="2:6" x14ac:dyDescent="0.35">
      <c r="B3103" s="752" t="s">
        <v>1700</v>
      </c>
      <c r="C3103" s="752">
        <v>2536</v>
      </c>
      <c r="D3103" s="343" t="s">
        <v>13927</v>
      </c>
      <c r="E3103" s="752" t="s">
        <v>431</v>
      </c>
      <c r="F3103" s="752" t="s">
        <v>1711</v>
      </c>
    </row>
    <row r="3104" spans="2:6" x14ac:dyDescent="0.35">
      <c r="B3104" s="752" t="s">
        <v>1700</v>
      </c>
      <c r="C3104" s="752">
        <v>2536</v>
      </c>
      <c r="D3104" s="343" t="s">
        <v>13926</v>
      </c>
      <c r="E3104" s="752" t="s">
        <v>431</v>
      </c>
      <c r="F3104" s="752" t="s">
        <v>1711</v>
      </c>
    </row>
    <row r="3105" spans="2:6" x14ac:dyDescent="0.35">
      <c r="B3105" s="752" t="s">
        <v>1700</v>
      </c>
      <c r="C3105" s="752">
        <v>2536</v>
      </c>
      <c r="D3105" s="343" t="s">
        <v>12186</v>
      </c>
      <c r="E3105" s="752" t="s">
        <v>431</v>
      </c>
      <c r="F3105" s="752" t="s">
        <v>1711</v>
      </c>
    </row>
    <row r="3106" spans="2:6" x14ac:dyDescent="0.35">
      <c r="B3106" s="752" t="s">
        <v>1700</v>
      </c>
      <c r="C3106" s="752">
        <v>2536</v>
      </c>
      <c r="D3106" s="343" t="s">
        <v>13925</v>
      </c>
      <c r="E3106" s="752" t="s">
        <v>431</v>
      </c>
      <c r="F3106" s="752" t="s">
        <v>1711</v>
      </c>
    </row>
    <row r="3107" spans="2:6" x14ac:dyDescent="0.35">
      <c r="B3107" s="752" t="s">
        <v>1700</v>
      </c>
      <c r="C3107" s="752">
        <v>2536</v>
      </c>
      <c r="D3107" s="343" t="s">
        <v>13924</v>
      </c>
      <c r="E3107" s="752" t="s">
        <v>431</v>
      </c>
      <c r="F3107" s="752" t="s">
        <v>1711</v>
      </c>
    </row>
    <row r="3108" spans="2:6" x14ac:dyDescent="0.35">
      <c r="B3108" s="752" t="s">
        <v>1700</v>
      </c>
      <c r="C3108" s="752">
        <v>2536</v>
      </c>
      <c r="D3108" s="343" t="s">
        <v>13923</v>
      </c>
      <c r="E3108" s="752" t="s">
        <v>431</v>
      </c>
      <c r="F3108" s="752" t="s">
        <v>1711</v>
      </c>
    </row>
    <row r="3109" spans="2:6" x14ac:dyDescent="0.35">
      <c r="B3109" s="752" t="s">
        <v>1700</v>
      </c>
      <c r="C3109" s="752">
        <v>2536</v>
      </c>
      <c r="D3109" s="343" t="s">
        <v>5055</v>
      </c>
      <c r="E3109" s="752" t="s">
        <v>431</v>
      </c>
      <c r="F3109" s="752" t="s">
        <v>1711</v>
      </c>
    </row>
    <row r="3110" spans="2:6" x14ac:dyDescent="0.35">
      <c r="B3110" s="752" t="s">
        <v>1700</v>
      </c>
      <c r="C3110" s="752">
        <v>2536</v>
      </c>
      <c r="D3110" s="343" t="s">
        <v>13922</v>
      </c>
      <c r="E3110" s="752" t="s">
        <v>431</v>
      </c>
      <c r="F3110" s="752" t="s">
        <v>1711</v>
      </c>
    </row>
    <row r="3111" spans="2:6" x14ac:dyDescent="0.35">
      <c r="B3111" s="752" t="s">
        <v>1700</v>
      </c>
      <c r="C3111" s="752">
        <v>2536</v>
      </c>
      <c r="D3111" s="343" t="s">
        <v>13921</v>
      </c>
      <c r="E3111" s="752" t="s">
        <v>431</v>
      </c>
      <c r="F3111" s="752" t="s">
        <v>1711</v>
      </c>
    </row>
    <row r="3112" spans="2:6" x14ac:dyDescent="0.35">
      <c r="B3112" s="752" t="s">
        <v>1700</v>
      </c>
      <c r="C3112" s="752">
        <v>2536</v>
      </c>
      <c r="D3112" s="343" t="s">
        <v>13920</v>
      </c>
      <c r="E3112" s="752" t="s">
        <v>431</v>
      </c>
      <c r="F3112" s="752" t="s">
        <v>1711</v>
      </c>
    </row>
    <row r="3113" spans="2:6" x14ac:dyDescent="0.35">
      <c r="B3113" s="752" t="s">
        <v>1700</v>
      </c>
      <c r="C3113" s="752">
        <v>2536</v>
      </c>
      <c r="D3113" s="343" t="s">
        <v>9392</v>
      </c>
      <c r="E3113" s="752" t="s">
        <v>431</v>
      </c>
      <c r="F3113" s="752" t="s">
        <v>1711</v>
      </c>
    </row>
    <row r="3114" spans="2:6" x14ac:dyDescent="0.35">
      <c r="B3114" s="752" t="s">
        <v>1700</v>
      </c>
      <c r="C3114" s="752">
        <v>2536</v>
      </c>
      <c r="D3114" s="343" t="s">
        <v>13919</v>
      </c>
      <c r="E3114" s="752" t="s">
        <v>431</v>
      </c>
      <c r="F3114" s="752" t="s">
        <v>1711</v>
      </c>
    </row>
    <row r="3115" spans="2:6" x14ac:dyDescent="0.35">
      <c r="B3115" s="752" t="s">
        <v>1700</v>
      </c>
      <c r="C3115" s="752">
        <v>2536</v>
      </c>
      <c r="D3115" s="343" t="s">
        <v>4146</v>
      </c>
      <c r="E3115" s="752" t="s">
        <v>431</v>
      </c>
      <c r="F3115" s="752" t="s">
        <v>1711</v>
      </c>
    </row>
    <row r="3116" spans="2:6" x14ac:dyDescent="0.35">
      <c r="B3116" s="752" t="s">
        <v>1700</v>
      </c>
      <c r="C3116" s="752">
        <v>2537</v>
      </c>
      <c r="D3116" s="343" t="s">
        <v>13918</v>
      </c>
      <c r="E3116" s="752" t="s">
        <v>431</v>
      </c>
      <c r="F3116" s="752" t="s">
        <v>1711</v>
      </c>
    </row>
    <row r="3117" spans="2:6" x14ac:dyDescent="0.35">
      <c r="B3117" s="752" t="s">
        <v>1700</v>
      </c>
      <c r="C3117" s="752">
        <v>2537</v>
      </c>
      <c r="D3117" s="343" t="s">
        <v>13917</v>
      </c>
      <c r="E3117" s="752" t="s">
        <v>431</v>
      </c>
      <c r="F3117" s="752" t="s">
        <v>1711</v>
      </c>
    </row>
    <row r="3118" spans="2:6" x14ac:dyDescent="0.35">
      <c r="B3118" s="752" t="s">
        <v>1700</v>
      </c>
      <c r="C3118" s="752">
        <v>2537</v>
      </c>
      <c r="D3118" s="343" t="s">
        <v>13916</v>
      </c>
      <c r="E3118" s="752" t="s">
        <v>431</v>
      </c>
      <c r="F3118" s="752" t="s">
        <v>1711</v>
      </c>
    </row>
    <row r="3119" spans="2:6" x14ac:dyDescent="0.35">
      <c r="B3119" s="752" t="s">
        <v>1700</v>
      </c>
      <c r="C3119" s="752">
        <v>2537</v>
      </c>
      <c r="D3119" s="343" t="s">
        <v>13915</v>
      </c>
      <c r="E3119" s="752" t="s">
        <v>431</v>
      </c>
      <c r="F3119" s="752" t="s">
        <v>1711</v>
      </c>
    </row>
    <row r="3120" spans="2:6" x14ac:dyDescent="0.35">
      <c r="B3120" s="752" t="s">
        <v>1700</v>
      </c>
      <c r="C3120" s="752">
        <v>2537</v>
      </c>
      <c r="D3120" s="343" t="s">
        <v>13914</v>
      </c>
      <c r="E3120" s="752" t="s">
        <v>431</v>
      </c>
      <c r="F3120" s="752" t="s">
        <v>1711</v>
      </c>
    </row>
    <row r="3121" spans="2:6" x14ac:dyDescent="0.35">
      <c r="B3121" s="752" t="s">
        <v>1700</v>
      </c>
      <c r="C3121" s="752">
        <v>2537</v>
      </c>
      <c r="D3121" s="343" t="s">
        <v>13913</v>
      </c>
      <c r="E3121" s="752" t="s">
        <v>431</v>
      </c>
      <c r="F3121" s="752" t="s">
        <v>1711</v>
      </c>
    </row>
    <row r="3122" spans="2:6" x14ac:dyDescent="0.35">
      <c r="B3122" s="752" t="s">
        <v>1700</v>
      </c>
      <c r="C3122" s="752">
        <v>2537</v>
      </c>
      <c r="D3122" s="343" t="s">
        <v>13912</v>
      </c>
      <c r="E3122" s="752" t="s">
        <v>431</v>
      </c>
      <c r="F3122" s="752" t="s">
        <v>1711</v>
      </c>
    </row>
    <row r="3123" spans="2:6" x14ac:dyDescent="0.35">
      <c r="B3123" s="752" t="s">
        <v>1700</v>
      </c>
      <c r="C3123" s="752">
        <v>2537</v>
      </c>
      <c r="D3123" s="343" t="s">
        <v>13911</v>
      </c>
      <c r="E3123" s="752" t="s">
        <v>431</v>
      </c>
      <c r="F3123" s="752" t="s">
        <v>1711</v>
      </c>
    </row>
    <row r="3124" spans="2:6" x14ac:dyDescent="0.35">
      <c r="B3124" s="752" t="s">
        <v>1700</v>
      </c>
      <c r="C3124" s="752">
        <v>2537</v>
      </c>
      <c r="D3124" s="343" t="s">
        <v>13910</v>
      </c>
      <c r="E3124" s="752" t="s">
        <v>431</v>
      </c>
      <c r="F3124" s="752" t="s">
        <v>1711</v>
      </c>
    </row>
    <row r="3125" spans="2:6" x14ac:dyDescent="0.35">
      <c r="B3125" s="752" t="s">
        <v>1700</v>
      </c>
      <c r="C3125" s="752">
        <v>2537</v>
      </c>
      <c r="D3125" s="343" t="s">
        <v>13909</v>
      </c>
      <c r="E3125" s="752" t="s">
        <v>431</v>
      </c>
      <c r="F3125" s="752" t="s">
        <v>1711</v>
      </c>
    </row>
    <row r="3126" spans="2:6" x14ac:dyDescent="0.35">
      <c r="B3126" s="752" t="s">
        <v>1700</v>
      </c>
      <c r="C3126" s="752">
        <v>2537</v>
      </c>
      <c r="D3126" s="343" t="s">
        <v>13908</v>
      </c>
      <c r="E3126" s="752" t="s">
        <v>431</v>
      </c>
      <c r="F3126" s="752" t="s">
        <v>1711</v>
      </c>
    </row>
    <row r="3127" spans="2:6" x14ac:dyDescent="0.35">
      <c r="B3127" s="752" t="s">
        <v>1700</v>
      </c>
      <c r="C3127" s="752">
        <v>2537</v>
      </c>
      <c r="D3127" s="343" t="s">
        <v>13907</v>
      </c>
      <c r="E3127" s="752" t="s">
        <v>431</v>
      </c>
      <c r="F3127" s="752" t="s">
        <v>1711</v>
      </c>
    </row>
    <row r="3128" spans="2:6" x14ac:dyDescent="0.35">
      <c r="B3128" s="752" t="s">
        <v>1700</v>
      </c>
      <c r="C3128" s="752">
        <v>2537</v>
      </c>
      <c r="D3128" s="343" t="s">
        <v>13906</v>
      </c>
      <c r="E3128" s="752" t="s">
        <v>431</v>
      </c>
      <c r="F3128" s="752" t="s">
        <v>1711</v>
      </c>
    </row>
    <row r="3129" spans="2:6" x14ac:dyDescent="0.35">
      <c r="B3129" s="752" t="s">
        <v>1700</v>
      </c>
      <c r="C3129" s="752">
        <v>2537</v>
      </c>
      <c r="D3129" s="343" t="s">
        <v>13905</v>
      </c>
      <c r="E3129" s="752" t="s">
        <v>431</v>
      </c>
      <c r="F3129" s="752" t="s">
        <v>1711</v>
      </c>
    </row>
    <row r="3130" spans="2:6" x14ac:dyDescent="0.35">
      <c r="B3130" s="752" t="s">
        <v>1700</v>
      </c>
      <c r="C3130" s="752">
        <v>2537</v>
      </c>
      <c r="D3130" s="343" t="s">
        <v>13904</v>
      </c>
      <c r="E3130" s="752" t="s">
        <v>431</v>
      </c>
      <c r="F3130" s="752" t="s">
        <v>1711</v>
      </c>
    </row>
    <row r="3131" spans="2:6" x14ac:dyDescent="0.35">
      <c r="B3131" s="752" t="s">
        <v>1700</v>
      </c>
      <c r="C3131" s="752">
        <v>2537</v>
      </c>
      <c r="D3131" s="343" t="s">
        <v>13903</v>
      </c>
      <c r="E3131" s="752" t="s">
        <v>431</v>
      </c>
      <c r="F3131" s="752" t="s">
        <v>1711</v>
      </c>
    </row>
    <row r="3132" spans="2:6" x14ac:dyDescent="0.35">
      <c r="B3132" s="752" t="s">
        <v>1700</v>
      </c>
      <c r="C3132" s="752">
        <v>2537</v>
      </c>
      <c r="D3132" s="343" t="s">
        <v>13902</v>
      </c>
      <c r="E3132" s="752" t="s">
        <v>431</v>
      </c>
      <c r="F3132" s="752" t="s">
        <v>1711</v>
      </c>
    </row>
    <row r="3133" spans="2:6" x14ac:dyDescent="0.35">
      <c r="B3133" s="752" t="s">
        <v>1700</v>
      </c>
      <c r="C3133" s="752">
        <v>2538</v>
      </c>
      <c r="D3133" s="343" t="s">
        <v>13901</v>
      </c>
      <c r="E3133" s="752" t="s">
        <v>431</v>
      </c>
      <c r="F3133" s="752" t="s">
        <v>1711</v>
      </c>
    </row>
    <row r="3134" spans="2:6" x14ac:dyDescent="0.35">
      <c r="B3134" s="752" t="s">
        <v>1700</v>
      </c>
      <c r="C3134" s="752">
        <v>2538</v>
      </c>
      <c r="D3134" s="343" t="s">
        <v>13900</v>
      </c>
      <c r="E3134" s="752" t="s">
        <v>431</v>
      </c>
      <c r="F3134" s="752" t="s">
        <v>1711</v>
      </c>
    </row>
    <row r="3135" spans="2:6" x14ac:dyDescent="0.35">
      <c r="B3135" s="752" t="s">
        <v>1700</v>
      </c>
      <c r="C3135" s="752">
        <v>2538</v>
      </c>
      <c r="D3135" s="343" t="s">
        <v>9120</v>
      </c>
      <c r="E3135" s="752" t="s">
        <v>431</v>
      </c>
      <c r="F3135" s="752" t="s">
        <v>212</v>
      </c>
    </row>
    <row r="3136" spans="2:6" x14ac:dyDescent="0.35">
      <c r="B3136" s="752" t="s">
        <v>1700</v>
      </c>
      <c r="C3136" s="752">
        <v>2538</v>
      </c>
      <c r="D3136" s="343" t="s">
        <v>13899</v>
      </c>
      <c r="E3136" s="752" t="s">
        <v>431</v>
      </c>
      <c r="F3136" s="752" t="s">
        <v>1711</v>
      </c>
    </row>
    <row r="3137" spans="2:6" x14ac:dyDescent="0.35">
      <c r="B3137" s="752" t="s">
        <v>1700</v>
      </c>
      <c r="C3137" s="752">
        <v>2538</v>
      </c>
      <c r="D3137" s="343" t="s">
        <v>13898</v>
      </c>
      <c r="E3137" s="752" t="s">
        <v>431</v>
      </c>
      <c r="F3137" s="752" t="s">
        <v>1711</v>
      </c>
    </row>
    <row r="3138" spans="2:6" x14ac:dyDescent="0.35">
      <c r="B3138" s="752" t="s">
        <v>1700</v>
      </c>
      <c r="C3138" s="752">
        <v>2538</v>
      </c>
      <c r="D3138" s="343" t="s">
        <v>13897</v>
      </c>
      <c r="E3138" s="752" t="s">
        <v>431</v>
      </c>
      <c r="F3138" s="752" t="s">
        <v>1711</v>
      </c>
    </row>
    <row r="3139" spans="2:6" x14ac:dyDescent="0.35">
      <c r="B3139" s="752" t="s">
        <v>1700</v>
      </c>
      <c r="C3139" s="752">
        <v>2538</v>
      </c>
      <c r="D3139" s="343" t="s">
        <v>13896</v>
      </c>
      <c r="E3139" s="752" t="s">
        <v>431</v>
      </c>
      <c r="F3139" s="752" t="s">
        <v>1711</v>
      </c>
    </row>
    <row r="3140" spans="2:6" x14ac:dyDescent="0.35">
      <c r="B3140" s="752" t="s">
        <v>1700</v>
      </c>
      <c r="C3140" s="752">
        <v>2538</v>
      </c>
      <c r="D3140" s="343" t="s">
        <v>2340</v>
      </c>
      <c r="E3140" s="752" t="s">
        <v>431</v>
      </c>
      <c r="F3140" s="752" t="s">
        <v>1711</v>
      </c>
    </row>
    <row r="3141" spans="2:6" x14ac:dyDescent="0.35">
      <c r="B3141" s="752" t="s">
        <v>1700</v>
      </c>
      <c r="C3141" s="752">
        <v>2539</v>
      </c>
      <c r="D3141" s="343" t="s">
        <v>13895</v>
      </c>
      <c r="E3141" s="752" t="s">
        <v>431</v>
      </c>
      <c r="F3141" s="752" t="s">
        <v>1711</v>
      </c>
    </row>
    <row r="3142" spans="2:6" x14ac:dyDescent="0.35">
      <c r="B3142" s="752" t="s">
        <v>1700</v>
      </c>
      <c r="C3142" s="752">
        <v>2539</v>
      </c>
      <c r="D3142" s="343" t="s">
        <v>13894</v>
      </c>
      <c r="E3142" s="752" t="s">
        <v>431</v>
      </c>
      <c r="F3142" s="752" t="s">
        <v>1711</v>
      </c>
    </row>
    <row r="3143" spans="2:6" x14ac:dyDescent="0.35">
      <c r="B3143" s="752" t="s">
        <v>1700</v>
      </c>
      <c r="C3143" s="752">
        <v>2539</v>
      </c>
      <c r="D3143" s="343" t="s">
        <v>13893</v>
      </c>
      <c r="E3143" s="752" t="s">
        <v>431</v>
      </c>
      <c r="F3143" s="752" t="s">
        <v>1711</v>
      </c>
    </row>
    <row r="3144" spans="2:6" x14ac:dyDescent="0.35">
      <c r="B3144" s="752" t="s">
        <v>1700</v>
      </c>
      <c r="C3144" s="752">
        <v>2539</v>
      </c>
      <c r="D3144" s="343" t="s">
        <v>13892</v>
      </c>
      <c r="E3144" s="752" t="s">
        <v>431</v>
      </c>
      <c r="F3144" s="752" t="s">
        <v>1711</v>
      </c>
    </row>
    <row r="3145" spans="2:6" x14ac:dyDescent="0.35">
      <c r="B3145" s="752" t="s">
        <v>1700</v>
      </c>
      <c r="C3145" s="752">
        <v>2539</v>
      </c>
      <c r="D3145" s="343" t="s">
        <v>13891</v>
      </c>
      <c r="E3145" s="752" t="s">
        <v>431</v>
      </c>
      <c r="F3145" s="752" t="s">
        <v>1711</v>
      </c>
    </row>
    <row r="3146" spans="2:6" x14ac:dyDescent="0.35">
      <c r="B3146" s="752" t="s">
        <v>1700</v>
      </c>
      <c r="C3146" s="752">
        <v>2539</v>
      </c>
      <c r="D3146" s="343" t="s">
        <v>13890</v>
      </c>
      <c r="E3146" s="752" t="s">
        <v>431</v>
      </c>
      <c r="F3146" s="752" t="s">
        <v>1711</v>
      </c>
    </row>
    <row r="3147" spans="2:6" x14ac:dyDescent="0.35">
      <c r="B3147" s="752" t="s">
        <v>1700</v>
      </c>
      <c r="C3147" s="752">
        <v>2539</v>
      </c>
      <c r="D3147" s="343" t="s">
        <v>13889</v>
      </c>
      <c r="E3147" s="752" t="s">
        <v>431</v>
      </c>
      <c r="F3147" s="752" t="s">
        <v>1711</v>
      </c>
    </row>
    <row r="3148" spans="2:6" x14ac:dyDescent="0.35">
      <c r="B3148" s="752" t="s">
        <v>1700</v>
      </c>
      <c r="C3148" s="752">
        <v>2539</v>
      </c>
      <c r="D3148" s="343" t="s">
        <v>13888</v>
      </c>
      <c r="E3148" s="752" t="s">
        <v>431</v>
      </c>
      <c r="F3148" s="752" t="s">
        <v>1711</v>
      </c>
    </row>
    <row r="3149" spans="2:6" x14ac:dyDescent="0.35">
      <c r="B3149" s="752" t="s">
        <v>1700</v>
      </c>
      <c r="C3149" s="752">
        <v>2539</v>
      </c>
      <c r="D3149" s="343" t="s">
        <v>13887</v>
      </c>
      <c r="E3149" s="752" t="s">
        <v>431</v>
      </c>
      <c r="F3149" s="752" t="s">
        <v>1711</v>
      </c>
    </row>
    <row r="3150" spans="2:6" x14ac:dyDescent="0.35">
      <c r="B3150" s="752" t="s">
        <v>1700</v>
      </c>
      <c r="C3150" s="752">
        <v>2539</v>
      </c>
      <c r="D3150" s="343" t="s">
        <v>13886</v>
      </c>
      <c r="E3150" s="752" t="s">
        <v>431</v>
      </c>
      <c r="F3150" s="752" t="s">
        <v>1711</v>
      </c>
    </row>
    <row r="3151" spans="2:6" x14ac:dyDescent="0.35">
      <c r="B3151" s="752" t="s">
        <v>1700</v>
      </c>
      <c r="C3151" s="752">
        <v>2539</v>
      </c>
      <c r="D3151" s="343" t="s">
        <v>13885</v>
      </c>
      <c r="E3151" s="752" t="s">
        <v>431</v>
      </c>
      <c r="F3151" s="752" t="s">
        <v>1711</v>
      </c>
    </row>
    <row r="3152" spans="2:6" x14ac:dyDescent="0.35">
      <c r="B3152" s="752" t="s">
        <v>1700</v>
      </c>
      <c r="C3152" s="752">
        <v>2539</v>
      </c>
      <c r="D3152" s="343" t="s">
        <v>13884</v>
      </c>
      <c r="E3152" s="752" t="s">
        <v>431</v>
      </c>
      <c r="F3152" s="752" t="s">
        <v>1711</v>
      </c>
    </row>
    <row r="3153" spans="2:9" x14ac:dyDescent="0.35">
      <c r="B3153" s="752" t="s">
        <v>1700</v>
      </c>
      <c r="C3153" s="752">
        <v>2539</v>
      </c>
      <c r="D3153" s="343" t="s">
        <v>13883</v>
      </c>
      <c r="E3153" s="752" t="s">
        <v>431</v>
      </c>
      <c r="F3153" s="752" t="s">
        <v>1711</v>
      </c>
    </row>
    <row r="3154" spans="2:9" x14ac:dyDescent="0.35">
      <c r="B3154" s="752" t="s">
        <v>1700</v>
      </c>
      <c r="C3154" s="752">
        <v>2539</v>
      </c>
      <c r="D3154" s="343" t="s">
        <v>13882</v>
      </c>
      <c r="E3154" s="752" t="s">
        <v>431</v>
      </c>
      <c r="F3154" s="752" t="s">
        <v>1711</v>
      </c>
    </row>
    <row r="3155" spans="2:9" x14ac:dyDescent="0.35">
      <c r="B3155" s="752" t="s">
        <v>1700</v>
      </c>
      <c r="C3155" s="752">
        <v>2539</v>
      </c>
      <c r="D3155" s="343" t="s">
        <v>13881</v>
      </c>
      <c r="E3155" s="752" t="s">
        <v>431</v>
      </c>
      <c r="F3155" s="752" t="s">
        <v>1711</v>
      </c>
    </row>
    <row r="3156" spans="2:9" x14ac:dyDescent="0.35">
      <c r="B3156" s="752" t="s">
        <v>1700</v>
      </c>
      <c r="C3156" s="752">
        <v>2539</v>
      </c>
      <c r="D3156" s="343" t="s">
        <v>13880</v>
      </c>
      <c r="E3156" s="752" t="s">
        <v>431</v>
      </c>
      <c r="F3156" s="752" t="s">
        <v>1711</v>
      </c>
    </row>
    <row r="3157" spans="2:9" x14ac:dyDescent="0.35">
      <c r="B3157" s="752" t="s">
        <v>1700</v>
      </c>
      <c r="C3157" s="752">
        <v>2539</v>
      </c>
      <c r="D3157" s="343" t="s">
        <v>13879</v>
      </c>
      <c r="E3157" s="752" t="s">
        <v>431</v>
      </c>
      <c r="F3157" s="752" t="s">
        <v>212</v>
      </c>
    </row>
    <row r="3158" spans="2:9" x14ac:dyDescent="0.35">
      <c r="B3158" s="752" t="s">
        <v>1700</v>
      </c>
      <c r="C3158" s="752">
        <v>2539</v>
      </c>
      <c r="D3158" s="343" t="s">
        <v>13878</v>
      </c>
      <c r="E3158" s="752" t="s">
        <v>431</v>
      </c>
      <c r="F3158" s="752" t="s">
        <v>212</v>
      </c>
    </row>
    <row r="3159" spans="2:9" s="757" customFormat="1" x14ac:dyDescent="0.35">
      <c r="B3159" s="752" t="s">
        <v>1700</v>
      </c>
      <c r="C3159" s="752">
        <v>2539</v>
      </c>
      <c r="D3159" s="343" t="s">
        <v>13877</v>
      </c>
      <c r="E3159" s="752" t="s">
        <v>431</v>
      </c>
      <c r="F3159" s="752" t="s">
        <v>1711</v>
      </c>
      <c r="I3159" s="758"/>
    </row>
    <row r="3160" spans="2:9" x14ac:dyDescent="0.35">
      <c r="B3160" s="752" t="s">
        <v>1700</v>
      </c>
      <c r="C3160" s="752">
        <v>2539</v>
      </c>
      <c r="D3160" s="343" t="s">
        <v>13876</v>
      </c>
      <c r="E3160" s="752" t="s">
        <v>431</v>
      </c>
      <c r="F3160" s="752" t="s">
        <v>212</v>
      </c>
    </row>
    <row r="3161" spans="2:9" x14ac:dyDescent="0.35">
      <c r="B3161" s="752" t="s">
        <v>1700</v>
      </c>
      <c r="C3161" s="752">
        <v>2539</v>
      </c>
      <c r="D3161" s="343" t="s">
        <v>13875</v>
      </c>
      <c r="E3161" s="752" t="s">
        <v>431</v>
      </c>
      <c r="F3161" s="752" t="s">
        <v>1711</v>
      </c>
    </row>
    <row r="3162" spans="2:9" x14ac:dyDescent="0.35">
      <c r="B3162" s="752" t="s">
        <v>1700</v>
      </c>
      <c r="C3162" s="752">
        <v>2539</v>
      </c>
      <c r="D3162" s="343" t="s">
        <v>13874</v>
      </c>
      <c r="E3162" s="752" t="s">
        <v>431</v>
      </c>
      <c r="F3162" s="752" t="s">
        <v>1711</v>
      </c>
    </row>
    <row r="3163" spans="2:9" x14ac:dyDescent="0.35">
      <c r="B3163" s="752" t="s">
        <v>1700</v>
      </c>
      <c r="C3163" s="752">
        <v>2539</v>
      </c>
      <c r="D3163" s="343" t="s">
        <v>13873</v>
      </c>
      <c r="E3163" s="752" t="s">
        <v>431</v>
      </c>
      <c r="F3163" s="752" t="s">
        <v>1711</v>
      </c>
    </row>
    <row r="3164" spans="2:9" x14ac:dyDescent="0.35">
      <c r="B3164" s="752" t="s">
        <v>1700</v>
      </c>
      <c r="C3164" s="752">
        <v>2539</v>
      </c>
      <c r="D3164" s="343" t="s">
        <v>13872</v>
      </c>
      <c r="E3164" s="752" t="s">
        <v>431</v>
      </c>
      <c r="F3164" s="752" t="s">
        <v>212</v>
      </c>
    </row>
    <row r="3165" spans="2:9" x14ac:dyDescent="0.35">
      <c r="B3165" s="752" t="s">
        <v>1700</v>
      </c>
      <c r="C3165" s="752">
        <v>2539</v>
      </c>
      <c r="D3165" s="343" t="s">
        <v>13871</v>
      </c>
      <c r="E3165" s="752" t="s">
        <v>431</v>
      </c>
      <c r="F3165" s="752" t="s">
        <v>1711</v>
      </c>
    </row>
    <row r="3166" spans="2:9" x14ac:dyDescent="0.35">
      <c r="B3166" s="752" t="s">
        <v>1700</v>
      </c>
      <c r="C3166" s="752">
        <v>2539</v>
      </c>
      <c r="D3166" s="343" t="s">
        <v>13870</v>
      </c>
      <c r="E3166" s="752" t="s">
        <v>431</v>
      </c>
      <c r="F3166" s="752" t="s">
        <v>1711</v>
      </c>
    </row>
    <row r="3167" spans="2:9" x14ac:dyDescent="0.35">
      <c r="B3167" s="752" t="s">
        <v>1700</v>
      </c>
      <c r="C3167" s="752">
        <v>2540</v>
      </c>
      <c r="D3167" s="343" t="s">
        <v>13869</v>
      </c>
      <c r="E3167" s="752" t="s">
        <v>431</v>
      </c>
      <c r="F3167" s="752" t="s">
        <v>1711</v>
      </c>
    </row>
    <row r="3168" spans="2:9" x14ac:dyDescent="0.35">
      <c r="B3168" s="752" t="s">
        <v>1700</v>
      </c>
      <c r="C3168" s="752">
        <v>2540</v>
      </c>
      <c r="D3168" s="343" t="s">
        <v>13868</v>
      </c>
      <c r="E3168" s="752" t="s">
        <v>431</v>
      </c>
      <c r="F3168" s="752" t="s">
        <v>1711</v>
      </c>
    </row>
    <row r="3169" spans="2:6" x14ac:dyDescent="0.35">
      <c r="B3169" s="752" t="s">
        <v>1700</v>
      </c>
      <c r="C3169" s="752">
        <v>2540</v>
      </c>
      <c r="D3169" s="343" t="s">
        <v>13867</v>
      </c>
      <c r="E3169" s="752" t="s">
        <v>431</v>
      </c>
      <c r="F3169" s="752" t="s">
        <v>1711</v>
      </c>
    </row>
    <row r="3170" spans="2:6" x14ac:dyDescent="0.35">
      <c r="B3170" s="752" t="s">
        <v>1700</v>
      </c>
      <c r="C3170" s="752">
        <v>2540</v>
      </c>
      <c r="D3170" s="343" t="s">
        <v>13866</v>
      </c>
      <c r="E3170" s="752" t="s">
        <v>431</v>
      </c>
      <c r="F3170" s="752" t="s">
        <v>1711</v>
      </c>
    </row>
    <row r="3171" spans="2:6" x14ac:dyDescent="0.35">
      <c r="B3171" s="752" t="s">
        <v>1700</v>
      </c>
      <c r="C3171" s="752">
        <v>2540</v>
      </c>
      <c r="D3171" s="343" t="s">
        <v>13865</v>
      </c>
      <c r="E3171" s="752" t="s">
        <v>431</v>
      </c>
      <c r="F3171" s="752" t="s">
        <v>1711</v>
      </c>
    </row>
    <row r="3172" spans="2:6" x14ac:dyDescent="0.35">
      <c r="B3172" s="752" t="s">
        <v>1700</v>
      </c>
      <c r="C3172" s="752">
        <v>2540</v>
      </c>
      <c r="D3172" s="343" t="s">
        <v>13864</v>
      </c>
      <c r="E3172" s="752" t="s">
        <v>431</v>
      </c>
      <c r="F3172" s="752" t="s">
        <v>1711</v>
      </c>
    </row>
    <row r="3173" spans="2:6" x14ac:dyDescent="0.35">
      <c r="B3173" s="752" t="s">
        <v>1700</v>
      </c>
      <c r="C3173" s="752">
        <v>2540</v>
      </c>
      <c r="D3173" s="343" t="s">
        <v>13863</v>
      </c>
      <c r="E3173" s="752" t="s">
        <v>431</v>
      </c>
      <c r="F3173" s="752" t="s">
        <v>1711</v>
      </c>
    </row>
    <row r="3174" spans="2:6" x14ac:dyDescent="0.35">
      <c r="B3174" s="752" t="s">
        <v>1700</v>
      </c>
      <c r="C3174" s="752">
        <v>2540</v>
      </c>
      <c r="D3174" s="343" t="s">
        <v>13862</v>
      </c>
      <c r="E3174" s="752" t="s">
        <v>431</v>
      </c>
      <c r="F3174" s="752" t="s">
        <v>1711</v>
      </c>
    </row>
    <row r="3175" spans="2:6" x14ac:dyDescent="0.35">
      <c r="B3175" s="752" t="s">
        <v>1700</v>
      </c>
      <c r="C3175" s="752">
        <v>2540</v>
      </c>
      <c r="D3175" s="343" t="s">
        <v>13861</v>
      </c>
      <c r="E3175" s="752" t="s">
        <v>431</v>
      </c>
      <c r="F3175" s="752" t="s">
        <v>1698</v>
      </c>
    </row>
    <row r="3176" spans="2:6" x14ac:dyDescent="0.35">
      <c r="B3176" s="752" t="s">
        <v>1700</v>
      </c>
      <c r="C3176" s="752">
        <v>2540</v>
      </c>
      <c r="D3176" s="343" t="s">
        <v>13860</v>
      </c>
      <c r="E3176" s="752" t="s">
        <v>431</v>
      </c>
      <c r="F3176" s="752" t="s">
        <v>1711</v>
      </c>
    </row>
    <row r="3177" spans="2:6" x14ac:dyDescent="0.35">
      <c r="B3177" s="752" t="s">
        <v>1700</v>
      </c>
      <c r="C3177" s="752">
        <v>2540</v>
      </c>
      <c r="D3177" s="343" t="s">
        <v>13859</v>
      </c>
      <c r="E3177" s="752" t="s">
        <v>431</v>
      </c>
      <c r="F3177" s="752" t="s">
        <v>1698</v>
      </c>
    </row>
    <row r="3178" spans="2:6" x14ac:dyDescent="0.35">
      <c r="B3178" s="752" t="s">
        <v>1700</v>
      </c>
      <c r="C3178" s="752">
        <v>2540</v>
      </c>
      <c r="D3178" s="343" t="s">
        <v>13858</v>
      </c>
      <c r="E3178" s="752" t="s">
        <v>431</v>
      </c>
      <c r="F3178" s="752" t="s">
        <v>1711</v>
      </c>
    </row>
    <row r="3179" spans="2:6" x14ac:dyDescent="0.35">
      <c r="B3179" s="752" t="s">
        <v>1700</v>
      </c>
      <c r="C3179" s="752">
        <v>2540</v>
      </c>
      <c r="D3179" s="343" t="s">
        <v>13857</v>
      </c>
      <c r="E3179" s="752" t="s">
        <v>431</v>
      </c>
      <c r="F3179" s="752" t="s">
        <v>1698</v>
      </c>
    </row>
    <row r="3180" spans="2:6" x14ac:dyDescent="0.35">
      <c r="B3180" s="752" t="s">
        <v>1700</v>
      </c>
      <c r="C3180" s="752">
        <v>2540</v>
      </c>
      <c r="D3180" s="343" t="s">
        <v>13856</v>
      </c>
      <c r="E3180" s="752" t="s">
        <v>431</v>
      </c>
      <c r="F3180" s="752" t="s">
        <v>1711</v>
      </c>
    </row>
    <row r="3181" spans="2:6" x14ac:dyDescent="0.35">
      <c r="B3181" s="752" t="s">
        <v>1700</v>
      </c>
      <c r="C3181" s="752">
        <v>2540</v>
      </c>
      <c r="D3181" s="343" t="s">
        <v>13855</v>
      </c>
      <c r="E3181" s="752" t="s">
        <v>431</v>
      </c>
      <c r="F3181" s="752" t="s">
        <v>1711</v>
      </c>
    </row>
    <row r="3182" spans="2:6" x14ac:dyDescent="0.35">
      <c r="B3182" s="752" t="s">
        <v>1700</v>
      </c>
      <c r="C3182" s="752">
        <v>2540</v>
      </c>
      <c r="D3182" s="343" t="s">
        <v>13854</v>
      </c>
      <c r="E3182" s="752" t="s">
        <v>431</v>
      </c>
      <c r="F3182" s="752" t="s">
        <v>1711</v>
      </c>
    </row>
    <row r="3183" spans="2:6" x14ac:dyDescent="0.35">
      <c r="B3183" s="752" t="s">
        <v>1700</v>
      </c>
      <c r="C3183" s="752">
        <v>2540</v>
      </c>
      <c r="D3183" s="343" t="s">
        <v>13853</v>
      </c>
      <c r="E3183" s="752" t="s">
        <v>431</v>
      </c>
      <c r="F3183" s="752" t="s">
        <v>1711</v>
      </c>
    </row>
    <row r="3184" spans="2:6" x14ac:dyDescent="0.35">
      <c r="B3184" s="752" t="s">
        <v>1700</v>
      </c>
      <c r="C3184" s="752">
        <v>2540</v>
      </c>
      <c r="D3184" s="343" t="s">
        <v>13852</v>
      </c>
      <c r="E3184" s="752" t="s">
        <v>431</v>
      </c>
      <c r="F3184" s="752" t="s">
        <v>1711</v>
      </c>
    </row>
    <row r="3185" spans="2:6" x14ac:dyDescent="0.35">
      <c r="B3185" s="752" t="s">
        <v>1700</v>
      </c>
      <c r="C3185" s="752">
        <v>2540</v>
      </c>
      <c r="D3185" s="343" t="s">
        <v>13851</v>
      </c>
      <c r="E3185" s="752" t="s">
        <v>431</v>
      </c>
      <c r="F3185" s="752" t="s">
        <v>1698</v>
      </c>
    </row>
    <row r="3186" spans="2:6" x14ac:dyDescent="0.35">
      <c r="B3186" s="752" t="s">
        <v>1700</v>
      </c>
      <c r="C3186" s="752">
        <v>2540</v>
      </c>
      <c r="D3186" s="343" t="s">
        <v>13850</v>
      </c>
      <c r="E3186" s="752" t="s">
        <v>431</v>
      </c>
      <c r="F3186" s="752" t="s">
        <v>1711</v>
      </c>
    </row>
    <row r="3187" spans="2:6" x14ac:dyDescent="0.35">
      <c r="B3187" s="752" t="s">
        <v>1700</v>
      </c>
      <c r="C3187" s="752">
        <v>2540</v>
      </c>
      <c r="D3187" s="343" t="s">
        <v>13849</v>
      </c>
      <c r="E3187" s="752" t="s">
        <v>431</v>
      </c>
      <c r="F3187" s="752" t="s">
        <v>1711</v>
      </c>
    </row>
    <row r="3188" spans="2:6" x14ac:dyDescent="0.35">
      <c r="B3188" s="752" t="s">
        <v>1700</v>
      </c>
      <c r="C3188" s="752">
        <v>2540</v>
      </c>
      <c r="D3188" s="343" t="s">
        <v>13848</v>
      </c>
      <c r="E3188" s="752" t="s">
        <v>431</v>
      </c>
      <c r="F3188" s="752" t="s">
        <v>1711</v>
      </c>
    </row>
    <row r="3189" spans="2:6" x14ac:dyDescent="0.35">
      <c r="B3189" s="752" t="s">
        <v>1700</v>
      </c>
      <c r="C3189" s="752">
        <v>2540</v>
      </c>
      <c r="D3189" s="343" t="s">
        <v>13847</v>
      </c>
      <c r="E3189" s="752" t="s">
        <v>431</v>
      </c>
      <c r="F3189" s="752" t="s">
        <v>1711</v>
      </c>
    </row>
    <row r="3190" spans="2:6" x14ac:dyDescent="0.35">
      <c r="B3190" s="752" t="s">
        <v>1700</v>
      </c>
      <c r="C3190" s="752">
        <v>2540</v>
      </c>
      <c r="D3190" s="343" t="s">
        <v>13846</v>
      </c>
      <c r="E3190" s="752" t="s">
        <v>431</v>
      </c>
      <c r="F3190" s="752" t="s">
        <v>1711</v>
      </c>
    </row>
    <row r="3191" spans="2:6" x14ac:dyDescent="0.35">
      <c r="B3191" s="752" t="s">
        <v>1700</v>
      </c>
      <c r="C3191" s="752">
        <v>2540</v>
      </c>
      <c r="D3191" s="343" t="s">
        <v>13845</v>
      </c>
      <c r="E3191" s="752" t="s">
        <v>431</v>
      </c>
      <c r="F3191" s="752" t="s">
        <v>1698</v>
      </c>
    </row>
    <row r="3192" spans="2:6" x14ac:dyDescent="0.35">
      <c r="B3192" s="752" t="s">
        <v>1700</v>
      </c>
      <c r="C3192" s="752">
        <v>2540</v>
      </c>
      <c r="D3192" s="343" t="s">
        <v>10008</v>
      </c>
      <c r="E3192" s="752" t="s">
        <v>431</v>
      </c>
      <c r="F3192" s="752" t="s">
        <v>1711</v>
      </c>
    </row>
    <row r="3193" spans="2:6" x14ac:dyDescent="0.35">
      <c r="B3193" s="752" t="s">
        <v>1700</v>
      </c>
      <c r="C3193" s="752">
        <v>2540</v>
      </c>
      <c r="D3193" s="343" t="s">
        <v>13844</v>
      </c>
      <c r="E3193" s="752" t="s">
        <v>431</v>
      </c>
      <c r="F3193" s="752" t="s">
        <v>1711</v>
      </c>
    </row>
    <row r="3194" spans="2:6" x14ac:dyDescent="0.35">
      <c r="B3194" s="752" t="s">
        <v>1700</v>
      </c>
      <c r="C3194" s="752">
        <v>2540</v>
      </c>
      <c r="D3194" s="343" t="s">
        <v>13843</v>
      </c>
      <c r="E3194" s="752" t="s">
        <v>431</v>
      </c>
      <c r="F3194" s="752" t="s">
        <v>1711</v>
      </c>
    </row>
    <row r="3195" spans="2:6" x14ac:dyDescent="0.35">
      <c r="B3195" s="752" t="s">
        <v>1700</v>
      </c>
      <c r="C3195" s="752">
        <v>2540</v>
      </c>
      <c r="D3195" s="343" t="s">
        <v>13842</v>
      </c>
      <c r="E3195" s="752" t="s">
        <v>439</v>
      </c>
      <c r="F3195" s="752" t="s">
        <v>1698</v>
      </c>
    </row>
    <row r="3196" spans="2:6" x14ac:dyDescent="0.35">
      <c r="B3196" s="752" t="s">
        <v>1700</v>
      </c>
      <c r="C3196" s="752">
        <v>2540</v>
      </c>
      <c r="D3196" s="343" t="s">
        <v>13841</v>
      </c>
      <c r="E3196" s="752" t="s">
        <v>431</v>
      </c>
      <c r="F3196" s="752" t="s">
        <v>1711</v>
      </c>
    </row>
    <row r="3197" spans="2:6" x14ac:dyDescent="0.35">
      <c r="B3197" s="752" t="s">
        <v>1700</v>
      </c>
      <c r="C3197" s="752">
        <v>2540</v>
      </c>
      <c r="D3197" s="343" t="s">
        <v>13840</v>
      </c>
      <c r="E3197" s="752" t="s">
        <v>431</v>
      </c>
      <c r="F3197" s="752" t="s">
        <v>1711</v>
      </c>
    </row>
    <row r="3198" spans="2:6" x14ac:dyDescent="0.35">
      <c r="B3198" s="752" t="s">
        <v>1700</v>
      </c>
      <c r="C3198" s="752">
        <v>2540</v>
      </c>
      <c r="D3198" s="343" t="s">
        <v>13839</v>
      </c>
      <c r="E3198" s="752" t="s">
        <v>431</v>
      </c>
      <c r="F3198" s="752" t="s">
        <v>1698</v>
      </c>
    </row>
    <row r="3199" spans="2:6" x14ac:dyDescent="0.35">
      <c r="B3199" s="752" t="s">
        <v>1700</v>
      </c>
      <c r="C3199" s="752">
        <v>2540</v>
      </c>
      <c r="D3199" s="343" t="s">
        <v>13838</v>
      </c>
      <c r="E3199" s="752" t="s">
        <v>431</v>
      </c>
      <c r="F3199" s="752" t="s">
        <v>1711</v>
      </c>
    </row>
    <row r="3200" spans="2:6" x14ac:dyDescent="0.35">
      <c r="B3200" s="752" t="s">
        <v>1700</v>
      </c>
      <c r="C3200" s="752">
        <v>2540</v>
      </c>
      <c r="D3200" s="343" t="s">
        <v>13837</v>
      </c>
      <c r="E3200" s="752" t="s">
        <v>439</v>
      </c>
      <c r="F3200" s="752" t="s">
        <v>1698</v>
      </c>
    </row>
    <row r="3201" spans="2:6" x14ac:dyDescent="0.35">
      <c r="B3201" s="752" t="s">
        <v>1700</v>
      </c>
      <c r="C3201" s="752">
        <v>2540</v>
      </c>
      <c r="D3201" s="343" t="s">
        <v>13836</v>
      </c>
      <c r="E3201" s="752" t="s">
        <v>431</v>
      </c>
      <c r="F3201" s="752" t="s">
        <v>1698</v>
      </c>
    </row>
    <row r="3202" spans="2:6" x14ac:dyDescent="0.35">
      <c r="B3202" s="752" t="s">
        <v>1700</v>
      </c>
      <c r="C3202" s="752">
        <v>2540</v>
      </c>
      <c r="D3202" s="343" t="s">
        <v>6856</v>
      </c>
      <c r="E3202" s="752" t="s">
        <v>431</v>
      </c>
      <c r="F3202" s="752" t="s">
        <v>1698</v>
      </c>
    </row>
    <row r="3203" spans="2:6" x14ac:dyDescent="0.35">
      <c r="B3203" s="752" t="s">
        <v>1700</v>
      </c>
      <c r="C3203" s="752">
        <v>2540</v>
      </c>
      <c r="D3203" s="343" t="s">
        <v>2117</v>
      </c>
      <c r="E3203" s="752" t="s">
        <v>431</v>
      </c>
      <c r="F3203" s="752" t="s">
        <v>1698</v>
      </c>
    </row>
    <row r="3204" spans="2:6" x14ac:dyDescent="0.35">
      <c r="B3204" s="752" t="s">
        <v>1700</v>
      </c>
      <c r="C3204" s="752">
        <v>2540</v>
      </c>
      <c r="D3204" s="343" t="s">
        <v>13835</v>
      </c>
      <c r="E3204" s="752" t="s">
        <v>431</v>
      </c>
      <c r="F3204" s="752" t="s">
        <v>1711</v>
      </c>
    </row>
    <row r="3205" spans="2:6" x14ac:dyDescent="0.35">
      <c r="B3205" s="752" t="s">
        <v>1700</v>
      </c>
      <c r="C3205" s="752">
        <v>2540</v>
      </c>
      <c r="D3205" s="343" t="s">
        <v>13834</v>
      </c>
      <c r="E3205" s="752" t="s">
        <v>431</v>
      </c>
      <c r="F3205" s="752" t="s">
        <v>1698</v>
      </c>
    </row>
    <row r="3206" spans="2:6" x14ac:dyDescent="0.35">
      <c r="B3206" s="752" t="s">
        <v>1700</v>
      </c>
      <c r="C3206" s="752">
        <v>2540</v>
      </c>
      <c r="D3206" s="343" t="s">
        <v>13833</v>
      </c>
      <c r="E3206" s="752" t="s">
        <v>431</v>
      </c>
      <c r="F3206" s="752" t="s">
        <v>1698</v>
      </c>
    </row>
    <row r="3207" spans="2:6" x14ac:dyDescent="0.35">
      <c r="B3207" s="752" t="s">
        <v>1700</v>
      </c>
      <c r="C3207" s="752">
        <v>2540</v>
      </c>
      <c r="D3207" s="343" t="s">
        <v>13832</v>
      </c>
      <c r="E3207" s="752" t="s">
        <v>431</v>
      </c>
      <c r="F3207" s="752" t="s">
        <v>1711</v>
      </c>
    </row>
    <row r="3208" spans="2:6" x14ac:dyDescent="0.35">
      <c r="B3208" s="752" t="s">
        <v>1700</v>
      </c>
      <c r="C3208" s="752">
        <v>2540</v>
      </c>
      <c r="D3208" s="343" t="s">
        <v>10450</v>
      </c>
      <c r="E3208" s="752" t="s">
        <v>431</v>
      </c>
      <c r="F3208" s="752" t="s">
        <v>1711</v>
      </c>
    </row>
    <row r="3209" spans="2:6" x14ac:dyDescent="0.35">
      <c r="B3209" s="752" t="s">
        <v>1700</v>
      </c>
      <c r="C3209" s="752">
        <v>2540</v>
      </c>
      <c r="D3209" s="343" t="s">
        <v>13831</v>
      </c>
      <c r="E3209" s="752" t="s">
        <v>431</v>
      </c>
      <c r="F3209" s="752" t="s">
        <v>1711</v>
      </c>
    </row>
    <row r="3210" spans="2:6" x14ac:dyDescent="0.35">
      <c r="B3210" s="752" t="s">
        <v>1700</v>
      </c>
      <c r="C3210" s="752">
        <v>2540</v>
      </c>
      <c r="D3210" s="343" t="s">
        <v>13830</v>
      </c>
      <c r="E3210" s="752" t="s">
        <v>431</v>
      </c>
      <c r="F3210" s="752" t="s">
        <v>1711</v>
      </c>
    </row>
    <row r="3211" spans="2:6" x14ac:dyDescent="0.35">
      <c r="B3211" s="752" t="s">
        <v>1700</v>
      </c>
      <c r="C3211" s="752">
        <v>2540</v>
      </c>
      <c r="D3211" s="343" t="s">
        <v>13829</v>
      </c>
      <c r="E3211" s="752" t="s">
        <v>431</v>
      </c>
      <c r="F3211" s="752" t="s">
        <v>1711</v>
      </c>
    </row>
    <row r="3212" spans="2:6" x14ac:dyDescent="0.35">
      <c r="B3212" s="752" t="s">
        <v>1700</v>
      </c>
      <c r="C3212" s="752">
        <v>2540</v>
      </c>
      <c r="D3212" s="343" t="s">
        <v>13828</v>
      </c>
      <c r="E3212" s="752" t="s">
        <v>431</v>
      </c>
      <c r="F3212" s="752" t="s">
        <v>1711</v>
      </c>
    </row>
    <row r="3213" spans="2:6" x14ac:dyDescent="0.35">
      <c r="B3213" s="752" t="s">
        <v>1700</v>
      </c>
      <c r="C3213" s="752">
        <v>2540</v>
      </c>
      <c r="D3213" s="343" t="s">
        <v>13827</v>
      </c>
      <c r="E3213" s="752" t="s">
        <v>431</v>
      </c>
      <c r="F3213" s="752" t="s">
        <v>1711</v>
      </c>
    </row>
    <row r="3214" spans="2:6" x14ac:dyDescent="0.35">
      <c r="B3214" s="752" t="s">
        <v>1700</v>
      </c>
      <c r="C3214" s="752">
        <v>2540</v>
      </c>
      <c r="D3214" s="343" t="s">
        <v>13826</v>
      </c>
      <c r="E3214" s="752" t="s">
        <v>431</v>
      </c>
      <c r="F3214" s="752" t="s">
        <v>1711</v>
      </c>
    </row>
    <row r="3215" spans="2:6" x14ac:dyDescent="0.35">
      <c r="B3215" s="752" t="s">
        <v>1700</v>
      </c>
      <c r="C3215" s="752">
        <v>2540</v>
      </c>
      <c r="D3215" s="343" t="s">
        <v>13825</v>
      </c>
      <c r="E3215" s="752" t="s">
        <v>431</v>
      </c>
      <c r="F3215" s="752" t="s">
        <v>1711</v>
      </c>
    </row>
    <row r="3216" spans="2:6" x14ac:dyDescent="0.35">
      <c r="B3216" s="752" t="s">
        <v>1700</v>
      </c>
      <c r="C3216" s="752">
        <v>2540</v>
      </c>
      <c r="D3216" s="343" t="s">
        <v>13824</v>
      </c>
      <c r="E3216" s="752" t="s">
        <v>431</v>
      </c>
      <c r="F3216" s="752" t="s">
        <v>1711</v>
      </c>
    </row>
    <row r="3217" spans="2:6" x14ac:dyDescent="0.35">
      <c r="B3217" s="752" t="s">
        <v>1700</v>
      </c>
      <c r="C3217" s="752">
        <v>2540</v>
      </c>
      <c r="D3217" s="343" t="s">
        <v>13823</v>
      </c>
      <c r="E3217" s="752" t="s">
        <v>431</v>
      </c>
      <c r="F3217" s="752" t="s">
        <v>1711</v>
      </c>
    </row>
    <row r="3218" spans="2:6" x14ac:dyDescent="0.35">
      <c r="B3218" s="752" t="s">
        <v>1700</v>
      </c>
      <c r="C3218" s="752">
        <v>2540</v>
      </c>
      <c r="D3218" s="343" t="s">
        <v>13822</v>
      </c>
      <c r="E3218" s="752" t="s">
        <v>431</v>
      </c>
      <c r="F3218" s="752" t="s">
        <v>1711</v>
      </c>
    </row>
    <row r="3219" spans="2:6" x14ac:dyDescent="0.35">
      <c r="B3219" s="752" t="s">
        <v>1700</v>
      </c>
      <c r="C3219" s="752">
        <v>2540</v>
      </c>
      <c r="D3219" s="343" t="s">
        <v>13821</v>
      </c>
      <c r="E3219" s="752" t="s">
        <v>431</v>
      </c>
      <c r="F3219" s="752" t="s">
        <v>1711</v>
      </c>
    </row>
    <row r="3220" spans="2:6" x14ac:dyDescent="0.35">
      <c r="B3220" s="752" t="s">
        <v>1700</v>
      </c>
      <c r="C3220" s="752">
        <v>2540</v>
      </c>
      <c r="D3220" s="343" t="s">
        <v>13820</v>
      </c>
      <c r="E3220" s="752" t="s">
        <v>431</v>
      </c>
      <c r="F3220" s="752" t="s">
        <v>1698</v>
      </c>
    </row>
    <row r="3221" spans="2:6" x14ac:dyDescent="0.35">
      <c r="B3221" s="752" t="s">
        <v>1700</v>
      </c>
      <c r="C3221" s="752">
        <v>2540</v>
      </c>
      <c r="D3221" s="343" t="s">
        <v>13819</v>
      </c>
      <c r="E3221" s="752" t="s">
        <v>431</v>
      </c>
      <c r="F3221" s="752" t="s">
        <v>1711</v>
      </c>
    </row>
    <row r="3222" spans="2:6" x14ac:dyDescent="0.35">
      <c r="B3222" s="752" t="s">
        <v>1700</v>
      </c>
      <c r="C3222" s="752">
        <v>2540</v>
      </c>
      <c r="D3222" s="343" t="s">
        <v>13818</v>
      </c>
      <c r="E3222" s="752" t="s">
        <v>431</v>
      </c>
      <c r="F3222" s="752" t="s">
        <v>1711</v>
      </c>
    </row>
    <row r="3223" spans="2:6" x14ac:dyDescent="0.35">
      <c r="B3223" s="752" t="s">
        <v>1700</v>
      </c>
      <c r="C3223" s="752">
        <v>2540</v>
      </c>
      <c r="D3223" s="343" t="s">
        <v>13817</v>
      </c>
      <c r="E3223" s="752" t="s">
        <v>431</v>
      </c>
      <c r="F3223" s="752" t="s">
        <v>1711</v>
      </c>
    </row>
    <row r="3224" spans="2:6" x14ac:dyDescent="0.35">
      <c r="B3224" s="752" t="s">
        <v>1700</v>
      </c>
      <c r="C3224" s="752">
        <v>2540</v>
      </c>
      <c r="D3224" s="343" t="s">
        <v>13816</v>
      </c>
      <c r="E3224" s="752" t="s">
        <v>431</v>
      </c>
      <c r="F3224" s="752" t="s">
        <v>1698</v>
      </c>
    </row>
    <row r="3225" spans="2:6" x14ac:dyDescent="0.35">
      <c r="B3225" s="752" t="s">
        <v>1700</v>
      </c>
      <c r="C3225" s="752">
        <v>2540</v>
      </c>
      <c r="D3225" s="343" t="s">
        <v>13815</v>
      </c>
      <c r="E3225" s="752" t="s">
        <v>431</v>
      </c>
      <c r="F3225" s="752" t="s">
        <v>1698</v>
      </c>
    </row>
    <row r="3226" spans="2:6" x14ac:dyDescent="0.35">
      <c r="B3226" s="752" t="s">
        <v>1700</v>
      </c>
      <c r="C3226" s="752">
        <v>2540</v>
      </c>
      <c r="D3226" s="343" t="s">
        <v>13814</v>
      </c>
      <c r="E3226" s="752" t="s">
        <v>431</v>
      </c>
      <c r="F3226" s="752" t="s">
        <v>1711</v>
      </c>
    </row>
    <row r="3227" spans="2:6" x14ac:dyDescent="0.35">
      <c r="B3227" s="752" t="s">
        <v>1700</v>
      </c>
      <c r="C3227" s="752">
        <v>2540</v>
      </c>
      <c r="D3227" s="343" t="s">
        <v>13813</v>
      </c>
      <c r="E3227" s="752" t="s">
        <v>431</v>
      </c>
      <c r="F3227" s="752" t="s">
        <v>1711</v>
      </c>
    </row>
    <row r="3228" spans="2:6" x14ac:dyDescent="0.35">
      <c r="B3228" s="752" t="s">
        <v>1700</v>
      </c>
      <c r="C3228" s="752">
        <v>2540</v>
      </c>
      <c r="D3228" s="343" t="s">
        <v>13812</v>
      </c>
      <c r="E3228" s="752" t="s">
        <v>431</v>
      </c>
      <c r="F3228" s="752" t="s">
        <v>1698</v>
      </c>
    </row>
    <row r="3229" spans="2:6" x14ac:dyDescent="0.35">
      <c r="B3229" s="752" t="s">
        <v>1700</v>
      </c>
      <c r="C3229" s="752">
        <v>2540</v>
      </c>
      <c r="D3229" s="343" t="s">
        <v>13811</v>
      </c>
      <c r="E3229" s="752" t="s">
        <v>431</v>
      </c>
      <c r="F3229" s="752" t="s">
        <v>1698</v>
      </c>
    </row>
    <row r="3230" spans="2:6" x14ac:dyDescent="0.35">
      <c r="B3230" s="752" t="s">
        <v>1700</v>
      </c>
      <c r="C3230" s="752">
        <v>2540</v>
      </c>
      <c r="D3230" s="343" t="s">
        <v>13810</v>
      </c>
      <c r="E3230" s="752" t="s">
        <v>431</v>
      </c>
      <c r="F3230" s="752" t="s">
        <v>1711</v>
      </c>
    </row>
    <row r="3231" spans="2:6" x14ac:dyDescent="0.35">
      <c r="B3231" s="752" t="s">
        <v>1700</v>
      </c>
      <c r="C3231" s="752">
        <v>2540</v>
      </c>
      <c r="D3231" s="343" t="s">
        <v>13809</v>
      </c>
      <c r="E3231" s="752" t="s">
        <v>431</v>
      </c>
      <c r="F3231" s="752" t="s">
        <v>1711</v>
      </c>
    </row>
    <row r="3232" spans="2:6" x14ac:dyDescent="0.35">
      <c r="B3232" s="752" t="s">
        <v>1700</v>
      </c>
      <c r="C3232" s="752">
        <v>2540</v>
      </c>
      <c r="D3232" s="343" t="s">
        <v>13808</v>
      </c>
      <c r="E3232" s="752" t="s">
        <v>431</v>
      </c>
      <c r="F3232" s="752" t="s">
        <v>1711</v>
      </c>
    </row>
    <row r="3233" spans="2:6" x14ac:dyDescent="0.35">
      <c r="B3233" s="752" t="s">
        <v>1700</v>
      </c>
      <c r="C3233" s="752">
        <v>2540</v>
      </c>
      <c r="D3233" s="343" t="s">
        <v>13807</v>
      </c>
      <c r="E3233" s="752" t="s">
        <v>439</v>
      </c>
      <c r="F3233" s="752" t="s">
        <v>1711</v>
      </c>
    </row>
    <row r="3234" spans="2:6" x14ac:dyDescent="0.35">
      <c r="B3234" s="752" t="s">
        <v>1700</v>
      </c>
      <c r="C3234" s="752">
        <v>2540</v>
      </c>
      <c r="D3234" s="343" t="s">
        <v>13806</v>
      </c>
      <c r="E3234" s="752" t="s">
        <v>431</v>
      </c>
      <c r="F3234" s="752" t="s">
        <v>1711</v>
      </c>
    </row>
    <row r="3235" spans="2:6" x14ac:dyDescent="0.35">
      <c r="B3235" s="752" t="s">
        <v>1700</v>
      </c>
      <c r="C3235" s="752">
        <v>2540</v>
      </c>
      <c r="D3235" s="343" t="s">
        <v>13805</v>
      </c>
      <c r="E3235" s="752" t="s">
        <v>431</v>
      </c>
      <c r="F3235" s="752" t="s">
        <v>1711</v>
      </c>
    </row>
    <row r="3236" spans="2:6" x14ac:dyDescent="0.35">
      <c r="B3236" s="752" t="s">
        <v>1700</v>
      </c>
      <c r="C3236" s="752">
        <v>2540</v>
      </c>
      <c r="D3236" s="343" t="s">
        <v>13804</v>
      </c>
      <c r="E3236" s="752" t="s">
        <v>431</v>
      </c>
      <c r="F3236" s="752" t="s">
        <v>1711</v>
      </c>
    </row>
    <row r="3237" spans="2:6" x14ac:dyDescent="0.35">
      <c r="B3237" s="752" t="s">
        <v>1700</v>
      </c>
      <c r="C3237" s="752">
        <v>2541</v>
      </c>
      <c r="D3237" s="343" t="s">
        <v>6989</v>
      </c>
      <c r="E3237" s="752" t="s">
        <v>431</v>
      </c>
      <c r="F3237" s="752" t="s">
        <v>1711</v>
      </c>
    </row>
    <row r="3238" spans="2:6" x14ac:dyDescent="0.35">
      <c r="B3238" s="752" t="s">
        <v>1700</v>
      </c>
      <c r="C3238" s="752">
        <v>2541</v>
      </c>
      <c r="D3238" s="343" t="s">
        <v>13803</v>
      </c>
      <c r="E3238" s="752" t="s">
        <v>431</v>
      </c>
      <c r="F3238" s="752" t="s">
        <v>1711</v>
      </c>
    </row>
    <row r="3239" spans="2:6" x14ac:dyDescent="0.35">
      <c r="B3239" s="752" t="s">
        <v>1700</v>
      </c>
      <c r="C3239" s="752">
        <v>2541</v>
      </c>
      <c r="D3239" s="343" t="s">
        <v>13802</v>
      </c>
      <c r="E3239" s="752" t="s">
        <v>431</v>
      </c>
      <c r="F3239" s="752" t="s">
        <v>1711</v>
      </c>
    </row>
    <row r="3240" spans="2:6" x14ac:dyDescent="0.35">
      <c r="B3240" s="752" t="s">
        <v>1700</v>
      </c>
      <c r="C3240" s="752">
        <v>2541</v>
      </c>
      <c r="D3240" s="343" t="s">
        <v>13801</v>
      </c>
      <c r="E3240" s="752" t="s">
        <v>431</v>
      </c>
      <c r="F3240" s="752" t="s">
        <v>1711</v>
      </c>
    </row>
    <row r="3241" spans="2:6" x14ac:dyDescent="0.35">
      <c r="B3241" s="752" t="s">
        <v>1700</v>
      </c>
      <c r="C3241" s="752">
        <v>2541</v>
      </c>
      <c r="D3241" s="343" t="s">
        <v>13800</v>
      </c>
      <c r="E3241" s="752" t="s">
        <v>431</v>
      </c>
      <c r="F3241" s="752" t="s">
        <v>1711</v>
      </c>
    </row>
    <row r="3242" spans="2:6" x14ac:dyDescent="0.35">
      <c r="B3242" s="752" t="s">
        <v>1700</v>
      </c>
      <c r="C3242" s="752">
        <v>2541</v>
      </c>
      <c r="D3242" s="343" t="s">
        <v>13799</v>
      </c>
      <c r="E3242" s="752" t="s">
        <v>431</v>
      </c>
      <c r="F3242" s="752" t="s">
        <v>1711</v>
      </c>
    </row>
    <row r="3243" spans="2:6" x14ac:dyDescent="0.35">
      <c r="B3243" s="752" t="s">
        <v>1700</v>
      </c>
      <c r="C3243" s="752">
        <v>2541</v>
      </c>
      <c r="D3243" s="343" t="s">
        <v>13798</v>
      </c>
      <c r="E3243" s="752" t="s">
        <v>431</v>
      </c>
      <c r="F3243" s="752" t="s">
        <v>1711</v>
      </c>
    </row>
    <row r="3244" spans="2:6" x14ac:dyDescent="0.35">
      <c r="B3244" s="752" t="s">
        <v>1700</v>
      </c>
      <c r="C3244" s="752">
        <v>2541</v>
      </c>
      <c r="D3244" s="343" t="s">
        <v>13797</v>
      </c>
      <c r="E3244" s="752" t="s">
        <v>431</v>
      </c>
      <c r="F3244" s="752" t="s">
        <v>1711</v>
      </c>
    </row>
    <row r="3245" spans="2:6" x14ac:dyDescent="0.35">
      <c r="B3245" s="752" t="s">
        <v>1700</v>
      </c>
      <c r="C3245" s="752">
        <v>2545</v>
      </c>
      <c r="D3245" s="343" t="s">
        <v>13796</v>
      </c>
      <c r="E3245" s="752" t="s">
        <v>431</v>
      </c>
      <c r="F3245" s="752" t="s">
        <v>1698</v>
      </c>
    </row>
    <row r="3246" spans="2:6" x14ac:dyDescent="0.35">
      <c r="B3246" s="752" t="s">
        <v>1700</v>
      </c>
      <c r="C3246" s="752">
        <v>2545</v>
      </c>
      <c r="D3246" s="343" t="s">
        <v>13795</v>
      </c>
      <c r="E3246" s="752" t="s">
        <v>431</v>
      </c>
      <c r="F3246" s="752" t="s">
        <v>1698</v>
      </c>
    </row>
    <row r="3247" spans="2:6" x14ac:dyDescent="0.35">
      <c r="B3247" s="752" t="s">
        <v>1700</v>
      </c>
      <c r="C3247" s="752">
        <v>2545</v>
      </c>
      <c r="D3247" s="343" t="s">
        <v>5280</v>
      </c>
      <c r="E3247" s="752" t="s">
        <v>431</v>
      </c>
      <c r="F3247" s="752" t="s">
        <v>1698</v>
      </c>
    </row>
    <row r="3248" spans="2:6" x14ac:dyDescent="0.35">
      <c r="B3248" s="752" t="s">
        <v>1700</v>
      </c>
      <c r="C3248" s="752">
        <v>2545</v>
      </c>
      <c r="D3248" s="343" t="s">
        <v>13794</v>
      </c>
      <c r="E3248" s="752" t="s">
        <v>431</v>
      </c>
      <c r="F3248" s="752" t="s">
        <v>1698</v>
      </c>
    </row>
    <row r="3249" spans="2:6" x14ac:dyDescent="0.35">
      <c r="B3249" s="752" t="s">
        <v>1700</v>
      </c>
      <c r="C3249" s="752">
        <v>2545</v>
      </c>
      <c r="D3249" s="343" t="s">
        <v>13793</v>
      </c>
      <c r="E3249" s="752" t="s">
        <v>431</v>
      </c>
      <c r="F3249" s="752" t="s">
        <v>1698</v>
      </c>
    </row>
    <row r="3250" spans="2:6" x14ac:dyDescent="0.35">
      <c r="B3250" s="752" t="s">
        <v>1700</v>
      </c>
      <c r="C3250" s="752">
        <v>2545</v>
      </c>
      <c r="D3250" s="343" t="s">
        <v>13792</v>
      </c>
      <c r="E3250" s="752" t="s">
        <v>431</v>
      </c>
      <c r="F3250" s="752" t="s">
        <v>1698</v>
      </c>
    </row>
    <row r="3251" spans="2:6" x14ac:dyDescent="0.35">
      <c r="B3251" s="752" t="s">
        <v>1700</v>
      </c>
      <c r="C3251" s="752">
        <v>2546</v>
      </c>
      <c r="D3251" s="343" t="s">
        <v>13791</v>
      </c>
      <c r="E3251" s="752" t="s">
        <v>431</v>
      </c>
      <c r="F3251" s="752" t="s">
        <v>1711</v>
      </c>
    </row>
    <row r="3252" spans="2:6" x14ac:dyDescent="0.35">
      <c r="B3252" s="752" t="s">
        <v>1700</v>
      </c>
      <c r="C3252" s="752">
        <v>2546</v>
      </c>
      <c r="D3252" s="343" t="s">
        <v>13790</v>
      </c>
      <c r="E3252" s="752" t="s">
        <v>431</v>
      </c>
      <c r="F3252" s="752" t="s">
        <v>1711</v>
      </c>
    </row>
    <row r="3253" spans="2:6" x14ac:dyDescent="0.35">
      <c r="B3253" s="752" t="s">
        <v>1700</v>
      </c>
      <c r="C3253" s="752">
        <v>2546</v>
      </c>
      <c r="D3253" s="343" t="s">
        <v>13789</v>
      </c>
      <c r="E3253" s="752" t="s">
        <v>431</v>
      </c>
      <c r="F3253" s="752" t="s">
        <v>1711</v>
      </c>
    </row>
    <row r="3254" spans="2:6" x14ac:dyDescent="0.35">
      <c r="B3254" s="752" t="s">
        <v>1700</v>
      </c>
      <c r="C3254" s="752">
        <v>2546</v>
      </c>
      <c r="D3254" s="343" t="s">
        <v>13788</v>
      </c>
      <c r="E3254" s="752" t="s">
        <v>431</v>
      </c>
      <c r="F3254" s="752" t="s">
        <v>1711</v>
      </c>
    </row>
    <row r="3255" spans="2:6" x14ac:dyDescent="0.35">
      <c r="B3255" s="752" t="s">
        <v>1700</v>
      </c>
      <c r="C3255" s="752">
        <v>2546</v>
      </c>
      <c r="D3255" s="343" t="s">
        <v>13787</v>
      </c>
      <c r="E3255" s="752" t="s">
        <v>431</v>
      </c>
      <c r="F3255" s="752" t="s">
        <v>1711</v>
      </c>
    </row>
    <row r="3256" spans="2:6" x14ac:dyDescent="0.35">
      <c r="B3256" s="752" t="s">
        <v>1700</v>
      </c>
      <c r="C3256" s="752">
        <v>2546</v>
      </c>
      <c r="D3256" s="343" t="s">
        <v>13786</v>
      </c>
      <c r="E3256" s="752" t="s">
        <v>431</v>
      </c>
      <c r="F3256" s="752" t="s">
        <v>1711</v>
      </c>
    </row>
    <row r="3257" spans="2:6" x14ac:dyDescent="0.35">
      <c r="B3257" s="752" t="s">
        <v>1700</v>
      </c>
      <c r="C3257" s="752">
        <v>2546</v>
      </c>
      <c r="D3257" s="343" t="s">
        <v>13785</v>
      </c>
      <c r="E3257" s="752" t="s">
        <v>431</v>
      </c>
      <c r="F3257" s="752" t="s">
        <v>1711</v>
      </c>
    </row>
    <row r="3258" spans="2:6" x14ac:dyDescent="0.35">
      <c r="B3258" s="752" t="s">
        <v>1700</v>
      </c>
      <c r="C3258" s="752">
        <v>2546</v>
      </c>
      <c r="D3258" s="343" t="s">
        <v>13784</v>
      </c>
      <c r="E3258" s="752" t="s">
        <v>431</v>
      </c>
      <c r="F3258" s="752" t="s">
        <v>1711</v>
      </c>
    </row>
    <row r="3259" spans="2:6" x14ac:dyDescent="0.35">
      <c r="B3259" s="752" t="s">
        <v>1700</v>
      </c>
      <c r="C3259" s="752">
        <v>2546</v>
      </c>
      <c r="D3259" s="343" t="s">
        <v>6913</v>
      </c>
      <c r="E3259" s="752" t="s">
        <v>431</v>
      </c>
      <c r="F3259" s="752" t="s">
        <v>1711</v>
      </c>
    </row>
    <row r="3260" spans="2:6" x14ac:dyDescent="0.35">
      <c r="B3260" s="752" t="s">
        <v>1700</v>
      </c>
      <c r="C3260" s="752">
        <v>2546</v>
      </c>
      <c r="D3260" s="343" t="s">
        <v>13783</v>
      </c>
      <c r="E3260" s="752" t="s">
        <v>431</v>
      </c>
      <c r="F3260" s="752" t="s">
        <v>1711</v>
      </c>
    </row>
    <row r="3261" spans="2:6" x14ac:dyDescent="0.35">
      <c r="B3261" s="752" t="s">
        <v>1700</v>
      </c>
      <c r="C3261" s="752">
        <v>2546</v>
      </c>
      <c r="D3261" s="343" t="s">
        <v>13782</v>
      </c>
      <c r="E3261" s="752" t="s">
        <v>431</v>
      </c>
      <c r="F3261" s="752" t="s">
        <v>1711</v>
      </c>
    </row>
    <row r="3262" spans="2:6" x14ac:dyDescent="0.35">
      <c r="B3262" s="752" t="s">
        <v>1700</v>
      </c>
      <c r="C3262" s="752">
        <v>2546</v>
      </c>
      <c r="D3262" s="343" t="s">
        <v>13781</v>
      </c>
      <c r="E3262" s="752" t="s">
        <v>431</v>
      </c>
      <c r="F3262" s="752" t="s">
        <v>1711</v>
      </c>
    </row>
    <row r="3263" spans="2:6" x14ac:dyDescent="0.35">
      <c r="B3263" s="752" t="s">
        <v>1700</v>
      </c>
      <c r="C3263" s="752">
        <v>2546</v>
      </c>
      <c r="D3263" s="343" t="s">
        <v>13780</v>
      </c>
      <c r="E3263" s="752" t="s">
        <v>431</v>
      </c>
      <c r="F3263" s="752" t="s">
        <v>1711</v>
      </c>
    </row>
    <row r="3264" spans="2:6" x14ac:dyDescent="0.35">
      <c r="B3264" s="752" t="s">
        <v>1700</v>
      </c>
      <c r="C3264" s="752">
        <v>2546</v>
      </c>
      <c r="D3264" s="343" t="s">
        <v>13779</v>
      </c>
      <c r="E3264" s="752" t="s">
        <v>431</v>
      </c>
      <c r="F3264" s="752" t="s">
        <v>1711</v>
      </c>
    </row>
    <row r="3265" spans="2:6" x14ac:dyDescent="0.35">
      <c r="B3265" s="752" t="s">
        <v>1700</v>
      </c>
      <c r="C3265" s="752">
        <v>2546</v>
      </c>
      <c r="D3265" s="343" t="s">
        <v>13778</v>
      </c>
      <c r="E3265" s="752" t="s">
        <v>431</v>
      </c>
      <c r="F3265" s="752" t="s">
        <v>1711</v>
      </c>
    </row>
    <row r="3266" spans="2:6" x14ac:dyDescent="0.35">
      <c r="B3266" s="752" t="s">
        <v>1700</v>
      </c>
      <c r="C3266" s="752">
        <v>2546</v>
      </c>
      <c r="D3266" s="343" t="s">
        <v>13777</v>
      </c>
      <c r="E3266" s="752" t="s">
        <v>431</v>
      </c>
      <c r="F3266" s="752" t="s">
        <v>1711</v>
      </c>
    </row>
    <row r="3267" spans="2:6" x14ac:dyDescent="0.35">
      <c r="B3267" s="752" t="s">
        <v>1700</v>
      </c>
      <c r="C3267" s="752">
        <v>2546</v>
      </c>
      <c r="D3267" s="343" t="s">
        <v>13776</v>
      </c>
      <c r="E3267" s="752" t="s">
        <v>431</v>
      </c>
      <c r="F3267" s="752" t="s">
        <v>1711</v>
      </c>
    </row>
    <row r="3268" spans="2:6" x14ac:dyDescent="0.35">
      <c r="B3268" s="752" t="s">
        <v>1700</v>
      </c>
      <c r="C3268" s="752">
        <v>2548</v>
      </c>
      <c r="D3268" s="343" t="s">
        <v>13775</v>
      </c>
      <c r="E3268" s="752" t="s">
        <v>431</v>
      </c>
      <c r="F3268" s="752" t="s">
        <v>1711</v>
      </c>
    </row>
    <row r="3269" spans="2:6" x14ac:dyDescent="0.35">
      <c r="B3269" s="752" t="s">
        <v>1700</v>
      </c>
      <c r="C3269" s="752">
        <v>2548</v>
      </c>
      <c r="D3269" s="343" t="s">
        <v>13774</v>
      </c>
      <c r="E3269" s="752" t="s">
        <v>431</v>
      </c>
      <c r="F3269" s="752" t="s">
        <v>1711</v>
      </c>
    </row>
    <row r="3270" spans="2:6" x14ac:dyDescent="0.35">
      <c r="B3270" s="752" t="s">
        <v>1700</v>
      </c>
      <c r="C3270" s="752">
        <v>2548</v>
      </c>
      <c r="D3270" s="343" t="s">
        <v>13773</v>
      </c>
      <c r="E3270" s="752" t="s">
        <v>431</v>
      </c>
      <c r="F3270" s="752" t="s">
        <v>1711</v>
      </c>
    </row>
    <row r="3271" spans="2:6" x14ac:dyDescent="0.35">
      <c r="B3271" s="752" t="s">
        <v>1700</v>
      </c>
      <c r="C3271" s="752">
        <v>2548</v>
      </c>
      <c r="D3271" s="343" t="s">
        <v>13772</v>
      </c>
      <c r="E3271" s="752" t="s">
        <v>431</v>
      </c>
      <c r="F3271" s="752" t="s">
        <v>1711</v>
      </c>
    </row>
    <row r="3272" spans="2:6" x14ac:dyDescent="0.35">
      <c r="B3272" s="752" t="s">
        <v>1700</v>
      </c>
      <c r="C3272" s="752">
        <v>2548</v>
      </c>
      <c r="D3272" s="343" t="s">
        <v>13771</v>
      </c>
      <c r="E3272" s="752" t="s">
        <v>431</v>
      </c>
      <c r="F3272" s="752" t="s">
        <v>1711</v>
      </c>
    </row>
    <row r="3273" spans="2:6" x14ac:dyDescent="0.35">
      <c r="B3273" s="752" t="s">
        <v>1700</v>
      </c>
      <c r="C3273" s="752">
        <v>2548</v>
      </c>
      <c r="D3273" s="343" t="s">
        <v>13770</v>
      </c>
      <c r="E3273" s="752" t="s">
        <v>431</v>
      </c>
      <c r="F3273" s="752" t="s">
        <v>1711</v>
      </c>
    </row>
    <row r="3274" spans="2:6" x14ac:dyDescent="0.35">
      <c r="B3274" s="752" t="s">
        <v>1700</v>
      </c>
      <c r="C3274" s="752">
        <v>2549</v>
      </c>
      <c r="D3274" s="343" t="s">
        <v>5560</v>
      </c>
      <c r="E3274" s="752" t="s">
        <v>431</v>
      </c>
      <c r="F3274" s="752" t="s">
        <v>1711</v>
      </c>
    </row>
    <row r="3275" spans="2:6" x14ac:dyDescent="0.35">
      <c r="B3275" s="752" t="s">
        <v>1700</v>
      </c>
      <c r="C3275" s="752">
        <v>2549</v>
      </c>
      <c r="D3275" s="343" t="s">
        <v>3579</v>
      </c>
      <c r="E3275" s="752" t="s">
        <v>431</v>
      </c>
      <c r="F3275" s="752" t="s">
        <v>1711</v>
      </c>
    </row>
    <row r="3276" spans="2:6" x14ac:dyDescent="0.35">
      <c r="B3276" s="752" t="s">
        <v>1700</v>
      </c>
      <c r="C3276" s="752">
        <v>2549</v>
      </c>
      <c r="D3276" s="343" t="s">
        <v>13769</v>
      </c>
      <c r="E3276" s="752" t="s">
        <v>431</v>
      </c>
      <c r="F3276" s="752" t="s">
        <v>1711</v>
      </c>
    </row>
    <row r="3277" spans="2:6" x14ac:dyDescent="0.35">
      <c r="B3277" s="752" t="s">
        <v>1700</v>
      </c>
      <c r="C3277" s="752">
        <v>2549</v>
      </c>
      <c r="D3277" s="343" t="s">
        <v>4698</v>
      </c>
      <c r="E3277" s="752" t="s">
        <v>431</v>
      </c>
      <c r="F3277" s="752" t="s">
        <v>1711</v>
      </c>
    </row>
    <row r="3278" spans="2:6" x14ac:dyDescent="0.35">
      <c r="B3278" s="752" t="s">
        <v>1700</v>
      </c>
      <c r="C3278" s="752">
        <v>2549</v>
      </c>
      <c r="D3278" s="343" t="s">
        <v>13768</v>
      </c>
      <c r="E3278" s="752" t="s">
        <v>431</v>
      </c>
      <c r="F3278" s="752" t="s">
        <v>1711</v>
      </c>
    </row>
    <row r="3279" spans="2:6" x14ac:dyDescent="0.35">
      <c r="B3279" s="752" t="s">
        <v>1700</v>
      </c>
      <c r="C3279" s="752">
        <v>2549</v>
      </c>
      <c r="D3279" s="343" t="s">
        <v>13767</v>
      </c>
      <c r="E3279" s="752" t="s">
        <v>431</v>
      </c>
      <c r="F3279" s="752" t="s">
        <v>1711</v>
      </c>
    </row>
    <row r="3280" spans="2:6" x14ac:dyDescent="0.35">
      <c r="B3280" s="752" t="s">
        <v>1700</v>
      </c>
      <c r="C3280" s="752">
        <v>2549</v>
      </c>
      <c r="D3280" s="343" t="s">
        <v>13766</v>
      </c>
      <c r="E3280" s="752" t="s">
        <v>431</v>
      </c>
      <c r="F3280" s="752" t="s">
        <v>1711</v>
      </c>
    </row>
    <row r="3281" spans="2:6" x14ac:dyDescent="0.35">
      <c r="B3281" s="752" t="s">
        <v>1700</v>
      </c>
      <c r="C3281" s="752">
        <v>2549</v>
      </c>
      <c r="D3281" s="343" t="s">
        <v>13765</v>
      </c>
      <c r="E3281" s="752" t="s">
        <v>431</v>
      </c>
      <c r="F3281" s="752" t="s">
        <v>1711</v>
      </c>
    </row>
    <row r="3282" spans="2:6" x14ac:dyDescent="0.35">
      <c r="B3282" s="752" t="s">
        <v>1700</v>
      </c>
      <c r="C3282" s="752">
        <v>2549</v>
      </c>
      <c r="D3282" s="343" t="s">
        <v>13764</v>
      </c>
      <c r="E3282" s="752" t="s">
        <v>431</v>
      </c>
      <c r="F3282" s="752" t="s">
        <v>1711</v>
      </c>
    </row>
    <row r="3283" spans="2:6" x14ac:dyDescent="0.35">
      <c r="B3283" s="752" t="s">
        <v>1700</v>
      </c>
      <c r="C3283" s="752">
        <v>2550</v>
      </c>
      <c r="D3283" s="343" t="s">
        <v>13763</v>
      </c>
      <c r="E3283" s="752" t="s">
        <v>431</v>
      </c>
      <c r="F3283" s="752" t="s">
        <v>1711</v>
      </c>
    </row>
    <row r="3284" spans="2:6" x14ac:dyDescent="0.35">
      <c r="B3284" s="752" t="s">
        <v>1700</v>
      </c>
      <c r="C3284" s="752">
        <v>2550</v>
      </c>
      <c r="D3284" s="343" t="s">
        <v>13762</v>
      </c>
      <c r="E3284" s="752" t="s">
        <v>431</v>
      </c>
      <c r="F3284" s="752" t="s">
        <v>1711</v>
      </c>
    </row>
    <row r="3285" spans="2:6" x14ac:dyDescent="0.35">
      <c r="B3285" s="752" t="s">
        <v>1700</v>
      </c>
      <c r="C3285" s="752">
        <v>2550</v>
      </c>
      <c r="D3285" s="343" t="s">
        <v>13761</v>
      </c>
      <c r="E3285" s="752" t="s">
        <v>431</v>
      </c>
      <c r="F3285" s="752" t="s">
        <v>1711</v>
      </c>
    </row>
    <row r="3286" spans="2:6" x14ac:dyDescent="0.35">
      <c r="B3286" s="752" t="s">
        <v>1700</v>
      </c>
      <c r="C3286" s="752">
        <v>2550</v>
      </c>
      <c r="D3286" s="343" t="s">
        <v>11008</v>
      </c>
      <c r="E3286" s="752" t="s">
        <v>431</v>
      </c>
      <c r="F3286" s="752" t="s">
        <v>1711</v>
      </c>
    </row>
    <row r="3287" spans="2:6" x14ac:dyDescent="0.35">
      <c r="B3287" s="752" t="s">
        <v>1700</v>
      </c>
      <c r="C3287" s="752">
        <v>2550</v>
      </c>
      <c r="D3287" s="343" t="s">
        <v>13760</v>
      </c>
      <c r="E3287" s="752" t="s">
        <v>431</v>
      </c>
      <c r="F3287" s="752" t="s">
        <v>1711</v>
      </c>
    </row>
    <row r="3288" spans="2:6" x14ac:dyDescent="0.35">
      <c r="B3288" s="752" t="s">
        <v>1700</v>
      </c>
      <c r="C3288" s="752">
        <v>2550</v>
      </c>
      <c r="D3288" s="343" t="s">
        <v>13759</v>
      </c>
      <c r="E3288" s="752" t="s">
        <v>431</v>
      </c>
      <c r="F3288" s="752" t="s">
        <v>1711</v>
      </c>
    </row>
    <row r="3289" spans="2:6" x14ac:dyDescent="0.35">
      <c r="B3289" s="752" t="s">
        <v>1700</v>
      </c>
      <c r="C3289" s="752">
        <v>2550</v>
      </c>
      <c r="D3289" s="343" t="s">
        <v>13758</v>
      </c>
      <c r="E3289" s="752" t="s">
        <v>431</v>
      </c>
      <c r="F3289" s="752" t="s">
        <v>1711</v>
      </c>
    </row>
    <row r="3290" spans="2:6" x14ac:dyDescent="0.35">
      <c r="B3290" s="752" t="s">
        <v>1700</v>
      </c>
      <c r="C3290" s="752">
        <v>2550</v>
      </c>
      <c r="D3290" s="343" t="s">
        <v>13757</v>
      </c>
      <c r="E3290" s="752" t="s">
        <v>431</v>
      </c>
      <c r="F3290" s="752" t="s">
        <v>1711</v>
      </c>
    </row>
    <row r="3291" spans="2:6" x14ac:dyDescent="0.35">
      <c r="B3291" s="752" t="s">
        <v>1700</v>
      </c>
      <c r="C3291" s="752">
        <v>2550</v>
      </c>
      <c r="D3291" s="343" t="s">
        <v>13756</v>
      </c>
      <c r="E3291" s="752" t="s">
        <v>431</v>
      </c>
      <c r="F3291" s="752" t="s">
        <v>1711</v>
      </c>
    </row>
    <row r="3292" spans="2:6" x14ac:dyDescent="0.35">
      <c r="B3292" s="752" t="s">
        <v>1700</v>
      </c>
      <c r="C3292" s="752">
        <v>2550</v>
      </c>
      <c r="D3292" s="343" t="s">
        <v>13755</v>
      </c>
      <c r="E3292" s="752" t="s">
        <v>431</v>
      </c>
      <c r="F3292" s="752" t="s">
        <v>1711</v>
      </c>
    </row>
    <row r="3293" spans="2:6" x14ac:dyDescent="0.35">
      <c r="B3293" s="752" t="s">
        <v>1700</v>
      </c>
      <c r="C3293" s="752">
        <v>2550</v>
      </c>
      <c r="D3293" s="343" t="s">
        <v>13754</v>
      </c>
      <c r="E3293" s="752" t="s">
        <v>431</v>
      </c>
      <c r="F3293" s="752" t="s">
        <v>1711</v>
      </c>
    </row>
    <row r="3294" spans="2:6" x14ac:dyDescent="0.35">
      <c r="B3294" s="752" t="s">
        <v>1700</v>
      </c>
      <c r="C3294" s="752">
        <v>2550</v>
      </c>
      <c r="D3294" s="343" t="s">
        <v>13753</v>
      </c>
      <c r="E3294" s="752" t="s">
        <v>431</v>
      </c>
      <c r="F3294" s="752" t="s">
        <v>1711</v>
      </c>
    </row>
    <row r="3295" spans="2:6" x14ac:dyDescent="0.35">
      <c r="B3295" s="752" t="s">
        <v>1700</v>
      </c>
      <c r="C3295" s="752">
        <v>2550</v>
      </c>
      <c r="D3295" s="343" t="s">
        <v>13752</v>
      </c>
      <c r="E3295" s="752" t="s">
        <v>431</v>
      </c>
      <c r="F3295" s="752" t="s">
        <v>1711</v>
      </c>
    </row>
    <row r="3296" spans="2:6" x14ac:dyDescent="0.35">
      <c r="B3296" s="752" t="s">
        <v>1700</v>
      </c>
      <c r="C3296" s="752">
        <v>2550</v>
      </c>
      <c r="D3296" s="343" t="s">
        <v>13751</v>
      </c>
      <c r="E3296" s="752" t="s">
        <v>431</v>
      </c>
      <c r="F3296" s="752" t="s">
        <v>1711</v>
      </c>
    </row>
    <row r="3297" spans="2:6" x14ac:dyDescent="0.35">
      <c r="B3297" s="752" t="s">
        <v>1700</v>
      </c>
      <c r="C3297" s="752">
        <v>2550</v>
      </c>
      <c r="D3297" s="343" t="s">
        <v>13750</v>
      </c>
      <c r="E3297" s="752" t="s">
        <v>431</v>
      </c>
      <c r="F3297" s="752" t="s">
        <v>1711</v>
      </c>
    </row>
    <row r="3298" spans="2:6" x14ac:dyDescent="0.35">
      <c r="B3298" s="752" t="s">
        <v>1700</v>
      </c>
      <c r="C3298" s="752">
        <v>2550</v>
      </c>
      <c r="D3298" s="343" t="s">
        <v>13749</v>
      </c>
      <c r="E3298" s="752" t="s">
        <v>431</v>
      </c>
      <c r="F3298" s="752" t="s">
        <v>1711</v>
      </c>
    </row>
    <row r="3299" spans="2:6" x14ac:dyDescent="0.35">
      <c r="B3299" s="752" t="s">
        <v>1700</v>
      </c>
      <c r="C3299" s="752">
        <v>2550</v>
      </c>
      <c r="D3299" s="343" t="s">
        <v>11201</v>
      </c>
      <c r="E3299" s="752" t="s">
        <v>431</v>
      </c>
      <c r="F3299" s="752" t="s">
        <v>1711</v>
      </c>
    </row>
    <row r="3300" spans="2:6" x14ac:dyDescent="0.35">
      <c r="B3300" s="752" t="s">
        <v>1700</v>
      </c>
      <c r="C3300" s="752">
        <v>2550</v>
      </c>
      <c r="D3300" s="343" t="s">
        <v>13748</v>
      </c>
      <c r="E3300" s="752" t="s">
        <v>431</v>
      </c>
      <c r="F3300" s="752" t="s">
        <v>1711</v>
      </c>
    </row>
    <row r="3301" spans="2:6" x14ac:dyDescent="0.35">
      <c r="B3301" s="752" t="s">
        <v>1700</v>
      </c>
      <c r="C3301" s="752">
        <v>2550</v>
      </c>
      <c r="D3301" s="343" t="s">
        <v>13747</v>
      </c>
      <c r="E3301" s="752" t="s">
        <v>431</v>
      </c>
      <c r="F3301" s="752" t="s">
        <v>1711</v>
      </c>
    </row>
    <row r="3302" spans="2:6" x14ac:dyDescent="0.35">
      <c r="B3302" s="752" t="s">
        <v>1700</v>
      </c>
      <c r="C3302" s="752">
        <v>2550</v>
      </c>
      <c r="D3302" s="343" t="s">
        <v>13746</v>
      </c>
      <c r="E3302" s="752" t="s">
        <v>431</v>
      </c>
      <c r="F3302" s="752" t="s">
        <v>1711</v>
      </c>
    </row>
    <row r="3303" spans="2:6" x14ac:dyDescent="0.35">
      <c r="B3303" s="752" t="s">
        <v>1700</v>
      </c>
      <c r="C3303" s="752">
        <v>2550</v>
      </c>
      <c r="D3303" s="343" t="s">
        <v>13745</v>
      </c>
      <c r="E3303" s="752" t="s">
        <v>431</v>
      </c>
      <c r="F3303" s="752" t="s">
        <v>1711</v>
      </c>
    </row>
    <row r="3304" spans="2:6" x14ac:dyDescent="0.35">
      <c r="B3304" s="752" t="s">
        <v>1700</v>
      </c>
      <c r="C3304" s="752">
        <v>2550</v>
      </c>
      <c r="D3304" s="343" t="s">
        <v>5868</v>
      </c>
      <c r="E3304" s="752" t="s">
        <v>431</v>
      </c>
      <c r="F3304" s="752" t="s">
        <v>1711</v>
      </c>
    </row>
    <row r="3305" spans="2:6" x14ac:dyDescent="0.35">
      <c r="B3305" s="752" t="s">
        <v>1700</v>
      </c>
      <c r="C3305" s="752">
        <v>2550</v>
      </c>
      <c r="D3305" s="343" t="s">
        <v>13744</v>
      </c>
      <c r="E3305" s="752" t="s">
        <v>431</v>
      </c>
      <c r="F3305" s="752" t="s">
        <v>1711</v>
      </c>
    </row>
    <row r="3306" spans="2:6" x14ac:dyDescent="0.35">
      <c r="B3306" s="752" t="s">
        <v>1700</v>
      </c>
      <c r="C3306" s="752">
        <v>2550</v>
      </c>
      <c r="D3306" s="343" t="s">
        <v>13743</v>
      </c>
      <c r="E3306" s="752" t="s">
        <v>431</v>
      </c>
      <c r="F3306" s="752" t="s">
        <v>1711</v>
      </c>
    </row>
    <row r="3307" spans="2:6" x14ac:dyDescent="0.35">
      <c r="B3307" s="752" t="s">
        <v>1700</v>
      </c>
      <c r="C3307" s="752">
        <v>2550</v>
      </c>
      <c r="D3307" s="343" t="s">
        <v>13742</v>
      </c>
      <c r="E3307" s="752" t="s">
        <v>431</v>
      </c>
      <c r="F3307" s="752" t="s">
        <v>1711</v>
      </c>
    </row>
    <row r="3308" spans="2:6" x14ac:dyDescent="0.35">
      <c r="B3308" s="752" t="s">
        <v>1700</v>
      </c>
      <c r="C3308" s="752">
        <v>2550</v>
      </c>
      <c r="D3308" s="343" t="s">
        <v>13741</v>
      </c>
      <c r="E3308" s="752" t="s">
        <v>431</v>
      </c>
      <c r="F3308" s="752" t="s">
        <v>1711</v>
      </c>
    </row>
    <row r="3309" spans="2:6" x14ac:dyDescent="0.35">
      <c r="B3309" s="752" t="s">
        <v>1700</v>
      </c>
      <c r="C3309" s="752">
        <v>2550</v>
      </c>
      <c r="D3309" s="343" t="s">
        <v>13740</v>
      </c>
      <c r="E3309" s="752" t="s">
        <v>431</v>
      </c>
      <c r="F3309" s="752" t="s">
        <v>1711</v>
      </c>
    </row>
    <row r="3310" spans="2:6" x14ac:dyDescent="0.35">
      <c r="B3310" s="752" t="s">
        <v>1700</v>
      </c>
      <c r="C3310" s="752">
        <v>2550</v>
      </c>
      <c r="D3310" s="343" t="s">
        <v>11364</v>
      </c>
      <c r="E3310" s="752" t="s">
        <v>431</v>
      </c>
      <c r="F3310" s="752" t="s">
        <v>1711</v>
      </c>
    </row>
    <row r="3311" spans="2:6" x14ac:dyDescent="0.35">
      <c r="B3311" s="752" t="s">
        <v>1700</v>
      </c>
      <c r="C3311" s="752">
        <v>2550</v>
      </c>
      <c r="D3311" s="343" t="s">
        <v>13739</v>
      </c>
      <c r="E3311" s="752" t="s">
        <v>431</v>
      </c>
      <c r="F3311" s="752" t="s">
        <v>1711</v>
      </c>
    </row>
    <row r="3312" spans="2:6" x14ac:dyDescent="0.35">
      <c r="B3312" s="752" t="s">
        <v>1700</v>
      </c>
      <c r="C3312" s="752">
        <v>2550</v>
      </c>
      <c r="D3312" s="343" t="s">
        <v>13738</v>
      </c>
      <c r="E3312" s="752" t="s">
        <v>431</v>
      </c>
      <c r="F3312" s="752" t="s">
        <v>1711</v>
      </c>
    </row>
    <row r="3313" spans="2:6" x14ac:dyDescent="0.35">
      <c r="B3313" s="752" t="s">
        <v>1700</v>
      </c>
      <c r="C3313" s="752">
        <v>2550</v>
      </c>
      <c r="D3313" s="343" t="s">
        <v>13737</v>
      </c>
      <c r="E3313" s="752" t="s">
        <v>431</v>
      </c>
      <c r="F3313" s="752" t="s">
        <v>1711</v>
      </c>
    </row>
    <row r="3314" spans="2:6" x14ac:dyDescent="0.35">
      <c r="B3314" s="752" t="s">
        <v>1700</v>
      </c>
      <c r="C3314" s="752">
        <v>2550</v>
      </c>
      <c r="D3314" s="343" t="s">
        <v>13736</v>
      </c>
      <c r="E3314" s="752" t="s">
        <v>431</v>
      </c>
      <c r="F3314" s="752" t="s">
        <v>1711</v>
      </c>
    </row>
    <row r="3315" spans="2:6" x14ac:dyDescent="0.35">
      <c r="B3315" s="752" t="s">
        <v>1700</v>
      </c>
      <c r="C3315" s="752">
        <v>2550</v>
      </c>
      <c r="D3315" s="343" t="s">
        <v>13735</v>
      </c>
      <c r="E3315" s="752" t="s">
        <v>431</v>
      </c>
      <c r="F3315" s="752" t="s">
        <v>1711</v>
      </c>
    </row>
    <row r="3316" spans="2:6" x14ac:dyDescent="0.35">
      <c r="B3316" s="752" t="s">
        <v>1700</v>
      </c>
      <c r="C3316" s="752">
        <v>2550</v>
      </c>
      <c r="D3316" s="343" t="s">
        <v>13734</v>
      </c>
      <c r="E3316" s="752" t="s">
        <v>431</v>
      </c>
      <c r="F3316" s="752" t="s">
        <v>1711</v>
      </c>
    </row>
    <row r="3317" spans="2:6" x14ac:dyDescent="0.35">
      <c r="B3317" s="752" t="s">
        <v>1700</v>
      </c>
      <c r="C3317" s="752">
        <v>2550</v>
      </c>
      <c r="D3317" s="343" t="s">
        <v>13733</v>
      </c>
      <c r="E3317" s="752" t="s">
        <v>431</v>
      </c>
      <c r="F3317" s="752" t="s">
        <v>1711</v>
      </c>
    </row>
    <row r="3318" spans="2:6" x14ac:dyDescent="0.35">
      <c r="B3318" s="752" t="s">
        <v>1700</v>
      </c>
      <c r="C3318" s="752">
        <v>2550</v>
      </c>
      <c r="D3318" s="343" t="s">
        <v>7848</v>
      </c>
      <c r="E3318" s="752" t="s">
        <v>431</v>
      </c>
      <c r="F3318" s="752" t="s">
        <v>1711</v>
      </c>
    </row>
    <row r="3319" spans="2:6" x14ac:dyDescent="0.35">
      <c r="B3319" s="752" t="s">
        <v>1700</v>
      </c>
      <c r="C3319" s="752">
        <v>2550</v>
      </c>
      <c r="D3319" s="343" t="s">
        <v>13732</v>
      </c>
      <c r="E3319" s="752" t="s">
        <v>431</v>
      </c>
      <c r="F3319" s="752" t="s">
        <v>1711</v>
      </c>
    </row>
    <row r="3320" spans="2:6" x14ac:dyDescent="0.35">
      <c r="B3320" s="752" t="s">
        <v>1700</v>
      </c>
      <c r="C3320" s="752">
        <v>2550</v>
      </c>
      <c r="D3320" s="343" t="s">
        <v>13731</v>
      </c>
      <c r="E3320" s="752" t="s">
        <v>431</v>
      </c>
      <c r="F3320" s="752" t="s">
        <v>1711</v>
      </c>
    </row>
    <row r="3321" spans="2:6" x14ac:dyDescent="0.35">
      <c r="B3321" s="752" t="s">
        <v>1700</v>
      </c>
      <c r="C3321" s="752">
        <v>2550</v>
      </c>
      <c r="D3321" s="343" t="s">
        <v>13730</v>
      </c>
      <c r="E3321" s="752" t="s">
        <v>431</v>
      </c>
      <c r="F3321" s="752" t="s">
        <v>1711</v>
      </c>
    </row>
    <row r="3322" spans="2:6" x14ac:dyDescent="0.35">
      <c r="B3322" s="752" t="s">
        <v>1700</v>
      </c>
      <c r="C3322" s="752">
        <v>2550</v>
      </c>
      <c r="D3322" s="343" t="s">
        <v>13729</v>
      </c>
      <c r="E3322" s="752" t="s">
        <v>431</v>
      </c>
      <c r="F3322" s="752" t="s">
        <v>1711</v>
      </c>
    </row>
    <row r="3323" spans="2:6" x14ac:dyDescent="0.35">
      <c r="B3323" s="752" t="s">
        <v>1700</v>
      </c>
      <c r="C3323" s="752">
        <v>2550</v>
      </c>
      <c r="D3323" s="343" t="s">
        <v>13728</v>
      </c>
      <c r="E3323" s="752" t="s">
        <v>431</v>
      </c>
      <c r="F3323" s="752" t="s">
        <v>1711</v>
      </c>
    </row>
    <row r="3324" spans="2:6" x14ac:dyDescent="0.35">
      <c r="B3324" s="752" t="s">
        <v>1700</v>
      </c>
      <c r="C3324" s="752">
        <v>2550</v>
      </c>
      <c r="D3324" s="343" t="s">
        <v>13727</v>
      </c>
      <c r="E3324" s="752" t="s">
        <v>431</v>
      </c>
      <c r="F3324" s="752" t="s">
        <v>1711</v>
      </c>
    </row>
    <row r="3325" spans="2:6" x14ac:dyDescent="0.35">
      <c r="B3325" s="752" t="s">
        <v>1700</v>
      </c>
      <c r="C3325" s="752">
        <v>2550</v>
      </c>
      <c r="D3325" s="343" t="s">
        <v>13726</v>
      </c>
      <c r="E3325" s="752" t="s">
        <v>431</v>
      </c>
      <c r="F3325" s="752" t="s">
        <v>1711</v>
      </c>
    </row>
    <row r="3326" spans="2:6" x14ac:dyDescent="0.35">
      <c r="B3326" s="752" t="s">
        <v>1700</v>
      </c>
      <c r="C3326" s="752">
        <v>2550</v>
      </c>
      <c r="D3326" s="343" t="s">
        <v>13725</v>
      </c>
      <c r="E3326" s="752" t="s">
        <v>431</v>
      </c>
      <c r="F3326" s="752" t="s">
        <v>1711</v>
      </c>
    </row>
    <row r="3327" spans="2:6" x14ac:dyDescent="0.35">
      <c r="B3327" s="752" t="s">
        <v>1700</v>
      </c>
      <c r="C3327" s="752">
        <v>2550</v>
      </c>
      <c r="D3327" s="343" t="s">
        <v>10331</v>
      </c>
      <c r="E3327" s="752" t="s">
        <v>431</v>
      </c>
      <c r="F3327" s="752" t="s">
        <v>1711</v>
      </c>
    </row>
    <row r="3328" spans="2:6" x14ac:dyDescent="0.35">
      <c r="B3328" s="752" t="s">
        <v>1700</v>
      </c>
      <c r="C3328" s="752">
        <v>2550</v>
      </c>
      <c r="D3328" s="343" t="s">
        <v>13724</v>
      </c>
      <c r="E3328" s="752" t="s">
        <v>431</v>
      </c>
      <c r="F3328" s="752" t="s">
        <v>1711</v>
      </c>
    </row>
    <row r="3329" spans="2:6" x14ac:dyDescent="0.35">
      <c r="B3329" s="752" t="s">
        <v>1700</v>
      </c>
      <c r="C3329" s="752">
        <v>2550</v>
      </c>
      <c r="D3329" s="343" t="s">
        <v>13298</v>
      </c>
      <c r="E3329" s="752" t="s">
        <v>431</v>
      </c>
      <c r="F3329" s="752" t="s">
        <v>1711</v>
      </c>
    </row>
    <row r="3330" spans="2:6" x14ac:dyDescent="0.35">
      <c r="B3330" s="752" t="s">
        <v>1700</v>
      </c>
      <c r="C3330" s="752">
        <v>2550</v>
      </c>
      <c r="D3330" s="343" t="s">
        <v>13723</v>
      </c>
      <c r="E3330" s="752" t="s">
        <v>431</v>
      </c>
      <c r="F3330" s="752" t="s">
        <v>1711</v>
      </c>
    </row>
    <row r="3331" spans="2:6" x14ac:dyDescent="0.35">
      <c r="B3331" s="752" t="s">
        <v>1700</v>
      </c>
      <c r="C3331" s="752">
        <v>2550</v>
      </c>
      <c r="D3331" s="343" t="s">
        <v>2518</v>
      </c>
      <c r="E3331" s="752" t="s">
        <v>431</v>
      </c>
      <c r="F3331" s="752" t="s">
        <v>1711</v>
      </c>
    </row>
    <row r="3332" spans="2:6" x14ac:dyDescent="0.35">
      <c r="B3332" s="752" t="s">
        <v>1700</v>
      </c>
      <c r="C3332" s="752">
        <v>2550</v>
      </c>
      <c r="D3332" s="343" t="s">
        <v>13722</v>
      </c>
      <c r="E3332" s="752" t="s">
        <v>431</v>
      </c>
      <c r="F3332" s="752" t="s">
        <v>1711</v>
      </c>
    </row>
    <row r="3333" spans="2:6" x14ac:dyDescent="0.35">
      <c r="B3333" s="752" t="s">
        <v>1700</v>
      </c>
      <c r="C3333" s="752">
        <v>2550</v>
      </c>
      <c r="D3333" s="343" t="s">
        <v>13721</v>
      </c>
      <c r="E3333" s="752" t="s">
        <v>431</v>
      </c>
      <c r="F3333" s="752" t="s">
        <v>1711</v>
      </c>
    </row>
    <row r="3334" spans="2:6" x14ac:dyDescent="0.35">
      <c r="B3334" s="752" t="s">
        <v>1700</v>
      </c>
      <c r="C3334" s="752">
        <v>2550</v>
      </c>
      <c r="D3334" s="343" t="s">
        <v>13720</v>
      </c>
      <c r="E3334" s="752" t="s">
        <v>431</v>
      </c>
      <c r="F3334" s="752" t="s">
        <v>1711</v>
      </c>
    </row>
    <row r="3335" spans="2:6" x14ac:dyDescent="0.35">
      <c r="B3335" s="752" t="s">
        <v>1700</v>
      </c>
      <c r="C3335" s="752">
        <v>2551</v>
      </c>
      <c r="D3335" s="343" t="s">
        <v>13719</v>
      </c>
      <c r="E3335" s="752" t="s">
        <v>431</v>
      </c>
      <c r="F3335" s="752" t="s">
        <v>1711</v>
      </c>
    </row>
    <row r="3336" spans="2:6" x14ac:dyDescent="0.35">
      <c r="B3336" s="752" t="s">
        <v>1700</v>
      </c>
      <c r="C3336" s="752">
        <v>2551</v>
      </c>
      <c r="D3336" s="343" t="s">
        <v>13718</v>
      </c>
      <c r="E3336" s="752" t="s">
        <v>431</v>
      </c>
      <c r="F3336" s="752" t="s">
        <v>1711</v>
      </c>
    </row>
    <row r="3337" spans="2:6" x14ac:dyDescent="0.35">
      <c r="B3337" s="752" t="s">
        <v>1700</v>
      </c>
      <c r="C3337" s="752">
        <v>2551</v>
      </c>
      <c r="D3337" s="343" t="s">
        <v>13717</v>
      </c>
      <c r="E3337" s="752" t="s">
        <v>431</v>
      </c>
      <c r="F3337" s="752" t="s">
        <v>1711</v>
      </c>
    </row>
    <row r="3338" spans="2:6" x14ac:dyDescent="0.35">
      <c r="B3338" s="752" t="s">
        <v>1700</v>
      </c>
      <c r="C3338" s="752">
        <v>2551</v>
      </c>
      <c r="D3338" s="343" t="s">
        <v>13716</v>
      </c>
      <c r="E3338" s="752" t="s">
        <v>431</v>
      </c>
      <c r="F3338" s="752" t="s">
        <v>1711</v>
      </c>
    </row>
    <row r="3339" spans="2:6" x14ac:dyDescent="0.35">
      <c r="B3339" s="752" t="s">
        <v>1700</v>
      </c>
      <c r="C3339" s="752">
        <v>2551</v>
      </c>
      <c r="D3339" s="343" t="s">
        <v>13715</v>
      </c>
      <c r="E3339" s="752" t="s">
        <v>431</v>
      </c>
      <c r="F3339" s="752" t="s">
        <v>1711</v>
      </c>
    </row>
    <row r="3340" spans="2:6" x14ac:dyDescent="0.35">
      <c r="B3340" s="752" t="s">
        <v>1700</v>
      </c>
      <c r="C3340" s="752">
        <v>2551</v>
      </c>
      <c r="D3340" s="343" t="s">
        <v>13714</v>
      </c>
      <c r="E3340" s="752" t="s">
        <v>431</v>
      </c>
      <c r="F3340" s="752" t="s">
        <v>1711</v>
      </c>
    </row>
    <row r="3341" spans="2:6" x14ac:dyDescent="0.35">
      <c r="B3341" s="752" t="s">
        <v>1700</v>
      </c>
      <c r="C3341" s="752">
        <v>2551</v>
      </c>
      <c r="D3341" s="343" t="s">
        <v>13713</v>
      </c>
      <c r="E3341" s="752" t="s">
        <v>431</v>
      </c>
      <c r="F3341" s="752" t="s">
        <v>1711</v>
      </c>
    </row>
    <row r="3342" spans="2:6" x14ac:dyDescent="0.35">
      <c r="B3342" s="752" t="s">
        <v>1700</v>
      </c>
      <c r="C3342" s="752">
        <v>2551</v>
      </c>
      <c r="D3342" s="343" t="s">
        <v>13712</v>
      </c>
      <c r="E3342" s="752" t="s">
        <v>431</v>
      </c>
      <c r="F3342" s="752" t="s">
        <v>1711</v>
      </c>
    </row>
    <row r="3343" spans="2:6" x14ac:dyDescent="0.35">
      <c r="B3343" s="752" t="s">
        <v>1700</v>
      </c>
      <c r="C3343" s="752">
        <v>2551</v>
      </c>
      <c r="D3343" s="343" t="s">
        <v>13711</v>
      </c>
      <c r="E3343" s="752" t="s">
        <v>431</v>
      </c>
      <c r="F3343" s="752" t="s">
        <v>1711</v>
      </c>
    </row>
    <row r="3344" spans="2:6" x14ac:dyDescent="0.35">
      <c r="B3344" s="752" t="s">
        <v>1700</v>
      </c>
      <c r="C3344" s="752">
        <v>2551</v>
      </c>
      <c r="D3344" s="343" t="s">
        <v>13710</v>
      </c>
      <c r="E3344" s="752" t="s">
        <v>431</v>
      </c>
      <c r="F3344" s="752" t="s">
        <v>1711</v>
      </c>
    </row>
    <row r="3345" spans="2:6" x14ac:dyDescent="0.35">
      <c r="B3345" s="752" t="s">
        <v>1700</v>
      </c>
      <c r="C3345" s="752">
        <v>2551</v>
      </c>
      <c r="D3345" s="343" t="s">
        <v>13709</v>
      </c>
      <c r="E3345" s="752" t="s">
        <v>431</v>
      </c>
      <c r="F3345" s="752" t="s">
        <v>1711</v>
      </c>
    </row>
    <row r="3346" spans="2:6" x14ac:dyDescent="0.35">
      <c r="B3346" s="752" t="s">
        <v>1700</v>
      </c>
      <c r="C3346" s="752">
        <v>2551</v>
      </c>
      <c r="D3346" s="343" t="s">
        <v>13708</v>
      </c>
      <c r="E3346" s="752" t="s">
        <v>431</v>
      </c>
      <c r="F3346" s="752" t="s">
        <v>1711</v>
      </c>
    </row>
    <row r="3347" spans="2:6" x14ac:dyDescent="0.35">
      <c r="B3347" s="752" t="s">
        <v>1700</v>
      </c>
      <c r="C3347" s="752">
        <v>2551</v>
      </c>
      <c r="D3347" s="343" t="s">
        <v>13707</v>
      </c>
      <c r="E3347" s="752" t="s">
        <v>431</v>
      </c>
      <c r="F3347" s="752" t="s">
        <v>1711</v>
      </c>
    </row>
    <row r="3348" spans="2:6" x14ac:dyDescent="0.35">
      <c r="B3348" s="752" t="s">
        <v>1700</v>
      </c>
      <c r="C3348" s="752">
        <v>2551</v>
      </c>
      <c r="D3348" s="343" t="s">
        <v>13706</v>
      </c>
      <c r="E3348" s="752" t="s">
        <v>431</v>
      </c>
      <c r="F3348" s="752" t="s">
        <v>1711</v>
      </c>
    </row>
    <row r="3349" spans="2:6" x14ac:dyDescent="0.35">
      <c r="B3349" s="752" t="s">
        <v>1700</v>
      </c>
      <c r="C3349" s="752">
        <v>2555</v>
      </c>
      <c r="D3349" s="343" t="s">
        <v>13705</v>
      </c>
      <c r="E3349" s="752" t="s">
        <v>431</v>
      </c>
      <c r="F3349" s="752" t="s">
        <v>1698</v>
      </c>
    </row>
    <row r="3350" spans="2:6" x14ac:dyDescent="0.35">
      <c r="B3350" s="752" t="s">
        <v>1700</v>
      </c>
      <c r="C3350" s="752">
        <v>2556</v>
      </c>
      <c r="D3350" s="343" t="s">
        <v>13704</v>
      </c>
      <c r="E3350" s="752" t="s">
        <v>431</v>
      </c>
      <c r="F3350" s="752" t="s">
        <v>1698</v>
      </c>
    </row>
    <row r="3351" spans="2:6" x14ac:dyDescent="0.35">
      <c r="B3351" s="752" t="s">
        <v>1700</v>
      </c>
      <c r="C3351" s="752">
        <v>2556</v>
      </c>
      <c r="D3351" s="343" t="s">
        <v>13703</v>
      </c>
      <c r="E3351" s="752" t="s">
        <v>431</v>
      </c>
      <c r="F3351" s="752" t="s">
        <v>210</v>
      </c>
    </row>
    <row r="3352" spans="2:6" x14ac:dyDescent="0.35">
      <c r="B3352" s="752" t="s">
        <v>1700</v>
      </c>
      <c r="C3352" s="752">
        <v>2557</v>
      </c>
      <c r="D3352" s="343" t="s">
        <v>13702</v>
      </c>
      <c r="E3352" s="752" t="s">
        <v>431</v>
      </c>
      <c r="F3352" s="752" t="s">
        <v>212</v>
      </c>
    </row>
    <row r="3353" spans="2:6" x14ac:dyDescent="0.35">
      <c r="B3353" s="752" t="s">
        <v>1700</v>
      </c>
      <c r="C3353" s="752">
        <v>2557</v>
      </c>
      <c r="D3353" s="343" t="s">
        <v>13701</v>
      </c>
      <c r="E3353" s="752" t="s">
        <v>431</v>
      </c>
      <c r="F3353" s="752" t="s">
        <v>212</v>
      </c>
    </row>
    <row r="3354" spans="2:6" x14ac:dyDescent="0.35">
      <c r="B3354" s="752" t="s">
        <v>1700</v>
      </c>
      <c r="C3354" s="752">
        <v>2557</v>
      </c>
      <c r="D3354" s="343" t="s">
        <v>13700</v>
      </c>
      <c r="E3354" s="752" t="s">
        <v>431</v>
      </c>
      <c r="F3354" s="752" t="s">
        <v>212</v>
      </c>
    </row>
    <row r="3355" spans="2:6" x14ac:dyDescent="0.35">
      <c r="B3355" s="752" t="s">
        <v>1700</v>
      </c>
      <c r="C3355" s="752">
        <v>2557</v>
      </c>
      <c r="D3355" s="343" t="s">
        <v>3160</v>
      </c>
      <c r="E3355" s="752" t="s">
        <v>431</v>
      </c>
      <c r="F3355" s="752" t="s">
        <v>212</v>
      </c>
    </row>
    <row r="3356" spans="2:6" x14ac:dyDescent="0.35">
      <c r="B3356" s="752" t="s">
        <v>1700</v>
      </c>
      <c r="C3356" s="752">
        <v>2558</v>
      </c>
      <c r="D3356" s="343" t="s">
        <v>13699</v>
      </c>
      <c r="E3356" s="752" t="s">
        <v>431</v>
      </c>
      <c r="F3356" s="752" t="s">
        <v>212</v>
      </c>
    </row>
    <row r="3357" spans="2:6" x14ac:dyDescent="0.35">
      <c r="B3357" s="752" t="s">
        <v>1700</v>
      </c>
      <c r="C3357" s="752">
        <v>2558</v>
      </c>
      <c r="D3357" s="343" t="s">
        <v>13698</v>
      </c>
      <c r="E3357" s="752" t="s">
        <v>431</v>
      </c>
      <c r="F3357" s="752" t="s">
        <v>212</v>
      </c>
    </row>
    <row r="3358" spans="2:6" x14ac:dyDescent="0.35">
      <c r="B3358" s="752" t="s">
        <v>1700</v>
      </c>
      <c r="C3358" s="752">
        <v>2558</v>
      </c>
      <c r="D3358" s="343" t="s">
        <v>13697</v>
      </c>
      <c r="E3358" s="752" t="s">
        <v>431</v>
      </c>
      <c r="F3358" s="752" t="s">
        <v>212</v>
      </c>
    </row>
    <row r="3359" spans="2:6" x14ac:dyDescent="0.35">
      <c r="B3359" s="752" t="s">
        <v>1700</v>
      </c>
      <c r="C3359" s="752">
        <v>2559</v>
      </c>
      <c r="D3359" s="343" t="s">
        <v>13696</v>
      </c>
      <c r="E3359" s="752" t="s">
        <v>431</v>
      </c>
      <c r="F3359" s="752" t="s">
        <v>212</v>
      </c>
    </row>
    <row r="3360" spans="2:6" x14ac:dyDescent="0.35">
      <c r="B3360" s="752" t="s">
        <v>1700</v>
      </c>
      <c r="C3360" s="752">
        <v>2559</v>
      </c>
      <c r="D3360" s="343" t="s">
        <v>13695</v>
      </c>
      <c r="E3360" s="752" t="s">
        <v>431</v>
      </c>
      <c r="F3360" s="752" t="s">
        <v>212</v>
      </c>
    </row>
    <row r="3361" spans="2:9" x14ac:dyDescent="0.35">
      <c r="B3361" s="752" t="s">
        <v>1700</v>
      </c>
      <c r="C3361" s="752">
        <v>2560</v>
      </c>
      <c r="D3361" s="343" t="s">
        <v>13694</v>
      </c>
      <c r="E3361" s="752" t="s">
        <v>431</v>
      </c>
      <c r="F3361" s="752" t="s">
        <v>212</v>
      </c>
    </row>
    <row r="3362" spans="2:9" x14ac:dyDescent="0.35">
      <c r="B3362" s="752" t="s">
        <v>1700</v>
      </c>
      <c r="C3362" s="752">
        <v>2560</v>
      </c>
      <c r="D3362" s="343" t="s">
        <v>13693</v>
      </c>
      <c r="E3362" s="752" t="s">
        <v>431</v>
      </c>
      <c r="F3362" s="752" t="s">
        <v>212</v>
      </c>
    </row>
    <row r="3363" spans="2:9" x14ac:dyDescent="0.35">
      <c r="B3363" s="752" t="s">
        <v>1700</v>
      </c>
      <c r="C3363" s="752">
        <v>2560</v>
      </c>
      <c r="D3363" s="343" t="s">
        <v>10357</v>
      </c>
      <c r="E3363" s="752" t="s">
        <v>431</v>
      </c>
      <c r="F3363" s="752" t="s">
        <v>212</v>
      </c>
    </row>
    <row r="3364" spans="2:9" x14ac:dyDescent="0.35">
      <c r="B3364" s="752" t="s">
        <v>1700</v>
      </c>
      <c r="C3364" s="752">
        <v>2560</v>
      </c>
      <c r="D3364" s="343" t="s">
        <v>5790</v>
      </c>
      <c r="E3364" s="752" t="s">
        <v>431</v>
      </c>
      <c r="F3364" s="752" t="s">
        <v>212</v>
      </c>
    </row>
    <row r="3365" spans="2:9" x14ac:dyDescent="0.35">
      <c r="B3365" s="752" t="s">
        <v>1700</v>
      </c>
      <c r="C3365" s="752">
        <v>2560</v>
      </c>
      <c r="D3365" s="343" t="s">
        <v>5646</v>
      </c>
      <c r="E3365" s="752" t="s">
        <v>431</v>
      </c>
      <c r="F3365" s="752" t="s">
        <v>212</v>
      </c>
    </row>
    <row r="3366" spans="2:9" x14ac:dyDescent="0.35">
      <c r="B3366" s="752" t="s">
        <v>1700</v>
      </c>
      <c r="C3366" s="752">
        <v>2560</v>
      </c>
      <c r="D3366" s="343" t="s">
        <v>5808</v>
      </c>
      <c r="E3366" s="752" t="s">
        <v>431</v>
      </c>
      <c r="F3366" s="752" t="s">
        <v>212</v>
      </c>
    </row>
    <row r="3367" spans="2:9" x14ac:dyDescent="0.35">
      <c r="B3367" s="752" t="s">
        <v>1700</v>
      </c>
      <c r="C3367" s="752">
        <v>2560</v>
      </c>
      <c r="D3367" s="343" t="s">
        <v>13692</v>
      </c>
      <c r="E3367" s="752" t="s">
        <v>431</v>
      </c>
      <c r="F3367" s="752" t="s">
        <v>212</v>
      </c>
    </row>
    <row r="3368" spans="2:9" x14ac:dyDescent="0.35">
      <c r="B3368" s="752" t="s">
        <v>1700</v>
      </c>
      <c r="C3368" s="752">
        <v>2560</v>
      </c>
      <c r="D3368" s="343" t="s">
        <v>13691</v>
      </c>
      <c r="E3368" s="752" t="s">
        <v>431</v>
      </c>
      <c r="F3368" s="752" t="s">
        <v>212</v>
      </c>
    </row>
    <row r="3369" spans="2:9" s="757" customFormat="1" x14ac:dyDescent="0.35">
      <c r="B3369" s="752" t="s">
        <v>1700</v>
      </c>
      <c r="C3369" s="752">
        <v>2560</v>
      </c>
      <c r="D3369" s="343" t="s">
        <v>13690</v>
      </c>
      <c r="E3369" s="752" t="s">
        <v>431</v>
      </c>
      <c r="F3369" s="752" t="s">
        <v>212</v>
      </c>
      <c r="I3369" s="758"/>
    </row>
    <row r="3370" spans="2:9" x14ac:dyDescent="0.35">
      <c r="B3370" s="752" t="s">
        <v>1700</v>
      </c>
      <c r="C3370" s="752">
        <v>2560</v>
      </c>
      <c r="D3370" s="343" t="s">
        <v>13689</v>
      </c>
      <c r="E3370" s="752" t="s">
        <v>431</v>
      </c>
      <c r="F3370" s="752" t="s">
        <v>212</v>
      </c>
    </row>
    <row r="3371" spans="2:9" x14ac:dyDescent="0.35">
      <c r="B3371" s="752" t="s">
        <v>1700</v>
      </c>
      <c r="C3371" s="752">
        <v>2560</v>
      </c>
      <c r="D3371" s="343" t="s">
        <v>13688</v>
      </c>
      <c r="E3371" s="752" t="s">
        <v>431</v>
      </c>
      <c r="F3371" s="752" t="s">
        <v>212</v>
      </c>
    </row>
    <row r="3372" spans="2:9" x14ac:dyDescent="0.35">
      <c r="B3372" s="752" t="s">
        <v>1700</v>
      </c>
      <c r="C3372" s="752">
        <v>2560</v>
      </c>
      <c r="D3372" s="343" t="s">
        <v>13687</v>
      </c>
      <c r="E3372" s="752" t="s">
        <v>431</v>
      </c>
      <c r="F3372" s="752" t="s">
        <v>212</v>
      </c>
    </row>
    <row r="3373" spans="2:9" x14ac:dyDescent="0.35">
      <c r="B3373" s="752" t="s">
        <v>1700</v>
      </c>
      <c r="C3373" s="752">
        <v>2560</v>
      </c>
      <c r="D3373" s="343" t="s">
        <v>13686</v>
      </c>
      <c r="E3373" s="752" t="s">
        <v>431</v>
      </c>
      <c r="F3373" s="752" t="s">
        <v>212</v>
      </c>
    </row>
    <row r="3374" spans="2:9" x14ac:dyDescent="0.35">
      <c r="B3374" s="752" t="s">
        <v>1700</v>
      </c>
      <c r="C3374" s="752">
        <v>2560</v>
      </c>
      <c r="D3374" s="343" t="s">
        <v>13685</v>
      </c>
      <c r="E3374" s="752" t="s">
        <v>431</v>
      </c>
      <c r="F3374" s="752" t="s">
        <v>212</v>
      </c>
    </row>
    <row r="3375" spans="2:9" x14ac:dyDescent="0.35">
      <c r="B3375" s="752" t="s">
        <v>1700</v>
      </c>
      <c r="C3375" s="752">
        <v>2560</v>
      </c>
      <c r="D3375" s="343" t="s">
        <v>13684</v>
      </c>
      <c r="E3375" s="752" t="s">
        <v>431</v>
      </c>
      <c r="F3375" s="752" t="s">
        <v>212</v>
      </c>
    </row>
    <row r="3376" spans="2:9" x14ac:dyDescent="0.35">
      <c r="B3376" s="752" t="s">
        <v>1700</v>
      </c>
      <c r="C3376" s="752">
        <v>2560</v>
      </c>
      <c r="D3376" s="343" t="s">
        <v>13683</v>
      </c>
      <c r="E3376" s="752" t="s">
        <v>431</v>
      </c>
      <c r="F3376" s="752" t="s">
        <v>212</v>
      </c>
    </row>
    <row r="3377" spans="2:9" s="757" customFormat="1" x14ac:dyDescent="0.35">
      <c r="B3377" s="752" t="s">
        <v>1700</v>
      </c>
      <c r="C3377" s="752">
        <v>2560</v>
      </c>
      <c r="D3377" s="343" t="s">
        <v>13682</v>
      </c>
      <c r="E3377" s="752" t="s">
        <v>431</v>
      </c>
      <c r="F3377" s="752" t="s">
        <v>212</v>
      </c>
      <c r="I3377" s="758"/>
    </row>
    <row r="3378" spans="2:9" x14ac:dyDescent="0.35">
      <c r="B3378" s="752" t="s">
        <v>1700</v>
      </c>
      <c r="C3378" s="752">
        <v>2560</v>
      </c>
      <c r="D3378" s="343" t="s">
        <v>10582</v>
      </c>
      <c r="E3378" s="752" t="s">
        <v>431</v>
      </c>
      <c r="F3378" s="752" t="s">
        <v>212</v>
      </c>
    </row>
    <row r="3379" spans="2:9" x14ac:dyDescent="0.35">
      <c r="B3379" s="752" t="s">
        <v>1700</v>
      </c>
      <c r="C3379" s="752">
        <v>2560</v>
      </c>
      <c r="D3379" s="343" t="s">
        <v>8517</v>
      </c>
      <c r="E3379" s="752" t="s">
        <v>431</v>
      </c>
      <c r="F3379" s="752" t="s">
        <v>212</v>
      </c>
    </row>
    <row r="3380" spans="2:9" x14ac:dyDescent="0.35">
      <c r="B3380" s="752" t="s">
        <v>1700</v>
      </c>
      <c r="C3380" s="752">
        <v>2563</v>
      </c>
      <c r="D3380" s="343" t="s">
        <v>13681</v>
      </c>
      <c r="E3380" s="752" t="s">
        <v>431</v>
      </c>
      <c r="F3380" s="752" t="s">
        <v>212</v>
      </c>
    </row>
    <row r="3381" spans="2:9" x14ac:dyDescent="0.35">
      <c r="B3381" s="752" t="s">
        <v>1700</v>
      </c>
      <c r="C3381" s="752">
        <v>2564</v>
      </c>
      <c r="D3381" s="343" t="s">
        <v>13680</v>
      </c>
      <c r="E3381" s="752" t="s">
        <v>431</v>
      </c>
      <c r="F3381" s="752" t="s">
        <v>212</v>
      </c>
    </row>
    <row r="3382" spans="2:9" x14ac:dyDescent="0.35">
      <c r="B3382" s="752" t="s">
        <v>1700</v>
      </c>
      <c r="C3382" s="752">
        <v>2564</v>
      </c>
      <c r="D3382" s="343" t="s">
        <v>13679</v>
      </c>
      <c r="E3382" s="752" t="s">
        <v>431</v>
      </c>
      <c r="F3382" s="752" t="s">
        <v>212</v>
      </c>
    </row>
    <row r="3383" spans="2:9" x14ac:dyDescent="0.35">
      <c r="B3383" s="752" t="s">
        <v>1700</v>
      </c>
      <c r="C3383" s="752">
        <v>2564</v>
      </c>
      <c r="D3383" s="343" t="s">
        <v>13678</v>
      </c>
      <c r="E3383" s="752" t="s">
        <v>431</v>
      </c>
      <c r="F3383" s="752" t="s">
        <v>212</v>
      </c>
    </row>
    <row r="3384" spans="2:9" x14ac:dyDescent="0.35">
      <c r="B3384" s="752" t="s">
        <v>1700</v>
      </c>
      <c r="C3384" s="752">
        <v>2565</v>
      </c>
      <c r="D3384" s="343" t="s">
        <v>13677</v>
      </c>
      <c r="E3384" s="752" t="s">
        <v>431</v>
      </c>
      <c r="F3384" s="752" t="s">
        <v>212</v>
      </c>
    </row>
    <row r="3385" spans="2:9" x14ac:dyDescent="0.35">
      <c r="B3385" s="752" t="s">
        <v>1700</v>
      </c>
      <c r="C3385" s="752">
        <v>2565</v>
      </c>
      <c r="D3385" s="343" t="s">
        <v>13676</v>
      </c>
      <c r="E3385" s="752" t="s">
        <v>431</v>
      </c>
      <c r="F3385" s="752" t="s">
        <v>212</v>
      </c>
    </row>
    <row r="3386" spans="2:9" x14ac:dyDescent="0.35">
      <c r="B3386" s="752" t="s">
        <v>1700</v>
      </c>
      <c r="C3386" s="752">
        <v>2565</v>
      </c>
      <c r="D3386" s="343" t="s">
        <v>13675</v>
      </c>
      <c r="E3386" s="752" t="s">
        <v>431</v>
      </c>
      <c r="F3386" s="752" t="s">
        <v>212</v>
      </c>
    </row>
    <row r="3387" spans="2:9" x14ac:dyDescent="0.35">
      <c r="B3387" s="752" t="s">
        <v>1700</v>
      </c>
      <c r="C3387" s="752">
        <v>2565</v>
      </c>
      <c r="D3387" s="343" t="s">
        <v>13674</v>
      </c>
      <c r="E3387" s="752" t="s">
        <v>431</v>
      </c>
      <c r="F3387" s="752" t="s">
        <v>212</v>
      </c>
    </row>
    <row r="3388" spans="2:9" x14ac:dyDescent="0.35">
      <c r="B3388" s="752" t="s">
        <v>1700</v>
      </c>
      <c r="C3388" s="752">
        <v>2566</v>
      </c>
      <c r="D3388" s="343" t="s">
        <v>13673</v>
      </c>
      <c r="E3388" s="752" t="s">
        <v>431</v>
      </c>
      <c r="F3388" s="752" t="s">
        <v>212</v>
      </c>
    </row>
    <row r="3389" spans="2:9" x14ac:dyDescent="0.35">
      <c r="B3389" s="752" t="s">
        <v>1700</v>
      </c>
      <c r="C3389" s="752">
        <v>2566</v>
      </c>
      <c r="D3389" s="343" t="s">
        <v>13672</v>
      </c>
      <c r="E3389" s="752" t="s">
        <v>431</v>
      </c>
      <c r="F3389" s="752" t="s">
        <v>212</v>
      </c>
    </row>
    <row r="3390" spans="2:9" x14ac:dyDescent="0.35">
      <c r="B3390" s="752" t="s">
        <v>1700</v>
      </c>
      <c r="C3390" s="752">
        <v>2566</v>
      </c>
      <c r="D3390" s="343" t="s">
        <v>13671</v>
      </c>
      <c r="E3390" s="752" t="s">
        <v>431</v>
      </c>
      <c r="F3390" s="752" t="s">
        <v>212</v>
      </c>
    </row>
    <row r="3391" spans="2:9" x14ac:dyDescent="0.35">
      <c r="B3391" s="752" t="s">
        <v>1700</v>
      </c>
      <c r="C3391" s="752">
        <v>2566</v>
      </c>
      <c r="D3391" s="343" t="s">
        <v>13670</v>
      </c>
      <c r="E3391" s="752" t="s">
        <v>431</v>
      </c>
      <c r="F3391" s="752" t="s">
        <v>212</v>
      </c>
    </row>
    <row r="3392" spans="2:9" x14ac:dyDescent="0.35">
      <c r="B3392" s="752" t="s">
        <v>1700</v>
      </c>
      <c r="C3392" s="752">
        <v>2566</v>
      </c>
      <c r="D3392" s="343" t="s">
        <v>9848</v>
      </c>
      <c r="E3392" s="752" t="s">
        <v>431</v>
      </c>
      <c r="F3392" s="752" t="s">
        <v>212</v>
      </c>
    </row>
    <row r="3393" spans="2:6" x14ac:dyDescent="0.35">
      <c r="B3393" s="752" t="s">
        <v>1700</v>
      </c>
      <c r="C3393" s="752">
        <v>2566</v>
      </c>
      <c r="D3393" s="343" t="s">
        <v>13669</v>
      </c>
      <c r="E3393" s="752" t="s">
        <v>431</v>
      </c>
      <c r="F3393" s="752" t="s">
        <v>212</v>
      </c>
    </row>
    <row r="3394" spans="2:6" x14ac:dyDescent="0.35">
      <c r="B3394" s="752" t="s">
        <v>1700</v>
      </c>
      <c r="C3394" s="752">
        <v>2567</v>
      </c>
      <c r="D3394" s="343" t="s">
        <v>13668</v>
      </c>
      <c r="E3394" s="752" t="s">
        <v>431</v>
      </c>
      <c r="F3394" s="752" t="s">
        <v>212</v>
      </c>
    </row>
    <row r="3395" spans="2:6" x14ac:dyDescent="0.35">
      <c r="B3395" s="752" t="s">
        <v>1700</v>
      </c>
      <c r="C3395" s="752">
        <v>2567</v>
      </c>
      <c r="D3395" s="343" t="s">
        <v>13667</v>
      </c>
      <c r="E3395" s="752" t="s">
        <v>431</v>
      </c>
      <c r="F3395" s="752" t="s">
        <v>212</v>
      </c>
    </row>
    <row r="3396" spans="2:6" x14ac:dyDescent="0.35">
      <c r="B3396" s="752" t="s">
        <v>1700</v>
      </c>
      <c r="C3396" s="752">
        <v>2567</v>
      </c>
      <c r="D3396" s="343" t="s">
        <v>13666</v>
      </c>
      <c r="E3396" s="752" t="s">
        <v>431</v>
      </c>
      <c r="F3396" s="752" t="s">
        <v>212</v>
      </c>
    </row>
    <row r="3397" spans="2:6" x14ac:dyDescent="0.35">
      <c r="B3397" s="752" t="s">
        <v>1700</v>
      </c>
      <c r="C3397" s="752">
        <v>2567</v>
      </c>
      <c r="D3397" s="343" t="s">
        <v>13665</v>
      </c>
      <c r="E3397" s="752" t="s">
        <v>431</v>
      </c>
      <c r="F3397" s="752" t="s">
        <v>212</v>
      </c>
    </row>
    <row r="3398" spans="2:6" x14ac:dyDescent="0.35">
      <c r="B3398" s="752" t="s">
        <v>1700</v>
      </c>
      <c r="C3398" s="752">
        <v>2567</v>
      </c>
      <c r="D3398" s="343" t="s">
        <v>13664</v>
      </c>
      <c r="E3398" s="752" t="s">
        <v>431</v>
      </c>
      <c r="F3398" s="752" t="s">
        <v>212</v>
      </c>
    </row>
    <row r="3399" spans="2:6" x14ac:dyDescent="0.35">
      <c r="B3399" s="752" t="s">
        <v>1700</v>
      </c>
      <c r="C3399" s="752">
        <v>2567</v>
      </c>
      <c r="D3399" s="343" t="s">
        <v>13663</v>
      </c>
      <c r="E3399" s="752" t="s">
        <v>431</v>
      </c>
      <c r="F3399" s="752" t="s">
        <v>212</v>
      </c>
    </row>
    <row r="3400" spans="2:6" x14ac:dyDescent="0.35">
      <c r="B3400" s="752" t="s">
        <v>1700</v>
      </c>
      <c r="C3400" s="752">
        <v>2568</v>
      </c>
      <c r="D3400" s="343" t="s">
        <v>13662</v>
      </c>
      <c r="E3400" s="752" t="s">
        <v>431</v>
      </c>
      <c r="F3400" s="752" t="s">
        <v>210</v>
      </c>
    </row>
    <row r="3401" spans="2:6" x14ac:dyDescent="0.35">
      <c r="B3401" s="752" t="s">
        <v>1700</v>
      </c>
      <c r="C3401" s="752">
        <v>2569</v>
      </c>
      <c r="D3401" s="343" t="s">
        <v>13661</v>
      </c>
      <c r="E3401" s="752" t="s">
        <v>431</v>
      </c>
      <c r="F3401" s="752" t="s">
        <v>210</v>
      </c>
    </row>
    <row r="3402" spans="2:6" x14ac:dyDescent="0.35">
      <c r="B3402" s="752" t="s">
        <v>1700</v>
      </c>
      <c r="C3402" s="752">
        <v>2570</v>
      </c>
      <c r="D3402" s="343" t="s">
        <v>13660</v>
      </c>
      <c r="E3402" s="752" t="s">
        <v>431</v>
      </c>
      <c r="F3402" s="752" t="s">
        <v>212</v>
      </c>
    </row>
    <row r="3403" spans="2:6" x14ac:dyDescent="0.35">
      <c r="B3403" s="752" t="s">
        <v>1700</v>
      </c>
      <c r="C3403" s="752">
        <v>2570</v>
      </c>
      <c r="D3403" s="343" t="s">
        <v>13659</v>
      </c>
      <c r="E3403" s="752" t="s">
        <v>431</v>
      </c>
      <c r="F3403" s="752" t="s">
        <v>212</v>
      </c>
    </row>
    <row r="3404" spans="2:6" x14ac:dyDescent="0.35">
      <c r="B3404" s="752" t="s">
        <v>1700</v>
      </c>
      <c r="C3404" s="752">
        <v>2570</v>
      </c>
      <c r="D3404" s="343" t="s">
        <v>13658</v>
      </c>
      <c r="E3404" s="752" t="s">
        <v>431</v>
      </c>
      <c r="F3404" s="752" t="s">
        <v>212</v>
      </c>
    </row>
    <row r="3405" spans="2:6" x14ac:dyDescent="0.35">
      <c r="B3405" s="752" t="s">
        <v>1700</v>
      </c>
      <c r="C3405" s="752">
        <v>2570</v>
      </c>
      <c r="D3405" s="343" t="s">
        <v>13657</v>
      </c>
      <c r="E3405" s="752" t="s">
        <v>431</v>
      </c>
      <c r="F3405" s="752" t="s">
        <v>212</v>
      </c>
    </row>
    <row r="3406" spans="2:6" x14ac:dyDescent="0.35">
      <c r="B3406" s="752" t="s">
        <v>1700</v>
      </c>
      <c r="C3406" s="752">
        <v>2570</v>
      </c>
      <c r="D3406" s="343" t="s">
        <v>13656</v>
      </c>
      <c r="E3406" s="752" t="s">
        <v>431</v>
      </c>
      <c r="F3406" s="752" t="s">
        <v>212</v>
      </c>
    </row>
    <row r="3407" spans="2:6" x14ac:dyDescent="0.35">
      <c r="B3407" s="752" t="s">
        <v>1700</v>
      </c>
      <c r="C3407" s="752">
        <v>2570</v>
      </c>
      <c r="D3407" s="343" t="s">
        <v>5928</v>
      </c>
      <c r="E3407" s="752" t="s">
        <v>431</v>
      </c>
      <c r="F3407" s="752" t="s">
        <v>212</v>
      </c>
    </row>
    <row r="3408" spans="2:6" x14ac:dyDescent="0.35">
      <c r="B3408" s="752" t="s">
        <v>1700</v>
      </c>
      <c r="C3408" s="752">
        <v>2570</v>
      </c>
      <c r="D3408" s="343" t="s">
        <v>13655</v>
      </c>
      <c r="E3408" s="752" t="s">
        <v>431</v>
      </c>
      <c r="F3408" s="752" t="s">
        <v>212</v>
      </c>
    </row>
    <row r="3409" spans="2:6" x14ac:dyDescent="0.35">
      <c r="B3409" s="752" t="s">
        <v>1700</v>
      </c>
      <c r="C3409" s="752">
        <v>2570</v>
      </c>
      <c r="D3409" s="343" t="s">
        <v>8452</v>
      </c>
      <c r="E3409" s="752" t="s">
        <v>431</v>
      </c>
      <c r="F3409" s="752" t="s">
        <v>212</v>
      </c>
    </row>
    <row r="3410" spans="2:6" x14ac:dyDescent="0.35">
      <c r="B3410" s="752" t="s">
        <v>1700</v>
      </c>
      <c r="C3410" s="752">
        <v>2570</v>
      </c>
      <c r="D3410" s="343" t="s">
        <v>13654</v>
      </c>
      <c r="E3410" s="752" t="s">
        <v>431</v>
      </c>
      <c r="F3410" s="752" t="s">
        <v>212</v>
      </c>
    </row>
    <row r="3411" spans="2:6" x14ac:dyDescent="0.35">
      <c r="B3411" s="752" t="s">
        <v>1700</v>
      </c>
      <c r="C3411" s="752">
        <v>2570</v>
      </c>
      <c r="D3411" s="343" t="s">
        <v>2409</v>
      </c>
      <c r="E3411" s="752" t="s">
        <v>431</v>
      </c>
      <c r="F3411" s="752" t="s">
        <v>212</v>
      </c>
    </row>
    <row r="3412" spans="2:6" x14ac:dyDescent="0.35">
      <c r="B3412" s="752" t="s">
        <v>1700</v>
      </c>
      <c r="C3412" s="752">
        <v>2570</v>
      </c>
      <c r="D3412" s="343" t="s">
        <v>13653</v>
      </c>
      <c r="E3412" s="752" t="s">
        <v>431</v>
      </c>
      <c r="F3412" s="752" t="s">
        <v>212</v>
      </c>
    </row>
    <row r="3413" spans="2:6" x14ac:dyDescent="0.35">
      <c r="B3413" s="752" t="s">
        <v>1700</v>
      </c>
      <c r="C3413" s="752">
        <v>2570</v>
      </c>
      <c r="D3413" s="343" t="s">
        <v>11210</v>
      </c>
      <c r="E3413" s="752" t="s">
        <v>431</v>
      </c>
      <c r="F3413" s="752" t="s">
        <v>212</v>
      </c>
    </row>
    <row r="3414" spans="2:6" x14ac:dyDescent="0.35">
      <c r="B3414" s="752" t="s">
        <v>1700</v>
      </c>
      <c r="C3414" s="752">
        <v>2570</v>
      </c>
      <c r="D3414" s="343" t="s">
        <v>13652</v>
      </c>
      <c r="E3414" s="752" t="s">
        <v>431</v>
      </c>
      <c r="F3414" s="752" t="s">
        <v>212</v>
      </c>
    </row>
    <row r="3415" spans="2:6" x14ac:dyDescent="0.35">
      <c r="B3415" s="752" t="s">
        <v>1700</v>
      </c>
      <c r="C3415" s="752">
        <v>2570</v>
      </c>
      <c r="D3415" s="343" t="s">
        <v>13651</v>
      </c>
      <c r="E3415" s="752" t="s">
        <v>431</v>
      </c>
      <c r="F3415" s="752" t="s">
        <v>212</v>
      </c>
    </row>
    <row r="3416" spans="2:6" x14ac:dyDescent="0.35">
      <c r="B3416" s="752" t="s">
        <v>1700</v>
      </c>
      <c r="C3416" s="752">
        <v>2570</v>
      </c>
      <c r="D3416" s="343" t="s">
        <v>13650</v>
      </c>
      <c r="E3416" s="752" t="s">
        <v>431</v>
      </c>
      <c r="F3416" s="752" t="s">
        <v>212</v>
      </c>
    </row>
    <row r="3417" spans="2:6" x14ac:dyDescent="0.35">
      <c r="B3417" s="752" t="s">
        <v>1700</v>
      </c>
      <c r="C3417" s="752">
        <v>2570</v>
      </c>
      <c r="D3417" s="343" t="s">
        <v>13649</v>
      </c>
      <c r="E3417" s="752" t="s">
        <v>431</v>
      </c>
      <c r="F3417" s="752" t="s">
        <v>212</v>
      </c>
    </row>
    <row r="3418" spans="2:6" x14ac:dyDescent="0.35">
      <c r="B3418" s="752" t="s">
        <v>1700</v>
      </c>
      <c r="C3418" s="752">
        <v>2570</v>
      </c>
      <c r="D3418" s="343" t="s">
        <v>7541</v>
      </c>
      <c r="E3418" s="752" t="s">
        <v>431</v>
      </c>
      <c r="F3418" s="752" t="s">
        <v>212</v>
      </c>
    </row>
    <row r="3419" spans="2:6" x14ac:dyDescent="0.35">
      <c r="B3419" s="752" t="s">
        <v>1700</v>
      </c>
      <c r="C3419" s="752">
        <v>2570</v>
      </c>
      <c r="D3419" s="343" t="s">
        <v>13648</v>
      </c>
      <c r="E3419" s="752" t="s">
        <v>431</v>
      </c>
      <c r="F3419" s="752" t="s">
        <v>212</v>
      </c>
    </row>
    <row r="3420" spans="2:6" x14ac:dyDescent="0.35">
      <c r="B3420" s="752" t="s">
        <v>1700</v>
      </c>
      <c r="C3420" s="752">
        <v>2570</v>
      </c>
      <c r="D3420" s="343" t="s">
        <v>13647</v>
      </c>
      <c r="E3420" s="752" t="s">
        <v>431</v>
      </c>
      <c r="F3420" s="752" t="s">
        <v>212</v>
      </c>
    </row>
    <row r="3421" spans="2:6" x14ac:dyDescent="0.35">
      <c r="B3421" s="752" t="s">
        <v>1700</v>
      </c>
      <c r="C3421" s="752">
        <v>2570</v>
      </c>
      <c r="D3421" s="343" t="s">
        <v>4781</v>
      </c>
      <c r="E3421" s="752" t="s">
        <v>431</v>
      </c>
      <c r="F3421" s="752" t="s">
        <v>212</v>
      </c>
    </row>
    <row r="3422" spans="2:6" x14ac:dyDescent="0.35">
      <c r="B3422" s="752" t="s">
        <v>1700</v>
      </c>
      <c r="C3422" s="752">
        <v>2570</v>
      </c>
      <c r="D3422" s="343" t="s">
        <v>13646</v>
      </c>
      <c r="E3422" s="752" t="s">
        <v>431</v>
      </c>
      <c r="F3422" s="752" t="s">
        <v>212</v>
      </c>
    </row>
    <row r="3423" spans="2:6" x14ac:dyDescent="0.35">
      <c r="B3423" s="752" t="s">
        <v>1700</v>
      </c>
      <c r="C3423" s="752">
        <v>2570</v>
      </c>
      <c r="D3423" s="343" t="s">
        <v>13645</v>
      </c>
      <c r="E3423" s="752" t="s">
        <v>431</v>
      </c>
      <c r="F3423" s="752" t="s">
        <v>212</v>
      </c>
    </row>
    <row r="3424" spans="2:6" x14ac:dyDescent="0.35">
      <c r="B3424" s="752" t="s">
        <v>1700</v>
      </c>
      <c r="C3424" s="752">
        <v>2570</v>
      </c>
      <c r="D3424" s="343" t="s">
        <v>13644</v>
      </c>
      <c r="E3424" s="752" t="s">
        <v>431</v>
      </c>
      <c r="F3424" s="752" t="s">
        <v>212</v>
      </c>
    </row>
    <row r="3425" spans="2:6" x14ac:dyDescent="0.35">
      <c r="B3425" s="752" t="s">
        <v>1700</v>
      </c>
      <c r="C3425" s="752">
        <v>2571</v>
      </c>
      <c r="D3425" s="343" t="s">
        <v>13643</v>
      </c>
      <c r="E3425" s="752" t="s">
        <v>431</v>
      </c>
      <c r="F3425" s="752" t="s">
        <v>212</v>
      </c>
    </row>
    <row r="3426" spans="2:6" x14ac:dyDescent="0.35">
      <c r="B3426" s="752" t="s">
        <v>1700</v>
      </c>
      <c r="C3426" s="752">
        <v>2571</v>
      </c>
      <c r="D3426" s="343" t="s">
        <v>7277</v>
      </c>
      <c r="E3426" s="752" t="s">
        <v>431</v>
      </c>
      <c r="F3426" s="752" t="s">
        <v>212</v>
      </c>
    </row>
    <row r="3427" spans="2:6" x14ac:dyDescent="0.35">
      <c r="B3427" s="752" t="s">
        <v>1700</v>
      </c>
      <c r="C3427" s="752">
        <v>2571</v>
      </c>
      <c r="D3427" s="343" t="s">
        <v>13642</v>
      </c>
      <c r="E3427" s="752" t="s">
        <v>431</v>
      </c>
      <c r="F3427" s="752" t="s">
        <v>212</v>
      </c>
    </row>
    <row r="3428" spans="2:6" x14ac:dyDescent="0.35">
      <c r="B3428" s="752" t="s">
        <v>1700</v>
      </c>
      <c r="C3428" s="752">
        <v>2571</v>
      </c>
      <c r="D3428" s="343" t="s">
        <v>10773</v>
      </c>
      <c r="E3428" s="752" t="s">
        <v>431</v>
      </c>
      <c r="F3428" s="752" t="s">
        <v>212</v>
      </c>
    </row>
    <row r="3429" spans="2:6" x14ac:dyDescent="0.35">
      <c r="B3429" s="752" t="s">
        <v>1700</v>
      </c>
      <c r="C3429" s="752">
        <v>2571</v>
      </c>
      <c r="D3429" s="343" t="s">
        <v>13641</v>
      </c>
      <c r="E3429" s="752" t="s">
        <v>431</v>
      </c>
      <c r="F3429" s="752" t="s">
        <v>212</v>
      </c>
    </row>
    <row r="3430" spans="2:6" x14ac:dyDescent="0.35">
      <c r="B3430" s="752" t="s">
        <v>1700</v>
      </c>
      <c r="C3430" s="752">
        <v>2571</v>
      </c>
      <c r="D3430" s="343" t="s">
        <v>3712</v>
      </c>
      <c r="E3430" s="752" t="s">
        <v>431</v>
      </c>
      <c r="F3430" s="752" t="s">
        <v>212</v>
      </c>
    </row>
    <row r="3431" spans="2:6" x14ac:dyDescent="0.35">
      <c r="B3431" s="752" t="s">
        <v>1700</v>
      </c>
      <c r="C3431" s="752">
        <v>2571</v>
      </c>
      <c r="D3431" s="343" t="s">
        <v>13640</v>
      </c>
      <c r="E3431" s="752" t="s">
        <v>431</v>
      </c>
      <c r="F3431" s="752" t="s">
        <v>212</v>
      </c>
    </row>
    <row r="3432" spans="2:6" x14ac:dyDescent="0.35">
      <c r="B3432" s="752" t="s">
        <v>1700</v>
      </c>
      <c r="C3432" s="752">
        <v>2571</v>
      </c>
      <c r="D3432" s="343" t="s">
        <v>13639</v>
      </c>
      <c r="E3432" s="752" t="s">
        <v>431</v>
      </c>
      <c r="F3432" s="752" t="s">
        <v>212</v>
      </c>
    </row>
    <row r="3433" spans="2:6" x14ac:dyDescent="0.35">
      <c r="B3433" s="752" t="s">
        <v>1700</v>
      </c>
      <c r="C3433" s="752">
        <v>2572</v>
      </c>
      <c r="D3433" s="343" t="s">
        <v>13638</v>
      </c>
      <c r="E3433" s="752" t="s">
        <v>431</v>
      </c>
      <c r="F3433" s="752" t="s">
        <v>212</v>
      </c>
    </row>
    <row r="3434" spans="2:6" x14ac:dyDescent="0.35">
      <c r="B3434" s="752" t="s">
        <v>1700</v>
      </c>
      <c r="C3434" s="752">
        <v>2572</v>
      </c>
      <c r="D3434" s="343" t="s">
        <v>13637</v>
      </c>
      <c r="E3434" s="752" t="s">
        <v>431</v>
      </c>
      <c r="F3434" s="752" t="s">
        <v>212</v>
      </c>
    </row>
    <row r="3435" spans="2:6" x14ac:dyDescent="0.35">
      <c r="B3435" s="752" t="s">
        <v>1700</v>
      </c>
      <c r="C3435" s="752">
        <v>2573</v>
      </c>
      <c r="D3435" s="343" t="s">
        <v>13636</v>
      </c>
      <c r="E3435" s="752" t="s">
        <v>431</v>
      </c>
      <c r="F3435" s="752" t="s">
        <v>212</v>
      </c>
    </row>
    <row r="3436" spans="2:6" x14ac:dyDescent="0.35">
      <c r="B3436" s="752" t="s">
        <v>1700</v>
      </c>
      <c r="C3436" s="752">
        <v>2574</v>
      </c>
      <c r="D3436" s="343" t="s">
        <v>4718</v>
      </c>
      <c r="E3436" s="752" t="s">
        <v>431</v>
      </c>
      <c r="F3436" s="752" t="s">
        <v>1711</v>
      </c>
    </row>
    <row r="3437" spans="2:6" x14ac:dyDescent="0.35">
      <c r="B3437" s="752" t="s">
        <v>1700</v>
      </c>
      <c r="C3437" s="752">
        <v>2574</v>
      </c>
      <c r="D3437" s="343" t="s">
        <v>13635</v>
      </c>
      <c r="E3437" s="752" t="s">
        <v>431</v>
      </c>
      <c r="F3437" s="752" t="s">
        <v>212</v>
      </c>
    </row>
    <row r="3438" spans="2:6" x14ac:dyDescent="0.35">
      <c r="B3438" s="752" t="s">
        <v>1700</v>
      </c>
      <c r="C3438" s="752">
        <v>2574</v>
      </c>
      <c r="D3438" s="343" t="s">
        <v>13634</v>
      </c>
      <c r="E3438" s="752" t="s">
        <v>431</v>
      </c>
      <c r="F3438" s="752" t="s">
        <v>212</v>
      </c>
    </row>
    <row r="3439" spans="2:6" x14ac:dyDescent="0.35">
      <c r="B3439" s="752" t="s">
        <v>1700</v>
      </c>
      <c r="C3439" s="752">
        <v>2574</v>
      </c>
      <c r="D3439" s="343" t="s">
        <v>13633</v>
      </c>
      <c r="E3439" s="752" t="s">
        <v>431</v>
      </c>
      <c r="F3439" s="752" t="s">
        <v>1711</v>
      </c>
    </row>
    <row r="3440" spans="2:6" x14ac:dyDescent="0.35">
      <c r="B3440" s="752" t="s">
        <v>1700</v>
      </c>
      <c r="C3440" s="752">
        <v>2575</v>
      </c>
      <c r="D3440" s="343" t="s">
        <v>13632</v>
      </c>
      <c r="E3440" s="752" t="s">
        <v>431</v>
      </c>
      <c r="F3440" s="752" t="s">
        <v>1711</v>
      </c>
    </row>
    <row r="3441" spans="2:6" x14ac:dyDescent="0.35">
      <c r="B3441" s="752" t="s">
        <v>1700</v>
      </c>
      <c r="C3441" s="752">
        <v>2575</v>
      </c>
      <c r="D3441" s="343" t="s">
        <v>13631</v>
      </c>
      <c r="E3441" s="752" t="s">
        <v>431</v>
      </c>
      <c r="F3441" s="752" t="s">
        <v>1711</v>
      </c>
    </row>
    <row r="3442" spans="2:6" x14ac:dyDescent="0.35">
      <c r="B3442" s="752" t="s">
        <v>1700</v>
      </c>
      <c r="C3442" s="752">
        <v>2575</v>
      </c>
      <c r="D3442" s="343" t="s">
        <v>11687</v>
      </c>
      <c r="E3442" s="752" t="s">
        <v>431</v>
      </c>
      <c r="F3442" s="752" t="s">
        <v>212</v>
      </c>
    </row>
    <row r="3443" spans="2:6" x14ac:dyDescent="0.35">
      <c r="B3443" s="752" t="s">
        <v>1700</v>
      </c>
      <c r="C3443" s="752">
        <v>2575</v>
      </c>
      <c r="D3443" s="343" t="s">
        <v>13630</v>
      </c>
      <c r="E3443" s="752" t="s">
        <v>431</v>
      </c>
      <c r="F3443" s="752" t="s">
        <v>212</v>
      </c>
    </row>
    <row r="3444" spans="2:6" x14ac:dyDescent="0.35">
      <c r="B3444" s="752" t="s">
        <v>1700</v>
      </c>
      <c r="C3444" s="752">
        <v>2575</v>
      </c>
      <c r="D3444" s="343" t="s">
        <v>13629</v>
      </c>
      <c r="E3444" s="752" t="s">
        <v>431</v>
      </c>
      <c r="F3444" s="752" t="s">
        <v>1711</v>
      </c>
    </row>
    <row r="3445" spans="2:6" x14ac:dyDescent="0.35">
      <c r="B3445" s="752" t="s">
        <v>1700</v>
      </c>
      <c r="C3445" s="752">
        <v>2575</v>
      </c>
      <c r="D3445" s="343" t="s">
        <v>13628</v>
      </c>
      <c r="E3445" s="752" t="s">
        <v>431</v>
      </c>
      <c r="F3445" s="752" t="s">
        <v>212</v>
      </c>
    </row>
    <row r="3446" spans="2:6" x14ac:dyDescent="0.35">
      <c r="B3446" s="752" t="s">
        <v>1700</v>
      </c>
      <c r="C3446" s="752">
        <v>2575</v>
      </c>
      <c r="D3446" s="343" t="s">
        <v>13627</v>
      </c>
      <c r="E3446" s="752" t="s">
        <v>431</v>
      </c>
      <c r="F3446" s="752" t="s">
        <v>1711</v>
      </c>
    </row>
    <row r="3447" spans="2:6" x14ac:dyDescent="0.35">
      <c r="B3447" s="752" t="s">
        <v>1700</v>
      </c>
      <c r="C3447" s="752">
        <v>2575</v>
      </c>
      <c r="D3447" s="343" t="s">
        <v>13626</v>
      </c>
      <c r="E3447" s="752" t="s">
        <v>431</v>
      </c>
      <c r="F3447" s="752" t="s">
        <v>1711</v>
      </c>
    </row>
    <row r="3448" spans="2:6" x14ac:dyDescent="0.35">
      <c r="B3448" s="752" t="s">
        <v>1700</v>
      </c>
      <c r="C3448" s="752">
        <v>2575</v>
      </c>
      <c r="D3448" s="343" t="s">
        <v>13261</v>
      </c>
      <c r="E3448" s="752" t="s">
        <v>431</v>
      </c>
      <c r="F3448" s="752" t="s">
        <v>212</v>
      </c>
    </row>
    <row r="3449" spans="2:6" x14ac:dyDescent="0.35">
      <c r="B3449" s="752" t="s">
        <v>1700</v>
      </c>
      <c r="C3449" s="752">
        <v>2575</v>
      </c>
      <c r="D3449" s="343" t="s">
        <v>13625</v>
      </c>
      <c r="E3449" s="752" t="s">
        <v>431</v>
      </c>
      <c r="F3449" s="752" t="s">
        <v>1711</v>
      </c>
    </row>
    <row r="3450" spans="2:6" x14ac:dyDescent="0.35">
      <c r="B3450" s="752" t="s">
        <v>1700</v>
      </c>
      <c r="C3450" s="752">
        <v>2575</v>
      </c>
      <c r="D3450" s="343" t="s">
        <v>13624</v>
      </c>
      <c r="E3450" s="752" t="s">
        <v>431</v>
      </c>
      <c r="F3450" s="752" t="s">
        <v>1711</v>
      </c>
    </row>
    <row r="3451" spans="2:6" x14ac:dyDescent="0.35">
      <c r="B3451" s="752" t="s">
        <v>1700</v>
      </c>
      <c r="C3451" s="752">
        <v>2575</v>
      </c>
      <c r="D3451" s="343" t="s">
        <v>13623</v>
      </c>
      <c r="E3451" s="752" t="s">
        <v>431</v>
      </c>
      <c r="F3451" s="752" t="s">
        <v>212</v>
      </c>
    </row>
    <row r="3452" spans="2:6" x14ac:dyDescent="0.35">
      <c r="B3452" s="752" t="s">
        <v>1700</v>
      </c>
      <c r="C3452" s="752">
        <v>2575</v>
      </c>
      <c r="D3452" s="343" t="s">
        <v>13622</v>
      </c>
      <c r="E3452" s="752" t="s">
        <v>431</v>
      </c>
      <c r="F3452" s="752" t="s">
        <v>1711</v>
      </c>
    </row>
    <row r="3453" spans="2:6" x14ac:dyDescent="0.35">
      <c r="B3453" s="752" t="s">
        <v>1700</v>
      </c>
      <c r="C3453" s="752">
        <v>2575</v>
      </c>
      <c r="D3453" s="343" t="s">
        <v>13621</v>
      </c>
      <c r="E3453" s="752" t="s">
        <v>431</v>
      </c>
      <c r="F3453" s="752" t="s">
        <v>212</v>
      </c>
    </row>
    <row r="3454" spans="2:6" x14ac:dyDescent="0.35">
      <c r="B3454" s="752" t="s">
        <v>1700</v>
      </c>
      <c r="C3454" s="752">
        <v>2575</v>
      </c>
      <c r="D3454" s="343" t="s">
        <v>8336</v>
      </c>
      <c r="E3454" s="752" t="s">
        <v>431</v>
      </c>
      <c r="F3454" s="752" t="s">
        <v>1698</v>
      </c>
    </row>
    <row r="3455" spans="2:6" x14ac:dyDescent="0.35">
      <c r="B3455" s="752" t="s">
        <v>1700</v>
      </c>
      <c r="C3455" s="752">
        <v>2575</v>
      </c>
      <c r="D3455" s="343" t="s">
        <v>13620</v>
      </c>
      <c r="E3455" s="752" t="s">
        <v>431</v>
      </c>
      <c r="F3455" s="752" t="s">
        <v>212</v>
      </c>
    </row>
    <row r="3456" spans="2:6" x14ac:dyDescent="0.35">
      <c r="B3456" s="752" t="s">
        <v>1700</v>
      </c>
      <c r="C3456" s="752">
        <v>2575</v>
      </c>
      <c r="D3456" s="343" t="s">
        <v>8900</v>
      </c>
      <c r="E3456" s="752" t="s">
        <v>431</v>
      </c>
      <c r="F3456" s="752" t="s">
        <v>212</v>
      </c>
    </row>
    <row r="3457" spans="2:6" x14ac:dyDescent="0.35">
      <c r="B3457" s="752" t="s">
        <v>1700</v>
      </c>
      <c r="C3457" s="752">
        <v>2575</v>
      </c>
      <c r="D3457" s="343" t="s">
        <v>4146</v>
      </c>
      <c r="E3457" s="752" t="s">
        <v>431</v>
      </c>
      <c r="F3457" s="752" t="s">
        <v>1711</v>
      </c>
    </row>
    <row r="3458" spans="2:6" x14ac:dyDescent="0.35">
      <c r="B3458" s="752" t="s">
        <v>1700</v>
      </c>
      <c r="C3458" s="752">
        <v>2575</v>
      </c>
      <c r="D3458" s="343" t="s">
        <v>13619</v>
      </c>
      <c r="E3458" s="752" t="s">
        <v>431</v>
      </c>
      <c r="F3458" s="752" t="s">
        <v>212</v>
      </c>
    </row>
    <row r="3459" spans="2:6" x14ac:dyDescent="0.35">
      <c r="B3459" s="752" t="s">
        <v>1700</v>
      </c>
      <c r="C3459" s="752">
        <v>2576</v>
      </c>
      <c r="D3459" s="343" t="s">
        <v>13618</v>
      </c>
      <c r="E3459" s="752" t="s">
        <v>431</v>
      </c>
      <c r="F3459" s="752" t="s">
        <v>210</v>
      </c>
    </row>
    <row r="3460" spans="2:6" x14ac:dyDescent="0.35">
      <c r="B3460" s="752" t="s">
        <v>1700</v>
      </c>
      <c r="C3460" s="752">
        <v>2576</v>
      </c>
      <c r="D3460" s="343" t="s">
        <v>13617</v>
      </c>
      <c r="E3460" s="752" t="s">
        <v>431</v>
      </c>
      <c r="F3460" s="752" t="s">
        <v>210</v>
      </c>
    </row>
    <row r="3461" spans="2:6" x14ac:dyDescent="0.35">
      <c r="B3461" s="752" t="s">
        <v>1700</v>
      </c>
      <c r="C3461" s="752">
        <v>2576</v>
      </c>
      <c r="D3461" s="343" t="s">
        <v>13616</v>
      </c>
      <c r="E3461" s="752" t="s">
        <v>431</v>
      </c>
      <c r="F3461" s="752" t="s">
        <v>210</v>
      </c>
    </row>
    <row r="3462" spans="2:6" x14ac:dyDescent="0.35">
      <c r="B3462" s="752" t="s">
        <v>1700</v>
      </c>
      <c r="C3462" s="752">
        <v>2576</v>
      </c>
      <c r="D3462" s="343" t="s">
        <v>13615</v>
      </c>
      <c r="E3462" s="752" t="s">
        <v>431</v>
      </c>
      <c r="F3462" s="752" t="s">
        <v>210</v>
      </c>
    </row>
    <row r="3463" spans="2:6" x14ac:dyDescent="0.35">
      <c r="B3463" s="752" t="s">
        <v>1700</v>
      </c>
      <c r="C3463" s="752">
        <v>2576</v>
      </c>
      <c r="D3463" s="343" t="s">
        <v>13614</v>
      </c>
      <c r="E3463" s="752" t="s">
        <v>431</v>
      </c>
      <c r="F3463" s="752" t="s">
        <v>210</v>
      </c>
    </row>
    <row r="3464" spans="2:6" x14ac:dyDescent="0.35">
      <c r="B3464" s="752" t="s">
        <v>1700</v>
      </c>
      <c r="C3464" s="752">
        <v>2576</v>
      </c>
      <c r="D3464" s="343" t="s">
        <v>13613</v>
      </c>
      <c r="E3464" s="752" t="s">
        <v>431</v>
      </c>
      <c r="F3464" s="752" t="s">
        <v>210</v>
      </c>
    </row>
    <row r="3465" spans="2:6" x14ac:dyDescent="0.35">
      <c r="B3465" s="752" t="s">
        <v>1700</v>
      </c>
      <c r="C3465" s="752">
        <v>2577</v>
      </c>
      <c r="D3465" s="343" t="s">
        <v>2151</v>
      </c>
      <c r="E3465" s="752" t="s">
        <v>431</v>
      </c>
      <c r="F3465" s="752" t="s">
        <v>1711</v>
      </c>
    </row>
    <row r="3466" spans="2:6" x14ac:dyDescent="0.35">
      <c r="B3466" s="752" t="s">
        <v>1700</v>
      </c>
      <c r="C3466" s="752">
        <v>2577</v>
      </c>
      <c r="D3466" s="343" t="s">
        <v>13612</v>
      </c>
      <c r="E3466" s="752" t="s">
        <v>431</v>
      </c>
      <c r="F3466" s="752" t="s">
        <v>1711</v>
      </c>
    </row>
    <row r="3467" spans="2:6" x14ac:dyDescent="0.35">
      <c r="B3467" s="752" t="s">
        <v>1700</v>
      </c>
      <c r="C3467" s="752">
        <v>2577</v>
      </c>
      <c r="D3467" s="343" t="s">
        <v>13611</v>
      </c>
      <c r="E3467" s="752" t="s">
        <v>431</v>
      </c>
      <c r="F3467" s="752" t="s">
        <v>1711</v>
      </c>
    </row>
    <row r="3468" spans="2:6" x14ac:dyDescent="0.35">
      <c r="B3468" s="752" t="s">
        <v>1700</v>
      </c>
      <c r="C3468" s="752">
        <v>2577</v>
      </c>
      <c r="D3468" s="343" t="s">
        <v>3015</v>
      </c>
      <c r="E3468" s="752" t="s">
        <v>431</v>
      </c>
      <c r="F3468" s="752" t="s">
        <v>1711</v>
      </c>
    </row>
    <row r="3469" spans="2:6" x14ac:dyDescent="0.35">
      <c r="B3469" s="752" t="s">
        <v>1700</v>
      </c>
      <c r="C3469" s="752">
        <v>2577</v>
      </c>
      <c r="D3469" s="343" t="s">
        <v>13610</v>
      </c>
      <c r="E3469" s="752" t="s">
        <v>431</v>
      </c>
      <c r="F3469" s="752" t="s">
        <v>1711</v>
      </c>
    </row>
    <row r="3470" spans="2:6" x14ac:dyDescent="0.35">
      <c r="B3470" s="752" t="s">
        <v>1700</v>
      </c>
      <c r="C3470" s="752">
        <v>2577</v>
      </c>
      <c r="D3470" s="343" t="s">
        <v>13609</v>
      </c>
      <c r="E3470" s="752" t="s">
        <v>431</v>
      </c>
      <c r="F3470" s="752" t="s">
        <v>1711</v>
      </c>
    </row>
    <row r="3471" spans="2:6" x14ac:dyDescent="0.35">
      <c r="B3471" s="752" t="s">
        <v>1700</v>
      </c>
      <c r="C3471" s="752">
        <v>2577</v>
      </c>
      <c r="D3471" s="343" t="s">
        <v>13608</v>
      </c>
      <c r="E3471" s="752" t="s">
        <v>431</v>
      </c>
      <c r="F3471" s="752" t="s">
        <v>1711</v>
      </c>
    </row>
    <row r="3472" spans="2:6" x14ac:dyDescent="0.35">
      <c r="B3472" s="752" t="s">
        <v>1700</v>
      </c>
      <c r="C3472" s="752">
        <v>2577</v>
      </c>
      <c r="D3472" s="343" t="s">
        <v>13607</v>
      </c>
      <c r="E3472" s="752" t="s">
        <v>431</v>
      </c>
      <c r="F3472" s="752" t="s">
        <v>1711</v>
      </c>
    </row>
    <row r="3473" spans="2:6" x14ac:dyDescent="0.35">
      <c r="B3473" s="752" t="s">
        <v>1700</v>
      </c>
      <c r="C3473" s="752">
        <v>2577</v>
      </c>
      <c r="D3473" s="343" t="s">
        <v>13606</v>
      </c>
      <c r="E3473" s="752" t="s">
        <v>431</v>
      </c>
      <c r="F3473" s="752" t="s">
        <v>1711</v>
      </c>
    </row>
    <row r="3474" spans="2:6" x14ac:dyDescent="0.35">
      <c r="B3474" s="752" t="s">
        <v>1700</v>
      </c>
      <c r="C3474" s="752">
        <v>2577</v>
      </c>
      <c r="D3474" s="343" t="s">
        <v>13605</v>
      </c>
      <c r="E3474" s="752" t="s">
        <v>431</v>
      </c>
      <c r="F3474" s="752" t="s">
        <v>1711</v>
      </c>
    </row>
    <row r="3475" spans="2:6" x14ac:dyDescent="0.35">
      <c r="B3475" s="752" t="s">
        <v>1700</v>
      </c>
      <c r="C3475" s="752">
        <v>2577</v>
      </c>
      <c r="D3475" s="343" t="s">
        <v>13604</v>
      </c>
      <c r="E3475" s="752" t="s">
        <v>431</v>
      </c>
      <c r="F3475" s="752" t="s">
        <v>1711</v>
      </c>
    </row>
    <row r="3476" spans="2:6" x14ac:dyDescent="0.35">
      <c r="B3476" s="752" t="s">
        <v>1700</v>
      </c>
      <c r="C3476" s="752">
        <v>2577</v>
      </c>
      <c r="D3476" s="343" t="s">
        <v>13603</v>
      </c>
      <c r="E3476" s="752" t="s">
        <v>431</v>
      </c>
      <c r="F3476" s="752" t="s">
        <v>1711</v>
      </c>
    </row>
    <row r="3477" spans="2:6" x14ac:dyDescent="0.35">
      <c r="B3477" s="752" t="s">
        <v>1700</v>
      </c>
      <c r="C3477" s="752">
        <v>2577</v>
      </c>
      <c r="D3477" s="343" t="s">
        <v>13602</v>
      </c>
      <c r="E3477" s="752" t="s">
        <v>431</v>
      </c>
      <c r="F3477" s="752" t="s">
        <v>1711</v>
      </c>
    </row>
    <row r="3478" spans="2:6" x14ac:dyDescent="0.35">
      <c r="B3478" s="752" t="s">
        <v>1700</v>
      </c>
      <c r="C3478" s="752">
        <v>2577</v>
      </c>
      <c r="D3478" s="343" t="s">
        <v>13601</v>
      </c>
      <c r="E3478" s="752" t="s">
        <v>431</v>
      </c>
      <c r="F3478" s="752" t="s">
        <v>1711</v>
      </c>
    </row>
    <row r="3479" spans="2:6" x14ac:dyDescent="0.35">
      <c r="B3479" s="752" t="s">
        <v>1700</v>
      </c>
      <c r="C3479" s="752">
        <v>2577</v>
      </c>
      <c r="D3479" s="343" t="s">
        <v>13600</v>
      </c>
      <c r="E3479" s="752" t="s">
        <v>431</v>
      </c>
      <c r="F3479" s="752" t="s">
        <v>1711</v>
      </c>
    </row>
    <row r="3480" spans="2:6" x14ac:dyDescent="0.35">
      <c r="B3480" s="752" t="s">
        <v>1700</v>
      </c>
      <c r="C3480" s="752">
        <v>2577</v>
      </c>
      <c r="D3480" s="343" t="s">
        <v>13599</v>
      </c>
      <c r="E3480" s="752" t="s">
        <v>431</v>
      </c>
      <c r="F3480" s="752" t="s">
        <v>1711</v>
      </c>
    </row>
    <row r="3481" spans="2:6" x14ac:dyDescent="0.35">
      <c r="B3481" s="752" t="s">
        <v>1700</v>
      </c>
      <c r="C3481" s="752">
        <v>2577</v>
      </c>
      <c r="D3481" s="343" t="s">
        <v>13598</v>
      </c>
      <c r="E3481" s="752" t="s">
        <v>431</v>
      </c>
      <c r="F3481" s="752" t="s">
        <v>1711</v>
      </c>
    </row>
    <row r="3482" spans="2:6" x14ac:dyDescent="0.35">
      <c r="B3482" s="752" t="s">
        <v>1700</v>
      </c>
      <c r="C3482" s="752">
        <v>2577</v>
      </c>
      <c r="D3482" s="343" t="s">
        <v>13597</v>
      </c>
      <c r="E3482" s="752" t="s">
        <v>431</v>
      </c>
      <c r="F3482" s="752" t="s">
        <v>212</v>
      </c>
    </row>
    <row r="3483" spans="2:6" x14ac:dyDescent="0.35">
      <c r="B3483" s="752" t="s">
        <v>1700</v>
      </c>
      <c r="C3483" s="752">
        <v>2577</v>
      </c>
      <c r="D3483" s="343" t="s">
        <v>13596</v>
      </c>
      <c r="E3483" s="752" t="s">
        <v>431</v>
      </c>
      <c r="F3483" s="752" t="s">
        <v>1711</v>
      </c>
    </row>
    <row r="3484" spans="2:6" x14ac:dyDescent="0.35">
      <c r="B3484" s="752" t="s">
        <v>1700</v>
      </c>
      <c r="C3484" s="752">
        <v>2577</v>
      </c>
      <c r="D3484" s="343" t="s">
        <v>13595</v>
      </c>
      <c r="E3484" s="752" t="s">
        <v>431</v>
      </c>
      <c r="F3484" s="752" t="s">
        <v>1711</v>
      </c>
    </row>
    <row r="3485" spans="2:6" x14ac:dyDescent="0.35">
      <c r="B3485" s="752" t="s">
        <v>1700</v>
      </c>
      <c r="C3485" s="752">
        <v>2577</v>
      </c>
      <c r="D3485" s="343" t="s">
        <v>13030</v>
      </c>
      <c r="E3485" s="752" t="s">
        <v>431</v>
      </c>
      <c r="F3485" s="752" t="s">
        <v>1711</v>
      </c>
    </row>
    <row r="3486" spans="2:6" x14ac:dyDescent="0.35">
      <c r="B3486" s="752" t="s">
        <v>1700</v>
      </c>
      <c r="C3486" s="752">
        <v>2577</v>
      </c>
      <c r="D3486" s="343" t="s">
        <v>13594</v>
      </c>
      <c r="E3486" s="752" t="s">
        <v>431</v>
      </c>
      <c r="F3486" s="752" t="s">
        <v>1711</v>
      </c>
    </row>
    <row r="3487" spans="2:6" x14ac:dyDescent="0.35">
      <c r="B3487" s="752" t="s">
        <v>1700</v>
      </c>
      <c r="C3487" s="752">
        <v>2577</v>
      </c>
      <c r="D3487" s="343" t="s">
        <v>9056</v>
      </c>
      <c r="E3487" s="752" t="s">
        <v>431</v>
      </c>
      <c r="F3487" s="752" t="s">
        <v>1711</v>
      </c>
    </row>
    <row r="3488" spans="2:6" x14ac:dyDescent="0.35">
      <c r="B3488" s="752" t="s">
        <v>1700</v>
      </c>
      <c r="C3488" s="752">
        <v>2577</v>
      </c>
      <c r="D3488" s="343" t="s">
        <v>13593</v>
      </c>
      <c r="E3488" s="752" t="s">
        <v>431</v>
      </c>
      <c r="F3488" s="752" t="s">
        <v>1711</v>
      </c>
    </row>
    <row r="3489" spans="2:9" x14ac:dyDescent="0.35">
      <c r="B3489" s="752" t="s">
        <v>1700</v>
      </c>
      <c r="C3489" s="752">
        <v>2577</v>
      </c>
      <c r="D3489" s="343" t="s">
        <v>13592</v>
      </c>
      <c r="E3489" s="752" t="s">
        <v>431</v>
      </c>
      <c r="F3489" s="752" t="s">
        <v>1711</v>
      </c>
    </row>
    <row r="3490" spans="2:9" x14ac:dyDescent="0.35">
      <c r="B3490" s="752" t="s">
        <v>1700</v>
      </c>
      <c r="C3490" s="752">
        <v>2577</v>
      </c>
      <c r="D3490" s="343" t="s">
        <v>13591</v>
      </c>
      <c r="E3490" s="752" t="s">
        <v>431</v>
      </c>
      <c r="F3490" s="752" t="s">
        <v>1711</v>
      </c>
    </row>
    <row r="3491" spans="2:9" x14ac:dyDescent="0.35">
      <c r="B3491" s="752" t="s">
        <v>1700</v>
      </c>
      <c r="C3491" s="752">
        <v>2577</v>
      </c>
      <c r="D3491" s="343" t="s">
        <v>13590</v>
      </c>
      <c r="E3491" s="752" t="s">
        <v>431</v>
      </c>
      <c r="F3491" s="752" t="s">
        <v>1711</v>
      </c>
    </row>
    <row r="3492" spans="2:9" s="757" customFormat="1" x14ac:dyDescent="0.35">
      <c r="B3492" s="752" t="s">
        <v>1700</v>
      </c>
      <c r="C3492" s="752">
        <v>2577</v>
      </c>
      <c r="D3492" s="343" t="s">
        <v>13589</v>
      </c>
      <c r="E3492" s="752" t="s">
        <v>431</v>
      </c>
      <c r="F3492" s="752" t="s">
        <v>1711</v>
      </c>
      <c r="I3492" s="758"/>
    </row>
    <row r="3493" spans="2:9" x14ac:dyDescent="0.35">
      <c r="B3493" s="752" t="s">
        <v>1700</v>
      </c>
      <c r="C3493" s="752">
        <v>2578</v>
      </c>
      <c r="D3493" s="343" t="s">
        <v>2852</v>
      </c>
      <c r="E3493" s="752" t="s">
        <v>431</v>
      </c>
      <c r="F3493" s="752" t="s">
        <v>1711</v>
      </c>
    </row>
    <row r="3494" spans="2:9" x14ac:dyDescent="0.35">
      <c r="B3494" s="752" t="s">
        <v>1700</v>
      </c>
      <c r="C3494" s="752">
        <v>2579</v>
      </c>
      <c r="D3494" s="343" t="s">
        <v>10439</v>
      </c>
      <c r="E3494" s="752" t="s">
        <v>431</v>
      </c>
      <c r="F3494" s="752" t="s">
        <v>1711</v>
      </c>
    </row>
    <row r="3495" spans="2:9" x14ac:dyDescent="0.35">
      <c r="B3495" s="752" t="s">
        <v>1700</v>
      </c>
      <c r="C3495" s="752">
        <v>2579</v>
      </c>
      <c r="D3495" s="343" t="s">
        <v>13588</v>
      </c>
      <c r="E3495" s="752" t="s">
        <v>431</v>
      </c>
      <c r="F3495" s="752" t="s">
        <v>1711</v>
      </c>
    </row>
    <row r="3496" spans="2:9" x14ac:dyDescent="0.35">
      <c r="B3496" s="752" t="s">
        <v>1700</v>
      </c>
      <c r="C3496" s="752">
        <v>2579</v>
      </c>
      <c r="D3496" s="343" t="s">
        <v>1970</v>
      </c>
      <c r="E3496" s="752" t="s">
        <v>431</v>
      </c>
      <c r="F3496" s="752" t="s">
        <v>1711</v>
      </c>
    </row>
    <row r="3497" spans="2:9" x14ac:dyDescent="0.35">
      <c r="B3497" s="752" t="s">
        <v>1700</v>
      </c>
      <c r="C3497" s="752">
        <v>2579</v>
      </c>
      <c r="D3497" s="343" t="s">
        <v>13587</v>
      </c>
      <c r="E3497" s="752" t="s">
        <v>431</v>
      </c>
      <c r="F3497" s="752" t="s">
        <v>1711</v>
      </c>
    </row>
    <row r="3498" spans="2:9" x14ac:dyDescent="0.35">
      <c r="B3498" s="752" t="s">
        <v>1700</v>
      </c>
      <c r="C3498" s="752">
        <v>2579</v>
      </c>
      <c r="D3498" s="343" t="s">
        <v>13586</v>
      </c>
      <c r="E3498" s="752" t="s">
        <v>431</v>
      </c>
      <c r="F3498" s="752" t="s">
        <v>1711</v>
      </c>
    </row>
    <row r="3499" spans="2:9" x14ac:dyDescent="0.35">
      <c r="B3499" s="752" t="s">
        <v>1700</v>
      </c>
      <c r="C3499" s="752">
        <v>2579</v>
      </c>
      <c r="D3499" s="343" t="s">
        <v>13585</v>
      </c>
      <c r="E3499" s="752" t="s">
        <v>431</v>
      </c>
      <c r="F3499" s="752" t="s">
        <v>1711</v>
      </c>
    </row>
    <row r="3500" spans="2:9" x14ac:dyDescent="0.35">
      <c r="B3500" s="752" t="s">
        <v>1700</v>
      </c>
      <c r="C3500" s="752">
        <v>2579</v>
      </c>
      <c r="D3500" s="343" t="s">
        <v>13584</v>
      </c>
      <c r="E3500" s="752" t="s">
        <v>431</v>
      </c>
      <c r="F3500" s="752" t="s">
        <v>1711</v>
      </c>
    </row>
    <row r="3501" spans="2:9" x14ac:dyDescent="0.35">
      <c r="B3501" s="752" t="s">
        <v>1700</v>
      </c>
      <c r="C3501" s="752">
        <v>2580</v>
      </c>
      <c r="D3501" s="343" t="s">
        <v>13583</v>
      </c>
      <c r="E3501" s="752" t="s">
        <v>431</v>
      </c>
      <c r="F3501" s="752" t="s">
        <v>1711</v>
      </c>
    </row>
    <row r="3502" spans="2:9" x14ac:dyDescent="0.35">
      <c r="B3502" s="752" t="s">
        <v>1700</v>
      </c>
      <c r="C3502" s="752">
        <v>2580</v>
      </c>
      <c r="D3502" s="343" t="s">
        <v>3210</v>
      </c>
      <c r="E3502" s="752" t="s">
        <v>431</v>
      </c>
      <c r="F3502" s="752" t="s">
        <v>1711</v>
      </c>
    </row>
    <row r="3503" spans="2:9" x14ac:dyDescent="0.35">
      <c r="B3503" s="752" t="s">
        <v>1700</v>
      </c>
      <c r="C3503" s="752">
        <v>2580</v>
      </c>
      <c r="D3503" s="343" t="s">
        <v>9688</v>
      </c>
      <c r="E3503" s="752" t="s">
        <v>431</v>
      </c>
      <c r="F3503" s="752" t="s">
        <v>1711</v>
      </c>
    </row>
    <row r="3504" spans="2:9" x14ac:dyDescent="0.35">
      <c r="B3504" s="752" t="s">
        <v>1700</v>
      </c>
      <c r="C3504" s="752">
        <v>2580</v>
      </c>
      <c r="D3504" s="343" t="s">
        <v>13582</v>
      </c>
      <c r="E3504" s="752" t="s">
        <v>431</v>
      </c>
      <c r="F3504" s="752" t="s">
        <v>1711</v>
      </c>
    </row>
    <row r="3505" spans="2:6" x14ac:dyDescent="0.35">
      <c r="B3505" s="752" t="s">
        <v>1700</v>
      </c>
      <c r="C3505" s="752">
        <v>2580</v>
      </c>
      <c r="D3505" s="343" t="s">
        <v>13581</v>
      </c>
      <c r="E3505" s="752" t="s">
        <v>431</v>
      </c>
      <c r="F3505" s="752" t="s">
        <v>1711</v>
      </c>
    </row>
    <row r="3506" spans="2:6" x14ac:dyDescent="0.35">
      <c r="B3506" s="752" t="s">
        <v>1700</v>
      </c>
      <c r="C3506" s="752">
        <v>2580</v>
      </c>
      <c r="D3506" s="343" t="s">
        <v>13580</v>
      </c>
      <c r="E3506" s="752" t="s">
        <v>431</v>
      </c>
      <c r="F3506" s="752" t="s">
        <v>1711</v>
      </c>
    </row>
    <row r="3507" spans="2:6" x14ac:dyDescent="0.35">
      <c r="B3507" s="752" t="s">
        <v>1700</v>
      </c>
      <c r="C3507" s="752">
        <v>2580</v>
      </c>
      <c r="D3507" s="343" t="s">
        <v>1954</v>
      </c>
      <c r="E3507" s="752" t="s">
        <v>431</v>
      </c>
      <c r="F3507" s="752" t="s">
        <v>1711</v>
      </c>
    </row>
    <row r="3508" spans="2:6" x14ac:dyDescent="0.35">
      <c r="B3508" s="752" t="s">
        <v>1700</v>
      </c>
      <c r="C3508" s="752">
        <v>2580</v>
      </c>
      <c r="D3508" s="343" t="s">
        <v>13579</v>
      </c>
      <c r="E3508" s="752" t="s">
        <v>431</v>
      </c>
      <c r="F3508" s="752" t="s">
        <v>1711</v>
      </c>
    </row>
    <row r="3509" spans="2:6" x14ac:dyDescent="0.35">
      <c r="B3509" s="752" t="s">
        <v>1700</v>
      </c>
      <c r="C3509" s="752">
        <v>2580</v>
      </c>
      <c r="D3509" s="343" t="s">
        <v>13578</v>
      </c>
      <c r="E3509" s="752" t="s">
        <v>431</v>
      </c>
      <c r="F3509" s="752" t="s">
        <v>1711</v>
      </c>
    </row>
    <row r="3510" spans="2:6" x14ac:dyDescent="0.35">
      <c r="B3510" s="752" t="s">
        <v>1700</v>
      </c>
      <c r="C3510" s="752">
        <v>2580</v>
      </c>
      <c r="D3510" s="343" t="s">
        <v>13577</v>
      </c>
      <c r="E3510" s="752" t="s">
        <v>431</v>
      </c>
      <c r="F3510" s="752" t="s">
        <v>1711</v>
      </c>
    </row>
    <row r="3511" spans="2:6" x14ac:dyDescent="0.35">
      <c r="B3511" s="752" t="s">
        <v>1700</v>
      </c>
      <c r="C3511" s="752">
        <v>2580</v>
      </c>
      <c r="D3511" s="343" t="s">
        <v>13576</v>
      </c>
      <c r="E3511" s="752" t="s">
        <v>431</v>
      </c>
      <c r="F3511" s="752" t="s">
        <v>1711</v>
      </c>
    </row>
    <row r="3512" spans="2:6" x14ac:dyDescent="0.35">
      <c r="B3512" s="752" t="s">
        <v>1700</v>
      </c>
      <c r="C3512" s="752">
        <v>2580</v>
      </c>
      <c r="D3512" s="343" t="s">
        <v>13575</v>
      </c>
      <c r="E3512" s="752" t="s">
        <v>431</v>
      </c>
      <c r="F3512" s="752" t="s">
        <v>1711</v>
      </c>
    </row>
    <row r="3513" spans="2:6" x14ac:dyDescent="0.35">
      <c r="B3513" s="752" t="s">
        <v>1700</v>
      </c>
      <c r="C3513" s="752">
        <v>2580</v>
      </c>
      <c r="D3513" s="343" t="s">
        <v>13574</v>
      </c>
      <c r="E3513" s="752" t="s">
        <v>431</v>
      </c>
      <c r="F3513" s="752" t="s">
        <v>1711</v>
      </c>
    </row>
    <row r="3514" spans="2:6" x14ac:dyDescent="0.35">
      <c r="B3514" s="752" t="s">
        <v>1700</v>
      </c>
      <c r="C3514" s="752">
        <v>2580</v>
      </c>
      <c r="D3514" s="343" t="s">
        <v>13573</v>
      </c>
      <c r="E3514" s="752" t="s">
        <v>431</v>
      </c>
      <c r="F3514" s="752" t="s">
        <v>1711</v>
      </c>
    </row>
    <row r="3515" spans="2:6" x14ac:dyDescent="0.35">
      <c r="B3515" s="752" t="s">
        <v>1700</v>
      </c>
      <c r="C3515" s="752">
        <v>2580</v>
      </c>
      <c r="D3515" s="343" t="s">
        <v>13572</v>
      </c>
      <c r="E3515" s="752" t="s">
        <v>431</v>
      </c>
      <c r="F3515" s="752" t="s">
        <v>1711</v>
      </c>
    </row>
    <row r="3516" spans="2:6" x14ac:dyDescent="0.35">
      <c r="B3516" s="752" t="s">
        <v>1700</v>
      </c>
      <c r="C3516" s="752">
        <v>2580</v>
      </c>
      <c r="D3516" s="343" t="s">
        <v>13571</v>
      </c>
      <c r="E3516" s="752" t="s">
        <v>431</v>
      </c>
      <c r="F3516" s="752" t="s">
        <v>1711</v>
      </c>
    </row>
    <row r="3517" spans="2:6" x14ac:dyDescent="0.35">
      <c r="B3517" s="752" t="s">
        <v>1700</v>
      </c>
      <c r="C3517" s="752">
        <v>2580</v>
      </c>
      <c r="D3517" s="343" t="s">
        <v>13570</v>
      </c>
      <c r="E3517" s="752" t="s">
        <v>431</v>
      </c>
      <c r="F3517" s="752" t="s">
        <v>1711</v>
      </c>
    </row>
    <row r="3518" spans="2:6" x14ac:dyDescent="0.35">
      <c r="B3518" s="752" t="s">
        <v>1700</v>
      </c>
      <c r="C3518" s="752">
        <v>2580</v>
      </c>
      <c r="D3518" s="343" t="s">
        <v>13569</v>
      </c>
      <c r="E3518" s="752" t="s">
        <v>431</v>
      </c>
      <c r="F3518" s="752" t="s">
        <v>1711</v>
      </c>
    </row>
    <row r="3519" spans="2:6" x14ac:dyDescent="0.35">
      <c r="B3519" s="752" t="s">
        <v>1700</v>
      </c>
      <c r="C3519" s="752">
        <v>2580</v>
      </c>
      <c r="D3519" s="343" t="s">
        <v>13568</v>
      </c>
      <c r="E3519" s="752" t="s">
        <v>431</v>
      </c>
      <c r="F3519" s="752" t="s">
        <v>1711</v>
      </c>
    </row>
    <row r="3520" spans="2:6" x14ac:dyDescent="0.35">
      <c r="B3520" s="752" t="s">
        <v>1700</v>
      </c>
      <c r="C3520" s="752">
        <v>2580</v>
      </c>
      <c r="D3520" s="343" t="s">
        <v>2117</v>
      </c>
      <c r="E3520" s="752" t="s">
        <v>431</v>
      </c>
      <c r="F3520" s="752" t="s">
        <v>1711</v>
      </c>
    </row>
    <row r="3521" spans="2:6" x14ac:dyDescent="0.35">
      <c r="B3521" s="752" t="s">
        <v>1700</v>
      </c>
      <c r="C3521" s="752">
        <v>2580</v>
      </c>
      <c r="D3521" s="343" t="s">
        <v>13567</v>
      </c>
      <c r="E3521" s="752" t="s">
        <v>431</v>
      </c>
      <c r="F3521" s="752" t="s">
        <v>1711</v>
      </c>
    </row>
    <row r="3522" spans="2:6" x14ac:dyDescent="0.35">
      <c r="B3522" s="752" t="s">
        <v>1700</v>
      </c>
      <c r="C3522" s="752">
        <v>2580</v>
      </c>
      <c r="D3522" s="343" t="s">
        <v>13566</v>
      </c>
      <c r="E3522" s="752" t="s">
        <v>431</v>
      </c>
      <c r="F3522" s="752" t="s">
        <v>1711</v>
      </c>
    </row>
    <row r="3523" spans="2:6" x14ac:dyDescent="0.35">
      <c r="B3523" s="752" t="s">
        <v>1700</v>
      </c>
      <c r="C3523" s="752">
        <v>2580</v>
      </c>
      <c r="D3523" s="343" t="s">
        <v>13565</v>
      </c>
      <c r="E3523" s="752" t="s">
        <v>431</v>
      </c>
      <c r="F3523" s="752" t="s">
        <v>1711</v>
      </c>
    </row>
    <row r="3524" spans="2:6" x14ac:dyDescent="0.35">
      <c r="B3524" s="752" t="s">
        <v>1700</v>
      </c>
      <c r="C3524" s="752">
        <v>2580</v>
      </c>
      <c r="D3524" s="343" t="s">
        <v>13564</v>
      </c>
      <c r="E3524" s="752" t="s">
        <v>431</v>
      </c>
      <c r="F3524" s="752" t="s">
        <v>1711</v>
      </c>
    </row>
    <row r="3525" spans="2:6" x14ac:dyDescent="0.35">
      <c r="B3525" s="752" t="s">
        <v>1700</v>
      </c>
      <c r="C3525" s="752">
        <v>2580</v>
      </c>
      <c r="D3525" s="343" t="s">
        <v>12492</v>
      </c>
      <c r="E3525" s="752" t="s">
        <v>431</v>
      </c>
      <c r="F3525" s="752" t="s">
        <v>1711</v>
      </c>
    </row>
    <row r="3526" spans="2:6" x14ac:dyDescent="0.35">
      <c r="B3526" s="752" t="s">
        <v>1700</v>
      </c>
      <c r="C3526" s="752">
        <v>2580</v>
      </c>
      <c r="D3526" s="343" t="s">
        <v>13563</v>
      </c>
      <c r="E3526" s="752" t="s">
        <v>431</v>
      </c>
      <c r="F3526" s="752" t="s">
        <v>1711</v>
      </c>
    </row>
    <row r="3527" spans="2:6" x14ac:dyDescent="0.35">
      <c r="B3527" s="752" t="s">
        <v>1700</v>
      </c>
      <c r="C3527" s="752">
        <v>2580</v>
      </c>
      <c r="D3527" s="343" t="s">
        <v>13562</v>
      </c>
      <c r="E3527" s="752" t="s">
        <v>431</v>
      </c>
      <c r="F3527" s="752" t="s">
        <v>1711</v>
      </c>
    </row>
    <row r="3528" spans="2:6" x14ac:dyDescent="0.35">
      <c r="B3528" s="752" t="s">
        <v>1700</v>
      </c>
      <c r="C3528" s="752">
        <v>2580</v>
      </c>
      <c r="D3528" s="343" t="s">
        <v>13561</v>
      </c>
      <c r="E3528" s="752" t="s">
        <v>431</v>
      </c>
      <c r="F3528" s="752" t="s">
        <v>1711</v>
      </c>
    </row>
    <row r="3529" spans="2:6" x14ac:dyDescent="0.35">
      <c r="B3529" s="752" t="s">
        <v>1700</v>
      </c>
      <c r="C3529" s="752">
        <v>2580</v>
      </c>
      <c r="D3529" s="343" t="s">
        <v>9076</v>
      </c>
      <c r="E3529" s="752" t="s">
        <v>431</v>
      </c>
      <c r="F3529" s="752" t="s">
        <v>1711</v>
      </c>
    </row>
    <row r="3530" spans="2:6" x14ac:dyDescent="0.35">
      <c r="B3530" s="752" t="s">
        <v>1700</v>
      </c>
      <c r="C3530" s="752">
        <v>2580</v>
      </c>
      <c r="D3530" s="343" t="s">
        <v>13560</v>
      </c>
      <c r="E3530" s="752" t="s">
        <v>431</v>
      </c>
      <c r="F3530" s="752" t="s">
        <v>1711</v>
      </c>
    </row>
    <row r="3531" spans="2:6" x14ac:dyDescent="0.35">
      <c r="B3531" s="752" t="s">
        <v>1700</v>
      </c>
      <c r="C3531" s="752">
        <v>2580</v>
      </c>
      <c r="D3531" s="343" t="s">
        <v>13559</v>
      </c>
      <c r="E3531" s="752" t="s">
        <v>431</v>
      </c>
      <c r="F3531" s="752" t="s">
        <v>1711</v>
      </c>
    </row>
    <row r="3532" spans="2:6" x14ac:dyDescent="0.35">
      <c r="B3532" s="752" t="s">
        <v>1700</v>
      </c>
      <c r="C3532" s="752">
        <v>2580</v>
      </c>
      <c r="D3532" s="343" t="s">
        <v>13558</v>
      </c>
      <c r="E3532" s="752" t="s">
        <v>431</v>
      </c>
      <c r="F3532" s="752" t="s">
        <v>1711</v>
      </c>
    </row>
    <row r="3533" spans="2:6" x14ac:dyDescent="0.35">
      <c r="B3533" s="752" t="s">
        <v>1700</v>
      </c>
      <c r="C3533" s="752">
        <v>2580</v>
      </c>
      <c r="D3533" s="343" t="s">
        <v>13557</v>
      </c>
      <c r="E3533" s="752" t="s">
        <v>431</v>
      </c>
      <c r="F3533" s="752" t="s">
        <v>1711</v>
      </c>
    </row>
    <row r="3534" spans="2:6" x14ac:dyDescent="0.35">
      <c r="B3534" s="752" t="s">
        <v>1700</v>
      </c>
      <c r="C3534" s="752">
        <v>2580</v>
      </c>
      <c r="D3534" s="343" t="s">
        <v>13556</v>
      </c>
      <c r="E3534" s="752" t="s">
        <v>431</v>
      </c>
      <c r="F3534" s="752" t="s">
        <v>1711</v>
      </c>
    </row>
    <row r="3535" spans="2:6" x14ac:dyDescent="0.35">
      <c r="B3535" s="752" t="s">
        <v>1700</v>
      </c>
      <c r="C3535" s="752">
        <v>2580</v>
      </c>
      <c r="D3535" s="343" t="s">
        <v>13555</v>
      </c>
      <c r="E3535" s="752" t="s">
        <v>431</v>
      </c>
      <c r="F3535" s="752" t="s">
        <v>1711</v>
      </c>
    </row>
    <row r="3536" spans="2:6" x14ac:dyDescent="0.35">
      <c r="B3536" s="752" t="s">
        <v>1700</v>
      </c>
      <c r="C3536" s="752">
        <v>2580</v>
      </c>
      <c r="D3536" s="343" t="s">
        <v>13554</v>
      </c>
      <c r="E3536" s="752" t="s">
        <v>431</v>
      </c>
      <c r="F3536" s="752" t="s">
        <v>1711</v>
      </c>
    </row>
    <row r="3537" spans="2:6" x14ac:dyDescent="0.35">
      <c r="B3537" s="752" t="s">
        <v>1700</v>
      </c>
      <c r="C3537" s="752">
        <v>2580</v>
      </c>
      <c r="D3537" s="343" t="s">
        <v>13553</v>
      </c>
      <c r="E3537" s="752" t="s">
        <v>431</v>
      </c>
      <c r="F3537" s="752" t="s">
        <v>1711</v>
      </c>
    </row>
    <row r="3538" spans="2:6" x14ac:dyDescent="0.35">
      <c r="B3538" s="752" t="s">
        <v>1700</v>
      </c>
      <c r="C3538" s="752">
        <v>2580</v>
      </c>
      <c r="D3538" s="343" t="s">
        <v>13552</v>
      </c>
      <c r="E3538" s="752" t="s">
        <v>431</v>
      </c>
      <c r="F3538" s="752" t="s">
        <v>1711</v>
      </c>
    </row>
    <row r="3539" spans="2:6" x14ac:dyDescent="0.35">
      <c r="B3539" s="752" t="s">
        <v>1700</v>
      </c>
      <c r="C3539" s="752">
        <v>2580</v>
      </c>
      <c r="D3539" s="343" t="s">
        <v>13551</v>
      </c>
      <c r="E3539" s="752" t="s">
        <v>431</v>
      </c>
      <c r="F3539" s="752" t="s">
        <v>1711</v>
      </c>
    </row>
    <row r="3540" spans="2:6" x14ac:dyDescent="0.35">
      <c r="B3540" s="752" t="s">
        <v>1700</v>
      </c>
      <c r="C3540" s="752">
        <v>2580</v>
      </c>
      <c r="D3540" s="343" t="s">
        <v>13550</v>
      </c>
      <c r="E3540" s="752" t="s">
        <v>431</v>
      </c>
      <c r="F3540" s="752" t="s">
        <v>1711</v>
      </c>
    </row>
    <row r="3541" spans="2:6" x14ac:dyDescent="0.35">
      <c r="B3541" s="752" t="s">
        <v>1700</v>
      </c>
      <c r="C3541" s="752">
        <v>2580</v>
      </c>
      <c r="D3541" s="343" t="s">
        <v>13549</v>
      </c>
      <c r="E3541" s="752" t="s">
        <v>431</v>
      </c>
      <c r="F3541" s="752" t="s">
        <v>1711</v>
      </c>
    </row>
    <row r="3542" spans="2:6" x14ac:dyDescent="0.35">
      <c r="B3542" s="752" t="s">
        <v>1700</v>
      </c>
      <c r="C3542" s="752">
        <v>2580</v>
      </c>
      <c r="D3542" s="343" t="s">
        <v>13548</v>
      </c>
      <c r="E3542" s="752" t="s">
        <v>431</v>
      </c>
      <c r="F3542" s="752" t="s">
        <v>1711</v>
      </c>
    </row>
    <row r="3543" spans="2:6" x14ac:dyDescent="0.35">
      <c r="B3543" s="752" t="s">
        <v>1700</v>
      </c>
      <c r="C3543" s="752">
        <v>2580</v>
      </c>
      <c r="D3543" s="343" t="s">
        <v>13547</v>
      </c>
      <c r="E3543" s="752" t="s">
        <v>431</v>
      </c>
      <c r="F3543" s="752" t="s">
        <v>1711</v>
      </c>
    </row>
    <row r="3544" spans="2:6" x14ac:dyDescent="0.35">
      <c r="B3544" s="752" t="s">
        <v>1700</v>
      </c>
      <c r="C3544" s="752">
        <v>2580</v>
      </c>
      <c r="D3544" s="343" t="s">
        <v>13546</v>
      </c>
      <c r="E3544" s="752" t="s">
        <v>431</v>
      </c>
      <c r="F3544" s="752" t="s">
        <v>1711</v>
      </c>
    </row>
    <row r="3545" spans="2:6" x14ac:dyDescent="0.35">
      <c r="B3545" s="752" t="s">
        <v>1700</v>
      </c>
      <c r="C3545" s="752">
        <v>2581</v>
      </c>
      <c r="D3545" s="343" t="s">
        <v>13545</v>
      </c>
      <c r="E3545" s="752" t="s">
        <v>431</v>
      </c>
      <c r="F3545" s="752" t="s">
        <v>1698</v>
      </c>
    </row>
    <row r="3546" spans="2:6" x14ac:dyDescent="0.35">
      <c r="B3546" s="752" t="s">
        <v>1700</v>
      </c>
      <c r="C3546" s="752">
        <v>2581</v>
      </c>
      <c r="D3546" s="343" t="s">
        <v>13544</v>
      </c>
      <c r="E3546" s="752" t="s">
        <v>431</v>
      </c>
      <c r="F3546" s="752" t="s">
        <v>1698</v>
      </c>
    </row>
    <row r="3547" spans="2:6" x14ac:dyDescent="0.35">
      <c r="B3547" s="752" t="s">
        <v>1700</v>
      </c>
      <c r="C3547" s="752">
        <v>2581</v>
      </c>
      <c r="D3547" s="343" t="s">
        <v>13543</v>
      </c>
      <c r="E3547" s="752" t="s">
        <v>431</v>
      </c>
      <c r="F3547" s="752" t="s">
        <v>1698</v>
      </c>
    </row>
    <row r="3548" spans="2:6" x14ac:dyDescent="0.35">
      <c r="B3548" s="752" t="s">
        <v>1700</v>
      </c>
      <c r="C3548" s="752">
        <v>2581</v>
      </c>
      <c r="D3548" s="343" t="s">
        <v>13542</v>
      </c>
      <c r="E3548" s="752" t="s">
        <v>431</v>
      </c>
      <c r="F3548" s="752" t="s">
        <v>1698</v>
      </c>
    </row>
    <row r="3549" spans="2:6" x14ac:dyDescent="0.35">
      <c r="B3549" s="752" t="s">
        <v>1700</v>
      </c>
      <c r="C3549" s="752">
        <v>2581</v>
      </c>
      <c r="D3549" s="343" t="s">
        <v>2041</v>
      </c>
      <c r="E3549" s="752" t="s">
        <v>431</v>
      </c>
      <c r="F3549" s="752" t="s">
        <v>1698</v>
      </c>
    </row>
    <row r="3550" spans="2:6" x14ac:dyDescent="0.35">
      <c r="B3550" s="752" t="s">
        <v>1700</v>
      </c>
      <c r="C3550" s="752">
        <v>2581</v>
      </c>
      <c r="D3550" s="343" t="s">
        <v>13541</v>
      </c>
      <c r="E3550" s="752" t="s">
        <v>431</v>
      </c>
      <c r="F3550" s="752" t="s">
        <v>1698</v>
      </c>
    </row>
    <row r="3551" spans="2:6" x14ac:dyDescent="0.35">
      <c r="B3551" s="752" t="s">
        <v>1700</v>
      </c>
      <c r="C3551" s="752">
        <v>2581</v>
      </c>
      <c r="D3551" s="343" t="s">
        <v>13540</v>
      </c>
      <c r="E3551" s="752" t="s">
        <v>431</v>
      </c>
      <c r="F3551" s="752" t="s">
        <v>1698</v>
      </c>
    </row>
    <row r="3552" spans="2:6" x14ac:dyDescent="0.35">
      <c r="B3552" s="752" t="s">
        <v>1700</v>
      </c>
      <c r="C3552" s="752">
        <v>2581</v>
      </c>
      <c r="D3552" s="343" t="s">
        <v>13539</v>
      </c>
      <c r="E3552" s="752" t="s">
        <v>431</v>
      </c>
      <c r="F3552" s="752" t="s">
        <v>1698</v>
      </c>
    </row>
    <row r="3553" spans="2:6" x14ac:dyDescent="0.35">
      <c r="B3553" s="752" t="s">
        <v>1700</v>
      </c>
      <c r="C3553" s="752">
        <v>2581</v>
      </c>
      <c r="D3553" s="343" t="s">
        <v>13538</v>
      </c>
      <c r="E3553" s="752" t="s">
        <v>431</v>
      </c>
      <c r="F3553" s="752" t="s">
        <v>1698</v>
      </c>
    </row>
    <row r="3554" spans="2:6" x14ac:dyDescent="0.35">
      <c r="B3554" s="752" t="s">
        <v>1700</v>
      </c>
      <c r="C3554" s="752">
        <v>2581</v>
      </c>
      <c r="D3554" s="343" t="s">
        <v>13537</v>
      </c>
      <c r="E3554" s="752" t="s">
        <v>431</v>
      </c>
      <c r="F3554" s="752" t="s">
        <v>1698</v>
      </c>
    </row>
    <row r="3555" spans="2:6" x14ac:dyDescent="0.35">
      <c r="B3555" s="752" t="s">
        <v>1700</v>
      </c>
      <c r="C3555" s="752">
        <v>2581</v>
      </c>
      <c r="D3555" s="343" t="s">
        <v>13536</v>
      </c>
      <c r="E3555" s="752" t="s">
        <v>431</v>
      </c>
      <c r="F3555" s="752" t="s">
        <v>1698</v>
      </c>
    </row>
    <row r="3556" spans="2:6" x14ac:dyDescent="0.35">
      <c r="B3556" s="752" t="s">
        <v>1700</v>
      </c>
      <c r="C3556" s="752">
        <v>2581</v>
      </c>
      <c r="D3556" s="343" t="s">
        <v>13535</v>
      </c>
      <c r="E3556" s="752" t="s">
        <v>431</v>
      </c>
      <c r="F3556" s="752" t="s">
        <v>1698</v>
      </c>
    </row>
    <row r="3557" spans="2:6" x14ac:dyDescent="0.35">
      <c r="B3557" s="752" t="s">
        <v>1700</v>
      </c>
      <c r="C3557" s="752">
        <v>2581</v>
      </c>
      <c r="D3557" s="343" t="s">
        <v>13534</v>
      </c>
      <c r="E3557" s="752" t="s">
        <v>431</v>
      </c>
      <c r="F3557" s="752" t="s">
        <v>1698</v>
      </c>
    </row>
    <row r="3558" spans="2:6" x14ac:dyDescent="0.35">
      <c r="B3558" s="752" t="s">
        <v>1700</v>
      </c>
      <c r="C3558" s="752">
        <v>2581</v>
      </c>
      <c r="D3558" s="343" t="s">
        <v>13533</v>
      </c>
      <c r="E3558" s="752" t="s">
        <v>431</v>
      </c>
      <c r="F3558" s="752" t="s">
        <v>1698</v>
      </c>
    </row>
    <row r="3559" spans="2:6" x14ac:dyDescent="0.35">
      <c r="B3559" s="752" t="s">
        <v>1700</v>
      </c>
      <c r="C3559" s="752">
        <v>2581</v>
      </c>
      <c r="D3559" s="343" t="s">
        <v>13532</v>
      </c>
      <c r="E3559" s="752" t="s">
        <v>431</v>
      </c>
      <c r="F3559" s="752" t="s">
        <v>1698</v>
      </c>
    </row>
    <row r="3560" spans="2:6" x14ac:dyDescent="0.35">
      <c r="B3560" s="752" t="s">
        <v>1700</v>
      </c>
      <c r="C3560" s="752">
        <v>2581</v>
      </c>
      <c r="D3560" s="343" t="s">
        <v>13531</v>
      </c>
      <c r="E3560" s="752" t="s">
        <v>431</v>
      </c>
      <c r="F3560" s="752" t="s">
        <v>1698</v>
      </c>
    </row>
    <row r="3561" spans="2:6" x14ac:dyDescent="0.35">
      <c r="B3561" s="752" t="s">
        <v>1700</v>
      </c>
      <c r="C3561" s="752">
        <v>2581</v>
      </c>
      <c r="D3561" s="343" t="s">
        <v>13530</v>
      </c>
      <c r="E3561" s="752" t="s">
        <v>431</v>
      </c>
      <c r="F3561" s="752" t="s">
        <v>1698</v>
      </c>
    </row>
    <row r="3562" spans="2:6" x14ac:dyDescent="0.35">
      <c r="B3562" s="752" t="s">
        <v>1700</v>
      </c>
      <c r="C3562" s="752">
        <v>2582</v>
      </c>
      <c r="D3562" s="343" t="s">
        <v>13529</v>
      </c>
      <c r="E3562" s="752" t="s">
        <v>431</v>
      </c>
      <c r="F3562" s="752" t="s">
        <v>1711</v>
      </c>
    </row>
    <row r="3563" spans="2:6" x14ac:dyDescent="0.35">
      <c r="B3563" s="752" t="s">
        <v>1700</v>
      </c>
      <c r="C3563" s="752">
        <v>2582</v>
      </c>
      <c r="D3563" s="343" t="s">
        <v>13528</v>
      </c>
      <c r="E3563" s="752" t="s">
        <v>431</v>
      </c>
      <c r="F3563" s="752" t="s">
        <v>1711</v>
      </c>
    </row>
    <row r="3564" spans="2:6" x14ac:dyDescent="0.35">
      <c r="B3564" s="752" t="s">
        <v>1700</v>
      </c>
      <c r="C3564" s="752">
        <v>2582</v>
      </c>
      <c r="D3564" s="343" t="s">
        <v>13527</v>
      </c>
      <c r="E3564" s="752" t="s">
        <v>431</v>
      </c>
      <c r="F3564" s="752" t="s">
        <v>1711</v>
      </c>
    </row>
    <row r="3565" spans="2:6" x14ac:dyDescent="0.35">
      <c r="B3565" s="752" t="s">
        <v>1700</v>
      </c>
      <c r="C3565" s="752">
        <v>2582</v>
      </c>
      <c r="D3565" s="343" t="s">
        <v>13526</v>
      </c>
      <c r="E3565" s="752" t="s">
        <v>431</v>
      </c>
      <c r="F3565" s="752" t="s">
        <v>1711</v>
      </c>
    </row>
    <row r="3566" spans="2:6" x14ac:dyDescent="0.35">
      <c r="B3566" s="752" t="s">
        <v>1700</v>
      </c>
      <c r="C3566" s="752">
        <v>2582</v>
      </c>
      <c r="D3566" s="343" t="s">
        <v>13525</v>
      </c>
      <c r="E3566" s="752" t="s">
        <v>431</v>
      </c>
      <c r="F3566" s="752" t="s">
        <v>1711</v>
      </c>
    </row>
    <row r="3567" spans="2:6" x14ac:dyDescent="0.35">
      <c r="B3567" s="752" t="s">
        <v>1700</v>
      </c>
      <c r="C3567" s="752">
        <v>2582</v>
      </c>
      <c r="D3567" s="343" t="s">
        <v>13524</v>
      </c>
      <c r="E3567" s="752" t="s">
        <v>431</v>
      </c>
      <c r="F3567" s="752" t="s">
        <v>1711</v>
      </c>
    </row>
    <row r="3568" spans="2:6" x14ac:dyDescent="0.35">
      <c r="B3568" s="752" t="s">
        <v>1700</v>
      </c>
      <c r="C3568" s="752">
        <v>2582</v>
      </c>
      <c r="D3568" s="343" t="s">
        <v>5765</v>
      </c>
      <c r="E3568" s="752" t="s">
        <v>431</v>
      </c>
      <c r="F3568" s="752" t="s">
        <v>1711</v>
      </c>
    </row>
    <row r="3569" spans="2:6" x14ac:dyDescent="0.35">
      <c r="B3569" s="752" t="s">
        <v>1700</v>
      </c>
      <c r="C3569" s="752">
        <v>2582</v>
      </c>
      <c r="D3569" s="343" t="s">
        <v>13523</v>
      </c>
      <c r="E3569" s="752" t="s">
        <v>431</v>
      </c>
      <c r="F3569" s="752" t="s">
        <v>1711</v>
      </c>
    </row>
    <row r="3570" spans="2:6" x14ac:dyDescent="0.35">
      <c r="B3570" s="752" t="s">
        <v>1700</v>
      </c>
      <c r="C3570" s="752">
        <v>2582</v>
      </c>
      <c r="D3570" s="343" t="s">
        <v>13522</v>
      </c>
      <c r="E3570" s="752" t="s">
        <v>431</v>
      </c>
      <c r="F3570" s="752" t="s">
        <v>1711</v>
      </c>
    </row>
    <row r="3571" spans="2:6" x14ac:dyDescent="0.35">
      <c r="B3571" s="752" t="s">
        <v>1700</v>
      </c>
      <c r="C3571" s="752">
        <v>2582</v>
      </c>
      <c r="D3571" s="343" t="s">
        <v>13521</v>
      </c>
      <c r="E3571" s="752" t="s">
        <v>431</v>
      </c>
      <c r="F3571" s="752" t="s">
        <v>1711</v>
      </c>
    </row>
    <row r="3572" spans="2:6" x14ac:dyDescent="0.35">
      <c r="B3572" s="752" t="s">
        <v>1700</v>
      </c>
      <c r="C3572" s="752">
        <v>2582</v>
      </c>
      <c r="D3572" s="343" t="s">
        <v>13520</v>
      </c>
      <c r="E3572" s="752" t="s">
        <v>431</v>
      </c>
      <c r="F3572" s="752" t="s">
        <v>1711</v>
      </c>
    </row>
    <row r="3573" spans="2:6" x14ac:dyDescent="0.35">
      <c r="B3573" s="752" t="s">
        <v>1700</v>
      </c>
      <c r="C3573" s="752">
        <v>2582</v>
      </c>
      <c r="D3573" s="343" t="s">
        <v>13519</v>
      </c>
      <c r="E3573" s="752" t="s">
        <v>431</v>
      </c>
      <c r="F3573" s="752" t="s">
        <v>1711</v>
      </c>
    </row>
    <row r="3574" spans="2:6" x14ac:dyDescent="0.35">
      <c r="B3574" s="752" t="s">
        <v>1700</v>
      </c>
      <c r="C3574" s="752">
        <v>2582</v>
      </c>
      <c r="D3574" s="343" t="s">
        <v>13518</v>
      </c>
      <c r="E3574" s="752" t="s">
        <v>431</v>
      </c>
      <c r="F3574" s="752" t="s">
        <v>1711</v>
      </c>
    </row>
    <row r="3575" spans="2:6" x14ac:dyDescent="0.35">
      <c r="B3575" s="752" t="s">
        <v>1700</v>
      </c>
      <c r="C3575" s="752">
        <v>2582</v>
      </c>
      <c r="D3575" s="343" t="s">
        <v>13517</v>
      </c>
      <c r="E3575" s="752" t="s">
        <v>431</v>
      </c>
      <c r="F3575" s="752" t="s">
        <v>1711</v>
      </c>
    </row>
    <row r="3576" spans="2:6" x14ac:dyDescent="0.35">
      <c r="B3576" s="752" t="s">
        <v>1700</v>
      </c>
      <c r="C3576" s="752">
        <v>2582</v>
      </c>
      <c r="D3576" s="343" t="s">
        <v>13516</v>
      </c>
      <c r="E3576" s="752" t="s">
        <v>431</v>
      </c>
      <c r="F3576" s="752" t="s">
        <v>1711</v>
      </c>
    </row>
    <row r="3577" spans="2:6" x14ac:dyDescent="0.35">
      <c r="B3577" s="752" t="s">
        <v>1700</v>
      </c>
      <c r="C3577" s="752">
        <v>2582</v>
      </c>
      <c r="D3577" s="343" t="s">
        <v>13515</v>
      </c>
      <c r="E3577" s="752" t="s">
        <v>431</v>
      </c>
      <c r="F3577" s="752" t="s">
        <v>212</v>
      </c>
    </row>
    <row r="3578" spans="2:6" x14ac:dyDescent="0.35">
      <c r="B3578" s="752" t="s">
        <v>1700</v>
      </c>
      <c r="C3578" s="752">
        <v>2582</v>
      </c>
      <c r="D3578" s="343" t="s">
        <v>13514</v>
      </c>
      <c r="E3578" s="752" t="s">
        <v>431</v>
      </c>
      <c r="F3578" s="752" t="s">
        <v>212</v>
      </c>
    </row>
    <row r="3579" spans="2:6" x14ac:dyDescent="0.35">
      <c r="B3579" s="752" t="s">
        <v>1700</v>
      </c>
      <c r="C3579" s="752">
        <v>2582</v>
      </c>
      <c r="D3579" s="343" t="s">
        <v>13513</v>
      </c>
      <c r="E3579" s="752" t="s">
        <v>431</v>
      </c>
      <c r="F3579" s="752" t="s">
        <v>1711</v>
      </c>
    </row>
    <row r="3580" spans="2:6" x14ac:dyDescent="0.35">
      <c r="B3580" s="752" t="s">
        <v>1700</v>
      </c>
      <c r="C3580" s="752">
        <v>2582</v>
      </c>
      <c r="D3580" s="343" t="s">
        <v>13512</v>
      </c>
      <c r="E3580" s="752" t="s">
        <v>431</v>
      </c>
      <c r="F3580" s="752" t="s">
        <v>1711</v>
      </c>
    </row>
    <row r="3581" spans="2:6" x14ac:dyDescent="0.35">
      <c r="B3581" s="752" t="s">
        <v>1700</v>
      </c>
      <c r="C3581" s="752">
        <v>2582</v>
      </c>
      <c r="D3581" s="343" t="s">
        <v>13511</v>
      </c>
      <c r="E3581" s="752" t="s">
        <v>431</v>
      </c>
      <c r="F3581" s="752" t="s">
        <v>1711</v>
      </c>
    </row>
    <row r="3582" spans="2:6" x14ac:dyDescent="0.35">
      <c r="B3582" s="752" t="s">
        <v>1700</v>
      </c>
      <c r="C3582" s="752">
        <v>2582</v>
      </c>
      <c r="D3582" s="343" t="s">
        <v>13510</v>
      </c>
      <c r="E3582" s="752" t="s">
        <v>431</v>
      </c>
      <c r="F3582" s="752" t="s">
        <v>1711</v>
      </c>
    </row>
    <row r="3583" spans="2:6" x14ac:dyDescent="0.35">
      <c r="B3583" s="752" t="s">
        <v>1700</v>
      </c>
      <c r="C3583" s="752">
        <v>2582</v>
      </c>
      <c r="D3583" s="343" t="s">
        <v>13509</v>
      </c>
      <c r="E3583" s="752" t="s">
        <v>431</v>
      </c>
      <c r="F3583" s="752" t="s">
        <v>1711</v>
      </c>
    </row>
    <row r="3584" spans="2:6" x14ac:dyDescent="0.35">
      <c r="B3584" s="752" t="s">
        <v>1700</v>
      </c>
      <c r="C3584" s="752">
        <v>2583</v>
      </c>
      <c r="D3584" s="343" t="s">
        <v>13508</v>
      </c>
      <c r="E3584" s="752" t="s">
        <v>431</v>
      </c>
      <c r="F3584" s="752" t="s">
        <v>1698</v>
      </c>
    </row>
    <row r="3585" spans="2:6" x14ac:dyDescent="0.35">
      <c r="B3585" s="752" t="s">
        <v>1700</v>
      </c>
      <c r="C3585" s="752">
        <v>2583</v>
      </c>
      <c r="D3585" s="343" t="s">
        <v>13507</v>
      </c>
      <c r="E3585" s="752" t="s">
        <v>431</v>
      </c>
      <c r="F3585" s="752" t="s">
        <v>1698</v>
      </c>
    </row>
    <row r="3586" spans="2:6" x14ac:dyDescent="0.35">
      <c r="B3586" s="752" t="s">
        <v>1700</v>
      </c>
      <c r="C3586" s="752">
        <v>2583</v>
      </c>
      <c r="D3586" s="343" t="s">
        <v>13506</v>
      </c>
      <c r="E3586" s="752" t="s">
        <v>431</v>
      </c>
      <c r="F3586" s="752" t="s">
        <v>1698</v>
      </c>
    </row>
    <row r="3587" spans="2:6" x14ac:dyDescent="0.35">
      <c r="B3587" s="752" t="s">
        <v>1700</v>
      </c>
      <c r="C3587" s="752">
        <v>2583</v>
      </c>
      <c r="D3587" s="343" t="s">
        <v>13505</v>
      </c>
      <c r="E3587" s="752" t="s">
        <v>431</v>
      </c>
      <c r="F3587" s="752" t="s">
        <v>1698</v>
      </c>
    </row>
    <row r="3588" spans="2:6" x14ac:dyDescent="0.35">
      <c r="B3588" s="752" t="s">
        <v>1700</v>
      </c>
      <c r="C3588" s="752">
        <v>2583</v>
      </c>
      <c r="D3588" s="343" t="s">
        <v>13504</v>
      </c>
      <c r="E3588" s="752" t="s">
        <v>431</v>
      </c>
      <c r="F3588" s="752" t="s">
        <v>1698</v>
      </c>
    </row>
    <row r="3589" spans="2:6" x14ac:dyDescent="0.35">
      <c r="B3589" s="752" t="s">
        <v>1700</v>
      </c>
      <c r="C3589" s="752">
        <v>2583</v>
      </c>
      <c r="D3589" s="343" t="s">
        <v>13503</v>
      </c>
      <c r="E3589" s="752" t="s">
        <v>431</v>
      </c>
      <c r="F3589" s="752" t="s">
        <v>1698</v>
      </c>
    </row>
    <row r="3590" spans="2:6" x14ac:dyDescent="0.35">
      <c r="B3590" s="752" t="s">
        <v>1700</v>
      </c>
      <c r="C3590" s="752">
        <v>2583</v>
      </c>
      <c r="D3590" s="343" t="s">
        <v>13502</v>
      </c>
      <c r="E3590" s="752" t="s">
        <v>431</v>
      </c>
      <c r="F3590" s="752" t="s">
        <v>1698</v>
      </c>
    </row>
    <row r="3591" spans="2:6" x14ac:dyDescent="0.35">
      <c r="B3591" s="752" t="s">
        <v>1700</v>
      </c>
      <c r="C3591" s="752">
        <v>2583</v>
      </c>
      <c r="D3591" s="343" t="s">
        <v>13501</v>
      </c>
      <c r="E3591" s="752" t="s">
        <v>431</v>
      </c>
      <c r="F3591" s="752" t="s">
        <v>1698</v>
      </c>
    </row>
    <row r="3592" spans="2:6" x14ac:dyDescent="0.35">
      <c r="B3592" s="752" t="s">
        <v>1700</v>
      </c>
      <c r="C3592" s="752">
        <v>2583</v>
      </c>
      <c r="D3592" s="343" t="s">
        <v>13500</v>
      </c>
      <c r="E3592" s="752" t="s">
        <v>431</v>
      </c>
      <c r="F3592" s="752" t="s">
        <v>1698</v>
      </c>
    </row>
    <row r="3593" spans="2:6" x14ac:dyDescent="0.35">
      <c r="B3593" s="752" t="s">
        <v>1700</v>
      </c>
      <c r="C3593" s="752">
        <v>2583</v>
      </c>
      <c r="D3593" s="343" t="s">
        <v>13499</v>
      </c>
      <c r="E3593" s="752" t="s">
        <v>431</v>
      </c>
      <c r="F3593" s="752" t="s">
        <v>1698</v>
      </c>
    </row>
    <row r="3594" spans="2:6" x14ac:dyDescent="0.35">
      <c r="B3594" s="752" t="s">
        <v>1700</v>
      </c>
      <c r="C3594" s="752">
        <v>2583</v>
      </c>
      <c r="D3594" s="343" t="s">
        <v>13498</v>
      </c>
      <c r="E3594" s="752" t="s">
        <v>431</v>
      </c>
      <c r="F3594" s="752" t="s">
        <v>1698</v>
      </c>
    </row>
    <row r="3595" spans="2:6" x14ac:dyDescent="0.35">
      <c r="B3595" s="752" t="s">
        <v>1700</v>
      </c>
      <c r="C3595" s="752">
        <v>2583</v>
      </c>
      <c r="D3595" s="343" t="s">
        <v>13497</v>
      </c>
      <c r="E3595" s="752" t="s">
        <v>431</v>
      </c>
      <c r="F3595" s="752" t="s">
        <v>1698</v>
      </c>
    </row>
    <row r="3596" spans="2:6" x14ac:dyDescent="0.35">
      <c r="B3596" s="752" t="s">
        <v>1700</v>
      </c>
      <c r="C3596" s="752">
        <v>2583</v>
      </c>
      <c r="D3596" s="343" t="s">
        <v>13496</v>
      </c>
      <c r="E3596" s="752" t="s">
        <v>431</v>
      </c>
      <c r="F3596" s="752" t="s">
        <v>1698</v>
      </c>
    </row>
    <row r="3597" spans="2:6" x14ac:dyDescent="0.35">
      <c r="B3597" s="752" t="s">
        <v>1700</v>
      </c>
      <c r="C3597" s="752">
        <v>2583</v>
      </c>
      <c r="D3597" s="343" t="s">
        <v>13495</v>
      </c>
      <c r="E3597" s="752" t="s">
        <v>431</v>
      </c>
      <c r="F3597" s="752" t="s">
        <v>1698</v>
      </c>
    </row>
    <row r="3598" spans="2:6" x14ac:dyDescent="0.35">
      <c r="B3598" s="752" t="s">
        <v>1700</v>
      </c>
      <c r="C3598" s="752">
        <v>2583</v>
      </c>
      <c r="D3598" s="343" t="s">
        <v>13494</v>
      </c>
      <c r="E3598" s="752" t="s">
        <v>431</v>
      </c>
      <c r="F3598" s="752" t="s">
        <v>1698</v>
      </c>
    </row>
    <row r="3599" spans="2:6" x14ac:dyDescent="0.35">
      <c r="B3599" s="752" t="s">
        <v>1700</v>
      </c>
      <c r="C3599" s="752">
        <v>2584</v>
      </c>
      <c r="D3599" s="343" t="s">
        <v>13493</v>
      </c>
      <c r="E3599" s="752" t="s">
        <v>431</v>
      </c>
      <c r="F3599" s="752" t="s">
        <v>1698</v>
      </c>
    </row>
    <row r="3600" spans="2:6" x14ac:dyDescent="0.35">
      <c r="B3600" s="752" t="s">
        <v>1700</v>
      </c>
      <c r="C3600" s="752">
        <v>2585</v>
      </c>
      <c r="D3600" s="343" t="s">
        <v>13492</v>
      </c>
      <c r="E3600" s="752" t="s">
        <v>431</v>
      </c>
      <c r="F3600" s="752" t="s">
        <v>1698</v>
      </c>
    </row>
    <row r="3601" spans="2:6" x14ac:dyDescent="0.35">
      <c r="B3601" s="752" t="s">
        <v>1700</v>
      </c>
      <c r="C3601" s="752">
        <v>2586</v>
      </c>
      <c r="D3601" s="343" t="s">
        <v>13491</v>
      </c>
      <c r="E3601" s="752" t="s">
        <v>431</v>
      </c>
      <c r="F3601" s="752" t="s">
        <v>1698</v>
      </c>
    </row>
    <row r="3602" spans="2:6" x14ac:dyDescent="0.35">
      <c r="B3602" s="752" t="s">
        <v>1700</v>
      </c>
      <c r="C3602" s="752">
        <v>2586</v>
      </c>
      <c r="D3602" s="343" t="s">
        <v>13490</v>
      </c>
      <c r="E3602" s="752" t="s">
        <v>431</v>
      </c>
      <c r="F3602" s="752" t="s">
        <v>1698</v>
      </c>
    </row>
    <row r="3603" spans="2:6" x14ac:dyDescent="0.35">
      <c r="B3603" s="752" t="s">
        <v>1700</v>
      </c>
      <c r="C3603" s="752">
        <v>2586</v>
      </c>
      <c r="D3603" s="343" t="s">
        <v>13489</v>
      </c>
      <c r="E3603" s="752" t="s">
        <v>431</v>
      </c>
      <c r="F3603" s="752" t="s">
        <v>1698</v>
      </c>
    </row>
    <row r="3604" spans="2:6" x14ac:dyDescent="0.35">
      <c r="B3604" s="752" t="s">
        <v>1700</v>
      </c>
      <c r="C3604" s="752">
        <v>2586</v>
      </c>
      <c r="D3604" s="343" t="s">
        <v>13488</v>
      </c>
      <c r="E3604" s="752" t="s">
        <v>431</v>
      </c>
      <c r="F3604" s="752" t="s">
        <v>1698</v>
      </c>
    </row>
    <row r="3605" spans="2:6" x14ac:dyDescent="0.35">
      <c r="B3605" s="752" t="s">
        <v>1700</v>
      </c>
      <c r="C3605" s="752">
        <v>2586</v>
      </c>
      <c r="D3605" s="343" t="s">
        <v>13487</v>
      </c>
      <c r="E3605" s="752" t="s">
        <v>431</v>
      </c>
      <c r="F3605" s="752" t="s">
        <v>1698</v>
      </c>
    </row>
    <row r="3606" spans="2:6" x14ac:dyDescent="0.35">
      <c r="B3606" s="752" t="s">
        <v>1700</v>
      </c>
      <c r="C3606" s="752">
        <v>2586</v>
      </c>
      <c r="D3606" s="343" t="s">
        <v>13486</v>
      </c>
      <c r="E3606" s="752" t="s">
        <v>431</v>
      </c>
      <c r="F3606" s="752" t="s">
        <v>1698</v>
      </c>
    </row>
    <row r="3607" spans="2:6" x14ac:dyDescent="0.35">
      <c r="B3607" s="752" t="s">
        <v>1700</v>
      </c>
      <c r="C3607" s="752">
        <v>2586</v>
      </c>
      <c r="D3607" s="343" t="s">
        <v>13485</v>
      </c>
      <c r="E3607" s="752" t="s">
        <v>431</v>
      </c>
      <c r="F3607" s="752" t="s">
        <v>1698</v>
      </c>
    </row>
    <row r="3608" spans="2:6" x14ac:dyDescent="0.35">
      <c r="B3608" s="752" t="s">
        <v>1700</v>
      </c>
      <c r="C3608" s="752">
        <v>2587</v>
      </c>
      <c r="D3608" s="343" t="s">
        <v>13484</v>
      </c>
      <c r="E3608" s="752" t="s">
        <v>431</v>
      </c>
      <c r="F3608" s="752" t="s">
        <v>1698</v>
      </c>
    </row>
    <row r="3609" spans="2:6" x14ac:dyDescent="0.35">
      <c r="B3609" s="752" t="s">
        <v>1700</v>
      </c>
      <c r="C3609" s="752">
        <v>2587</v>
      </c>
      <c r="D3609" s="343" t="s">
        <v>13483</v>
      </c>
      <c r="E3609" s="752" t="s">
        <v>431</v>
      </c>
      <c r="F3609" s="752" t="s">
        <v>1698</v>
      </c>
    </row>
    <row r="3610" spans="2:6" x14ac:dyDescent="0.35">
      <c r="B3610" s="752" t="s">
        <v>1700</v>
      </c>
      <c r="C3610" s="752">
        <v>2587</v>
      </c>
      <c r="D3610" s="343" t="s">
        <v>13482</v>
      </c>
      <c r="E3610" s="752" t="s">
        <v>431</v>
      </c>
      <c r="F3610" s="752" t="s">
        <v>1698</v>
      </c>
    </row>
    <row r="3611" spans="2:6" x14ac:dyDescent="0.35">
      <c r="B3611" s="752" t="s">
        <v>1700</v>
      </c>
      <c r="C3611" s="752">
        <v>2587</v>
      </c>
      <c r="D3611" s="343" t="s">
        <v>13481</v>
      </c>
      <c r="E3611" s="752" t="s">
        <v>431</v>
      </c>
      <c r="F3611" s="752" t="s">
        <v>1698</v>
      </c>
    </row>
    <row r="3612" spans="2:6" x14ac:dyDescent="0.35">
      <c r="B3612" s="752" t="s">
        <v>1700</v>
      </c>
      <c r="C3612" s="752">
        <v>2587</v>
      </c>
      <c r="D3612" s="343" t="s">
        <v>13480</v>
      </c>
      <c r="E3612" s="752" t="s">
        <v>431</v>
      </c>
      <c r="F3612" s="752" t="s">
        <v>1698</v>
      </c>
    </row>
    <row r="3613" spans="2:6" x14ac:dyDescent="0.35">
      <c r="B3613" s="752" t="s">
        <v>1700</v>
      </c>
      <c r="C3613" s="752">
        <v>2587</v>
      </c>
      <c r="D3613" s="343" t="s">
        <v>13479</v>
      </c>
      <c r="E3613" s="752" t="s">
        <v>431</v>
      </c>
      <c r="F3613" s="752" t="s">
        <v>1698</v>
      </c>
    </row>
    <row r="3614" spans="2:6" x14ac:dyDescent="0.35">
      <c r="B3614" s="752" t="s">
        <v>1700</v>
      </c>
      <c r="C3614" s="752">
        <v>2587</v>
      </c>
      <c r="D3614" s="343" t="s">
        <v>13478</v>
      </c>
      <c r="E3614" s="752" t="s">
        <v>431</v>
      </c>
      <c r="F3614" s="752" t="s">
        <v>1698</v>
      </c>
    </row>
    <row r="3615" spans="2:6" x14ac:dyDescent="0.35">
      <c r="B3615" s="752" t="s">
        <v>1700</v>
      </c>
      <c r="C3615" s="752">
        <v>2587</v>
      </c>
      <c r="D3615" s="343" t="s">
        <v>13477</v>
      </c>
      <c r="E3615" s="752" t="s">
        <v>431</v>
      </c>
      <c r="F3615" s="752" t="s">
        <v>1698</v>
      </c>
    </row>
    <row r="3616" spans="2:6" x14ac:dyDescent="0.35">
      <c r="B3616" s="752" t="s">
        <v>1700</v>
      </c>
      <c r="C3616" s="752">
        <v>2588</v>
      </c>
      <c r="D3616" s="343" t="s">
        <v>13476</v>
      </c>
      <c r="E3616" s="752" t="s">
        <v>431</v>
      </c>
      <c r="F3616" s="752" t="s">
        <v>1698</v>
      </c>
    </row>
    <row r="3617" spans="2:6" x14ac:dyDescent="0.35">
      <c r="B3617" s="752" t="s">
        <v>1700</v>
      </c>
      <c r="C3617" s="752">
        <v>2590</v>
      </c>
      <c r="D3617" s="343" t="s">
        <v>13475</v>
      </c>
      <c r="E3617" s="752" t="s">
        <v>431</v>
      </c>
      <c r="F3617" s="752" t="s">
        <v>1698</v>
      </c>
    </row>
    <row r="3618" spans="2:6" x14ac:dyDescent="0.35">
      <c r="B3618" s="752" t="s">
        <v>1700</v>
      </c>
      <c r="C3618" s="752">
        <v>2590</v>
      </c>
      <c r="D3618" s="343" t="s">
        <v>13474</v>
      </c>
      <c r="E3618" s="752" t="s">
        <v>431</v>
      </c>
      <c r="F3618" s="752" t="s">
        <v>1698</v>
      </c>
    </row>
    <row r="3619" spans="2:6" x14ac:dyDescent="0.35">
      <c r="B3619" s="752" t="s">
        <v>1700</v>
      </c>
      <c r="C3619" s="752">
        <v>2590</v>
      </c>
      <c r="D3619" s="343" t="s">
        <v>13473</v>
      </c>
      <c r="E3619" s="752" t="s">
        <v>431</v>
      </c>
      <c r="F3619" s="752" t="s">
        <v>1698</v>
      </c>
    </row>
    <row r="3620" spans="2:6" x14ac:dyDescent="0.35">
      <c r="B3620" s="752" t="s">
        <v>1700</v>
      </c>
      <c r="C3620" s="752">
        <v>2594</v>
      </c>
      <c r="D3620" s="343" t="s">
        <v>13472</v>
      </c>
      <c r="E3620" s="752" t="s">
        <v>431</v>
      </c>
      <c r="F3620" s="752" t="s">
        <v>1698</v>
      </c>
    </row>
    <row r="3621" spans="2:6" x14ac:dyDescent="0.35">
      <c r="B3621" s="752" t="s">
        <v>1700</v>
      </c>
      <c r="C3621" s="752">
        <v>2594</v>
      </c>
      <c r="D3621" s="343" t="s">
        <v>13471</v>
      </c>
      <c r="E3621" s="752" t="s">
        <v>431</v>
      </c>
      <c r="F3621" s="752" t="s">
        <v>1698</v>
      </c>
    </row>
    <row r="3622" spans="2:6" x14ac:dyDescent="0.35">
      <c r="B3622" s="752" t="s">
        <v>1700</v>
      </c>
      <c r="C3622" s="752">
        <v>2594</v>
      </c>
      <c r="D3622" s="343" t="s">
        <v>13470</v>
      </c>
      <c r="E3622" s="752" t="s">
        <v>431</v>
      </c>
      <c r="F3622" s="752" t="s">
        <v>1698</v>
      </c>
    </row>
    <row r="3623" spans="2:6" x14ac:dyDescent="0.35">
      <c r="B3623" s="752" t="s">
        <v>1700</v>
      </c>
      <c r="C3623" s="752">
        <v>2594</v>
      </c>
      <c r="D3623" s="343" t="s">
        <v>13469</v>
      </c>
      <c r="E3623" s="752" t="s">
        <v>431</v>
      </c>
      <c r="F3623" s="752" t="s">
        <v>1698</v>
      </c>
    </row>
    <row r="3624" spans="2:6" x14ac:dyDescent="0.35">
      <c r="B3624" s="752" t="s">
        <v>1700</v>
      </c>
      <c r="C3624" s="752">
        <v>2594</v>
      </c>
      <c r="D3624" s="343" t="s">
        <v>13468</v>
      </c>
      <c r="E3624" s="752" t="s">
        <v>431</v>
      </c>
      <c r="F3624" s="752" t="s">
        <v>1698</v>
      </c>
    </row>
    <row r="3625" spans="2:6" x14ac:dyDescent="0.35">
      <c r="B3625" s="752" t="s">
        <v>1700</v>
      </c>
      <c r="C3625" s="752">
        <v>2594</v>
      </c>
      <c r="D3625" s="343" t="s">
        <v>13467</v>
      </c>
      <c r="E3625" s="752" t="s">
        <v>431</v>
      </c>
      <c r="F3625" s="752" t="s">
        <v>1698</v>
      </c>
    </row>
    <row r="3626" spans="2:6" x14ac:dyDescent="0.35">
      <c r="B3626" s="752" t="s">
        <v>1700</v>
      </c>
      <c r="C3626" s="752">
        <v>2594</v>
      </c>
      <c r="D3626" s="343" t="s">
        <v>13466</v>
      </c>
      <c r="E3626" s="752" t="s">
        <v>431</v>
      </c>
      <c r="F3626" s="752" t="s">
        <v>1698</v>
      </c>
    </row>
    <row r="3627" spans="2:6" x14ac:dyDescent="0.35">
      <c r="B3627" s="752" t="s">
        <v>1700</v>
      </c>
      <c r="C3627" s="752">
        <v>2594</v>
      </c>
      <c r="D3627" s="343" t="s">
        <v>13465</v>
      </c>
      <c r="E3627" s="752" t="s">
        <v>431</v>
      </c>
      <c r="F3627" s="752" t="s">
        <v>1698</v>
      </c>
    </row>
    <row r="3628" spans="2:6" x14ac:dyDescent="0.35">
      <c r="B3628" s="752" t="s">
        <v>1700</v>
      </c>
      <c r="C3628" s="752">
        <v>2594</v>
      </c>
      <c r="D3628" s="343" t="s">
        <v>13464</v>
      </c>
      <c r="E3628" s="752" t="s">
        <v>431</v>
      </c>
      <c r="F3628" s="752" t="s">
        <v>1698</v>
      </c>
    </row>
    <row r="3629" spans="2:6" x14ac:dyDescent="0.35">
      <c r="B3629" s="752" t="s">
        <v>1700</v>
      </c>
      <c r="C3629" s="752">
        <v>2594</v>
      </c>
      <c r="D3629" s="343" t="s">
        <v>13463</v>
      </c>
      <c r="E3629" s="752" t="s">
        <v>431</v>
      </c>
      <c r="F3629" s="752" t="s">
        <v>1698</v>
      </c>
    </row>
    <row r="3630" spans="2:6" x14ac:dyDescent="0.35">
      <c r="B3630" s="752" t="s">
        <v>1700</v>
      </c>
      <c r="C3630" s="752">
        <v>2594</v>
      </c>
      <c r="D3630" s="343" t="s">
        <v>13462</v>
      </c>
      <c r="E3630" s="752" t="s">
        <v>431</v>
      </c>
      <c r="F3630" s="752" t="s">
        <v>1698</v>
      </c>
    </row>
    <row r="3631" spans="2:6" x14ac:dyDescent="0.35">
      <c r="B3631" s="752" t="s">
        <v>1700</v>
      </c>
      <c r="C3631" s="752">
        <v>2594</v>
      </c>
      <c r="D3631" s="343" t="s">
        <v>13461</v>
      </c>
      <c r="E3631" s="752" t="s">
        <v>431</v>
      </c>
      <c r="F3631" s="752" t="s">
        <v>1698</v>
      </c>
    </row>
    <row r="3632" spans="2:6" x14ac:dyDescent="0.35">
      <c r="B3632" s="752" t="s">
        <v>1700</v>
      </c>
      <c r="C3632" s="752">
        <v>2594</v>
      </c>
      <c r="D3632" s="343" t="s">
        <v>13460</v>
      </c>
      <c r="E3632" s="752" t="s">
        <v>431</v>
      </c>
      <c r="F3632" s="752" t="s">
        <v>1698</v>
      </c>
    </row>
    <row r="3633" spans="2:6" x14ac:dyDescent="0.35">
      <c r="B3633" s="752" t="s">
        <v>1700</v>
      </c>
      <c r="C3633" s="752">
        <v>2594</v>
      </c>
      <c r="D3633" s="343" t="s">
        <v>13459</v>
      </c>
      <c r="E3633" s="752" t="s">
        <v>431</v>
      </c>
      <c r="F3633" s="752" t="s">
        <v>1711</v>
      </c>
    </row>
    <row r="3634" spans="2:6" x14ac:dyDescent="0.35">
      <c r="B3634" s="752" t="s">
        <v>1700</v>
      </c>
      <c r="C3634" s="752">
        <v>2600</v>
      </c>
      <c r="D3634" s="343" t="s">
        <v>13458</v>
      </c>
      <c r="E3634" s="752" t="s">
        <v>439</v>
      </c>
      <c r="F3634" s="752" t="s">
        <v>210</v>
      </c>
    </row>
    <row r="3635" spans="2:6" x14ac:dyDescent="0.35">
      <c r="B3635" s="752" t="s">
        <v>1700</v>
      </c>
      <c r="C3635" s="752">
        <v>2600</v>
      </c>
      <c r="D3635" s="343" t="s">
        <v>13450</v>
      </c>
      <c r="E3635" s="752" t="s">
        <v>439</v>
      </c>
      <c r="F3635" s="752" t="s">
        <v>210</v>
      </c>
    </row>
    <row r="3636" spans="2:6" x14ac:dyDescent="0.35">
      <c r="B3636" s="752" t="s">
        <v>1700</v>
      </c>
      <c r="C3636" s="752">
        <v>2600</v>
      </c>
      <c r="D3636" s="343" t="s">
        <v>13457</v>
      </c>
      <c r="E3636" s="752" t="s">
        <v>439</v>
      </c>
      <c r="F3636" s="752" t="s">
        <v>210</v>
      </c>
    </row>
    <row r="3637" spans="2:6" x14ac:dyDescent="0.35">
      <c r="B3637" s="752" t="s">
        <v>1700</v>
      </c>
      <c r="C3637" s="752">
        <v>2600</v>
      </c>
      <c r="D3637" s="343" t="s">
        <v>13456</v>
      </c>
      <c r="E3637" s="752" t="s">
        <v>439</v>
      </c>
      <c r="F3637" s="752" t="s">
        <v>210</v>
      </c>
    </row>
    <row r="3638" spans="2:6" x14ac:dyDescent="0.35">
      <c r="B3638" s="752" t="s">
        <v>1700</v>
      </c>
      <c r="C3638" s="752">
        <v>2600</v>
      </c>
      <c r="D3638" s="343" t="s">
        <v>13455</v>
      </c>
      <c r="E3638" s="752" t="s">
        <v>439</v>
      </c>
      <c r="F3638" s="752" t="s">
        <v>210</v>
      </c>
    </row>
    <row r="3639" spans="2:6" x14ac:dyDescent="0.35">
      <c r="B3639" s="752" t="s">
        <v>1700</v>
      </c>
      <c r="C3639" s="752">
        <v>2600</v>
      </c>
      <c r="D3639" s="343" t="s">
        <v>13454</v>
      </c>
      <c r="E3639" s="752" t="s">
        <v>439</v>
      </c>
      <c r="F3639" s="752" t="s">
        <v>210</v>
      </c>
    </row>
    <row r="3640" spans="2:6" x14ac:dyDescent="0.35">
      <c r="B3640" s="752" t="s">
        <v>1700</v>
      </c>
      <c r="C3640" s="752">
        <v>2600</v>
      </c>
      <c r="D3640" s="343" t="s">
        <v>13453</v>
      </c>
      <c r="E3640" s="752" t="s">
        <v>439</v>
      </c>
      <c r="F3640" s="752" t="s">
        <v>210</v>
      </c>
    </row>
    <row r="3641" spans="2:6" x14ac:dyDescent="0.35">
      <c r="B3641" s="752" t="s">
        <v>1700</v>
      </c>
      <c r="C3641" s="752">
        <v>2600</v>
      </c>
      <c r="D3641" s="343" t="s">
        <v>12113</v>
      </c>
      <c r="E3641" s="752" t="s">
        <v>439</v>
      </c>
      <c r="F3641" s="752" t="s">
        <v>210</v>
      </c>
    </row>
    <row r="3642" spans="2:6" x14ac:dyDescent="0.35">
      <c r="B3642" s="752" t="s">
        <v>1700</v>
      </c>
      <c r="C3642" s="752">
        <v>2600</v>
      </c>
      <c r="D3642" s="343" t="s">
        <v>13452</v>
      </c>
      <c r="E3642" s="752" t="s">
        <v>439</v>
      </c>
      <c r="F3642" s="752" t="s">
        <v>210</v>
      </c>
    </row>
    <row r="3643" spans="2:6" x14ac:dyDescent="0.35">
      <c r="B3643" s="752" t="s">
        <v>1700</v>
      </c>
      <c r="C3643" s="752">
        <v>2600</v>
      </c>
      <c r="D3643" s="343" t="s">
        <v>13451</v>
      </c>
      <c r="E3643" s="752" t="s">
        <v>439</v>
      </c>
      <c r="F3643" s="752" t="s">
        <v>210</v>
      </c>
    </row>
    <row r="3644" spans="2:6" x14ac:dyDescent="0.35">
      <c r="B3644" s="752" t="s">
        <v>1700</v>
      </c>
      <c r="C3644" s="752">
        <v>2601</v>
      </c>
      <c r="D3644" s="343" t="s">
        <v>1813</v>
      </c>
      <c r="E3644" s="752" t="s">
        <v>439</v>
      </c>
      <c r="F3644" s="752" t="s">
        <v>212</v>
      </c>
    </row>
    <row r="3645" spans="2:6" x14ac:dyDescent="0.35">
      <c r="B3645" s="752" t="s">
        <v>1700</v>
      </c>
      <c r="C3645" s="752">
        <v>2601</v>
      </c>
      <c r="D3645" s="343" t="s">
        <v>13450</v>
      </c>
      <c r="E3645" s="752" t="s">
        <v>439</v>
      </c>
      <c r="F3645" s="752" t="s">
        <v>212</v>
      </c>
    </row>
    <row r="3646" spans="2:6" x14ac:dyDescent="0.35">
      <c r="B3646" s="752" t="s">
        <v>1700</v>
      </c>
      <c r="C3646" s="752">
        <v>2601</v>
      </c>
      <c r="D3646" s="343" t="s">
        <v>13449</v>
      </c>
      <c r="E3646" s="752" t="s">
        <v>439</v>
      </c>
      <c r="F3646" s="752" t="s">
        <v>212</v>
      </c>
    </row>
    <row r="3647" spans="2:6" x14ac:dyDescent="0.35">
      <c r="B3647" s="752" t="s">
        <v>1700</v>
      </c>
      <c r="C3647" s="752">
        <v>2602</v>
      </c>
      <c r="D3647" s="343" t="s">
        <v>13448</v>
      </c>
      <c r="E3647" s="752" t="s">
        <v>439</v>
      </c>
      <c r="F3647" s="752" t="s">
        <v>210</v>
      </c>
    </row>
    <row r="3648" spans="2:6" x14ac:dyDescent="0.35">
      <c r="B3648" s="752" t="s">
        <v>1700</v>
      </c>
      <c r="C3648" s="752">
        <v>2602</v>
      </c>
      <c r="D3648" s="343" t="s">
        <v>13447</v>
      </c>
      <c r="E3648" s="752" t="s">
        <v>439</v>
      </c>
      <c r="F3648" s="752" t="s">
        <v>210</v>
      </c>
    </row>
    <row r="3649" spans="2:6" x14ac:dyDescent="0.35">
      <c r="B3649" s="752" t="s">
        <v>1700</v>
      </c>
      <c r="C3649" s="752">
        <v>2602</v>
      </c>
      <c r="D3649" s="343" t="s">
        <v>13446</v>
      </c>
      <c r="E3649" s="752" t="s">
        <v>439</v>
      </c>
      <c r="F3649" s="752" t="s">
        <v>210</v>
      </c>
    </row>
    <row r="3650" spans="2:6" x14ac:dyDescent="0.35">
      <c r="B3650" s="752" t="s">
        <v>1700</v>
      </c>
      <c r="C3650" s="752">
        <v>2602</v>
      </c>
      <c r="D3650" s="343" t="s">
        <v>13445</v>
      </c>
      <c r="E3650" s="752" t="s">
        <v>439</v>
      </c>
      <c r="F3650" s="752" t="s">
        <v>210</v>
      </c>
    </row>
    <row r="3651" spans="2:6" x14ac:dyDescent="0.35">
      <c r="B3651" s="752" t="s">
        <v>1700</v>
      </c>
      <c r="C3651" s="752">
        <v>2602</v>
      </c>
      <c r="D3651" s="343" t="s">
        <v>13444</v>
      </c>
      <c r="E3651" s="752" t="s">
        <v>439</v>
      </c>
      <c r="F3651" s="752" t="s">
        <v>210</v>
      </c>
    </row>
    <row r="3652" spans="2:6" x14ac:dyDescent="0.35">
      <c r="B3652" s="752" t="s">
        <v>1700</v>
      </c>
      <c r="C3652" s="752">
        <v>2602</v>
      </c>
      <c r="D3652" s="343" t="s">
        <v>3852</v>
      </c>
      <c r="E3652" s="752" t="s">
        <v>439</v>
      </c>
      <c r="F3652" s="752" t="s">
        <v>210</v>
      </c>
    </row>
    <row r="3653" spans="2:6" x14ac:dyDescent="0.35">
      <c r="B3653" s="752" t="s">
        <v>1700</v>
      </c>
      <c r="C3653" s="752">
        <v>2602</v>
      </c>
      <c r="D3653" s="343" t="s">
        <v>13443</v>
      </c>
      <c r="E3653" s="752" t="s">
        <v>439</v>
      </c>
      <c r="F3653" s="752" t="s">
        <v>210</v>
      </c>
    </row>
    <row r="3654" spans="2:6" x14ac:dyDescent="0.35">
      <c r="B3654" s="752" t="s">
        <v>1700</v>
      </c>
      <c r="C3654" s="752">
        <v>2603</v>
      </c>
      <c r="D3654" s="343" t="s">
        <v>3053</v>
      </c>
      <c r="E3654" s="752" t="s">
        <v>439</v>
      </c>
      <c r="F3654" s="752" t="s">
        <v>210</v>
      </c>
    </row>
    <row r="3655" spans="2:6" x14ac:dyDescent="0.35">
      <c r="B3655" s="752" t="s">
        <v>1700</v>
      </c>
      <c r="C3655" s="752">
        <v>2603</v>
      </c>
      <c r="D3655" s="343" t="s">
        <v>12956</v>
      </c>
      <c r="E3655" s="752" t="s">
        <v>439</v>
      </c>
      <c r="F3655" s="752" t="s">
        <v>210</v>
      </c>
    </row>
    <row r="3656" spans="2:6" x14ac:dyDescent="0.35">
      <c r="B3656" s="752" t="s">
        <v>1700</v>
      </c>
      <c r="C3656" s="752">
        <v>2603</v>
      </c>
      <c r="D3656" s="343" t="s">
        <v>13442</v>
      </c>
      <c r="E3656" s="752" t="s">
        <v>439</v>
      </c>
      <c r="F3656" s="752" t="s">
        <v>210</v>
      </c>
    </row>
    <row r="3657" spans="2:6" x14ac:dyDescent="0.35">
      <c r="B3657" s="752" t="s">
        <v>1700</v>
      </c>
      <c r="C3657" s="752">
        <v>2603</v>
      </c>
      <c r="D3657" s="343" t="s">
        <v>4052</v>
      </c>
      <c r="E3657" s="752" t="s">
        <v>439</v>
      </c>
      <c r="F3657" s="752" t="s">
        <v>210</v>
      </c>
    </row>
    <row r="3658" spans="2:6" x14ac:dyDescent="0.35">
      <c r="B3658" s="752" t="s">
        <v>1700</v>
      </c>
      <c r="C3658" s="752">
        <v>2604</v>
      </c>
      <c r="D3658" s="343" t="s">
        <v>13441</v>
      </c>
      <c r="E3658" s="752" t="s">
        <v>439</v>
      </c>
      <c r="F3658" s="752" t="s">
        <v>210</v>
      </c>
    </row>
    <row r="3659" spans="2:6" x14ac:dyDescent="0.35">
      <c r="B3659" s="752" t="s">
        <v>1700</v>
      </c>
      <c r="C3659" s="752">
        <v>2604</v>
      </c>
      <c r="D3659" s="343" t="s">
        <v>2385</v>
      </c>
      <c r="E3659" s="752" t="s">
        <v>439</v>
      </c>
      <c r="F3659" s="752" t="s">
        <v>210</v>
      </c>
    </row>
    <row r="3660" spans="2:6" x14ac:dyDescent="0.35">
      <c r="B3660" s="752" t="s">
        <v>1700</v>
      </c>
      <c r="C3660" s="752">
        <v>2604</v>
      </c>
      <c r="D3660" s="343" t="s">
        <v>13440</v>
      </c>
      <c r="E3660" s="752" t="s">
        <v>439</v>
      </c>
      <c r="F3660" s="752" t="s">
        <v>210</v>
      </c>
    </row>
    <row r="3661" spans="2:6" x14ac:dyDescent="0.35">
      <c r="B3661" s="752" t="s">
        <v>1700</v>
      </c>
      <c r="C3661" s="752">
        <v>2605</v>
      </c>
      <c r="D3661" s="343" t="s">
        <v>13439</v>
      </c>
      <c r="E3661" s="752" t="s">
        <v>439</v>
      </c>
      <c r="F3661" s="752" t="s">
        <v>210</v>
      </c>
    </row>
    <row r="3662" spans="2:6" x14ac:dyDescent="0.35">
      <c r="B3662" s="752" t="s">
        <v>1700</v>
      </c>
      <c r="C3662" s="752">
        <v>2605</v>
      </c>
      <c r="D3662" s="343" t="s">
        <v>13438</v>
      </c>
      <c r="E3662" s="752" t="s">
        <v>439</v>
      </c>
      <c r="F3662" s="752" t="s">
        <v>210</v>
      </c>
    </row>
    <row r="3663" spans="2:6" x14ac:dyDescent="0.35">
      <c r="B3663" s="752" t="s">
        <v>1700</v>
      </c>
      <c r="C3663" s="752">
        <v>2605</v>
      </c>
      <c r="D3663" s="343" t="s">
        <v>13437</v>
      </c>
      <c r="E3663" s="752" t="s">
        <v>439</v>
      </c>
      <c r="F3663" s="752" t="s">
        <v>210</v>
      </c>
    </row>
    <row r="3664" spans="2:6" x14ac:dyDescent="0.35">
      <c r="B3664" s="752" t="s">
        <v>1700</v>
      </c>
      <c r="C3664" s="752">
        <v>2606</v>
      </c>
      <c r="D3664" s="343" t="s">
        <v>13436</v>
      </c>
      <c r="E3664" s="752" t="s">
        <v>439</v>
      </c>
      <c r="F3664" s="752" t="s">
        <v>210</v>
      </c>
    </row>
    <row r="3665" spans="2:6" x14ac:dyDescent="0.35">
      <c r="B3665" s="752" t="s">
        <v>1700</v>
      </c>
      <c r="C3665" s="752">
        <v>2606</v>
      </c>
      <c r="D3665" s="343" t="s">
        <v>9010</v>
      </c>
      <c r="E3665" s="752" t="s">
        <v>439</v>
      </c>
      <c r="F3665" s="752" t="s">
        <v>210</v>
      </c>
    </row>
    <row r="3666" spans="2:6" x14ac:dyDescent="0.35">
      <c r="B3666" s="752" t="s">
        <v>1700</v>
      </c>
      <c r="C3666" s="752">
        <v>2606</v>
      </c>
      <c r="D3666" s="343" t="s">
        <v>13435</v>
      </c>
      <c r="E3666" s="752" t="s">
        <v>439</v>
      </c>
      <c r="F3666" s="752" t="s">
        <v>210</v>
      </c>
    </row>
    <row r="3667" spans="2:6" x14ac:dyDescent="0.35">
      <c r="B3667" s="752" t="s">
        <v>1700</v>
      </c>
      <c r="C3667" s="752">
        <v>2606</v>
      </c>
      <c r="D3667" s="343" t="s">
        <v>13434</v>
      </c>
      <c r="E3667" s="752" t="s">
        <v>439</v>
      </c>
      <c r="F3667" s="752" t="s">
        <v>210</v>
      </c>
    </row>
    <row r="3668" spans="2:6" x14ac:dyDescent="0.35">
      <c r="B3668" s="752" t="s">
        <v>1700</v>
      </c>
      <c r="C3668" s="752">
        <v>2606</v>
      </c>
      <c r="D3668" s="343" t="s">
        <v>13433</v>
      </c>
      <c r="E3668" s="752" t="s">
        <v>439</v>
      </c>
      <c r="F3668" s="752" t="s">
        <v>210</v>
      </c>
    </row>
    <row r="3669" spans="2:6" x14ac:dyDescent="0.35">
      <c r="B3669" s="752" t="s">
        <v>1700</v>
      </c>
      <c r="C3669" s="752">
        <v>2607</v>
      </c>
      <c r="D3669" s="343" t="s">
        <v>13432</v>
      </c>
      <c r="E3669" s="752" t="s">
        <v>439</v>
      </c>
      <c r="F3669" s="752" t="s">
        <v>210</v>
      </c>
    </row>
    <row r="3670" spans="2:6" x14ac:dyDescent="0.35">
      <c r="B3670" s="752" t="s">
        <v>1700</v>
      </c>
      <c r="C3670" s="752">
        <v>2607</v>
      </c>
      <c r="D3670" s="343" t="s">
        <v>13431</v>
      </c>
      <c r="E3670" s="752" t="s">
        <v>439</v>
      </c>
      <c r="F3670" s="752" t="s">
        <v>210</v>
      </c>
    </row>
    <row r="3671" spans="2:6" x14ac:dyDescent="0.35">
      <c r="B3671" s="752" t="s">
        <v>1700</v>
      </c>
      <c r="C3671" s="752">
        <v>2607</v>
      </c>
      <c r="D3671" s="343" t="s">
        <v>2226</v>
      </c>
      <c r="E3671" s="752" t="s">
        <v>439</v>
      </c>
      <c r="F3671" s="752" t="s">
        <v>210</v>
      </c>
    </row>
    <row r="3672" spans="2:6" x14ac:dyDescent="0.35">
      <c r="B3672" s="752" t="s">
        <v>1700</v>
      </c>
      <c r="C3672" s="752">
        <v>2607</v>
      </c>
      <c r="D3672" s="343" t="s">
        <v>13430</v>
      </c>
      <c r="E3672" s="752" t="s">
        <v>439</v>
      </c>
      <c r="F3672" s="752" t="s">
        <v>210</v>
      </c>
    </row>
    <row r="3673" spans="2:6" x14ac:dyDescent="0.35">
      <c r="B3673" s="752" t="s">
        <v>1700</v>
      </c>
      <c r="C3673" s="752">
        <v>2607</v>
      </c>
      <c r="D3673" s="343" t="s">
        <v>13429</v>
      </c>
      <c r="E3673" s="752" t="s">
        <v>439</v>
      </c>
      <c r="F3673" s="752" t="s">
        <v>210</v>
      </c>
    </row>
    <row r="3674" spans="2:6" x14ac:dyDescent="0.35">
      <c r="B3674" s="752" t="s">
        <v>1700</v>
      </c>
      <c r="C3674" s="752">
        <v>2609</v>
      </c>
      <c r="D3674" s="343" t="s">
        <v>13428</v>
      </c>
      <c r="E3674" s="752" t="s">
        <v>439</v>
      </c>
      <c r="F3674" s="752" t="s">
        <v>212</v>
      </c>
    </row>
    <row r="3675" spans="2:6" x14ac:dyDescent="0.35">
      <c r="B3675" s="752" t="s">
        <v>1700</v>
      </c>
      <c r="C3675" s="752">
        <v>2609</v>
      </c>
      <c r="D3675" s="343" t="s">
        <v>13427</v>
      </c>
      <c r="E3675" s="752" t="s">
        <v>439</v>
      </c>
      <c r="F3675" s="752" t="s">
        <v>212</v>
      </c>
    </row>
    <row r="3676" spans="2:6" x14ac:dyDescent="0.35">
      <c r="B3676" s="752" t="s">
        <v>1700</v>
      </c>
      <c r="C3676" s="752">
        <v>2609</v>
      </c>
      <c r="D3676" s="343" t="s">
        <v>13426</v>
      </c>
      <c r="E3676" s="752" t="s">
        <v>439</v>
      </c>
      <c r="F3676" s="752" t="s">
        <v>212</v>
      </c>
    </row>
    <row r="3677" spans="2:6" x14ac:dyDescent="0.35">
      <c r="B3677" s="752" t="s">
        <v>1700</v>
      </c>
      <c r="C3677" s="752">
        <v>2609</v>
      </c>
      <c r="D3677" s="343" t="s">
        <v>13425</v>
      </c>
      <c r="E3677" s="752" t="s">
        <v>439</v>
      </c>
      <c r="F3677" s="752" t="s">
        <v>212</v>
      </c>
    </row>
    <row r="3678" spans="2:6" x14ac:dyDescent="0.35">
      <c r="B3678" s="752" t="s">
        <v>1700</v>
      </c>
      <c r="C3678" s="752">
        <v>2609</v>
      </c>
      <c r="D3678" s="343" t="s">
        <v>13424</v>
      </c>
      <c r="E3678" s="752" t="s">
        <v>439</v>
      </c>
      <c r="F3678" s="752" t="s">
        <v>212</v>
      </c>
    </row>
    <row r="3679" spans="2:6" x14ac:dyDescent="0.35">
      <c r="B3679" s="752" t="s">
        <v>1700</v>
      </c>
      <c r="C3679" s="752">
        <v>2611</v>
      </c>
      <c r="D3679" s="343" t="s">
        <v>13423</v>
      </c>
      <c r="E3679" s="752" t="s">
        <v>431</v>
      </c>
      <c r="F3679" s="752" t="s">
        <v>212</v>
      </c>
    </row>
    <row r="3680" spans="2:6" x14ac:dyDescent="0.35">
      <c r="B3680" s="752" t="s">
        <v>1700</v>
      </c>
      <c r="C3680" s="752">
        <v>2611</v>
      </c>
      <c r="D3680" s="343" t="s">
        <v>13422</v>
      </c>
      <c r="E3680" s="752" t="s">
        <v>431</v>
      </c>
      <c r="F3680" s="752" t="s">
        <v>212</v>
      </c>
    </row>
    <row r="3681" spans="2:6" x14ac:dyDescent="0.35">
      <c r="B3681" s="752" t="s">
        <v>1700</v>
      </c>
      <c r="C3681" s="752">
        <v>2611</v>
      </c>
      <c r="D3681" s="343" t="s">
        <v>13421</v>
      </c>
      <c r="E3681" s="752" t="s">
        <v>439</v>
      </c>
      <c r="F3681" s="752" t="s">
        <v>212</v>
      </c>
    </row>
    <row r="3682" spans="2:6" x14ac:dyDescent="0.35">
      <c r="B3682" s="752" t="s">
        <v>1700</v>
      </c>
      <c r="C3682" s="752">
        <v>2611</v>
      </c>
      <c r="D3682" s="343" t="s">
        <v>13420</v>
      </c>
      <c r="E3682" s="752" t="s">
        <v>431</v>
      </c>
      <c r="F3682" s="752" t="s">
        <v>212</v>
      </c>
    </row>
    <row r="3683" spans="2:6" x14ac:dyDescent="0.35">
      <c r="B3683" s="752" t="s">
        <v>1700</v>
      </c>
      <c r="C3683" s="752">
        <v>2611</v>
      </c>
      <c r="D3683" s="343" t="s">
        <v>13419</v>
      </c>
      <c r="E3683" s="752" t="s">
        <v>439</v>
      </c>
      <c r="F3683" s="752" t="s">
        <v>212</v>
      </c>
    </row>
    <row r="3684" spans="2:6" x14ac:dyDescent="0.35">
      <c r="B3684" s="752" t="s">
        <v>1700</v>
      </c>
      <c r="C3684" s="752">
        <v>2611</v>
      </c>
      <c r="D3684" s="343" t="s">
        <v>12911</v>
      </c>
      <c r="E3684" s="752" t="s">
        <v>439</v>
      </c>
      <c r="F3684" s="752" t="s">
        <v>212</v>
      </c>
    </row>
    <row r="3685" spans="2:6" x14ac:dyDescent="0.35">
      <c r="B3685" s="752" t="s">
        <v>1700</v>
      </c>
      <c r="C3685" s="752">
        <v>2611</v>
      </c>
      <c r="D3685" s="343" t="s">
        <v>13418</v>
      </c>
      <c r="E3685" s="752" t="s">
        <v>439</v>
      </c>
      <c r="F3685" s="752" t="s">
        <v>212</v>
      </c>
    </row>
    <row r="3686" spans="2:6" x14ac:dyDescent="0.35">
      <c r="B3686" s="752" t="s">
        <v>1700</v>
      </c>
      <c r="C3686" s="752">
        <v>2611</v>
      </c>
      <c r="D3686" s="343" t="s">
        <v>13417</v>
      </c>
      <c r="E3686" s="752" t="s">
        <v>439</v>
      </c>
      <c r="F3686" s="752" t="s">
        <v>212</v>
      </c>
    </row>
    <row r="3687" spans="2:6" x14ac:dyDescent="0.35">
      <c r="B3687" s="752" t="s">
        <v>1700</v>
      </c>
      <c r="C3687" s="752">
        <v>2611</v>
      </c>
      <c r="D3687" s="343" t="s">
        <v>5025</v>
      </c>
      <c r="E3687" s="752" t="s">
        <v>439</v>
      </c>
      <c r="F3687" s="752" t="s">
        <v>212</v>
      </c>
    </row>
    <row r="3688" spans="2:6" x14ac:dyDescent="0.35">
      <c r="B3688" s="752" t="s">
        <v>1700</v>
      </c>
      <c r="C3688" s="752">
        <v>2611</v>
      </c>
      <c r="D3688" s="343" t="s">
        <v>5109</v>
      </c>
      <c r="E3688" s="752" t="s">
        <v>439</v>
      </c>
      <c r="F3688" s="752" t="s">
        <v>212</v>
      </c>
    </row>
    <row r="3689" spans="2:6" x14ac:dyDescent="0.35">
      <c r="B3689" s="752" t="s">
        <v>1700</v>
      </c>
      <c r="C3689" s="752">
        <v>2611</v>
      </c>
      <c r="D3689" s="343" t="s">
        <v>13416</v>
      </c>
      <c r="E3689" s="752" t="s">
        <v>439</v>
      </c>
      <c r="F3689" s="752" t="s">
        <v>212</v>
      </c>
    </row>
    <row r="3690" spans="2:6" x14ac:dyDescent="0.35">
      <c r="B3690" s="752" t="s">
        <v>1700</v>
      </c>
      <c r="C3690" s="752">
        <v>2611</v>
      </c>
      <c r="D3690" s="343" t="s">
        <v>13415</v>
      </c>
      <c r="E3690" s="752" t="s">
        <v>439</v>
      </c>
      <c r="F3690" s="752" t="s">
        <v>212</v>
      </c>
    </row>
    <row r="3691" spans="2:6" x14ac:dyDescent="0.35">
      <c r="B3691" s="752" t="s">
        <v>1700</v>
      </c>
      <c r="C3691" s="752">
        <v>2611</v>
      </c>
      <c r="D3691" s="343" t="s">
        <v>4137</v>
      </c>
      <c r="E3691" s="752" t="s">
        <v>439</v>
      </c>
      <c r="F3691" s="752" t="s">
        <v>212</v>
      </c>
    </row>
    <row r="3692" spans="2:6" x14ac:dyDescent="0.35">
      <c r="B3692" s="752" t="s">
        <v>1700</v>
      </c>
      <c r="C3692" s="752">
        <v>2611</v>
      </c>
      <c r="D3692" s="343" t="s">
        <v>13414</v>
      </c>
      <c r="E3692" s="752" t="s">
        <v>439</v>
      </c>
      <c r="F3692" s="752" t="s">
        <v>212</v>
      </c>
    </row>
    <row r="3693" spans="2:6" x14ac:dyDescent="0.35">
      <c r="B3693" s="752" t="s">
        <v>1700</v>
      </c>
      <c r="C3693" s="752">
        <v>2611</v>
      </c>
      <c r="D3693" s="343" t="s">
        <v>13413</v>
      </c>
      <c r="E3693" s="752" t="s">
        <v>431</v>
      </c>
      <c r="F3693" s="752" t="s">
        <v>212</v>
      </c>
    </row>
    <row r="3694" spans="2:6" x14ac:dyDescent="0.35">
      <c r="B3694" s="752" t="s">
        <v>1700</v>
      </c>
      <c r="C3694" s="752">
        <v>2611</v>
      </c>
      <c r="D3694" s="343" t="s">
        <v>13412</v>
      </c>
      <c r="E3694" s="752" t="s">
        <v>439</v>
      </c>
      <c r="F3694" s="752" t="s">
        <v>212</v>
      </c>
    </row>
    <row r="3695" spans="2:6" x14ac:dyDescent="0.35">
      <c r="B3695" s="752" t="s">
        <v>1700</v>
      </c>
      <c r="C3695" s="752">
        <v>2611</v>
      </c>
      <c r="D3695" s="343" t="s">
        <v>13411</v>
      </c>
      <c r="E3695" s="752" t="s">
        <v>439</v>
      </c>
      <c r="F3695" s="752" t="s">
        <v>212</v>
      </c>
    </row>
    <row r="3696" spans="2:6" x14ac:dyDescent="0.35">
      <c r="B3696" s="752" t="s">
        <v>1700</v>
      </c>
      <c r="C3696" s="752">
        <v>2611</v>
      </c>
      <c r="D3696" s="343" t="s">
        <v>13410</v>
      </c>
      <c r="E3696" s="752" t="s">
        <v>439</v>
      </c>
      <c r="F3696" s="752" t="s">
        <v>212</v>
      </c>
    </row>
    <row r="3697" spans="2:6" x14ac:dyDescent="0.35">
      <c r="B3697" s="752" t="s">
        <v>1700</v>
      </c>
      <c r="C3697" s="752">
        <v>2611</v>
      </c>
      <c r="D3697" s="343" t="s">
        <v>13409</v>
      </c>
      <c r="E3697" s="752" t="s">
        <v>439</v>
      </c>
      <c r="F3697" s="752" t="s">
        <v>212</v>
      </c>
    </row>
    <row r="3698" spans="2:6" x14ac:dyDescent="0.35">
      <c r="B3698" s="752" t="s">
        <v>1700</v>
      </c>
      <c r="C3698" s="752">
        <v>2611</v>
      </c>
      <c r="D3698" s="343" t="s">
        <v>13408</v>
      </c>
      <c r="E3698" s="752" t="s">
        <v>439</v>
      </c>
      <c r="F3698" s="752" t="s">
        <v>212</v>
      </c>
    </row>
    <row r="3699" spans="2:6" x14ac:dyDescent="0.35">
      <c r="B3699" s="752" t="s">
        <v>1700</v>
      </c>
      <c r="C3699" s="752">
        <v>2611</v>
      </c>
      <c r="D3699" s="343" t="s">
        <v>13407</v>
      </c>
      <c r="E3699" s="752" t="s">
        <v>439</v>
      </c>
      <c r="F3699" s="752" t="s">
        <v>212</v>
      </c>
    </row>
    <row r="3700" spans="2:6" x14ac:dyDescent="0.35">
      <c r="B3700" s="752" t="s">
        <v>1700</v>
      </c>
      <c r="C3700" s="752">
        <v>2612</v>
      </c>
      <c r="D3700" s="343" t="s">
        <v>13406</v>
      </c>
      <c r="E3700" s="752" t="s">
        <v>439</v>
      </c>
      <c r="F3700" s="752" t="s">
        <v>210</v>
      </c>
    </row>
    <row r="3701" spans="2:6" x14ac:dyDescent="0.35">
      <c r="B3701" s="752" t="s">
        <v>1700</v>
      </c>
      <c r="C3701" s="752">
        <v>2612</v>
      </c>
      <c r="D3701" s="343" t="s">
        <v>13405</v>
      </c>
      <c r="E3701" s="752" t="s">
        <v>439</v>
      </c>
      <c r="F3701" s="752" t="s">
        <v>210</v>
      </c>
    </row>
    <row r="3702" spans="2:6" x14ac:dyDescent="0.35">
      <c r="B3702" s="752" t="s">
        <v>1700</v>
      </c>
      <c r="C3702" s="752">
        <v>2612</v>
      </c>
      <c r="D3702" s="343" t="s">
        <v>5684</v>
      </c>
      <c r="E3702" s="752" t="s">
        <v>439</v>
      </c>
      <c r="F3702" s="752" t="s">
        <v>210</v>
      </c>
    </row>
    <row r="3703" spans="2:6" x14ac:dyDescent="0.35">
      <c r="B3703" s="752" t="s">
        <v>1700</v>
      </c>
      <c r="C3703" s="752">
        <v>2612</v>
      </c>
      <c r="D3703" s="343" t="s">
        <v>13404</v>
      </c>
      <c r="E3703" s="752" t="s">
        <v>439</v>
      </c>
      <c r="F3703" s="752" t="s">
        <v>210</v>
      </c>
    </row>
    <row r="3704" spans="2:6" x14ac:dyDescent="0.35">
      <c r="B3704" s="752" t="s">
        <v>1700</v>
      </c>
      <c r="C3704" s="752">
        <v>2614</v>
      </c>
      <c r="D3704" s="343" t="s">
        <v>13403</v>
      </c>
      <c r="E3704" s="752" t="s">
        <v>439</v>
      </c>
      <c r="F3704" s="752" t="s">
        <v>212</v>
      </c>
    </row>
    <row r="3705" spans="2:6" x14ac:dyDescent="0.35">
      <c r="B3705" s="752" t="s">
        <v>1700</v>
      </c>
      <c r="C3705" s="752">
        <v>2614</v>
      </c>
      <c r="D3705" s="343" t="s">
        <v>4346</v>
      </c>
      <c r="E3705" s="752" t="s">
        <v>439</v>
      </c>
      <c r="F3705" s="752" t="s">
        <v>212</v>
      </c>
    </row>
    <row r="3706" spans="2:6" x14ac:dyDescent="0.35">
      <c r="B3706" s="752" t="s">
        <v>1700</v>
      </c>
      <c r="C3706" s="752">
        <v>2614</v>
      </c>
      <c r="D3706" s="343" t="s">
        <v>4852</v>
      </c>
      <c r="E3706" s="752" t="s">
        <v>439</v>
      </c>
      <c r="F3706" s="752" t="s">
        <v>212</v>
      </c>
    </row>
    <row r="3707" spans="2:6" x14ac:dyDescent="0.35">
      <c r="B3707" s="752" t="s">
        <v>1700</v>
      </c>
      <c r="C3707" s="752">
        <v>2614</v>
      </c>
      <c r="D3707" s="343" t="s">
        <v>13402</v>
      </c>
      <c r="E3707" s="752" t="s">
        <v>439</v>
      </c>
      <c r="F3707" s="752" t="s">
        <v>212</v>
      </c>
    </row>
    <row r="3708" spans="2:6" x14ac:dyDescent="0.35">
      <c r="B3708" s="752" t="s">
        <v>1700</v>
      </c>
      <c r="C3708" s="752">
        <v>2614</v>
      </c>
      <c r="D3708" s="343" t="s">
        <v>13401</v>
      </c>
      <c r="E3708" s="752" t="s">
        <v>439</v>
      </c>
      <c r="F3708" s="752" t="s">
        <v>212</v>
      </c>
    </row>
    <row r="3709" spans="2:6" x14ac:dyDescent="0.35">
      <c r="B3709" s="752" t="s">
        <v>1700</v>
      </c>
      <c r="C3709" s="752">
        <v>2614</v>
      </c>
      <c r="D3709" s="343" t="s">
        <v>13400</v>
      </c>
      <c r="E3709" s="752" t="s">
        <v>439</v>
      </c>
      <c r="F3709" s="752" t="s">
        <v>212</v>
      </c>
    </row>
    <row r="3710" spans="2:6" x14ac:dyDescent="0.35">
      <c r="B3710" s="752" t="s">
        <v>1700</v>
      </c>
      <c r="C3710" s="752">
        <v>2614</v>
      </c>
      <c r="D3710" s="343" t="s">
        <v>13399</v>
      </c>
      <c r="E3710" s="752" t="s">
        <v>439</v>
      </c>
      <c r="F3710" s="752" t="s">
        <v>212</v>
      </c>
    </row>
    <row r="3711" spans="2:6" x14ac:dyDescent="0.35">
      <c r="B3711" s="752" t="s">
        <v>1700</v>
      </c>
      <c r="C3711" s="752">
        <v>2614</v>
      </c>
      <c r="D3711" s="343" t="s">
        <v>13398</v>
      </c>
      <c r="E3711" s="752" t="s">
        <v>439</v>
      </c>
      <c r="F3711" s="752" t="s">
        <v>212</v>
      </c>
    </row>
    <row r="3712" spans="2:6" x14ac:dyDescent="0.35">
      <c r="B3712" s="752" t="s">
        <v>1700</v>
      </c>
      <c r="C3712" s="752">
        <v>2615</v>
      </c>
      <c r="D3712" s="343" t="s">
        <v>13397</v>
      </c>
      <c r="E3712" s="752" t="s">
        <v>439</v>
      </c>
      <c r="F3712" s="752" t="s">
        <v>212</v>
      </c>
    </row>
    <row r="3713" spans="2:6" x14ac:dyDescent="0.35">
      <c r="B3713" s="752" t="s">
        <v>1700</v>
      </c>
      <c r="C3713" s="752">
        <v>2615</v>
      </c>
      <c r="D3713" s="343" t="s">
        <v>13396</v>
      </c>
      <c r="E3713" s="752" t="s">
        <v>439</v>
      </c>
      <c r="F3713" s="752" t="s">
        <v>212</v>
      </c>
    </row>
    <row r="3714" spans="2:6" x14ac:dyDescent="0.35">
      <c r="B3714" s="752" t="s">
        <v>1700</v>
      </c>
      <c r="C3714" s="752">
        <v>2615</v>
      </c>
      <c r="D3714" s="343" t="s">
        <v>13395</v>
      </c>
      <c r="E3714" s="752" t="s">
        <v>439</v>
      </c>
      <c r="F3714" s="752" t="s">
        <v>212</v>
      </c>
    </row>
    <row r="3715" spans="2:6" x14ac:dyDescent="0.35">
      <c r="B3715" s="752" t="s">
        <v>1700</v>
      </c>
      <c r="C3715" s="752">
        <v>2615</v>
      </c>
      <c r="D3715" s="343" t="s">
        <v>3507</v>
      </c>
      <c r="E3715" s="752" t="s">
        <v>439</v>
      </c>
      <c r="F3715" s="752" t="s">
        <v>212</v>
      </c>
    </row>
    <row r="3716" spans="2:6" x14ac:dyDescent="0.35">
      <c r="B3716" s="752" t="s">
        <v>1700</v>
      </c>
      <c r="C3716" s="752">
        <v>2615</v>
      </c>
      <c r="D3716" s="343" t="s">
        <v>13394</v>
      </c>
      <c r="E3716" s="752" t="s">
        <v>439</v>
      </c>
      <c r="F3716" s="752" t="s">
        <v>212</v>
      </c>
    </row>
    <row r="3717" spans="2:6" x14ac:dyDescent="0.35">
      <c r="B3717" s="752" t="s">
        <v>1700</v>
      </c>
      <c r="C3717" s="752">
        <v>2615</v>
      </c>
      <c r="D3717" s="343" t="s">
        <v>13393</v>
      </c>
      <c r="E3717" s="752" t="s">
        <v>439</v>
      </c>
      <c r="F3717" s="752" t="s">
        <v>212</v>
      </c>
    </row>
    <row r="3718" spans="2:6" x14ac:dyDescent="0.35">
      <c r="B3718" s="752" t="s">
        <v>1700</v>
      </c>
      <c r="C3718" s="752">
        <v>2615</v>
      </c>
      <c r="D3718" s="343" t="s">
        <v>13392</v>
      </c>
      <c r="E3718" s="752" t="s">
        <v>439</v>
      </c>
      <c r="F3718" s="752" t="s">
        <v>212</v>
      </c>
    </row>
    <row r="3719" spans="2:6" x14ac:dyDescent="0.35">
      <c r="B3719" s="752" t="s">
        <v>1700</v>
      </c>
      <c r="C3719" s="752">
        <v>2615</v>
      </c>
      <c r="D3719" s="343" t="s">
        <v>13391</v>
      </c>
      <c r="E3719" s="752" t="s">
        <v>439</v>
      </c>
      <c r="F3719" s="752" t="s">
        <v>212</v>
      </c>
    </row>
    <row r="3720" spans="2:6" x14ac:dyDescent="0.35">
      <c r="B3720" s="752" t="s">
        <v>1700</v>
      </c>
      <c r="C3720" s="752">
        <v>2615</v>
      </c>
      <c r="D3720" s="343" t="s">
        <v>2674</v>
      </c>
      <c r="E3720" s="752" t="s">
        <v>439</v>
      </c>
      <c r="F3720" s="752" t="s">
        <v>212</v>
      </c>
    </row>
    <row r="3721" spans="2:6" x14ac:dyDescent="0.35">
      <c r="B3721" s="752" t="s">
        <v>1700</v>
      </c>
      <c r="C3721" s="752">
        <v>2615</v>
      </c>
      <c r="D3721" s="343" t="s">
        <v>9057</v>
      </c>
      <c r="E3721" s="752" t="s">
        <v>439</v>
      </c>
      <c r="F3721" s="752" t="s">
        <v>212</v>
      </c>
    </row>
    <row r="3722" spans="2:6" x14ac:dyDescent="0.35">
      <c r="B3722" s="752" t="s">
        <v>1700</v>
      </c>
      <c r="C3722" s="752">
        <v>2615</v>
      </c>
      <c r="D3722" s="343" t="s">
        <v>13390</v>
      </c>
      <c r="E3722" s="752" t="s">
        <v>439</v>
      </c>
      <c r="F3722" s="753" t="s">
        <v>212</v>
      </c>
    </row>
    <row r="3723" spans="2:6" x14ac:dyDescent="0.35">
      <c r="B3723" s="752" t="s">
        <v>1700</v>
      </c>
      <c r="C3723" s="752">
        <v>2615</v>
      </c>
      <c r="D3723" s="343" t="s">
        <v>13389</v>
      </c>
      <c r="E3723" s="752" t="s">
        <v>439</v>
      </c>
      <c r="F3723" s="752" t="s">
        <v>212</v>
      </c>
    </row>
    <row r="3724" spans="2:6" x14ac:dyDescent="0.35">
      <c r="B3724" s="752" t="s">
        <v>1700</v>
      </c>
      <c r="C3724" s="752">
        <v>2615</v>
      </c>
      <c r="D3724" s="343" t="s">
        <v>5269</v>
      </c>
      <c r="E3724" s="752" t="s">
        <v>439</v>
      </c>
      <c r="F3724" s="752" t="s">
        <v>212</v>
      </c>
    </row>
    <row r="3725" spans="2:6" x14ac:dyDescent="0.35">
      <c r="B3725" s="752" t="s">
        <v>1700</v>
      </c>
      <c r="C3725" s="752">
        <v>2615</v>
      </c>
      <c r="D3725" s="343" t="s">
        <v>13388</v>
      </c>
      <c r="E3725" s="752" t="s">
        <v>439</v>
      </c>
      <c r="F3725" s="753" t="s">
        <v>212</v>
      </c>
    </row>
    <row r="3726" spans="2:6" x14ac:dyDescent="0.35">
      <c r="B3726" s="752" t="s">
        <v>1700</v>
      </c>
      <c r="C3726" s="752">
        <v>2617</v>
      </c>
      <c r="D3726" s="343" t="s">
        <v>13387</v>
      </c>
      <c r="E3726" s="752" t="s">
        <v>439</v>
      </c>
      <c r="F3726" s="752" t="s">
        <v>212</v>
      </c>
    </row>
    <row r="3727" spans="2:6" x14ac:dyDescent="0.35">
      <c r="B3727" s="752" t="s">
        <v>1700</v>
      </c>
      <c r="C3727" s="752">
        <v>2617</v>
      </c>
      <c r="D3727" s="343" t="s">
        <v>13386</v>
      </c>
      <c r="E3727" s="752" t="s">
        <v>439</v>
      </c>
      <c r="F3727" s="752" t="s">
        <v>212</v>
      </c>
    </row>
    <row r="3728" spans="2:6" x14ac:dyDescent="0.35">
      <c r="B3728" s="752" t="s">
        <v>1700</v>
      </c>
      <c r="C3728" s="752">
        <v>2617</v>
      </c>
      <c r="D3728" s="343" t="s">
        <v>4861</v>
      </c>
      <c r="E3728" s="752" t="s">
        <v>439</v>
      </c>
      <c r="F3728" s="752" t="s">
        <v>212</v>
      </c>
    </row>
    <row r="3729" spans="2:6" x14ac:dyDescent="0.35">
      <c r="B3729" s="752" t="s">
        <v>1700</v>
      </c>
      <c r="C3729" s="752">
        <v>2617</v>
      </c>
      <c r="D3729" s="343" t="s">
        <v>13385</v>
      </c>
      <c r="E3729" s="752" t="s">
        <v>439</v>
      </c>
      <c r="F3729" s="752" t="s">
        <v>212</v>
      </c>
    </row>
    <row r="3730" spans="2:6" x14ac:dyDescent="0.35">
      <c r="B3730" s="752" t="s">
        <v>1700</v>
      </c>
      <c r="C3730" s="752">
        <v>2617</v>
      </c>
      <c r="D3730" s="343" t="s">
        <v>13384</v>
      </c>
      <c r="E3730" s="752" t="s">
        <v>439</v>
      </c>
      <c r="F3730" s="752" t="s">
        <v>212</v>
      </c>
    </row>
    <row r="3731" spans="2:6" x14ac:dyDescent="0.35">
      <c r="B3731" s="752" t="s">
        <v>1700</v>
      </c>
      <c r="C3731" s="752">
        <v>2617</v>
      </c>
      <c r="D3731" s="343" t="s">
        <v>13383</v>
      </c>
      <c r="E3731" s="752" t="s">
        <v>439</v>
      </c>
      <c r="F3731" s="752" t="s">
        <v>212</v>
      </c>
    </row>
    <row r="3732" spans="2:6" x14ac:dyDescent="0.35">
      <c r="B3732" s="752" t="s">
        <v>1700</v>
      </c>
      <c r="C3732" s="752">
        <v>2617</v>
      </c>
      <c r="D3732" s="343" t="s">
        <v>12620</v>
      </c>
      <c r="E3732" s="752" t="s">
        <v>439</v>
      </c>
      <c r="F3732" s="752" t="s">
        <v>212</v>
      </c>
    </row>
    <row r="3733" spans="2:6" x14ac:dyDescent="0.35">
      <c r="B3733" s="752" t="s">
        <v>1700</v>
      </c>
      <c r="C3733" s="752">
        <v>2617</v>
      </c>
      <c r="D3733" s="343" t="s">
        <v>13382</v>
      </c>
      <c r="E3733" s="752" t="s">
        <v>439</v>
      </c>
      <c r="F3733" s="752" t="s">
        <v>212</v>
      </c>
    </row>
    <row r="3734" spans="2:6" x14ac:dyDescent="0.35">
      <c r="B3734" s="752" t="s">
        <v>1700</v>
      </c>
      <c r="C3734" s="752">
        <v>2617</v>
      </c>
      <c r="D3734" s="343" t="s">
        <v>13381</v>
      </c>
      <c r="E3734" s="752" t="s">
        <v>439</v>
      </c>
      <c r="F3734" s="752" t="s">
        <v>212</v>
      </c>
    </row>
    <row r="3735" spans="2:6" x14ac:dyDescent="0.35">
      <c r="B3735" s="752" t="s">
        <v>1700</v>
      </c>
      <c r="C3735" s="752">
        <v>2618</v>
      </c>
      <c r="D3735" s="343" t="s">
        <v>13380</v>
      </c>
      <c r="E3735" s="752" t="s">
        <v>439</v>
      </c>
      <c r="F3735" s="752" t="s">
        <v>210</v>
      </c>
    </row>
    <row r="3736" spans="2:6" x14ac:dyDescent="0.35">
      <c r="B3736" s="752" t="s">
        <v>1700</v>
      </c>
      <c r="C3736" s="752">
        <v>2618</v>
      </c>
      <c r="D3736" s="343" t="s">
        <v>13379</v>
      </c>
      <c r="E3736" s="752" t="s">
        <v>431</v>
      </c>
      <c r="F3736" s="752" t="s">
        <v>210</v>
      </c>
    </row>
    <row r="3737" spans="2:6" x14ac:dyDescent="0.35">
      <c r="B3737" s="752" t="s">
        <v>1700</v>
      </c>
      <c r="C3737" s="752">
        <v>2618</v>
      </c>
      <c r="D3737" s="343" t="s">
        <v>3086</v>
      </c>
      <c r="E3737" s="752" t="s">
        <v>431</v>
      </c>
      <c r="F3737" s="752" t="s">
        <v>210</v>
      </c>
    </row>
    <row r="3738" spans="2:6" x14ac:dyDescent="0.35">
      <c r="B3738" s="752" t="s">
        <v>1700</v>
      </c>
      <c r="C3738" s="752">
        <v>2619</v>
      </c>
      <c r="D3738" s="343" t="s">
        <v>13378</v>
      </c>
      <c r="E3738" s="752" t="s">
        <v>431</v>
      </c>
      <c r="F3738" s="752" t="s">
        <v>212</v>
      </c>
    </row>
    <row r="3739" spans="2:6" x14ac:dyDescent="0.35">
      <c r="B3739" s="752" t="s">
        <v>1700</v>
      </c>
      <c r="C3739" s="752">
        <v>2620</v>
      </c>
      <c r="D3739" s="343" t="s">
        <v>13377</v>
      </c>
      <c r="E3739" s="752" t="s">
        <v>439</v>
      </c>
      <c r="F3739" s="752" t="s">
        <v>1711</v>
      </c>
    </row>
    <row r="3740" spans="2:6" x14ac:dyDescent="0.35">
      <c r="B3740" s="752" t="s">
        <v>1700</v>
      </c>
      <c r="C3740" s="752">
        <v>2620</v>
      </c>
      <c r="D3740" s="343" t="s">
        <v>13376</v>
      </c>
      <c r="E3740" s="752" t="s">
        <v>439</v>
      </c>
      <c r="F3740" s="752" t="s">
        <v>1711</v>
      </c>
    </row>
    <row r="3741" spans="2:6" x14ac:dyDescent="0.35">
      <c r="B3741" s="752" t="s">
        <v>1700</v>
      </c>
      <c r="C3741" s="752">
        <v>2620</v>
      </c>
      <c r="D3741" s="343" t="s">
        <v>4936</v>
      </c>
      <c r="E3741" s="752" t="s">
        <v>431</v>
      </c>
      <c r="F3741" s="752" t="s">
        <v>212</v>
      </c>
    </row>
    <row r="3742" spans="2:6" x14ac:dyDescent="0.35">
      <c r="B3742" s="752" t="s">
        <v>1700</v>
      </c>
      <c r="C3742" s="752">
        <v>2620</v>
      </c>
      <c r="D3742" s="343" t="s">
        <v>13375</v>
      </c>
      <c r="E3742" s="752" t="s">
        <v>431</v>
      </c>
      <c r="F3742" s="752" t="s">
        <v>212</v>
      </c>
    </row>
    <row r="3743" spans="2:6" x14ac:dyDescent="0.35">
      <c r="B3743" s="752" t="s">
        <v>1700</v>
      </c>
      <c r="C3743" s="752">
        <v>2620</v>
      </c>
      <c r="D3743" s="343" t="s">
        <v>13374</v>
      </c>
      <c r="E3743" s="752" t="s">
        <v>431</v>
      </c>
      <c r="F3743" s="752" t="s">
        <v>1711</v>
      </c>
    </row>
    <row r="3744" spans="2:6" x14ac:dyDescent="0.35">
      <c r="B3744" s="752" t="s">
        <v>1700</v>
      </c>
      <c r="C3744" s="752">
        <v>2620</v>
      </c>
      <c r="D3744" s="343" t="s">
        <v>13373</v>
      </c>
      <c r="E3744" s="752" t="s">
        <v>431</v>
      </c>
      <c r="F3744" s="752" t="s">
        <v>1711</v>
      </c>
    </row>
    <row r="3745" spans="2:6" x14ac:dyDescent="0.35">
      <c r="B3745" s="752" t="s">
        <v>1700</v>
      </c>
      <c r="C3745" s="752">
        <v>2620</v>
      </c>
      <c r="D3745" s="343" t="s">
        <v>13372</v>
      </c>
      <c r="E3745" s="752" t="s">
        <v>431</v>
      </c>
      <c r="F3745" s="752" t="s">
        <v>1711</v>
      </c>
    </row>
    <row r="3746" spans="2:6" x14ac:dyDescent="0.35">
      <c r="B3746" s="752" t="s">
        <v>1700</v>
      </c>
      <c r="C3746" s="752">
        <v>2620</v>
      </c>
      <c r="D3746" s="343" t="s">
        <v>13371</v>
      </c>
      <c r="E3746" s="752" t="s">
        <v>431</v>
      </c>
      <c r="F3746" s="752" t="s">
        <v>212</v>
      </c>
    </row>
    <row r="3747" spans="2:6" x14ac:dyDescent="0.35">
      <c r="B3747" s="752" t="s">
        <v>1700</v>
      </c>
      <c r="C3747" s="752">
        <v>2620</v>
      </c>
      <c r="D3747" s="343" t="s">
        <v>13370</v>
      </c>
      <c r="E3747" s="752" t="s">
        <v>431</v>
      </c>
      <c r="F3747" s="752" t="s">
        <v>1711</v>
      </c>
    </row>
    <row r="3748" spans="2:6" x14ac:dyDescent="0.35">
      <c r="B3748" s="752" t="s">
        <v>1700</v>
      </c>
      <c r="C3748" s="752">
        <v>2620</v>
      </c>
      <c r="D3748" s="343" t="s">
        <v>13369</v>
      </c>
      <c r="E3748" s="752" t="s">
        <v>431</v>
      </c>
      <c r="F3748" s="752" t="s">
        <v>1711</v>
      </c>
    </row>
    <row r="3749" spans="2:6" x14ac:dyDescent="0.35">
      <c r="B3749" s="752" t="s">
        <v>1700</v>
      </c>
      <c r="C3749" s="752">
        <v>2620</v>
      </c>
      <c r="D3749" s="343" t="s">
        <v>13368</v>
      </c>
      <c r="E3749" s="752" t="s">
        <v>439</v>
      </c>
      <c r="F3749" s="752" t="s">
        <v>1698</v>
      </c>
    </row>
    <row r="3750" spans="2:6" x14ac:dyDescent="0.35">
      <c r="B3750" s="752" t="s">
        <v>1700</v>
      </c>
      <c r="C3750" s="752">
        <v>2620</v>
      </c>
      <c r="D3750" s="343" t="s">
        <v>13367</v>
      </c>
      <c r="E3750" s="752" t="s">
        <v>431</v>
      </c>
      <c r="F3750" s="752" t="s">
        <v>1711</v>
      </c>
    </row>
    <row r="3751" spans="2:6" x14ac:dyDescent="0.35">
      <c r="B3751" s="752" t="s">
        <v>1700</v>
      </c>
      <c r="C3751" s="752">
        <v>2620</v>
      </c>
      <c r="D3751" s="343" t="s">
        <v>13366</v>
      </c>
      <c r="E3751" s="752" t="s">
        <v>439</v>
      </c>
      <c r="F3751" s="752" t="s">
        <v>1711</v>
      </c>
    </row>
    <row r="3752" spans="2:6" x14ac:dyDescent="0.35">
      <c r="B3752" s="752" t="s">
        <v>1700</v>
      </c>
      <c r="C3752" s="752">
        <v>2620</v>
      </c>
      <c r="D3752" s="343" t="s">
        <v>13365</v>
      </c>
      <c r="E3752" s="752" t="s">
        <v>431</v>
      </c>
      <c r="F3752" s="752" t="s">
        <v>1711</v>
      </c>
    </row>
    <row r="3753" spans="2:6" x14ac:dyDescent="0.35">
      <c r="B3753" s="752" t="s">
        <v>1700</v>
      </c>
      <c r="C3753" s="752">
        <v>2620</v>
      </c>
      <c r="D3753" s="343" t="s">
        <v>13364</v>
      </c>
      <c r="E3753" s="752" t="s">
        <v>439</v>
      </c>
      <c r="F3753" s="752" t="s">
        <v>1698</v>
      </c>
    </row>
    <row r="3754" spans="2:6" x14ac:dyDescent="0.35">
      <c r="B3754" s="752" t="s">
        <v>1700</v>
      </c>
      <c r="C3754" s="752">
        <v>2620</v>
      </c>
      <c r="D3754" s="343" t="s">
        <v>13030</v>
      </c>
      <c r="E3754" s="752" t="s">
        <v>439</v>
      </c>
      <c r="F3754" s="752" t="s">
        <v>1711</v>
      </c>
    </row>
    <row r="3755" spans="2:6" x14ac:dyDescent="0.35">
      <c r="B3755" s="752" t="s">
        <v>1700</v>
      </c>
      <c r="C3755" s="752">
        <v>2620</v>
      </c>
      <c r="D3755" s="343" t="s">
        <v>13363</v>
      </c>
      <c r="E3755" s="752" t="s">
        <v>431</v>
      </c>
      <c r="F3755" s="752" t="s">
        <v>212</v>
      </c>
    </row>
    <row r="3756" spans="2:6" x14ac:dyDescent="0.35">
      <c r="B3756" s="752" t="s">
        <v>1700</v>
      </c>
      <c r="C3756" s="752">
        <v>2620</v>
      </c>
      <c r="D3756" s="343" t="s">
        <v>13362</v>
      </c>
      <c r="E3756" s="752" t="s">
        <v>431</v>
      </c>
      <c r="F3756" s="752" t="s">
        <v>212</v>
      </c>
    </row>
    <row r="3757" spans="2:6" x14ac:dyDescent="0.35">
      <c r="B3757" s="752" t="s">
        <v>1700</v>
      </c>
      <c r="C3757" s="752">
        <v>2620</v>
      </c>
      <c r="D3757" s="343" t="s">
        <v>13361</v>
      </c>
      <c r="E3757" s="752" t="s">
        <v>431</v>
      </c>
      <c r="F3757" s="752" t="s">
        <v>212</v>
      </c>
    </row>
    <row r="3758" spans="2:6" x14ac:dyDescent="0.35">
      <c r="B3758" s="752" t="s">
        <v>1700</v>
      </c>
      <c r="C3758" s="752">
        <v>2620</v>
      </c>
      <c r="D3758" s="343" t="s">
        <v>13360</v>
      </c>
      <c r="E3758" s="752" t="s">
        <v>431</v>
      </c>
      <c r="F3758" s="752" t="s">
        <v>212</v>
      </c>
    </row>
    <row r="3759" spans="2:6" x14ac:dyDescent="0.35">
      <c r="B3759" s="752" t="s">
        <v>1700</v>
      </c>
      <c r="C3759" s="752">
        <v>2620</v>
      </c>
      <c r="D3759" s="343" t="s">
        <v>13359</v>
      </c>
      <c r="E3759" s="752" t="s">
        <v>431</v>
      </c>
      <c r="F3759" s="752" t="s">
        <v>212</v>
      </c>
    </row>
    <row r="3760" spans="2:6" x14ac:dyDescent="0.35">
      <c r="B3760" s="752" t="s">
        <v>1700</v>
      </c>
      <c r="C3760" s="752">
        <v>2620</v>
      </c>
      <c r="D3760" s="343" t="s">
        <v>10536</v>
      </c>
      <c r="E3760" s="752" t="s">
        <v>431</v>
      </c>
      <c r="F3760" s="752" t="s">
        <v>212</v>
      </c>
    </row>
    <row r="3761" spans="2:6" x14ac:dyDescent="0.35">
      <c r="B3761" s="752" t="s">
        <v>1700</v>
      </c>
      <c r="C3761" s="752">
        <v>2620</v>
      </c>
      <c r="D3761" s="343" t="s">
        <v>13358</v>
      </c>
      <c r="E3761" s="752" t="s">
        <v>439</v>
      </c>
      <c r="F3761" s="752" t="s">
        <v>1698</v>
      </c>
    </row>
    <row r="3762" spans="2:6" x14ac:dyDescent="0.35">
      <c r="B3762" s="752" t="s">
        <v>1700</v>
      </c>
      <c r="C3762" s="752">
        <v>2620</v>
      </c>
      <c r="D3762" s="343" t="s">
        <v>13357</v>
      </c>
      <c r="E3762" s="752" t="s">
        <v>439</v>
      </c>
      <c r="F3762" s="752" t="s">
        <v>1698</v>
      </c>
    </row>
    <row r="3763" spans="2:6" x14ac:dyDescent="0.35">
      <c r="B3763" s="752" t="s">
        <v>1700</v>
      </c>
      <c r="C3763" s="752">
        <v>2620</v>
      </c>
      <c r="D3763" s="343" t="s">
        <v>13356</v>
      </c>
      <c r="E3763" s="752" t="s">
        <v>431</v>
      </c>
      <c r="F3763" s="752" t="s">
        <v>212</v>
      </c>
    </row>
    <row r="3764" spans="2:6" x14ac:dyDescent="0.35">
      <c r="B3764" s="752" t="s">
        <v>1700</v>
      </c>
      <c r="C3764" s="752">
        <v>2620</v>
      </c>
      <c r="D3764" s="343" t="s">
        <v>13355</v>
      </c>
      <c r="E3764" s="752" t="s">
        <v>431</v>
      </c>
      <c r="F3764" s="752" t="s">
        <v>1698</v>
      </c>
    </row>
    <row r="3765" spans="2:6" x14ac:dyDescent="0.35">
      <c r="B3765" s="752" t="s">
        <v>1700</v>
      </c>
      <c r="C3765" s="752">
        <v>2620</v>
      </c>
      <c r="D3765" s="343" t="s">
        <v>13354</v>
      </c>
      <c r="E3765" s="752" t="s">
        <v>431</v>
      </c>
      <c r="F3765" s="752" t="s">
        <v>212</v>
      </c>
    </row>
    <row r="3766" spans="2:6" x14ac:dyDescent="0.35">
      <c r="B3766" s="752" t="s">
        <v>1700</v>
      </c>
      <c r="C3766" s="752">
        <v>2620</v>
      </c>
      <c r="D3766" s="343" t="s">
        <v>13353</v>
      </c>
      <c r="E3766" s="752" t="s">
        <v>431</v>
      </c>
      <c r="F3766" s="752" t="s">
        <v>212</v>
      </c>
    </row>
    <row r="3767" spans="2:6" x14ac:dyDescent="0.35">
      <c r="B3767" s="752" t="s">
        <v>1700</v>
      </c>
      <c r="C3767" s="752">
        <v>2620</v>
      </c>
      <c r="D3767" s="343" t="s">
        <v>13352</v>
      </c>
      <c r="E3767" s="752" t="s">
        <v>431</v>
      </c>
      <c r="F3767" s="752" t="s">
        <v>212</v>
      </c>
    </row>
    <row r="3768" spans="2:6" x14ac:dyDescent="0.35">
      <c r="B3768" s="752" t="s">
        <v>1700</v>
      </c>
      <c r="C3768" s="752">
        <v>2620</v>
      </c>
      <c r="D3768" s="343" t="s">
        <v>13351</v>
      </c>
      <c r="E3768" s="752" t="s">
        <v>431</v>
      </c>
      <c r="F3768" s="752" t="s">
        <v>212</v>
      </c>
    </row>
    <row r="3769" spans="2:6" x14ac:dyDescent="0.35">
      <c r="B3769" s="752" t="s">
        <v>1700</v>
      </c>
      <c r="C3769" s="752">
        <v>2620</v>
      </c>
      <c r="D3769" s="343" t="s">
        <v>13350</v>
      </c>
      <c r="E3769" s="752" t="s">
        <v>439</v>
      </c>
      <c r="F3769" s="752" t="s">
        <v>212</v>
      </c>
    </row>
    <row r="3770" spans="2:6" x14ac:dyDescent="0.35">
      <c r="B3770" s="752" t="s">
        <v>1700</v>
      </c>
      <c r="C3770" s="752">
        <v>2620</v>
      </c>
      <c r="D3770" s="343" t="s">
        <v>13350</v>
      </c>
      <c r="E3770" s="752" t="s">
        <v>431</v>
      </c>
      <c r="F3770" s="752" t="s">
        <v>212</v>
      </c>
    </row>
    <row r="3771" spans="2:6" x14ac:dyDescent="0.35">
      <c r="B3771" s="752" t="s">
        <v>1700</v>
      </c>
      <c r="C3771" s="752">
        <v>2620</v>
      </c>
      <c r="D3771" s="343" t="s">
        <v>13349</v>
      </c>
      <c r="E3771" s="752" t="s">
        <v>431</v>
      </c>
      <c r="F3771" s="752" t="s">
        <v>212</v>
      </c>
    </row>
    <row r="3772" spans="2:6" x14ac:dyDescent="0.35">
      <c r="B3772" s="752" t="s">
        <v>1700</v>
      </c>
      <c r="C3772" s="752">
        <v>2621</v>
      </c>
      <c r="D3772" s="343" t="s">
        <v>13348</v>
      </c>
      <c r="E3772" s="752" t="s">
        <v>431</v>
      </c>
      <c r="F3772" s="752" t="s">
        <v>1698</v>
      </c>
    </row>
    <row r="3773" spans="2:6" x14ac:dyDescent="0.35">
      <c r="B3773" s="752" t="s">
        <v>1700</v>
      </c>
      <c r="C3773" s="752">
        <v>2621</v>
      </c>
      <c r="D3773" s="343" t="s">
        <v>13347</v>
      </c>
      <c r="E3773" s="752" t="s">
        <v>431</v>
      </c>
      <c r="F3773" s="752" t="s">
        <v>212</v>
      </c>
    </row>
    <row r="3774" spans="2:6" x14ac:dyDescent="0.35">
      <c r="B3774" s="752" t="s">
        <v>1700</v>
      </c>
      <c r="C3774" s="752">
        <v>2621</v>
      </c>
      <c r="D3774" s="343" t="s">
        <v>13346</v>
      </c>
      <c r="E3774" s="752" t="s">
        <v>431</v>
      </c>
      <c r="F3774" s="752" t="s">
        <v>212</v>
      </c>
    </row>
    <row r="3775" spans="2:6" x14ac:dyDescent="0.35">
      <c r="B3775" s="752" t="s">
        <v>1700</v>
      </c>
      <c r="C3775" s="752">
        <v>2621</v>
      </c>
      <c r="D3775" s="343" t="s">
        <v>13345</v>
      </c>
      <c r="E3775" s="752" t="s">
        <v>431</v>
      </c>
      <c r="F3775" s="752" t="s">
        <v>1698</v>
      </c>
    </row>
    <row r="3776" spans="2:6" x14ac:dyDescent="0.35">
      <c r="B3776" s="752" t="s">
        <v>1700</v>
      </c>
      <c r="C3776" s="752">
        <v>2621</v>
      </c>
      <c r="D3776" s="343" t="s">
        <v>13344</v>
      </c>
      <c r="E3776" s="752" t="s">
        <v>431</v>
      </c>
      <c r="F3776" s="752" t="s">
        <v>1698</v>
      </c>
    </row>
    <row r="3777" spans="2:6" x14ac:dyDescent="0.35">
      <c r="B3777" s="752" t="s">
        <v>1700</v>
      </c>
      <c r="C3777" s="752">
        <v>2621</v>
      </c>
      <c r="D3777" s="343" t="s">
        <v>13343</v>
      </c>
      <c r="E3777" s="752" t="s">
        <v>431</v>
      </c>
      <c r="F3777" s="752" t="s">
        <v>1698</v>
      </c>
    </row>
    <row r="3778" spans="2:6" x14ac:dyDescent="0.35">
      <c r="B3778" s="752" t="s">
        <v>1700</v>
      </c>
      <c r="C3778" s="752">
        <v>2621</v>
      </c>
      <c r="D3778" s="343" t="s">
        <v>13342</v>
      </c>
      <c r="E3778" s="752" t="s">
        <v>431</v>
      </c>
      <c r="F3778" s="752" t="s">
        <v>1698</v>
      </c>
    </row>
    <row r="3779" spans="2:6" x14ac:dyDescent="0.35">
      <c r="B3779" s="752" t="s">
        <v>1700</v>
      </c>
      <c r="C3779" s="752">
        <v>2622</v>
      </c>
      <c r="D3779" s="343" t="s">
        <v>7679</v>
      </c>
      <c r="E3779" s="752" t="s">
        <v>431</v>
      </c>
      <c r="F3779" s="752" t="s">
        <v>1698</v>
      </c>
    </row>
    <row r="3780" spans="2:6" x14ac:dyDescent="0.35">
      <c r="B3780" s="752" t="s">
        <v>1700</v>
      </c>
      <c r="C3780" s="752">
        <v>2622</v>
      </c>
      <c r="D3780" s="343" t="s">
        <v>12974</v>
      </c>
      <c r="E3780" s="752" t="s">
        <v>431</v>
      </c>
      <c r="F3780" s="752" t="s">
        <v>1698</v>
      </c>
    </row>
    <row r="3781" spans="2:6" x14ac:dyDescent="0.35">
      <c r="B3781" s="752" t="s">
        <v>1700</v>
      </c>
      <c r="C3781" s="752">
        <v>2622</v>
      </c>
      <c r="D3781" s="343" t="s">
        <v>13341</v>
      </c>
      <c r="E3781" s="752" t="s">
        <v>431</v>
      </c>
      <c r="F3781" s="752" t="s">
        <v>1698</v>
      </c>
    </row>
    <row r="3782" spans="2:6" x14ac:dyDescent="0.35">
      <c r="B3782" s="752" t="s">
        <v>1700</v>
      </c>
      <c r="C3782" s="752">
        <v>2622</v>
      </c>
      <c r="D3782" s="343" t="s">
        <v>13340</v>
      </c>
      <c r="E3782" s="752" t="s">
        <v>431</v>
      </c>
      <c r="F3782" s="752" t="s">
        <v>1698</v>
      </c>
    </row>
    <row r="3783" spans="2:6" x14ac:dyDescent="0.35">
      <c r="B3783" s="752" t="s">
        <v>1700</v>
      </c>
      <c r="C3783" s="752">
        <v>2622</v>
      </c>
      <c r="D3783" s="343" t="s">
        <v>13339</v>
      </c>
      <c r="E3783" s="752" t="s">
        <v>431</v>
      </c>
      <c r="F3783" s="752" t="s">
        <v>1698</v>
      </c>
    </row>
    <row r="3784" spans="2:6" x14ac:dyDescent="0.35">
      <c r="B3784" s="752" t="s">
        <v>1700</v>
      </c>
      <c r="C3784" s="752">
        <v>2622</v>
      </c>
      <c r="D3784" s="343" t="s">
        <v>13338</v>
      </c>
      <c r="E3784" s="752" t="s">
        <v>431</v>
      </c>
      <c r="F3784" s="752" t="s">
        <v>1698</v>
      </c>
    </row>
    <row r="3785" spans="2:6" x14ac:dyDescent="0.35">
      <c r="B3785" s="752" t="s">
        <v>1700</v>
      </c>
      <c r="C3785" s="752">
        <v>2622</v>
      </c>
      <c r="D3785" s="343" t="s">
        <v>13337</v>
      </c>
      <c r="E3785" s="752" t="s">
        <v>431</v>
      </c>
      <c r="F3785" s="752" t="s">
        <v>1698</v>
      </c>
    </row>
    <row r="3786" spans="2:6" x14ac:dyDescent="0.35">
      <c r="B3786" s="752" t="s">
        <v>1700</v>
      </c>
      <c r="C3786" s="752">
        <v>2622</v>
      </c>
      <c r="D3786" s="343" t="s">
        <v>13336</v>
      </c>
      <c r="E3786" s="752" t="s">
        <v>431</v>
      </c>
      <c r="F3786" s="752" t="s">
        <v>1698</v>
      </c>
    </row>
    <row r="3787" spans="2:6" x14ac:dyDescent="0.35">
      <c r="B3787" s="752" t="s">
        <v>1700</v>
      </c>
      <c r="C3787" s="752">
        <v>2622</v>
      </c>
      <c r="D3787" s="343" t="s">
        <v>13335</v>
      </c>
      <c r="E3787" s="752" t="s">
        <v>431</v>
      </c>
      <c r="F3787" s="752" t="s">
        <v>1698</v>
      </c>
    </row>
    <row r="3788" spans="2:6" x14ac:dyDescent="0.35">
      <c r="B3788" s="752" t="s">
        <v>1700</v>
      </c>
      <c r="C3788" s="752">
        <v>2622</v>
      </c>
      <c r="D3788" s="343" t="s">
        <v>13334</v>
      </c>
      <c r="E3788" s="752" t="s">
        <v>431</v>
      </c>
      <c r="F3788" s="752" t="s">
        <v>1698</v>
      </c>
    </row>
    <row r="3789" spans="2:6" x14ac:dyDescent="0.35">
      <c r="B3789" s="752" t="s">
        <v>1700</v>
      </c>
      <c r="C3789" s="752">
        <v>2622</v>
      </c>
      <c r="D3789" s="343" t="s">
        <v>13333</v>
      </c>
      <c r="E3789" s="752" t="s">
        <v>431</v>
      </c>
      <c r="F3789" s="752" t="s">
        <v>1698</v>
      </c>
    </row>
    <row r="3790" spans="2:6" x14ac:dyDescent="0.35">
      <c r="B3790" s="752" t="s">
        <v>1700</v>
      </c>
      <c r="C3790" s="752">
        <v>2622</v>
      </c>
      <c r="D3790" s="343" t="s">
        <v>13332</v>
      </c>
      <c r="E3790" s="752" t="s">
        <v>431</v>
      </c>
      <c r="F3790" s="752" t="s">
        <v>1698</v>
      </c>
    </row>
    <row r="3791" spans="2:6" x14ac:dyDescent="0.35">
      <c r="B3791" s="752" t="s">
        <v>1700</v>
      </c>
      <c r="C3791" s="752">
        <v>2622</v>
      </c>
      <c r="D3791" s="343" t="s">
        <v>13331</v>
      </c>
      <c r="E3791" s="752" t="s">
        <v>431</v>
      </c>
      <c r="F3791" s="752" t="s">
        <v>1698</v>
      </c>
    </row>
    <row r="3792" spans="2:6" x14ac:dyDescent="0.35">
      <c r="B3792" s="752" t="s">
        <v>1700</v>
      </c>
      <c r="C3792" s="752">
        <v>2622</v>
      </c>
      <c r="D3792" s="343" t="s">
        <v>13330</v>
      </c>
      <c r="E3792" s="752" t="s">
        <v>431</v>
      </c>
      <c r="F3792" s="752" t="s">
        <v>1698</v>
      </c>
    </row>
    <row r="3793" spans="2:6" x14ac:dyDescent="0.35">
      <c r="B3793" s="752" t="s">
        <v>1700</v>
      </c>
      <c r="C3793" s="752">
        <v>2622</v>
      </c>
      <c r="D3793" s="343" t="s">
        <v>13329</v>
      </c>
      <c r="E3793" s="752" t="s">
        <v>431</v>
      </c>
      <c r="F3793" s="752" t="s">
        <v>1698</v>
      </c>
    </row>
    <row r="3794" spans="2:6" x14ac:dyDescent="0.35">
      <c r="B3794" s="752" t="s">
        <v>1700</v>
      </c>
      <c r="C3794" s="752">
        <v>2622</v>
      </c>
      <c r="D3794" s="343" t="s">
        <v>13328</v>
      </c>
      <c r="E3794" s="752" t="s">
        <v>431</v>
      </c>
      <c r="F3794" s="752" t="s">
        <v>1698</v>
      </c>
    </row>
    <row r="3795" spans="2:6" x14ac:dyDescent="0.35">
      <c r="B3795" s="752" t="s">
        <v>1700</v>
      </c>
      <c r="C3795" s="752">
        <v>2622</v>
      </c>
      <c r="D3795" s="343" t="s">
        <v>13327</v>
      </c>
      <c r="E3795" s="752" t="s">
        <v>431</v>
      </c>
      <c r="F3795" s="752" t="s">
        <v>1698</v>
      </c>
    </row>
    <row r="3796" spans="2:6" x14ac:dyDescent="0.35">
      <c r="B3796" s="752" t="s">
        <v>1700</v>
      </c>
      <c r="C3796" s="752">
        <v>2622</v>
      </c>
      <c r="D3796" s="343" t="s">
        <v>13326</v>
      </c>
      <c r="E3796" s="752" t="s">
        <v>431</v>
      </c>
      <c r="F3796" s="752" t="s">
        <v>1698</v>
      </c>
    </row>
    <row r="3797" spans="2:6" x14ac:dyDescent="0.35">
      <c r="B3797" s="752" t="s">
        <v>1700</v>
      </c>
      <c r="C3797" s="752">
        <v>2622</v>
      </c>
      <c r="D3797" s="343" t="s">
        <v>13325</v>
      </c>
      <c r="E3797" s="752" t="s">
        <v>431</v>
      </c>
      <c r="F3797" s="752" t="s">
        <v>1698</v>
      </c>
    </row>
    <row r="3798" spans="2:6" x14ac:dyDescent="0.35">
      <c r="B3798" s="752" t="s">
        <v>1700</v>
      </c>
      <c r="C3798" s="752">
        <v>2622</v>
      </c>
      <c r="D3798" s="343" t="s">
        <v>13324</v>
      </c>
      <c r="E3798" s="752" t="s">
        <v>431</v>
      </c>
      <c r="F3798" s="752" t="s">
        <v>1698</v>
      </c>
    </row>
    <row r="3799" spans="2:6" x14ac:dyDescent="0.35">
      <c r="B3799" s="752" t="s">
        <v>1700</v>
      </c>
      <c r="C3799" s="752">
        <v>2622</v>
      </c>
      <c r="D3799" s="343" t="s">
        <v>13323</v>
      </c>
      <c r="E3799" s="752" t="s">
        <v>431</v>
      </c>
      <c r="F3799" s="752" t="s">
        <v>1698</v>
      </c>
    </row>
    <row r="3800" spans="2:6" x14ac:dyDescent="0.35">
      <c r="B3800" s="752" t="s">
        <v>1700</v>
      </c>
      <c r="C3800" s="752">
        <v>2622</v>
      </c>
      <c r="D3800" s="343" t="s">
        <v>13322</v>
      </c>
      <c r="E3800" s="752" t="s">
        <v>431</v>
      </c>
      <c r="F3800" s="752" t="s">
        <v>1698</v>
      </c>
    </row>
    <row r="3801" spans="2:6" x14ac:dyDescent="0.35">
      <c r="B3801" s="752" t="s">
        <v>1700</v>
      </c>
      <c r="C3801" s="752">
        <v>2622</v>
      </c>
      <c r="D3801" s="343" t="s">
        <v>13321</v>
      </c>
      <c r="E3801" s="752" t="s">
        <v>431</v>
      </c>
      <c r="F3801" s="752" t="s">
        <v>1698</v>
      </c>
    </row>
    <row r="3802" spans="2:6" x14ac:dyDescent="0.35">
      <c r="B3802" s="752" t="s">
        <v>1700</v>
      </c>
      <c r="C3802" s="752">
        <v>2622</v>
      </c>
      <c r="D3802" s="343" t="s">
        <v>13320</v>
      </c>
      <c r="E3802" s="752" t="s">
        <v>431</v>
      </c>
      <c r="F3802" s="752" t="s">
        <v>1698</v>
      </c>
    </row>
    <row r="3803" spans="2:6" x14ac:dyDescent="0.35">
      <c r="B3803" s="752" t="s">
        <v>1700</v>
      </c>
      <c r="C3803" s="752">
        <v>2622</v>
      </c>
      <c r="D3803" s="343" t="s">
        <v>13319</v>
      </c>
      <c r="E3803" s="752" t="s">
        <v>431</v>
      </c>
      <c r="F3803" s="752" t="s">
        <v>1698</v>
      </c>
    </row>
    <row r="3804" spans="2:6" x14ac:dyDescent="0.35">
      <c r="B3804" s="752" t="s">
        <v>1700</v>
      </c>
      <c r="C3804" s="752">
        <v>2622</v>
      </c>
      <c r="D3804" s="343" t="s">
        <v>6585</v>
      </c>
      <c r="E3804" s="752" t="s">
        <v>431</v>
      </c>
      <c r="F3804" s="752" t="s">
        <v>1698</v>
      </c>
    </row>
    <row r="3805" spans="2:6" x14ac:dyDescent="0.35">
      <c r="B3805" s="752" t="s">
        <v>1700</v>
      </c>
      <c r="C3805" s="752">
        <v>2622</v>
      </c>
      <c r="D3805" s="343" t="s">
        <v>13318</v>
      </c>
      <c r="E3805" s="752" t="s">
        <v>431</v>
      </c>
      <c r="F3805" s="752" t="s">
        <v>1698</v>
      </c>
    </row>
    <row r="3806" spans="2:6" x14ac:dyDescent="0.35">
      <c r="B3806" s="752" t="s">
        <v>1700</v>
      </c>
      <c r="C3806" s="752">
        <v>2622</v>
      </c>
      <c r="D3806" s="343" t="s">
        <v>13317</v>
      </c>
      <c r="E3806" s="752" t="s">
        <v>431</v>
      </c>
      <c r="F3806" s="752" t="s">
        <v>1698</v>
      </c>
    </row>
    <row r="3807" spans="2:6" x14ac:dyDescent="0.35">
      <c r="B3807" s="752" t="s">
        <v>1700</v>
      </c>
      <c r="C3807" s="752">
        <v>2622</v>
      </c>
      <c r="D3807" s="343" t="s">
        <v>13316</v>
      </c>
      <c r="E3807" s="752" t="s">
        <v>431</v>
      </c>
      <c r="F3807" s="752" t="s">
        <v>1698</v>
      </c>
    </row>
    <row r="3808" spans="2:6" x14ac:dyDescent="0.35">
      <c r="B3808" s="752" t="s">
        <v>1700</v>
      </c>
      <c r="C3808" s="752">
        <v>2622</v>
      </c>
      <c r="D3808" s="343" t="s">
        <v>13315</v>
      </c>
      <c r="E3808" s="752" t="s">
        <v>431</v>
      </c>
      <c r="F3808" s="752" t="s">
        <v>1698</v>
      </c>
    </row>
    <row r="3809" spans="2:6" x14ac:dyDescent="0.35">
      <c r="B3809" s="752" t="s">
        <v>1700</v>
      </c>
      <c r="C3809" s="752">
        <v>2622</v>
      </c>
      <c r="D3809" s="343" t="s">
        <v>13314</v>
      </c>
      <c r="E3809" s="752" t="s">
        <v>431</v>
      </c>
      <c r="F3809" s="752" t="s">
        <v>1698</v>
      </c>
    </row>
    <row r="3810" spans="2:6" x14ac:dyDescent="0.35">
      <c r="B3810" s="752" t="s">
        <v>1700</v>
      </c>
      <c r="C3810" s="752">
        <v>2622</v>
      </c>
      <c r="D3810" s="343" t="s">
        <v>13313</v>
      </c>
      <c r="E3810" s="752" t="s">
        <v>431</v>
      </c>
      <c r="F3810" s="752" t="s">
        <v>1698</v>
      </c>
    </row>
    <row r="3811" spans="2:6" x14ac:dyDescent="0.35">
      <c r="B3811" s="752" t="s">
        <v>1700</v>
      </c>
      <c r="C3811" s="752">
        <v>2622</v>
      </c>
      <c r="D3811" s="343" t="s">
        <v>13312</v>
      </c>
      <c r="E3811" s="752" t="s">
        <v>431</v>
      </c>
      <c r="F3811" s="752" t="s">
        <v>1698</v>
      </c>
    </row>
    <row r="3812" spans="2:6" x14ac:dyDescent="0.35">
      <c r="B3812" s="752" t="s">
        <v>1700</v>
      </c>
      <c r="C3812" s="752">
        <v>2622</v>
      </c>
      <c r="D3812" s="343" t="s">
        <v>13311</v>
      </c>
      <c r="E3812" s="752" t="s">
        <v>431</v>
      </c>
      <c r="F3812" s="752" t="s">
        <v>1698</v>
      </c>
    </row>
    <row r="3813" spans="2:6" x14ac:dyDescent="0.35">
      <c r="B3813" s="752" t="s">
        <v>1700</v>
      </c>
      <c r="C3813" s="752">
        <v>2622</v>
      </c>
      <c r="D3813" s="343" t="s">
        <v>13310</v>
      </c>
      <c r="E3813" s="752" t="s">
        <v>431</v>
      </c>
      <c r="F3813" s="752" t="s">
        <v>1698</v>
      </c>
    </row>
    <row r="3814" spans="2:6" x14ac:dyDescent="0.35">
      <c r="B3814" s="752" t="s">
        <v>1700</v>
      </c>
      <c r="C3814" s="752">
        <v>2622</v>
      </c>
      <c r="D3814" s="343" t="s">
        <v>13309</v>
      </c>
      <c r="E3814" s="752" t="s">
        <v>431</v>
      </c>
      <c r="F3814" s="752" t="s">
        <v>1698</v>
      </c>
    </row>
    <row r="3815" spans="2:6" x14ac:dyDescent="0.35">
      <c r="B3815" s="752" t="s">
        <v>1700</v>
      </c>
      <c r="C3815" s="752">
        <v>2622</v>
      </c>
      <c r="D3815" s="343" t="s">
        <v>13308</v>
      </c>
      <c r="E3815" s="752" t="s">
        <v>431</v>
      </c>
      <c r="F3815" s="752" t="s">
        <v>1698</v>
      </c>
    </row>
    <row r="3816" spans="2:6" x14ac:dyDescent="0.35">
      <c r="B3816" s="752" t="s">
        <v>1700</v>
      </c>
      <c r="C3816" s="752">
        <v>2622</v>
      </c>
      <c r="D3816" s="343" t="s">
        <v>13307</v>
      </c>
      <c r="E3816" s="752" t="s">
        <v>431</v>
      </c>
      <c r="F3816" s="752" t="s">
        <v>1698</v>
      </c>
    </row>
    <row r="3817" spans="2:6" x14ac:dyDescent="0.35">
      <c r="B3817" s="752" t="s">
        <v>1700</v>
      </c>
      <c r="C3817" s="752">
        <v>2622</v>
      </c>
      <c r="D3817" s="343" t="s">
        <v>13306</v>
      </c>
      <c r="E3817" s="752" t="s">
        <v>431</v>
      </c>
      <c r="F3817" s="752" t="s">
        <v>1698</v>
      </c>
    </row>
    <row r="3818" spans="2:6" x14ac:dyDescent="0.35">
      <c r="B3818" s="752" t="s">
        <v>1700</v>
      </c>
      <c r="C3818" s="752">
        <v>2622</v>
      </c>
      <c r="D3818" s="343" t="s">
        <v>13305</v>
      </c>
      <c r="E3818" s="752" t="s">
        <v>431</v>
      </c>
      <c r="F3818" s="752" t="s">
        <v>1698</v>
      </c>
    </row>
    <row r="3819" spans="2:6" x14ac:dyDescent="0.35">
      <c r="B3819" s="752" t="s">
        <v>1700</v>
      </c>
      <c r="C3819" s="752">
        <v>2622</v>
      </c>
      <c r="D3819" s="343" t="s">
        <v>1869</v>
      </c>
      <c r="E3819" s="752" t="s">
        <v>431</v>
      </c>
      <c r="F3819" s="752" t="s">
        <v>1698</v>
      </c>
    </row>
    <row r="3820" spans="2:6" x14ac:dyDescent="0.35">
      <c r="B3820" s="752" t="s">
        <v>1700</v>
      </c>
      <c r="C3820" s="752">
        <v>2622</v>
      </c>
      <c r="D3820" s="343" t="s">
        <v>13304</v>
      </c>
      <c r="E3820" s="752" t="s">
        <v>431</v>
      </c>
      <c r="F3820" s="752" t="s">
        <v>1698</v>
      </c>
    </row>
    <row r="3821" spans="2:6" x14ac:dyDescent="0.35">
      <c r="B3821" s="752" t="s">
        <v>1700</v>
      </c>
      <c r="C3821" s="752">
        <v>2622</v>
      </c>
      <c r="D3821" s="343" t="s">
        <v>7943</v>
      </c>
      <c r="E3821" s="752" t="s">
        <v>431</v>
      </c>
      <c r="F3821" s="752" t="s">
        <v>1698</v>
      </c>
    </row>
    <row r="3822" spans="2:6" x14ac:dyDescent="0.35">
      <c r="B3822" s="752" t="s">
        <v>1700</v>
      </c>
      <c r="C3822" s="752">
        <v>2622</v>
      </c>
      <c r="D3822" s="343" t="s">
        <v>13303</v>
      </c>
      <c r="E3822" s="752" t="s">
        <v>431</v>
      </c>
      <c r="F3822" s="752" t="s">
        <v>1698</v>
      </c>
    </row>
    <row r="3823" spans="2:6" x14ac:dyDescent="0.35">
      <c r="B3823" s="752" t="s">
        <v>1700</v>
      </c>
      <c r="C3823" s="752">
        <v>2622</v>
      </c>
      <c r="D3823" s="343" t="s">
        <v>13302</v>
      </c>
      <c r="E3823" s="752" t="s">
        <v>431</v>
      </c>
      <c r="F3823" s="752" t="s">
        <v>1698</v>
      </c>
    </row>
    <row r="3824" spans="2:6" x14ac:dyDescent="0.35">
      <c r="B3824" s="752" t="s">
        <v>1700</v>
      </c>
      <c r="C3824" s="752">
        <v>2622</v>
      </c>
      <c r="D3824" s="343" t="s">
        <v>13301</v>
      </c>
      <c r="E3824" s="752" t="s">
        <v>431</v>
      </c>
      <c r="F3824" s="752" t="s">
        <v>1698</v>
      </c>
    </row>
    <row r="3825" spans="2:6" x14ac:dyDescent="0.35">
      <c r="B3825" s="752" t="s">
        <v>1700</v>
      </c>
      <c r="C3825" s="752">
        <v>2622</v>
      </c>
      <c r="D3825" s="343" t="s">
        <v>13300</v>
      </c>
      <c r="E3825" s="752" t="s">
        <v>431</v>
      </c>
      <c r="F3825" s="752" t="s">
        <v>1698</v>
      </c>
    </row>
    <row r="3826" spans="2:6" x14ac:dyDescent="0.35">
      <c r="B3826" s="752" t="s">
        <v>1700</v>
      </c>
      <c r="C3826" s="752">
        <v>2622</v>
      </c>
      <c r="D3826" s="343" t="s">
        <v>13299</v>
      </c>
      <c r="E3826" s="752" t="s">
        <v>431</v>
      </c>
      <c r="F3826" s="752" t="s">
        <v>1698</v>
      </c>
    </row>
    <row r="3827" spans="2:6" x14ac:dyDescent="0.35">
      <c r="B3827" s="752" t="s">
        <v>1700</v>
      </c>
      <c r="C3827" s="752">
        <v>2622</v>
      </c>
      <c r="D3827" s="343" t="s">
        <v>13298</v>
      </c>
      <c r="E3827" s="752" t="s">
        <v>431</v>
      </c>
      <c r="F3827" s="752" t="s">
        <v>1698</v>
      </c>
    </row>
    <row r="3828" spans="2:6" x14ac:dyDescent="0.35">
      <c r="B3828" s="752" t="s">
        <v>1700</v>
      </c>
      <c r="C3828" s="752">
        <v>2622</v>
      </c>
      <c r="D3828" s="343" t="s">
        <v>13297</v>
      </c>
      <c r="E3828" s="752" t="s">
        <v>431</v>
      </c>
      <c r="F3828" s="752" t="s">
        <v>1698</v>
      </c>
    </row>
    <row r="3829" spans="2:6" x14ac:dyDescent="0.35">
      <c r="B3829" s="752" t="s">
        <v>1700</v>
      </c>
      <c r="C3829" s="752">
        <v>2623</v>
      </c>
      <c r="D3829" s="343" t="s">
        <v>13296</v>
      </c>
      <c r="E3829" s="752" t="s">
        <v>431</v>
      </c>
      <c r="F3829" s="752" t="s">
        <v>1698</v>
      </c>
    </row>
    <row r="3830" spans="2:6" x14ac:dyDescent="0.35">
      <c r="B3830" s="752" t="s">
        <v>1700</v>
      </c>
      <c r="C3830" s="752">
        <v>2624</v>
      </c>
      <c r="D3830" s="343" t="s">
        <v>13295</v>
      </c>
      <c r="E3830" s="752" t="s">
        <v>431</v>
      </c>
      <c r="F3830" s="752" t="s">
        <v>1698</v>
      </c>
    </row>
    <row r="3831" spans="2:6" x14ac:dyDescent="0.35">
      <c r="B3831" s="752" t="s">
        <v>1700</v>
      </c>
      <c r="C3831" s="752">
        <v>2624</v>
      </c>
      <c r="D3831" s="343" t="s">
        <v>13294</v>
      </c>
      <c r="E3831" s="752" t="s">
        <v>431</v>
      </c>
      <c r="F3831" s="752" t="s">
        <v>1698</v>
      </c>
    </row>
    <row r="3832" spans="2:6" x14ac:dyDescent="0.35">
      <c r="B3832" s="752" t="s">
        <v>1700</v>
      </c>
      <c r="C3832" s="752">
        <v>2624</v>
      </c>
      <c r="D3832" s="343" t="s">
        <v>13293</v>
      </c>
      <c r="E3832" s="752" t="s">
        <v>431</v>
      </c>
      <c r="F3832" s="752" t="s">
        <v>1698</v>
      </c>
    </row>
    <row r="3833" spans="2:6" x14ac:dyDescent="0.35">
      <c r="B3833" s="752" t="s">
        <v>1700</v>
      </c>
      <c r="C3833" s="752">
        <v>2624</v>
      </c>
      <c r="D3833" s="343" t="s">
        <v>13292</v>
      </c>
      <c r="E3833" s="752" t="s">
        <v>431</v>
      </c>
      <c r="F3833" s="752" t="s">
        <v>1698</v>
      </c>
    </row>
    <row r="3834" spans="2:6" x14ac:dyDescent="0.35">
      <c r="B3834" s="752" t="s">
        <v>1700</v>
      </c>
      <c r="C3834" s="752">
        <v>2624</v>
      </c>
      <c r="D3834" s="343" t="s">
        <v>13291</v>
      </c>
      <c r="E3834" s="752" t="s">
        <v>431</v>
      </c>
      <c r="F3834" s="752" t="s">
        <v>1698</v>
      </c>
    </row>
    <row r="3835" spans="2:6" x14ac:dyDescent="0.35">
      <c r="B3835" s="752" t="s">
        <v>1700</v>
      </c>
      <c r="C3835" s="752">
        <v>2624</v>
      </c>
      <c r="D3835" s="343" t="s">
        <v>13290</v>
      </c>
      <c r="E3835" s="752" t="s">
        <v>431</v>
      </c>
      <c r="F3835" s="752" t="s">
        <v>1698</v>
      </c>
    </row>
    <row r="3836" spans="2:6" x14ac:dyDescent="0.35">
      <c r="B3836" s="752" t="s">
        <v>1700</v>
      </c>
      <c r="C3836" s="752">
        <v>2624</v>
      </c>
      <c r="D3836" s="343" t="s">
        <v>13289</v>
      </c>
      <c r="E3836" s="752" t="s">
        <v>431</v>
      </c>
      <c r="F3836" s="752" t="s">
        <v>1698</v>
      </c>
    </row>
    <row r="3837" spans="2:6" x14ac:dyDescent="0.35">
      <c r="B3837" s="752" t="s">
        <v>1700</v>
      </c>
      <c r="C3837" s="752">
        <v>2625</v>
      </c>
      <c r="D3837" s="343" t="s">
        <v>13288</v>
      </c>
      <c r="E3837" s="752" t="s">
        <v>431</v>
      </c>
      <c r="F3837" s="752" t="s">
        <v>1698</v>
      </c>
    </row>
    <row r="3838" spans="2:6" x14ac:dyDescent="0.35">
      <c r="B3838" s="752" t="s">
        <v>1700</v>
      </c>
      <c r="C3838" s="752">
        <v>2626</v>
      </c>
      <c r="D3838" s="343" t="s">
        <v>13287</v>
      </c>
      <c r="E3838" s="752" t="s">
        <v>431</v>
      </c>
      <c r="F3838" s="752" t="s">
        <v>1698</v>
      </c>
    </row>
    <row r="3839" spans="2:6" x14ac:dyDescent="0.35">
      <c r="B3839" s="752" t="s">
        <v>1700</v>
      </c>
      <c r="C3839" s="752">
        <v>2626</v>
      </c>
      <c r="D3839" s="343" t="s">
        <v>13286</v>
      </c>
      <c r="E3839" s="752" t="s">
        <v>431</v>
      </c>
      <c r="F3839" s="752" t="s">
        <v>1698</v>
      </c>
    </row>
    <row r="3840" spans="2:6" x14ac:dyDescent="0.35">
      <c r="B3840" s="752" t="s">
        <v>1700</v>
      </c>
      <c r="C3840" s="752">
        <v>2626</v>
      </c>
      <c r="D3840" s="343" t="s">
        <v>8584</v>
      </c>
      <c r="E3840" s="752" t="s">
        <v>431</v>
      </c>
      <c r="F3840" s="752" t="s">
        <v>1698</v>
      </c>
    </row>
    <row r="3841" spans="2:6" x14ac:dyDescent="0.35">
      <c r="B3841" s="752" t="s">
        <v>1700</v>
      </c>
      <c r="C3841" s="752">
        <v>2627</v>
      </c>
      <c r="D3841" s="343" t="s">
        <v>13285</v>
      </c>
      <c r="E3841" s="752" t="s">
        <v>431</v>
      </c>
      <c r="F3841" s="752" t="s">
        <v>1698</v>
      </c>
    </row>
    <row r="3842" spans="2:6" x14ac:dyDescent="0.35">
      <c r="B3842" s="752" t="s">
        <v>1700</v>
      </c>
      <c r="C3842" s="752">
        <v>2627</v>
      </c>
      <c r="D3842" s="343" t="s">
        <v>13284</v>
      </c>
      <c r="E3842" s="752" t="s">
        <v>431</v>
      </c>
      <c r="F3842" s="752" t="s">
        <v>1698</v>
      </c>
    </row>
    <row r="3843" spans="2:6" x14ac:dyDescent="0.35">
      <c r="B3843" s="752" t="s">
        <v>1700</v>
      </c>
      <c r="C3843" s="752">
        <v>2627</v>
      </c>
      <c r="D3843" s="343" t="s">
        <v>13283</v>
      </c>
      <c r="E3843" s="752" t="s">
        <v>431</v>
      </c>
      <c r="F3843" s="752" t="s">
        <v>1698</v>
      </c>
    </row>
    <row r="3844" spans="2:6" x14ac:dyDescent="0.35">
      <c r="B3844" s="752" t="s">
        <v>1700</v>
      </c>
      <c r="C3844" s="752">
        <v>2627</v>
      </c>
      <c r="D3844" s="343" t="s">
        <v>13282</v>
      </c>
      <c r="E3844" s="752" t="s">
        <v>431</v>
      </c>
      <c r="F3844" s="752" t="s">
        <v>1698</v>
      </c>
    </row>
    <row r="3845" spans="2:6" x14ac:dyDescent="0.35">
      <c r="B3845" s="752" t="s">
        <v>1700</v>
      </c>
      <c r="C3845" s="752">
        <v>2627</v>
      </c>
      <c r="D3845" s="343" t="s">
        <v>13281</v>
      </c>
      <c r="E3845" s="752" t="s">
        <v>431</v>
      </c>
      <c r="F3845" s="752" t="s">
        <v>1698</v>
      </c>
    </row>
    <row r="3846" spans="2:6" x14ac:dyDescent="0.35">
      <c r="B3846" s="752" t="s">
        <v>1700</v>
      </c>
      <c r="C3846" s="752">
        <v>2627</v>
      </c>
      <c r="D3846" s="343" t="s">
        <v>13280</v>
      </c>
      <c r="E3846" s="752" t="s">
        <v>431</v>
      </c>
      <c r="F3846" s="752" t="s">
        <v>1698</v>
      </c>
    </row>
    <row r="3847" spans="2:6" x14ac:dyDescent="0.35">
      <c r="B3847" s="752" t="s">
        <v>1700</v>
      </c>
      <c r="C3847" s="752">
        <v>2627</v>
      </c>
      <c r="D3847" s="343" t="s">
        <v>13279</v>
      </c>
      <c r="E3847" s="752" t="s">
        <v>431</v>
      </c>
      <c r="F3847" s="752" t="s">
        <v>1698</v>
      </c>
    </row>
    <row r="3848" spans="2:6" x14ac:dyDescent="0.35">
      <c r="B3848" s="752" t="s">
        <v>1700</v>
      </c>
      <c r="C3848" s="752">
        <v>2627</v>
      </c>
      <c r="D3848" s="343" t="s">
        <v>13278</v>
      </c>
      <c r="E3848" s="752" t="s">
        <v>431</v>
      </c>
      <c r="F3848" s="752" t="s">
        <v>1698</v>
      </c>
    </row>
    <row r="3849" spans="2:6" x14ac:dyDescent="0.35">
      <c r="B3849" s="752" t="s">
        <v>1700</v>
      </c>
      <c r="C3849" s="752">
        <v>2627</v>
      </c>
      <c r="D3849" s="343" t="s">
        <v>13277</v>
      </c>
      <c r="E3849" s="752" t="s">
        <v>431</v>
      </c>
      <c r="F3849" s="752" t="s">
        <v>1698</v>
      </c>
    </row>
    <row r="3850" spans="2:6" x14ac:dyDescent="0.35">
      <c r="B3850" s="752" t="s">
        <v>1700</v>
      </c>
      <c r="C3850" s="752">
        <v>2627</v>
      </c>
      <c r="D3850" s="343" t="s">
        <v>13276</v>
      </c>
      <c r="E3850" s="752" t="s">
        <v>431</v>
      </c>
      <c r="F3850" s="752" t="s">
        <v>1698</v>
      </c>
    </row>
    <row r="3851" spans="2:6" x14ac:dyDescent="0.35">
      <c r="B3851" s="752" t="s">
        <v>1700</v>
      </c>
      <c r="C3851" s="752">
        <v>2627</v>
      </c>
      <c r="D3851" s="343" t="s">
        <v>13275</v>
      </c>
      <c r="E3851" s="752" t="s">
        <v>431</v>
      </c>
      <c r="F3851" s="752" t="s">
        <v>1698</v>
      </c>
    </row>
    <row r="3852" spans="2:6" x14ac:dyDescent="0.35">
      <c r="B3852" s="752" t="s">
        <v>1700</v>
      </c>
      <c r="C3852" s="752">
        <v>2627</v>
      </c>
      <c r="D3852" s="343" t="s">
        <v>13274</v>
      </c>
      <c r="E3852" s="752" t="s">
        <v>431</v>
      </c>
      <c r="F3852" s="752" t="s">
        <v>1698</v>
      </c>
    </row>
    <row r="3853" spans="2:6" x14ac:dyDescent="0.35">
      <c r="B3853" s="752" t="s">
        <v>1700</v>
      </c>
      <c r="C3853" s="752">
        <v>2627</v>
      </c>
      <c r="D3853" s="343" t="s">
        <v>13273</v>
      </c>
      <c r="E3853" s="752" t="s">
        <v>431</v>
      </c>
      <c r="F3853" s="752" t="s">
        <v>1698</v>
      </c>
    </row>
    <row r="3854" spans="2:6" x14ac:dyDescent="0.35">
      <c r="B3854" s="752" t="s">
        <v>1700</v>
      </c>
      <c r="C3854" s="752">
        <v>2627</v>
      </c>
      <c r="D3854" s="343" t="s">
        <v>13272</v>
      </c>
      <c r="E3854" s="752" t="s">
        <v>431</v>
      </c>
      <c r="F3854" s="752" t="s">
        <v>1698</v>
      </c>
    </row>
    <row r="3855" spans="2:6" x14ac:dyDescent="0.35">
      <c r="B3855" s="752" t="s">
        <v>1700</v>
      </c>
      <c r="C3855" s="752">
        <v>2627</v>
      </c>
      <c r="D3855" s="343" t="s">
        <v>13271</v>
      </c>
      <c r="E3855" s="752" t="s">
        <v>431</v>
      </c>
      <c r="F3855" s="752" t="s">
        <v>1698</v>
      </c>
    </row>
    <row r="3856" spans="2:6" x14ac:dyDescent="0.35">
      <c r="B3856" s="752" t="s">
        <v>1700</v>
      </c>
      <c r="C3856" s="752">
        <v>2627</v>
      </c>
      <c r="D3856" s="343" t="s">
        <v>13270</v>
      </c>
      <c r="E3856" s="752" t="s">
        <v>431</v>
      </c>
      <c r="F3856" s="752" t="s">
        <v>1698</v>
      </c>
    </row>
    <row r="3857" spans="2:6" x14ac:dyDescent="0.35">
      <c r="B3857" s="752" t="s">
        <v>1700</v>
      </c>
      <c r="C3857" s="752">
        <v>2628</v>
      </c>
      <c r="D3857" s="343" t="s">
        <v>13269</v>
      </c>
      <c r="E3857" s="752" t="s">
        <v>431</v>
      </c>
      <c r="F3857" s="752" t="s">
        <v>1698</v>
      </c>
    </row>
    <row r="3858" spans="2:6" x14ac:dyDescent="0.35">
      <c r="B3858" s="752" t="s">
        <v>1700</v>
      </c>
      <c r="C3858" s="752">
        <v>2628</v>
      </c>
      <c r="D3858" s="343" t="s">
        <v>13268</v>
      </c>
      <c r="E3858" s="752" t="s">
        <v>431</v>
      </c>
      <c r="F3858" s="752" t="s">
        <v>1698</v>
      </c>
    </row>
    <row r="3859" spans="2:6" x14ac:dyDescent="0.35">
      <c r="B3859" s="752" t="s">
        <v>1700</v>
      </c>
      <c r="C3859" s="752">
        <v>2628</v>
      </c>
      <c r="D3859" s="343" t="s">
        <v>13267</v>
      </c>
      <c r="E3859" s="752" t="s">
        <v>431</v>
      </c>
      <c r="F3859" s="752" t="s">
        <v>1698</v>
      </c>
    </row>
    <row r="3860" spans="2:6" x14ac:dyDescent="0.35">
      <c r="B3860" s="752" t="s">
        <v>1700</v>
      </c>
      <c r="C3860" s="752">
        <v>2628</v>
      </c>
      <c r="D3860" s="343" t="s">
        <v>13266</v>
      </c>
      <c r="E3860" s="752" t="s">
        <v>431</v>
      </c>
      <c r="F3860" s="752" t="s">
        <v>1698</v>
      </c>
    </row>
    <row r="3861" spans="2:6" x14ac:dyDescent="0.35">
      <c r="B3861" s="752" t="s">
        <v>1700</v>
      </c>
      <c r="C3861" s="752">
        <v>2628</v>
      </c>
      <c r="D3861" s="343" t="s">
        <v>13265</v>
      </c>
      <c r="E3861" s="752" t="s">
        <v>431</v>
      </c>
      <c r="F3861" s="752" t="s">
        <v>1698</v>
      </c>
    </row>
    <row r="3862" spans="2:6" x14ac:dyDescent="0.35">
      <c r="B3862" s="752" t="s">
        <v>1700</v>
      </c>
      <c r="C3862" s="752">
        <v>2628</v>
      </c>
      <c r="D3862" s="343" t="s">
        <v>13264</v>
      </c>
      <c r="E3862" s="752" t="s">
        <v>431</v>
      </c>
      <c r="F3862" s="752" t="s">
        <v>1698</v>
      </c>
    </row>
    <row r="3863" spans="2:6" x14ac:dyDescent="0.35">
      <c r="B3863" s="752" t="s">
        <v>1700</v>
      </c>
      <c r="C3863" s="752">
        <v>2628</v>
      </c>
      <c r="D3863" s="343" t="s">
        <v>13263</v>
      </c>
      <c r="E3863" s="752" t="s">
        <v>431</v>
      </c>
      <c r="F3863" s="752" t="s">
        <v>1698</v>
      </c>
    </row>
    <row r="3864" spans="2:6" x14ac:dyDescent="0.35">
      <c r="B3864" s="752" t="s">
        <v>1700</v>
      </c>
      <c r="C3864" s="752">
        <v>2628</v>
      </c>
      <c r="D3864" s="343" t="s">
        <v>13262</v>
      </c>
      <c r="E3864" s="752" t="s">
        <v>431</v>
      </c>
      <c r="F3864" s="752" t="s">
        <v>1698</v>
      </c>
    </row>
    <row r="3865" spans="2:6" x14ac:dyDescent="0.35">
      <c r="B3865" s="752" t="s">
        <v>1700</v>
      </c>
      <c r="C3865" s="752">
        <v>2628</v>
      </c>
      <c r="D3865" s="343" t="s">
        <v>13261</v>
      </c>
      <c r="E3865" s="752" t="s">
        <v>431</v>
      </c>
      <c r="F3865" s="752" t="s">
        <v>1698</v>
      </c>
    </row>
    <row r="3866" spans="2:6" x14ac:dyDescent="0.35">
      <c r="B3866" s="752" t="s">
        <v>1700</v>
      </c>
      <c r="C3866" s="754">
        <v>2628</v>
      </c>
      <c r="D3866" s="755" t="s">
        <v>13260</v>
      </c>
      <c r="E3866" s="752" t="s">
        <v>431</v>
      </c>
      <c r="F3866" s="752" t="s">
        <v>1698</v>
      </c>
    </row>
    <row r="3867" spans="2:6" x14ac:dyDescent="0.35">
      <c r="B3867" s="752" t="s">
        <v>1700</v>
      </c>
      <c r="C3867" s="752">
        <v>2628</v>
      </c>
      <c r="D3867" s="343" t="s">
        <v>13259</v>
      </c>
      <c r="E3867" s="752" t="s">
        <v>431</v>
      </c>
      <c r="F3867" s="752" t="s">
        <v>1698</v>
      </c>
    </row>
    <row r="3868" spans="2:6" x14ac:dyDescent="0.35">
      <c r="B3868" s="752" t="s">
        <v>1700</v>
      </c>
      <c r="C3868" s="752">
        <v>2628</v>
      </c>
      <c r="D3868" s="343" t="s">
        <v>13258</v>
      </c>
      <c r="E3868" s="752" t="s">
        <v>431</v>
      </c>
      <c r="F3868" s="752" t="s">
        <v>1698</v>
      </c>
    </row>
    <row r="3869" spans="2:6" x14ac:dyDescent="0.35">
      <c r="B3869" s="752" t="s">
        <v>1700</v>
      </c>
      <c r="C3869" s="752">
        <v>2628</v>
      </c>
      <c r="D3869" s="343" t="s">
        <v>13257</v>
      </c>
      <c r="E3869" s="752" t="s">
        <v>431</v>
      </c>
      <c r="F3869" s="752" t="s">
        <v>1698</v>
      </c>
    </row>
    <row r="3870" spans="2:6" x14ac:dyDescent="0.35">
      <c r="B3870" s="752" t="s">
        <v>1700</v>
      </c>
      <c r="C3870" s="752">
        <v>2628</v>
      </c>
      <c r="D3870" s="343" t="s">
        <v>4966</v>
      </c>
      <c r="E3870" s="752" t="s">
        <v>431</v>
      </c>
      <c r="F3870" s="752" t="s">
        <v>1698</v>
      </c>
    </row>
    <row r="3871" spans="2:6" x14ac:dyDescent="0.35">
      <c r="B3871" s="752" t="s">
        <v>1700</v>
      </c>
      <c r="C3871" s="752">
        <v>2628</v>
      </c>
      <c r="D3871" s="343" t="s">
        <v>13256</v>
      </c>
      <c r="E3871" s="752" t="s">
        <v>431</v>
      </c>
      <c r="F3871" s="752" t="s">
        <v>1698</v>
      </c>
    </row>
    <row r="3872" spans="2:6" x14ac:dyDescent="0.35">
      <c r="B3872" s="752" t="s">
        <v>1700</v>
      </c>
      <c r="C3872" s="752">
        <v>2629</v>
      </c>
      <c r="D3872" s="343" t="s">
        <v>13255</v>
      </c>
      <c r="E3872" s="752" t="s">
        <v>431</v>
      </c>
      <c r="F3872" s="752" t="s">
        <v>1698</v>
      </c>
    </row>
    <row r="3873" spans="2:6" x14ac:dyDescent="0.35">
      <c r="B3873" s="752" t="s">
        <v>1700</v>
      </c>
      <c r="C3873" s="752">
        <v>2629</v>
      </c>
      <c r="D3873" s="343" t="s">
        <v>13254</v>
      </c>
      <c r="E3873" s="752" t="s">
        <v>431</v>
      </c>
      <c r="F3873" s="752" t="s">
        <v>1698</v>
      </c>
    </row>
    <row r="3874" spans="2:6" x14ac:dyDescent="0.35">
      <c r="B3874" s="752" t="s">
        <v>1700</v>
      </c>
      <c r="C3874" s="752">
        <v>2629</v>
      </c>
      <c r="D3874" s="343" t="s">
        <v>13253</v>
      </c>
      <c r="E3874" s="752" t="s">
        <v>431</v>
      </c>
      <c r="F3874" s="752" t="s">
        <v>1698</v>
      </c>
    </row>
    <row r="3875" spans="2:6" x14ac:dyDescent="0.35">
      <c r="B3875" s="752" t="s">
        <v>1700</v>
      </c>
      <c r="C3875" s="752">
        <v>2629</v>
      </c>
      <c r="D3875" s="343" t="s">
        <v>13252</v>
      </c>
      <c r="E3875" s="752" t="s">
        <v>431</v>
      </c>
      <c r="F3875" s="752" t="s">
        <v>1698</v>
      </c>
    </row>
    <row r="3876" spans="2:6" x14ac:dyDescent="0.35">
      <c r="B3876" s="752" t="s">
        <v>1700</v>
      </c>
      <c r="C3876" s="752">
        <v>2629</v>
      </c>
      <c r="D3876" s="343" t="s">
        <v>13251</v>
      </c>
      <c r="E3876" s="752" t="s">
        <v>431</v>
      </c>
      <c r="F3876" s="752" t="s">
        <v>1698</v>
      </c>
    </row>
    <row r="3877" spans="2:6" x14ac:dyDescent="0.35">
      <c r="B3877" s="752" t="s">
        <v>1700</v>
      </c>
      <c r="C3877" s="752">
        <v>2629</v>
      </c>
      <c r="D3877" s="343" t="s">
        <v>13250</v>
      </c>
      <c r="E3877" s="752" t="s">
        <v>431</v>
      </c>
      <c r="F3877" s="752" t="s">
        <v>1698</v>
      </c>
    </row>
    <row r="3878" spans="2:6" x14ac:dyDescent="0.35">
      <c r="B3878" s="752" t="s">
        <v>1700</v>
      </c>
      <c r="C3878" s="752">
        <v>2629</v>
      </c>
      <c r="D3878" s="343" t="s">
        <v>13249</v>
      </c>
      <c r="E3878" s="752" t="s">
        <v>431</v>
      </c>
      <c r="F3878" s="752" t="s">
        <v>1698</v>
      </c>
    </row>
    <row r="3879" spans="2:6" x14ac:dyDescent="0.35">
      <c r="B3879" s="752" t="s">
        <v>1700</v>
      </c>
      <c r="C3879" s="752">
        <v>2629</v>
      </c>
      <c r="D3879" s="343" t="s">
        <v>13248</v>
      </c>
      <c r="E3879" s="752" t="s">
        <v>431</v>
      </c>
      <c r="F3879" s="752" t="s">
        <v>1698</v>
      </c>
    </row>
    <row r="3880" spans="2:6" x14ac:dyDescent="0.35">
      <c r="B3880" s="752" t="s">
        <v>1700</v>
      </c>
      <c r="C3880" s="752">
        <v>2629</v>
      </c>
      <c r="D3880" s="343" t="s">
        <v>13247</v>
      </c>
      <c r="E3880" s="752" t="s">
        <v>431</v>
      </c>
      <c r="F3880" s="752" t="s">
        <v>1698</v>
      </c>
    </row>
    <row r="3881" spans="2:6" x14ac:dyDescent="0.35">
      <c r="B3881" s="752" t="s">
        <v>1700</v>
      </c>
      <c r="C3881" s="752">
        <v>2629</v>
      </c>
      <c r="D3881" s="343" t="s">
        <v>13246</v>
      </c>
      <c r="E3881" s="752" t="s">
        <v>431</v>
      </c>
      <c r="F3881" s="752" t="s">
        <v>1698</v>
      </c>
    </row>
    <row r="3882" spans="2:6" x14ac:dyDescent="0.35">
      <c r="B3882" s="752" t="s">
        <v>1700</v>
      </c>
      <c r="C3882" s="752">
        <v>2629</v>
      </c>
      <c r="D3882" s="343" t="s">
        <v>13245</v>
      </c>
      <c r="E3882" s="752" t="s">
        <v>431</v>
      </c>
      <c r="F3882" s="752" t="s">
        <v>1698</v>
      </c>
    </row>
    <row r="3883" spans="2:6" x14ac:dyDescent="0.35">
      <c r="B3883" s="752" t="s">
        <v>1700</v>
      </c>
      <c r="C3883" s="752">
        <v>2629</v>
      </c>
      <c r="D3883" s="343" t="s">
        <v>13244</v>
      </c>
      <c r="E3883" s="752" t="s">
        <v>431</v>
      </c>
      <c r="F3883" s="752" t="s">
        <v>1698</v>
      </c>
    </row>
    <row r="3884" spans="2:6" x14ac:dyDescent="0.35">
      <c r="B3884" s="752" t="s">
        <v>1700</v>
      </c>
      <c r="C3884" s="752">
        <v>2629</v>
      </c>
      <c r="D3884" s="343" t="s">
        <v>13243</v>
      </c>
      <c r="E3884" s="752" t="s">
        <v>431</v>
      </c>
      <c r="F3884" s="752" t="s">
        <v>1698</v>
      </c>
    </row>
    <row r="3885" spans="2:6" x14ac:dyDescent="0.35">
      <c r="B3885" s="752" t="s">
        <v>1700</v>
      </c>
      <c r="C3885" s="752">
        <v>2629</v>
      </c>
      <c r="D3885" s="343" t="s">
        <v>13242</v>
      </c>
      <c r="E3885" s="752" t="s">
        <v>431</v>
      </c>
      <c r="F3885" s="752" t="s">
        <v>1698</v>
      </c>
    </row>
    <row r="3886" spans="2:6" x14ac:dyDescent="0.35">
      <c r="B3886" s="752" t="s">
        <v>1700</v>
      </c>
      <c r="C3886" s="752">
        <v>2630</v>
      </c>
      <c r="D3886" s="343" t="s">
        <v>13241</v>
      </c>
      <c r="E3886" s="752" t="s">
        <v>431</v>
      </c>
      <c r="F3886" s="752" t="s">
        <v>1698</v>
      </c>
    </row>
    <row r="3887" spans="2:6" x14ac:dyDescent="0.35">
      <c r="B3887" s="752" t="s">
        <v>1700</v>
      </c>
      <c r="C3887" s="752">
        <v>2630</v>
      </c>
      <c r="D3887" s="343" t="s">
        <v>13240</v>
      </c>
      <c r="E3887" s="752" t="s">
        <v>431</v>
      </c>
      <c r="F3887" s="752" t="s">
        <v>1698</v>
      </c>
    </row>
    <row r="3888" spans="2:6" x14ac:dyDescent="0.35">
      <c r="B3888" s="752" t="s">
        <v>1700</v>
      </c>
      <c r="C3888" s="752">
        <v>2630</v>
      </c>
      <c r="D3888" s="343" t="s">
        <v>13239</v>
      </c>
      <c r="E3888" s="752" t="s">
        <v>431</v>
      </c>
      <c r="F3888" s="752" t="s">
        <v>1698</v>
      </c>
    </row>
    <row r="3889" spans="2:6" x14ac:dyDescent="0.35">
      <c r="B3889" s="752" t="s">
        <v>1700</v>
      </c>
      <c r="C3889" s="752">
        <v>2630</v>
      </c>
      <c r="D3889" s="343" t="s">
        <v>13238</v>
      </c>
      <c r="E3889" s="752" t="s">
        <v>431</v>
      </c>
      <c r="F3889" s="752" t="s">
        <v>1698</v>
      </c>
    </row>
    <row r="3890" spans="2:6" x14ac:dyDescent="0.35">
      <c r="B3890" s="752" t="s">
        <v>1700</v>
      </c>
      <c r="C3890" s="752">
        <v>2630</v>
      </c>
      <c r="D3890" s="343" t="s">
        <v>13237</v>
      </c>
      <c r="E3890" s="752" t="s">
        <v>431</v>
      </c>
      <c r="F3890" s="752" t="s">
        <v>1698</v>
      </c>
    </row>
    <row r="3891" spans="2:6" x14ac:dyDescent="0.35">
      <c r="B3891" s="752" t="s">
        <v>1700</v>
      </c>
      <c r="C3891" s="752">
        <v>2630</v>
      </c>
      <c r="D3891" s="343" t="s">
        <v>13236</v>
      </c>
      <c r="E3891" s="752" t="s">
        <v>431</v>
      </c>
      <c r="F3891" s="752" t="s">
        <v>1698</v>
      </c>
    </row>
    <row r="3892" spans="2:6" x14ac:dyDescent="0.35">
      <c r="B3892" s="752" t="s">
        <v>1700</v>
      </c>
      <c r="C3892" s="752">
        <v>2630</v>
      </c>
      <c r="D3892" s="343" t="s">
        <v>13235</v>
      </c>
      <c r="E3892" s="752" t="s">
        <v>431</v>
      </c>
      <c r="F3892" s="752" t="s">
        <v>1698</v>
      </c>
    </row>
    <row r="3893" spans="2:6" x14ac:dyDescent="0.35">
      <c r="B3893" s="752" t="s">
        <v>1700</v>
      </c>
      <c r="C3893" s="752">
        <v>2630</v>
      </c>
      <c r="D3893" s="343" t="s">
        <v>13234</v>
      </c>
      <c r="E3893" s="752" t="s">
        <v>431</v>
      </c>
      <c r="F3893" s="752" t="s">
        <v>1698</v>
      </c>
    </row>
    <row r="3894" spans="2:6" x14ac:dyDescent="0.35">
      <c r="B3894" s="752" t="s">
        <v>1700</v>
      </c>
      <c r="C3894" s="752">
        <v>2630</v>
      </c>
      <c r="D3894" s="343" t="s">
        <v>13233</v>
      </c>
      <c r="E3894" s="752" t="s">
        <v>431</v>
      </c>
      <c r="F3894" s="752" t="s">
        <v>1698</v>
      </c>
    </row>
    <row r="3895" spans="2:6" x14ac:dyDescent="0.35">
      <c r="B3895" s="752" t="s">
        <v>1700</v>
      </c>
      <c r="C3895" s="752">
        <v>2630</v>
      </c>
      <c r="D3895" s="343" t="s">
        <v>13232</v>
      </c>
      <c r="E3895" s="752" t="s">
        <v>431</v>
      </c>
      <c r="F3895" s="752" t="s">
        <v>1698</v>
      </c>
    </row>
    <row r="3896" spans="2:6" x14ac:dyDescent="0.35">
      <c r="B3896" s="752" t="s">
        <v>1700</v>
      </c>
      <c r="C3896" s="752">
        <v>2630</v>
      </c>
      <c r="D3896" s="343" t="s">
        <v>13231</v>
      </c>
      <c r="E3896" s="752" t="s">
        <v>431</v>
      </c>
      <c r="F3896" s="752" t="s">
        <v>1698</v>
      </c>
    </row>
    <row r="3897" spans="2:6" x14ac:dyDescent="0.35">
      <c r="B3897" s="752" t="s">
        <v>1700</v>
      </c>
      <c r="C3897" s="752">
        <v>2630</v>
      </c>
      <c r="D3897" s="343" t="s">
        <v>10269</v>
      </c>
      <c r="E3897" s="752" t="s">
        <v>431</v>
      </c>
      <c r="F3897" s="752" t="s">
        <v>1711</v>
      </c>
    </row>
    <row r="3898" spans="2:6" x14ac:dyDescent="0.35">
      <c r="B3898" s="752" t="s">
        <v>1700</v>
      </c>
      <c r="C3898" s="752">
        <v>2630</v>
      </c>
      <c r="D3898" s="343" t="s">
        <v>13230</v>
      </c>
      <c r="E3898" s="752" t="s">
        <v>431</v>
      </c>
      <c r="F3898" s="752" t="s">
        <v>1698</v>
      </c>
    </row>
    <row r="3899" spans="2:6" x14ac:dyDescent="0.35">
      <c r="B3899" s="752" t="s">
        <v>1700</v>
      </c>
      <c r="C3899" s="752">
        <v>2630</v>
      </c>
      <c r="D3899" s="343" t="s">
        <v>13229</v>
      </c>
      <c r="E3899" s="752" t="s">
        <v>431</v>
      </c>
      <c r="F3899" s="752" t="s">
        <v>1698</v>
      </c>
    </row>
    <row r="3900" spans="2:6" x14ac:dyDescent="0.35">
      <c r="B3900" s="752" t="s">
        <v>1700</v>
      </c>
      <c r="C3900" s="752">
        <v>2630</v>
      </c>
      <c r="D3900" s="343" t="s">
        <v>13228</v>
      </c>
      <c r="E3900" s="752" t="s">
        <v>431</v>
      </c>
      <c r="F3900" s="752" t="s">
        <v>1698</v>
      </c>
    </row>
    <row r="3901" spans="2:6" x14ac:dyDescent="0.35">
      <c r="B3901" s="752" t="s">
        <v>1700</v>
      </c>
      <c r="C3901" s="752">
        <v>2630</v>
      </c>
      <c r="D3901" s="343" t="s">
        <v>13227</v>
      </c>
      <c r="E3901" s="752" t="s">
        <v>431</v>
      </c>
      <c r="F3901" s="752" t="s">
        <v>1698</v>
      </c>
    </row>
    <row r="3902" spans="2:6" x14ac:dyDescent="0.35">
      <c r="B3902" s="752" t="s">
        <v>1700</v>
      </c>
      <c r="C3902" s="752">
        <v>2630</v>
      </c>
      <c r="D3902" s="343" t="s">
        <v>13226</v>
      </c>
      <c r="E3902" s="752" t="s">
        <v>431</v>
      </c>
      <c r="F3902" s="752" t="s">
        <v>1698</v>
      </c>
    </row>
    <row r="3903" spans="2:6" x14ac:dyDescent="0.35">
      <c r="B3903" s="752" t="s">
        <v>1700</v>
      </c>
      <c r="C3903" s="752">
        <v>2630</v>
      </c>
      <c r="D3903" s="343" t="s">
        <v>13225</v>
      </c>
      <c r="E3903" s="752" t="s">
        <v>431</v>
      </c>
      <c r="F3903" s="752" t="s">
        <v>1698</v>
      </c>
    </row>
    <row r="3904" spans="2:6" x14ac:dyDescent="0.35">
      <c r="B3904" s="752" t="s">
        <v>1700</v>
      </c>
      <c r="C3904" s="752">
        <v>2630</v>
      </c>
      <c r="D3904" s="343" t="s">
        <v>13224</v>
      </c>
      <c r="E3904" s="752" t="s">
        <v>431</v>
      </c>
      <c r="F3904" s="752" t="s">
        <v>1698</v>
      </c>
    </row>
    <row r="3905" spans="2:6" x14ac:dyDescent="0.35">
      <c r="B3905" s="752" t="s">
        <v>1700</v>
      </c>
      <c r="C3905" s="752">
        <v>2630</v>
      </c>
      <c r="D3905" s="343" t="s">
        <v>13223</v>
      </c>
      <c r="E3905" s="752" t="s">
        <v>431</v>
      </c>
      <c r="F3905" s="752" t="s">
        <v>1698</v>
      </c>
    </row>
    <row r="3906" spans="2:6" x14ac:dyDescent="0.35">
      <c r="B3906" s="752" t="s">
        <v>1700</v>
      </c>
      <c r="C3906" s="752">
        <v>2630</v>
      </c>
      <c r="D3906" s="343" t="s">
        <v>9594</v>
      </c>
      <c r="E3906" s="752" t="s">
        <v>431</v>
      </c>
      <c r="F3906" s="752" t="s">
        <v>1698</v>
      </c>
    </row>
    <row r="3907" spans="2:6" x14ac:dyDescent="0.35">
      <c r="B3907" s="752" t="s">
        <v>1700</v>
      </c>
      <c r="C3907" s="752">
        <v>2630</v>
      </c>
      <c r="D3907" s="343" t="s">
        <v>13222</v>
      </c>
      <c r="E3907" s="752" t="s">
        <v>431</v>
      </c>
      <c r="F3907" s="752" t="s">
        <v>1698</v>
      </c>
    </row>
    <row r="3908" spans="2:6" x14ac:dyDescent="0.35">
      <c r="B3908" s="752" t="s">
        <v>1700</v>
      </c>
      <c r="C3908" s="752">
        <v>2630</v>
      </c>
      <c r="D3908" s="343" t="s">
        <v>13221</v>
      </c>
      <c r="E3908" s="752" t="s">
        <v>431</v>
      </c>
      <c r="F3908" s="752" t="s">
        <v>1698</v>
      </c>
    </row>
    <row r="3909" spans="2:6" x14ac:dyDescent="0.35">
      <c r="B3909" s="752" t="s">
        <v>1700</v>
      </c>
      <c r="C3909" s="752">
        <v>2630</v>
      </c>
      <c r="D3909" s="343" t="s">
        <v>13220</v>
      </c>
      <c r="E3909" s="752" t="s">
        <v>431</v>
      </c>
      <c r="F3909" s="752" t="s">
        <v>1698</v>
      </c>
    </row>
    <row r="3910" spans="2:6" x14ac:dyDescent="0.35">
      <c r="B3910" s="752" t="s">
        <v>1700</v>
      </c>
      <c r="C3910" s="752">
        <v>2630</v>
      </c>
      <c r="D3910" s="343" t="s">
        <v>1748</v>
      </c>
      <c r="E3910" s="752" t="s">
        <v>431</v>
      </c>
      <c r="F3910" s="752" t="s">
        <v>1698</v>
      </c>
    </row>
    <row r="3911" spans="2:6" x14ac:dyDescent="0.35">
      <c r="B3911" s="752" t="s">
        <v>1700</v>
      </c>
      <c r="C3911" s="752">
        <v>2630</v>
      </c>
      <c r="D3911" s="343" t="s">
        <v>13219</v>
      </c>
      <c r="E3911" s="752" t="s">
        <v>431</v>
      </c>
      <c r="F3911" s="752" t="s">
        <v>1698</v>
      </c>
    </row>
    <row r="3912" spans="2:6" x14ac:dyDescent="0.35">
      <c r="B3912" s="752" t="s">
        <v>1700</v>
      </c>
      <c r="C3912" s="752">
        <v>2630</v>
      </c>
      <c r="D3912" s="343" t="s">
        <v>13218</v>
      </c>
      <c r="E3912" s="752" t="s">
        <v>431</v>
      </c>
      <c r="F3912" s="752" t="s">
        <v>1698</v>
      </c>
    </row>
    <row r="3913" spans="2:6" x14ac:dyDescent="0.35">
      <c r="B3913" s="752" t="s">
        <v>1700</v>
      </c>
      <c r="C3913" s="752">
        <v>2630</v>
      </c>
      <c r="D3913" s="343" t="s">
        <v>13217</v>
      </c>
      <c r="E3913" s="752" t="s">
        <v>431</v>
      </c>
      <c r="F3913" s="752" t="s">
        <v>1698</v>
      </c>
    </row>
    <row r="3914" spans="2:6" x14ac:dyDescent="0.35">
      <c r="B3914" s="752" t="s">
        <v>1700</v>
      </c>
      <c r="C3914" s="752">
        <v>2630</v>
      </c>
      <c r="D3914" s="343" t="s">
        <v>13216</v>
      </c>
      <c r="E3914" s="752" t="s">
        <v>431</v>
      </c>
      <c r="F3914" s="752" t="s">
        <v>1698</v>
      </c>
    </row>
    <row r="3915" spans="2:6" x14ac:dyDescent="0.35">
      <c r="B3915" s="752" t="s">
        <v>1700</v>
      </c>
      <c r="C3915" s="752">
        <v>2630</v>
      </c>
      <c r="D3915" s="343" t="s">
        <v>13215</v>
      </c>
      <c r="E3915" s="752" t="s">
        <v>431</v>
      </c>
      <c r="F3915" s="752" t="s">
        <v>1698</v>
      </c>
    </row>
    <row r="3916" spans="2:6" x14ac:dyDescent="0.35">
      <c r="B3916" s="752" t="s">
        <v>1700</v>
      </c>
      <c r="C3916" s="752">
        <v>2630</v>
      </c>
      <c r="D3916" s="343" t="s">
        <v>13214</v>
      </c>
      <c r="E3916" s="752" t="s">
        <v>431</v>
      </c>
      <c r="F3916" s="752" t="s">
        <v>1698</v>
      </c>
    </row>
    <row r="3917" spans="2:6" x14ac:dyDescent="0.35">
      <c r="B3917" s="752" t="s">
        <v>1700</v>
      </c>
      <c r="C3917" s="752">
        <v>2630</v>
      </c>
      <c r="D3917" s="343" t="s">
        <v>13213</v>
      </c>
      <c r="E3917" s="752" t="s">
        <v>431</v>
      </c>
      <c r="F3917" s="752" t="s">
        <v>1698</v>
      </c>
    </row>
    <row r="3918" spans="2:6" x14ac:dyDescent="0.35">
      <c r="B3918" s="752" t="s">
        <v>1700</v>
      </c>
      <c r="C3918" s="752">
        <v>2630</v>
      </c>
      <c r="D3918" s="343" t="s">
        <v>13212</v>
      </c>
      <c r="E3918" s="752" t="s">
        <v>431</v>
      </c>
      <c r="F3918" s="752" t="s">
        <v>1698</v>
      </c>
    </row>
    <row r="3919" spans="2:6" x14ac:dyDescent="0.35">
      <c r="B3919" s="752" t="s">
        <v>1700</v>
      </c>
      <c r="C3919" s="752">
        <v>2630</v>
      </c>
      <c r="D3919" s="343" t="s">
        <v>2022</v>
      </c>
      <c r="E3919" s="752" t="s">
        <v>431</v>
      </c>
      <c r="F3919" s="752" t="s">
        <v>1698</v>
      </c>
    </row>
    <row r="3920" spans="2:6" x14ac:dyDescent="0.35">
      <c r="B3920" s="752" t="s">
        <v>1700</v>
      </c>
      <c r="C3920" s="752">
        <v>2630</v>
      </c>
      <c r="D3920" s="343" t="s">
        <v>13211</v>
      </c>
      <c r="E3920" s="752" t="s">
        <v>431</v>
      </c>
      <c r="F3920" s="752" t="s">
        <v>1698</v>
      </c>
    </row>
    <row r="3921" spans="2:6" x14ac:dyDescent="0.35">
      <c r="B3921" s="752" t="s">
        <v>1700</v>
      </c>
      <c r="C3921" s="752">
        <v>2630</v>
      </c>
      <c r="D3921" s="343" t="s">
        <v>13210</v>
      </c>
      <c r="E3921" s="752" t="s">
        <v>431</v>
      </c>
      <c r="F3921" s="752" t="s">
        <v>1698</v>
      </c>
    </row>
    <row r="3922" spans="2:6" x14ac:dyDescent="0.35">
      <c r="B3922" s="752" t="s">
        <v>1700</v>
      </c>
      <c r="C3922" s="752">
        <v>2630</v>
      </c>
      <c r="D3922" s="343" t="s">
        <v>13209</v>
      </c>
      <c r="E3922" s="752" t="s">
        <v>431</v>
      </c>
      <c r="F3922" s="752" t="s">
        <v>1698</v>
      </c>
    </row>
    <row r="3923" spans="2:6" x14ac:dyDescent="0.35">
      <c r="B3923" s="752" t="s">
        <v>1700</v>
      </c>
      <c r="C3923" s="752">
        <v>2631</v>
      </c>
      <c r="D3923" s="343" t="s">
        <v>13208</v>
      </c>
      <c r="E3923" s="752" t="s">
        <v>431</v>
      </c>
      <c r="F3923" s="752" t="s">
        <v>1698</v>
      </c>
    </row>
    <row r="3924" spans="2:6" x14ac:dyDescent="0.35">
      <c r="B3924" s="752" t="s">
        <v>1700</v>
      </c>
      <c r="C3924" s="752">
        <v>2631</v>
      </c>
      <c r="D3924" s="343" t="s">
        <v>13207</v>
      </c>
      <c r="E3924" s="752" t="s">
        <v>431</v>
      </c>
      <c r="F3924" s="752" t="s">
        <v>1698</v>
      </c>
    </row>
    <row r="3925" spans="2:6" x14ac:dyDescent="0.35">
      <c r="B3925" s="752" t="s">
        <v>1700</v>
      </c>
      <c r="C3925" s="752">
        <v>2631</v>
      </c>
      <c r="D3925" s="343" t="s">
        <v>13206</v>
      </c>
      <c r="E3925" s="752" t="s">
        <v>431</v>
      </c>
      <c r="F3925" s="752" t="s">
        <v>1698</v>
      </c>
    </row>
    <row r="3926" spans="2:6" x14ac:dyDescent="0.35">
      <c r="B3926" s="752" t="s">
        <v>1700</v>
      </c>
      <c r="C3926" s="752">
        <v>2631</v>
      </c>
      <c r="D3926" s="343" t="s">
        <v>13205</v>
      </c>
      <c r="E3926" s="752" t="s">
        <v>431</v>
      </c>
      <c r="F3926" s="752" t="s">
        <v>1698</v>
      </c>
    </row>
    <row r="3927" spans="2:6" x14ac:dyDescent="0.35">
      <c r="B3927" s="752" t="s">
        <v>1700</v>
      </c>
      <c r="C3927" s="752">
        <v>2631</v>
      </c>
      <c r="D3927" s="343" t="s">
        <v>8234</v>
      </c>
      <c r="E3927" s="752" t="s">
        <v>431</v>
      </c>
      <c r="F3927" s="752" t="s">
        <v>1698</v>
      </c>
    </row>
    <row r="3928" spans="2:6" x14ac:dyDescent="0.35">
      <c r="B3928" s="752" t="s">
        <v>1700</v>
      </c>
      <c r="C3928" s="752">
        <v>2631</v>
      </c>
      <c r="D3928" s="343" t="s">
        <v>13204</v>
      </c>
      <c r="E3928" s="752" t="s">
        <v>431</v>
      </c>
      <c r="F3928" s="752" t="s">
        <v>1698</v>
      </c>
    </row>
    <row r="3929" spans="2:6" x14ac:dyDescent="0.35">
      <c r="B3929" s="752" t="s">
        <v>1700</v>
      </c>
      <c r="C3929" s="752">
        <v>2631</v>
      </c>
      <c r="D3929" s="343" t="s">
        <v>13203</v>
      </c>
      <c r="E3929" s="752" t="s">
        <v>431</v>
      </c>
      <c r="F3929" s="752" t="s">
        <v>1698</v>
      </c>
    </row>
    <row r="3930" spans="2:6" x14ac:dyDescent="0.35">
      <c r="B3930" s="752" t="s">
        <v>1700</v>
      </c>
      <c r="C3930" s="752">
        <v>2631</v>
      </c>
      <c r="D3930" s="343" t="s">
        <v>13202</v>
      </c>
      <c r="E3930" s="752" t="s">
        <v>431</v>
      </c>
      <c r="F3930" s="752" t="s">
        <v>1698</v>
      </c>
    </row>
    <row r="3931" spans="2:6" x14ac:dyDescent="0.35">
      <c r="B3931" s="752" t="s">
        <v>1700</v>
      </c>
      <c r="C3931" s="752">
        <v>2631</v>
      </c>
      <c r="D3931" s="343" t="s">
        <v>4407</v>
      </c>
      <c r="E3931" s="752" t="s">
        <v>431</v>
      </c>
      <c r="F3931" s="752" t="s">
        <v>1698</v>
      </c>
    </row>
    <row r="3932" spans="2:6" x14ac:dyDescent="0.35">
      <c r="B3932" s="752" t="s">
        <v>1700</v>
      </c>
      <c r="C3932" s="752">
        <v>2631</v>
      </c>
      <c r="D3932" s="343" t="s">
        <v>13201</v>
      </c>
      <c r="E3932" s="752" t="s">
        <v>431</v>
      </c>
      <c r="F3932" s="752" t="s">
        <v>1698</v>
      </c>
    </row>
    <row r="3933" spans="2:6" x14ac:dyDescent="0.35">
      <c r="B3933" s="752" t="s">
        <v>1700</v>
      </c>
      <c r="C3933" s="752">
        <v>2631</v>
      </c>
      <c r="D3933" s="343" t="s">
        <v>13200</v>
      </c>
      <c r="E3933" s="752" t="s">
        <v>431</v>
      </c>
      <c r="F3933" s="752" t="s">
        <v>1698</v>
      </c>
    </row>
    <row r="3934" spans="2:6" x14ac:dyDescent="0.35">
      <c r="B3934" s="752" t="s">
        <v>1700</v>
      </c>
      <c r="C3934" s="752">
        <v>2631</v>
      </c>
      <c r="D3934" s="343" t="s">
        <v>13199</v>
      </c>
      <c r="E3934" s="752" t="s">
        <v>431</v>
      </c>
      <c r="F3934" s="752" t="s">
        <v>1698</v>
      </c>
    </row>
    <row r="3935" spans="2:6" x14ac:dyDescent="0.35">
      <c r="B3935" s="752" t="s">
        <v>1700</v>
      </c>
      <c r="C3935" s="752">
        <v>2632</v>
      </c>
      <c r="D3935" s="343" t="s">
        <v>13198</v>
      </c>
      <c r="E3935" s="752" t="s">
        <v>431</v>
      </c>
      <c r="F3935" s="752" t="s">
        <v>1698</v>
      </c>
    </row>
    <row r="3936" spans="2:6" x14ac:dyDescent="0.35">
      <c r="B3936" s="752" t="s">
        <v>1700</v>
      </c>
      <c r="C3936" s="752">
        <v>2632</v>
      </c>
      <c r="D3936" s="343" t="s">
        <v>13197</v>
      </c>
      <c r="E3936" s="752" t="s">
        <v>431</v>
      </c>
      <c r="F3936" s="752" t="s">
        <v>1698</v>
      </c>
    </row>
    <row r="3937" spans="2:6" x14ac:dyDescent="0.35">
      <c r="B3937" s="752" t="s">
        <v>1700</v>
      </c>
      <c r="C3937" s="752">
        <v>2632</v>
      </c>
      <c r="D3937" s="343" t="s">
        <v>13196</v>
      </c>
      <c r="E3937" s="752" t="s">
        <v>431</v>
      </c>
      <c r="F3937" s="752" t="s">
        <v>1698</v>
      </c>
    </row>
    <row r="3938" spans="2:6" x14ac:dyDescent="0.35">
      <c r="B3938" s="752" t="s">
        <v>1700</v>
      </c>
      <c r="C3938" s="752">
        <v>2632</v>
      </c>
      <c r="D3938" s="343" t="s">
        <v>13195</v>
      </c>
      <c r="E3938" s="752" t="s">
        <v>431</v>
      </c>
      <c r="F3938" s="752" t="s">
        <v>1698</v>
      </c>
    </row>
    <row r="3939" spans="2:6" x14ac:dyDescent="0.35">
      <c r="B3939" s="752" t="s">
        <v>1700</v>
      </c>
      <c r="C3939" s="752">
        <v>2632</v>
      </c>
      <c r="D3939" s="343" t="s">
        <v>13194</v>
      </c>
      <c r="E3939" s="752" t="s">
        <v>431</v>
      </c>
      <c r="F3939" s="752" t="s">
        <v>1698</v>
      </c>
    </row>
    <row r="3940" spans="2:6" x14ac:dyDescent="0.35">
      <c r="B3940" s="752" t="s">
        <v>1700</v>
      </c>
      <c r="C3940" s="752">
        <v>2632</v>
      </c>
      <c r="D3940" s="343" t="s">
        <v>11035</v>
      </c>
      <c r="E3940" s="752" t="s">
        <v>431</v>
      </c>
      <c r="F3940" s="752" t="s">
        <v>1698</v>
      </c>
    </row>
    <row r="3941" spans="2:6" x14ac:dyDescent="0.35">
      <c r="B3941" s="752" t="s">
        <v>1700</v>
      </c>
      <c r="C3941" s="752">
        <v>2632</v>
      </c>
      <c r="D3941" s="343" t="s">
        <v>13193</v>
      </c>
      <c r="E3941" s="752" t="s">
        <v>431</v>
      </c>
      <c r="F3941" s="752" t="s">
        <v>1698</v>
      </c>
    </row>
    <row r="3942" spans="2:6" x14ac:dyDescent="0.35">
      <c r="B3942" s="752" t="s">
        <v>1700</v>
      </c>
      <c r="C3942" s="752">
        <v>2632</v>
      </c>
      <c r="D3942" s="343" t="s">
        <v>4132</v>
      </c>
      <c r="E3942" s="752" t="s">
        <v>431</v>
      </c>
      <c r="F3942" s="752" t="s">
        <v>1698</v>
      </c>
    </row>
    <row r="3943" spans="2:6" x14ac:dyDescent="0.35">
      <c r="B3943" s="752" t="s">
        <v>1700</v>
      </c>
      <c r="C3943" s="752">
        <v>2632</v>
      </c>
      <c r="D3943" s="343" t="s">
        <v>13192</v>
      </c>
      <c r="E3943" s="752" t="s">
        <v>431</v>
      </c>
      <c r="F3943" s="752" t="s">
        <v>1698</v>
      </c>
    </row>
    <row r="3944" spans="2:6" x14ac:dyDescent="0.35">
      <c r="B3944" s="752" t="s">
        <v>1700</v>
      </c>
      <c r="C3944" s="752">
        <v>2632</v>
      </c>
      <c r="D3944" s="343" t="s">
        <v>13191</v>
      </c>
      <c r="E3944" s="752" t="s">
        <v>431</v>
      </c>
      <c r="F3944" s="752" t="s">
        <v>1698</v>
      </c>
    </row>
    <row r="3945" spans="2:6" x14ac:dyDescent="0.35">
      <c r="B3945" s="752" t="s">
        <v>1700</v>
      </c>
      <c r="C3945" s="752">
        <v>2632</v>
      </c>
      <c r="D3945" s="343" t="s">
        <v>13190</v>
      </c>
      <c r="E3945" s="752" t="s">
        <v>431</v>
      </c>
      <c r="F3945" s="752" t="s">
        <v>1698</v>
      </c>
    </row>
    <row r="3946" spans="2:6" x14ac:dyDescent="0.35">
      <c r="B3946" s="752" t="s">
        <v>1700</v>
      </c>
      <c r="C3946" s="752">
        <v>2632</v>
      </c>
      <c r="D3946" s="343" t="s">
        <v>13189</v>
      </c>
      <c r="E3946" s="752" t="s">
        <v>431</v>
      </c>
      <c r="F3946" s="752" t="s">
        <v>1698</v>
      </c>
    </row>
    <row r="3947" spans="2:6" x14ac:dyDescent="0.35">
      <c r="B3947" s="752" t="s">
        <v>1700</v>
      </c>
      <c r="C3947" s="752">
        <v>2632</v>
      </c>
      <c r="D3947" s="343" t="s">
        <v>13188</v>
      </c>
      <c r="E3947" s="752" t="s">
        <v>431</v>
      </c>
      <c r="F3947" s="752" t="s">
        <v>1698</v>
      </c>
    </row>
    <row r="3948" spans="2:6" x14ac:dyDescent="0.35">
      <c r="B3948" s="752" t="s">
        <v>1700</v>
      </c>
      <c r="C3948" s="752">
        <v>2632</v>
      </c>
      <c r="D3948" s="343" t="s">
        <v>13187</v>
      </c>
      <c r="E3948" s="752" t="s">
        <v>431</v>
      </c>
      <c r="F3948" s="752" t="s">
        <v>1698</v>
      </c>
    </row>
    <row r="3949" spans="2:6" x14ac:dyDescent="0.35">
      <c r="B3949" s="752" t="s">
        <v>1700</v>
      </c>
      <c r="C3949" s="752">
        <v>2632</v>
      </c>
      <c r="D3949" s="343" t="s">
        <v>13186</v>
      </c>
      <c r="E3949" s="752" t="s">
        <v>431</v>
      </c>
      <c r="F3949" s="752" t="s">
        <v>1698</v>
      </c>
    </row>
    <row r="3950" spans="2:6" x14ac:dyDescent="0.35">
      <c r="B3950" s="752" t="s">
        <v>1700</v>
      </c>
      <c r="C3950" s="752">
        <v>2632</v>
      </c>
      <c r="D3950" s="343" t="s">
        <v>13185</v>
      </c>
      <c r="E3950" s="752" t="s">
        <v>431</v>
      </c>
      <c r="F3950" s="752" t="s">
        <v>1698</v>
      </c>
    </row>
    <row r="3951" spans="2:6" x14ac:dyDescent="0.35">
      <c r="B3951" s="752" t="s">
        <v>1700</v>
      </c>
      <c r="C3951" s="752">
        <v>2632</v>
      </c>
      <c r="D3951" s="343" t="s">
        <v>13184</v>
      </c>
      <c r="E3951" s="752" t="s">
        <v>431</v>
      </c>
      <c r="F3951" s="752" t="s">
        <v>1698</v>
      </c>
    </row>
    <row r="3952" spans="2:6" x14ac:dyDescent="0.35">
      <c r="B3952" s="752" t="s">
        <v>1700</v>
      </c>
      <c r="C3952" s="752">
        <v>2632</v>
      </c>
      <c r="D3952" s="343" t="s">
        <v>13183</v>
      </c>
      <c r="E3952" s="752" t="s">
        <v>431</v>
      </c>
      <c r="F3952" s="752" t="s">
        <v>1698</v>
      </c>
    </row>
    <row r="3953" spans="2:6" x14ac:dyDescent="0.35">
      <c r="B3953" s="752" t="s">
        <v>1700</v>
      </c>
      <c r="C3953" s="752">
        <v>2633</v>
      </c>
      <c r="D3953" s="343" t="s">
        <v>13182</v>
      </c>
      <c r="E3953" s="752" t="s">
        <v>431</v>
      </c>
      <c r="F3953" s="752" t="s">
        <v>1698</v>
      </c>
    </row>
    <row r="3954" spans="2:6" x14ac:dyDescent="0.35">
      <c r="B3954" s="752" t="s">
        <v>1700</v>
      </c>
      <c r="C3954" s="752">
        <v>2633</v>
      </c>
      <c r="D3954" s="343" t="s">
        <v>13181</v>
      </c>
      <c r="E3954" s="752" t="s">
        <v>431</v>
      </c>
      <c r="F3954" s="752" t="s">
        <v>1698</v>
      </c>
    </row>
    <row r="3955" spans="2:6" x14ac:dyDescent="0.35">
      <c r="B3955" s="752" t="s">
        <v>1700</v>
      </c>
      <c r="C3955" s="752">
        <v>2633</v>
      </c>
      <c r="D3955" s="343" t="s">
        <v>13180</v>
      </c>
      <c r="E3955" s="752" t="s">
        <v>431</v>
      </c>
      <c r="F3955" s="752" t="s">
        <v>1698</v>
      </c>
    </row>
    <row r="3956" spans="2:6" x14ac:dyDescent="0.35">
      <c r="B3956" s="752" t="s">
        <v>1700</v>
      </c>
      <c r="C3956" s="752">
        <v>2640</v>
      </c>
      <c r="D3956" s="343" t="s">
        <v>13179</v>
      </c>
      <c r="E3956" s="752" t="s">
        <v>431</v>
      </c>
      <c r="F3956" s="752" t="s">
        <v>1711</v>
      </c>
    </row>
    <row r="3957" spans="2:6" x14ac:dyDescent="0.35">
      <c r="B3957" s="752" t="s">
        <v>1700</v>
      </c>
      <c r="C3957" s="752">
        <v>2640</v>
      </c>
      <c r="D3957" s="343" t="s">
        <v>13178</v>
      </c>
      <c r="E3957" s="752" t="s">
        <v>431</v>
      </c>
      <c r="F3957" s="752" t="s">
        <v>1711</v>
      </c>
    </row>
    <row r="3958" spans="2:6" x14ac:dyDescent="0.35">
      <c r="B3958" s="752" t="s">
        <v>1700</v>
      </c>
      <c r="C3958" s="752">
        <v>2640</v>
      </c>
      <c r="D3958" s="343" t="s">
        <v>13177</v>
      </c>
      <c r="E3958" s="752" t="s">
        <v>431</v>
      </c>
      <c r="F3958" s="752" t="s">
        <v>1711</v>
      </c>
    </row>
    <row r="3959" spans="2:6" x14ac:dyDescent="0.35">
      <c r="B3959" s="752" t="s">
        <v>1700</v>
      </c>
      <c r="C3959" s="752">
        <v>2640</v>
      </c>
      <c r="D3959" s="343" t="s">
        <v>13176</v>
      </c>
      <c r="E3959" s="752" t="s">
        <v>431</v>
      </c>
      <c r="F3959" s="752" t="s">
        <v>1711</v>
      </c>
    </row>
    <row r="3960" spans="2:6" x14ac:dyDescent="0.35">
      <c r="B3960" s="752" t="s">
        <v>1700</v>
      </c>
      <c r="C3960" s="752">
        <v>2640</v>
      </c>
      <c r="D3960" s="343" t="s">
        <v>5237</v>
      </c>
      <c r="E3960" s="752" t="s">
        <v>431</v>
      </c>
      <c r="F3960" s="752" t="s">
        <v>1711</v>
      </c>
    </row>
    <row r="3961" spans="2:6" x14ac:dyDescent="0.35">
      <c r="B3961" s="752" t="s">
        <v>1700</v>
      </c>
      <c r="C3961" s="752">
        <v>2640</v>
      </c>
      <c r="D3961" s="343" t="s">
        <v>13175</v>
      </c>
      <c r="E3961" s="752" t="s">
        <v>431</v>
      </c>
      <c r="F3961" s="752" t="s">
        <v>1711</v>
      </c>
    </row>
    <row r="3962" spans="2:6" x14ac:dyDescent="0.35">
      <c r="B3962" s="752" t="s">
        <v>1700</v>
      </c>
      <c r="C3962" s="752">
        <v>2640</v>
      </c>
      <c r="D3962" s="343" t="s">
        <v>13174</v>
      </c>
      <c r="E3962" s="752" t="s">
        <v>431</v>
      </c>
      <c r="F3962" s="752" t="s">
        <v>1711</v>
      </c>
    </row>
    <row r="3963" spans="2:6" x14ac:dyDescent="0.35">
      <c r="B3963" s="752" t="s">
        <v>1700</v>
      </c>
      <c r="C3963" s="752">
        <v>2640</v>
      </c>
      <c r="D3963" s="343" t="s">
        <v>13173</v>
      </c>
      <c r="E3963" s="752" t="s">
        <v>431</v>
      </c>
      <c r="F3963" s="752" t="s">
        <v>1711</v>
      </c>
    </row>
    <row r="3964" spans="2:6" x14ac:dyDescent="0.35">
      <c r="B3964" s="752" t="s">
        <v>1700</v>
      </c>
      <c r="C3964" s="752">
        <v>2640</v>
      </c>
      <c r="D3964" s="343" t="s">
        <v>13172</v>
      </c>
      <c r="E3964" s="752" t="s">
        <v>431</v>
      </c>
      <c r="F3964" s="752" t="s">
        <v>1711</v>
      </c>
    </row>
    <row r="3965" spans="2:6" x14ac:dyDescent="0.35">
      <c r="B3965" s="752" t="s">
        <v>1700</v>
      </c>
      <c r="C3965" s="752">
        <v>2640</v>
      </c>
      <c r="D3965" s="343" t="s">
        <v>13171</v>
      </c>
      <c r="E3965" s="752" t="s">
        <v>431</v>
      </c>
      <c r="F3965" s="752" t="s">
        <v>1711</v>
      </c>
    </row>
    <row r="3966" spans="2:6" x14ac:dyDescent="0.35">
      <c r="B3966" s="752" t="s">
        <v>1700</v>
      </c>
      <c r="C3966" s="752">
        <v>2640</v>
      </c>
      <c r="D3966" s="343" t="s">
        <v>13170</v>
      </c>
      <c r="E3966" s="752" t="s">
        <v>431</v>
      </c>
      <c r="F3966" s="752" t="s">
        <v>1711</v>
      </c>
    </row>
    <row r="3967" spans="2:6" x14ac:dyDescent="0.35">
      <c r="B3967" s="752" t="s">
        <v>1700</v>
      </c>
      <c r="C3967" s="752">
        <v>2640</v>
      </c>
      <c r="D3967" s="343" t="s">
        <v>13169</v>
      </c>
      <c r="E3967" s="752" t="s">
        <v>431</v>
      </c>
      <c r="F3967" s="752" t="s">
        <v>1711</v>
      </c>
    </row>
    <row r="3968" spans="2:6" x14ac:dyDescent="0.35">
      <c r="B3968" s="752" t="s">
        <v>1700</v>
      </c>
      <c r="C3968" s="752">
        <v>2640</v>
      </c>
      <c r="D3968" s="343" t="s">
        <v>13168</v>
      </c>
      <c r="E3968" s="752" t="s">
        <v>431</v>
      </c>
      <c r="F3968" s="752" t="s">
        <v>1711</v>
      </c>
    </row>
    <row r="3969" spans="2:6" x14ac:dyDescent="0.35">
      <c r="B3969" s="752" t="s">
        <v>1700</v>
      </c>
      <c r="C3969" s="752">
        <v>2640</v>
      </c>
      <c r="D3969" s="343" t="s">
        <v>13167</v>
      </c>
      <c r="E3969" s="752" t="s">
        <v>431</v>
      </c>
      <c r="F3969" s="752" t="s">
        <v>1711</v>
      </c>
    </row>
    <row r="3970" spans="2:6" x14ac:dyDescent="0.35">
      <c r="B3970" s="752" t="s">
        <v>1700</v>
      </c>
      <c r="C3970" s="752">
        <v>2640</v>
      </c>
      <c r="D3970" s="343" t="s">
        <v>13166</v>
      </c>
      <c r="E3970" s="752" t="s">
        <v>431</v>
      </c>
      <c r="F3970" s="752" t="s">
        <v>1711</v>
      </c>
    </row>
    <row r="3971" spans="2:6" x14ac:dyDescent="0.35">
      <c r="B3971" s="752" t="s">
        <v>1700</v>
      </c>
      <c r="C3971" s="752">
        <v>2640</v>
      </c>
      <c r="D3971" s="343" t="s">
        <v>13165</v>
      </c>
      <c r="E3971" s="752" t="s">
        <v>431</v>
      </c>
      <c r="F3971" s="752" t="s">
        <v>1711</v>
      </c>
    </row>
    <row r="3972" spans="2:6" x14ac:dyDescent="0.35">
      <c r="B3972" s="752" t="s">
        <v>1700</v>
      </c>
      <c r="C3972" s="752">
        <v>2641</v>
      </c>
      <c r="D3972" s="343" t="s">
        <v>13164</v>
      </c>
      <c r="E3972" s="752" t="s">
        <v>431</v>
      </c>
      <c r="F3972" s="752" t="s">
        <v>1711</v>
      </c>
    </row>
    <row r="3973" spans="2:6" x14ac:dyDescent="0.35">
      <c r="B3973" s="752" t="s">
        <v>1700</v>
      </c>
      <c r="C3973" s="752">
        <v>2641</v>
      </c>
      <c r="D3973" s="343" t="s">
        <v>13163</v>
      </c>
      <c r="E3973" s="752" t="s">
        <v>431</v>
      </c>
      <c r="F3973" s="752" t="s">
        <v>1711</v>
      </c>
    </row>
    <row r="3974" spans="2:6" x14ac:dyDescent="0.35">
      <c r="B3974" s="752" t="s">
        <v>1700</v>
      </c>
      <c r="C3974" s="752">
        <v>2641</v>
      </c>
      <c r="D3974" s="343" t="s">
        <v>13162</v>
      </c>
      <c r="E3974" s="752" t="s">
        <v>431</v>
      </c>
      <c r="F3974" s="752" t="s">
        <v>1711</v>
      </c>
    </row>
    <row r="3975" spans="2:6" x14ac:dyDescent="0.35">
      <c r="B3975" s="752" t="s">
        <v>1700</v>
      </c>
      <c r="C3975" s="752">
        <v>2641</v>
      </c>
      <c r="D3975" s="343" t="s">
        <v>13161</v>
      </c>
      <c r="E3975" s="752" t="s">
        <v>431</v>
      </c>
      <c r="F3975" s="752" t="s">
        <v>1711</v>
      </c>
    </row>
    <row r="3976" spans="2:6" x14ac:dyDescent="0.35">
      <c r="B3976" s="752" t="s">
        <v>1700</v>
      </c>
      <c r="C3976" s="752">
        <v>2642</v>
      </c>
      <c r="D3976" s="343" t="s">
        <v>13160</v>
      </c>
      <c r="E3976" s="752" t="s">
        <v>431</v>
      </c>
      <c r="F3976" s="752" t="s">
        <v>1698</v>
      </c>
    </row>
    <row r="3977" spans="2:6" x14ac:dyDescent="0.35">
      <c r="B3977" s="752" t="s">
        <v>1700</v>
      </c>
      <c r="C3977" s="752">
        <v>2642</v>
      </c>
      <c r="D3977" s="343" t="s">
        <v>13159</v>
      </c>
      <c r="E3977" s="752" t="s">
        <v>431</v>
      </c>
      <c r="F3977" s="752" t="s">
        <v>1698</v>
      </c>
    </row>
    <row r="3978" spans="2:6" x14ac:dyDescent="0.35">
      <c r="B3978" s="752" t="s">
        <v>1700</v>
      </c>
      <c r="C3978" s="752">
        <v>2642</v>
      </c>
      <c r="D3978" s="343" t="s">
        <v>13158</v>
      </c>
      <c r="E3978" s="752" t="s">
        <v>431</v>
      </c>
      <c r="F3978" s="752" t="s">
        <v>1698</v>
      </c>
    </row>
    <row r="3979" spans="2:6" x14ac:dyDescent="0.35">
      <c r="B3979" s="752" t="s">
        <v>1700</v>
      </c>
      <c r="C3979" s="752">
        <v>2642</v>
      </c>
      <c r="D3979" s="343" t="s">
        <v>13157</v>
      </c>
      <c r="E3979" s="752" t="s">
        <v>431</v>
      </c>
      <c r="F3979" s="752" t="s">
        <v>1698</v>
      </c>
    </row>
    <row r="3980" spans="2:6" x14ac:dyDescent="0.35">
      <c r="B3980" s="752" t="s">
        <v>1700</v>
      </c>
      <c r="C3980" s="752">
        <v>2642</v>
      </c>
      <c r="D3980" s="343" t="s">
        <v>13156</v>
      </c>
      <c r="E3980" s="752" t="s">
        <v>431</v>
      </c>
      <c r="F3980" s="752" t="s">
        <v>1698</v>
      </c>
    </row>
    <row r="3981" spans="2:6" x14ac:dyDescent="0.35">
      <c r="B3981" s="752" t="s">
        <v>1700</v>
      </c>
      <c r="C3981" s="752">
        <v>2642</v>
      </c>
      <c r="D3981" s="343" t="s">
        <v>13155</v>
      </c>
      <c r="E3981" s="752" t="s">
        <v>431</v>
      </c>
      <c r="F3981" s="752" t="s">
        <v>1698</v>
      </c>
    </row>
    <row r="3982" spans="2:6" x14ac:dyDescent="0.35">
      <c r="B3982" s="752" t="s">
        <v>1700</v>
      </c>
      <c r="C3982" s="752">
        <v>2642</v>
      </c>
      <c r="D3982" s="343" t="s">
        <v>13154</v>
      </c>
      <c r="E3982" s="752" t="s">
        <v>431</v>
      </c>
      <c r="F3982" s="752" t="s">
        <v>1698</v>
      </c>
    </row>
    <row r="3983" spans="2:6" x14ac:dyDescent="0.35">
      <c r="B3983" s="752" t="s">
        <v>1700</v>
      </c>
      <c r="C3983" s="752">
        <v>2642</v>
      </c>
      <c r="D3983" s="343" t="s">
        <v>13153</v>
      </c>
      <c r="E3983" s="752" t="s">
        <v>431</v>
      </c>
      <c r="F3983" s="752" t="s">
        <v>1698</v>
      </c>
    </row>
    <row r="3984" spans="2:6" x14ac:dyDescent="0.35">
      <c r="B3984" s="752" t="s">
        <v>1700</v>
      </c>
      <c r="C3984" s="752">
        <v>2642</v>
      </c>
      <c r="D3984" s="343" t="s">
        <v>13152</v>
      </c>
      <c r="E3984" s="752" t="s">
        <v>431</v>
      </c>
      <c r="F3984" s="752" t="s">
        <v>1698</v>
      </c>
    </row>
    <row r="3985" spans="2:6" x14ac:dyDescent="0.35">
      <c r="B3985" s="752" t="s">
        <v>1700</v>
      </c>
      <c r="C3985" s="752">
        <v>2642</v>
      </c>
      <c r="D3985" s="343" t="s">
        <v>13151</v>
      </c>
      <c r="E3985" s="752" t="s">
        <v>431</v>
      </c>
      <c r="F3985" s="752" t="s">
        <v>1698</v>
      </c>
    </row>
    <row r="3986" spans="2:6" x14ac:dyDescent="0.35">
      <c r="B3986" s="752" t="s">
        <v>1700</v>
      </c>
      <c r="C3986" s="752">
        <v>2642</v>
      </c>
      <c r="D3986" s="343" t="s">
        <v>13150</v>
      </c>
      <c r="E3986" s="752" t="s">
        <v>431</v>
      </c>
      <c r="F3986" s="752" t="s">
        <v>1698</v>
      </c>
    </row>
    <row r="3987" spans="2:6" x14ac:dyDescent="0.35">
      <c r="B3987" s="752" t="s">
        <v>1700</v>
      </c>
      <c r="C3987" s="752">
        <v>2642</v>
      </c>
      <c r="D3987" s="343" t="s">
        <v>13149</v>
      </c>
      <c r="E3987" s="752" t="s">
        <v>431</v>
      </c>
      <c r="F3987" s="752" t="s">
        <v>1698</v>
      </c>
    </row>
    <row r="3988" spans="2:6" x14ac:dyDescent="0.35">
      <c r="B3988" s="752" t="s">
        <v>1700</v>
      </c>
      <c r="C3988" s="752">
        <v>2642</v>
      </c>
      <c r="D3988" s="343" t="s">
        <v>13148</v>
      </c>
      <c r="E3988" s="752" t="s">
        <v>431</v>
      </c>
      <c r="F3988" s="752" t="s">
        <v>1698</v>
      </c>
    </row>
    <row r="3989" spans="2:6" x14ac:dyDescent="0.35">
      <c r="B3989" s="752" t="s">
        <v>1700</v>
      </c>
      <c r="C3989" s="752">
        <v>2642</v>
      </c>
      <c r="D3989" s="343" t="s">
        <v>13147</v>
      </c>
      <c r="E3989" s="752" t="s">
        <v>431</v>
      </c>
      <c r="F3989" s="752" t="s">
        <v>1698</v>
      </c>
    </row>
    <row r="3990" spans="2:6" x14ac:dyDescent="0.35">
      <c r="B3990" s="752" t="s">
        <v>1700</v>
      </c>
      <c r="C3990" s="752">
        <v>2642</v>
      </c>
      <c r="D3990" s="343" t="s">
        <v>13146</v>
      </c>
      <c r="E3990" s="752" t="s">
        <v>431</v>
      </c>
      <c r="F3990" s="752" t="s">
        <v>1698</v>
      </c>
    </row>
    <row r="3991" spans="2:6" x14ac:dyDescent="0.35">
      <c r="B3991" s="752" t="s">
        <v>1700</v>
      </c>
      <c r="C3991" s="752">
        <v>2642</v>
      </c>
      <c r="D3991" s="343" t="s">
        <v>13145</v>
      </c>
      <c r="E3991" s="752" t="s">
        <v>431</v>
      </c>
      <c r="F3991" s="752" t="s">
        <v>1698</v>
      </c>
    </row>
    <row r="3992" spans="2:6" x14ac:dyDescent="0.35">
      <c r="B3992" s="752" t="s">
        <v>1700</v>
      </c>
      <c r="C3992" s="752">
        <v>2642</v>
      </c>
      <c r="D3992" s="343" t="s">
        <v>13144</v>
      </c>
      <c r="E3992" s="752" t="s">
        <v>431</v>
      </c>
      <c r="F3992" s="752" t="s">
        <v>1698</v>
      </c>
    </row>
    <row r="3993" spans="2:6" x14ac:dyDescent="0.35">
      <c r="B3993" s="752" t="s">
        <v>1700</v>
      </c>
      <c r="C3993" s="752">
        <v>2642</v>
      </c>
      <c r="D3993" s="343" t="s">
        <v>13143</v>
      </c>
      <c r="E3993" s="752" t="s">
        <v>431</v>
      </c>
      <c r="F3993" s="752" t="s">
        <v>1698</v>
      </c>
    </row>
    <row r="3994" spans="2:6" x14ac:dyDescent="0.35">
      <c r="B3994" s="752" t="s">
        <v>1700</v>
      </c>
      <c r="C3994" s="752">
        <v>2642</v>
      </c>
      <c r="D3994" s="343" t="s">
        <v>13142</v>
      </c>
      <c r="E3994" s="752" t="s">
        <v>431</v>
      </c>
      <c r="F3994" s="752" t="s">
        <v>1698</v>
      </c>
    </row>
    <row r="3995" spans="2:6" x14ac:dyDescent="0.35">
      <c r="B3995" s="752" t="s">
        <v>1700</v>
      </c>
      <c r="C3995" s="752">
        <v>2642</v>
      </c>
      <c r="D3995" s="343" t="s">
        <v>13141</v>
      </c>
      <c r="E3995" s="752" t="s">
        <v>431</v>
      </c>
      <c r="F3995" s="752" t="s">
        <v>1698</v>
      </c>
    </row>
    <row r="3996" spans="2:6" x14ac:dyDescent="0.35">
      <c r="B3996" s="752" t="s">
        <v>1700</v>
      </c>
      <c r="C3996" s="752">
        <v>2643</v>
      </c>
      <c r="D3996" s="343" t="s">
        <v>13140</v>
      </c>
      <c r="E3996" s="752" t="s">
        <v>431</v>
      </c>
      <c r="F3996" s="752" t="s">
        <v>1698</v>
      </c>
    </row>
    <row r="3997" spans="2:6" x14ac:dyDescent="0.35">
      <c r="B3997" s="752" t="s">
        <v>1700</v>
      </c>
      <c r="C3997" s="752">
        <v>2644</v>
      </c>
      <c r="D3997" s="343" t="s">
        <v>13139</v>
      </c>
      <c r="E3997" s="752" t="s">
        <v>431</v>
      </c>
      <c r="F3997" s="752" t="s">
        <v>1698</v>
      </c>
    </row>
    <row r="3998" spans="2:6" x14ac:dyDescent="0.35">
      <c r="B3998" s="752" t="s">
        <v>1700</v>
      </c>
      <c r="C3998" s="752">
        <v>2644</v>
      </c>
      <c r="D3998" s="343" t="s">
        <v>6787</v>
      </c>
      <c r="E3998" s="752" t="s">
        <v>431</v>
      </c>
      <c r="F3998" s="752" t="s">
        <v>1698</v>
      </c>
    </row>
    <row r="3999" spans="2:6" x14ac:dyDescent="0.35">
      <c r="B3999" s="752" t="s">
        <v>1700</v>
      </c>
      <c r="C3999" s="752">
        <v>2644</v>
      </c>
      <c r="D3999" s="343" t="s">
        <v>13138</v>
      </c>
      <c r="E3999" s="752" t="s">
        <v>431</v>
      </c>
      <c r="F3999" s="752" t="s">
        <v>1698</v>
      </c>
    </row>
    <row r="4000" spans="2:6" x14ac:dyDescent="0.35">
      <c r="B4000" s="752" t="s">
        <v>1700</v>
      </c>
      <c r="C4000" s="752">
        <v>2644</v>
      </c>
      <c r="D4000" s="343" t="s">
        <v>13137</v>
      </c>
      <c r="E4000" s="752" t="s">
        <v>431</v>
      </c>
      <c r="F4000" s="752" t="s">
        <v>1698</v>
      </c>
    </row>
    <row r="4001" spans="2:6" x14ac:dyDescent="0.35">
      <c r="B4001" s="752" t="s">
        <v>1700</v>
      </c>
      <c r="C4001" s="752">
        <v>2644</v>
      </c>
      <c r="D4001" s="343" t="s">
        <v>13136</v>
      </c>
      <c r="E4001" s="752" t="s">
        <v>431</v>
      </c>
      <c r="F4001" s="752" t="s">
        <v>1698</v>
      </c>
    </row>
    <row r="4002" spans="2:6" x14ac:dyDescent="0.35">
      <c r="B4002" s="752" t="s">
        <v>1700</v>
      </c>
      <c r="C4002" s="752">
        <v>2644</v>
      </c>
      <c r="D4002" s="343" t="s">
        <v>7751</v>
      </c>
      <c r="E4002" s="752" t="s">
        <v>431</v>
      </c>
      <c r="F4002" s="752" t="s">
        <v>1698</v>
      </c>
    </row>
    <row r="4003" spans="2:6" x14ac:dyDescent="0.35">
      <c r="B4003" s="752" t="s">
        <v>1700</v>
      </c>
      <c r="C4003" s="752">
        <v>2644</v>
      </c>
      <c r="D4003" s="343" t="s">
        <v>13135</v>
      </c>
      <c r="E4003" s="752" t="s">
        <v>431</v>
      </c>
      <c r="F4003" s="752" t="s">
        <v>1698</v>
      </c>
    </row>
    <row r="4004" spans="2:6" x14ac:dyDescent="0.35">
      <c r="B4004" s="752" t="s">
        <v>1700</v>
      </c>
      <c r="C4004" s="752">
        <v>2644</v>
      </c>
      <c r="D4004" s="343" t="s">
        <v>13134</v>
      </c>
      <c r="E4004" s="752" t="s">
        <v>431</v>
      </c>
      <c r="F4004" s="752" t="s">
        <v>1698</v>
      </c>
    </row>
    <row r="4005" spans="2:6" x14ac:dyDescent="0.35">
      <c r="B4005" s="752" t="s">
        <v>1700</v>
      </c>
      <c r="C4005" s="752">
        <v>2644</v>
      </c>
      <c r="D4005" s="343" t="s">
        <v>13133</v>
      </c>
      <c r="E4005" s="752" t="s">
        <v>431</v>
      </c>
      <c r="F4005" s="752" t="s">
        <v>1698</v>
      </c>
    </row>
    <row r="4006" spans="2:6" x14ac:dyDescent="0.35">
      <c r="B4006" s="752" t="s">
        <v>1700</v>
      </c>
      <c r="C4006" s="752">
        <v>2644</v>
      </c>
      <c r="D4006" s="343" t="s">
        <v>13132</v>
      </c>
      <c r="E4006" s="752" t="s">
        <v>431</v>
      </c>
      <c r="F4006" s="752" t="s">
        <v>1698</v>
      </c>
    </row>
    <row r="4007" spans="2:6" x14ac:dyDescent="0.35">
      <c r="B4007" s="752" t="s">
        <v>1700</v>
      </c>
      <c r="C4007" s="752">
        <v>2645</v>
      </c>
      <c r="D4007" s="343" t="s">
        <v>13131</v>
      </c>
      <c r="E4007" s="752" t="s">
        <v>431</v>
      </c>
      <c r="F4007" s="752" t="s">
        <v>1698</v>
      </c>
    </row>
    <row r="4008" spans="2:6" x14ac:dyDescent="0.35">
      <c r="B4008" s="752" t="s">
        <v>1700</v>
      </c>
      <c r="C4008" s="752">
        <v>2645</v>
      </c>
      <c r="D4008" s="343" t="s">
        <v>13130</v>
      </c>
      <c r="E4008" s="752" t="s">
        <v>431</v>
      </c>
      <c r="F4008" s="752" t="s">
        <v>1698</v>
      </c>
    </row>
    <row r="4009" spans="2:6" x14ac:dyDescent="0.35">
      <c r="B4009" s="752" t="s">
        <v>1700</v>
      </c>
      <c r="C4009" s="752">
        <v>2646</v>
      </c>
      <c r="D4009" s="343" t="s">
        <v>13129</v>
      </c>
      <c r="E4009" s="752" t="s">
        <v>431</v>
      </c>
      <c r="F4009" s="752" t="s">
        <v>1698</v>
      </c>
    </row>
    <row r="4010" spans="2:6" x14ac:dyDescent="0.35">
      <c r="B4010" s="752" t="s">
        <v>1700</v>
      </c>
      <c r="C4010" s="752">
        <v>2646</v>
      </c>
      <c r="D4010" s="343" t="s">
        <v>13128</v>
      </c>
      <c r="E4010" s="752" t="s">
        <v>431</v>
      </c>
      <c r="F4010" s="752" t="s">
        <v>1698</v>
      </c>
    </row>
    <row r="4011" spans="2:6" x14ac:dyDescent="0.35">
      <c r="B4011" s="752" t="s">
        <v>1700</v>
      </c>
      <c r="C4011" s="752">
        <v>2646</v>
      </c>
      <c r="D4011" s="343" t="s">
        <v>13127</v>
      </c>
      <c r="E4011" s="752" t="s">
        <v>431</v>
      </c>
      <c r="F4011" s="752" t="s">
        <v>1698</v>
      </c>
    </row>
    <row r="4012" spans="2:6" x14ac:dyDescent="0.35">
      <c r="B4012" s="752" t="s">
        <v>1700</v>
      </c>
      <c r="C4012" s="752">
        <v>2646</v>
      </c>
      <c r="D4012" s="343" t="s">
        <v>13126</v>
      </c>
      <c r="E4012" s="752" t="s">
        <v>431</v>
      </c>
      <c r="F4012" s="752" t="s">
        <v>1711</v>
      </c>
    </row>
    <row r="4013" spans="2:6" x14ac:dyDescent="0.35">
      <c r="B4013" s="752" t="s">
        <v>1700</v>
      </c>
      <c r="C4013" s="752">
        <v>2646</v>
      </c>
      <c r="D4013" s="343" t="s">
        <v>13125</v>
      </c>
      <c r="E4013" s="752" t="s">
        <v>431</v>
      </c>
      <c r="F4013" s="752" t="s">
        <v>1698</v>
      </c>
    </row>
    <row r="4014" spans="2:6" x14ac:dyDescent="0.35">
      <c r="B4014" s="752" t="s">
        <v>1700</v>
      </c>
      <c r="C4014" s="752">
        <v>2646</v>
      </c>
      <c r="D4014" s="343" t="s">
        <v>13124</v>
      </c>
      <c r="E4014" s="752" t="s">
        <v>431</v>
      </c>
      <c r="F4014" s="752" t="s">
        <v>1698</v>
      </c>
    </row>
    <row r="4015" spans="2:6" x14ac:dyDescent="0.35">
      <c r="B4015" s="752" t="s">
        <v>1700</v>
      </c>
      <c r="C4015" s="752">
        <v>2646</v>
      </c>
      <c r="D4015" s="343" t="s">
        <v>13123</v>
      </c>
      <c r="E4015" s="752" t="s">
        <v>431</v>
      </c>
      <c r="F4015" s="752" t="s">
        <v>1698</v>
      </c>
    </row>
    <row r="4016" spans="2:6" x14ac:dyDescent="0.35">
      <c r="B4016" s="752" t="s">
        <v>1700</v>
      </c>
      <c r="C4016" s="752">
        <v>2646</v>
      </c>
      <c r="D4016" s="343" t="s">
        <v>13122</v>
      </c>
      <c r="E4016" s="752" t="s">
        <v>431</v>
      </c>
      <c r="F4016" s="752" t="s">
        <v>1698</v>
      </c>
    </row>
    <row r="4017" spans="2:6" x14ac:dyDescent="0.35">
      <c r="B4017" s="752" t="s">
        <v>1700</v>
      </c>
      <c r="C4017" s="752">
        <v>2646</v>
      </c>
      <c r="D4017" s="343" t="s">
        <v>9233</v>
      </c>
      <c r="E4017" s="752" t="s">
        <v>431</v>
      </c>
      <c r="F4017" s="752" t="s">
        <v>1698</v>
      </c>
    </row>
    <row r="4018" spans="2:6" x14ac:dyDescent="0.35">
      <c r="B4018" s="752" t="s">
        <v>1700</v>
      </c>
      <c r="C4018" s="752">
        <v>2646</v>
      </c>
      <c r="D4018" s="343" t="s">
        <v>13121</v>
      </c>
      <c r="E4018" s="752" t="s">
        <v>431</v>
      </c>
      <c r="F4018" s="752" t="s">
        <v>1698</v>
      </c>
    </row>
    <row r="4019" spans="2:6" x14ac:dyDescent="0.35">
      <c r="B4019" s="752" t="s">
        <v>1700</v>
      </c>
      <c r="C4019" s="752">
        <v>2646</v>
      </c>
      <c r="D4019" s="343" t="s">
        <v>13120</v>
      </c>
      <c r="E4019" s="752" t="s">
        <v>431</v>
      </c>
      <c r="F4019" s="752" t="s">
        <v>1698</v>
      </c>
    </row>
    <row r="4020" spans="2:6" x14ac:dyDescent="0.35">
      <c r="B4020" s="752" t="s">
        <v>1700</v>
      </c>
      <c r="C4020" s="752">
        <v>2646</v>
      </c>
      <c r="D4020" s="343" t="s">
        <v>13119</v>
      </c>
      <c r="E4020" s="752" t="s">
        <v>431</v>
      </c>
      <c r="F4020" s="752" t="s">
        <v>1698</v>
      </c>
    </row>
    <row r="4021" spans="2:6" x14ac:dyDescent="0.35">
      <c r="B4021" s="752" t="s">
        <v>1700</v>
      </c>
      <c r="C4021" s="752">
        <v>2646</v>
      </c>
      <c r="D4021" s="343" t="s">
        <v>8522</v>
      </c>
      <c r="E4021" s="752" t="s">
        <v>431</v>
      </c>
      <c r="F4021" s="752" t="s">
        <v>1698</v>
      </c>
    </row>
    <row r="4022" spans="2:6" x14ac:dyDescent="0.35">
      <c r="B4022" s="752" t="s">
        <v>1700</v>
      </c>
      <c r="C4022" s="752">
        <v>2646</v>
      </c>
      <c r="D4022" s="343" t="s">
        <v>13118</v>
      </c>
      <c r="E4022" s="752" t="s">
        <v>431</v>
      </c>
      <c r="F4022" s="752" t="s">
        <v>1698</v>
      </c>
    </row>
    <row r="4023" spans="2:6" x14ac:dyDescent="0.35">
      <c r="B4023" s="752" t="s">
        <v>1700</v>
      </c>
      <c r="C4023" s="752">
        <v>2646</v>
      </c>
      <c r="D4023" s="343" t="s">
        <v>13117</v>
      </c>
      <c r="E4023" s="752" t="s">
        <v>431</v>
      </c>
      <c r="F4023" s="752" t="s">
        <v>1698</v>
      </c>
    </row>
    <row r="4024" spans="2:6" x14ac:dyDescent="0.35">
      <c r="B4024" s="752" t="s">
        <v>1700</v>
      </c>
      <c r="C4024" s="752">
        <v>2647</v>
      </c>
      <c r="D4024" s="343" t="s">
        <v>13116</v>
      </c>
      <c r="E4024" s="752" t="s">
        <v>431</v>
      </c>
      <c r="F4024" s="752" t="s">
        <v>1698</v>
      </c>
    </row>
    <row r="4025" spans="2:6" x14ac:dyDescent="0.35">
      <c r="B4025" s="752" t="s">
        <v>1700</v>
      </c>
      <c r="C4025" s="752">
        <v>2648</v>
      </c>
      <c r="D4025" s="343" t="s">
        <v>13115</v>
      </c>
      <c r="E4025" s="752" t="s">
        <v>431</v>
      </c>
      <c r="F4025" s="752" t="s">
        <v>1698</v>
      </c>
    </row>
    <row r="4026" spans="2:6" x14ac:dyDescent="0.35">
      <c r="B4026" s="752" t="s">
        <v>1700</v>
      </c>
      <c r="C4026" s="752">
        <v>2648</v>
      </c>
      <c r="D4026" s="343" t="s">
        <v>13114</v>
      </c>
      <c r="E4026" s="752" t="s">
        <v>431</v>
      </c>
      <c r="F4026" s="752" t="s">
        <v>1698</v>
      </c>
    </row>
    <row r="4027" spans="2:6" x14ac:dyDescent="0.35">
      <c r="B4027" s="752" t="s">
        <v>1700</v>
      </c>
      <c r="C4027" s="752">
        <v>2648</v>
      </c>
      <c r="D4027" s="343" t="s">
        <v>13113</v>
      </c>
      <c r="E4027" s="752" t="s">
        <v>431</v>
      </c>
      <c r="F4027" s="752" t="s">
        <v>1698</v>
      </c>
    </row>
    <row r="4028" spans="2:6" x14ac:dyDescent="0.35">
      <c r="B4028" s="752" t="s">
        <v>1700</v>
      </c>
      <c r="C4028" s="752">
        <v>2648</v>
      </c>
      <c r="D4028" s="343" t="s">
        <v>11462</v>
      </c>
      <c r="E4028" s="752" t="s">
        <v>431</v>
      </c>
      <c r="F4028" s="752" t="s">
        <v>1698</v>
      </c>
    </row>
    <row r="4029" spans="2:6" x14ac:dyDescent="0.35">
      <c r="B4029" s="752" t="s">
        <v>1700</v>
      </c>
      <c r="C4029" s="752">
        <v>2648</v>
      </c>
      <c r="D4029" s="343" t="s">
        <v>13112</v>
      </c>
      <c r="E4029" s="752" t="s">
        <v>431</v>
      </c>
      <c r="F4029" s="752" t="s">
        <v>1698</v>
      </c>
    </row>
    <row r="4030" spans="2:6" x14ac:dyDescent="0.35">
      <c r="B4030" s="752" t="s">
        <v>1700</v>
      </c>
      <c r="C4030" s="752">
        <v>2648</v>
      </c>
      <c r="D4030" s="343" t="s">
        <v>13111</v>
      </c>
      <c r="E4030" s="752" t="s">
        <v>431</v>
      </c>
      <c r="F4030" s="752" t="s">
        <v>1698</v>
      </c>
    </row>
    <row r="4031" spans="2:6" x14ac:dyDescent="0.35">
      <c r="B4031" s="752" t="s">
        <v>1700</v>
      </c>
      <c r="C4031" s="752">
        <v>2648</v>
      </c>
      <c r="D4031" s="343" t="s">
        <v>13110</v>
      </c>
      <c r="E4031" s="752" t="s">
        <v>431</v>
      </c>
      <c r="F4031" s="752" t="s">
        <v>1698</v>
      </c>
    </row>
    <row r="4032" spans="2:6" x14ac:dyDescent="0.35">
      <c r="B4032" s="752" t="s">
        <v>1700</v>
      </c>
      <c r="C4032" s="752">
        <v>2648</v>
      </c>
      <c r="D4032" s="343" t="s">
        <v>13109</v>
      </c>
      <c r="E4032" s="752" t="s">
        <v>431</v>
      </c>
      <c r="F4032" s="752" t="s">
        <v>1698</v>
      </c>
    </row>
    <row r="4033" spans="2:6" x14ac:dyDescent="0.35">
      <c r="B4033" s="752" t="s">
        <v>1700</v>
      </c>
      <c r="C4033" s="752">
        <v>2648</v>
      </c>
      <c r="D4033" s="343" t="s">
        <v>7684</v>
      </c>
      <c r="E4033" s="752" t="s">
        <v>431</v>
      </c>
      <c r="F4033" s="752" t="s">
        <v>1698</v>
      </c>
    </row>
    <row r="4034" spans="2:6" x14ac:dyDescent="0.35">
      <c r="B4034" s="752" t="s">
        <v>1700</v>
      </c>
      <c r="C4034" s="752">
        <v>2648</v>
      </c>
      <c r="D4034" s="343" t="s">
        <v>13108</v>
      </c>
      <c r="E4034" s="752" t="s">
        <v>431</v>
      </c>
      <c r="F4034" s="752" t="s">
        <v>1698</v>
      </c>
    </row>
    <row r="4035" spans="2:6" x14ac:dyDescent="0.35">
      <c r="B4035" s="752" t="s">
        <v>1700</v>
      </c>
      <c r="C4035" s="752">
        <v>2648</v>
      </c>
      <c r="D4035" s="343" t="s">
        <v>13107</v>
      </c>
      <c r="E4035" s="752" t="s">
        <v>431</v>
      </c>
      <c r="F4035" s="752" t="s">
        <v>1698</v>
      </c>
    </row>
    <row r="4036" spans="2:6" x14ac:dyDescent="0.35">
      <c r="B4036" s="752" t="s">
        <v>1700</v>
      </c>
      <c r="C4036" s="752">
        <v>2648</v>
      </c>
      <c r="D4036" s="343" t="s">
        <v>13106</v>
      </c>
      <c r="E4036" s="752" t="s">
        <v>431</v>
      </c>
      <c r="F4036" s="752" t="s">
        <v>1698</v>
      </c>
    </row>
    <row r="4037" spans="2:6" x14ac:dyDescent="0.35">
      <c r="B4037" s="752" t="s">
        <v>1700</v>
      </c>
      <c r="C4037" s="752">
        <v>2648</v>
      </c>
      <c r="D4037" s="343" t="s">
        <v>9518</v>
      </c>
      <c r="E4037" s="752" t="s">
        <v>431</v>
      </c>
      <c r="F4037" s="752" t="s">
        <v>1698</v>
      </c>
    </row>
    <row r="4038" spans="2:6" x14ac:dyDescent="0.35">
      <c r="B4038" s="752" t="s">
        <v>1700</v>
      </c>
      <c r="C4038" s="752">
        <v>2649</v>
      </c>
      <c r="D4038" s="343" t="s">
        <v>13105</v>
      </c>
      <c r="E4038" s="752" t="s">
        <v>431</v>
      </c>
      <c r="F4038" s="752" t="s">
        <v>1698</v>
      </c>
    </row>
    <row r="4039" spans="2:6" x14ac:dyDescent="0.35">
      <c r="B4039" s="752" t="s">
        <v>1700</v>
      </c>
      <c r="C4039" s="752">
        <v>2649</v>
      </c>
      <c r="D4039" s="343" t="s">
        <v>13104</v>
      </c>
      <c r="E4039" s="752" t="s">
        <v>431</v>
      </c>
      <c r="F4039" s="752" t="s">
        <v>1698</v>
      </c>
    </row>
    <row r="4040" spans="2:6" x14ac:dyDescent="0.35">
      <c r="B4040" s="752" t="s">
        <v>1700</v>
      </c>
      <c r="C4040" s="752">
        <v>2650</v>
      </c>
      <c r="D4040" s="343" t="s">
        <v>13103</v>
      </c>
      <c r="E4040" s="752" t="s">
        <v>431</v>
      </c>
      <c r="F4040" s="752" t="s">
        <v>1711</v>
      </c>
    </row>
    <row r="4041" spans="2:6" x14ac:dyDescent="0.35">
      <c r="B4041" s="752" t="s">
        <v>1700</v>
      </c>
      <c r="C4041" s="752">
        <v>2650</v>
      </c>
      <c r="D4041" s="343" t="s">
        <v>13102</v>
      </c>
      <c r="E4041" s="752" t="s">
        <v>431</v>
      </c>
      <c r="F4041" s="752" t="s">
        <v>1711</v>
      </c>
    </row>
    <row r="4042" spans="2:6" x14ac:dyDescent="0.35">
      <c r="B4042" s="752" t="s">
        <v>1700</v>
      </c>
      <c r="C4042" s="752">
        <v>2650</v>
      </c>
      <c r="D4042" s="343" t="s">
        <v>13101</v>
      </c>
      <c r="E4042" s="752" t="s">
        <v>431</v>
      </c>
      <c r="F4042" s="752" t="s">
        <v>1711</v>
      </c>
    </row>
    <row r="4043" spans="2:6" x14ac:dyDescent="0.35">
      <c r="B4043" s="752" t="s">
        <v>1700</v>
      </c>
      <c r="C4043" s="752">
        <v>2650</v>
      </c>
      <c r="D4043" s="343" t="s">
        <v>13100</v>
      </c>
      <c r="E4043" s="752" t="s">
        <v>431</v>
      </c>
      <c r="F4043" s="752" t="s">
        <v>1711</v>
      </c>
    </row>
    <row r="4044" spans="2:6" x14ac:dyDescent="0.35">
      <c r="B4044" s="752" t="s">
        <v>1700</v>
      </c>
      <c r="C4044" s="752">
        <v>2650</v>
      </c>
      <c r="D4044" s="343" t="s">
        <v>13099</v>
      </c>
      <c r="E4044" s="752" t="s">
        <v>431</v>
      </c>
      <c r="F4044" s="752" t="s">
        <v>1711</v>
      </c>
    </row>
    <row r="4045" spans="2:6" x14ac:dyDescent="0.35">
      <c r="B4045" s="752" t="s">
        <v>1700</v>
      </c>
      <c r="C4045" s="752">
        <v>2650</v>
      </c>
      <c r="D4045" s="343" t="s">
        <v>13098</v>
      </c>
      <c r="E4045" s="752" t="s">
        <v>431</v>
      </c>
      <c r="F4045" s="752" t="s">
        <v>1711</v>
      </c>
    </row>
    <row r="4046" spans="2:6" x14ac:dyDescent="0.35">
      <c r="B4046" s="752" t="s">
        <v>1700</v>
      </c>
      <c r="C4046" s="752">
        <v>2650</v>
      </c>
      <c r="D4046" s="343" t="s">
        <v>13097</v>
      </c>
      <c r="E4046" s="752" t="s">
        <v>431</v>
      </c>
      <c r="F4046" s="752" t="s">
        <v>1711</v>
      </c>
    </row>
    <row r="4047" spans="2:6" x14ac:dyDescent="0.35">
      <c r="B4047" s="752" t="s">
        <v>1700</v>
      </c>
      <c r="C4047" s="752">
        <v>2650</v>
      </c>
      <c r="D4047" s="343" t="s">
        <v>13096</v>
      </c>
      <c r="E4047" s="752" t="s">
        <v>431</v>
      </c>
      <c r="F4047" s="752" t="s">
        <v>1711</v>
      </c>
    </row>
    <row r="4048" spans="2:6" x14ac:dyDescent="0.35">
      <c r="B4048" s="752" t="s">
        <v>1700</v>
      </c>
      <c r="C4048" s="752">
        <v>2650</v>
      </c>
      <c r="D4048" s="343" t="s">
        <v>13095</v>
      </c>
      <c r="E4048" s="752" t="s">
        <v>431</v>
      </c>
      <c r="F4048" s="752" t="s">
        <v>1711</v>
      </c>
    </row>
    <row r="4049" spans="2:6" x14ac:dyDescent="0.35">
      <c r="B4049" s="752" t="s">
        <v>1700</v>
      </c>
      <c r="C4049" s="752">
        <v>2650</v>
      </c>
      <c r="D4049" s="343" t="s">
        <v>13094</v>
      </c>
      <c r="E4049" s="752" t="s">
        <v>431</v>
      </c>
      <c r="F4049" s="752" t="s">
        <v>1711</v>
      </c>
    </row>
    <row r="4050" spans="2:6" x14ac:dyDescent="0.35">
      <c r="B4050" s="752" t="s">
        <v>1700</v>
      </c>
      <c r="C4050" s="752">
        <v>2650</v>
      </c>
      <c r="D4050" s="343" t="s">
        <v>13093</v>
      </c>
      <c r="E4050" s="752" t="s">
        <v>431</v>
      </c>
      <c r="F4050" s="752" t="s">
        <v>1711</v>
      </c>
    </row>
    <row r="4051" spans="2:6" x14ac:dyDescent="0.35">
      <c r="B4051" s="752" t="s">
        <v>1700</v>
      </c>
      <c r="C4051" s="752">
        <v>2650</v>
      </c>
      <c r="D4051" s="343" t="s">
        <v>13092</v>
      </c>
      <c r="E4051" s="752" t="s">
        <v>431</v>
      </c>
      <c r="F4051" s="752" t="s">
        <v>1711</v>
      </c>
    </row>
    <row r="4052" spans="2:6" x14ac:dyDescent="0.35">
      <c r="B4052" s="752" t="s">
        <v>1700</v>
      </c>
      <c r="C4052" s="752">
        <v>2650</v>
      </c>
      <c r="D4052" s="343" t="s">
        <v>13091</v>
      </c>
      <c r="E4052" s="752" t="s">
        <v>431</v>
      </c>
      <c r="F4052" s="752" t="s">
        <v>1711</v>
      </c>
    </row>
    <row r="4053" spans="2:6" x14ac:dyDescent="0.35">
      <c r="B4053" s="752" t="s">
        <v>1700</v>
      </c>
      <c r="C4053" s="752">
        <v>2650</v>
      </c>
      <c r="D4053" s="343" t="s">
        <v>13090</v>
      </c>
      <c r="E4053" s="752" t="s">
        <v>431</v>
      </c>
      <c r="F4053" s="752" t="s">
        <v>1711</v>
      </c>
    </row>
    <row r="4054" spans="2:6" x14ac:dyDescent="0.35">
      <c r="B4054" s="752" t="s">
        <v>1700</v>
      </c>
      <c r="C4054" s="752">
        <v>2650</v>
      </c>
      <c r="D4054" s="343" t="s">
        <v>13089</v>
      </c>
      <c r="E4054" s="752" t="s">
        <v>431</v>
      </c>
      <c r="F4054" s="752" t="s">
        <v>1711</v>
      </c>
    </row>
    <row r="4055" spans="2:6" x14ac:dyDescent="0.35">
      <c r="B4055" s="752" t="s">
        <v>1700</v>
      </c>
      <c r="C4055" s="752">
        <v>2650</v>
      </c>
      <c r="D4055" s="343" t="s">
        <v>13088</v>
      </c>
      <c r="E4055" s="752" t="s">
        <v>431</v>
      </c>
      <c r="F4055" s="752" t="s">
        <v>1711</v>
      </c>
    </row>
    <row r="4056" spans="2:6" x14ac:dyDescent="0.35">
      <c r="B4056" s="752" t="s">
        <v>1700</v>
      </c>
      <c r="C4056" s="752">
        <v>2650</v>
      </c>
      <c r="D4056" s="343" t="s">
        <v>13087</v>
      </c>
      <c r="E4056" s="752" t="s">
        <v>431</v>
      </c>
      <c r="F4056" s="752" t="s">
        <v>1711</v>
      </c>
    </row>
    <row r="4057" spans="2:6" x14ac:dyDescent="0.35">
      <c r="B4057" s="752" t="s">
        <v>1700</v>
      </c>
      <c r="C4057" s="752">
        <v>2650</v>
      </c>
      <c r="D4057" s="343" t="s">
        <v>13086</v>
      </c>
      <c r="E4057" s="752" t="s">
        <v>431</v>
      </c>
      <c r="F4057" s="753" t="s">
        <v>1711</v>
      </c>
    </row>
    <row r="4058" spans="2:6" x14ac:dyDescent="0.35">
      <c r="B4058" s="752" t="s">
        <v>1700</v>
      </c>
      <c r="C4058" s="752">
        <v>2650</v>
      </c>
      <c r="D4058" s="343" t="s">
        <v>13085</v>
      </c>
      <c r="E4058" s="752" t="s">
        <v>431</v>
      </c>
      <c r="F4058" s="752" t="s">
        <v>1711</v>
      </c>
    </row>
    <row r="4059" spans="2:6" x14ac:dyDescent="0.35">
      <c r="B4059" s="752" t="s">
        <v>1700</v>
      </c>
      <c r="C4059" s="752">
        <v>2650</v>
      </c>
      <c r="D4059" s="343" t="s">
        <v>13084</v>
      </c>
      <c r="E4059" s="752" t="s">
        <v>431</v>
      </c>
      <c r="F4059" s="752" t="s">
        <v>1711</v>
      </c>
    </row>
    <row r="4060" spans="2:6" x14ac:dyDescent="0.35">
      <c r="B4060" s="752" t="s">
        <v>1700</v>
      </c>
      <c r="C4060" s="752">
        <v>2650</v>
      </c>
      <c r="D4060" s="343" t="s">
        <v>13083</v>
      </c>
      <c r="E4060" s="752" t="s">
        <v>431</v>
      </c>
      <c r="F4060" s="752" t="s">
        <v>1711</v>
      </c>
    </row>
    <row r="4061" spans="2:6" x14ac:dyDescent="0.35">
      <c r="B4061" s="752" t="s">
        <v>1700</v>
      </c>
      <c r="C4061" s="752">
        <v>2650</v>
      </c>
      <c r="D4061" s="343" t="s">
        <v>13082</v>
      </c>
      <c r="E4061" s="752" t="s">
        <v>431</v>
      </c>
      <c r="F4061" s="752" t="s">
        <v>1711</v>
      </c>
    </row>
    <row r="4062" spans="2:6" x14ac:dyDescent="0.35">
      <c r="B4062" s="752" t="s">
        <v>1700</v>
      </c>
      <c r="C4062" s="752">
        <v>2650</v>
      </c>
      <c r="D4062" s="343" t="s">
        <v>13081</v>
      </c>
      <c r="E4062" s="752" t="s">
        <v>431</v>
      </c>
      <c r="F4062" s="752" t="s">
        <v>1711</v>
      </c>
    </row>
    <row r="4063" spans="2:6" x14ac:dyDescent="0.35">
      <c r="B4063" s="752" t="s">
        <v>1700</v>
      </c>
      <c r="C4063" s="752">
        <v>2650</v>
      </c>
      <c r="D4063" s="343" t="s">
        <v>13080</v>
      </c>
      <c r="E4063" s="752" t="s">
        <v>431</v>
      </c>
      <c r="F4063" s="752" t="s">
        <v>1711</v>
      </c>
    </row>
    <row r="4064" spans="2:6" x14ac:dyDescent="0.35">
      <c r="B4064" s="752" t="s">
        <v>1700</v>
      </c>
      <c r="C4064" s="752">
        <v>2650</v>
      </c>
      <c r="D4064" s="343" t="s">
        <v>13079</v>
      </c>
      <c r="E4064" s="752" t="s">
        <v>431</v>
      </c>
      <c r="F4064" s="752" t="s">
        <v>1711</v>
      </c>
    </row>
    <row r="4065" spans="2:6" x14ac:dyDescent="0.35">
      <c r="B4065" s="752" t="s">
        <v>1700</v>
      </c>
      <c r="C4065" s="752">
        <v>2650</v>
      </c>
      <c r="D4065" s="343" t="s">
        <v>13078</v>
      </c>
      <c r="E4065" s="752" t="s">
        <v>431</v>
      </c>
      <c r="F4065" s="752" t="s">
        <v>1711</v>
      </c>
    </row>
    <row r="4066" spans="2:6" x14ac:dyDescent="0.35">
      <c r="B4066" s="752" t="s">
        <v>1700</v>
      </c>
      <c r="C4066" s="752">
        <v>2650</v>
      </c>
      <c r="D4066" s="343" t="s">
        <v>13077</v>
      </c>
      <c r="E4066" s="752" t="s">
        <v>431</v>
      </c>
      <c r="F4066" s="752" t="s">
        <v>1711</v>
      </c>
    </row>
    <row r="4067" spans="2:6" x14ac:dyDescent="0.35">
      <c r="B4067" s="752" t="s">
        <v>1700</v>
      </c>
      <c r="C4067" s="752">
        <v>2650</v>
      </c>
      <c r="D4067" s="343" t="s">
        <v>13076</v>
      </c>
      <c r="E4067" s="752" t="s">
        <v>431</v>
      </c>
      <c r="F4067" s="752" t="s">
        <v>1711</v>
      </c>
    </row>
    <row r="4068" spans="2:6" x14ac:dyDescent="0.35">
      <c r="B4068" s="752" t="s">
        <v>1700</v>
      </c>
      <c r="C4068" s="752">
        <v>2650</v>
      </c>
      <c r="D4068" s="343" t="s">
        <v>13075</v>
      </c>
      <c r="E4068" s="752" t="s">
        <v>431</v>
      </c>
      <c r="F4068" s="752" t="s">
        <v>1711</v>
      </c>
    </row>
    <row r="4069" spans="2:6" x14ac:dyDescent="0.35">
      <c r="B4069" s="752" t="s">
        <v>1700</v>
      </c>
      <c r="C4069" s="752">
        <v>2650</v>
      </c>
      <c r="D4069" s="343" t="s">
        <v>13074</v>
      </c>
      <c r="E4069" s="752" t="s">
        <v>431</v>
      </c>
      <c r="F4069" s="752" t="s">
        <v>1711</v>
      </c>
    </row>
    <row r="4070" spans="2:6" x14ac:dyDescent="0.35">
      <c r="B4070" s="752" t="s">
        <v>1700</v>
      </c>
      <c r="C4070" s="752">
        <v>2650</v>
      </c>
      <c r="D4070" s="343" t="s">
        <v>9164</v>
      </c>
      <c r="E4070" s="752" t="s">
        <v>431</v>
      </c>
      <c r="F4070" s="752" t="s">
        <v>1711</v>
      </c>
    </row>
    <row r="4071" spans="2:6" x14ac:dyDescent="0.35">
      <c r="B4071" s="752" t="s">
        <v>1700</v>
      </c>
      <c r="C4071" s="752">
        <v>2650</v>
      </c>
      <c r="D4071" s="343" t="s">
        <v>13073</v>
      </c>
      <c r="E4071" s="752" t="s">
        <v>431</v>
      </c>
      <c r="F4071" s="752" t="s">
        <v>1711</v>
      </c>
    </row>
    <row r="4072" spans="2:6" x14ac:dyDescent="0.35">
      <c r="B4072" s="752" t="s">
        <v>1700</v>
      </c>
      <c r="C4072" s="752">
        <v>2650</v>
      </c>
      <c r="D4072" s="343" t="s">
        <v>5341</v>
      </c>
      <c r="E4072" s="752" t="s">
        <v>431</v>
      </c>
      <c r="F4072" s="752" t="s">
        <v>1711</v>
      </c>
    </row>
    <row r="4073" spans="2:6" x14ac:dyDescent="0.35">
      <c r="B4073" s="752" t="s">
        <v>1700</v>
      </c>
      <c r="C4073" s="752">
        <v>2650</v>
      </c>
      <c r="D4073" s="343" t="s">
        <v>13072</v>
      </c>
      <c r="E4073" s="752" t="s">
        <v>431</v>
      </c>
      <c r="F4073" s="752" t="s">
        <v>1711</v>
      </c>
    </row>
    <row r="4074" spans="2:6" x14ac:dyDescent="0.35">
      <c r="B4074" s="752" t="s">
        <v>1700</v>
      </c>
      <c r="C4074" s="752">
        <v>2650</v>
      </c>
      <c r="D4074" s="343" t="s">
        <v>13071</v>
      </c>
      <c r="E4074" s="752" t="s">
        <v>431</v>
      </c>
      <c r="F4074" s="752" t="s">
        <v>1711</v>
      </c>
    </row>
    <row r="4075" spans="2:6" x14ac:dyDescent="0.35">
      <c r="B4075" s="752" t="s">
        <v>1700</v>
      </c>
      <c r="C4075" s="752">
        <v>2650</v>
      </c>
      <c r="D4075" s="343" t="s">
        <v>13070</v>
      </c>
      <c r="E4075" s="752" t="s">
        <v>431</v>
      </c>
      <c r="F4075" s="752" t="s">
        <v>1711</v>
      </c>
    </row>
    <row r="4076" spans="2:6" x14ac:dyDescent="0.35">
      <c r="B4076" s="752" t="s">
        <v>1700</v>
      </c>
      <c r="C4076" s="752">
        <v>2650</v>
      </c>
      <c r="D4076" s="343" t="s">
        <v>13069</v>
      </c>
      <c r="E4076" s="752" t="s">
        <v>431</v>
      </c>
      <c r="F4076" s="752" t="s">
        <v>1711</v>
      </c>
    </row>
    <row r="4077" spans="2:6" x14ac:dyDescent="0.35">
      <c r="B4077" s="752" t="s">
        <v>1700</v>
      </c>
      <c r="C4077" s="752">
        <v>2650</v>
      </c>
      <c r="D4077" s="343" t="s">
        <v>13068</v>
      </c>
      <c r="E4077" s="752" t="s">
        <v>431</v>
      </c>
      <c r="F4077" s="752" t="s">
        <v>1711</v>
      </c>
    </row>
    <row r="4078" spans="2:6" x14ac:dyDescent="0.35">
      <c r="B4078" s="752" t="s">
        <v>1700</v>
      </c>
      <c r="C4078" s="752">
        <v>2650</v>
      </c>
      <c r="D4078" s="343" t="s">
        <v>13067</v>
      </c>
      <c r="E4078" s="752" t="s">
        <v>431</v>
      </c>
      <c r="F4078" s="752" t="s">
        <v>1711</v>
      </c>
    </row>
    <row r="4079" spans="2:6" x14ac:dyDescent="0.35">
      <c r="B4079" s="752" t="s">
        <v>1700</v>
      </c>
      <c r="C4079" s="752">
        <v>2650</v>
      </c>
      <c r="D4079" s="343" t="s">
        <v>13066</v>
      </c>
      <c r="E4079" s="752" t="s">
        <v>431</v>
      </c>
      <c r="F4079" s="752" t="s">
        <v>1711</v>
      </c>
    </row>
    <row r="4080" spans="2:6" x14ac:dyDescent="0.35">
      <c r="B4080" s="752" t="s">
        <v>1700</v>
      </c>
      <c r="C4080" s="752">
        <v>2650</v>
      </c>
      <c r="D4080" s="343" t="s">
        <v>13065</v>
      </c>
      <c r="E4080" s="752" t="s">
        <v>431</v>
      </c>
      <c r="F4080" s="752" t="s">
        <v>1711</v>
      </c>
    </row>
    <row r="4081" spans="2:6" x14ac:dyDescent="0.35">
      <c r="B4081" s="752" t="s">
        <v>1700</v>
      </c>
      <c r="C4081" s="752">
        <v>2650</v>
      </c>
      <c r="D4081" s="343" t="s">
        <v>13064</v>
      </c>
      <c r="E4081" s="752" t="s">
        <v>431</v>
      </c>
      <c r="F4081" s="752" t="s">
        <v>1711</v>
      </c>
    </row>
    <row r="4082" spans="2:6" x14ac:dyDescent="0.35">
      <c r="B4082" s="752" t="s">
        <v>1700</v>
      </c>
      <c r="C4082" s="752">
        <v>2650</v>
      </c>
      <c r="D4082" s="343" t="s">
        <v>13063</v>
      </c>
      <c r="E4082" s="752" t="s">
        <v>431</v>
      </c>
      <c r="F4082" s="752" t="s">
        <v>1711</v>
      </c>
    </row>
    <row r="4083" spans="2:6" x14ac:dyDescent="0.35">
      <c r="B4083" s="752" t="s">
        <v>1700</v>
      </c>
      <c r="C4083" s="752">
        <v>2650</v>
      </c>
      <c r="D4083" s="343" t="s">
        <v>8142</v>
      </c>
      <c r="E4083" s="752" t="s">
        <v>431</v>
      </c>
      <c r="F4083" s="752" t="s">
        <v>1711</v>
      </c>
    </row>
    <row r="4084" spans="2:6" x14ac:dyDescent="0.35">
      <c r="B4084" s="752" t="s">
        <v>1700</v>
      </c>
      <c r="C4084" s="752">
        <v>2650</v>
      </c>
      <c r="D4084" s="343" t="s">
        <v>13062</v>
      </c>
      <c r="E4084" s="752" t="s">
        <v>431</v>
      </c>
      <c r="F4084" s="752" t="s">
        <v>1711</v>
      </c>
    </row>
    <row r="4085" spans="2:6" x14ac:dyDescent="0.35">
      <c r="B4085" s="752" t="s">
        <v>1700</v>
      </c>
      <c r="C4085" s="752">
        <v>2650</v>
      </c>
      <c r="D4085" s="343" t="s">
        <v>5266</v>
      </c>
      <c r="E4085" s="752" t="s">
        <v>431</v>
      </c>
      <c r="F4085" s="752" t="s">
        <v>1711</v>
      </c>
    </row>
    <row r="4086" spans="2:6" x14ac:dyDescent="0.35">
      <c r="B4086" s="752" t="s">
        <v>1700</v>
      </c>
      <c r="C4086" s="752">
        <v>2650</v>
      </c>
      <c r="D4086" s="343" t="s">
        <v>13061</v>
      </c>
      <c r="E4086" s="752" t="s">
        <v>431</v>
      </c>
      <c r="F4086" s="752" t="s">
        <v>1711</v>
      </c>
    </row>
    <row r="4087" spans="2:6" x14ac:dyDescent="0.35">
      <c r="B4087" s="752" t="s">
        <v>1700</v>
      </c>
      <c r="C4087" s="752">
        <v>2650</v>
      </c>
      <c r="D4087" s="343" t="s">
        <v>13060</v>
      </c>
      <c r="E4087" s="752" t="s">
        <v>431</v>
      </c>
      <c r="F4087" s="752" t="s">
        <v>1711</v>
      </c>
    </row>
    <row r="4088" spans="2:6" x14ac:dyDescent="0.35">
      <c r="B4088" s="752" t="s">
        <v>1700</v>
      </c>
      <c r="C4088" s="752">
        <v>2650</v>
      </c>
      <c r="D4088" s="343" t="s">
        <v>13059</v>
      </c>
      <c r="E4088" s="752" t="s">
        <v>431</v>
      </c>
      <c r="F4088" s="752" t="s">
        <v>1711</v>
      </c>
    </row>
    <row r="4089" spans="2:6" x14ac:dyDescent="0.35">
      <c r="B4089" s="752" t="s">
        <v>1700</v>
      </c>
      <c r="C4089" s="752">
        <v>2650</v>
      </c>
      <c r="D4089" s="343" t="s">
        <v>13058</v>
      </c>
      <c r="E4089" s="752" t="s">
        <v>431</v>
      </c>
      <c r="F4089" s="752" t="s">
        <v>1711</v>
      </c>
    </row>
    <row r="4090" spans="2:6" x14ac:dyDescent="0.35">
      <c r="B4090" s="752" t="s">
        <v>1700</v>
      </c>
      <c r="C4090" s="752">
        <v>2650</v>
      </c>
      <c r="D4090" s="343" t="s">
        <v>13057</v>
      </c>
      <c r="E4090" s="752" t="s">
        <v>431</v>
      </c>
      <c r="F4090" s="752" t="s">
        <v>1711</v>
      </c>
    </row>
    <row r="4091" spans="2:6" x14ac:dyDescent="0.35">
      <c r="B4091" s="752" t="s">
        <v>1700</v>
      </c>
      <c r="C4091" s="752">
        <v>2650</v>
      </c>
      <c r="D4091" s="343" t="s">
        <v>13056</v>
      </c>
      <c r="E4091" s="752" t="s">
        <v>431</v>
      </c>
      <c r="F4091" s="752" t="s">
        <v>1711</v>
      </c>
    </row>
    <row r="4092" spans="2:6" x14ac:dyDescent="0.35">
      <c r="B4092" s="752" t="s">
        <v>1700</v>
      </c>
      <c r="C4092" s="752">
        <v>2650</v>
      </c>
      <c r="D4092" s="343" t="s">
        <v>13055</v>
      </c>
      <c r="E4092" s="752" t="s">
        <v>431</v>
      </c>
      <c r="F4092" s="752" t="s">
        <v>1711</v>
      </c>
    </row>
    <row r="4093" spans="2:6" x14ac:dyDescent="0.35">
      <c r="B4093" s="752" t="s">
        <v>1700</v>
      </c>
      <c r="C4093" s="752">
        <v>2650</v>
      </c>
      <c r="D4093" s="343" t="s">
        <v>13054</v>
      </c>
      <c r="E4093" s="752" t="s">
        <v>431</v>
      </c>
      <c r="F4093" s="752" t="s">
        <v>1711</v>
      </c>
    </row>
    <row r="4094" spans="2:6" x14ac:dyDescent="0.35">
      <c r="B4094" s="752" t="s">
        <v>1700</v>
      </c>
      <c r="C4094" s="752">
        <v>2651</v>
      </c>
      <c r="D4094" s="343" t="s">
        <v>3406</v>
      </c>
      <c r="E4094" s="752" t="s">
        <v>431</v>
      </c>
      <c r="F4094" s="752" t="s">
        <v>1711</v>
      </c>
    </row>
    <row r="4095" spans="2:6" x14ac:dyDescent="0.35">
      <c r="B4095" s="752" t="s">
        <v>1700</v>
      </c>
      <c r="C4095" s="752">
        <v>2651</v>
      </c>
      <c r="D4095" s="343" t="s">
        <v>13053</v>
      </c>
      <c r="E4095" s="752" t="s">
        <v>431</v>
      </c>
      <c r="F4095" s="752" t="s">
        <v>1711</v>
      </c>
    </row>
    <row r="4096" spans="2:6" x14ac:dyDescent="0.35">
      <c r="B4096" s="752" t="s">
        <v>1700</v>
      </c>
      <c r="C4096" s="752">
        <v>2652</v>
      </c>
      <c r="D4096" s="343" t="s">
        <v>13052</v>
      </c>
      <c r="E4096" s="752" t="s">
        <v>431</v>
      </c>
      <c r="F4096" s="752" t="s">
        <v>1698</v>
      </c>
    </row>
    <row r="4097" spans="2:6" x14ac:dyDescent="0.35">
      <c r="B4097" s="752" t="s">
        <v>1700</v>
      </c>
      <c r="C4097" s="752">
        <v>2652</v>
      </c>
      <c r="D4097" s="343" t="s">
        <v>13051</v>
      </c>
      <c r="E4097" s="752" t="s">
        <v>431</v>
      </c>
      <c r="F4097" s="752" t="s">
        <v>1698</v>
      </c>
    </row>
    <row r="4098" spans="2:6" x14ac:dyDescent="0.35">
      <c r="B4098" s="752" t="s">
        <v>1700</v>
      </c>
      <c r="C4098" s="752">
        <v>2652</v>
      </c>
      <c r="D4098" s="343" t="s">
        <v>13050</v>
      </c>
      <c r="E4098" s="752" t="s">
        <v>431</v>
      </c>
      <c r="F4098" s="752" t="s">
        <v>1698</v>
      </c>
    </row>
    <row r="4099" spans="2:6" x14ac:dyDescent="0.35">
      <c r="B4099" s="752" t="s">
        <v>1700</v>
      </c>
      <c r="C4099" s="752">
        <v>2652</v>
      </c>
      <c r="D4099" s="343" t="s">
        <v>13049</v>
      </c>
      <c r="E4099" s="752" t="s">
        <v>431</v>
      </c>
      <c r="F4099" s="752" t="s">
        <v>1698</v>
      </c>
    </row>
    <row r="4100" spans="2:6" x14ac:dyDescent="0.35">
      <c r="B4100" s="752" t="s">
        <v>1700</v>
      </c>
      <c r="C4100" s="752">
        <v>2652</v>
      </c>
      <c r="D4100" s="343" t="s">
        <v>13048</v>
      </c>
      <c r="E4100" s="752" t="s">
        <v>431</v>
      </c>
      <c r="F4100" s="752" t="s">
        <v>1698</v>
      </c>
    </row>
    <row r="4101" spans="2:6" x14ac:dyDescent="0.35">
      <c r="B4101" s="752" t="s">
        <v>1700</v>
      </c>
      <c r="C4101" s="752">
        <v>2652</v>
      </c>
      <c r="D4101" s="343" t="s">
        <v>13047</v>
      </c>
      <c r="E4101" s="752" t="s">
        <v>431</v>
      </c>
      <c r="F4101" s="752" t="s">
        <v>1698</v>
      </c>
    </row>
    <row r="4102" spans="2:6" x14ac:dyDescent="0.35">
      <c r="B4102" s="752" t="s">
        <v>1700</v>
      </c>
      <c r="C4102" s="752">
        <v>2652</v>
      </c>
      <c r="D4102" s="343" t="s">
        <v>13046</v>
      </c>
      <c r="E4102" s="752" t="s">
        <v>431</v>
      </c>
      <c r="F4102" s="752" t="s">
        <v>1698</v>
      </c>
    </row>
    <row r="4103" spans="2:6" x14ac:dyDescent="0.35">
      <c r="B4103" s="752" t="s">
        <v>1700</v>
      </c>
      <c r="C4103" s="752">
        <v>2652</v>
      </c>
      <c r="D4103" s="343" t="s">
        <v>13045</v>
      </c>
      <c r="E4103" s="752" t="s">
        <v>431</v>
      </c>
      <c r="F4103" s="752" t="s">
        <v>1698</v>
      </c>
    </row>
    <row r="4104" spans="2:6" x14ac:dyDescent="0.35">
      <c r="B4104" s="752" t="s">
        <v>1700</v>
      </c>
      <c r="C4104" s="752">
        <v>2652</v>
      </c>
      <c r="D4104" s="343" t="s">
        <v>13044</v>
      </c>
      <c r="E4104" s="752" t="s">
        <v>431</v>
      </c>
      <c r="F4104" s="752" t="s">
        <v>1698</v>
      </c>
    </row>
    <row r="4105" spans="2:6" x14ac:dyDescent="0.35">
      <c r="B4105" s="752" t="s">
        <v>1700</v>
      </c>
      <c r="C4105" s="752">
        <v>2652</v>
      </c>
      <c r="D4105" s="343" t="s">
        <v>13043</v>
      </c>
      <c r="E4105" s="752" t="s">
        <v>431</v>
      </c>
      <c r="F4105" s="752" t="s">
        <v>1698</v>
      </c>
    </row>
    <row r="4106" spans="2:6" x14ac:dyDescent="0.35">
      <c r="B4106" s="752" t="s">
        <v>1700</v>
      </c>
      <c r="C4106" s="752">
        <v>2652</v>
      </c>
      <c r="D4106" s="343" t="s">
        <v>13042</v>
      </c>
      <c r="E4106" s="752" t="s">
        <v>431</v>
      </c>
      <c r="F4106" s="752" t="s">
        <v>1698</v>
      </c>
    </row>
    <row r="4107" spans="2:6" x14ac:dyDescent="0.35">
      <c r="B4107" s="752" t="s">
        <v>1700</v>
      </c>
      <c r="C4107" s="752">
        <v>2652</v>
      </c>
      <c r="D4107" s="343" t="s">
        <v>13041</v>
      </c>
      <c r="E4107" s="752" t="s">
        <v>431</v>
      </c>
      <c r="F4107" s="752" t="s">
        <v>1698</v>
      </c>
    </row>
    <row r="4108" spans="2:6" x14ac:dyDescent="0.35">
      <c r="B4108" s="752" t="s">
        <v>1700</v>
      </c>
      <c r="C4108" s="752">
        <v>2652</v>
      </c>
      <c r="D4108" s="343" t="s">
        <v>13040</v>
      </c>
      <c r="E4108" s="752" t="s">
        <v>431</v>
      </c>
      <c r="F4108" s="752" t="s">
        <v>1698</v>
      </c>
    </row>
    <row r="4109" spans="2:6" x14ac:dyDescent="0.35">
      <c r="B4109" s="752" t="s">
        <v>1700</v>
      </c>
      <c r="C4109" s="752">
        <v>2652</v>
      </c>
      <c r="D4109" s="343" t="s">
        <v>13039</v>
      </c>
      <c r="E4109" s="752" t="s">
        <v>431</v>
      </c>
      <c r="F4109" s="752" t="s">
        <v>1698</v>
      </c>
    </row>
    <row r="4110" spans="2:6" x14ac:dyDescent="0.35">
      <c r="B4110" s="752" t="s">
        <v>1700</v>
      </c>
      <c r="C4110" s="752">
        <v>2652</v>
      </c>
      <c r="D4110" s="343" t="s">
        <v>13038</v>
      </c>
      <c r="E4110" s="752" t="s">
        <v>431</v>
      </c>
      <c r="F4110" s="752" t="s">
        <v>1698</v>
      </c>
    </row>
    <row r="4111" spans="2:6" x14ac:dyDescent="0.35">
      <c r="B4111" s="752" t="s">
        <v>1700</v>
      </c>
      <c r="C4111" s="752">
        <v>2652</v>
      </c>
      <c r="D4111" s="343" t="s">
        <v>8562</v>
      </c>
      <c r="E4111" s="752" t="s">
        <v>431</v>
      </c>
      <c r="F4111" s="752" t="s">
        <v>1698</v>
      </c>
    </row>
    <row r="4112" spans="2:6" x14ac:dyDescent="0.35">
      <c r="B4112" s="752" t="s">
        <v>1700</v>
      </c>
      <c r="C4112" s="752">
        <v>2652</v>
      </c>
      <c r="D4112" s="343" t="s">
        <v>13037</v>
      </c>
      <c r="E4112" s="752" t="s">
        <v>431</v>
      </c>
      <c r="F4112" s="752" t="s">
        <v>1698</v>
      </c>
    </row>
    <row r="4113" spans="2:6" x14ac:dyDescent="0.35">
      <c r="B4113" s="752" t="s">
        <v>1700</v>
      </c>
      <c r="C4113" s="752">
        <v>2652</v>
      </c>
      <c r="D4113" s="343" t="s">
        <v>13036</v>
      </c>
      <c r="E4113" s="752" t="s">
        <v>431</v>
      </c>
      <c r="F4113" s="752" t="s">
        <v>1698</v>
      </c>
    </row>
    <row r="4114" spans="2:6" x14ac:dyDescent="0.35">
      <c r="B4114" s="752" t="s">
        <v>1700</v>
      </c>
      <c r="C4114" s="752">
        <v>2652</v>
      </c>
      <c r="D4114" s="343" t="s">
        <v>13035</v>
      </c>
      <c r="E4114" s="752" t="s">
        <v>431</v>
      </c>
      <c r="F4114" s="752" t="s">
        <v>1698</v>
      </c>
    </row>
    <row r="4115" spans="2:6" x14ac:dyDescent="0.35">
      <c r="B4115" s="752" t="s">
        <v>1700</v>
      </c>
      <c r="C4115" s="752">
        <v>2653</v>
      </c>
      <c r="D4115" s="343" t="s">
        <v>4936</v>
      </c>
      <c r="E4115" s="752" t="s">
        <v>431</v>
      </c>
      <c r="F4115" s="752" t="s">
        <v>1698</v>
      </c>
    </row>
    <row r="4116" spans="2:6" x14ac:dyDescent="0.35">
      <c r="B4116" s="752" t="s">
        <v>1700</v>
      </c>
      <c r="C4116" s="752">
        <v>2653</v>
      </c>
      <c r="D4116" s="343" t="s">
        <v>13034</v>
      </c>
      <c r="E4116" s="752" t="s">
        <v>431</v>
      </c>
      <c r="F4116" s="752" t="s">
        <v>1698</v>
      </c>
    </row>
    <row r="4117" spans="2:6" x14ac:dyDescent="0.35">
      <c r="B4117" s="752" t="s">
        <v>1700</v>
      </c>
      <c r="C4117" s="752">
        <v>2653</v>
      </c>
      <c r="D4117" s="343" t="s">
        <v>5237</v>
      </c>
      <c r="E4117" s="752" t="s">
        <v>431</v>
      </c>
      <c r="F4117" s="752" t="s">
        <v>1698</v>
      </c>
    </row>
    <row r="4118" spans="2:6" x14ac:dyDescent="0.35">
      <c r="B4118" s="752" t="s">
        <v>1700</v>
      </c>
      <c r="C4118" s="752">
        <v>2653</v>
      </c>
      <c r="D4118" s="343" t="s">
        <v>13033</v>
      </c>
      <c r="E4118" s="752" t="s">
        <v>431</v>
      </c>
      <c r="F4118" s="752" t="s">
        <v>1698</v>
      </c>
    </row>
    <row r="4119" spans="2:6" x14ac:dyDescent="0.35">
      <c r="B4119" s="752" t="s">
        <v>1700</v>
      </c>
      <c r="C4119" s="752">
        <v>2653</v>
      </c>
      <c r="D4119" s="343" t="s">
        <v>13032</v>
      </c>
      <c r="E4119" s="752" t="s">
        <v>431</v>
      </c>
      <c r="F4119" s="752" t="s">
        <v>1698</v>
      </c>
    </row>
    <row r="4120" spans="2:6" x14ac:dyDescent="0.35">
      <c r="B4120" s="752" t="s">
        <v>1700</v>
      </c>
      <c r="C4120" s="752">
        <v>2653</v>
      </c>
      <c r="D4120" s="343" t="s">
        <v>13031</v>
      </c>
      <c r="E4120" s="752" t="s">
        <v>431</v>
      </c>
      <c r="F4120" s="752" t="s">
        <v>1698</v>
      </c>
    </row>
    <row r="4121" spans="2:6" x14ac:dyDescent="0.35">
      <c r="B4121" s="752" t="s">
        <v>1700</v>
      </c>
      <c r="C4121" s="752">
        <v>2653</v>
      </c>
      <c r="D4121" s="343" t="s">
        <v>13030</v>
      </c>
      <c r="E4121" s="752" t="s">
        <v>431</v>
      </c>
      <c r="F4121" s="752" t="s">
        <v>1698</v>
      </c>
    </row>
    <row r="4122" spans="2:6" x14ac:dyDescent="0.35">
      <c r="B4122" s="752" t="s">
        <v>1700</v>
      </c>
      <c r="C4122" s="752">
        <v>2653</v>
      </c>
      <c r="D4122" s="343" t="s">
        <v>10838</v>
      </c>
      <c r="E4122" s="752" t="s">
        <v>431</v>
      </c>
      <c r="F4122" s="752" t="s">
        <v>1698</v>
      </c>
    </row>
    <row r="4123" spans="2:6" x14ac:dyDescent="0.35">
      <c r="B4123" s="752" t="s">
        <v>1700</v>
      </c>
      <c r="C4123" s="752">
        <v>2653</v>
      </c>
      <c r="D4123" s="343" t="s">
        <v>13029</v>
      </c>
      <c r="E4123" s="752" t="s">
        <v>431</v>
      </c>
      <c r="F4123" s="752" t="s">
        <v>1698</v>
      </c>
    </row>
    <row r="4124" spans="2:6" x14ac:dyDescent="0.35">
      <c r="B4124" s="752" t="s">
        <v>1700</v>
      </c>
      <c r="C4124" s="752">
        <v>2653</v>
      </c>
      <c r="D4124" s="343" t="s">
        <v>3485</v>
      </c>
      <c r="E4124" s="752" t="s">
        <v>431</v>
      </c>
      <c r="F4124" s="752" t="s">
        <v>1698</v>
      </c>
    </row>
    <row r="4125" spans="2:6" x14ac:dyDescent="0.35">
      <c r="B4125" s="752" t="s">
        <v>1700</v>
      </c>
      <c r="C4125" s="752">
        <v>2653</v>
      </c>
      <c r="D4125" s="343" t="s">
        <v>13028</v>
      </c>
      <c r="E4125" s="752" t="s">
        <v>431</v>
      </c>
      <c r="F4125" s="752" t="s">
        <v>1698</v>
      </c>
    </row>
    <row r="4126" spans="2:6" x14ac:dyDescent="0.35">
      <c r="B4126" s="752" t="s">
        <v>1700</v>
      </c>
      <c r="C4126" s="752">
        <v>2655</v>
      </c>
      <c r="D4126" s="343" t="s">
        <v>13027</v>
      </c>
      <c r="E4126" s="752" t="s">
        <v>431</v>
      </c>
      <c r="F4126" s="752" t="s">
        <v>1698</v>
      </c>
    </row>
    <row r="4127" spans="2:6" x14ac:dyDescent="0.35">
      <c r="B4127" s="752" t="s">
        <v>1700</v>
      </c>
      <c r="C4127" s="752">
        <v>2655</v>
      </c>
      <c r="D4127" s="343" t="s">
        <v>13026</v>
      </c>
      <c r="E4127" s="752" t="s">
        <v>431</v>
      </c>
      <c r="F4127" s="752" t="s">
        <v>1698</v>
      </c>
    </row>
    <row r="4128" spans="2:6" x14ac:dyDescent="0.35">
      <c r="B4128" s="752" t="s">
        <v>1700</v>
      </c>
      <c r="C4128" s="752">
        <v>2655</v>
      </c>
      <c r="D4128" s="343" t="s">
        <v>13025</v>
      </c>
      <c r="E4128" s="752" t="s">
        <v>431</v>
      </c>
      <c r="F4128" s="752" t="s">
        <v>1698</v>
      </c>
    </row>
    <row r="4129" spans="2:6" x14ac:dyDescent="0.35">
      <c r="B4129" s="752" t="s">
        <v>1700</v>
      </c>
      <c r="C4129" s="752">
        <v>2656</v>
      </c>
      <c r="D4129" s="343" t="s">
        <v>3929</v>
      </c>
      <c r="E4129" s="752" t="s">
        <v>431</v>
      </c>
      <c r="F4129" s="752" t="s">
        <v>1698</v>
      </c>
    </row>
    <row r="4130" spans="2:6" x14ac:dyDescent="0.35">
      <c r="B4130" s="752" t="s">
        <v>1700</v>
      </c>
      <c r="C4130" s="752">
        <v>2656</v>
      </c>
      <c r="D4130" s="343" t="s">
        <v>13024</v>
      </c>
      <c r="E4130" s="752" t="s">
        <v>431</v>
      </c>
      <c r="F4130" s="752" t="s">
        <v>1698</v>
      </c>
    </row>
    <row r="4131" spans="2:6" x14ac:dyDescent="0.35">
      <c r="B4131" s="752" t="s">
        <v>1700</v>
      </c>
      <c r="C4131" s="752">
        <v>2656</v>
      </c>
      <c r="D4131" s="343" t="s">
        <v>13023</v>
      </c>
      <c r="E4131" s="752" t="s">
        <v>431</v>
      </c>
      <c r="F4131" s="752" t="s">
        <v>1698</v>
      </c>
    </row>
    <row r="4132" spans="2:6" x14ac:dyDescent="0.35">
      <c r="B4132" s="752" t="s">
        <v>1700</v>
      </c>
      <c r="C4132" s="752">
        <v>2656</v>
      </c>
      <c r="D4132" s="343" t="s">
        <v>13022</v>
      </c>
      <c r="E4132" s="752" t="s">
        <v>431</v>
      </c>
      <c r="F4132" s="752" t="s">
        <v>1698</v>
      </c>
    </row>
    <row r="4133" spans="2:6" x14ac:dyDescent="0.35">
      <c r="B4133" s="752" t="s">
        <v>1700</v>
      </c>
      <c r="C4133" s="752">
        <v>2656</v>
      </c>
      <c r="D4133" s="343" t="s">
        <v>13021</v>
      </c>
      <c r="E4133" s="752" t="s">
        <v>431</v>
      </c>
      <c r="F4133" s="752" t="s">
        <v>1698</v>
      </c>
    </row>
    <row r="4134" spans="2:6" x14ac:dyDescent="0.35">
      <c r="B4134" s="752" t="s">
        <v>1700</v>
      </c>
      <c r="C4134" s="752">
        <v>2656</v>
      </c>
      <c r="D4134" s="343" t="s">
        <v>5974</v>
      </c>
      <c r="E4134" s="752" t="s">
        <v>431</v>
      </c>
      <c r="F4134" s="752" t="s">
        <v>1698</v>
      </c>
    </row>
    <row r="4135" spans="2:6" x14ac:dyDescent="0.35">
      <c r="B4135" s="752" t="s">
        <v>1700</v>
      </c>
      <c r="C4135" s="752">
        <v>2656</v>
      </c>
      <c r="D4135" s="343" t="s">
        <v>13020</v>
      </c>
      <c r="E4135" s="752" t="s">
        <v>431</v>
      </c>
      <c r="F4135" s="752" t="s">
        <v>1698</v>
      </c>
    </row>
    <row r="4136" spans="2:6" x14ac:dyDescent="0.35">
      <c r="B4136" s="752" t="s">
        <v>1700</v>
      </c>
      <c r="C4136" s="752">
        <v>2656</v>
      </c>
      <c r="D4136" s="343" t="s">
        <v>13019</v>
      </c>
      <c r="E4136" s="752" t="s">
        <v>431</v>
      </c>
      <c r="F4136" s="752" t="s">
        <v>1698</v>
      </c>
    </row>
    <row r="4137" spans="2:6" x14ac:dyDescent="0.35">
      <c r="B4137" s="752" t="s">
        <v>1700</v>
      </c>
      <c r="C4137" s="752">
        <v>2658</v>
      </c>
      <c r="D4137" s="343" t="s">
        <v>3686</v>
      </c>
      <c r="E4137" s="752" t="s">
        <v>431</v>
      </c>
      <c r="F4137" s="752" t="s">
        <v>1698</v>
      </c>
    </row>
    <row r="4138" spans="2:6" x14ac:dyDescent="0.35">
      <c r="B4138" s="752" t="s">
        <v>1700</v>
      </c>
      <c r="C4138" s="752">
        <v>2658</v>
      </c>
      <c r="D4138" s="343" t="s">
        <v>13018</v>
      </c>
      <c r="E4138" s="752" t="s">
        <v>431</v>
      </c>
      <c r="F4138" s="752" t="s">
        <v>1698</v>
      </c>
    </row>
    <row r="4139" spans="2:6" x14ac:dyDescent="0.35">
      <c r="B4139" s="752" t="s">
        <v>1700</v>
      </c>
      <c r="C4139" s="752">
        <v>2658</v>
      </c>
      <c r="D4139" s="343" t="s">
        <v>13017</v>
      </c>
      <c r="E4139" s="752" t="s">
        <v>431</v>
      </c>
      <c r="F4139" s="752" t="s">
        <v>1698</v>
      </c>
    </row>
    <row r="4140" spans="2:6" x14ac:dyDescent="0.35">
      <c r="B4140" s="752" t="s">
        <v>1700</v>
      </c>
      <c r="C4140" s="752">
        <v>2658</v>
      </c>
      <c r="D4140" s="343" t="s">
        <v>6474</v>
      </c>
      <c r="E4140" s="752" t="s">
        <v>431</v>
      </c>
      <c r="F4140" s="752" t="s">
        <v>1698</v>
      </c>
    </row>
    <row r="4141" spans="2:6" x14ac:dyDescent="0.35">
      <c r="B4141" s="752" t="s">
        <v>1700</v>
      </c>
      <c r="C4141" s="752">
        <v>2659</v>
      </c>
      <c r="D4141" s="343" t="s">
        <v>13016</v>
      </c>
      <c r="E4141" s="752" t="s">
        <v>431</v>
      </c>
      <c r="F4141" s="752" t="s">
        <v>1698</v>
      </c>
    </row>
    <row r="4142" spans="2:6" x14ac:dyDescent="0.35">
      <c r="B4142" s="752" t="s">
        <v>1700</v>
      </c>
      <c r="C4142" s="752">
        <v>2659</v>
      </c>
      <c r="D4142" s="343" t="s">
        <v>13015</v>
      </c>
      <c r="E4142" s="752" t="s">
        <v>431</v>
      </c>
      <c r="F4142" s="752" t="s">
        <v>1698</v>
      </c>
    </row>
    <row r="4143" spans="2:6" x14ac:dyDescent="0.35">
      <c r="B4143" s="752" t="s">
        <v>1700</v>
      </c>
      <c r="C4143" s="752">
        <v>2660</v>
      </c>
      <c r="D4143" s="343" t="s">
        <v>13014</v>
      </c>
      <c r="E4143" s="752" t="s">
        <v>431</v>
      </c>
      <c r="F4143" s="752" t="s">
        <v>1698</v>
      </c>
    </row>
    <row r="4144" spans="2:6" x14ac:dyDescent="0.35">
      <c r="B4144" s="752" t="s">
        <v>1700</v>
      </c>
      <c r="C4144" s="752">
        <v>2660</v>
      </c>
      <c r="D4144" s="343" t="s">
        <v>7977</v>
      </c>
      <c r="E4144" s="752" t="s">
        <v>431</v>
      </c>
      <c r="F4144" s="752" t="s">
        <v>1698</v>
      </c>
    </row>
    <row r="4145" spans="2:6" x14ac:dyDescent="0.35">
      <c r="B4145" s="752" t="s">
        <v>1700</v>
      </c>
      <c r="C4145" s="752">
        <v>2661</v>
      </c>
      <c r="D4145" s="343" t="s">
        <v>13013</v>
      </c>
      <c r="E4145" s="752" t="s">
        <v>431</v>
      </c>
      <c r="F4145" s="752" t="s">
        <v>1698</v>
      </c>
    </row>
    <row r="4146" spans="2:6" x14ac:dyDescent="0.35">
      <c r="B4146" s="752" t="s">
        <v>1700</v>
      </c>
      <c r="C4146" s="752">
        <v>2663</v>
      </c>
      <c r="D4146" s="343" t="s">
        <v>13012</v>
      </c>
      <c r="E4146" s="752" t="s">
        <v>431</v>
      </c>
      <c r="F4146" s="752" t="s">
        <v>1698</v>
      </c>
    </row>
    <row r="4147" spans="2:6" x14ac:dyDescent="0.35">
      <c r="B4147" s="752" t="s">
        <v>1700</v>
      </c>
      <c r="C4147" s="752">
        <v>2663</v>
      </c>
      <c r="D4147" s="343" t="s">
        <v>13011</v>
      </c>
      <c r="E4147" s="752" t="s">
        <v>431</v>
      </c>
      <c r="F4147" s="752" t="s">
        <v>1698</v>
      </c>
    </row>
    <row r="4148" spans="2:6" x14ac:dyDescent="0.35">
      <c r="B4148" s="752" t="s">
        <v>1700</v>
      </c>
      <c r="C4148" s="752">
        <v>2663</v>
      </c>
      <c r="D4148" s="343" t="s">
        <v>13010</v>
      </c>
      <c r="E4148" s="752" t="s">
        <v>431</v>
      </c>
      <c r="F4148" s="752" t="s">
        <v>1711</v>
      </c>
    </row>
    <row r="4149" spans="2:6" x14ac:dyDescent="0.35">
      <c r="B4149" s="752" t="s">
        <v>1700</v>
      </c>
      <c r="C4149" s="752">
        <v>2663</v>
      </c>
      <c r="D4149" s="343" t="s">
        <v>13009</v>
      </c>
      <c r="E4149" s="752" t="s">
        <v>431</v>
      </c>
      <c r="F4149" s="752" t="s">
        <v>1698</v>
      </c>
    </row>
    <row r="4150" spans="2:6" x14ac:dyDescent="0.35">
      <c r="B4150" s="752" t="s">
        <v>1700</v>
      </c>
      <c r="C4150" s="752">
        <v>2663</v>
      </c>
      <c r="D4150" s="343" t="s">
        <v>13008</v>
      </c>
      <c r="E4150" s="752" t="s">
        <v>431</v>
      </c>
      <c r="F4150" s="752" t="s">
        <v>1698</v>
      </c>
    </row>
    <row r="4151" spans="2:6" x14ac:dyDescent="0.35">
      <c r="B4151" s="752" t="s">
        <v>1700</v>
      </c>
      <c r="C4151" s="752">
        <v>2665</v>
      </c>
      <c r="D4151" s="343" t="s">
        <v>13007</v>
      </c>
      <c r="E4151" s="752" t="s">
        <v>431</v>
      </c>
      <c r="F4151" s="752" t="s">
        <v>1698</v>
      </c>
    </row>
    <row r="4152" spans="2:6" x14ac:dyDescent="0.35">
      <c r="B4152" s="752" t="s">
        <v>1700</v>
      </c>
      <c r="C4152" s="752">
        <v>2665</v>
      </c>
      <c r="D4152" s="343" t="s">
        <v>13006</v>
      </c>
      <c r="E4152" s="752" t="s">
        <v>431</v>
      </c>
      <c r="F4152" s="752" t="s">
        <v>1698</v>
      </c>
    </row>
    <row r="4153" spans="2:6" x14ac:dyDescent="0.35">
      <c r="B4153" s="752" t="s">
        <v>1700</v>
      </c>
      <c r="C4153" s="752">
        <v>2665</v>
      </c>
      <c r="D4153" s="343" t="s">
        <v>13005</v>
      </c>
      <c r="E4153" s="752" t="s">
        <v>431</v>
      </c>
      <c r="F4153" s="752" t="s">
        <v>1698</v>
      </c>
    </row>
    <row r="4154" spans="2:6" x14ac:dyDescent="0.35">
      <c r="B4154" s="752" t="s">
        <v>1700</v>
      </c>
      <c r="C4154" s="752">
        <v>2665</v>
      </c>
      <c r="D4154" s="343" t="s">
        <v>13004</v>
      </c>
      <c r="E4154" s="752" t="s">
        <v>431</v>
      </c>
      <c r="F4154" s="752" t="s">
        <v>1698</v>
      </c>
    </row>
    <row r="4155" spans="2:6" x14ac:dyDescent="0.35">
      <c r="B4155" s="752" t="s">
        <v>1700</v>
      </c>
      <c r="C4155" s="752">
        <v>2665</v>
      </c>
      <c r="D4155" s="343" t="s">
        <v>13003</v>
      </c>
      <c r="E4155" s="752" t="s">
        <v>431</v>
      </c>
      <c r="F4155" s="752" t="s">
        <v>1698</v>
      </c>
    </row>
    <row r="4156" spans="2:6" x14ac:dyDescent="0.35">
      <c r="B4156" s="752" t="s">
        <v>1700</v>
      </c>
      <c r="C4156" s="752">
        <v>2665</v>
      </c>
      <c r="D4156" s="343" t="s">
        <v>13002</v>
      </c>
      <c r="E4156" s="752" t="s">
        <v>431</v>
      </c>
      <c r="F4156" s="752" t="s">
        <v>1698</v>
      </c>
    </row>
    <row r="4157" spans="2:6" x14ac:dyDescent="0.35">
      <c r="B4157" s="752" t="s">
        <v>1700</v>
      </c>
      <c r="C4157" s="752">
        <v>2665</v>
      </c>
      <c r="D4157" s="343" t="s">
        <v>13001</v>
      </c>
      <c r="E4157" s="752" t="s">
        <v>431</v>
      </c>
      <c r="F4157" s="752" t="s">
        <v>1698</v>
      </c>
    </row>
    <row r="4158" spans="2:6" x14ac:dyDescent="0.35">
      <c r="B4158" s="752" t="s">
        <v>1700</v>
      </c>
      <c r="C4158" s="752">
        <v>2665</v>
      </c>
      <c r="D4158" s="343" t="s">
        <v>13000</v>
      </c>
      <c r="E4158" s="752" t="s">
        <v>431</v>
      </c>
      <c r="F4158" s="752" t="s">
        <v>1698</v>
      </c>
    </row>
    <row r="4159" spans="2:6" x14ac:dyDescent="0.35">
      <c r="B4159" s="752" t="s">
        <v>1700</v>
      </c>
      <c r="C4159" s="752">
        <v>2665</v>
      </c>
      <c r="D4159" s="343" t="s">
        <v>12999</v>
      </c>
      <c r="E4159" s="752" t="s">
        <v>431</v>
      </c>
      <c r="F4159" s="752" t="s">
        <v>1698</v>
      </c>
    </row>
    <row r="4160" spans="2:6" x14ac:dyDescent="0.35">
      <c r="B4160" s="752" t="s">
        <v>1700</v>
      </c>
      <c r="C4160" s="752">
        <v>2665</v>
      </c>
      <c r="D4160" s="343" t="s">
        <v>12998</v>
      </c>
      <c r="E4160" s="752" t="s">
        <v>431</v>
      </c>
      <c r="F4160" s="752" t="s">
        <v>1698</v>
      </c>
    </row>
    <row r="4161" spans="2:6" x14ac:dyDescent="0.35">
      <c r="B4161" s="752" t="s">
        <v>1700</v>
      </c>
      <c r="C4161" s="752">
        <v>2665</v>
      </c>
      <c r="D4161" s="343" t="s">
        <v>8050</v>
      </c>
      <c r="E4161" s="752" t="s">
        <v>431</v>
      </c>
      <c r="F4161" s="752" t="s">
        <v>1698</v>
      </c>
    </row>
    <row r="4162" spans="2:6" x14ac:dyDescent="0.35">
      <c r="B4162" s="752" t="s">
        <v>1700</v>
      </c>
      <c r="C4162" s="752">
        <v>2665</v>
      </c>
      <c r="D4162" s="343" t="s">
        <v>12997</v>
      </c>
      <c r="E4162" s="752" t="s">
        <v>431</v>
      </c>
      <c r="F4162" s="752" t="s">
        <v>1698</v>
      </c>
    </row>
    <row r="4163" spans="2:6" x14ac:dyDescent="0.35">
      <c r="B4163" s="752" t="s">
        <v>1700</v>
      </c>
      <c r="C4163" s="752">
        <v>2666</v>
      </c>
      <c r="D4163" s="343" t="s">
        <v>12996</v>
      </c>
      <c r="E4163" s="752" t="s">
        <v>431</v>
      </c>
      <c r="F4163" s="752" t="s">
        <v>1698</v>
      </c>
    </row>
    <row r="4164" spans="2:6" x14ac:dyDescent="0.35">
      <c r="B4164" s="752" t="s">
        <v>1700</v>
      </c>
      <c r="C4164" s="752">
        <v>2666</v>
      </c>
      <c r="D4164" s="343" t="s">
        <v>12995</v>
      </c>
      <c r="E4164" s="752" t="s">
        <v>431</v>
      </c>
      <c r="F4164" s="752" t="s">
        <v>1698</v>
      </c>
    </row>
    <row r="4165" spans="2:6" x14ac:dyDescent="0.35">
      <c r="B4165" s="752" t="s">
        <v>1700</v>
      </c>
      <c r="C4165" s="752">
        <v>2666</v>
      </c>
      <c r="D4165" s="343" t="s">
        <v>12994</v>
      </c>
      <c r="E4165" s="752" t="s">
        <v>431</v>
      </c>
      <c r="F4165" s="752" t="s">
        <v>1698</v>
      </c>
    </row>
    <row r="4166" spans="2:6" x14ac:dyDescent="0.35">
      <c r="B4166" s="752" t="s">
        <v>1700</v>
      </c>
      <c r="C4166" s="752">
        <v>2666</v>
      </c>
      <c r="D4166" s="343" t="s">
        <v>12993</v>
      </c>
      <c r="E4166" s="752" t="s">
        <v>431</v>
      </c>
      <c r="F4166" s="752" t="s">
        <v>1698</v>
      </c>
    </row>
    <row r="4167" spans="2:6" x14ac:dyDescent="0.35">
      <c r="B4167" s="752" t="s">
        <v>1700</v>
      </c>
      <c r="C4167" s="752">
        <v>2666</v>
      </c>
      <c r="D4167" s="343" t="s">
        <v>12992</v>
      </c>
      <c r="E4167" s="752" t="s">
        <v>431</v>
      </c>
      <c r="F4167" s="752" t="s">
        <v>1698</v>
      </c>
    </row>
    <row r="4168" spans="2:6" x14ac:dyDescent="0.35">
      <c r="B4168" s="752" t="s">
        <v>1700</v>
      </c>
      <c r="C4168" s="752">
        <v>2666</v>
      </c>
      <c r="D4168" s="343" t="s">
        <v>7021</v>
      </c>
      <c r="E4168" s="752" t="s">
        <v>431</v>
      </c>
      <c r="F4168" s="752" t="s">
        <v>1698</v>
      </c>
    </row>
    <row r="4169" spans="2:6" x14ac:dyDescent="0.35">
      <c r="B4169" s="752" t="s">
        <v>1700</v>
      </c>
      <c r="C4169" s="752">
        <v>2666</v>
      </c>
      <c r="D4169" s="343" t="s">
        <v>12991</v>
      </c>
      <c r="E4169" s="752" t="s">
        <v>431</v>
      </c>
      <c r="F4169" s="752" t="s">
        <v>1698</v>
      </c>
    </row>
    <row r="4170" spans="2:6" x14ac:dyDescent="0.35">
      <c r="B4170" s="752" t="s">
        <v>1700</v>
      </c>
      <c r="C4170" s="752">
        <v>2666</v>
      </c>
      <c r="D4170" s="343" t="s">
        <v>12990</v>
      </c>
      <c r="E4170" s="752" t="s">
        <v>431</v>
      </c>
      <c r="F4170" s="752" t="s">
        <v>1698</v>
      </c>
    </row>
    <row r="4171" spans="2:6" x14ac:dyDescent="0.35">
      <c r="B4171" s="752" t="s">
        <v>1700</v>
      </c>
      <c r="C4171" s="752">
        <v>2666</v>
      </c>
      <c r="D4171" s="343" t="s">
        <v>12989</v>
      </c>
      <c r="E4171" s="752" t="s">
        <v>431</v>
      </c>
      <c r="F4171" s="752" t="s">
        <v>1698</v>
      </c>
    </row>
    <row r="4172" spans="2:6" x14ac:dyDescent="0.35">
      <c r="B4172" s="752" t="s">
        <v>1700</v>
      </c>
      <c r="C4172" s="752">
        <v>2666</v>
      </c>
      <c r="D4172" s="343" t="s">
        <v>9793</v>
      </c>
      <c r="E4172" s="752" t="s">
        <v>431</v>
      </c>
      <c r="F4172" s="752" t="s">
        <v>1698</v>
      </c>
    </row>
    <row r="4173" spans="2:6" x14ac:dyDescent="0.35">
      <c r="B4173" s="752" t="s">
        <v>1700</v>
      </c>
      <c r="C4173" s="752">
        <v>2666</v>
      </c>
      <c r="D4173" s="343" t="s">
        <v>5210</v>
      </c>
      <c r="E4173" s="752" t="s">
        <v>431</v>
      </c>
      <c r="F4173" s="752" t="s">
        <v>1698</v>
      </c>
    </row>
    <row r="4174" spans="2:6" x14ac:dyDescent="0.35">
      <c r="B4174" s="752" t="s">
        <v>1700</v>
      </c>
      <c r="C4174" s="752">
        <v>2666</v>
      </c>
      <c r="D4174" s="343" t="s">
        <v>8224</v>
      </c>
      <c r="E4174" s="752" t="s">
        <v>431</v>
      </c>
      <c r="F4174" s="752" t="s">
        <v>1698</v>
      </c>
    </row>
    <row r="4175" spans="2:6" x14ac:dyDescent="0.35">
      <c r="B4175" s="752" t="s">
        <v>1700</v>
      </c>
      <c r="C4175" s="752">
        <v>2666</v>
      </c>
      <c r="D4175" s="343" t="s">
        <v>12988</v>
      </c>
      <c r="E4175" s="752" t="s">
        <v>431</v>
      </c>
      <c r="F4175" s="752" t="s">
        <v>1698</v>
      </c>
    </row>
    <row r="4176" spans="2:6" x14ac:dyDescent="0.35">
      <c r="B4176" s="752" t="s">
        <v>1700</v>
      </c>
      <c r="C4176" s="752">
        <v>2666</v>
      </c>
      <c r="D4176" s="343" t="s">
        <v>12987</v>
      </c>
      <c r="E4176" s="752" t="s">
        <v>431</v>
      </c>
      <c r="F4176" s="752" t="s">
        <v>1698</v>
      </c>
    </row>
    <row r="4177" spans="2:6" x14ac:dyDescent="0.35">
      <c r="B4177" s="752" t="s">
        <v>1700</v>
      </c>
      <c r="C4177" s="752">
        <v>2668</v>
      </c>
      <c r="D4177" s="343" t="s">
        <v>12986</v>
      </c>
      <c r="E4177" s="752" t="s">
        <v>431</v>
      </c>
      <c r="F4177" s="752" t="s">
        <v>1698</v>
      </c>
    </row>
    <row r="4178" spans="2:6" x14ac:dyDescent="0.35">
      <c r="B4178" s="752" t="s">
        <v>1700</v>
      </c>
      <c r="C4178" s="752">
        <v>2669</v>
      </c>
      <c r="D4178" s="343" t="s">
        <v>12985</v>
      </c>
      <c r="E4178" s="752" t="s">
        <v>431</v>
      </c>
      <c r="F4178" s="752" t="s">
        <v>1698</v>
      </c>
    </row>
    <row r="4179" spans="2:6" x14ac:dyDescent="0.35">
      <c r="B4179" s="752" t="s">
        <v>1700</v>
      </c>
      <c r="C4179" s="752">
        <v>2669</v>
      </c>
      <c r="D4179" s="343" t="s">
        <v>12984</v>
      </c>
      <c r="E4179" s="752" t="s">
        <v>431</v>
      </c>
      <c r="F4179" s="752" t="s">
        <v>1698</v>
      </c>
    </row>
    <row r="4180" spans="2:6" x14ac:dyDescent="0.35">
      <c r="B4180" s="752" t="s">
        <v>1700</v>
      </c>
      <c r="C4180" s="752">
        <v>2669</v>
      </c>
      <c r="D4180" s="343" t="s">
        <v>12983</v>
      </c>
      <c r="E4180" s="752" t="s">
        <v>431</v>
      </c>
      <c r="F4180" s="752" t="s">
        <v>1698</v>
      </c>
    </row>
    <row r="4181" spans="2:6" x14ac:dyDescent="0.35">
      <c r="B4181" s="752" t="s">
        <v>1700</v>
      </c>
      <c r="C4181" s="752">
        <v>2669</v>
      </c>
      <c r="D4181" s="343" t="s">
        <v>12982</v>
      </c>
      <c r="E4181" s="752" t="s">
        <v>431</v>
      </c>
      <c r="F4181" s="752" t="s">
        <v>1698</v>
      </c>
    </row>
    <row r="4182" spans="2:6" x14ac:dyDescent="0.35">
      <c r="B4182" s="752" t="s">
        <v>1700</v>
      </c>
      <c r="C4182" s="752">
        <v>2669</v>
      </c>
      <c r="D4182" s="343" t="s">
        <v>12981</v>
      </c>
      <c r="E4182" s="752" t="s">
        <v>431</v>
      </c>
      <c r="F4182" s="752" t="s">
        <v>1698</v>
      </c>
    </row>
    <row r="4183" spans="2:6" x14ac:dyDescent="0.35">
      <c r="B4183" s="752" t="s">
        <v>1700</v>
      </c>
      <c r="C4183" s="752">
        <v>2669</v>
      </c>
      <c r="D4183" s="343" t="s">
        <v>12980</v>
      </c>
      <c r="E4183" s="752" t="s">
        <v>431</v>
      </c>
      <c r="F4183" s="752" t="s">
        <v>1698</v>
      </c>
    </row>
    <row r="4184" spans="2:6" x14ac:dyDescent="0.35">
      <c r="B4184" s="752" t="s">
        <v>1700</v>
      </c>
      <c r="C4184" s="752">
        <v>2669</v>
      </c>
      <c r="D4184" s="343" t="s">
        <v>12979</v>
      </c>
      <c r="E4184" s="752" t="s">
        <v>431</v>
      </c>
      <c r="F4184" s="752" t="s">
        <v>1698</v>
      </c>
    </row>
    <row r="4185" spans="2:6" x14ac:dyDescent="0.35">
      <c r="B4185" s="752" t="s">
        <v>1700</v>
      </c>
      <c r="C4185" s="752">
        <v>2669</v>
      </c>
      <c r="D4185" s="343" t="s">
        <v>12978</v>
      </c>
      <c r="E4185" s="752" t="s">
        <v>431</v>
      </c>
      <c r="F4185" s="752" t="s">
        <v>1698</v>
      </c>
    </row>
    <row r="4186" spans="2:6" x14ac:dyDescent="0.35">
      <c r="B4186" s="752" t="s">
        <v>1700</v>
      </c>
      <c r="C4186" s="752">
        <v>2669</v>
      </c>
      <c r="D4186" s="343" t="s">
        <v>12977</v>
      </c>
      <c r="E4186" s="752" t="s">
        <v>431</v>
      </c>
      <c r="F4186" s="752" t="s">
        <v>1698</v>
      </c>
    </row>
    <row r="4187" spans="2:6" x14ac:dyDescent="0.35">
      <c r="B4187" s="752" t="s">
        <v>1700</v>
      </c>
      <c r="C4187" s="752">
        <v>2669</v>
      </c>
      <c r="D4187" s="343" t="s">
        <v>12976</v>
      </c>
      <c r="E4187" s="752" t="s">
        <v>431</v>
      </c>
      <c r="F4187" s="752" t="s">
        <v>1698</v>
      </c>
    </row>
    <row r="4188" spans="2:6" x14ac:dyDescent="0.35">
      <c r="B4188" s="752" t="s">
        <v>1700</v>
      </c>
      <c r="C4188" s="752">
        <v>2671</v>
      </c>
      <c r="D4188" s="343" t="s">
        <v>12975</v>
      </c>
      <c r="E4188" s="752" t="s">
        <v>431</v>
      </c>
      <c r="F4188" s="752" t="s">
        <v>1698</v>
      </c>
    </row>
    <row r="4189" spans="2:6" x14ac:dyDescent="0.35">
      <c r="B4189" s="752" t="s">
        <v>1700</v>
      </c>
      <c r="C4189" s="752">
        <v>2671</v>
      </c>
      <c r="D4189" s="343" t="s">
        <v>12974</v>
      </c>
      <c r="E4189" s="752" t="s">
        <v>431</v>
      </c>
      <c r="F4189" s="752" t="s">
        <v>1698</v>
      </c>
    </row>
    <row r="4190" spans="2:6" x14ac:dyDescent="0.35">
      <c r="B4190" s="752" t="s">
        <v>1700</v>
      </c>
      <c r="C4190" s="752">
        <v>2671</v>
      </c>
      <c r="D4190" s="343" t="s">
        <v>12973</v>
      </c>
      <c r="E4190" s="752" t="s">
        <v>431</v>
      </c>
      <c r="F4190" s="752" t="s">
        <v>1698</v>
      </c>
    </row>
    <row r="4191" spans="2:6" x14ac:dyDescent="0.35">
      <c r="B4191" s="752" t="s">
        <v>1700</v>
      </c>
      <c r="C4191" s="752">
        <v>2671</v>
      </c>
      <c r="D4191" s="343" t="s">
        <v>12972</v>
      </c>
      <c r="E4191" s="752" t="s">
        <v>431</v>
      </c>
      <c r="F4191" s="752" t="s">
        <v>1698</v>
      </c>
    </row>
    <row r="4192" spans="2:6" x14ac:dyDescent="0.35">
      <c r="B4192" s="752" t="s">
        <v>1700</v>
      </c>
      <c r="C4192" s="752">
        <v>2671</v>
      </c>
      <c r="D4192" s="343" t="s">
        <v>12971</v>
      </c>
      <c r="E4192" s="752" t="s">
        <v>431</v>
      </c>
      <c r="F4192" s="752" t="s">
        <v>1698</v>
      </c>
    </row>
    <row r="4193" spans="2:6" x14ac:dyDescent="0.35">
      <c r="B4193" s="752" t="s">
        <v>1700</v>
      </c>
      <c r="C4193" s="752">
        <v>2671</v>
      </c>
      <c r="D4193" s="343" t="s">
        <v>12970</v>
      </c>
      <c r="E4193" s="752" t="s">
        <v>431</v>
      </c>
      <c r="F4193" s="752" t="s">
        <v>1698</v>
      </c>
    </row>
    <row r="4194" spans="2:6" x14ac:dyDescent="0.35">
      <c r="B4194" s="752" t="s">
        <v>1700</v>
      </c>
      <c r="C4194" s="752">
        <v>2671</v>
      </c>
      <c r="D4194" s="343" t="s">
        <v>12969</v>
      </c>
      <c r="E4194" s="752" t="s">
        <v>431</v>
      </c>
      <c r="F4194" s="752" t="s">
        <v>1698</v>
      </c>
    </row>
    <row r="4195" spans="2:6" x14ac:dyDescent="0.35">
      <c r="B4195" s="752" t="s">
        <v>1700</v>
      </c>
      <c r="C4195" s="752">
        <v>2672</v>
      </c>
      <c r="D4195" s="343" t="s">
        <v>12968</v>
      </c>
      <c r="E4195" s="752" t="s">
        <v>431</v>
      </c>
      <c r="F4195" s="752" t="s">
        <v>1698</v>
      </c>
    </row>
    <row r="4196" spans="2:6" x14ac:dyDescent="0.35">
      <c r="B4196" s="752" t="s">
        <v>1700</v>
      </c>
      <c r="C4196" s="752">
        <v>2672</v>
      </c>
      <c r="D4196" s="343" t="s">
        <v>12967</v>
      </c>
      <c r="E4196" s="752" t="s">
        <v>431</v>
      </c>
      <c r="F4196" s="752" t="s">
        <v>1698</v>
      </c>
    </row>
    <row r="4197" spans="2:6" x14ac:dyDescent="0.35">
      <c r="B4197" s="752" t="s">
        <v>1700</v>
      </c>
      <c r="C4197" s="752">
        <v>2672</v>
      </c>
      <c r="D4197" s="343" t="s">
        <v>12966</v>
      </c>
      <c r="E4197" s="752" t="s">
        <v>431</v>
      </c>
      <c r="F4197" s="752" t="s">
        <v>1698</v>
      </c>
    </row>
    <row r="4198" spans="2:6" x14ac:dyDescent="0.35">
      <c r="B4198" s="752" t="s">
        <v>1700</v>
      </c>
      <c r="C4198" s="752">
        <v>2675</v>
      </c>
      <c r="D4198" s="343" t="s">
        <v>12965</v>
      </c>
      <c r="E4198" s="752" t="s">
        <v>431</v>
      </c>
      <c r="F4198" s="752" t="s">
        <v>1698</v>
      </c>
    </row>
    <row r="4199" spans="2:6" x14ac:dyDescent="0.35">
      <c r="B4199" s="752" t="s">
        <v>1700</v>
      </c>
      <c r="C4199" s="752">
        <v>2675</v>
      </c>
      <c r="D4199" s="343" t="s">
        <v>12964</v>
      </c>
      <c r="E4199" s="752" t="s">
        <v>431</v>
      </c>
      <c r="F4199" s="752" t="s">
        <v>1698</v>
      </c>
    </row>
    <row r="4200" spans="2:6" x14ac:dyDescent="0.35">
      <c r="B4200" s="752" t="s">
        <v>1700</v>
      </c>
      <c r="C4200" s="752">
        <v>2675</v>
      </c>
      <c r="D4200" s="343" t="s">
        <v>12963</v>
      </c>
      <c r="E4200" s="752" t="s">
        <v>431</v>
      </c>
      <c r="F4200" s="752" t="s">
        <v>1698</v>
      </c>
    </row>
    <row r="4201" spans="2:6" x14ac:dyDescent="0.35">
      <c r="B4201" s="752" t="s">
        <v>1700</v>
      </c>
      <c r="C4201" s="752">
        <v>2675</v>
      </c>
      <c r="D4201" s="343" t="s">
        <v>12962</v>
      </c>
      <c r="E4201" s="752" t="s">
        <v>431</v>
      </c>
      <c r="F4201" s="752" t="s">
        <v>1698</v>
      </c>
    </row>
    <row r="4202" spans="2:6" x14ac:dyDescent="0.35">
      <c r="B4202" s="752" t="s">
        <v>1700</v>
      </c>
      <c r="C4202" s="752">
        <v>2675</v>
      </c>
      <c r="D4202" s="343" t="s">
        <v>12961</v>
      </c>
      <c r="E4202" s="752" t="s">
        <v>431</v>
      </c>
      <c r="F4202" s="752" t="s">
        <v>1698</v>
      </c>
    </row>
    <row r="4203" spans="2:6" x14ac:dyDescent="0.35">
      <c r="B4203" s="752" t="s">
        <v>1700</v>
      </c>
      <c r="C4203" s="752">
        <v>2678</v>
      </c>
      <c r="D4203" s="343" t="s">
        <v>12528</v>
      </c>
      <c r="E4203" s="752" t="s">
        <v>431</v>
      </c>
      <c r="F4203" s="752" t="s">
        <v>1711</v>
      </c>
    </row>
    <row r="4204" spans="2:6" x14ac:dyDescent="0.35">
      <c r="B4204" s="752" t="s">
        <v>1700</v>
      </c>
      <c r="C4204" s="752">
        <v>2678</v>
      </c>
      <c r="D4204" s="343" t="s">
        <v>12960</v>
      </c>
      <c r="E4204" s="752" t="s">
        <v>431</v>
      </c>
      <c r="F4204" s="752" t="s">
        <v>1711</v>
      </c>
    </row>
    <row r="4205" spans="2:6" x14ac:dyDescent="0.35">
      <c r="B4205" s="752" t="s">
        <v>1700</v>
      </c>
      <c r="C4205" s="752">
        <v>2680</v>
      </c>
      <c r="D4205" s="343" t="s">
        <v>12959</v>
      </c>
      <c r="E4205" s="752" t="s">
        <v>431</v>
      </c>
      <c r="F4205" s="752" t="s">
        <v>1711</v>
      </c>
    </row>
    <row r="4206" spans="2:6" x14ac:dyDescent="0.35">
      <c r="B4206" s="752" t="s">
        <v>1700</v>
      </c>
      <c r="C4206" s="752">
        <v>2680</v>
      </c>
      <c r="D4206" s="343" t="s">
        <v>12958</v>
      </c>
      <c r="E4206" s="752" t="s">
        <v>431</v>
      </c>
      <c r="F4206" s="752" t="s">
        <v>1711</v>
      </c>
    </row>
    <row r="4207" spans="2:6" x14ac:dyDescent="0.35">
      <c r="B4207" s="752" t="s">
        <v>1700</v>
      </c>
      <c r="C4207" s="752">
        <v>2680</v>
      </c>
      <c r="D4207" s="343" t="s">
        <v>12957</v>
      </c>
      <c r="E4207" s="752" t="s">
        <v>431</v>
      </c>
      <c r="F4207" s="752" t="s">
        <v>1711</v>
      </c>
    </row>
    <row r="4208" spans="2:6" x14ac:dyDescent="0.35">
      <c r="B4208" s="752" t="s">
        <v>1700</v>
      </c>
      <c r="C4208" s="752">
        <v>2680</v>
      </c>
      <c r="D4208" s="343" t="s">
        <v>12956</v>
      </c>
      <c r="E4208" s="752" t="s">
        <v>431</v>
      </c>
      <c r="F4208" s="752" t="s">
        <v>1711</v>
      </c>
    </row>
    <row r="4209" spans="2:6" x14ac:dyDescent="0.35">
      <c r="B4209" s="752" t="s">
        <v>1700</v>
      </c>
      <c r="C4209" s="752">
        <v>2680</v>
      </c>
      <c r="D4209" s="343" t="s">
        <v>12955</v>
      </c>
      <c r="E4209" s="752" t="s">
        <v>431</v>
      </c>
      <c r="F4209" s="752" t="s">
        <v>1711</v>
      </c>
    </row>
    <row r="4210" spans="2:6" x14ac:dyDescent="0.35">
      <c r="B4210" s="752" t="s">
        <v>1700</v>
      </c>
      <c r="C4210" s="752">
        <v>2680</v>
      </c>
      <c r="D4210" s="343" t="s">
        <v>12954</v>
      </c>
      <c r="E4210" s="752" t="s">
        <v>431</v>
      </c>
      <c r="F4210" s="752" t="s">
        <v>1711</v>
      </c>
    </row>
    <row r="4211" spans="2:6" x14ac:dyDescent="0.35">
      <c r="B4211" s="752" t="s">
        <v>1700</v>
      </c>
      <c r="C4211" s="752">
        <v>2680</v>
      </c>
      <c r="D4211" s="343" t="s">
        <v>12953</v>
      </c>
      <c r="E4211" s="752" t="s">
        <v>431</v>
      </c>
      <c r="F4211" s="752" t="s">
        <v>1711</v>
      </c>
    </row>
    <row r="4212" spans="2:6" x14ac:dyDescent="0.35">
      <c r="B4212" s="752" t="s">
        <v>1700</v>
      </c>
      <c r="C4212" s="752">
        <v>2680</v>
      </c>
      <c r="D4212" s="343" t="s">
        <v>12952</v>
      </c>
      <c r="E4212" s="752" t="s">
        <v>431</v>
      </c>
      <c r="F4212" s="752" t="s">
        <v>1711</v>
      </c>
    </row>
    <row r="4213" spans="2:6" x14ac:dyDescent="0.35">
      <c r="B4213" s="752" t="s">
        <v>1700</v>
      </c>
      <c r="C4213" s="752">
        <v>2680</v>
      </c>
      <c r="D4213" s="343" t="s">
        <v>12951</v>
      </c>
      <c r="E4213" s="752" t="s">
        <v>431</v>
      </c>
      <c r="F4213" s="752" t="s">
        <v>1711</v>
      </c>
    </row>
    <row r="4214" spans="2:6" x14ac:dyDescent="0.35">
      <c r="B4214" s="752" t="s">
        <v>1700</v>
      </c>
      <c r="C4214" s="752">
        <v>2680</v>
      </c>
      <c r="D4214" s="343" t="s">
        <v>12950</v>
      </c>
      <c r="E4214" s="752" t="s">
        <v>431</v>
      </c>
      <c r="F4214" s="752" t="s">
        <v>1711</v>
      </c>
    </row>
    <row r="4215" spans="2:6" x14ac:dyDescent="0.35">
      <c r="B4215" s="752" t="s">
        <v>1700</v>
      </c>
      <c r="C4215" s="752">
        <v>2680</v>
      </c>
      <c r="D4215" s="343" t="s">
        <v>12949</v>
      </c>
      <c r="E4215" s="752" t="s">
        <v>431</v>
      </c>
      <c r="F4215" s="752" t="s">
        <v>1711</v>
      </c>
    </row>
    <row r="4216" spans="2:6" x14ac:dyDescent="0.35">
      <c r="B4216" s="752" t="s">
        <v>1700</v>
      </c>
      <c r="C4216" s="752">
        <v>2680</v>
      </c>
      <c r="D4216" s="343" t="s">
        <v>12948</v>
      </c>
      <c r="E4216" s="752" t="s">
        <v>431</v>
      </c>
      <c r="F4216" s="752" t="s">
        <v>1711</v>
      </c>
    </row>
    <row r="4217" spans="2:6" x14ac:dyDescent="0.35">
      <c r="B4217" s="752" t="s">
        <v>1700</v>
      </c>
      <c r="C4217" s="752">
        <v>2680</v>
      </c>
      <c r="D4217" s="343" t="s">
        <v>12947</v>
      </c>
      <c r="E4217" s="752" t="s">
        <v>431</v>
      </c>
      <c r="F4217" s="752" t="s">
        <v>1711</v>
      </c>
    </row>
    <row r="4218" spans="2:6" x14ac:dyDescent="0.35">
      <c r="B4218" s="752" t="s">
        <v>1700</v>
      </c>
      <c r="C4218" s="752">
        <v>2680</v>
      </c>
      <c r="D4218" s="343" t="s">
        <v>12946</v>
      </c>
      <c r="E4218" s="752" t="s">
        <v>431</v>
      </c>
      <c r="F4218" s="752" t="s">
        <v>1711</v>
      </c>
    </row>
    <row r="4219" spans="2:6" x14ac:dyDescent="0.35">
      <c r="B4219" s="752" t="s">
        <v>1700</v>
      </c>
      <c r="C4219" s="752">
        <v>2680</v>
      </c>
      <c r="D4219" s="343" t="s">
        <v>12945</v>
      </c>
      <c r="E4219" s="752" t="s">
        <v>431</v>
      </c>
      <c r="F4219" s="752" t="s">
        <v>1711</v>
      </c>
    </row>
    <row r="4220" spans="2:6" x14ac:dyDescent="0.35">
      <c r="B4220" s="752" t="s">
        <v>1700</v>
      </c>
      <c r="C4220" s="752">
        <v>2680</v>
      </c>
      <c r="D4220" s="343" t="s">
        <v>12944</v>
      </c>
      <c r="E4220" s="752" t="s">
        <v>431</v>
      </c>
      <c r="F4220" s="752" t="s">
        <v>1711</v>
      </c>
    </row>
    <row r="4221" spans="2:6" x14ac:dyDescent="0.35">
      <c r="B4221" s="752" t="s">
        <v>1700</v>
      </c>
      <c r="C4221" s="752">
        <v>2681</v>
      </c>
      <c r="D4221" s="343" t="s">
        <v>8083</v>
      </c>
      <c r="E4221" s="752" t="s">
        <v>431</v>
      </c>
      <c r="F4221" s="752" t="s">
        <v>1698</v>
      </c>
    </row>
    <row r="4222" spans="2:6" x14ac:dyDescent="0.35">
      <c r="B4222" s="752" t="s">
        <v>1700</v>
      </c>
      <c r="C4222" s="752">
        <v>2681</v>
      </c>
      <c r="D4222" s="343" t="s">
        <v>7408</v>
      </c>
      <c r="E4222" s="752" t="s">
        <v>431</v>
      </c>
      <c r="F4222" s="752" t="s">
        <v>1698</v>
      </c>
    </row>
    <row r="4223" spans="2:6" x14ac:dyDescent="0.35">
      <c r="B4223" s="752" t="s">
        <v>1700</v>
      </c>
      <c r="C4223" s="752">
        <v>2700</v>
      </c>
      <c r="D4223" s="343" t="s">
        <v>12943</v>
      </c>
      <c r="E4223" s="752" t="s">
        <v>431</v>
      </c>
      <c r="F4223" s="752" t="s">
        <v>1698</v>
      </c>
    </row>
    <row r="4224" spans="2:6" x14ac:dyDescent="0.35">
      <c r="B4224" s="752" t="s">
        <v>1700</v>
      </c>
      <c r="C4224" s="752">
        <v>2700</v>
      </c>
      <c r="D4224" s="343" t="s">
        <v>12942</v>
      </c>
      <c r="E4224" s="752" t="s">
        <v>431</v>
      </c>
      <c r="F4224" s="752" t="s">
        <v>1698</v>
      </c>
    </row>
    <row r="4225" spans="2:6" x14ac:dyDescent="0.35">
      <c r="B4225" s="752" t="s">
        <v>1700</v>
      </c>
      <c r="C4225" s="752">
        <v>2700</v>
      </c>
      <c r="D4225" s="343" t="s">
        <v>12941</v>
      </c>
      <c r="E4225" s="752" t="s">
        <v>431</v>
      </c>
      <c r="F4225" s="752" t="s">
        <v>1698</v>
      </c>
    </row>
    <row r="4226" spans="2:6" x14ac:dyDescent="0.35">
      <c r="B4226" s="752" t="s">
        <v>1700</v>
      </c>
      <c r="C4226" s="752">
        <v>2700</v>
      </c>
      <c r="D4226" s="343" t="s">
        <v>12940</v>
      </c>
      <c r="E4226" s="752" t="s">
        <v>431</v>
      </c>
      <c r="F4226" s="752" t="s">
        <v>1698</v>
      </c>
    </row>
    <row r="4227" spans="2:6" x14ac:dyDescent="0.35">
      <c r="B4227" s="752" t="s">
        <v>1700</v>
      </c>
      <c r="C4227" s="752">
        <v>2700</v>
      </c>
      <c r="D4227" s="343" t="s">
        <v>12939</v>
      </c>
      <c r="E4227" s="752" t="s">
        <v>431</v>
      </c>
      <c r="F4227" s="752" t="s">
        <v>1698</v>
      </c>
    </row>
    <row r="4228" spans="2:6" x14ac:dyDescent="0.35">
      <c r="B4228" s="752" t="s">
        <v>1700</v>
      </c>
      <c r="C4228" s="752">
        <v>2700</v>
      </c>
      <c r="D4228" s="343" t="s">
        <v>12938</v>
      </c>
      <c r="E4228" s="752" t="s">
        <v>431</v>
      </c>
      <c r="F4228" s="752" t="s">
        <v>1698</v>
      </c>
    </row>
    <row r="4229" spans="2:6" x14ac:dyDescent="0.35">
      <c r="B4229" s="752" t="s">
        <v>1700</v>
      </c>
      <c r="C4229" s="752">
        <v>2700</v>
      </c>
      <c r="D4229" s="343" t="s">
        <v>12937</v>
      </c>
      <c r="E4229" s="752" t="s">
        <v>431</v>
      </c>
      <c r="F4229" s="752" t="s">
        <v>1698</v>
      </c>
    </row>
    <row r="4230" spans="2:6" x14ac:dyDescent="0.35">
      <c r="B4230" s="752" t="s">
        <v>1700</v>
      </c>
      <c r="C4230" s="752">
        <v>2700</v>
      </c>
      <c r="D4230" s="343" t="s">
        <v>12936</v>
      </c>
      <c r="E4230" s="752" t="s">
        <v>431</v>
      </c>
      <c r="F4230" s="752" t="s">
        <v>1698</v>
      </c>
    </row>
    <row r="4231" spans="2:6" x14ac:dyDescent="0.35">
      <c r="B4231" s="752" t="s">
        <v>1700</v>
      </c>
      <c r="C4231" s="752">
        <v>2700</v>
      </c>
      <c r="D4231" s="343" t="s">
        <v>12935</v>
      </c>
      <c r="E4231" s="752" t="s">
        <v>431</v>
      </c>
      <c r="F4231" s="752" t="s">
        <v>1698</v>
      </c>
    </row>
    <row r="4232" spans="2:6" x14ac:dyDescent="0.35">
      <c r="B4232" s="752" t="s">
        <v>1700</v>
      </c>
      <c r="C4232" s="752">
        <v>2701</v>
      </c>
      <c r="D4232" s="343" t="s">
        <v>12934</v>
      </c>
      <c r="E4232" s="752" t="s">
        <v>431</v>
      </c>
      <c r="F4232" s="752" t="s">
        <v>1698</v>
      </c>
    </row>
    <row r="4233" spans="2:6" x14ac:dyDescent="0.35">
      <c r="B4233" s="752" t="s">
        <v>1700</v>
      </c>
      <c r="C4233" s="752">
        <v>2701</v>
      </c>
      <c r="D4233" s="343" t="s">
        <v>12933</v>
      </c>
      <c r="E4233" s="752" t="s">
        <v>431</v>
      </c>
      <c r="F4233" s="752" t="s">
        <v>1698</v>
      </c>
    </row>
    <row r="4234" spans="2:6" x14ac:dyDescent="0.35">
      <c r="B4234" s="752" t="s">
        <v>1700</v>
      </c>
      <c r="C4234" s="752">
        <v>2701</v>
      </c>
      <c r="D4234" s="343" t="s">
        <v>12932</v>
      </c>
      <c r="E4234" s="752" t="s">
        <v>431</v>
      </c>
      <c r="F4234" s="752" t="s">
        <v>1698</v>
      </c>
    </row>
    <row r="4235" spans="2:6" x14ac:dyDescent="0.35">
      <c r="B4235" s="752" t="s">
        <v>1700</v>
      </c>
      <c r="C4235" s="752">
        <v>2701</v>
      </c>
      <c r="D4235" s="343" t="s">
        <v>12931</v>
      </c>
      <c r="E4235" s="752" t="s">
        <v>431</v>
      </c>
      <c r="F4235" s="752" t="s">
        <v>1698</v>
      </c>
    </row>
    <row r="4236" spans="2:6" x14ac:dyDescent="0.35">
      <c r="B4236" s="752" t="s">
        <v>1700</v>
      </c>
      <c r="C4236" s="752">
        <v>2702</v>
      </c>
      <c r="D4236" s="343" t="s">
        <v>12930</v>
      </c>
      <c r="E4236" s="752" t="s">
        <v>431</v>
      </c>
      <c r="F4236" s="752" t="s">
        <v>1698</v>
      </c>
    </row>
    <row r="4237" spans="2:6" x14ac:dyDescent="0.35">
      <c r="B4237" s="752" t="s">
        <v>1700</v>
      </c>
      <c r="C4237" s="752">
        <v>2703</v>
      </c>
      <c r="D4237" s="343" t="s">
        <v>12929</v>
      </c>
      <c r="E4237" s="752" t="s">
        <v>431</v>
      </c>
      <c r="F4237" s="752" t="s">
        <v>1698</v>
      </c>
    </row>
    <row r="4238" spans="2:6" x14ac:dyDescent="0.35">
      <c r="B4238" s="752" t="s">
        <v>1700</v>
      </c>
      <c r="C4238" s="752">
        <v>2705</v>
      </c>
      <c r="D4238" s="343" t="s">
        <v>12928</v>
      </c>
      <c r="E4238" s="752" t="s">
        <v>431</v>
      </c>
      <c r="F4238" s="752" t="s">
        <v>1698</v>
      </c>
    </row>
    <row r="4239" spans="2:6" x14ac:dyDescent="0.35">
      <c r="B4239" s="752" t="s">
        <v>1700</v>
      </c>
      <c r="C4239" s="752">
        <v>2705</v>
      </c>
      <c r="D4239" s="343" t="s">
        <v>12927</v>
      </c>
      <c r="E4239" s="752" t="s">
        <v>431</v>
      </c>
      <c r="F4239" s="752" t="s">
        <v>1698</v>
      </c>
    </row>
    <row r="4240" spans="2:6" x14ac:dyDescent="0.35">
      <c r="B4240" s="752" t="s">
        <v>1700</v>
      </c>
      <c r="C4240" s="752">
        <v>2705</v>
      </c>
      <c r="D4240" s="343" t="s">
        <v>12926</v>
      </c>
      <c r="E4240" s="752" t="s">
        <v>431</v>
      </c>
      <c r="F4240" s="752" t="s">
        <v>1698</v>
      </c>
    </row>
    <row r="4241" spans="2:6" x14ac:dyDescent="0.35">
      <c r="B4241" s="752" t="s">
        <v>1700</v>
      </c>
      <c r="C4241" s="752">
        <v>2705</v>
      </c>
      <c r="D4241" s="343" t="s">
        <v>12925</v>
      </c>
      <c r="E4241" s="752" t="s">
        <v>431</v>
      </c>
      <c r="F4241" s="752" t="s">
        <v>1698</v>
      </c>
    </row>
    <row r="4242" spans="2:6" x14ac:dyDescent="0.35">
      <c r="B4242" s="752" t="s">
        <v>1700</v>
      </c>
      <c r="C4242" s="752">
        <v>2705</v>
      </c>
      <c r="D4242" s="343" t="s">
        <v>12924</v>
      </c>
      <c r="E4242" s="752" t="s">
        <v>431</v>
      </c>
      <c r="F4242" s="752" t="s">
        <v>1698</v>
      </c>
    </row>
    <row r="4243" spans="2:6" x14ac:dyDescent="0.35">
      <c r="B4243" s="752" t="s">
        <v>1700</v>
      </c>
      <c r="C4243" s="752">
        <v>2705</v>
      </c>
      <c r="D4243" s="343" t="s">
        <v>12923</v>
      </c>
      <c r="E4243" s="752" t="s">
        <v>431</v>
      </c>
      <c r="F4243" s="752" t="s">
        <v>1698</v>
      </c>
    </row>
    <row r="4244" spans="2:6" x14ac:dyDescent="0.35">
      <c r="B4244" s="752" t="s">
        <v>1700</v>
      </c>
      <c r="C4244" s="752">
        <v>2705</v>
      </c>
      <c r="D4244" s="343" t="s">
        <v>12922</v>
      </c>
      <c r="E4244" s="752" t="s">
        <v>431</v>
      </c>
      <c r="F4244" s="752" t="s">
        <v>1698</v>
      </c>
    </row>
    <row r="4245" spans="2:6" x14ac:dyDescent="0.35">
      <c r="B4245" s="752" t="s">
        <v>1700</v>
      </c>
      <c r="C4245" s="752">
        <v>2705</v>
      </c>
      <c r="D4245" s="343" t="s">
        <v>12921</v>
      </c>
      <c r="E4245" s="752" t="s">
        <v>431</v>
      </c>
      <c r="F4245" s="752" t="s">
        <v>1698</v>
      </c>
    </row>
    <row r="4246" spans="2:6" x14ac:dyDescent="0.35">
      <c r="B4246" s="752" t="s">
        <v>1700</v>
      </c>
      <c r="C4246" s="752">
        <v>2706</v>
      </c>
      <c r="D4246" s="343" t="s">
        <v>12920</v>
      </c>
      <c r="E4246" s="752" t="s">
        <v>431</v>
      </c>
      <c r="F4246" s="752" t="s">
        <v>1698</v>
      </c>
    </row>
    <row r="4247" spans="2:6" x14ac:dyDescent="0.35">
      <c r="B4247" s="752" t="s">
        <v>1700</v>
      </c>
      <c r="C4247" s="752">
        <v>2707</v>
      </c>
      <c r="D4247" s="343" t="s">
        <v>12919</v>
      </c>
      <c r="E4247" s="752" t="s">
        <v>431</v>
      </c>
      <c r="F4247" s="752" t="s">
        <v>1698</v>
      </c>
    </row>
    <row r="4248" spans="2:6" x14ac:dyDescent="0.35">
      <c r="B4248" s="752" t="s">
        <v>1700</v>
      </c>
      <c r="C4248" s="752">
        <v>2707</v>
      </c>
      <c r="D4248" s="343" t="s">
        <v>12918</v>
      </c>
      <c r="E4248" s="752" t="s">
        <v>431</v>
      </c>
      <c r="F4248" s="752" t="s">
        <v>1698</v>
      </c>
    </row>
    <row r="4249" spans="2:6" x14ac:dyDescent="0.35">
      <c r="B4249" s="752" t="s">
        <v>1700</v>
      </c>
      <c r="C4249" s="752">
        <v>2710</v>
      </c>
      <c r="D4249" s="343" t="s">
        <v>6649</v>
      </c>
      <c r="E4249" s="752" t="s">
        <v>431</v>
      </c>
      <c r="F4249" s="752" t="s">
        <v>1698</v>
      </c>
    </row>
    <row r="4250" spans="2:6" x14ac:dyDescent="0.35">
      <c r="B4250" s="752" t="s">
        <v>1700</v>
      </c>
      <c r="C4250" s="752">
        <v>2710</v>
      </c>
      <c r="D4250" s="343" t="s">
        <v>12917</v>
      </c>
      <c r="E4250" s="752" t="s">
        <v>431</v>
      </c>
      <c r="F4250" s="752" t="s">
        <v>1698</v>
      </c>
    </row>
    <row r="4251" spans="2:6" x14ac:dyDescent="0.35">
      <c r="B4251" s="752" t="s">
        <v>1700</v>
      </c>
      <c r="C4251" s="752">
        <v>2710</v>
      </c>
      <c r="D4251" s="343" t="s">
        <v>12916</v>
      </c>
      <c r="E4251" s="752" t="s">
        <v>431</v>
      </c>
      <c r="F4251" s="752" t="s">
        <v>1698</v>
      </c>
    </row>
    <row r="4252" spans="2:6" x14ac:dyDescent="0.35">
      <c r="B4252" s="752" t="s">
        <v>1700</v>
      </c>
      <c r="C4252" s="752">
        <v>2710</v>
      </c>
      <c r="D4252" s="343" t="s">
        <v>12915</v>
      </c>
      <c r="E4252" s="752" t="s">
        <v>431</v>
      </c>
      <c r="F4252" s="752" t="s">
        <v>1698</v>
      </c>
    </row>
    <row r="4253" spans="2:6" x14ac:dyDescent="0.35">
      <c r="B4253" s="752" t="s">
        <v>1700</v>
      </c>
      <c r="C4253" s="752">
        <v>2710</v>
      </c>
      <c r="D4253" s="343" t="s">
        <v>12914</v>
      </c>
      <c r="E4253" s="752" t="s">
        <v>431</v>
      </c>
      <c r="F4253" s="752" t="s">
        <v>1698</v>
      </c>
    </row>
    <row r="4254" spans="2:6" x14ac:dyDescent="0.35">
      <c r="B4254" s="752" t="s">
        <v>1700</v>
      </c>
      <c r="C4254" s="752">
        <v>2710</v>
      </c>
      <c r="D4254" s="343" t="s">
        <v>12913</v>
      </c>
      <c r="E4254" s="752" t="s">
        <v>431</v>
      </c>
      <c r="F4254" s="752" t="s">
        <v>1698</v>
      </c>
    </row>
    <row r="4255" spans="2:6" x14ac:dyDescent="0.35">
      <c r="B4255" s="752" t="s">
        <v>1700</v>
      </c>
      <c r="C4255" s="752">
        <v>2710</v>
      </c>
      <c r="D4255" s="343" t="s">
        <v>12912</v>
      </c>
      <c r="E4255" s="752" t="s">
        <v>431</v>
      </c>
      <c r="F4255" s="752" t="s">
        <v>1698</v>
      </c>
    </row>
    <row r="4256" spans="2:6" x14ac:dyDescent="0.35">
      <c r="B4256" s="752" t="s">
        <v>1700</v>
      </c>
      <c r="C4256" s="752">
        <v>2710</v>
      </c>
      <c r="D4256" s="343" t="s">
        <v>12911</v>
      </c>
      <c r="E4256" s="752" t="s">
        <v>431</v>
      </c>
      <c r="F4256" s="752" t="s">
        <v>1698</v>
      </c>
    </row>
    <row r="4257" spans="2:6" x14ac:dyDescent="0.35">
      <c r="B4257" s="752" t="s">
        <v>1700</v>
      </c>
      <c r="C4257" s="752">
        <v>2710</v>
      </c>
      <c r="D4257" s="343" t="s">
        <v>12910</v>
      </c>
      <c r="E4257" s="752" t="s">
        <v>431</v>
      </c>
      <c r="F4257" s="752" t="s">
        <v>1698</v>
      </c>
    </row>
    <row r="4258" spans="2:6" x14ac:dyDescent="0.35">
      <c r="B4258" s="752" t="s">
        <v>1700</v>
      </c>
      <c r="C4258" s="752">
        <v>2710</v>
      </c>
      <c r="D4258" s="343" t="s">
        <v>12909</v>
      </c>
      <c r="E4258" s="752" t="s">
        <v>431</v>
      </c>
      <c r="F4258" s="753" t="s">
        <v>1698</v>
      </c>
    </row>
    <row r="4259" spans="2:6" x14ac:dyDescent="0.35">
      <c r="B4259" s="752" t="s">
        <v>1700</v>
      </c>
      <c r="C4259" s="752">
        <v>2710</v>
      </c>
      <c r="D4259" s="343" t="s">
        <v>12908</v>
      </c>
      <c r="E4259" s="752" t="s">
        <v>431</v>
      </c>
      <c r="F4259" s="752" t="s">
        <v>1698</v>
      </c>
    </row>
    <row r="4260" spans="2:6" x14ac:dyDescent="0.35">
      <c r="B4260" s="752" t="s">
        <v>1700</v>
      </c>
      <c r="C4260" s="752">
        <v>2710</v>
      </c>
      <c r="D4260" s="343" t="s">
        <v>12907</v>
      </c>
      <c r="E4260" s="752" t="s">
        <v>431</v>
      </c>
      <c r="F4260" s="752" t="s">
        <v>1698</v>
      </c>
    </row>
    <row r="4261" spans="2:6" x14ac:dyDescent="0.35">
      <c r="B4261" s="752" t="s">
        <v>1700</v>
      </c>
      <c r="C4261" s="752">
        <v>2710</v>
      </c>
      <c r="D4261" s="343" t="s">
        <v>12906</v>
      </c>
      <c r="E4261" s="752" t="s">
        <v>431</v>
      </c>
      <c r="F4261" s="752" t="s">
        <v>1698</v>
      </c>
    </row>
    <row r="4262" spans="2:6" x14ac:dyDescent="0.35">
      <c r="B4262" s="752" t="s">
        <v>1700</v>
      </c>
      <c r="C4262" s="752">
        <v>2710</v>
      </c>
      <c r="D4262" s="343" t="s">
        <v>12905</v>
      </c>
      <c r="E4262" s="752" t="s">
        <v>431</v>
      </c>
      <c r="F4262" s="752" t="s">
        <v>1698</v>
      </c>
    </row>
    <row r="4263" spans="2:6" x14ac:dyDescent="0.35">
      <c r="B4263" s="752" t="s">
        <v>1700</v>
      </c>
      <c r="C4263" s="752">
        <v>2710</v>
      </c>
      <c r="D4263" s="343" t="s">
        <v>12904</v>
      </c>
      <c r="E4263" s="752" t="s">
        <v>431</v>
      </c>
      <c r="F4263" s="752" t="s">
        <v>1698</v>
      </c>
    </row>
    <row r="4264" spans="2:6" x14ac:dyDescent="0.35">
      <c r="B4264" s="752" t="s">
        <v>1700</v>
      </c>
      <c r="C4264" s="752">
        <v>2710</v>
      </c>
      <c r="D4264" s="343" t="s">
        <v>12903</v>
      </c>
      <c r="E4264" s="752" t="s">
        <v>431</v>
      </c>
      <c r="F4264" s="752" t="s">
        <v>1698</v>
      </c>
    </row>
    <row r="4265" spans="2:6" x14ac:dyDescent="0.35">
      <c r="B4265" s="752" t="s">
        <v>1700</v>
      </c>
      <c r="C4265" s="752">
        <v>2710</v>
      </c>
      <c r="D4265" s="343" t="s">
        <v>12902</v>
      </c>
      <c r="E4265" s="752" t="s">
        <v>431</v>
      </c>
      <c r="F4265" s="752" t="s">
        <v>1698</v>
      </c>
    </row>
    <row r="4266" spans="2:6" x14ac:dyDescent="0.35">
      <c r="B4266" s="752" t="s">
        <v>1700</v>
      </c>
      <c r="C4266" s="752">
        <v>2710</v>
      </c>
      <c r="D4266" s="343" t="s">
        <v>12901</v>
      </c>
      <c r="E4266" s="752" t="s">
        <v>431</v>
      </c>
      <c r="F4266" s="752" t="s">
        <v>1698</v>
      </c>
    </row>
    <row r="4267" spans="2:6" x14ac:dyDescent="0.35">
      <c r="B4267" s="752" t="s">
        <v>1700</v>
      </c>
      <c r="C4267" s="752">
        <v>2710</v>
      </c>
      <c r="D4267" s="343" t="s">
        <v>12900</v>
      </c>
      <c r="E4267" s="752" t="s">
        <v>431</v>
      </c>
      <c r="F4267" s="752" t="s">
        <v>1698</v>
      </c>
    </row>
    <row r="4268" spans="2:6" x14ac:dyDescent="0.35">
      <c r="B4268" s="752" t="s">
        <v>1700</v>
      </c>
      <c r="C4268" s="752">
        <v>2710</v>
      </c>
      <c r="D4268" s="343" t="s">
        <v>12899</v>
      </c>
      <c r="E4268" s="752" t="s">
        <v>431</v>
      </c>
      <c r="F4268" s="752" t="s">
        <v>1698</v>
      </c>
    </row>
    <row r="4269" spans="2:6" x14ac:dyDescent="0.35">
      <c r="B4269" s="752" t="s">
        <v>1700</v>
      </c>
      <c r="C4269" s="752">
        <v>2710</v>
      </c>
      <c r="D4269" s="343" t="s">
        <v>12898</v>
      </c>
      <c r="E4269" s="752" t="s">
        <v>431</v>
      </c>
      <c r="F4269" s="752" t="s">
        <v>1698</v>
      </c>
    </row>
    <row r="4270" spans="2:6" x14ac:dyDescent="0.35">
      <c r="B4270" s="752" t="s">
        <v>1700</v>
      </c>
      <c r="C4270" s="752">
        <v>2710</v>
      </c>
      <c r="D4270" s="343" t="s">
        <v>12897</v>
      </c>
      <c r="E4270" s="752" t="s">
        <v>431</v>
      </c>
      <c r="F4270" s="752" t="s">
        <v>1698</v>
      </c>
    </row>
    <row r="4271" spans="2:6" x14ac:dyDescent="0.35">
      <c r="B4271" s="752" t="s">
        <v>1700</v>
      </c>
      <c r="C4271" s="752">
        <v>2710</v>
      </c>
      <c r="D4271" s="343" t="s">
        <v>12896</v>
      </c>
      <c r="E4271" s="752" t="s">
        <v>431</v>
      </c>
      <c r="F4271" s="752" t="s">
        <v>1698</v>
      </c>
    </row>
    <row r="4272" spans="2:6" x14ac:dyDescent="0.35">
      <c r="B4272" s="752" t="s">
        <v>1700</v>
      </c>
      <c r="C4272" s="752">
        <v>2710</v>
      </c>
      <c r="D4272" s="343" t="s">
        <v>12895</v>
      </c>
      <c r="E4272" s="752" t="s">
        <v>431</v>
      </c>
      <c r="F4272" s="752" t="s">
        <v>1698</v>
      </c>
    </row>
    <row r="4273" spans="2:6" x14ac:dyDescent="0.35">
      <c r="B4273" s="752" t="s">
        <v>1700</v>
      </c>
      <c r="C4273" s="752">
        <v>2711</v>
      </c>
      <c r="D4273" s="343" t="s">
        <v>12894</v>
      </c>
      <c r="E4273" s="752" t="s">
        <v>431</v>
      </c>
      <c r="F4273" s="752" t="s">
        <v>1698</v>
      </c>
    </row>
    <row r="4274" spans="2:6" x14ac:dyDescent="0.35">
      <c r="B4274" s="752" t="s">
        <v>1700</v>
      </c>
      <c r="C4274" s="752">
        <v>2711</v>
      </c>
      <c r="D4274" s="343" t="s">
        <v>12893</v>
      </c>
      <c r="E4274" s="752" t="s">
        <v>431</v>
      </c>
      <c r="F4274" s="752" t="s">
        <v>1698</v>
      </c>
    </row>
    <row r="4275" spans="2:6" x14ac:dyDescent="0.35">
      <c r="B4275" s="752" t="s">
        <v>1700</v>
      </c>
      <c r="C4275" s="752">
        <v>2711</v>
      </c>
      <c r="D4275" s="343" t="s">
        <v>4788</v>
      </c>
      <c r="E4275" s="752" t="s">
        <v>431</v>
      </c>
      <c r="F4275" s="752" t="s">
        <v>1698</v>
      </c>
    </row>
    <row r="4276" spans="2:6" x14ac:dyDescent="0.35">
      <c r="B4276" s="752" t="s">
        <v>1700</v>
      </c>
      <c r="C4276" s="752">
        <v>2711</v>
      </c>
      <c r="D4276" s="343" t="s">
        <v>12892</v>
      </c>
      <c r="E4276" s="752" t="s">
        <v>431</v>
      </c>
      <c r="F4276" s="752" t="s">
        <v>1698</v>
      </c>
    </row>
    <row r="4277" spans="2:6" x14ac:dyDescent="0.35">
      <c r="B4277" s="752" t="s">
        <v>1700</v>
      </c>
      <c r="C4277" s="752">
        <v>2711</v>
      </c>
      <c r="D4277" s="343" t="s">
        <v>12891</v>
      </c>
      <c r="E4277" s="752" t="s">
        <v>431</v>
      </c>
      <c r="F4277" s="752" t="s">
        <v>1698</v>
      </c>
    </row>
    <row r="4278" spans="2:6" x14ac:dyDescent="0.35">
      <c r="B4278" s="752" t="s">
        <v>1700</v>
      </c>
      <c r="C4278" s="752">
        <v>2711</v>
      </c>
      <c r="D4278" s="343" t="s">
        <v>3336</v>
      </c>
      <c r="E4278" s="752" t="s">
        <v>431</v>
      </c>
      <c r="F4278" s="752" t="s">
        <v>1698</v>
      </c>
    </row>
    <row r="4279" spans="2:6" x14ac:dyDescent="0.35">
      <c r="B4279" s="752" t="s">
        <v>1700</v>
      </c>
      <c r="C4279" s="752">
        <v>2711</v>
      </c>
      <c r="D4279" s="343" t="s">
        <v>12890</v>
      </c>
      <c r="E4279" s="752" t="s">
        <v>431</v>
      </c>
      <c r="F4279" s="752" t="s">
        <v>1698</v>
      </c>
    </row>
    <row r="4280" spans="2:6" x14ac:dyDescent="0.35">
      <c r="B4280" s="752" t="s">
        <v>1700</v>
      </c>
      <c r="C4280" s="752">
        <v>2711</v>
      </c>
      <c r="D4280" s="343" t="s">
        <v>12889</v>
      </c>
      <c r="E4280" s="752" t="s">
        <v>431</v>
      </c>
      <c r="F4280" s="752" t="s">
        <v>1698</v>
      </c>
    </row>
    <row r="4281" spans="2:6" x14ac:dyDescent="0.35">
      <c r="B4281" s="752" t="s">
        <v>1700</v>
      </c>
      <c r="C4281" s="752">
        <v>2711</v>
      </c>
      <c r="D4281" s="343" t="s">
        <v>5128</v>
      </c>
      <c r="E4281" s="752" t="s">
        <v>431</v>
      </c>
      <c r="F4281" s="752" t="s">
        <v>1698</v>
      </c>
    </row>
    <row r="4282" spans="2:6" x14ac:dyDescent="0.35">
      <c r="B4282" s="752" t="s">
        <v>1700</v>
      </c>
      <c r="C4282" s="752">
        <v>2711</v>
      </c>
      <c r="D4282" s="343" t="s">
        <v>12888</v>
      </c>
      <c r="E4282" s="752" t="s">
        <v>431</v>
      </c>
      <c r="F4282" s="752" t="s">
        <v>1698</v>
      </c>
    </row>
    <row r="4283" spans="2:6" x14ac:dyDescent="0.35">
      <c r="B4283" s="752" t="s">
        <v>1700</v>
      </c>
      <c r="C4283" s="752">
        <v>2711</v>
      </c>
      <c r="D4283" s="343" t="s">
        <v>9082</v>
      </c>
      <c r="E4283" s="752" t="s">
        <v>431</v>
      </c>
      <c r="F4283" s="752" t="s">
        <v>1698</v>
      </c>
    </row>
    <row r="4284" spans="2:6" x14ac:dyDescent="0.35">
      <c r="B4284" s="752" t="s">
        <v>1700</v>
      </c>
      <c r="C4284" s="752">
        <v>2711</v>
      </c>
      <c r="D4284" s="343" t="s">
        <v>12887</v>
      </c>
      <c r="E4284" s="752" t="s">
        <v>431</v>
      </c>
      <c r="F4284" s="752" t="s">
        <v>1698</v>
      </c>
    </row>
    <row r="4285" spans="2:6" x14ac:dyDescent="0.35">
      <c r="B4285" s="752" t="s">
        <v>1700</v>
      </c>
      <c r="C4285" s="752">
        <v>2711</v>
      </c>
      <c r="D4285" s="343" t="s">
        <v>12886</v>
      </c>
      <c r="E4285" s="752" t="s">
        <v>431</v>
      </c>
      <c r="F4285" s="752" t="s">
        <v>1698</v>
      </c>
    </row>
    <row r="4286" spans="2:6" x14ac:dyDescent="0.35">
      <c r="B4286" s="752" t="s">
        <v>1700</v>
      </c>
      <c r="C4286" s="752">
        <v>2712</v>
      </c>
      <c r="D4286" s="343" t="s">
        <v>12885</v>
      </c>
      <c r="E4286" s="752" t="s">
        <v>431</v>
      </c>
      <c r="F4286" s="752" t="s">
        <v>1698</v>
      </c>
    </row>
    <row r="4287" spans="2:6" x14ac:dyDescent="0.35">
      <c r="B4287" s="752" t="s">
        <v>1700</v>
      </c>
      <c r="C4287" s="752">
        <v>2712</v>
      </c>
      <c r="D4287" s="343" t="s">
        <v>12884</v>
      </c>
      <c r="E4287" s="752" t="s">
        <v>431</v>
      </c>
      <c r="F4287" s="752" t="s">
        <v>1698</v>
      </c>
    </row>
    <row r="4288" spans="2:6" x14ac:dyDescent="0.35">
      <c r="B4288" s="752" t="s">
        <v>1700</v>
      </c>
      <c r="C4288" s="752">
        <v>2713</v>
      </c>
      <c r="D4288" s="343" t="s">
        <v>12883</v>
      </c>
      <c r="E4288" s="752" t="s">
        <v>431</v>
      </c>
      <c r="F4288" s="752" t="s">
        <v>1698</v>
      </c>
    </row>
    <row r="4289" spans="2:6" x14ac:dyDescent="0.35">
      <c r="B4289" s="752" t="s">
        <v>1700</v>
      </c>
      <c r="C4289" s="752">
        <v>2713</v>
      </c>
      <c r="D4289" s="343" t="s">
        <v>12882</v>
      </c>
      <c r="E4289" s="752" t="s">
        <v>431</v>
      </c>
      <c r="F4289" s="752" t="s">
        <v>1698</v>
      </c>
    </row>
    <row r="4290" spans="2:6" x14ac:dyDescent="0.35">
      <c r="B4290" s="752" t="s">
        <v>1700</v>
      </c>
      <c r="C4290" s="752">
        <v>2713</v>
      </c>
      <c r="D4290" s="343" t="s">
        <v>12881</v>
      </c>
      <c r="E4290" s="752" t="s">
        <v>431</v>
      </c>
      <c r="F4290" s="752" t="s">
        <v>1698</v>
      </c>
    </row>
    <row r="4291" spans="2:6" x14ac:dyDescent="0.35">
      <c r="B4291" s="752" t="s">
        <v>1700</v>
      </c>
      <c r="C4291" s="752">
        <v>2713</v>
      </c>
      <c r="D4291" s="343" t="s">
        <v>12880</v>
      </c>
      <c r="E4291" s="752" t="s">
        <v>431</v>
      </c>
      <c r="F4291" s="752" t="s">
        <v>1698</v>
      </c>
    </row>
    <row r="4292" spans="2:6" x14ac:dyDescent="0.35">
      <c r="B4292" s="752" t="s">
        <v>1700</v>
      </c>
      <c r="C4292" s="752">
        <v>2714</v>
      </c>
      <c r="D4292" s="343" t="s">
        <v>8675</v>
      </c>
      <c r="E4292" s="752" t="s">
        <v>431</v>
      </c>
      <c r="F4292" s="752" t="s">
        <v>1698</v>
      </c>
    </row>
    <row r="4293" spans="2:6" x14ac:dyDescent="0.35">
      <c r="B4293" s="752" t="s">
        <v>1700</v>
      </c>
      <c r="C4293" s="752">
        <v>2714</v>
      </c>
      <c r="D4293" s="343" t="s">
        <v>10225</v>
      </c>
      <c r="E4293" s="752" t="s">
        <v>431</v>
      </c>
      <c r="F4293" s="752" t="s">
        <v>1698</v>
      </c>
    </row>
    <row r="4294" spans="2:6" x14ac:dyDescent="0.35">
      <c r="B4294" s="752" t="s">
        <v>1700</v>
      </c>
      <c r="C4294" s="752">
        <v>2714</v>
      </c>
      <c r="D4294" s="343" t="s">
        <v>12879</v>
      </c>
      <c r="E4294" s="752" t="s">
        <v>431</v>
      </c>
      <c r="F4294" s="752" t="s">
        <v>1698</v>
      </c>
    </row>
    <row r="4295" spans="2:6" x14ac:dyDescent="0.35">
      <c r="B4295" s="752" t="s">
        <v>1700</v>
      </c>
      <c r="C4295" s="752">
        <v>2714</v>
      </c>
      <c r="D4295" s="343" t="s">
        <v>12878</v>
      </c>
      <c r="E4295" s="752" t="s">
        <v>431</v>
      </c>
      <c r="F4295" s="752" t="s">
        <v>1698</v>
      </c>
    </row>
    <row r="4296" spans="2:6" x14ac:dyDescent="0.35">
      <c r="B4296" s="752" t="s">
        <v>1700</v>
      </c>
      <c r="C4296" s="752">
        <v>2715</v>
      </c>
      <c r="D4296" s="343" t="s">
        <v>12877</v>
      </c>
      <c r="E4296" s="752" t="s">
        <v>431</v>
      </c>
      <c r="F4296" s="752" t="s">
        <v>1698</v>
      </c>
    </row>
    <row r="4297" spans="2:6" x14ac:dyDescent="0.35">
      <c r="B4297" s="752" t="s">
        <v>1700</v>
      </c>
      <c r="C4297" s="752">
        <v>2715</v>
      </c>
      <c r="D4297" s="343" t="s">
        <v>12876</v>
      </c>
      <c r="E4297" s="752" t="s">
        <v>431</v>
      </c>
      <c r="F4297" s="752" t="s">
        <v>1698</v>
      </c>
    </row>
    <row r="4298" spans="2:6" x14ac:dyDescent="0.35">
      <c r="B4298" s="752" t="s">
        <v>1700</v>
      </c>
      <c r="C4298" s="752">
        <v>2715</v>
      </c>
      <c r="D4298" s="343" t="s">
        <v>12875</v>
      </c>
      <c r="E4298" s="752" t="s">
        <v>431</v>
      </c>
      <c r="F4298" s="752" t="s">
        <v>1698</v>
      </c>
    </row>
    <row r="4299" spans="2:6" x14ac:dyDescent="0.35">
      <c r="B4299" s="752" t="s">
        <v>1700</v>
      </c>
      <c r="C4299" s="752">
        <v>2715</v>
      </c>
      <c r="D4299" s="343" t="s">
        <v>12874</v>
      </c>
      <c r="E4299" s="752" t="s">
        <v>431</v>
      </c>
      <c r="F4299" s="752" t="s">
        <v>1698</v>
      </c>
    </row>
    <row r="4300" spans="2:6" x14ac:dyDescent="0.35">
      <c r="B4300" s="752" t="s">
        <v>1700</v>
      </c>
      <c r="C4300" s="752">
        <v>2715</v>
      </c>
      <c r="D4300" s="343" t="s">
        <v>12873</v>
      </c>
      <c r="E4300" s="752" t="s">
        <v>431</v>
      </c>
      <c r="F4300" s="752" t="s">
        <v>1698</v>
      </c>
    </row>
    <row r="4301" spans="2:6" x14ac:dyDescent="0.35">
      <c r="B4301" s="752" t="s">
        <v>1700</v>
      </c>
      <c r="C4301" s="752">
        <v>2716</v>
      </c>
      <c r="D4301" s="343" t="s">
        <v>12872</v>
      </c>
      <c r="E4301" s="752" t="s">
        <v>431</v>
      </c>
      <c r="F4301" s="752" t="s">
        <v>1698</v>
      </c>
    </row>
    <row r="4302" spans="2:6" x14ac:dyDescent="0.35">
      <c r="B4302" s="752" t="s">
        <v>1700</v>
      </c>
      <c r="C4302" s="752">
        <v>2716</v>
      </c>
      <c r="D4302" s="343" t="s">
        <v>12871</v>
      </c>
      <c r="E4302" s="752" t="s">
        <v>431</v>
      </c>
      <c r="F4302" s="752" t="s">
        <v>1698</v>
      </c>
    </row>
    <row r="4303" spans="2:6" x14ac:dyDescent="0.35">
      <c r="B4303" s="752" t="s">
        <v>1700</v>
      </c>
      <c r="C4303" s="752">
        <v>2716</v>
      </c>
      <c r="D4303" s="343" t="s">
        <v>12870</v>
      </c>
      <c r="E4303" s="752" t="s">
        <v>431</v>
      </c>
      <c r="F4303" s="752" t="s">
        <v>1698</v>
      </c>
    </row>
    <row r="4304" spans="2:6" x14ac:dyDescent="0.35">
      <c r="B4304" s="752" t="s">
        <v>1700</v>
      </c>
      <c r="C4304" s="752">
        <v>2716</v>
      </c>
      <c r="D4304" s="343" t="s">
        <v>12869</v>
      </c>
      <c r="E4304" s="752" t="s">
        <v>431</v>
      </c>
      <c r="F4304" s="752" t="s">
        <v>1698</v>
      </c>
    </row>
    <row r="4305" spans="2:6" x14ac:dyDescent="0.35">
      <c r="B4305" s="752" t="s">
        <v>1700</v>
      </c>
      <c r="C4305" s="752">
        <v>2716</v>
      </c>
      <c r="D4305" s="343" t="s">
        <v>12868</v>
      </c>
      <c r="E4305" s="752" t="s">
        <v>431</v>
      </c>
      <c r="F4305" s="752" t="s">
        <v>1698</v>
      </c>
    </row>
    <row r="4306" spans="2:6" x14ac:dyDescent="0.35">
      <c r="B4306" s="752" t="s">
        <v>1700</v>
      </c>
      <c r="C4306" s="752">
        <v>2717</v>
      </c>
      <c r="D4306" s="343" t="s">
        <v>12867</v>
      </c>
      <c r="E4306" s="752" t="s">
        <v>431</v>
      </c>
      <c r="F4306" s="752" t="s">
        <v>1698</v>
      </c>
    </row>
    <row r="4307" spans="2:6" x14ac:dyDescent="0.35">
      <c r="B4307" s="752" t="s">
        <v>1700</v>
      </c>
      <c r="C4307" s="752">
        <v>2717</v>
      </c>
      <c r="D4307" s="343" t="s">
        <v>12866</v>
      </c>
      <c r="E4307" s="752" t="s">
        <v>431</v>
      </c>
      <c r="F4307" s="752" t="s">
        <v>1698</v>
      </c>
    </row>
    <row r="4308" spans="2:6" x14ac:dyDescent="0.35">
      <c r="B4308" s="752" t="s">
        <v>1700</v>
      </c>
      <c r="C4308" s="752">
        <v>2720</v>
      </c>
      <c r="D4308" s="343" t="s">
        <v>12865</v>
      </c>
      <c r="E4308" s="752" t="s">
        <v>431</v>
      </c>
      <c r="F4308" s="752" t="s">
        <v>1698</v>
      </c>
    </row>
    <row r="4309" spans="2:6" x14ac:dyDescent="0.35">
      <c r="B4309" s="752" t="s">
        <v>1700</v>
      </c>
      <c r="C4309" s="752">
        <v>2720</v>
      </c>
      <c r="D4309" s="343" t="s">
        <v>12864</v>
      </c>
      <c r="E4309" s="752" t="s">
        <v>431</v>
      </c>
      <c r="F4309" s="752" t="s">
        <v>1698</v>
      </c>
    </row>
    <row r="4310" spans="2:6" x14ac:dyDescent="0.35">
      <c r="B4310" s="752" t="s">
        <v>1700</v>
      </c>
      <c r="C4310" s="752">
        <v>2720</v>
      </c>
      <c r="D4310" s="343" t="s">
        <v>12863</v>
      </c>
      <c r="E4310" s="752" t="s">
        <v>431</v>
      </c>
      <c r="F4310" s="752" t="s">
        <v>1698</v>
      </c>
    </row>
    <row r="4311" spans="2:6" x14ac:dyDescent="0.35">
      <c r="B4311" s="752" t="s">
        <v>1700</v>
      </c>
      <c r="C4311" s="752">
        <v>2720</v>
      </c>
      <c r="D4311" s="343" t="s">
        <v>12862</v>
      </c>
      <c r="E4311" s="752" t="s">
        <v>431</v>
      </c>
      <c r="F4311" s="752" t="s">
        <v>1698</v>
      </c>
    </row>
    <row r="4312" spans="2:6" x14ac:dyDescent="0.35">
      <c r="B4312" s="752" t="s">
        <v>1700</v>
      </c>
      <c r="C4312" s="752">
        <v>2720</v>
      </c>
      <c r="D4312" s="343" t="s">
        <v>12861</v>
      </c>
      <c r="E4312" s="752" t="s">
        <v>431</v>
      </c>
      <c r="F4312" s="752" t="s">
        <v>1698</v>
      </c>
    </row>
    <row r="4313" spans="2:6" x14ac:dyDescent="0.35">
      <c r="B4313" s="752" t="s">
        <v>1700</v>
      </c>
      <c r="C4313" s="752">
        <v>2720</v>
      </c>
      <c r="D4313" s="343" t="s">
        <v>12860</v>
      </c>
      <c r="E4313" s="752" t="s">
        <v>431</v>
      </c>
      <c r="F4313" s="752" t="s">
        <v>1698</v>
      </c>
    </row>
    <row r="4314" spans="2:6" x14ac:dyDescent="0.35">
      <c r="B4314" s="752" t="s">
        <v>1700</v>
      </c>
      <c r="C4314" s="752">
        <v>2720</v>
      </c>
      <c r="D4314" s="343" t="s">
        <v>12859</v>
      </c>
      <c r="E4314" s="752" t="s">
        <v>431</v>
      </c>
      <c r="F4314" s="752" t="s">
        <v>1698</v>
      </c>
    </row>
    <row r="4315" spans="2:6" x14ac:dyDescent="0.35">
      <c r="B4315" s="752" t="s">
        <v>1700</v>
      </c>
      <c r="C4315" s="752">
        <v>2720</v>
      </c>
      <c r="D4315" s="343" t="s">
        <v>12858</v>
      </c>
      <c r="E4315" s="752" t="s">
        <v>431</v>
      </c>
      <c r="F4315" s="752" t="s">
        <v>1698</v>
      </c>
    </row>
    <row r="4316" spans="2:6" x14ac:dyDescent="0.35">
      <c r="B4316" s="752" t="s">
        <v>1700</v>
      </c>
      <c r="C4316" s="752">
        <v>2720</v>
      </c>
      <c r="D4316" s="343" t="s">
        <v>12054</v>
      </c>
      <c r="E4316" s="752" t="s">
        <v>431</v>
      </c>
      <c r="F4316" s="752" t="s">
        <v>1698</v>
      </c>
    </row>
    <row r="4317" spans="2:6" x14ac:dyDescent="0.35">
      <c r="B4317" s="752" t="s">
        <v>1700</v>
      </c>
      <c r="C4317" s="752">
        <v>2720</v>
      </c>
      <c r="D4317" s="343" t="s">
        <v>12857</v>
      </c>
      <c r="E4317" s="752" t="s">
        <v>431</v>
      </c>
      <c r="F4317" s="752" t="s">
        <v>1698</v>
      </c>
    </row>
    <row r="4318" spans="2:6" x14ac:dyDescent="0.35">
      <c r="B4318" s="752" t="s">
        <v>1700</v>
      </c>
      <c r="C4318" s="752">
        <v>2720</v>
      </c>
      <c r="D4318" s="343" t="s">
        <v>12856</v>
      </c>
      <c r="E4318" s="752" t="s">
        <v>431</v>
      </c>
      <c r="F4318" s="752" t="s">
        <v>1698</v>
      </c>
    </row>
    <row r="4319" spans="2:6" x14ac:dyDescent="0.35">
      <c r="B4319" s="752" t="s">
        <v>1700</v>
      </c>
      <c r="C4319" s="752">
        <v>2720</v>
      </c>
      <c r="D4319" s="343" t="s">
        <v>12855</v>
      </c>
      <c r="E4319" s="752" t="s">
        <v>431</v>
      </c>
      <c r="F4319" s="752" t="s">
        <v>1698</v>
      </c>
    </row>
    <row r="4320" spans="2:6" x14ac:dyDescent="0.35">
      <c r="B4320" s="752" t="s">
        <v>1700</v>
      </c>
      <c r="C4320" s="752">
        <v>2720</v>
      </c>
      <c r="D4320" s="343" t="s">
        <v>12854</v>
      </c>
      <c r="E4320" s="752" t="s">
        <v>431</v>
      </c>
      <c r="F4320" s="752" t="s">
        <v>1698</v>
      </c>
    </row>
    <row r="4321" spans="2:6" x14ac:dyDescent="0.35">
      <c r="B4321" s="752" t="s">
        <v>1700</v>
      </c>
      <c r="C4321" s="752">
        <v>2720</v>
      </c>
      <c r="D4321" s="343" t="s">
        <v>12853</v>
      </c>
      <c r="E4321" s="752" t="s">
        <v>431</v>
      </c>
      <c r="F4321" s="752" t="s">
        <v>1698</v>
      </c>
    </row>
    <row r="4322" spans="2:6" x14ac:dyDescent="0.35">
      <c r="B4322" s="752" t="s">
        <v>1700</v>
      </c>
      <c r="C4322" s="752">
        <v>2720</v>
      </c>
      <c r="D4322" s="343" t="s">
        <v>11635</v>
      </c>
      <c r="E4322" s="752" t="s">
        <v>431</v>
      </c>
      <c r="F4322" s="752" t="s">
        <v>1698</v>
      </c>
    </row>
    <row r="4323" spans="2:6" x14ac:dyDescent="0.35">
      <c r="B4323" s="752" t="s">
        <v>1700</v>
      </c>
      <c r="C4323" s="752">
        <v>2720</v>
      </c>
      <c r="D4323" s="343" t="s">
        <v>12852</v>
      </c>
      <c r="E4323" s="752" t="s">
        <v>431</v>
      </c>
      <c r="F4323" s="752" t="s">
        <v>1698</v>
      </c>
    </row>
    <row r="4324" spans="2:6" x14ac:dyDescent="0.35">
      <c r="B4324" s="752" t="s">
        <v>1700</v>
      </c>
      <c r="C4324" s="752">
        <v>2720</v>
      </c>
      <c r="D4324" s="343" t="s">
        <v>12851</v>
      </c>
      <c r="E4324" s="752" t="s">
        <v>431</v>
      </c>
      <c r="F4324" s="752" t="s">
        <v>1698</v>
      </c>
    </row>
    <row r="4325" spans="2:6" x14ac:dyDescent="0.35">
      <c r="B4325" s="752" t="s">
        <v>1700</v>
      </c>
      <c r="C4325" s="752">
        <v>2720</v>
      </c>
      <c r="D4325" s="343" t="s">
        <v>12850</v>
      </c>
      <c r="E4325" s="752" t="s">
        <v>431</v>
      </c>
      <c r="F4325" s="752" t="s">
        <v>1698</v>
      </c>
    </row>
    <row r="4326" spans="2:6" x14ac:dyDescent="0.35">
      <c r="B4326" s="752" t="s">
        <v>1700</v>
      </c>
      <c r="C4326" s="752">
        <v>2720</v>
      </c>
      <c r="D4326" s="343" t="s">
        <v>4052</v>
      </c>
      <c r="E4326" s="752" t="s">
        <v>431</v>
      </c>
      <c r="F4326" s="752" t="s">
        <v>1698</v>
      </c>
    </row>
    <row r="4327" spans="2:6" x14ac:dyDescent="0.35">
      <c r="B4327" s="752" t="s">
        <v>1700</v>
      </c>
      <c r="C4327" s="752">
        <v>2720</v>
      </c>
      <c r="D4327" s="343" t="s">
        <v>12849</v>
      </c>
      <c r="E4327" s="752" t="s">
        <v>431</v>
      </c>
      <c r="F4327" s="752" t="s">
        <v>1698</v>
      </c>
    </row>
    <row r="4328" spans="2:6" x14ac:dyDescent="0.35">
      <c r="B4328" s="752" t="s">
        <v>1700</v>
      </c>
      <c r="C4328" s="752">
        <v>2720</v>
      </c>
      <c r="D4328" s="343" t="s">
        <v>12848</v>
      </c>
      <c r="E4328" s="752" t="s">
        <v>431</v>
      </c>
      <c r="F4328" s="752" t="s">
        <v>1698</v>
      </c>
    </row>
    <row r="4329" spans="2:6" x14ac:dyDescent="0.35">
      <c r="B4329" s="752" t="s">
        <v>1700</v>
      </c>
      <c r="C4329" s="752">
        <v>2720</v>
      </c>
      <c r="D4329" s="343" t="s">
        <v>12847</v>
      </c>
      <c r="E4329" s="752" t="s">
        <v>431</v>
      </c>
      <c r="F4329" s="752" t="s">
        <v>1711</v>
      </c>
    </row>
    <row r="4330" spans="2:6" x14ac:dyDescent="0.35">
      <c r="B4330" s="752" t="s">
        <v>1700</v>
      </c>
      <c r="C4330" s="752">
        <v>2720</v>
      </c>
      <c r="D4330" s="343" t="s">
        <v>12846</v>
      </c>
      <c r="E4330" s="752" t="s">
        <v>431</v>
      </c>
      <c r="F4330" s="752" t="s">
        <v>1698</v>
      </c>
    </row>
    <row r="4331" spans="2:6" x14ac:dyDescent="0.35">
      <c r="B4331" s="752" t="s">
        <v>1700</v>
      </c>
      <c r="C4331" s="752">
        <v>2720</v>
      </c>
      <c r="D4331" s="343" t="s">
        <v>12845</v>
      </c>
      <c r="E4331" s="752" t="s">
        <v>431</v>
      </c>
      <c r="F4331" s="752" t="s">
        <v>1698</v>
      </c>
    </row>
    <row r="4332" spans="2:6" x14ac:dyDescent="0.35">
      <c r="B4332" s="752" t="s">
        <v>1700</v>
      </c>
      <c r="C4332" s="752">
        <v>2720</v>
      </c>
      <c r="D4332" s="343" t="s">
        <v>12844</v>
      </c>
      <c r="E4332" s="752" t="s">
        <v>431</v>
      </c>
      <c r="F4332" s="752" t="s">
        <v>1698</v>
      </c>
    </row>
    <row r="4333" spans="2:6" x14ac:dyDescent="0.35">
      <c r="B4333" s="752" t="s">
        <v>1700</v>
      </c>
      <c r="C4333" s="752">
        <v>2720</v>
      </c>
      <c r="D4333" s="343" t="s">
        <v>12843</v>
      </c>
      <c r="E4333" s="752" t="s">
        <v>431</v>
      </c>
      <c r="F4333" s="752" t="s">
        <v>1698</v>
      </c>
    </row>
    <row r="4334" spans="2:6" x14ac:dyDescent="0.35">
      <c r="B4334" s="752" t="s">
        <v>1700</v>
      </c>
      <c r="C4334" s="752">
        <v>2720</v>
      </c>
      <c r="D4334" s="343" t="s">
        <v>12842</v>
      </c>
      <c r="E4334" s="752" t="s">
        <v>431</v>
      </c>
      <c r="F4334" s="752" t="s">
        <v>1698</v>
      </c>
    </row>
    <row r="4335" spans="2:6" x14ac:dyDescent="0.35">
      <c r="B4335" s="752" t="s">
        <v>1700</v>
      </c>
      <c r="C4335" s="752">
        <v>2720</v>
      </c>
      <c r="D4335" s="343" t="s">
        <v>12841</v>
      </c>
      <c r="E4335" s="752" t="s">
        <v>431</v>
      </c>
      <c r="F4335" s="752" t="s">
        <v>1698</v>
      </c>
    </row>
    <row r="4336" spans="2:6" x14ac:dyDescent="0.35">
      <c r="B4336" s="752" t="s">
        <v>1700</v>
      </c>
      <c r="C4336" s="752">
        <v>2721</v>
      </c>
      <c r="D4336" s="343" t="s">
        <v>12840</v>
      </c>
      <c r="E4336" s="752" t="s">
        <v>431</v>
      </c>
      <c r="F4336" s="752" t="s">
        <v>1698</v>
      </c>
    </row>
    <row r="4337" spans="2:6" x14ac:dyDescent="0.35">
      <c r="B4337" s="752" t="s">
        <v>1700</v>
      </c>
      <c r="C4337" s="752">
        <v>2721</v>
      </c>
      <c r="D4337" s="343" t="s">
        <v>12839</v>
      </c>
      <c r="E4337" s="752" t="s">
        <v>431</v>
      </c>
      <c r="F4337" s="752" t="s">
        <v>1698</v>
      </c>
    </row>
    <row r="4338" spans="2:6" x14ac:dyDescent="0.35">
      <c r="B4338" s="752" t="s">
        <v>1700</v>
      </c>
      <c r="C4338" s="752">
        <v>2722</v>
      </c>
      <c r="D4338" s="343" t="s">
        <v>12838</v>
      </c>
      <c r="E4338" s="752" t="s">
        <v>431</v>
      </c>
      <c r="F4338" s="752" t="s">
        <v>1698</v>
      </c>
    </row>
    <row r="4339" spans="2:6" x14ac:dyDescent="0.35">
      <c r="B4339" s="752" t="s">
        <v>1700</v>
      </c>
      <c r="C4339" s="752">
        <v>2722</v>
      </c>
      <c r="D4339" s="343" t="s">
        <v>12837</v>
      </c>
      <c r="E4339" s="752" t="s">
        <v>431</v>
      </c>
      <c r="F4339" s="752" t="s">
        <v>1698</v>
      </c>
    </row>
    <row r="4340" spans="2:6" x14ac:dyDescent="0.35">
      <c r="B4340" s="752" t="s">
        <v>1700</v>
      </c>
      <c r="C4340" s="752">
        <v>2722</v>
      </c>
      <c r="D4340" s="343" t="s">
        <v>12836</v>
      </c>
      <c r="E4340" s="752" t="s">
        <v>431</v>
      </c>
      <c r="F4340" s="752" t="s">
        <v>1698</v>
      </c>
    </row>
    <row r="4341" spans="2:6" x14ac:dyDescent="0.35">
      <c r="B4341" s="752" t="s">
        <v>1700</v>
      </c>
      <c r="C4341" s="752">
        <v>2722</v>
      </c>
      <c r="D4341" s="343" t="s">
        <v>12835</v>
      </c>
      <c r="E4341" s="752" t="s">
        <v>431</v>
      </c>
      <c r="F4341" s="752" t="s">
        <v>1698</v>
      </c>
    </row>
    <row r="4342" spans="2:6" x14ac:dyDescent="0.35">
      <c r="B4342" s="752" t="s">
        <v>1700</v>
      </c>
      <c r="C4342" s="752">
        <v>2722</v>
      </c>
      <c r="D4342" s="343" t="s">
        <v>12834</v>
      </c>
      <c r="E4342" s="752" t="s">
        <v>431</v>
      </c>
      <c r="F4342" s="752" t="s">
        <v>1698</v>
      </c>
    </row>
    <row r="4343" spans="2:6" x14ac:dyDescent="0.35">
      <c r="B4343" s="752" t="s">
        <v>1700</v>
      </c>
      <c r="C4343" s="752">
        <v>2722</v>
      </c>
      <c r="D4343" s="343" t="s">
        <v>12833</v>
      </c>
      <c r="E4343" s="752" t="s">
        <v>431</v>
      </c>
      <c r="F4343" s="752" t="s">
        <v>1698</v>
      </c>
    </row>
    <row r="4344" spans="2:6" x14ac:dyDescent="0.35">
      <c r="B4344" s="752" t="s">
        <v>1700</v>
      </c>
      <c r="C4344" s="752">
        <v>2722</v>
      </c>
      <c r="D4344" s="343" t="s">
        <v>12832</v>
      </c>
      <c r="E4344" s="752" t="s">
        <v>431</v>
      </c>
      <c r="F4344" s="752" t="s">
        <v>1698</v>
      </c>
    </row>
    <row r="4345" spans="2:6" x14ac:dyDescent="0.35">
      <c r="B4345" s="752" t="s">
        <v>1700</v>
      </c>
      <c r="C4345" s="752">
        <v>2722</v>
      </c>
      <c r="D4345" s="343" t="s">
        <v>12831</v>
      </c>
      <c r="E4345" s="752" t="s">
        <v>431</v>
      </c>
      <c r="F4345" s="753" t="s">
        <v>1698</v>
      </c>
    </row>
    <row r="4346" spans="2:6" x14ac:dyDescent="0.35">
      <c r="B4346" s="752" t="s">
        <v>1700</v>
      </c>
      <c r="C4346" s="752">
        <v>2722</v>
      </c>
      <c r="D4346" s="343" t="s">
        <v>12830</v>
      </c>
      <c r="E4346" s="752" t="s">
        <v>431</v>
      </c>
      <c r="F4346" s="752" t="s">
        <v>1698</v>
      </c>
    </row>
    <row r="4347" spans="2:6" x14ac:dyDescent="0.35">
      <c r="B4347" s="752" t="s">
        <v>1700</v>
      </c>
      <c r="C4347" s="752">
        <v>2725</v>
      </c>
      <c r="D4347" s="343" t="s">
        <v>12829</v>
      </c>
      <c r="E4347" s="752" t="s">
        <v>431</v>
      </c>
      <c r="F4347" s="752" t="s">
        <v>1698</v>
      </c>
    </row>
    <row r="4348" spans="2:6" x14ac:dyDescent="0.35">
      <c r="B4348" s="752" t="s">
        <v>1700</v>
      </c>
      <c r="C4348" s="752">
        <v>2726</v>
      </c>
      <c r="D4348" s="343" t="s">
        <v>12828</v>
      </c>
      <c r="E4348" s="752" t="s">
        <v>431</v>
      </c>
      <c r="F4348" s="752" t="s">
        <v>1698</v>
      </c>
    </row>
    <row r="4349" spans="2:6" x14ac:dyDescent="0.35">
      <c r="B4349" s="752" t="s">
        <v>1700</v>
      </c>
      <c r="C4349" s="752">
        <v>2726</v>
      </c>
      <c r="D4349" s="343" t="s">
        <v>12827</v>
      </c>
      <c r="E4349" s="752" t="s">
        <v>431</v>
      </c>
      <c r="F4349" s="752" t="s">
        <v>1698</v>
      </c>
    </row>
    <row r="4350" spans="2:6" x14ac:dyDescent="0.35">
      <c r="B4350" s="752" t="s">
        <v>1700</v>
      </c>
      <c r="C4350" s="752">
        <v>2727</v>
      </c>
      <c r="D4350" s="343" t="s">
        <v>12826</v>
      </c>
      <c r="E4350" s="752" t="s">
        <v>431</v>
      </c>
      <c r="F4350" s="752" t="s">
        <v>1698</v>
      </c>
    </row>
    <row r="4351" spans="2:6" x14ac:dyDescent="0.35">
      <c r="B4351" s="752" t="s">
        <v>1700</v>
      </c>
      <c r="C4351" s="752">
        <v>2727</v>
      </c>
      <c r="D4351" s="343" t="s">
        <v>12825</v>
      </c>
      <c r="E4351" s="752" t="s">
        <v>431</v>
      </c>
      <c r="F4351" s="752" t="s">
        <v>1698</v>
      </c>
    </row>
    <row r="4352" spans="2:6" x14ac:dyDescent="0.35">
      <c r="B4352" s="752" t="s">
        <v>1700</v>
      </c>
      <c r="C4352" s="752">
        <v>2727</v>
      </c>
      <c r="D4352" s="343" t="s">
        <v>12824</v>
      </c>
      <c r="E4352" s="752" t="s">
        <v>431</v>
      </c>
      <c r="F4352" s="752" t="s">
        <v>1698</v>
      </c>
    </row>
    <row r="4353" spans="2:6" x14ac:dyDescent="0.35">
      <c r="B4353" s="752" t="s">
        <v>1700</v>
      </c>
      <c r="C4353" s="752">
        <v>2729</v>
      </c>
      <c r="D4353" s="343" t="s">
        <v>12823</v>
      </c>
      <c r="E4353" s="752" t="s">
        <v>431</v>
      </c>
      <c r="F4353" s="752" t="s">
        <v>1698</v>
      </c>
    </row>
    <row r="4354" spans="2:6" x14ac:dyDescent="0.35">
      <c r="B4354" s="752" t="s">
        <v>1700</v>
      </c>
      <c r="C4354" s="752">
        <v>2729</v>
      </c>
      <c r="D4354" s="343" t="s">
        <v>12822</v>
      </c>
      <c r="E4354" s="752" t="s">
        <v>431</v>
      </c>
      <c r="F4354" s="752" t="s">
        <v>1698</v>
      </c>
    </row>
    <row r="4355" spans="2:6" x14ac:dyDescent="0.35">
      <c r="B4355" s="752" t="s">
        <v>1700</v>
      </c>
      <c r="C4355" s="752">
        <v>2729</v>
      </c>
      <c r="D4355" s="343" t="s">
        <v>12821</v>
      </c>
      <c r="E4355" s="752" t="s">
        <v>431</v>
      </c>
      <c r="F4355" s="752" t="s">
        <v>1698</v>
      </c>
    </row>
    <row r="4356" spans="2:6" x14ac:dyDescent="0.35">
      <c r="B4356" s="752" t="s">
        <v>1700</v>
      </c>
      <c r="C4356" s="752">
        <v>2729</v>
      </c>
      <c r="D4356" s="343" t="s">
        <v>12820</v>
      </c>
      <c r="E4356" s="752" t="s">
        <v>431</v>
      </c>
      <c r="F4356" s="752" t="s">
        <v>1698</v>
      </c>
    </row>
    <row r="4357" spans="2:6" x14ac:dyDescent="0.35">
      <c r="B4357" s="752" t="s">
        <v>1700</v>
      </c>
      <c r="C4357" s="752">
        <v>2729</v>
      </c>
      <c r="D4357" s="343" t="s">
        <v>12819</v>
      </c>
      <c r="E4357" s="752" t="s">
        <v>431</v>
      </c>
      <c r="F4357" s="752" t="s">
        <v>1698</v>
      </c>
    </row>
    <row r="4358" spans="2:6" x14ac:dyDescent="0.35">
      <c r="B4358" s="752" t="s">
        <v>1700</v>
      </c>
      <c r="C4358" s="752">
        <v>2729</v>
      </c>
      <c r="D4358" s="343" t="s">
        <v>12818</v>
      </c>
      <c r="E4358" s="752" t="s">
        <v>431</v>
      </c>
      <c r="F4358" s="752" t="s">
        <v>1698</v>
      </c>
    </row>
    <row r="4359" spans="2:6" x14ac:dyDescent="0.35">
      <c r="B4359" s="752" t="s">
        <v>1700</v>
      </c>
      <c r="C4359" s="752">
        <v>2729</v>
      </c>
      <c r="D4359" s="343" t="s">
        <v>11462</v>
      </c>
      <c r="E4359" s="752" t="s">
        <v>431</v>
      </c>
      <c r="F4359" s="752" t="s">
        <v>1698</v>
      </c>
    </row>
    <row r="4360" spans="2:6" x14ac:dyDescent="0.35">
      <c r="B4360" s="752" t="s">
        <v>1700</v>
      </c>
      <c r="C4360" s="752">
        <v>2729</v>
      </c>
      <c r="D4360" s="343" t="s">
        <v>12817</v>
      </c>
      <c r="E4360" s="752" t="s">
        <v>431</v>
      </c>
      <c r="F4360" s="752" t="s">
        <v>1698</v>
      </c>
    </row>
    <row r="4361" spans="2:6" x14ac:dyDescent="0.35">
      <c r="B4361" s="752" t="s">
        <v>1700</v>
      </c>
      <c r="C4361" s="752">
        <v>2729</v>
      </c>
      <c r="D4361" s="343" t="s">
        <v>12816</v>
      </c>
      <c r="E4361" s="752" t="s">
        <v>431</v>
      </c>
      <c r="F4361" s="752" t="s">
        <v>1698</v>
      </c>
    </row>
    <row r="4362" spans="2:6" x14ac:dyDescent="0.35">
      <c r="B4362" s="752" t="s">
        <v>1700</v>
      </c>
      <c r="C4362" s="752">
        <v>2729</v>
      </c>
      <c r="D4362" s="343" t="s">
        <v>12815</v>
      </c>
      <c r="E4362" s="752" t="s">
        <v>431</v>
      </c>
      <c r="F4362" s="752" t="s">
        <v>1698</v>
      </c>
    </row>
    <row r="4363" spans="2:6" x14ac:dyDescent="0.35">
      <c r="B4363" s="752" t="s">
        <v>1700</v>
      </c>
      <c r="C4363" s="752">
        <v>2729</v>
      </c>
      <c r="D4363" s="343" t="s">
        <v>12814</v>
      </c>
      <c r="E4363" s="752" t="s">
        <v>431</v>
      </c>
      <c r="F4363" s="752" t="s">
        <v>1698</v>
      </c>
    </row>
    <row r="4364" spans="2:6" x14ac:dyDescent="0.35">
      <c r="B4364" s="752" t="s">
        <v>1700</v>
      </c>
      <c r="C4364" s="752">
        <v>2729</v>
      </c>
      <c r="D4364" s="343" t="s">
        <v>2740</v>
      </c>
      <c r="E4364" s="752" t="s">
        <v>431</v>
      </c>
      <c r="F4364" s="752" t="s">
        <v>1698</v>
      </c>
    </row>
    <row r="4365" spans="2:6" x14ac:dyDescent="0.35">
      <c r="B4365" s="752" t="s">
        <v>1700</v>
      </c>
      <c r="C4365" s="752">
        <v>2729</v>
      </c>
      <c r="D4365" s="343" t="s">
        <v>12813</v>
      </c>
      <c r="E4365" s="752" t="s">
        <v>431</v>
      </c>
      <c r="F4365" s="752" t="s">
        <v>1698</v>
      </c>
    </row>
    <row r="4366" spans="2:6" x14ac:dyDescent="0.35">
      <c r="B4366" s="752" t="s">
        <v>1700</v>
      </c>
      <c r="C4366" s="752">
        <v>2729</v>
      </c>
      <c r="D4366" s="343" t="s">
        <v>12812</v>
      </c>
      <c r="E4366" s="752" t="s">
        <v>431</v>
      </c>
      <c r="F4366" s="752" t="s">
        <v>1698</v>
      </c>
    </row>
    <row r="4367" spans="2:6" x14ac:dyDescent="0.35">
      <c r="B4367" s="752" t="s">
        <v>1700</v>
      </c>
      <c r="C4367" s="752">
        <v>2729</v>
      </c>
      <c r="D4367" s="343" t="s">
        <v>1949</v>
      </c>
      <c r="E4367" s="752" t="s">
        <v>431</v>
      </c>
      <c r="F4367" s="752" t="s">
        <v>1698</v>
      </c>
    </row>
    <row r="4368" spans="2:6" x14ac:dyDescent="0.35">
      <c r="B4368" s="752" t="s">
        <v>1700</v>
      </c>
      <c r="C4368" s="752">
        <v>2729</v>
      </c>
      <c r="D4368" s="343" t="s">
        <v>12811</v>
      </c>
      <c r="E4368" s="752" t="s">
        <v>431</v>
      </c>
      <c r="F4368" s="752" t="s">
        <v>1698</v>
      </c>
    </row>
    <row r="4369" spans="2:6" x14ac:dyDescent="0.35">
      <c r="B4369" s="752" t="s">
        <v>1700</v>
      </c>
      <c r="C4369" s="752">
        <v>2729</v>
      </c>
      <c r="D4369" s="343" t="s">
        <v>12810</v>
      </c>
      <c r="E4369" s="752" t="s">
        <v>431</v>
      </c>
      <c r="F4369" s="752" t="s">
        <v>1698</v>
      </c>
    </row>
    <row r="4370" spans="2:6" x14ac:dyDescent="0.35">
      <c r="B4370" s="752" t="s">
        <v>1700</v>
      </c>
      <c r="C4370" s="752">
        <v>2730</v>
      </c>
      <c r="D4370" s="343" t="s">
        <v>12809</v>
      </c>
      <c r="E4370" s="752" t="s">
        <v>431</v>
      </c>
      <c r="F4370" s="752" t="s">
        <v>1698</v>
      </c>
    </row>
    <row r="4371" spans="2:6" x14ac:dyDescent="0.35">
      <c r="B4371" s="752" t="s">
        <v>1700</v>
      </c>
      <c r="C4371" s="752">
        <v>2730</v>
      </c>
      <c r="D4371" s="343" t="s">
        <v>12808</v>
      </c>
      <c r="E4371" s="752" t="s">
        <v>431</v>
      </c>
      <c r="F4371" s="752" t="s">
        <v>1698</v>
      </c>
    </row>
    <row r="4372" spans="2:6" x14ac:dyDescent="0.35">
      <c r="B4372" s="752" t="s">
        <v>1700</v>
      </c>
      <c r="C4372" s="752">
        <v>2730</v>
      </c>
      <c r="D4372" s="343" t="s">
        <v>12807</v>
      </c>
      <c r="E4372" s="752" t="s">
        <v>431</v>
      </c>
      <c r="F4372" s="752" t="s">
        <v>1698</v>
      </c>
    </row>
    <row r="4373" spans="2:6" x14ac:dyDescent="0.35">
      <c r="B4373" s="752" t="s">
        <v>1700</v>
      </c>
      <c r="C4373" s="752">
        <v>2730</v>
      </c>
      <c r="D4373" s="343" t="s">
        <v>12806</v>
      </c>
      <c r="E4373" s="752" t="s">
        <v>431</v>
      </c>
      <c r="F4373" s="752" t="s">
        <v>1698</v>
      </c>
    </row>
    <row r="4374" spans="2:6" x14ac:dyDescent="0.35">
      <c r="B4374" s="752" t="s">
        <v>1700</v>
      </c>
      <c r="C4374" s="752">
        <v>2731</v>
      </c>
      <c r="D4374" s="343" t="s">
        <v>12805</v>
      </c>
      <c r="E4374" s="752" t="s">
        <v>431</v>
      </c>
      <c r="F4374" s="752" t="s">
        <v>1711</v>
      </c>
    </row>
    <row r="4375" spans="2:6" x14ac:dyDescent="0.35">
      <c r="B4375" s="752" t="s">
        <v>1700</v>
      </c>
      <c r="C4375" s="752">
        <v>2731</v>
      </c>
      <c r="D4375" s="343" t="s">
        <v>12804</v>
      </c>
      <c r="E4375" s="752" t="s">
        <v>431</v>
      </c>
      <c r="F4375" s="752" t="s">
        <v>1711</v>
      </c>
    </row>
    <row r="4376" spans="2:6" x14ac:dyDescent="0.35">
      <c r="B4376" s="752" t="s">
        <v>1700</v>
      </c>
      <c r="C4376" s="752">
        <v>2731</v>
      </c>
      <c r="D4376" s="343" t="s">
        <v>12803</v>
      </c>
      <c r="E4376" s="752" t="s">
        <v>431</v>
      </c>
      <c r="F4376" s="752" t="s">
        <v>1711</v>
      </c>
    </row>
    <row r="4377" spans="2:6" x14ac:dyDescent="0.35">
      <c r="B4377" s="752" t="s">
        <v>1700</v>
      </c>
      <c r="C4377" s="752">
        <v>2731</v>
      </c>
      <c r="D4377" s="343" t="s">
        <v>12802</v>
      </c>
      <c r="E4377" s="752" t="s">
        <v>431</v>
      </c>
      <c r="F4377" s="752" t="s">
        <v>1711</v>
      </c>
    </row>
    <row r="4378" spans="2:6" x14ac:dyDescent="0.35">
      <c r="B4378" s="752" t="s">
        <v>1700</v>
      </c>
      <c r="C4378" s="752">
        <v>2731</v>
      </c>
      <c r="D4378" s="343" t="s">
        <v>12801</v>
      </c>
      <c r="E4378" s="752" t="s">
        <v>431</v>
      </c>
      <c r="F4378" s="752" t="s">
        <v>1711</v>
      </c>
    </row>
    <row r="4379" spans="2:6" x14ac:dyDescent="0.35">
      <c r="B4379" s="752" t="s">
        <v>1700</v>
      </c>
      <c r="C4379" s="752">
        <v>2732</v>
      </c>
      <c r="D4379" s="343" t="s">
        <v>12800</v>
      </c>
      <c r="E4379" s="752" t="s">
        <v>431</v>
      </c>
      <c r="F4379" s="752" t="s">
        <v>1698</v>
      </c>
    </row>
    <row r="4380" spans="2:6" x14ac:dyDescent="0.35">
      <c r="B4380" s="752" t="s">
        <v>1700</v>
      </c>
      <c r="C4380" s="752">
        <v>2732</v>
      </c>
      <c r="D4380" s="343" t="s">
        <v>12799</v>
      </c>
      <c r="E4380" s="752" t="s">
        <v>431</v>
      </c>
      <c r="F4380" s="752" t="s">
        <v>1698</v>
      </c>
    </row>
    <row r="4381" spans="2:6" x14ac:dyDescent="0.35">
      <c r="B4381" s="752" t="s">
        <v>1700</v>
      </c>
      <c r="C4381" s="752">
        <v>2732</v>
      </c>
      <c r="D4381" s="343" t="s">
        <v>12798</v>
      </c>
      <c r="E4381" s="752" t="s">
        <v>431</v>
      </c>
      <c r="F4381" s="752" t="s">
        <v>1698</v>
      </c>
    </row>
    <row r="4382" spans="2:6" x14ac:dyDescent="0.35">
      <c r="B4382" s="752" t="s">
        <v>1700</v>
      </c>
      <c r="C4382" s="752">
        <v>2732</v>
      </c>
      <c r="D4382" s="343" t="s">
        <v>12797</v>
      </c>
      <c r="E4382" s="752" t="s">
        <v>431</v>
      </c>
      <c r="F4382" s="752" t="s">
        <v>1698</v>
      </c>
    </row>
    <row r="4383" spans="2:6" x14ac:dyDescent="0.35">
      <c r="B4383" s="752" t="s">
        <v>1700</v>
      </c>
      <c r="C4383" s="752">
        <v>2732</v>
      </c>
      <c r="D4383" s="343" t="s">
        <v>12796</v>
      </c>
      <c r="E4383" s="752" t="s">
        <v>431</v>
      </c>
      <c r="F4383" s="752" t="s">
        <v>1698</v>
      </c>
    </row>
    <row r="4384" spans="2:6" x14ac:dyDescent="0.35">
      <c r="B4384" s="752" t="s">
        <v>1700</v>
      </c>
      <c r="C4384" s="752">
        <v>2732</v>
      </c>
      <c r="D4384" s="343" t="s">
        <v>12795</v>
      </c>
      <c r="E4384" s="752" t="s">
        <v>431</v>
      </c>
      <c r="F4384" s="752" t="s">
        <v>1698</v>
      </c>
    </row>
    <row r="4385" spans="2:6" x14ac:dyDescent="0.35">
      <c r="B4385" s="752" t="s">
        <v>1700</v>
      </c>
      <c r="C4385" s="752">
        <v>2732</v>
      </c>
      <c r="D4385" s="343" t="s">
        <v>12794</v>
      </c>
      <c r="E4385" s="752" t="s">
        <v>431</v>
      </c>
      <c r="F4385" s="752" t="s">
        <v>1698</v>
      </c>
    </row>
    <row r="4386" spans="2:6" x14ac:dyDescent="0.35">
      <c r="B4386" s="752" t="s">
        <v>1700</v>
      </c>
      <c r="C4386" s="752">
        <v>2733</v>
      </c>
      <c r="D4386" s="343" t="s">
        <v>12793</v>
      </c>
      <c r="E4386" s="752" t="s">
        <v>431</v>
      </c>
      <c r="F4386" s="752" t="s">
        <v>1698</v>
      </c>
    </row>
    <row r="4387" spans="2:6" x14ac:dyDescent="0.35">
      <c r="B4387" s="752" t="s">
        <v>1700</v>
      </c>
      <c r="C4387" s="752">
        <v>2733</v>
      </c>
      <c r="D4387" s="343" t="s">
        <v>12792</v>
      </c>
      <c r="E4387" s="752" t="s">
        <v>431</v>
      </c>
      <c r="F4387" s="752" t="s">
        <v>1698</v>
      </c>
    </row>
    <row r="4388" spans="2:6" x14ac:dyDescent="0.35">
      <c r="B4388" s="752" t="s">
        <v>1700</v>
      </c>
      <c r="C4388" s="752">
        <v>2733</v>
      </c>
      <c r="D4388" s="343" t="s">
        <v>12791</v>
      </c>
      <c r="E4388" s="752" t="s">
        <v>431</v>
      </c>
      <c r="F4388" s="752" t="s">
        <v>1698</v>
      </c>
    </row>
    <row r="4389" spans="2:6" x14ac:dyDescent="0.35">
      <c r="B4389" s="752" t="s">
        <v>1700</v>
      </c>
      <c r="C4389" s="752">
        <v>2734</v>
      </c>
      <c r="D4389" s="343" t="s">
        <v>12790</v>
      </c>
      <c r="E4389" s="752" t="s">
        <v>431</v>
      </c>
      <c r="F4389" s="752" t="s">
        <v>1698</v>
      </c>
    </row>
    <row r="4390" spans="2:6" x14ac:dyDescent="0.35">
      <c r="B4390" s="752" t="s">
        <v>1700</v>
      </c>
      <c r="C4390" s="752">
        <v>2734</v>
      </c>
      <c r="D4390" s="343" t="s">
        <v>12789</v>
      </c>
      <c r="E4390" s="752" t="s">
        <v>431</v>
      </c>
      <c r="F4390" s="752" t="s">
        <v>1698</v>
      </c>
    </row>
    <row r="4391" spans="2:6" x14ac:dyDescent="0.35">
      <c r="B4391" s="752" t="s">
        <v>1700</v>
      </c>
      <c r="C4391" s="752">
        <v>2734</v>
      </c>
      <c r="D4391" s="343" t="s">
        <v>12788</v>
      </c>
      <c r="E4391" s="752" t="s">
        <v>431</v>
      </c>
      <c r="F4391" s="752" t="s">
        <v>1698</v>
      </c>
    </row>
    <row r="4392" spans="2:6" x14ac:dyDescent="0.35">
      <c r="B4392" s="752" t="s">
        <v>1700</v>
      </c>
      <c r="C4392" s="752">
        <v>2734</v>
      </c>
      <c r="D4392" s="343" t="s">
        <v>12787</v>
      </c>
      <c r="E4392" s="752" t="s">
        <v>431</v>
      </c>
      <c r="F4392" s="752" t="s">
        <v>1698</v>
      </c>
    </row>
    <row r="4393" spans="2:6" x14ac:dyDescent="0.35">
      <c r="B4393" s="752" t="s">
        <v>1700</v>
      </c>
      <c r="C4393" s="752">
        <v>2734</v>
      </c>
      <c r="D4393" s="343" t="s">
        <v>12786</v>
      </c>
      <c r="E4393" s="752" t="s">
        <v>431</v>
      </c>
      <c r="F4393" s="752" t="s">
        <v>1698</v>
      </c>
    </row>
    <row r="4394" spans="2:6" x14ac:dyDescent="0.35">
      <c r="B4394" s="752" t="s">
        <v>1700</v>
      </c>
      <c r="C4394" s="752">
        <v>2734</v>
      </c>
      <c r="D4394" s="343" t="s">
        <v>12785</v>
      </c>
      <c r="E4394" s="752" t="s">
        <v>431</v>
      </c>
      <c r="F4394" s="752" t="s">
        <v>1698</v>
      </c>
    </row>
    <row r="4395" spans="2:6" x14ac:dyDescent="0.35">
      <c r="B4395" s="752" t="s">
        <v>1700</v>
      </c>
      <c r="C4395" s="752">
        <v>2734</v>
      </c>
      <c r="D4395" s="343" t="s">
        <v>12784</v>
      </c>
      <c r="E4395" s="752" t="s">
        <v>431</v>
      </c>
      <c r="F4395" s="752" t="s">
        <v>1698</v>
      </c>
    </row>
    <row r="4396" spans="2:6" x14ac:dyDescent="0.35">
      <c r="B4396" s="752" t="s">
        <v>1700</v>
      </c>
      <c r="C4396" s="752">
        <v>2734</v>
      </c>
      <c r="D4396" s="343" t="s">
        <v>12783</v>
      </c>
      <c r="E4396" s="752" t="s">
        <v>431</v>
      </c>
      <c r="F4396" s="752" t="s">
        <v>1698</v>
      </c>
    </row>
    <row r="4397" spans="2:6" x14ac:dyDescent="0.35">
      <c r="B4397" s="752" t="s">
        <v>1700</v>
      </c>
      <c r="C4397" s="752">
        <v>2734</v>
      </c>
      <c r="D4397" s="343" t="s">
        <v>12782</v>
      </c>
      <c r="E4397" s="752" t="s">
        <v>431</v>
      </c>
      <c r="F4397" s="752" t="s">
        <v>1698</v>
      </c>
    </row>
    <row r="4398" spans="2:6" x14ac:dyDescent="0.35">
      <c r="B4398" s="752" t="s">
        <v>1700</v>
      </c>
      <c r="C4398" s="752">
        <v>2735</v>
      </c>
      <c r="D4398" s="343" t="s">
        <v>12781</v>
      </c>
      <c r="E4398" s="752" t="s">
        <v>431</v>
      </c>
      <c r="F4398" s="752" t="s">
        <v>1698</v>
      </c>
    </row>
    <row r="4399" spans="2:6" x14ac:dyDescent="0.35">
      <c r="B4399" s="752" t="s">
        <v>1700</v>
      </c>
      <c r="C4399" s="752">
        <v>2735</v>
      </c>
      <c r="D4399" s="343" t="s">
        <v>10314</v>
      </c>
      <c r="E4399" s="752" t="s">
        <v>431</v>
      </c>
      <c r="F4399" s="752" t="s">
        <v>1698</v>
      </c>
    </row>
    <row r="4400" spans="2:6" x14ac:dyDescent="0.35">
      <c r="B4400" s="752" t="s">
        <v>1700</v>
      </c>
      <c r="C4400" s="752">
        <v>2736</v>
      </c>
      <c r="D4400" s="343" t="s">
        <v>12780</v>
      </c>
      <c r="E4400" s="752" t="s">
        <v>431</v>
      </c>
      <c r="F4400" s="752" t="s">
        <v>1698</v>
      </c>
    </row>
    <row r="4401" spans="2:9" x14ac:dyDescent="0.35">
      <c r="B4401" s="752" t="s">
        <v>1700</v>
      </c>
      <c r="C4401" s="752">
        <v>2736</v>
      </c>
      <c r="D4401" s="343" t="s">
        <v>12779</v>
      </c>
      <c r="E4401" s="752" t="s">
        <v>431</v>
      </c>
      <c r="F4401" s="752" t="s">
        <v>1698</v>
      </c>
    </row>
    <row r="4402" spans="2:9" s="760" customFormat="1" x14ac:dyDescent="0.35">
      <c r="B4402" s="752" t="s">
        <v>1700</v>
      </c>
      <c r="C4402" s="752">
        <v>2737</v>
      </c>
      <c r="D4402" s="343" t="s">
        <v>12778</v>
      </c>
      <c r="E4402" s="752" t="s">
        <v>431</v>
      </c>
      <c r="F4402" s="752" t="s">
        <v>1698</v>
      </c>
      <c r="I4402" s="761"/>
    </row>
    <row r="4403" spans="2:9" x14ac:dyDescent="0.35">
      <c r="B4403" s="752" t="s">
        <v>1700</v>
      </c>
      <c r="C4403" s="752">
        <v>2738</v>
      </c>
      <c r="D4403" s="343" t="s">
        <v>12777</v>
      </c>
      <c r="E4403" s="752" t="s">
        <v>431</v>
      </c>
      <c r="F4403" s="752" t="s">
        <v>1698</v>
      </c>
    </row>
    <row r="4404" spans="2:9" x14ac:dyDescent="0.35">
      <c r="B4404" s="752" t="s">
        <v>1700</v>
      </c>
      <c r="C4404" s="752">
        <v>2738</v>
      </c>
      <c r="D4404" s="343" t="s">
        <v>12776</v>
      </c>
      <c r="E4404" s="752" t="s">
        <v>431</v>
      </c>
      <c r="F4404" s="752" t="s">
        <v>1698</v>
      </c>
    </row>
    <row r="4405" spans="2:9" x14ac:dyDescent="0.35">
      <c r="B4405" s="752" t="s">
        <v>1700</v>
      </c>
      <c r="C4405" s="752">
        <v>2738</v>
      </c>
      <c r="D4405" s="343" t="s">
        <v>12775</v>
      </c>
      <c r="E4405" s="752" t="s">
        <v>431</v>
      </c>
      <c r="F4405" s="752" t="s">
        <v>1698</v>
      </c>
    </row>
    <row r="4406" spans="2:9" x14ac:dyDescent="0.35">
      <c r="B4406" s="752" t="s">
        <v>1700</v>
      </c>
      <c r="C4406" s="752">
        <v>2738</v>
      </c>
      <c r="D4406" s="343" t="s">
        <v>12774</v>
      </c>
      <c r="E4406" s="752" t="s">
        <v>431</v>
      </c>
      <c r="F4406" s="752" t="s">
        <v>1698</v>
      </c>
    </row>
    <row r="4407" spans="2:9" x14ac:dyDescent="0.35">
      <c r="B4407" s="752" t="s">
        <v>1700</v>
      </c>
      <c r="C4407" s="752">
        <v>2738</v>
      </c>
      <c r="D4407" s="343" t="s">
        <v>12773</v>
      </c>
      <c r="E4407" s="752" t="s">
        <v>431</v>
      </c>
      <c r="F4407" s="752" t="s">
        <v>1698</v>
      </c>
    </row>
    <row r="4408" spans="2:9" x14ac:dyDescent="0.35">
      <c r="B4408" s="752" t="s">
        <v>1700</v>
      </c>
      <c r="C4408" s="752">
        <v>2739</v>
      </c>
      <c r="D4408" s="343" t="s">
        <v>12772</v>
      </c>
      <c r="E4408" s="752" t="s">
        <v>431</v>
      </c>
      <c r="F4408" s="752" t="s">
        <v>1698</v>
      </c>
    </row>
    <row r="4409" spans="2:9" x14ac:dyDescent="0.35">
      <c r="B4409" s="752" t="s">
        <v>1700</v>
      </c>
      <c r="C4409" s="752">
        <v>2739</v>
      </c>
      <c r="D4409" s="343" t="s">
        <v>12771</v>
      </c>
      <c r="E4409" s="752" t="s">
        <v>431</v>
      </c>
      <c r="F4409" s="752" t="s">
        <v>1698</v>
      </c>
    </row>
    <row r="4410" spans="2:9" x14ac:dyDescent="0.35">
      <c r="B4410" s="752" t="s">
        <v>1700</v>
      </c>
      <c r="C4410" s="752">
        <v>2739</v>
      </c>
      <c r="D4410" s="343" t="s">
        <v>12770</v>
      </c>
      <c r="E4410" s="752" t="s">
        <v>431</v>
      </c>
      <c r="F4410" s="752" t="s">
        <v>1698</v>
      </c>
    </row>
    <row r="4411" spans="2:9" x14ac:dyDescent="0.35">
      <c r="B4411" s="752" t="s">
        <v>1700</v>
      </c>
      <c r="C4411" s="752">
        <v>2745</v>
      </c>
      <c r="D4411" s="343" t="s">
        <v>12769</v>
      </c>
      <c r="E4411" s="752" t="s">
        <v>431</v>
      </c>
      <c r="F4411" s="752" t="s">
        <v>212</v>
      </c>
    </row>
    <row r="4412" spans="2:9" x14ac:dyDescent="0.35">
      <c r="B4412" s="752" t="s">
        <v>1700</v>
      </c>
      <c r="C4412" s="752">
        <v>2745</v>
      </c>
      <c r="D4412" s="343" t="s">
        <v>11201</v>
      </c>
      <c r="E4412" s="752" t="s">
        <v>431</v>
      </c>
      <c r="F4412" s="752" t="s">
        <v>212</v>
      </c>
    </row>
    <row r="4413" spans="2:9" x14ac:dyDescent="0.35">
      <c r="B4413" s="752" t="s">
        <v>1700</v>
      </c>
      <c r="C4413" s="752">
        <v>2745</v>
      </c>
      <c r="D4413" s="343" t="s">
        <v>12768</v>
      </c>
      <c r="E4413" s="752" t="s">
        <v>431</v>
      </c>
      <c r="F4413" s="752" t="s">
        <v>212</v>
      </c>
    </row>
    <row r="4414" spans="2:9" x14ac:dyDescent="0.35">
      <c r="B4414" s="752" t="s">
        <v>1700</v>
      </c>
      <c r="C4414" s="752">
        <v>2745</v>
      </c>
      <c r="D4414" s="343" t="s">
        <v>12767</v>
      </c>
      <c r="E4414" s="752" t="s">
        <v>431</v>
      </c>
      <c r="F4414" s="752" t="s">
        <v>212</v>
      </c>
    </row>
    <row r="4415" spans="2:9" x14ac:dyDescent="0.35">
      <c r="B4415" s="752" t="s">
        <v>1700</v>
      </c>
      <c r="C4415" s="752">
        <v>2745</v>
      </c>
      <c r="D4415" s="343" t="s">
        <v>12766</v>
      </c>
      <c r="E4415" s="752" t="s">
        <v>431</v>
      </c>
      <c r="F4415" s="752" t="s">
        <v>212</v>
      </c>
    </row>
    <row r="4416" spans="2:9" x14ac:dyDescent="0.35">
      <c r="B4416" s="752" t="s">
        <v>1700</v>
      </c>
      <c r="C4416" s="752">
        <v>2745</v>
      </c>
      <c r="D4416" s="343" t="s">
        <v>12765</v>
      </c>
      <c r="E4416" s="752" t="s">
        <v>431</v>
      </c>
      <c r="F4416" s="752" t="s">
        <v>212</v>
      </c>
    </row>
    <row r="4417" spans="2:6" x14ac:dyDescent="0.35">
      <c r="B4417" s="752" t="s">
        <v>1700</v>
      </c>
      <c r="C4417" s="752">
        <v>2747</v>
      </c>
      <c r="D4417" s="343" t="s">
        <v>12764</v>
      </c>
      <c r="E4417" s="752" t="s">
        <v>431</v>
      </c>
      <c r="F4417" s="752" t="s">
        <v>212</v>
      </c>
    </row>
    <row r="4418" spans="2:6" x14ac:dyDescent="0.35">
      <c r="B4418" s="752" t="s">
        <v>1700</v>
      </c>
      <c r="C4418" s="752">
        <v>2747</v>
      </c>
      <c r="D4418" s="343" t="s">
        <v>12763</v>
      </c>
      <c r="E4418" s="752" t="s">
        <v>431</v>
      </c>
      <c r="F4418" s="752" t="s">
        <v>212</v>
      </c>
    </row>
    <row r="4419" spans="2:6" x14ac:dyDescent="0.35">
      <c r="B4419" s="752" t="s">
        <v>1700</v>
      </c>
      <c r="C4419" s="752">
        <v>2747</v>
      </c>
      <c r="D4419" s="343" t="s">
        <v>12762</v>
      </c>
      <c r="E4419" s="752" t="s">
        <v>431</v>
      </c>
      <c r="F4419" s="752" t="s">
        <v>212</v>
      </c>
    </row>
    <row r="4420" spans="2:6" x14ac:dyDescent="0.35">
      <c r="B4420" s="752" t="s">
        <v>1700</v>
      </c>
      <c r="C4420" s="752">
        <v>2747</v>
      </c>
      <c r="D4420" s="343" t="s">
        <v>12761</v>
      </c>
      <c r="E4420" s="752" t="s">
        <v>431</v>
      </c>
      <c r="F4420" s="752" t="s">
        <v>212</v>
      </c>
    </row>
    <row r="4421" spans="2:6" x14ac:dyDescent="0.35">
      <c r="B4421" s="752" t="s">
        <v>1700</v>
      </c>
      <c r="C4421" s="752">
        <v>2747</v>
      </c>
      <c r="D4421" s="343" t="s">
        <v>12760</v>
      </c>
      <c r="E4421" s="752" t="s">
        <v>431</v>
      </c>
      <c r="F4421" s="752" t="s">
        <v>212</v>
      </c>
    </row>
    <row r="4422" spans="2:6" x14ac:dyDescent="0.35">
      <c r="B4422" s="752" t="s">
        <v>1700</v>
      </c>
      <c r="C4422" s="752">
        <v>2747</v>
      </c>
      <c r="D4422" s="343" t="s">
        <v>5868</v>
      </c>
      <c r="E4422" s="752" t="s">
        <v>431</v>
      </c>
      <c r="F4422" s="752" t="s">
        <v>212</v>
      </c>
    </row>
    <row r="4423" spans="2:6" x14ac:dyDescent="0.35">
      <c r="B4423" s="752" t="s">
        <v>1700</v>
      </c>
      <c r="C4423" s="752">
        <v>2747</v>
      </c>
      <c r="D4423" s="343" t="s">
        <v>12759</v>
      </c>
      <c r="E4423" s="752" t="s">
        <v>431</v>
      </c>
      <c r="F4423" s="752" t="s">
        <v>212</v>
      </c>
    </row>
    <row r="4424" spans="2:6" x14ac:dyDescent="0.35">
      <c r="B4424" s="752" t="s">
        <v>1700</v>
      </c>
      <c r="C4424" s="752">
        <v>2747</v>
      </c>
      <c r="D4424" s="343" t="s">
        <v>12758</v>
      </c>
      <c r="E4424" s="752" t="s">
        <v>431</v>
      </c>
      <c r="F4424" s="752" t="s">
        <v>212</v>
      </c>
    </row>
    <row r="4425" spans="2:6" x14ac:dyDescent="0.35">
      <c r="B4425" s="752" t="s">
        <v>1700</v>
      </c>
      <c r="C4425" s="752">
        <v>2747</v>
      </c>
      <c r="D4425" s="343" t="s">
        <v>12757</v>
      </c>
      <c r="E4425" s="752" t="s">
        <v>431</v>
      </c>
      <c r="F4425" s="752" t="s">
        <v>212</v>
      </c>
    </row>
    <row r="4426" spans="2:6" x14ac:dyDescent="0.35">
      <c r="B4426" s="752" t="s">
        <v>1700</v>
      </c>
      <c r="C4426" s="752">
        <v>2747</v>
      </c>
      <c r="D4426" s="343" t="s">
        <v>12756</v>
      </c>
      <c r="E4426" s="752" t="s">
        <v>431</v>
      </c>
      <c r="F4426" s="752" t="s">
        <v>212</v>
      </c>
    </row>
    <row r="4427" spans="2:6" x14ac:dyDescent="0.35">
      <c r="B4427" s="752" t="s">
        <v>1700</v>
      </c>
      <c r="C4427" s="752">
        <v>2747</v>
      </c>
      <c r="D4427" s="343" t="s">
        <v>12755</v>
      </c>
      <c r="E4427" s="752" t="s">
        <v>431</v>
      </c>
      <c r="F4427" s="752" t="s">
        <v>212</v>
      </c>
    </row>
    <row r="4428" spans="2:6" x14ac:dyDescent="0.35">
      <c r="B4428" s="752" t="s">
        <v>1700</v>
      </c>
      <c r="C4428" s="752">
        <v>2747</v>
      </c>
      <c r="D4428" s="343" t="s">
        <v>12754</v>
      </c>
      <c r="E4428" s="752" t="s">
        <v>431</v>
      </c>
      <c r="F4428" s="752" t="s">
        <v>212</v>
      </c>
    </row>
    <row r="4429" spans="2:6" x14ac:dyDescent="0.35">
      <c r="B4429" s="752" t="s">
        <v>1700</v>
      </c>
      <c r="C4429" s="752">
        <v>2748</v>
      </c>
      <c r="D4429" s="343" t="s">
        <v>12753</v>
      </c>
      <c r="E4429" s="752" t="s">
        <v>431</v>
      </c>
      <c r="F4429" s="752" t="s">
        <v>210</v>
      </c>
    </row>
    <row r="4430" spans="2:6" x14ac:dyDescent="0.35">
      <c r="B4430" s="752" t="s">
        <v>1700</v>
      </c>
      <c r="C4430" s="752">
        <v>2749</v>
      </c>
      <c r="D4430" s="343" t="s">
        <v>12752</v>
      </c>
      <c r="E4430" s="752" t="s">
        <v>431</v>
      </c>
      <c r="F4430" s="752" t="s">
        <v>212</v>
      </c>
    </row>
    <row r="4431" spans="2:6" x14ac:dyDescent="0.35">
      <c r="B4431" s="752" t="s">
        <v>1700</v>
      </c>
      <c r="C4431" s="752">
        <v>2749</v>
      </c>
      <c r="D4431" s="343" t="s">
        <v>12751</v>
      </c>
      <c r="E4431" s="752" t="s">
        <v>431</v>
      </c>
      <c r="F4431" s="752" t="s">
        <v>212</v>
      </c>
    </row>
    <row r="4432" spans="2:6" x14ac:dyDescent="0.35">
      <c r="B4432" s="752" t="s">
        <v>1700</v>
      </c>
      <c r="C4432" s="752">
        <v>2750</v>
      </c>
      <c r="D4432" s="343" t="s">
        <v>1807</v>
      </c>
      <c r="E4432" s="752" t="s">
        <v>431</v>
      </c>
      <c r="F4432" s="752" t="s">
        <v>212</v>
      </c>
    </row>
    <row r="4433" spans="2:6" x14ac:dyDescent="0.35">
      <c r="B4433" s="752" t="s">
        <v>1700</v>
      </c>
      <c r="C4433" s="752">
        <v>2750</v>
      </c>
      <c r="D4433" s="343" t="s">
        <v>12750</v>
      </c>
      <c r="E4433" s="752" t="s">
        <v>431</v>
      </c>
      <c r="F4433" s="752" t="s">
        <v>212</v>
      </c>
    </row>
    <row r="4434" spans="2:6" x14ac:dyDescent="0.35">
      <c r="B4434" s="752" t="s">
        <v>1700</v>
      </c>
      <c r="C4434" s="752">
        <v>2750</v>
      </c>
      <c r="D4434" s="343" t="s">
        <v>12749</v>
      </c>
      <c r="E4434" s="752" t="s">
        <v>431</v>
      </c>
      <c r="F4434" s="752" t="s">
        <v>212</v>
      </c>
    </row>
    <row r="4435" spans="2:6" x14ac:dyDescent="0.35">
      <c r="B4435" s="752" t="s">
        <v>1700</v>
      </c>
      <c r="C4435" s="752">
        <v>2750</v>
      </c>
      <c r="D4435" s="343" t="s">
        <v>12748</v>
      </c>
      <c r="E4435" s="752" t="s">
        <v>431</v>
      </c>
      <c r="F4435" s="752" t="s">
        <v>212</v>
      </c>
    </row>
    <row r="4436" spans="2:6" x14ac:dyDescent="0.35">
      <c r="B4436" s="752" t="s">
        <v>1700</v>
      </c>
      <c r="C4436" s="752">
        <v>2750</v>
      </c>
      <c r="D4436" s="343" t="s">
        <v>12747</v>
      </c>
      <c r="E4436" s="752" t="s">
        <v>431</v>
      </c>
      <c r="F4436" s="752" t="s">
        <v>212</v>
      </c>
    </row>
    <row r="4437" spans="2:6" x14ac:dyDescent="0.35">
      <c r="B4437" s="752" t="s">
        <v>1700</v>
      </c>
      <c r="C4437" s="752">
        <v>2750</v>
      </c>
      <c r="D4437" s="343" t="s">
        <v>12746</v>
      </c>
      <c r="E4437" s="752" t="s">
        <v>431</v>
      </c>
      <c r="F4437" s="752" t="s">
        <v>212</v>
      </c>
    </row>
    <row r="4438" spans="2:6" x14ac:dyDescent="0.35">
      <c r="B4438" s="752" t="s">
        <v>1700</v>
      </c>
      <c r="C4438" s="752">
        <v>2750</v>
      </c>
      <c r="D4438" s="343" t="s">
        <v>12745</v>
      </c>
      <c r="E4438" s="752" t="s">
        <v>431</v>
      </c>
      <c r="F4438" s="752" t="s">
        <v>212</v>
      </c>
    </row>
    <row r="4439" spans="2:6" x14ac:dyDescent="0.35">
      <c r="B4439" s="752" t="s">
        <v>1700</v>
      </c>
      <c r="C4439" s="752">
        <v>2750</v>
      </c>
      <c r="D4439" s="343" t="s">
        <v>12744</v>
      </c>
      <c r="E4439" s="752" t="s">
        <v>431</v>
      </c>
      <c r="F4439" s="752" t="s">
        <v>212</v>
      </c>
    </row>
    <row r="4440" spans="2:6" x14ac:dyDescent="0.35">
      <c r="B4440" s="752" t="s">
        <v>1700</v>
      </c>
      <c r="C4440" s="752">
        <v>2752</v>
      </c>
      <c r="D4440" s="343" t="s">
        <v>12743</v>
      </c>
      <c r="E4440" s="752" t="s">
        <v>431</v>
      </c>
      <c r="F4440" s="752" t="s">
        <v>212</v>
      </c>
    </row>
    <row r="4441" spans="2:6" x14ac:dyDescent="0.35">
      <c r="B4441" s="752" t="s">
        <v>1700</v>
      </c>
      <c r="C4441" s="752">
        <v>2752</v>
      </c>
      <c r="D4441" s="343" t="s">
        <v>8678</v>
      </c>
      <c r="E4441" s="752" t="s">
        <v>431</v>
      </c>
      <c r="F4441" s="752" t="s">
        <v>212</v>
      </c>
    </row>
    <row r="4442" spans="2:6" x14ac:dyDescent="0.35">
      <c r="B4442" s="752" t="s">
        <v>1700</v>
      </c>
      <c r="C4442" s="752">
        <v>2752</v>
      </c>
      <c r="D4442" s="343" t="s">
        <v>12742</v>
      </c>
      <c r="E4442" s="752" t="s">
        <v>431</v>
      </c>
      <c r="F4442" s="752" t="s">
        <v>212</v>
      </c>
    </row>
    <row r="4443" spans="2:6" x14ac:dyDescent="0.35">
      <c r="B4443" s="752" t="s">
        <v>1700</v>
      </c>
      <c r="C4443" s="752">
        <v>2753</v>
      </c>
      <c r="D4443" s="343" t="s">
        <v>12741</v>
      </c>
      <c r="E4443" s="752" t="s">
        <v>431</v>
      </c>
      <c r="F4443" s="752" t="s">
        <v>212</v>
      </c>
    </row>
    <row r="4444" spans="2:6" x14ac:dyDescent="0.35">
      <c r="B4444" s="752" t="s">
        <v>1700</v>
      </c>
      <c r="C4444" s="752">
        <v>2753</v>
      </c>
      <c r="D4444" s="343" t="s">
        <v>12740</v>
      </c>
      <c r="E4444" s="752" t="s">
        <v>431</v>
      </c>
      <c r="F4444" s="752" t="s">
        <v>212</v>
      </c>
    </row>
    <row r="4445" spans="2:6" x14ac:dyDescent="0.35">
      <c r="B4445" s="752" t="s">
        <v>1700</v>
      </c>
      <c r="C4445" s="752">
        <v>2753</v>
      </c>
      <c r="D4445" s="343" t="s">
        <v>12739</v>
      </c>
      <c r="E4445" s="752" t="s">
        <v>431</v>
      </c>
      <c r="F4445" s="752" t="s">
        <v>212</v>
      </c>
    </row>
    <row r="4446" spans="2:6" x14ac:dyDescent="0.35">
      <c r="B4446" s="752" t="s">
        <v>1700</v>
      </c>
      <c r="C4446" s="752">
        <v>2753</v>
      </c>
      <c r="D4446" s="343" t="s">
        <v>12738</v>
      </c>
      <c r="E4446" s="752" t="s">
        <v>431</v>
      </c>
      <c r="F4446" s="752" t="s">
        <v>212</v>
      </c>
    </row>
    <row r="4447" spans="2:6" x14ac:dyDescent="0.35">
      <c r="B4447" s="752" t="s">
        <v>1700</v>
      </c>
      <c r="C4447" s="752">
        <v>2753</v>
      </c>
      <c r="D4447" s="343" t="s">
        <v>12737</v>
      </c>
      <c r="E4447" s="752" t="s">
        <v>431</v>
      </c>
      <c r="F4447" s="752" t="s">
        <v>212</v>
      </c>
    </row>
    <row r="4448" spans="2:6" x14ac:dyDescent="0.35">
      <c r="B4448" s="752" t="s">
        <v>1700</v>
      </c>
      <c r="C4448" s="752">
        <v>2753</v>
      </c>
      <c r="D4448" s="343" t="s">
        <v>3089</v>
      </c>
      <c r="E4448" s="752" t="s">
        <v>431</v>
      </c>
      <c r="F4448" s="752" t="s">
        <v>212</v>
      </c>
    </row>
    <row r="4449" spans="2:6" x14ac:dyDescent="0.35">
      <c r="B4449" s="752" t="s">
        <v>1700</v>
      </c>
      <c r="C4449" s="752">
        <v>2753</v>
      </c>
      <c r="D4449" s="343" t="s">
        <v>2422</v>
      </c>
      <c r="E4449" s="752" t="s">
        <v>431</v>
      </c>
      <c r="F4449" s="752" t="s">
        <v>212</v>
      </c>
    </row>
    <row r="4450" spans="2:6" x14ac:dyDescent="0.35">
      <c r="B4450" s="752" t="s">
        <v>1700</v>
      </c>
      <c r="C4450" s="752">
        <v>2753</v>
      </c>
      <c r="D4450" s="343" t="s">
        <v>12736</v>
      </c>
      <c r="E4450" s="752" t="s">
        <v>431</v>
      </c>
      <c r="F4450" s="752" t="s">
        <v>212</v>
      </c>
    </row>
    <row r="4451" spans="2:6" x14ac:dyDescent="0.35">
      <c r="B4451" s="752" t="s">
        <v>1700</v>
      </c>
      <c r="C4451" s="752">
        <v>2753</v>
      </c>
      <c r="D4451" s="343" t="s">
        <v>12735</v>
      </c>
      <c r="E4451" s="752" t="s">
        <v>431</v>
      </c>
      <c r="F4451" s="752" t="s">
        <v>212</v>
      </c>
    </row>
    <row r="4452" spans="2:6" x14ac:dyDescent="0.35">
      <c r="B4452" s="752" t="s">
        <v>1700</v>
      </c>
      <c r="C4452" s="752">
        <v>2754</v>
      </c>
      <c r="D4452" s="343" t="s">
        <v>12734</v>
      </c>
      <c r="E4452" s="752" t="s">
        <v>431</v>
      </c>
      <c r="F4452" s="752" t="s">
        <v>212</v>
      </c>
    </row>
    <row r="4453" spans="2:6" x14ac:dyDescent="0.35">
      <c r="B4453" s="752" t="s">
        <v>1700</v>
      </c>
      <c r="C4453" s="752">
        <v>2754</v>
      </c>
      <c r="D4453" s="343" t="s">
        <v>5962</v>
      </c>
      <c r="E4453" s="752" t="s">
        <v>431</v>
      </c>
      <c r="F4453" s="752" t="s">
        <v>212</v>
      </c>
    </row>
    <row r="4454" spans="2:6" x14ac:dyDescent="0.35">
      <c r="B4454" s="752" t="s">
        <v>1700</v>
      </c>
      <c r="C4454" s="752">
        <v>2754</v>
      </c>
      <c r="D4454" s="343" t="s">
        <v>12733</v>
      </c>
      <c r="E4454" s="752" t="s">
        <v>431</v>
      </c>
      <c r="F4454" s="752" t="s">
        <v>212</v>
      </c>
    </row>
    <row r="4455" spans="2:6" x14ac:dyDescent="0.35">
      <c r="B4455" s="752" t="s">
        <v>1700</v>
      </c>
      <c r="C4455" s="752">
        <v>2756</v>
      </c>
      <c r="D4455" s="343" t="s">
        <v>12732</v>
      </c>
      <c r="E4455" s="752" t="s">
        <v>431</v>
      </c>
      <c r="F4455" s="752" t="s">
        <v>212</v>
      </c>
    </row>
    <row r="4456" spans="2:6" x14ac:dyDescent="0.35">
      <c r="B4456" s="752" t="s">
        <v>1700</v>
      </c>
      <c r="C4456" s="752">
        <v>2756</v>
      </c>
      <c r="D4456" s="343" t="s">
        <v>12731</v>
      </c>
      <c r="E4456" s="752" t="s">
        <v>431</v>
      </c>
      <c r="F4456" s="752" t="s">
        <v>212</v>
      </c>
    </row>
    <row r="4457" spans="2:6" x14ac:dyDescent="0.35">
      <c r="B4457" s="752" t="s">
        <v>1700</v>
      </c>
      <c r="C4457" s="752">
        <v>2756</v>
      </c>
      <c r="D4457" s="343" t="s">
        <v>12730</v>
      </c>
      <c r="E4457" s="752" t="s">
        <v>431</v>
      </c>
      <c r="F4457" s="752" t="s">
        <v>212</v>
      </c>
    </row>
    <row r="4458" spans="2:6" x14ac:dyDescent="0.35">
      <c r="B4458" s="752" t="s">
        <v>1700</v>
      </c>
      <c r="C4458" s="752">
        <v>2756</v>
      </c>
      <c r="D4458" s="343" t="s">
        <v>5629</v>
      </c>
      <c r="E4458" s="752" t="s">
        <v>431</v>
      </c>
      <c r="F4458" s="752" t="s">
        <v>212</v>
      </c>
    </row>
    <row r="4459" spans="2:6" x14ac:dyDescent="0.35">
      <c r="B4459" s="752" t="s">
        <v>1700</v>
      </c>
      <c r="C4459" s="752">
        <v>2756</v>
      </c>
      <c r="D4459" s="343" t="s">
        <v>12526</v>
      </c>
      <c r="E4459" s="752" t="s">
        <v>431</v>
      </c>
      <c r="F4459" s="752" t="s">
        <v>212</v>
      </c>
    </row>
    <row r="4460" spans="2:6" x14ac:dyDescent="0.35">
      <c r="B4460" s="752" t="s">
        <v>1700</v>
      </c>
      <c r="C4460" s="752">
        <v>2756</v>
      </c>
      <c r="D4460" s="343" t="s">
        <v>12729</v>
      </c>
      <c r="E4460" s="752" t="s">
        <v>431</v>
      </c>
      <c r="F4460" s="752" t="s">
        <v>212</v>
      </c>
    </row>
    <row r="4461" spans="2:6" x14ac:dyDescent="0.35">
      <c r="B4461" s="752" t="s">
        <v>1700</v>
      </c>
      <c r="C4461" s="752">
        <v>2756</v>
      </c>
      <c r="D4461" s="343" t="s">
        <v>12728</v>
      </c>
      <c r="E4461" s="752" t="s">
        <v>431</v>
      </c>
      <c r="F4461" s="752" t="s">
        <v>212</v>
      </c>
    </row>
    <row r="4462" spans="2:6" x14ac:dyDescent="0.35">
      <c r="B4462" s="752" t="s">
        <v>1700</v>
      </c>
      <c r="C4462" s="752">
        <v>2756</v>
      </c>
      <c r="D4462" s="343" t="s">
        <v>12727</v>
      </c>
      <c r="E4462" s="752" t="s">
        <v>431</v>
      </c>
      <c r="F4462" s="752" t="s">
        <v>212</v>
      </c>
    </row>
    <row r="4463" spans="2:6" x14ac:dyDescent="0.35">
      <c r="B4463" s="752" t="s">
        <v>1700</v>
      </c>
      <c r="C4463" s="752">
        <v>2756</v>
      </c>
      <c r="D4463" s="343" t="s">
        <v>5020</v>
      </c>
      <c r="E4463" s="752" t="s">
        <v>431</v>
      </c>
      <c r="F4463" s="752" t="s">
        <v>212</v>
      </c>
    </row>
    <row r="4464" spans="2:6" x14ac:dyDescent="0.35">
      <c r="B4464" s="752" t="s">
        <v>1700</v>
      </c>
      <c r="C4464" s="752">
        <v>2756</v>
      </c>
      <c r="D4464" s="343" t="s">
        <v>12726</v>
      </c>
      <c r="E4464" s="752" t="s">
        <v>431</v>
      </c>
      <c r="F4464" s="752" t="s">
        <v>212</v>
      </c>
    </row>
    <row r="4465" spans="2:6" x14ac:dyDescent="0.35">
      <c r="B4465" s="752" t="s">
        <v>1700</v>
      </c>
      <c r="C4465" s="752">
        <v>2756</v>
      </c>
      <c r="D4465" s="343" t="s">
        <v>12725</v>
      </c>
      <c r="E4465" s="752" t="s">
        <v>431</v>
      </c>
      <c r="F4465" s="752" t="s">
        <v>212</v>
      </c>
    </row>
    <row r="4466" spans="2:6" x14ac:dyDescent="0.35">
      <c r="B4466" s="752" t="s">
        <v>1700</v>
      </c>
      <c r="C4466" s="752">
        <v>2756</v>
      </c>
      <c r="D4466" s="343" t="s">
        <v>12724</v>
      </c>
      <c r="E4466" s="752" t="s">
        <v>431</v>
      </c>
      <c r="F4466" s="752" t="s">
        <v>212</v>
      </c>
    </row>
    <row r="4467" spans="2:6" x14ac:dyDescent="0.35">
      <c r="B4467" s="752" t="s">
        <v>1700</v>
      </c>
      <c r="C4467" s="752">
        <v>2756</v>
      </c>
      <c r="D4467" s="343" t="s">
        <v>12723</v>
      </c>
      <c r="E4467" s="752" t="s">
        <v>431</v>
      </c>
      <c r="F4467" s="752" t="s">
        <v>212</v>
      </c>
    </row>
    <row r="4468" spans="2:6" x14ac:dyDescent="0.35">
      <c r="B4468" s="752" t="s">
        <v>1700</v>
      </c>
      <c r="C4468" s="752">
        <v>2756</v>
      </c>
      <c r="D4468" s="343" t="s">
        <v>12722</v>
      </c>
      <c r="E4468" s="752" t="s">
        <v>431</v>
      </c>
      <c r="F4468" s="752" t="s">
        <v>212</v>
      </c>
    </row>
    <row r="4469" spans="2:6" x14ac:dyDescent="0.35">
      <c r="B4469" s="752" t="s">
        <v>1700</v>
      </c>
      <c r="C4469" s="752">
        <v>2756</v>
      </c>
      <c r="D4469" s="343" t="s">
        <v>12721</v>
      </c>
      <c r="E4469" s="752" t="s">
        <v>431</v>
      </c>
      <c r="F4469" s="752" t="s">
        <v>212</v>
      </c>
    </row>
    <row r="4470" spans="2:6" x14ac:dyDescent="0.35">
      <c r="B4470" s="752" t="s">
        <v>1700</v>
      </c>
      <c r="C4470" s="752">
        <v>2756</v>
      </c>
      <c r="D4470" s="343" t="s">
        <v>6654</v>
      </c>
      <c r="E4470" s="752" t="s">
        <v>431</v>
      </c>
      <c r="F4470" s="752" t="s">
        <v>212</v>
      </c>
    </row>
    <row r="4471" spans="2:6" x14ac:dyDescent="0.35">
      <c r="B4471" s="752" t="s">
        <v>1700</v>
      </c>
      <c r="C4471" s="752">
        <v>2756</v>
      </c>
      <c r="D4471" s="343" t="s">
        <v>12720</v>
      </c>
      <c r="E4471" s="752" t="s">
        <v>431</v>
      </c>
      <c r="F4471" s="752" t="s">
        <v>212</v>
      </c>
    </row>
    <row r="4472" spans="2:6" x14ac:dyDescent="0.35">
      <c r="B4472" s="752" t="s">
        <v>1700</v>
      </c>
      <c r="C4472" s="752">
        <v>2756</v>
      </c>
      <c r="D4472" s="343" t="s">
        <v>12719</v>
      </c>
      <c r="E4472" s="752" t="s">
        <v>431</v>
      </c>
      <c r="F4472" s="752" t="s">
        <v>212</v>
      </c>
    </row>
    <row r="4473" spans="2:6" x14ac:dyDescent="0.35">
      <c r="B4473" s="752" t="s">
        <v>1700</v>
      </c>
      <c r="C4473" s="752">
        <v>2756</v>
      </c>
      <c r="D4473" s="343" t="s">
        <v>12718</v>
      </c>
      <c r="E4473" s="752" t="s">
        <v>431</v>
      </c>
      <c r="F4473" s="752" t="s">
        <v>212</v>
      </c>
    </row>
    <row r="4474" spans="2:6" x14ac:dyDescent="0.35">
      <c r="B4474" s="752" t="s">
        <v>1700</v>
      </c>
      <c r="C4474" s="752">
        <v>2756</v>
      </c>
      <c r="D4474" s="343" t="s">
        <v>12717</v>
      </c>
      <c r="E4474" s="752" t="s">
        <v>431</v>
      </c>
      <c r="F4474" s="752" t="s">
        <v>212</v>
      </c>
    </row>
    <row r="4475" spans="2:6" x14ac:dyDescent="0.35">
      <c r="B4475" s="752" t="s">
        <v>1700</v>
      </c>
      <c r="C4475" s="752">
        <v>2756</v>
      </c>
      <c r="D4475" s="343" t="s">
        <v>12716</v>
      </c>
      <c r="E4475" s="752" t="s">
        <v>431</v>
      </c>
      <c r="F4475" s="752" t="s">
        <v>212</v>
      </c>
    </row>
    <row r="4476" spans="2:6" x14ac:dyDescent="0.35">
      <c r="B4476" s="752" t="s">
        <v>1700</v>
      </c>
      <c r="C4476" s="752">
        <v>2756</v>
      </c>
      <c r="D4476" s="343" t="s">
        <v>12715</v>
      </c>
      <c r="E4476" s="752" t="s">
        <v>431</v>
      </c>
      <c r="F4476" s="752" t="s">
        <v>212</v>
      </c>
    </row>
    <row r="4477" spans="2:6" x14ac:dyDescent="0.35">
      <c r="B4477" s="752" t="s">
        <v>1700</v>
      </c>
      <c r="C4477" s="752">
        <v>2756</v>
      </c>
      <c r="D4477" s="343" t="s">
        <v>12714</v>
      </c>
      <c r="E4477" s="752" t="s">
        <v>431</v>
      </c>
      <c r="F4477" s="752" t="s">
        <v>212</v>
      </c>
    </row>
    <row r="4478" spans="2:6" x14ac:dyDescent="0.35">
      <c r="B4478" s="752" t="s">
        <v>1700</v>
      </c>
      <c r="C4478" s="752">
        <v>2756</v>
      </c>
      <c r="D4478" s="343" t="s">
        <v>12713</v>
      </c>
      <c r="E4478" s="752" t="s">
        <v>431</v>
      </c>
      <c r="F4478" s="752" t="s">
        <v>212</v>
      </c>
    </row>
    <row r="4479" spans="2:6" x14ac:dyDescent="0.35">
      <c r="B4479" s="752" t="s">
        <v>1700</v>
      </c>
      <c r="C4479" s="752">
        <v>2756</v>
      </c>
      <c r="D4479" s="343" t="s">
        <v>3493</v>
      </c>
      <c r="E4479" s="752" t="s">
        <v>431</v>
      </c>
      <c r="F4479" s="752" t="s">
        <v>212</v>
      </c>
    </row>
    <row r="4480" spans="2:6" x14ac:dyDescent="0.35">
      <c r="B4480" s="752" t="s">
        <v>1700</v>
      </c>
      <c r="C4480" s="752">
        <v>2756</v>
      </c>
      <c r="D4480" s="343" t="s">
        <v>4705</v>
      </c>
      <c r="E4480" s="752" t="s">
        <v>431</v>
      </c>
      <c r="F4480" s="752" t="s">
        <v>212</v>
      </c>
    </row>
    <row r="4481" spans="2:9" x14ac:dyDescent="0.35">
      <c r="B4481" s="752" t="s">
        <v>1700</v>
      </c>
      <c r="C4481" s="752">
        <v>2756</v>
      </c>
      <c r="D4481" s="343" t="s">
        <v>12712</v>
      </c>
      <c r="E4481" s="752" t="s">
        <v>431</v>
      </c>
      <c r="F4481" s="752" t="s">
        <v>212</v>
      </c>
    </row>
    <row r="4482" spans="2:9" x14ac:dyDescent="0.35">
      <c r="B4482" s="752" t="s">
        <v>1700</v>
      </c>
      <c r="C4482" s="752">
        <v>2756</v>
      </c>
      <c r="D4482" s="343" t="s">
        <v>12711</v>
      </c>
      <c r="E4482" s="752" t="s">
        <v>431</v>
      </c>
      <c r="F4482" s="752" t="s">
        <v>212</v>
      </c>
    </row>
    <row r="4483" spans="2:9" x14ac:dyDescent="0.35">
      <c r="B4483" s="752" t="s">
        <v>1700</v>
      </c>
      <c r="C4483" s="752">
        <v>2757</v>
      </c>
      <c r="D4483" s="343" t="s">
        <v>12710</v>
      </c>
      <c r="E4483" s="752" t="s">
        <v>431</v>
      </c>
      <c r="F4483" s="752" t="s">
        <v>212</v>
      </c>
    </row>
    <row r="4484" spans="2:9" x14ac:dyDescent="0.35">
      <c r="B4484" s="752" t="s">
        <v>1700</v>
      </c>
      <c r="C4484" s="752">
        <v>2758</v>
      </c>
      <c r="D4484" s="343" t="s">
        <v>12709</v>
      </c>
      <c r="E4484" s="752" t="s">
        <v>431</v>
      </c>
      <c r="F4484" s="752" t="s">
        <v>210</v>
      </c>
    </row>
    <row r="4485" spans="2:9" x14ac:dyDescent="0.35">
      <c r="B4485" s="752" t="s">
        <v>1700</v>
      </c>
      <c r="C4485" s="752">
        <v>2758</v>
      </c>
      <c r="D4485" s="343" t="s">
        <v>12708</v>
      </c>
      <c r="E4485" s="752" t="s">
        <v>431</v>
      </c>
      <c r="F4485" s="752" t="s">
        <v>210</v>
      </c>
    </row>
    <row r="4486" spans="2:9" x14ac:dyDescent="0.35">
      <c r="B4486" s="752" t="s">
        <v>1700</v>
      </c>
      <c r="C4486" s="752">
        <v>2758</v>
      </c>
      <c r="D4486" s="343" t="s">
        <v>12707</v>
      </c>
      <c r="E4486" s="752" t="s">
        <v>431</v>
      </c>
      <c r="F4486" s="752" t="s">
        <v>210</v>
      </c>
    </row>
    <row r="4487" spans="2:9" x14ac:dyDescent="0.35">
      <c r="B4487" s="752" t="s">
        <v>1700</v>
      </c>
      <c r="C4487" s="752">
        <v>2758</v>
      </c>
      <c r="D4487" s="343" t="s">
        <v>12706</v>
      </c>
      <c r="E4487" s="752" t="s">
        <v>431</v>
      </c>
      <c r="F4487" s="752" t="s">
        <v>210</v>
      </c>
    </row>
    <row r="4488" spans="2:9" x14ac:dyDescent="0.35">
      <c r="B4488" s="752" t="s">
        <v>1700</v>
      </c>
      <c r="C4488" s="752">
        <v>2758</v>
      </c>
      <c r="D4488" s="343" t="s">
        <v>12705</v>
      </c>
      <c r="E4488" s="752" t="s">
        <v>431</v>
      </c>
      <c r="F4488" s="752" t="s">
        <v>210</v>
      </c>
    </row>
    <row r="4489" spans="2:9" x14ac:dyDescent="0.35">
      <c r="B4489" s="752" t="s">
        <v>1700</v>
      </c>
      <c r="C4489" s="752">
        <v>2758</v>
      </c>
      <c r="D4489" s="343" t="s">
        <v>12704</v>
      </c>
      <c r="E4489" s="752" t="s">
        <v>431</v>
      </c>
      <c r="F4489" s="752" t="s">
        <v>210</v>
      </c>
    </row>
    <row r="4490" spans="2:9" x14ac:dyDescent="0.35">
      <c r="B4490" s="752" t="s">
        <v>1700</v>
      </c>
      <c r="C4490" s="752">
        <v>2758</v>
      </c>
      <c r="D4490" s="343" t="s">
        <v>12703</v>
      </c>
      <c r="E4490" s="752" t="s">
        <v>431</v>
      </c>
      <c r="F4490" s="752" t="s">
        <v>210</v>
      </c>
    </row>
    <row r="4491" spans="2:9" x14ac:dyDescent="0.35">
      <c r="B4491" s="752" t="s">
        <v>1700</v>
      </c>
      <c r="C4491" s="752">
        <v>2758</v>
      </c>
      <c r="D4491" s="343" t="s">
        <v>12702</v>
      </c>
      <c r="E4491" s="752" t="s">
        <v>431</v>
      </c>
      <c r="F4491" s="752" t="s">
        <v>210</v>
      </c>
    </row>
    <row r="4492" spans="2:9" x14ac:dyDescent="0.35">
      <c r="B4492" s="752" t="s">
        <v>1700</v>
      </c>
      <c r="C4492" s="752">
        <v>2758</v>
      </c>
      <c r="D4492" s="343" t="s">
        <v>12701</v>
      </c>
      <c r="E4492" s="752" t="s">
        <v>431</v>
      </c>
      <c r="F4492" s="752" t="s">
        <v>210</v>
      </c>
    </row>
    <row r="4493" spans="2:9" s="757" customFormat="1" x14ac:dyDescent="0.35">
      <c r="B4493" s="752" t="s">
        <v>1700</v>
      </c>
      <c r="C4493" s="752">
        <v>2758</v>
      </c>
      <c r="D4493" s="343" t="s">
        <v>12700</v>
      </c>
      <c r="E4493" s="752" t="s">
        <v>431</v>
      </c>
      <c r="F4493" s="752" t="s">
        <v>210</v>
      </c>
      <c r="I4493" s="758"/>
    </row>
    <row r="4494" spans="2:9" x14ac:dyDescent="0.35">
      <c r="B4494" s="752" t="s">
        <v>1700</v>
      </c>
      <c r="C4494" s="752">
        <v>2758</v>
      </c>
      <c r="D4494" s="343" t="s">
        <v>12699</v>
      </c>
      <c r="E4494" s="752" t="s">
        <v>431</v>
      </c>
      <c r="F4494" s="752" t="s">
        <v>210</v>
      </c>
    </row>
    <row r="4495" spans="2:9" s="757" customFormat="1" x14ac:dyDescent="0.35">
      <c r="B4495" s="752" t="s">
        <v>1700</v>
      </c>
      <c r="C4495" s="752">
        <v>2759</v>
      </c>
      <c r="D4495" s="343" t="s">
        <v>12698</v>
      </c>
      <c r="E4495" s="752" t="s">
        <v>431</v>
      </c>
      <c r="F4495" s="752" t="s">
        <v>212</v>
      </c>
      <c r="I4495" s="758"/>
    </row>
    <row r="4496" spans="2:9" x14ac:dyDescent="0.35">
      <c r="B4496" s="752" t="s">
        <v>1700</v>
      </c>
      <c r="C4496" s="752">
        <v>2759</v>
      </c>
      <c r="D4496" s="343" t="s">
        <v>6002</v>
      </c>
      <c r="E4496" s="752" t="s">
        <v>431</v>
      </c>
      <c r="F4496" s="752" t="s">
        <v>212</v>
      </c>
    </row>
    <row r="4497" spans="2:9" x14ac:dyDescent="0.35">
      <c r="B4497" s="752" t="s">
        <v>1700</v>
      </c>
      <c r="C4497" s="752">
        <v>2760</v>
      </c>
      <c r="D4497" s="343" t="s">
        <v>12697</v>
      </c>
      <c r="E4497" s="752" t="s">
        <v>431</v>
      </c>
      <c r="F4497" s="752" t="s">
        <v>212</v>
      </c>
    </row>
    <row r="4498" spans="2:9" s="757" customFormat="1" x14ac:dyDescent="0.35">
      <c r="B4498" s="752" t="s">
        <v>1700</v>
      </c>
      <c r="C4498" s="752">
        <v>2760</v>
      </c>
      <c r="D4498" s="343" t="s">
        <v>12696</v>
      </c>
      <c r="E4498" s="752" t="s">
        <v>431</v>
      </c>
      <c r="F4498" s="752" t="s">
        <v>212</v>
      </c>
      <c r="I4498" s="758"/>
    </row>
    <row r="4499" spans="2:9" x14ac:dyDescent="0.35">
      <c r="B4499" s="752" t="s">
        <v>1700</v>
      </c>
      <c r="C4499" s="752">
        <v>2760</v>
      </c>
      <c r="D4499" s="343" t="s">
        <v>12695</v>
      </c>
      <c r="E4499" s="752" t="s">
        <v>431</v>
      </c>
      <c r="F4499" s="752" t="s">
        <v>212</v>
      </c>
    </row>
    <row r="4500" spans="2:9" x14ac:dyDescent="0.35">
      <c r="B4500" s="752" t="s">
        <v>1700</v>
      </c>
      <c r="C4500" s="752">
        <v>2760</v>
      </c>
      <c r="D4500" s="343" t="s">
        <v>12694</v>
      </c>
      <c r="E4500" s="752" t="s">
        <v>431</v>
      </c>
      <c r="F4500" s="752" t="s">
        <v>212</v>
      </c>
    </row>
    <row r="4501" spans="2:9" x14ac:dyDescent="0.35">
      <c r="B4501" s="752" t="s">
        <v>1700</v>
      </c>
      <c r="C4501" s="752">
        <v>2760</v>
      </c>
      <c r="D4501" s="343" t="s">
        <v>2129</v>
      </c>
      <c r="E4501" s="752" t="s">
        <v>431</v>
      </c>
      <c r="F4501" s="752" t="s">
        <v>212</v>
      </c>
    </row>
    <row r="4502" spans="2:9" s="757" customFormat="1" x14ac:dyDescent="0.35">
      <c r="B4502" s="752" t="s">
        <v>1700</v>
      </c>
      <c r="C4502" s="752">
        <v>2760</v>
      </c>
      <c r="D4502" s="343" t="s">
        <v>12693</v>
      </c>
      <c r="E4502" s="752" t="s">
        <v>431</v>
      </c>
      <c r="F4502" s="752" t="s">
        <v>212</v>
      </c>
      <c r="I4502" s="758"/>
    </row>
    <row r="4503" spans="2:9" x14ac:dyDescent="0.35">
      <c r="B4503" s="752" t="s">
        <v>1700</v>
      </c>
      <c r="C4503" s="752">
        <v>2760</v>
      </c>
      <c r="D4503" s="343" t="s">
        <v>12692</v>
      </c>
      <c r="E4503" s="752" t="s">
        <v>431</v>
      </c>
      <c r="F4503" s="752" t="s">
        <v>212</v>
      </c>
    </row>
    <row r="4504" spans="2:9" x14ac:dyDescent="0.35">
      <c r="B4504" s="752" t="s">
        <v>1700</v>
      </c>
      <c r="C4504" s="752">
        <v>2761</v>
      </c>
      <c r="D4504" s="343" t="s">
        <v>12691</v>
      </c>
      <c r="E4504" s="752" t="s">
        <v>431</v>
      </c>
      <c r="F4504" s="752" t="s">
        <v>212</v>
      </c>
    </row>
    <row r="4505" spans="2:9" x14ac:dyDescent="0.35">
      <c r="B4505" s="752" t="s">
        <v>1700</v>
      </c>
      <c r="C4505" s="752">
        <v>2761</v>
      </c>
      <c r="D4505" s="343" t="s">
        <v>12690</v>
      </c>
      <c r="E4505" s="752" t="s">
        <v>431</v>
      </c>
      <c r="F4505" s="752" t="s">
        <v>212</v>
      </c>
    </row>
    <row r="4506" spans="2:9" x14ac:dyDescent="0.35">
      <c r="B4506" s="752" t="s">
        <v>1700</v>
      </c>
      <c r="C4506" s="752">
        <v>2761</v>
      </c>
      <c r="D4506" s="343" t="s">
        <v>12689</v>
      </c>
      <c r="E4506" s="752" t="s">
        <v>431</v>
      </c>
      <c r="F4506" s="752" t="s">
        <v>212</v>
      </c>
    </row>
    <row r="4507" spans="2:9" s="343" customFormat="1" x14ac:dyDescent="0.35">
      <c r="B4507" s="752" t="s">
        <v>1700</v>
      </c>
      <c r="C4507" s="752">
        <v>2761</v>
      </c>
      <c r="D4507" s="343" t="s">
        <v>12688</v>
      </c>
      <c r="E4507" s="752" t="s">
        <v>431</v>
      </c>
      <c r="F4507" s="752" t="s">
        <v>212</v>
      </c>
      <c r="I4507" s="756"/>
    </row>
    <row r="4508" spans="2:9" x14ac:dyDescent="0.35">
      <c r="B4508" s="752" t="s">
        <v>1700</v>
      </c>
      <c r="C4508" s="752">
        <v>2761</v>
      </c>
      <c r="D4508" s="343" t="s">
        <v>7334</v>
      </c>
      <c r="E4508" s="752" t="s">
        <v>431</v>
      </c>
      <c r="F4508" s="752" t="s">
        <v>212</v>
      </c>
    </row>
    <row r="4509" spans="2:9" x14ac:dyDescent="0.35">
      <c r="B4509" s="752" t="s">
        <v>1700</v>
      </c>
      <c r="C4509" s="752">
        <v>2761</v>
      </c>
      <c r="D4509" s="343" t="s">
        <v>11231</v>
      </c>
      <c r="E4509" s="752" t="s">
        <v>431</v>
      </c>
      <c r="F4509" s="752" t="s">
        <v>212</v>
      </c>
    </row>
    <row r="4510" spans="2:9" x14ac:dyDescent="0.35">
      <c r="B4510" s="752" t="s">
        <v>1700</v>
      </c>
      <c r="C4510" s="752">
        <v>2762</v>
      </c>
      <c r="D4510" s="343" t="s">
        <v>12687</v>
      </c>
      <c r="E4510" s="752" t="s">
        <v>431</v>
      </c>
      <c r="F4510" s="752" t="s">
        <v>212</v>
      </c>
    </row>
    <row r="4511" spans="2:9" x14ac:dyDescent="0.35">
      <c r="B4511" s="752" t="s">
        <v>1700</v>
      </c>
      <c r="C4511" s="752">
        <v>2762</v>
      </c>
      <c r="D4511" s="343" t="s">
        <v>12686</v>
      </c>
      <c r="E4511" s="752" t="s">
        <v>431</v>
      </c>
      <c r="F4511" s="752" t="s">
        <v>212</v>
      </c>
    </row>
    <row r="4512" spans="2:9" x14ac:dyDescent="0.35">
      <c r="B4512" s="752" t="s">
        <v>1700</v>
      </c>
      <c r="C4512" s="752">
        <v>2763</v>
      </c>
      <c r="D4512" s="343" t="s">
        <v>12685</v>
      </c>
      <c r="E4512" s="752" t="s">
        <v>431</v>
      </c>
      <c r="F4512" s="752" t="s">
        <v>212</v>
      </c>
    </row>
    <row r="4513" spans="2:6" x14ac:dyDescent="0.35">
      <c r="B4513" s="752" t="s">
        <v>1700</v>
      </c>
      <c r="C4513" s="752">
        <v>2763</v>
      </c>
      <c r="D4513" s="343" t="s">
        <v>12684</v>
      </c>
      <c r="E4513" s="752" t="s">
        <v>431</v>
      </c>
      <c r="F4513" s="752" t="s">
        <v>212</v>
      </c>
    </row>
    <row r="4514" spans="2:6" x14ac:dyDescent="0.35">
      <c r="B4514" s="752" t="s">
        <v>1700</v>
      </c>
      <c r="C4514" s="752">
        <v>2763</v>
      </c>
      <c r="D4514" s="343" t="s">
        <v>12683</v>
      </c>
      <c r="E4514" s="752" t="s">
        <v>431</v>
      </c>
      <c r="F4514" s="752" t="s">
        <v>212</v>
      </c>
    </row>
    <row r="4515" spans="2:6" x14ac:dyDescent="0.35">
      <c r="B4515" s="752" t="s">
        <v>1700</v>
      </c>
      <c r="C4515" s="752">
        <v>2765</v>
      </c>
      <c r="D4515" s="343" t="s">
        <v>12682</v>
      </c>
      <c r="E4515" s="752" t="s">
        <v>431</v>
      </c>
      <c r="F4515" s="752" t="s">
        <v>210</v>
      </c>
    </row>
    <row r="4516" spans="2:6" x14ac:dyDescent="0.35">
      <c r="B4516" s="752" t="s">
        <v>1700</v>
      </c>
      <c r="C4516" s="752">
        <v>2765</v>
      </c>
      <c r="D4516" s="343" t="s">
        <v>12681</v>
      </c>
      <c r="E4516" s="752" t="s">
        <v>431</v>
      </c>
      <c r="F4516" s="752" t="s">
        <v>210</v>
      </c>
    </row>
    <row r="4517" spans="2:6" x14ac:dyDescent="0.35">
      <c r="B4517" s="752" t="s">
        <v>1700</v>
      </c>
      <c r="C4517" s="752">
        <v>2765</v>
      </c>
      <c r="D4517" s="343" t="s">
        <v>11812</v>
      </c>
      <c r="E4517" s="752" t="s">
        <v>431</v>
      </c>
      <c r="F4517" s="752" t="s">
        <v>210</v>
      </c>
    </row>
    <row r="4518" spans="2:6" x14ac:dyDescent="0.35">
      <c r="B4518" s="752" t="s">
        <v>1700</v>
      </c>
      <c r="C4518" s="752">
        <v>2765</v>
      </c>
      <c r="D4518" s="343" t="s">
        <v>12680</v>
      </c>
      <c r="E4518" s="752" t="s">
        <v>431</v>
      </c>
      <c r="F4518" s="752" t="s">
        <v>210</v>
      </c>
    </row>
    <row r="4519" spans="2:6" x14ac:dyDescent="0.35">
      <c r="B4519" s="752" t="s">
        <v>1700</v>
      </c>
      <c r="C4519" s="752">
        <v>2765</v>
      </c>
      <c r="D4519" s="343" t="s">
        <v>12679</v>
      </c>
      <c r="E4519" s="752" t="s">
        <v>431</v>
      </c>
      <c r="F4519" s="752" t="s">
        <v>210</v>
      </c>
    </row>
    <row r="4520" spans="2:6" x14ac:dyDescent="0.35">
      <c r="B4520" s="752" t="s">
        <v>1700</v>
      </c>
      <c r="C4520" s="752">
        <v>2765</v>
      </c>
      <c r="D4520" s="343" t="s">
        <v>12678</v>
      </c>
      <c r="E4520" s="752" t="s">
        <v>431</v>
      </c>
      <c r="F4520" s="752" t="s">
        <v>210</v>
      </c>
    </row>
    <row r="4521" spans="2:6" x14ac:dyDescent="0.35">
      <c r="B4521" s="752" t="s">
        <v>1700</v>
      </c>
      <c r="C4521" s="752">
        <v>2765</v>
      </c>
      <c r="D4521" s="343" t="s">
        <v>12677</v>
      </c>
      <c r="E4521" s="752" t="s">
        <v>431</v>
      </c>
      <c r="F4521" s="752" t="s">
        <v>210</v>
      </c>
    </row>
    <row r="4522" spans="2:6" x14ac:dyDescent="0.35">
      <c r="B4522" s="752" t="s">
        <v>1700</v>
      </c>
      <c r="C4522" s="752">
        <v>2765</v>
      </c>
      <c r="D4522" s="343" t="s">
        <v>12676</v>
      </c>
      <c r="E4522" s="752" t="s">
        <v>431</v>
      </c>
      <c r="F4522" s="752" t="s">
        <v>210</v>
      </c>
    </row>
    <row r="4523" spans="2:6" x14ac:dyDescent="0.35">
      <c r="B4523" s="752" t="s">
        <v>1700</v>
      </c>
      <c r="C4523" s="752">
        <v>2765</v>
      </c>
      <c r="D4523" s="343" t="s">
        <v>11364</v>
      </c>
      <c r="E4523" s="752" t="s">
        <v>431</v>
      </c>
      <c r="F4523" s="752" t="s">
        <v>210</v>
      </c>
    </row>
    <row r="4524" spans="2:6" x14ac:dyDescent="0.35">
      <c r="B4524" s="752" t="s">
        <v>1700</v>
      </c>
      <c r="C4524" s="752">
        <v>2765</v>
      </c>
      <c r="D4524" s="343" t="s">
        <v>12675</v>
      </c>
      <c r="E4524" s="752" t="s">
        <v>431</v>
      </c>
      <c r="F4524" s="752" t="s">
        <v>210</v>
      </c>
    </row>
    <row r="4525" spans="2:6" x14ac:dyDescent="0.35">
      <c r="B4525" s="752" t="s">
        <v>1700</v>
      </c>
      <c r="C4525" s="752">
        <v>2765</v>
      </c>
      <c r="D4525" s="343" t="s">
        <v>12674</v>
      </c>
      <c r="E4525" s="752" t="s">
        <v>431</v>
      </c>
      <c r="F4525" s="752" t="s">
        <v>210</v>
      </c>
    </row>
    <row r="4526" spans="2:6" x14ac:dyDescent="0.35">
      <c r="B4526" s="752" t="s">
        <v>1700</v>
      </c>
      <c r="C4526" s="752">
        <v>2765</v>
      </c>
      <c r="D4526" s="343" t="s">
        <v>12673</v>
      </c>
      <c r="E4526" s="752" t="s">
        <v>431</v>
      </c>
      <c r="F4526" s="752" t="s">
        <v>210</v>
      </c>
    </row>
    <row r="4527" spans="2:6" x14ac:dyDescent="0.35">
      <c r="B4527" s="752" t="s">
        <v>1700</v>
      </c>
      <c r="C4527" s="752">
        <v>2765</v>
      </c>
      <c r="D4527" s="343" t="s">
        <v>12672</v>
      </c>
      <c r="E4527" s="752" t="s">
        <v>431</v>
      </c>
      <c r="F4527" s="752" t="s">
        <v>210</v>
      </c>
    </row>
    <row r="4528" spans="2:6" x14ac:dyDescent="0.35">
      <c r="B4528" s="752" t="s">
        <v>1700</v>
      </c>
      <c r="C4528" s="752">
        <v>2766</v>
      </c>
      <c r="D4528" s="343" t="s">
        <v>12671</v>
      </c>
      <c r="E4528" s="752" t="s">
        <v>431</v>
      </c>
      <c r="F4528" s="752" t="s">
        <v>212</v>
      </c>
    </row>
    <row r="4529" spans="2:6" x14ac:dyDescent="0.35">
      <c r="B4529" s="752" t="s">
        <v>1700</v>
      </c>
      <c r="C4529" s="752">
        <v>2766</v>
      </c>
      <c r="D4529" s="343" t="s">
        <v>12670</v>
      </c>
      <c r="E4529" s="752" t="s">
        <v>431</v>
      </c>
      <c r="F4529" s="752" t="s">
        <v>212</v>
      </c>
    </row>
    <row r="4530" spans="2:6" x14ac:dyDescent="0.35">
      <c r="B4530" s="752" t="s">
        <v>1700</v>
      </c>
      <c r="C4530" s="752">
        <v>2767</v>
      </c>
      <c r="D4530" s="343" t="s">
        <v>12669</v>
      </c>
      <c r="E4530" s="752" t="s">
        <v>431</v>
      </c>
      <c r="F4530" s="752" t="s">
        <v>212</v>
      </c>
    </row>
    <row r="4531" spans="2:6" x14ac:dyDescent="0.35">
      <c r="B4531" s="752" t="s">
        <v>1700</v>
      </c>
      <c r="C4531" s="752">
        <v>2767</v>
      </c>
      <c r="D4531" s="343" t="s">
        <v>12668</v>
      </c>
      <c r="E4531" s="752" t="s">
        <v>431</v>
      </c>
      <c r="F4531" s="752" t="s">
        <v>212</v>
      </c>
    </row>
    <row r="4532" spans="2:6" x14ac:dyDescent="0.35">
      <c r="B4532" s="752" t="s">
        <v>1700</v>
      </c>
      <c r="C4532" s="752">
        <v>2767</v>
      </c>
      <c r="D4532" s="343" t="s">
        <v>5610</v>
      </c>
      <c r="E4532" s="752" t="s">
        <v>431</v>
      </c>
      <c r="F4532" s="752" t="s">
        <v>212</v>
      </c>
    </row>
    <row r="4533" spans="2:6" x14ac:dyDescent="0.35">
      <c r="B4533" s="752" t="s">
        <v>1700</v>
      </c>
      <c r="C4533" s="752">
        <v>2768</v>
      </c>
      <c r="D4533" s="343" t="s">
        <v>7655</v>
      </c>
      <c r="E4533" s="752" t="s">
        <v>431</v>
      </c>
      <c r="F4533" s="752" t="s">
        <v>210</v>
      </c>
    </row>
    <row r="4534" spans="2:6" x14ac:dyDescent="0.35">
      <c r="B4534" s="752" t="s">
        <v>1700</v>
      </c>
      <c r="C4534" s="752">
        <v>2768</v>
      </c>
      <c r="D4534" s="343" t="s">
        <v>12667</v>
      </c>
      <c r="E4534" s="752" t="s">
        <v>431</v>
      </c>
      <c r="F4534" s="752" t="s">
        <v>210</v>
      </c>
    </row>
    <row r="4535" spans="2:6" x14ac:dyDescent="0.35">
      <c r="B4535" s="752" t="s">
        <v>1700</v>
      </c>
      <c r="C4535" s="752">
        <v>2768</v>
      </c>
      <c r="D4535" s="343" t="s">
        <v>12666</v>
      </c>
      <c r="E4535" s="752" t="s">
        <v>431</v>
      </c>
      <c r="F4535" s="752" t="s">
        <v>210</v>
      </c>
    </row>
    <row r="4536" spans="2:6" x14ac:dyDescent="0.35">
      <c r="B4536" s="752" t="s">
        <v>1700</v>
      </c>
      <c r="C4536" s="752">
        <v>2769</v>
      </c>
      <c r="D4536" s="343" t="s">
        <v>12665</v>
      </c>
      <c r="E4536" s="752" t="s">
        <v>431</v>
      </c>
      <c r="F4536" s="752" t="s">
        <v>210</v>
      </c>
    </row>
    <row r="4537" spans="2:6" x14ac:dyDescent="0.35">
      <c r="B4537" s="752" t="s">
        <v>1700</v>
      </c>
      <c r="C4537" s="752">
        <v>2770</v>
      </c>
      <c r="D4537" s="343" t="s">
        <v>7352</v>
      </c>
      <c r="E4537" s="752" t="s">
        <v>431</v>
      </c>
      <c r="F4537" s="752" t="s">
        <v>212</v>
      </c>
    </row>
    <row r="4538" spans="2:6" x14ac:dyDescent="0.35">
      <c r="B4538" s="752" t="s">
        <v>1700</v>
      </c>
      <c r="C4538" s="752">
        <v>2770</v>
      </c>
      <c r="D4538" s="343" t="s">
        <v>12664</v>
      </c>
      <c r="E4538" s="752" t="s">
        <v>431</v>
      </c>
      <c r="F4538" s="752" t="s">
        <v>212</v>
      </c>
    </row>
    <row r="4539" spans="2:6" x14ac:dyDescent="0.35">
      <c r="B4539" s="752" t="s">
        <v>1700</v>
      </c>
      <c r="C4539" s="752">
        <v>2770</v>
      </c>
      <c r="D4539" s="343" t="s">
        <v>12663</v>
      </c>
      <c r="E4539" s="752" t="s">
        <v>431</v>
      </c>
      <c r="F4539" s="752" t="s">
        <v>212</v>
      </c>
    </row>
    <row r="4540" spans="2:6" x14ac:dyDescent="0.35">
      <c r="B4540" s="752" t="s">
        <v>1700</v>
      </c>
      <c r="C4540" s="752">
        <v>2770</v>
      </c>
      <c r="D4540" s="343" t="s">
        <v>12662</v>
      </c>
      <c r="E4540" s="752" t="s">
        <v>431</v>
      </c>
      <c r="F4540" s="752" t="s">
        <v>212</v>
      </c>
    </row>
    <row r="4541" spans="2:6" x14ac:dyDescent="0.35">
      <c r="B4541" s="752" t="s">
        <v>1700</v>
      </c>
      <c r="C4541" s="752">
        <v>2770</v>
      </c>
      <c r="D4541" s="343" t="s">
        <v>12661</v>
      </c>
      <c r="E4541" s="752" t="s">
        <v>431</v>
      </c>
      <c r="F4541" s="752" t="s">
        <v>212</v>
      </c>
    </row>
    <row r="4542" spans="2:6" x14ac:dyDescent="0.35">
      <c r="B4542" s="752" t="s">
        <v>1700</v>
      </c>
      <c r="C4542" s="752">
        <v>2770</v>
      </c>
      <c r="D4542" s="343" t="s">
        <v>12660</v>
      </c>
      <c r="E4542" s="752" t="s">
        <v>431</v>
      </c>
      <c r="F4542" s="752" t="s">
        <v>212</v>
      </c>
    </row>
    <row r="4543" spans="2:6" x14ac:dyDescent="0.35">
      <c r="B4543" s="752" t="s">
        <v>1700</v>
      </c>
      <c r="C4543" s="752">
        <v>2770</v>
      </c>
      <c r="D4543" s="343" t="s">
        <v>12659</v>
      </c>
      <c r="E4543" s="752" t="s">
        <v>431</v>
      </c>
      <c r="F4543" s="752" t="s">
        <v>212</v>
      </c>
    </row>
    <row r="4544" spans="2:6" x14ac:dyDescent="0.35">
      <c r="B4544" s="752" t="s">
        <v>1700</v>
      </c>
      <c r="C4544" s="752">
        <v>2770</v>
      </c>
      <c r="D4544" s="343" t="s">
        <v>12658</v>
      </c>
      <c r="E4544" s="752" t="s">
        <v>431</v>
      </c>
      <c r="F4544" s="752" t="s">
        <v>212</v>
      </c>
    </row>
    <row r="4545" spans="2:6" x14ac:dyDescent="0.35">
      <c r="B4545" s="752" t="s">
        <v>1700</v>
      </c>
      <c r="C4545" s="752">
        <v>2770</v>
      </c>
      <c r="D4545" s="343" t="s">
        <v>12657</v>
      </c>
      <c r="E4545" s="752" t="s">
        <v>431</v>
      </c>
      <c r="F4545" s="752" t="s">
        <v>212</v>
      </c>
    </row>
    <row r="4546" spans="2:6" x14ac:dyDescent="0.35">
      <c r="B4546" s="752" t="s">
        <v>1700</v>
      </c>
      <c r="C4546" s="752">
        <v>2770</v>
      </c>
      <c r="D4546" s="343" t="s">
        <v>12656</v>
      </c>
      <c r="E4546" s="752" t="s">
        <v>431</v>
      </c>
      <c r="F4546" s="752" t="s">
        <v>212</v>
      </c>
    </row>
    <row r="4547" spans="2:6" x14ac:dyDescent="0.35">
      <c r="B4547" s="752" t="s">
        <v>1700</v>
      </c>
      <c r="C4547" s="752">
        <v>2770</v>
      </c>
      <c r="D4547" s="343" t="s">
        <v>12655</v>
      </c>
      <c r="E4547" s="752" t="s">
        <v>431</v>
      </c>
      <c r="F4547" s="752" t="s">
        <v>212</v>
      </c>
    </row>
    <row r="4548" spans="2:6" x14ac:dyDescent="0.35">
      <c r="B4548" s="752" t="s">
        <v>1700</v>
      </c>
      <c r="C4548" s="752">
        <v>2770</v>
      </c>
      <c r="D4548" s="343" t="s">
        <v>12654</v>
      </c>
      <c r="E4548" s="752" t="s">
        <v>431</v>
      </c>
      <c r="F4548" s="752" t="s">
        <v>212</v>
      </c>
    </row>
    <row r="4549" spans="2:6" x14ac:dyDescent="0.35">
      <c r="B4549" s="752" t="s">
        <v>1700</v>
      </c>
      <c r="C4549" s="752">
        <v>2770</v>
      </c>
      <c r="D4549" s="343" t="s">
        <v>12653</v>
      </c>
      <c r="E4549" s="752" t="s">
        <v>431</v>
      </c>
      <c r="F4549" s="752" t="s">
        <v>212</v>
      </c>
    </row>
    <row r="4550" spans="2:6" x14ac:dyDescent="0.35">
      <c r="B4550" s="752" t="s">
        <v>1700</v>
      </c>
      <c r="C4550" s="752">
        <v>2773</v>
      </c>
      <c r="D4550" s="343" t="s">
        <v>12652</v>
      </c>
      <c r="E4550" s="752" t="s">
        <v>431</v>
      </c>
      <c r="F4550" s="752" t="s">
        <v>210</v>
      </c>
    </row>
    <row r="4551" spans="2:6" x14ac:dyDescent="0.35">
      <c r="B4551" s="752" t="s">
        <v>1700</v>
      </c>
      <c r="C4551" s="752">
        <v>2773</v>
      </c>
      <c r="D4551" s="343" t="s">
        <v>12651</v>
      </c>
      <c r="E4551" s="752" t="s">
        <v>431</v>
      </c>
      <c r="F4551" s="752" t="s">
        <v>210</v>
      </c>
    </row>
    <row r="4552" spans="2:6" x14ac:dyDescent="0.35">
      <c r="B4552" s="752" t="s">
        <v>1700</v>
      </c>
      <c r="C4552" s="752">
        <v>2774</v>
      </c>
      <c r="D4552" s="343" t="s">
        <v>8153</v>
      </c>
      <c r="E4552" s="752" t="s">
        <v>431</v>
      </c>
      <c r="F4552" s="752" t="s">
        <v>212</v>
      </c>
    </row>
    <row r="4553" spans="2:6" x14ac:dyDescent="0.35">
      <c r="B4553" s="752" t="s">
        <v>1700</v>
      </c>
      <c r="C4553" s="752">
        <v>2774</v>
      </c>
      <c r="D4553" s="343" t="s">
        <v>12650</v>
      </c>
      <c r="E4553" s="752" t="s">
        <v>431</v>
      </c>
      <c r="F4553" s="752" t="s">
        <v>212</v>
      </c>
    </row>
    <row r="4554" spans="2:6" x14ac:dyDescent="0.35">
      <c r="B4554" s="752" t="s">
        <v>1700</v>
      </c>
      <c r="C4554" s="752">
        <v>2774</v>
      </c>
      <c r="D4554" s="343" t="s">
        <v>12649</v>
      </c>
      <c r="E4554" s="752" t="s">
        <v>431</v>
      </c>
      <c r="F4554" s="752" t="s">
        <v>212</v>
      </c>
    </row>
    <row r="4555" spans="2:6" x14ac:dyDescent="0.35">
      <c r="B4555" s="752" t="s">
        <v>1700</v>
      </c>
      <c r="C4555" s="752">
        <v>2774</v>
      </c>
      <c r="D4555" s="343" t="s">
        <v>12648</v>
      </c>
      <c r="E4555" s="752" t="s">
        <v>431</v>
      </c>
      <c r="F4555" s="752" t="s">
        <v>212</v>
      </c>
    </row>
    <row r="4556" spans="2:6" x14ac:dyDescent="0.35">
      <c r="B4556" s="752" t="s">
        <v>1700</v>
      </c>
      <c r="C4556" s="752">
        <v>2775</v>
      </c>
      <c r="D4556" s="343" t="s">
        <v>12647</v>
      </c>
      <c r="E4556" s="752" t="s">
        <v>431</v>
      </c>
      <c r="F4556" s="752" t="s">
        <v>212</v>
      </c>
    </row>
    <row r="4557" spans="2:6" x14ac:dyDescent="0.35">
      <c r="B4557" s="752" t="s">
        <v>1700</v>
      </c>
      <c r="C4557" s="752">
        <v>2775</v>
      </c>
      <c r="D4557" s="343" t="s">
        <v>12646</v>
      </c>
      <c r="E4557" s="752" t="s">
        <v>431</v>
      </c>
      <c r="F4557" s="752" t="s">
        <v>212</v>
      </c>
    </row>
    <row r="4558" spans="2:6" x14ac:dyDescent="0.35">
      <c r="B4558" s="752" t="s">
        <v>1700</v>
      </c>
      <c r="C4558" s="752">
        <v>2775</v>
      </c>
      <c r="D4558" s="343" t="s">
        <v>12645</v>
      </c>
      <c r="E4558" s="752" t="s">
        <v>431</v>
      </c>
      <c r="F4558" s="752" t="s">
        <v>212</v>
      </c>
    </row>
    <row r="4559" spans="2:6" x14ac:dyDescent="0.35">
      <c r="B4559" s="752" t="s">
        <v>1700</v>
      </c>
      <c r="C4559" s="752">
        <v>2775</v>
      </c>
      <c r="D4559" s="343" t="s">
        <v>12644</v>
      </c>
      <c r="E4559" s="752" t="s">
        <v>431</v>
      </c>
      <c r="F4559" s="752" t="s">
        <v>212</v>
      </c>
    </row>
    <row r="4560" spans="2:6" x14ac:dyDescent="0.35">
      <c r="B4560" s="752" t="s">
        <v>1700</v>
      </c>
      <c r="C4560" s="752">
        <v>2775</v>
      </c>
      <c r="D4560" s="343" t="s">
        <v>12643</v>
      </c>
      <c r="E4560" s="752" t="s">
        <v>431</v>
      </c>
      <c r="F4560" s="752" t="s">
        <v>212</v>
      </c>
    </row>
    <row r="4561" spans="2:6" x14ac:dyDescent="0.35">
      <c r="B4561" s="752" t="s">
        <v>1700</v>
      </c>
      <c r="C4561" s="752">
        <v>2775</v>
      </c>
      <c r="D4561" s="343" t="s">
        <v>12642</v>
      </c>
      <c r="E4561" s="752" t="s">
        <v>431</v>
      </c>
      <c r="F4561" s="752" t="s">
        <v>212</v>
      </c>
    </row>
    <row r="4562" spans="2:6" x14ac:dyDescent="0.35">
      <c r="B4562" s="752" t="s">
        <v>1700</v>
      </c>
      <c r="C4562" s="752">
        <v>2775</v>
      </c>
      <c r="D4562" s="343" t="s">
        <v>12641</v>
      </c>
      <c r="E4562" s="752" t="s">
        <v>431</v>
      </c>
      <c r="F4562" s="752" t="s">
        <v>212</v>
      </c>
    </row>
    <row r="4563" spans="2:6" x14ac:dyDescent="0.35">
      <c r="B4563" s="752" t="s">
        <v>1700</v>
      </c>
      <c r="C4563" s="752">
        <v>2775</v>
      </c>
      <c r="D4563" s="343" t="s">
        <v>12640</v>
      </c>
      <c r="E4563" s="752" t="s">
        <v>431</v>
      </c>
      <c r="F4563" s="752" t="s">
        <v>212</v>
      </c>
    </row>
    <row r="4564" spans="2:6" x14ac:dyDescent="0.35">
      <c r="B4564" s="752" t="s">
        <v>1700</v>
      </c>
      <c r="C4564" s="752">
        <v>2775</v>
      </c>
      <c r="D4564" s="343" t="s">
        <v>12639</v>
      </c>
      <c r="E4564" s="752" t="s">
        <v>431</v>
      </c>
      <c r="F4564" s="752" t="s">
        <v>212</v>
      </c>
    </row>
    <row r="4565" spans="2:6" x14ac:dyDescent="0.35">
      <c r="B4565" s="752" t="s">
        <v>1700</v>
      </c>
      <c r="C4565" s="752">
        <v>2775</v>
      </c>
      <c r="D4565" s="343" t="s">
        <v>12638</v>
      </c>
      <c r="E4565" s="752" t="s">
        <v>431</v>
      </c>
      <c r="F4565" s="752" t="s">
        <v>212</v>
      </c>
    </row>
    <row r="4566" spans="2:6" x14ac:dyDescent="0.35">
      <c r="B4566" s="752" t="s">
        <v>1700</v>
      </c>
      <c r="C4566" s="752">
        <v>2775</v>
      </c>
      <c r="D4566" s="343" t="s">
        <v>12637</v>
      </c>
      <c r="E4566" s="752" t="s">
        <v>431</v>
      </c>
      <c r="F4566" s="752" t="s">
        <v>212</v>
      </c>
    </row>
    <row r="4567" spans="2:6" x14ac:dyDescent="0.35">
      <c r="B4567" s="752" t="s">
        <v>1700</v>
      </c>
      <c r="C4567" s="752">
        <v>2775</v>
      </c>
      <c r="D4567" s="343" t="s">
        <v>12636</v>
      </c>
      <c r="E4567" s="752" t="s">
        <v>431</v>
      </c>
      <c r="F4567" s="752" t="s">
        <v>212</v>
      </c>
    </row>
    <row r="4568" spans="2:6" x14ac:dyDescent="0.35">
      <c r="B4568" s="752" t="s">
        <v>1700</v>
      </c>
      <c r="C4568" s="752">
        <v>2775</v>
      </c>
      <c r="D4568" s="343" t="s">
        <v>12010</v>
      </c>
      <c r="E4568" s="752" t="s">
        <v>431</v>
      </c>
      <c r="F4568" s="752" t="s">
        <v>212</v>
      </c>
    </row>
    <row r="4569" spans="2:6" x14ac:dyDescent="0.35">
      <c r="B4569" s="752" t="s">
        <v>1700</v>
      </c>
      <c r="C4569" s="752">
        <v>2775</v>
      </c>
      <c r="D4569" s="343" t="s">
        <v>12635</v>
      </c>
      <c r="E4569" s="752" t="s">
        <v>431</v>
      </c>
      <c r="F4569" s="752" t="s">
        <v>212</v>
      </c>
    </row>
    <row r="4570" spans="2:6" x14ac:dyDescent="0.35">
      <c r="B4570" s="752" t="s">
        <v>1700</v>
      </c>
      <c r="C4570" s="752">
        <v>2775</v>
      </c>
      <c r="D4570" s="343" t="s">
        <v>12634</v>
      </c>
      <c r="E4570" s="752" t="s">
        <v>431</v>
      </c>
      <c r="F4570" s="752" t="s">
        <v>212</v>
      </c>
    </row>
    <row r="4571" spans="2:6" x14ac:dyDescent="0.35">
      <c r="B4571" s="752" t="s">
        <v>1700</v>
      </c>
      <c r="C4571" s="752">
        <v>2775</v>
      </c>
      <c r="D4571" s="343" t="s">
        <v>12633</v>
      </c>
      <c r="E4571" s="752" t="s">
        <v>431</v>
      </c>
      <c r="F4571" s="752" t="s">
        <v>212</v>
      </c>
    </row>
    <row r="4572" spans="2:6" x14ac:dyDescent="0.35">
      <c r="B4572" s="752" t="s">
        <v>1700</v>
      </c>
      <c r="C4572" s="752">
        <v>2775</v>
      </c>
      <c r="D4572" s="343" t="s">
        <v>6311</v>
      </c>
      <c r="E4572" s="752" t="s">
        <v>431</v>
      </c>
      <c r="F4572" s="752" t="s">
        <v>212</v>
      </c>
    </row>
    <row r="4573" spans="2:6" x14ac:dyDescent="0.35">
      <c r="B4573" s="752" t="s">
        <v>1700</v>
      </c>
      <c r="C4573" s="752">
        <v>2776</v>
      </c>
      <c r="D4573" s="343" t="s">
        <v>12632</v>
      </c>
      <c r="E4573" s="752" t="s">
        <v>431</v>
      </c>
      <c r="F4573" s="752" t="s">
        <v>212</v>
      </c>
    </row>
    <row r="4574" spans="2:6" x14ac:dyDescent="0.35">
      <c r="B4574" s="752" t="s">
        <v>1700</v>
      </c>
      <c r="C4574" s="752">
        <v>2777</v>
      </c>
      <c r="D4574" s="343" t="s">
        <v>12631</v>
      </c>
      <c r="E4574" s="752" t="s">
        <v>431</v>
      </c>
      <c r="F4574" s="752" t="s">
        <v>212</v>
      </c>
    </row>
    <row r="4575" spans="2:6" x14ac:dyDescent="0.35">
      <c r="B4575" s="752" t="s">
        <v>1700</v>
      </c>
      <c r="C4575" s="752">
        <v>2777</v>
      </c>
      <c r="D4575" s="343" t="s">
        <v>9001</v>
      </c>
      <c r="E4575" s="752" t="s">
        <v>431</v>
      </c>
      <c r="F4575" s="752" t="s">
        <v>212</v>
      </c>
    </row>
    <row r="4576" spans="2:6" x14ac:dyDescent="0.35">
      <c r="B4576" s="752" t="s">
        <v>1700</v>
      </c>
      <c r="C4576" s="752">
        <v>2777</v>
      </c>
      <c r="D4576" s="343" t="s">
        <v>7131</v>
      </c>
      <c r="E4576" s="752" t="s">
        <v>431</v>
      </c>
      <c r="F4576" s="752" t="s">
        <v>212</v>
      </c>
    </row>
    <row r="4577" spans="2:6" x14ac:dyDescent="0.35">
      <c r="B4577" s="752" t="s">
        <v>1700</v>
      </c>
      <c r="C4577" s="752">
        <v>2777</v>
      </c>
      <c r="D4577" s="343" t="s">
        <v>12630</v>
      </c>
      <c r="E4577" s="752" t="s">
        <v>431</v>
      </c>
      <c r="F4577" s="752" t="s">
        <v>212</v>
      </c>
    </row>
    <row r="4578" spans="2:6" x14ac:dyDescent="0.35">
      <c r="B4578" s="752" t="s">
        <v>1700</v>
      </c>
      <c r="C4578" s="752">
        <v>2777</v>
      </c>
      <c r="D4578" s="343" t="s">
        <v>12629</v>
      </c>
      <c r="E4578" s="752" t="s">
        <v>431</v>
      </c>
      <c r="F4578" s="752" t="s">
        <v>212</v>
      </c>
    </row>
    <row r="4579" spans="2:6" x14ac:dyDescent="0.35">
      <c r="B4579" s="752" t="s">
        <v>1700</v>
      </c>
      <c r="C4579" s="752">
        <v>2777</v>
      </c>
      <c r="D4579" s="343" t="s">
        <v>12628</v>
      </c>
      <c r="E4579" s="752" t="s">
        <v>431</v>
      </c>
      <c r="F4579" s="752" t="s">
        <v>212</v>
      </c>
    </row>
    <row r="4580" spans="2:6" x14ac:dyDescent="0.35">
      <c r="B4580" s="752" t="s">
        <v>1700</v>
      </c>
      <c r="C4580" s="752">
        <v>2778</v>
      </c>
      <c r="D4580" s="343" t="s">
        <v>7932</v>
      </c>
      <c r="E4580" s="752" t="s">
        <v>431</v>
      </c>
      <c r="F4580" s="752" t="s">
        <v>212</v>
      </c>
    </row>
    <row r="4581" spans="2:6" x14ac:dyDescent="0.35">
      <c r="B4581" s="752" t="s">
        <v>1700</v>
      </c>
      <c r="C4581" s="752">
        <v>2778</v>
      </c>
      <c r="D4581" s="343" t="s">
        <v>7845</v>
      </c>
      <c r="E4581" s="752" t="s">
        <v>431</v>
      </c>
      <c r="F4581" s="752" t="s">
        <v>212</v>
      </c>
    </row>
    <row r="4582" spans="2:6" x14ac:dyDescent="0.35">
      <c r="B4582" s="752" t="s">
        <v>1700</v>
      </c>
      <c r="C4582" s="752">
        <v>2779</v>
      </c>
      <c r="D4582" s="343" t="s">
        <v>12627</v>
      </c>
      <c r="E4582" s="752" t="s">
        <v>431</v>
      </c>
      <c r="F4582" s="752" t="s">
        <v>212</v>
      </c>
    </row>
    <row r="4583" spans="2:6" x14ac:dyDescent="0.35">
      <c r="B4583" s="752" t="s">
        <v>1700</v>
      </c>
      <c r="C4583" s="752">
        <v>2780</v>
      </c>
      <c r="D4583" s="343" t="s">
        <v>12626</v>
      </c>
      <c r="E4583" s="752" t="s">
        <v>431</v>
      </c>
      <c r="F4583" s="752" t="s">
        <v>212</v>
      </c>
    </row>
    <row r="4584" spans="2:6" x14ac:dyDescent="0.35">
      <c r="B4584" s="752" t="s">
        <v>1700</v>
      </c>
      <c r="C4584" s="752">
        <v>2780</v>
      </c>
      <c r="D4584" s="343" t="s">
        <v>12625</v>
      </c>
      <c r="E4584" s="752" t="s">
        <v>431</v>
      </c>
      <c r="F4584" s="752" t="s">
        <v>212</v>
      </c>
    </row>
    <row r="4585" spans="2:6" x14ac:dyDescent="0.35">
      <c r="B4585" s="752" t="s">
        <v>1700</v>
      </c>
      <c r="C4585" s="752">
        <v>2780</v>
      </c>
      <c r="D4585" s="343" t="s">
        <v>12624</v>
      </c>
      <c r="E4585" s="752" t="s">
        <v>431</v>
      </c>
      <c r="F4585" s="752" t="s">
        <v>212</v>
      </c>
    </row>
    <row r="4586" spans="2:6" x14ac:dyDescent="0.35">
      <c r="B4586" s="752" t="s">
        <v>1700</v>
      </c>
      <c r="C4586" s="752">
        <v>2780</v>
      </c>
      <c r="D4586" s="343" t="s">
        <v>12623</v>
      </c>
      <c r="E4586" s="752" t="s">
        <v>431</v>
      </c>
      <c r="F4586" s="752" t="s">
        <v>212</v>
      </c>
    </row>
    <row r="4587" spans="2:6" x14ac:dyDescent="0.35">
      <c r="B4587" s="752" t="s">
        <v>1700</v>
      </c>
      <c r="C4587" s="752">
        <v>2782</v>
      </c>
      <c r="D4587" s="343" t="s">
        <v>12622</v>
      </c>
      <c r="E4587" s="752" t="s">
        <v>431</v>
      </c>
      <c r="F4587" s="752" t="s">
        <v>212</v>
      </c>
    </row>
    <row r="4588" spans="2:6" x14ac:dyDescent="0.35">
      <c r="B4588" s="752" t="s">
        <v>1700</v>
      </c>
      <c r="C4588" s="752">
        <v>2782</v>
      </c>
      <c r="D4588" s="343" t="s">
        <v>12621</v>
      </c>
      <c r="E4588" s="752" t="s">
        <v>431</v>
      </c>
      <c r="F4588" s="752" t="s">
        <v>212</v>
      </c>
    </row>
    <row r="4589" spans="2:6" x14ac:dyDescent="0.35">
      <c r="B4589" s="752" t="s">
        <v>1700</v>
      </c>
      <c r="C4589" s="752">
        <v>2783</v>
      </c>
      <c r="D4589" s="343" t="s">
        <v>12620</v>
      </c>
      <c r="E4589" s="752" t="s">
        <v>431</v>
      </c>
      <c r="F4589" s="752" t="s">
        <v>212</v>
      </c>
    </row>
    <row r="4590" spans="2:6" x14ac:dyDescent="0.35">
      <c r="B4590" s="752" t="s">
        <v>1700</v>
      </c>
      <c r="C4590" s="752">
        <v>2784</v>
      </c>
      <c r="D4590" s="343" t="s">
        <v>12619</v>
      </c>
      <c r="E4590" s="752" t="s">
        <v>431</v>
      </c>
      <c r="F4590" s="752" t="s">
        <v>212</v>
      </c>
    </row>
    <row r="4591" spans="2:6" x14ac:dyDescent="0.35">
      <c r="B4591" s="752" t="s">
        <v>1700</v>
      </c>
      <c r="C4591" s="752">
        <v>2785</v>
      </c>
      <c r="D4591" s="343" t="s">
        <v>10955</v>
      </c>
      <c r="E4591" s="752" t="s">
        <v>431</v>
      </c>
      <c r="F4591" s="752" t="s">
        <v>212</v>
      </c>
    </row>
    <row r="4592" spans="2:6" x14ac:dyDescent="0.35">
      <c r="B4592" s="752" t="s">
        <v>1700</v>
      </c>
      <c r="C4592" s="752">
        <v>2785</v>
      </c>
      <c r="D4592" s="343" t="s">
        <v>12618</v>
      </c>
      <c r="E4592" s="752" t="s">
        <v>431</v>
      </c>
      <c r="F4592" s="752" t="s">
        <v>212</v>
      </c>
    </row>
    <row r="4593" spans="2:6" x14ac:dyDescent="0.35">
      <c r="B4593" s="752" t="s">
        <v>1700</v>
      </c>
      <c r="C4593" s="752">
        <v>2786</v>
      </c>
      <c r="D4593" s="343" t="s">
        <v>8121</v>
      </c>
      <c r="E4593" s="752" t="s">
        <v>431</v>
      </c>
      <c r="F4593" s="752" t="s">
        <v>1698</v>
      </c>
    </row>
    <row r="4594" spans="2:6" x14ac:dyDescent="0.35">
      <c r="B4594" s="752" t="s">
        <v>1700</v>
      </c>
      <c r="C4594" s="752">
        <v>2786</v>
      </c>
      <c r="D4594" s="343" t="s">
        <v>12617</v>
      </c>
      <c r="E4594" s="752" t="s">
        <v>431</v>
      </c>
      <c r="F4594" s="752" t="s">
        <v>1698</v>
      </c>
    </row>
    <row r="4595" spans="2:6" x14ac:dyDescent="0.35">
      <c r="B4595" s="752" t="s">
        <v>1700</v>
      </c>
      <c r="C4595" s="752">
        <v>2786</v>
      </c>
      <c r="D4595" s="343" t="s">
        <v>12616</v>
      </c>
      <c r="E4595" s="752" t="s">
        <v>431</v>
      </c>
      <c r="F4595" s="752" t="s">
        <v>1698</v>
      </c>
    </row>
    <row r="4596" spans="2:6" x14ac:dyDescent="0.35">
      <c r="B4596" s="752" t="s">
        <v>1700</v>
      </c>
      <c r="C4596" s="752">
        <v>2786</v>
      </c>
      <c r="D4596" s="343" t="s">
        <v>12615</v>
      </c>
      <c r="E4596" s="752" t="s">
        <v>431</v>
      </c>
      <c r="F4596" s="752" t="s">
        <v>1711</v>
      </c>
    </row>
    <row r="4597" spans="2:6" x14ac:dyDescent="0.35">
      <c r="B4597" s="752" t="s">
        <v>1700</v>
      </c>
      <c r="C4597" s="752">
        <v>2786</v>
      </c>
      <c r="D4597" s="343" t="s">
        <v>12614</v>
      </c>
      <c r="E4597" s="752" t="s">
        <v>431</v>
      </c>
      <c r="F4597" s="752" t="s">
        <v>1698</v>
      </c>
    </row>
    <row r="4598" spans="2:6" x14ac:dyDescent="0.35">
      <c r="B4598" s="752" t="s">
        <v>1700</v>
      </c>
      <c r="C4598" s="752">
        <v>2787</v>
      </c>
      <c r="D4598" s="343" t="s">
        <v>12613</v>
      </c>
      <c r="E4598" s="752" t="s">
        <v>431</v>
      </c>
      <c r="F4598" s="752" t="s">
        <v>1698</v>
      </c>
    </row>
    <row r="4599" spans="2:6" x14ac:dyDescent="0.35">
      <c r="B4599" s="752" t="s">
        <v>1700</v>
      </c>
      <c r="C4599" s="752">
        <v>2787</v>
      </c>
      <c r="D4599" s="343" t="s">
        <v>12612</v>
      </c>
      <c r="E4599" s="752" t="s">
        <v>431</v>
      </c>
      <c r="F4599" s="752" t="s">
        <v>1698</v>
      </c>
    </row>
    <row r="4600" spans="2:6" x14ac:dyDescent="0.35">
      <c r="B4600" s="752" t="s">
        <v>1700</v>
      </c>
      <c r="C4600" s="752">
        <v>2787</v>
      </c>
      <c r="D4600" s="343" t="s">
        <v>12611</v>
      </c>
      <c r="E4600" s="752" t="s">
        <v>431</v>
      </c>
      <c r="F4600" s="752" t="s">
        <v>1698</v>
      </c>
    </row>
    <row r="4601" spans="2:6" x14ac:dyDescent="0.35">
      <c r="B4601" s="752" t="s">
        <v>1700</v>
      </c>
      <c r="C4601" s="752">
        <v>2787</v>
      </c>
      <c r="D4601" s="343" t="s">
        <v>4951</v>
      </c>
      <c r="E4601" s="752" t="s">
        <v>431</v>
      </c>
      <c r="F4601" s="752" t="s">
        <v>1698</v>
      </c>
    </row>
    <row r="4602" spans="2:6" x14ac:dyDescent="0.35">
      <c r="B4602" s="752" t="s">
        <v>1700</v>
      </c>
      <c r="C4602" s="752">
        <v>2787</v>
      </c>
      <c r="D4602" s="343" t="s">
        <v>12610</v>
      </c>
      <c r="E4602" s="752" t="s">
        <v>431</v>
      </c>
      <c r="F4602" s="752" t="s">
        <v>1698</v>
      </c>
    </row>
    <row r="4603" spans="2:6" x14ac:dyDescent="0.35">
      <c r="B4603" s="752" t="s">
        <v>1700</v>
      </c>
      <c r="C4603" s="752">
        <v>2787</v>
      </c>
      <c r="D4603" s="343" t="s">
        <v>12609</v>
      </c>
      <c r="E4603" s="752" t="s">
        <v>431</v>
      </c>
      <c r="F4603" s="752" t="s">
        <v>1698</v>
      </c>
    </row>
    <row r="4604" spans="2:6" x14ac:dyDescent="0.35">
      <c r="B4604" s="752" t="s">
        <v>1700</v>
      </c>
      <c r="C4604" s="752">
        <v>2787</v>
      </c>
      <c r="D4604" s="343" t="s">
        <v>12608</v>
      </c>
      <c r="E4604" s="752" t="s">
        <v>431</v>
      </c>
      <c r="F4604" s="752" t="s">
        <v>1698</v>
      </c>
    </row>
    <row r="4605" spans="2:6" x14ac:dyDescent="0.35">
      <c r="B4605" s="752" t="s">
        <v>1700</v>
      </c>
      <c r="C4605" s="752">
        <v>2787</v>
      </c>
      <c r="D4605" s="343" t="s">
        <v>12607</v>
      </c>
      <c r="E4605" s="752" t="s">
        <v>431</v>
      </c>
      <c r="F4605" s="752" t="s">
        <v>1698</v>
      </c>
    </row>
    <row r="4606" spans="2:6" x14ac:dyDescent="0.35">
      <c r="B4606" s="752" t="s">
        <v>1700</v>
      </c>
      <c r="C4606" s="752">
        <v>2787</v>
      </c>
      <c r="D4606" s="343" t="s">
        <v>12606</v>
      </c>
      <c r="E4606" s="752" t="s">
        <v>431</v>
      </c>
      <c r="F4606" s="752" t="s">
        <v>1698</v>
      </c>
    </row>
    <row r="4607" spans="2:6" x14ac:dyDescent="0.35">
      <c r="B4607" s="752" t="s">
        <v>1700</v>
      </c>
      <c r="C4607" s="752">
        <v>2787</v>
      </c>
      <c r="D4607" s="343" t="s">
        <v>12605</v>
      </c>
      <c r="E4607" s="752" t="s">
        <v>431</v>
      </c>
      <c r="F4607" s="752" t="s">
        <v>1698</v>
      </c>
    </row>
    <row r="4608" spans="2:6" x14ac:dyDescent="0.35">
      <c r="B4608" s="752" t="s">
        <v>1700</v>
      </c>
      <c r="C4608" s="752">
        <v>2787</v>
      </c>
      <c r="D4608" s="343" t="s">
        <v>12604</v>
      </c>
      <c r="E4608" s="752" t="s">
        <v>431</v>
      </c>
      <c r="F4608" s="752" t="s">
        <v>1698</v>
      </c>
    </row>
    <row r="4609" spans="2:6" x14ac:dyDescent="0.35">
      <c r="B4609" s="752" t="s">
        <v>1700</v>
      </c>
      <c r="C4609" s="752">
        <v>2787</v>
      </c>
      <c r="D4609" s="343" t="s">
        <v>12603</v>
      </c>
      <c r="E4609" s="752" t="s">
        <v>431</v>
      </c>
      <c r="F4609" s="752" t="s">
        <v>1698</v>
      </c>
    </row>
    <row r="4610" spans="2:6" x14ac:dyDescent="0.35">
      <c r="B4610" s="752" t="s">
        <v>1700</v>
      </c>
      <c r="C4610" s="752">
        <v>2787</v>
      </c>
      <c r="D4610" s="343" t="s">
        <v>12602</v>
      </c>
      <c r="E4610" s="752" t="s">
        <v>431</v>
      </c>
      <c r="F4610" s="752" t="s">
        <v>1698</v>
      </c>
    </row>
    <row r="4611" spans="2:6" x14ac:dyDescent="0.35">
      <c r="B4611" s="752" t="s">
        <v>1700</v>
      </c>
      <c r="C4611" s="752">
        <v>2787</v>
      </c>
      <c r="D4611" s="343" t="s">
        <v>12601</v>
      </c>
      <c r="E4611" s="752" t="s">
        <v>431</v>
      </c>
      <c r="F4611" s="752" t="s">
        <v>1698</v>
      </c>
    </row>
    <row r="4612" spans="2:6" x14ac:dyDescent="0.35">
      <c r="B4612" s="752" t="s">
        <v>1700</v>
      </c>
      <c r="C4612" s="752">
        <v>2787</v>
      </c>
      <c r="D4612" s="343" t="s">
        <v>12600</v>
      </c>
      <c r="E4612" s="752" t="s">
        <v>431</v>
      </c>
      <c r="F4612" s="752" t="s">
        <v>1698</v>
      </c>
    </row>
    <row r="4613" spans="2:6" x14ac:dyDescent="0.35">
      <c r="B4613" s="752" t="s">
        <v>1700</v>
      </c>
      <c r="C4613" s="752">
        <v>2787</v>
      </c>
      <c r="D4613" s="343" t="s">
        <v>2117</v>
      </c>
      <c r="E4613" s="752" t="s">
        <v>431</v>
      </c>
      <c r="F4613" s="752" t="s">
        <v>1698</v>
      </c>
    </row>
    <row r="4614" spans="2:6" x14ac:dyDescent="0.35">
      <c r="B4614" s="752" t="s">
        <v>1700</v>
      </c>
      <c r="C4614" s="752">
        <v>2787</v>
      </c>
      <c r="D4614" s="343" t="s">
        <v>12599</v>
      </c>
      <c r="E4614" s="752" t="s">
        <v>431</v>
      </c>
      <c r="F4614" s="752" t="s">
        <v>1698</v>
      </c>
    </row>
    <row r="4615" spans="2:6" x14ac:dyDescent="0.35">
      <c r="B4615" s="752" t="s">
        <v>1700</v>
      </c>
      <c r="C4615" s="752">
        <v>2787</v>
      </c>
      <c r="D4615" s="343" t="s">
        <v>12598</v>
      </c>
      <c r="E4615" s="752" t="s">
        <v>431</v>
      </c>
      <c r="F4615" s="752" t="s">
        <v>1698</v>
      </c>
    </row>
    <row r="4616" spans="2:6" x14ac:dyDescent="0.35">
      <c r="B4616" s="752" t="s">
        <v>1700</v>
      </c>
      <c r="C4616" s="752">
        <v>2787</v>
      </c>
      <c r="D4616" s="343" t="s">
        <v>12597</v>
      </c>
      <c r="E4616" s="752" t="s">
        <v>431</v>
      </c>
      <c r="F4616" s="752" t="s">
        <v>1698</v>
      </c>
    </row>
    <row r="4617" spans="2:6" x14ac:dyDescent="0.35">
      <c r="B4617" s="752" t="s">
        <v>1700</v>
      </c>
      <c r="C4617" s="752">
        <v>2787</v>
      </c>
      <c r="D4617" s="343" t="s">
        <v>12596</v>
      </c>
      <c r="E4617" s="752" t="s">
        <v>431</v>
      </c>
      <c r="F4617" s="752" t="s">
        <v>1698</v>
      </c>
    </row>
    <row r="4618" spans="2:6" x14ac:dyDescent="0.35">
      <c r="B4618" s="752" t="s">
        <v>1700</v>
      </c>
      <c r="C4618" s="752">
        <v>2787</v>
      </c>
      <c r="D4618" s="343" t="s">
        <v>12595</v>
      </c>
      <c r="E4618" s="752" t="s">
        <v>431</v>
      </c>
      <c r="F4618" s="752" t="s">
        <v>1698</v>
      </c>
    </row>
    <row r="4619" spans="2:6" x14ac:dyDescent="0.35">
      <c r="B4619" s="752" t="s">
        <v>1700</v>
      </c>
      <c r="C4619" s="752">
        <v>2787</v>
      </c>
      <c r="D4619" s="343" t="s">
        <v>12594</v>
      </c>
      <c r="E4619" s="752" t="s">
        <v>431</v>
      </c>
      <c r="F4619" s="752" t="s">
        <v>1698</v>
      </c>
    </row>
    <row r="4620" spans="2:6" x14ac:dyDescent="0.35">
      <c r="B4620" s="752" t="s">
        <v>1700</v>
      </c>
      <c r="C4620" s="752">
        <v>2787</v>
      </c>
      <c r="D4620" s="343" t="s">
        <v>12593</v>
      </c>
      <c r="E4620" s="752" t="s">
        <v>431</v>
      </c>
      <c r="F4620" s="752" t="s">
        <v>1698</v>
      </c>
    </row>
    <row r="4621" spans="2:6" x14ac:dyDescent="0.35">
      <c r="B4621" s="752" t="s">
        <v>1700</v>
      </c>
      <c r="C4621" s="752">
        <v>2787</v>
      </c>
      <c r="D4621" s="343" t="s">
        <v>12592</v>
      </c>
      <c r="E4621" s="752" t="s">
        <v>431</v>
      </c>
      <c r="F4621" s="752" t="s">
        <v>1698</v>
      </c>
    </row>
    <row r="4622" spans="2:6" x14ac:dyDescent="0.35">
      <c r="B4622" s="752" t="s">
        <v>1700</v>
      </c>
      <c r="C4622" s="752">
        <v>2787</v>
      </c>
      <c r="D4622" s="343" t="s">
        <v>12591</v>
      </c>
      <c r="E4622" s="752" t="s">
        <v>431</v>
      </c>
      <c r="F4622" s="752" t="s">
        <v>1698</v>
      </c>
    </row>
    <row r="4623" spans="2:6" x14ac:dyDescent="0.35">
      <c r="B4623" s="752" t="s">
        <v>1700</v>
      </c>
      <c r="C4623" s="752">
        <v>2787</v>
      </c>
      <c r="D4623" s="343" t="s">
        <v>12590</v>
      </c>
      <c r="E4623" s="752" t="s">
        <v>431</v>
      </c>
      <c r="F4623" s="752" t="s">
        <v>1698</v>
      </c>
    </row>
    <row r="4624" spans="2:6" x14ac:dyDescent="0.35">
      <c r="B4624" s="752" t="s">
        <v>1700</v>
      </c>
      <c r="C4624" s="752">
        <v>2790</v>
      </c>
      <c r="D4624" s="343" t="s">
        <v>12589</v>
      </c>
      <c r="E4624" s="752" t="s">
        <v>431</v>
      </c>
      <c r="F4624" s="752" t="s">
        <v>1711</v>
      </c>
    </row>
    <row r="4625" spans="2:6" x14ac:dyDescent="0.35">
      <c r="B4625" s="752" t="s">
        <v>1700</v>
      </c>
      <c r="C4625" s="752">
        <v>2790</v>
      </c>
      <c r="D4625" s="343" t="s">
        <v>12588</v>
      </c>
      <c r="E4625" s="752" t="s">
        <v>431</v>
      </c>
      <c r="F4625" s="752" t="s">
        <v>1711</v>
      </c>
    </row>
    <row r="4626" spans="2:6" x14ac:dyDescent="0.35">
      <c r="B4626" s="752" t="s">
        <v>1700</v>
      </c>
      <c r="C4626" s="752">
        <v>2790</v>
      </c>
      <c r="D4626" s="343" t="s">
        <v>12587</v>
      </c>
      <c r="E4626" s="752" t="s">
        <v>431</v>
      </c>
      <c r="F4626" s="752" t="s">
        <v>1711</v>
      </c>
    </row>
    <row r="4627" spans="2:6" x14ac:dyDescent="0.35">
      <c r="B4627" s="752" t="s">
        <v>1700</v>
      </c>
      <c r="C4627" s="752">
        <v>2790</v>
      </c>
      <c r="D4627" s="343" t="s">
        <v>12586</v>
      </c>
      <c r="E4627" s="752" t="s">
        <v>431</v>
      </c>
      <c r="F4627" s="752" t="s">
        <v>1711</v>
      </c>
    </row>
    <row r="4628" spans="2:6" x14ac:dyDescent="0.35">
      <c r="B4628" s="752" t="s">
        <v>1700</v>
      </c>
      <c r="C4628" s="752">
        <v>2790</v>
      </c>
      <c r="D4628" s="343" t="s">
        <v>12585</v>
      </c>
      <c r="E4628" s="752" t="s">
        <v>431</v>
      </c>
      <c r="F4628" s="752" t="s">
        <v>1711</v>
      </c>
    </row>
    <row r="4629" spans="2:6" x14ac:dyDescent="0.35">
      <c r="B4629" s="752" t="s">
        <v>1700</v>
      </c>
      <c r="C4629" s="752">
        <v>2790</v>
      </c>
      <c r="D4629" s="343" t="s">
        <v>12584</v>
      </c>
      <c r="E4629" s="752" t="s">
        <v>431</v>
      </c>
      <c r="F4629" s="752" t="s">
        <v>1711</v>
      </c>
    </row>
    <row r="4630" spans="2:6" x14ac:dyDescent="0.35">
      <c r="B4630" s="752" t="s">
        <v>1700</v>
      </c>
      <c r="C4630" s="752">
        <v>2790</v>
      </c>
      <c r="D4630" s="343" t="s">
        <v>12583</v>
      </c>
      <c r="E4630" s="752" t="s">
        <v>431</v>
      </c>
      <c r="F4630" s="752" t="s">
        <v>1711</v>
      </c>
    </row>
    <row r="4631" spans="2:6" x14ac:dyDescent="0.35">
      <c r="B4631" s="752" t="s">
        <v>1700</v>
      </c>
      <c r="C4631" s="752">
        <v>2790</v>
      </c>
      <c r="D4631" s="343" t="s">
        <v>12582</v>
      </c>
      <c r="E4631" s="752" t="s">
        <v>431</v>
      </c>
      <c r="F4631" s="752" t="s">
        <v>1711</v>
      </c>
    </row>
    <row r="4632" spans="2:6" x14ac:dyDescent="0.35">
      <c r="B4632" s="752" t="s">
        <v>1700</v>
      </c>
      <c r="C4632" s="752">
        <v>2790</v>
      </c>
      <c r="D4632" s="343" t="s">
        <v>12581</v>
      </c>
      <c r="E4632" s="752" t="s">
        <v>431</v>
      </c>
      <c r="F4632" s="752" t="s">
        <v>1711</v>
      </c>
    </row>
    <row r="4633" spans="2:6" x14ac:dyDescent="0.35">
      <c r="B4633" s="752" t="s">
        <v>1700</v>
      </c>
      <c r="C4633" s="752">
        <v>2790</v>
      </c>
      <c r="D4633" s="343" t="s">
        <v>12580</v>
      </c>
      <c r="E4633" s="752" t="s">
        <v>431</v>
      </c>
      <c r="F4633" s="752" t="s">
        <v>1711</v>
      </c>
    </row>
    <row r="4634" spans="2:6" x14ac:dyDescent="0.35">
      <c r="B4634" s="752" t="s">
        <v>1700</v>
      </c>
      <c r="C4634" s="752">
        <v>2790</v>
      </c>
      <c r="D4634" s="343" t="s">
        <v>8436</v>
      </c>
      <c r="E4634" s="752" t="s">
        <v>431</v>
      </c>
      <c r="F4634" s="752" t="s">
        <v>1711</v>
      </c>
    </row>
    <row r="4635" spans="2:6" x14ac:dyDescent="0.35">
      <c r="B4635" s="752" t="s">
        <v>1700</v>
      </c>
      <c r="C4635" s="752">
        <v>2790</v>
      </c>
      <c r="D4635" s="343" t="s">
        <v>5361</v>
      </c>
      <c r="E4635" s="752" t="s">
        <v>431</v>
      </c>
      <c r="F4635" s="752" t="s">
        <v>1711</v>
      </c>
    </row>
    <row r="4636" spans="2:6" x14ac:dyDescent="0.35">
      <c r="B4636" s="752" t="s">
        <v>1700</v>
      </c>
      <c r="C4636" s="752">
        <v>2790</v>
      </c>
      <c r="D4636" s="343" t="s">
        <v>12579</v>
      </c>
      <c r="E4636" s="752" t="s">
        <v>431</v>
      </c>
      <c r="F4636" s="752" t="s">
        <v>1711</v>
      </c>
    </row>
    <row r="4637" spans="2:6" x14ac:dyDescent="0.35">
      <c r="B4637" s="752" t="s">
        <v>1700</v>
      </c>
      <c r="C4637" s="752">
        <v>2790</v>
      </c>
      <c r="D4637" s="343" t="s">
        <v>12578</v>
      </c>
      <c r="E4637" s="752" t="s">
        <v>431</v>
      </c>
      <c r="F4637" s="752" t="s">
        <v>1711</v>
      </c>
    </row>
    <row r="4638" spans="2:6" x14ac:dyDescent="0.35">
      <c r="B4638" s="752" t="s">
        <v>1700</v>
      </c>
      <c r="C4638" s="752">
        <v>2790</v>
      </c>
      <c r="D4638" s="343" t="s">
        <v>12577</v>
      </c>
      <c r="E4638" s="752" t="s">
        <v>431</v>
      </c>
      <c r="F4638" s="752" t="s">
        <v>1711</v>
      </c>
    </row>
    <row r="4639" spans="2:6" x14ac:dyDescent="0.35">
      <c r="B4639" s="752" t="s">
        <v>1700</v>
      </c>
      <c r="C4639" s="752">
        <v>2790</v>
      </c>
      <c r="D4639" s="343" t="s">
        <v>12576</v>
      </c>
      <c r="E4639" s="752" t="s">
        <v>431</v>
      </c>
      <c r="F4639" s="752" t="s">
        <v>1711</v>
      </c>
    </row>
    <row r="4640" spans="2:6" x14ac:dyDescent="0.35">
      <c r="B4640" s="752" t="s">
        <v>1700</v>
      </c>
      <c r="C4640" s="752">
        <v>2790</v>
      </c>
      <c r="D4640" s="343" t="s">
        <v>6297</v>
      </c>
      <c r="E4640" s="752" t="s">
        <v>431</v>
      </c>
      <c r="F4640" s="752" t="s">
        <v>1711</v>
      </c>
    </row>
    <row r="4641" spans="2:6" x14ac:dyDescent="0.35">
      <c r="B4641" s="752" t="s">
        <v>1700</v>
      </c>
      <c r="C4641" s="752">
        <v>2790</v>
      </c>
      <c r="D4641" s="343" t="s">
        <v>12575</v>
      </c>
      <c r="E4641" s="752" t="s">
        <v>431</v>
      </c>
      <c r="F4641" s="752" t="s">
        <v>1711</v>
      </c>
    </row>
    <row r="4642" spans="2:6" x14ac:dyDescent="0.35">
      <c r="B4642" s="752" t="s">
        <v>1700</v>
      </c>
      <c r="C4642" s="752">
        <v>2790</v>
      </c>
      <c r="D4642" s="343" t="s">
        <v>12574</v>
      </c>
      <c r="E4642" s="752" t="s">
        <v>431</v>
      </c>
      <c r="F4642" s="752" t="s">
        <v>1711</v>
      </c>
    </row>
    <row r="4643" spans="2:6" x14ac:dyDescent="0.35">
      <c r="B4643" s="752" t="s">
        <v>1700</v>
      </c>
      <c r="C4643" s="752">
        <v>2790</v>
      </c>
      <c r="D4643" s="343" t="s">
        <v>12573</v>
      </c>
      <c r="E4643" s="752" t="s">
        <v>431</v>
      </c>
      <c r="F4643" s="752" t="s">
        <v>1711</v>
      </c>
    </row>
    <row r="4644" spans="2:6" x14ac:dyDescent="0.35">
      <c r="B4644" s="752" t="s">
        <v>1700</v>
      </c>
      <c r="C4644" s="752">
        <v>2790</v>
      </c>
      <c r="D4644" s="343" t="s">
        <v>12572</v>
      </c>
      <c r="E4644" s="752" t="s">
        <v>431</v>
      </c>
      <c r="F4644" s="752" t="s">
        <v>1711</v>
      </c>
    </row>
    <row r="4645" spans="2:6" x14ac:dyDescent="0.35">
      <c r="B4645" s="752" t="s">
        <v>1700</v>
      </c>
      <c r="C4645" s="752">
        <v>2790</v>
      </c>
      <c r="D4645" s="343" t="s">
        <v>12571</v>
      </c>
      <c r="E4645" s="752" t="s">
        <v>431</v>
      </c>
      <c r="F4645" s="752" t="s">
        <v>1711</v>
      </c>
    </row>
    <row r="4646" spans="2:6" x14ac:dyDescent="0.35">
      <c r="B4646" s="752" t="s">
        <v>1700</v>
      </c>
      <c r="C4646" s="752">
        <v>2790</v>
      </c>
      <c r="D4646" s="343" t="s">
        <v>12570</v>
      </c>
      <c r="E4646" s="752" t="s">
        <v>431</v>
      </c>
      <c r="F4646" s="752" t="s">
        <v>1711</v>
      </c>
    </row>
    <row r="4647" spans="2:6" x14ac:dyDescent="0.35">
      <c r="B4647" s="752" t="s">
        <v>1700</v>
      </c>
      <c r="C4647" s="752">
        <v>2790</v>
      </c>
      <c r="D4647" s="343" t="s">
        <v>12569</v>
      </c>
      <c r="E4647" s="752" t="s">
        <v>431</v>
      </c>
      <c r="F4647" s="752" t="s">
        <v>1711</v>
      </c>
    </row>
    <row r="4648" spans="2:6" x14ac:dyDescent="0.35">
      <c r="B4648" s="752" t="s">
        <v>1700</v>
      </c>
      <c r="C4648" s="752">
        <v>2790</v>
      </c>
      <c r="D4648" s="343" t="s">
        <v>12568</v>
      </c>
      <c r="E4648" s="752" t="s">
        <v>431</v>
      </c>
      <c r="F4648" s="752" t="s">
        <v>1711</v>
      </c>
    </row>
    <row r="4649" spans="2:6" x14ac:dyDescent="0.35">
      <c r="B4649" s="752" t="s">
        <v>1700</v>
      </c>
      <c r="C4649" s="752">
        <v>2790</v>
      </c>
      <c r="D4649" s="343" t="s">
        <v>12567</v>
      </c>
      <c r="E4649" s="752" t="s">
        <v>431</v>
      </c>
      <c r="F4649" s="752" t="s">
        <v>1711</v>
      </c>
    </row>
    <row r="4650" spans="2:6" x14ac:dyDescent="0.35">
      <c r="B4650" s="752" t="s">
        <v>1700</v>
      </c>
      <c r="C4650" s="752">
        <v>2790</v>
      </c>
      <c r="D4650" s="343" t="s">
        <v>12566</v>
      </c>
      <c r="E4650" s="752" t="s">
        <v>431</v>
      </c>
      <c r="F4650" s="752" t="s">
        <v>1711</v>
      </c>
    </row>
    <row r="4651" spans="2:6" x14ac:dyDescent="0.35">
      <c r="B4651" s="752" t="s">
        <v>1700</v>
      </c>
      <c r="C4651" s="752">
        <v>2790</v>
      </c>
      <c r="D4651" s="343" t="s">
        <v>12565</v>
      </c>
      <c r="E4651" s="752" t="s">
        <v>431</v>
      </c>
      <c r="F4651" s="752" t="s">
        <v>1711</v>
      </c>
    </row>
    <row r="4652" spans="2:6" x14ac:dyDescent="0.35">
      <c r="B4652" s="752" t="s">
        <v>1700</v>
      </c>
      <c r="C4652" s="752">
        <v>2790</v>
      </c>
      <c r="D4652" s="343" t="s">
        <v>12564</v>
      </c>
      <c r="E4652" s="752" t="s">
        <v>431</v>
      </c>
      <c r="F4652" s="752" t="s">
        <v>1711</v>
      </c>
    </row>
    <row r="4653" spans="2:6" x14ac:dyDescent="0.35">
      <c r="B4653" s="752" t="s">
        <v>1700</v>
      </c>
      <c r="C4653" s="752">
        <v>2790</v>
      </c>
      <c r="D4653" s="343" t="s">
        <v>12563</v>
      </c>
      <c r="E4653" s="752" t="s">
        <v>431</v>
      </c>
      <c r="F4653" s="752" t="s">
        <v>1711</v>
      </c>
    </row>
    <row r="4654" spans="2:6" x14ac:dyDescent="0.35">
      <c r="B4654" s="752" t="s">
        <v>1700</v>
      </c>
      <c r="C4654" s="752">
        <v>2790</v>
      </c>
      <c r="D4654" s="343" t="s">
        <v>12562</v>
      </c>
      <c r="E4654" s="752" t="s">
        <v>431</v>
      </c>
      <c r="F4654" s="752" t="s">
        <v>1711</v>
      </c>
    </row>
    <row r="4655" spans="2:6" x14ac:dyDescent="0.35">
      <c r="B4655" s="752" t="s">
        <v>1700</v>
      </c>
      <c r="C4655" s="752">
        <v>2790</v>
      </c>
      <c r="D4655" s="343" t="s">
        <v>12561</v>
      </c>
      <c r="E4655" s="752" t="s">
        <v>431</v>
      </c>
      <c r="F4655" s="752" t="s">
        <v>1711</v>
      </c>
    </row>
    <row r="4656" spans="2:6" x14ac:dyDescent="0.35">
      <c r="B4656" s="752" t="s">
        <v>1700</v>
      </c>
      <c r="C4656" s="752">
        <v>2790</v>
      </c>
      <c r="D4656" s="343" t="s">
        <v>12560</v>
      </c>
      <c r="E4656" s="752" t="s">
        <v>431</v>
      </c>
      <c r="F4656" s="752" t="s">
        <v>1711</v>
      </c>
    </row>
    <row r="4657" spans="2:6" x14ac:dyDescent="0.35">
      <c r="B4657" s="752" t="s">
        <v>1700</v>
      </c>
      <c r="C4657" s="752">
        <v>2790</v>
      </c>
      <c r="D4657" s="343" t="s">
        <v>12559</v>
      </c>
      <c r="E4657" s="752" t="s">
        <v>431</v>
      </c>
      <c r="F4657" s="752" t="s">
        <v>1711</v>
      </c>
    </row>
    <row r="4658" spans="2:6" x14ac:dyDescent="0.35">
      <c r="B4658" s="752" t="s">
        <v>1700</v>
      </c>
      <c r="C4658" s="752">
        <v>2790</v>
      </c>
      <c r="D4658" s="343" t="s">
        <v>12558</v>
      </c>
      <c r="E4658" s="752" t="s">
        <v>431</v>
      </c>
      <c r="F4658" s="752" t="s">
        <v>1711</v>
      </c>
    </row>
    <row r="4659" spans="2:6" x14ac:dyDescent="0.35">
      <c r="B4659" s="752" t="s">
        <v>1700</v>
      </c>
      <c r="C4659" s="752">
        <v>2790</v>
      </c>
      <c r="D4659" s="343" t="s">
        <v>12557</v>
      </c>
      <c r="E4659" s="752" t="s">
        <v>431</v>
      </c>
      <c r="F4659" s="752" t="s">
        <v>1711</v>
      </c>
    </row>
    <row r="4660" spans="2:6" x14ac:dyDescent="0.35">
      <c r="B4660" s="752" t="s">
        <v>1700</v>
      </c>
      <c r="C4660" s="752">
        <v>2790</v>
      </c>
      <c r="D4660" s="343" t="s">
        <v>12556</v>
      </c>
      <c r="E4660" s="752" t="s">
        <v>431</v>
      </c>
      <c r="F4660" s="752" t="s">
        <v>1711</v>
      </c>
    </row>
    <row r="4661" spans="2:6" x14ac:dyDescent="0.35">
      <c r="B4661" s="752" t="s">
        <v>1700</v>
      </c>
      <c r="C4661" s="752">
        <v>2790</v>
      </c>
      <c r="D4661" s="343" t="s">
        <v>12555</v>
      </c>
      <c r="E4661" s="752" t="s">
        <v>431</v>
      </c>
      <c r="F4661" s="752" t="s">
        <v>1711</v>
      </c>
    </row>
    <row r="4662" spans="2:6" x14ac:dyDescent="0.35">
      <c r="B4662" s="752" t="s">
        <v>1700</v>
      </c>
      <c r="C4662" s="752">
        <v>2790</v>
      </c>
      <c r="D4662" s="343" t="s">
        <v>12554</v>
      </c>
      <c r="E4662" s="752" t="s">
        <v>431</v>
      </c>
      <c r="F4662" s="752" t="s">
        <v>1711</v>
      </c>
    </row>
    <row r="4663" spans="2:6" x14ac:dyDescent="0.35">
      <c r="B4663" s="752" t="s">
        <v>1700</v>
      </c>
      <c r="C4663" s="752">
        <v>2791</v>
      </c>
      <c r="D4663" s="343" t="s">
        <v>12553</v>
      </c>
      <c r="E4663" s="752" t="s">
        <v>431</v>
      </c>
      <c r="F4663" s="752" t="s">
        <v>1698</v>
      </c>
    </row>
    <row r="4664" spans="2:6" x14ac:dyDescent="0.35">
      <c r="B4664" s="752" t="s">
        <v>1700</v>
      </c>
      <c r="C4664" s="752">
        <v>2791</v>
      </c>
      <c r="D4664" s="343" t="s">
        <v>12552</v>
      </c>
      <c r="E4664" s="752" t="s">
        <v>431</v>
      </c>
      <c r="F4664" s="752" t="s">
        <v>1698</v>
      </c>
    </row>
    <row r="4665" spans="2:6" x14ac:dyDescent="0.35">
      <c r="B4665" s="752" t="s">
        <v>1700</v>
      </c>
      <c r="C4665" s="752">
        <v>2792</v>
      </c>
      <c r="D4665" s="343" t="s">
        <v>12551</v>
      </c>
      <c r="E4665" s="752" t="s">
        <v>431</v>
      </c>
      <c r="F4665" s="752" t="s">
        <v>1698</v>
      </c>
    </row>
    <row r="4666" spans="2:6" x14ac:dyDescent="0.35">
      <c r="B4666" s="752" t="s">
        <v>1700</v>
      </c>
      <c r="C4666" s="752">
        <v>2792</v>
      </c>
      <c r="D4666" s="343" t="s">
        <v>12550</v>
      </c>
      <c r="E4666" s="752" t="s">
        <v>431</v>
      </c>
      <c r="F4666" s="752" t="s">
        <v>1698</v>
      </c>
    </row>
    <row r="4667" spans="2:6" x14ac:dyDescent="0.35">
      <c r="B4667" s="752" t="s">
        <v>1700</v>
      </c>
      <c r="C4667" s="752">
        <v>2793</v>
      </c>
      <c r="D4667" s="343" t="s">
        <v>12549</v>
      </c>
      <c r="E4667" s="752" t="s">
        <v>431</v>
      </c>
      <c r="F4667" s="752" t="s">
        <v>1698</v>
      </c>
    </row>
    <row r="4668" spans="2:6" x14ac:dyDescent="0.35">
      <c r="B4668" s="752" t="s">
        <v>1700</v>
      </c>
      <c r="C4668" s="752">
        <v>2793</v>
      </c>
      <c r="D4668" s="343" t="s">
        <v>12548</v>
      </c>
      <c r="E4668" s="752" t="s">
        <v>431</v>
      </c>
      <c r="F4668" s="752" t="s">
        <v>1698</v>
      </c>
    </row>
    <row r="4669" spans="2:6" x14ac:dyDescent="0.35">
      <c r="B4669" s="752" t="s">
        <v>1700</v>
      </c>
      <c r="C4669" s="752">
        <v>2793</v>
      </c>
      <c r="D4669" s="343" t="s">
        <v>2340</v>
      </c>
      <c r="E4669" s="752" t="s">
        <v>431</v>
      </c>
      <c r="F4669" s="752" t="s">
        <v>1698</v>
      </c>
    </row>
    <row r="4670" spans="2:6" x14ac:dyDescent="0.35">
      <c r="B4670" s="752" t="s">
        <v>1700</v>
      </c>
      <c r="C4670" s="752">
        <v>2794</v>
      </c>
      <c r="D4670" s="343" t="s">
        <v>12547</v>
      </c>
      <c r="E4670" s="752" t="s">
        <v>431</v>
      </c>
      <c r="F4670" s="752" t="s">
        <v>1698</v>
      </c>
    </row>
    <row r="4671" spans="2:6" x14ac:dyDescent="0.35">
      <c r="B4671" s="752" t="s">
        <v>1700</v>
      </c>
      <c r="C4671" s="752">
        <v>2794</v>
      </c>
      <c r="D4671" s="343" t="s">
        <v>12546</v>
      </c>
      <c r="E4671" s="752" t="s">
        <v>431</v>
      </c>
      <c r="F4671" s="752" t="s">
        <v>1711</v>
      </c>
    </row>
    <row r="4672" spans="2:6" x14ac:dyDescent="0.35">
      <c r="B4672" s="752" t="s">
        <v>1700</v>
      </c>
      <c r="C4672" s="752">
        <v>2794</v>
      </c>
      <c r="D4672" s="343" t="s">
        <v>12545</v>
      </c>
      <c r="E4672" s="752" t="s">
        <v>431</v>
      </c>
      <c r="F4672" s="752" t="s">
        <v>1698</v>
      </c>
    </row>
    <row r="4673" spans="2:6" x14ac:dyDescent="0.35">
      <c r="B4673" s="752" t="s">
        <v>1700</v>
      </c>
      <c r="C4673" s="752">
        <v>2794</v>
      </c>
      <c r="D4673" s="343" t="s">
        <v>12544</v>
      </c>
      <c r="E4673" s="752" t="s">
        <v>431</v>
      </c>
      <c r="F4673" s="752" t="s">
        <v>1698</v>
      </c>
    </row>
    <row r="4674" spans="2:6" x14ac:dyDescent="0.35">
      <c r="B4674" s="752" t="s">
        <v>1700</v>
      </c>
      <c r="C4674" s="752">
        <v>2794</v>
      </c>
      <c r="D4674" s="343" t="s">
        <v>12543</v>
      </c>
      <c r="E4674" s="752" t="s">
        <v>431</v>
      </c>
      <c r="F4674" s="752" t="s">
        <v>1698</v>
      </c>
    </row>
    <row r="4675" spans="2:6" x14ac:dyDescent="0.35">
      <c r="B4675" s="752" t="s">
        <v>1700</v>
      </c>
      <c r="C4675" s="752">
        <v>2795</v>
      </c>
      <c r="D4675" s="343" t="s">
        <v>12542</v>
      </c>
      <c r="E4675" s="752" t="s">
        <v>431</v>
      </c>
      <c r="F4675" s="752" t="s">
        <v>1711</v>
      </c>
    </row>
    <row r="4676" spans="2:6" x14ac:dyDescent="0.35">
      <c r="B4676" s="752" t="s">
        <v>1700</v>
      </c>
      <c r="C4676" s="752">
        <v>2795</v>
      </c>
      <c r="D4676" s="343" t="s">
        <v>12541</v>
      </c>
      <c r="E4676" s="752" t="s">
        <v>431</v>
      </c>
      <c r="F4676" s="752" t="s">
        <v>1711</v>
      </c>
    </row>
    <row r="4677" spans="2:6" x14ac:dyDescent="0.35">
      <c r="B4677" s="752" t="s">
        <v>1700</v>
      </c>
      <c r="C4677" s="752">
        <v>2795</v>
      </c>
      <c r="D4677" s="343" t="s">
        <v>12540</v>
      </c>
      <c r="E4677" s="752" t="s">
        <v>431</v>
      </c>
      <c r="F4677" s="752" t="s">
        <v>1711</v>
      </c>
    </row>
    <row r="4678" spans="2:6" x14ac:dyDescent="0.35">
      <c r="B4678" s="752" t="s">
        <v>1700</v>
      </c>
      <c r="C4678" s="752">
        <v>2795</v>
      </c>
      <c r="D4678" s="343" t="s">
        <v>12539</v>
      </c>
      <c r="E4678" s="752" t="s">
        <v>431</v>
      </c>
      <c r="F4678" s="752" t="s">
        <v>1711</v>
      </c>
    </row>
    <row r="4679" spans="2:6" x14ac:dyDescent="0.35">
      <c r="B4679" s="752" t="s">
        <v>1700</v>
      </c>
      <c r="C4679" s="752">
        <v>2795</v>
      </c>
      <c r="D4679" s="343" t="s">
        <v>12538</v>
      </c>
      <c r="E4679" s="752" t="s">
        <v>431</v>
      </c>
      <c r="F4679" s="752" t="s">
        <v>1711</v>
      </c>
    </row>
    <row r="4680" spans="2:6" x14ac:dyDescent="0.35">
      <c r="B4680" s="752" t="s">
        <v>1700</v>
      </c>
      <c r="C4680" s="752">
        <v>2795</v>
      </c>
      <c r="D4680" s="343" t="s">
        <v>12537</v>
      </c>
      <c r="E4680" s="752" t="s">
        <v>431</v>
      </c>
      <c r="F4680" s="752" t="s">
        <v>1711</v>
      </c>
    </row>
    <row r="4681" spans="2:6" x14ac:dyDescent="0.35">
      <c r="B4681" s="752" t="s">
        <v>1700</v>
      </c>
      <c r="C4681" s="752">
        <v>2795</v>
      </c>
      <c r="D4681" s="343" t="s">
        <v>12536</v>
      </c>
      <c r="E4681" s="752" t="s">
        <v>431</v>
      </c>
      <c r="F4681" s="752" t="s">
        <v>1711</v>
      </c>
    </row>
    <row r="4682" spans="2:6" x14ac:dyDescent="0.35">
      <c r="B4682" s="752" t="s">
        <v>1700</v>
      </c>
      <c r="C4682" s="752">
        <v>2795</v>
      </c>
      <c r="D4682" s="343" t="s">
        <v>12535</v>
      </c>
      <c r="E4682" s="752" t="s">
        <v>431</v>
      </c>
      <c r="F4682" s="752" t="s">
        <v>1711</v>
      </c>
    </row>
    <row r="4683" spans="2:6" x14ac:dyDescent="0.35">
      <c r="B4683" s="752" t="s">
        <v>1700</v>
      </c>
      <c r="C4683" s="752">
        <v>2795</v>
      </c>
      <c r="D4683" s="343" t="s">
        <v>12534</v>
      </c>
      <c r="E4683" s="752" t="s">
        <v>431</v>
      </c>
      <c r="F4683" s="752" t="s">
        <v>1711</v>
      </c>
    </row>
    <row r="4684" spans="2:6" x14ac:dyDescent="0.35">
      <c r="B4684" s="752" t="s">
        <v>1700</v>
      </c>
      <c r="C4684" s="752">
        <v>2795</v>
      </c>
      <c r="D4684" s="343" t="s">
        <v>12533</v>
      </c>
      <c r="E4684" s="752" t="s">
        <v>431</v>
      </c>
      <c r="F4684" s="752" t="s">
        <v>1711</v>
      </c>
    </row>
    <row r="4685" spans="2:6" x14ac:dyDescent="0.35">
      <c r="B4685" s="752" t="s">
        <v>1700</v>
      </c>
      <c r="C4685" s="752">
        <v>2795</v>
      </c>
      <c r="D4685" s="343" t="s">
        <v>12532</v>
      </c>
      <c r="E4685" s="752" t="s">
        <v>431</v>
      </c>
      <c r="F4685" s="752" t="s">
        <v>1711</v>
      </c>
    </row>
    <row r="4686" spans="2:6" x14ac:dyDescent="0.35">
      <c r="B4686" s="752" t="s">
        <v>1700</v>
      </c>
      <c r="C4686" s="752">
        <v>2795</v>
      </c>
      <c r="D4686" s="343" t="s">
        <v>12531</v>
      </c>
      <c r="E4686" s="752" t="s">
        <v>431</v>
      </c>
      <c r="F4686" s="752" t="s">
        <v>1711</v>
      </c>
    </row>
    <row r="4687" spans="2:6" x14ac:dyDescent="0.35">
      <c r="B4687" s="752" t="s">
        <v>1700</v>
      </c>
      <c r="C4687" s="752">
        <v>2795</v>
      </c>
      <c r="D4687" s="343" t="s">
        <v>12530</v>
      </c>
      <c r="E4687" s="752" t="s">
        <v>431</v>
      </c>
      <c r="F4687" s="752" t="s">
        <v>1711</v>
      </c>
    </row>
    <row r="4688" spans="2:6" x14ac:dyDescent="0.35">
      <c r="B4688" s="752" t="s">
        <v>1700</v>
      </c>
      <c r="C4688" s="752">
        <v>2795</v>
      </c>
      <c r="D4688" s="343" t="s">
        <v>12529</v>
      </c>
      <c r="E4688" s="752" t="s">
        <v>431</v>
      </c>
      <c r="F4688" s="752" t="s">
        <v>1711</v>
      </c>
    </row>
    <row r="4689" spans="2:6" x14ac:dyDescent="0.35">
      <c r="B4689" s="752" t="s">
        <v>1700</v>
      </c>
      <c r="C4689" s="752">
        <v>2795</v>
      </c>
      <c r="D4689" s="343" t="s">
        <v>12528</v>
      </c>
      <c r="E4689" s="752" t="s">
        <v>431</v>
      </c>
      <c r="F4689" s="752" t="s">
        <v>1711</v>
      </c>
    </row>
    <row r="4690" spans="2:6" x14ac:dyDescent="0.35">
      <c r="B4690" s="752" t="s">
        <v>1700</v>
      </c>
      <c r="C4690" s="752">
        <v>2795</v>
      </c>
      <c r="D4690" s="343" t="s">
        <v>8498</v>
      </c>
      <c r="E4690" s="752" t="s">
        <v>431</v>
      </c>
      <c r="F4690" s="752" t="s">
        <v>1711</v>
      </c>
    </row>
    <row r="4691" spans="2:6" x14ac:dyDescent="0.35">
      <c r="B4691" s="752" t="s">
        <v>1700</v>
      </c>
      <c r="C4691" s="752">
        <v>2795</v>
      </c>
      <c r="D4691" s="343" t="s">
        <v>12527</v>
      </c>
      <c r="E4691" s="752" t="s">
        <v>431</v>
      </c>
      <c r="F4691" s="752" t="s">
        <v>1711</v>
      </c>
    </row>
    <row r="4692" spans="2:6" x14ac:dyDescent="0.35">
      <c r="B4692" s="752" t="s">
        <v>1700</v>
      </c>
      <c r="C4692" s="752">
        <v>2795</v>
      </c>
      <c r="D4692" s="343" t="s">
        <v>12526</v>
      </c>
      <c r="E4692" s="752" t="s">
        <v>431</v>
      </c>
      <c r="F4692" s="752" t="s">
        <v>1711</v>
      </c>
    </row>
    <row r="4693" spans="2:6" x14ac:dyDescent="0.35">
      <c r="B4693" s="752" t="s">
        <v>1700</v>
      </c>
      <c r="C4693" s="752">
        <v>2795</v>
      </c>
      <c r="D4693" s="343" t="s">
        <v>12525</v>
      </c>
      <c r="E4693" s="752" t="s">
        <v>431</v>
      </c>
      <c r="F4693" s="752" t="s">
        <v>1711</v>
      </c>
    </row>
    <row r="4694" spans="2:6" x14ac:dyDescent="0.35">
      <c r="B4694" s="752" t="s">
        <v>1700</v>
      </c>
      <c r="C4694" s="752">
        <v>2795</v>
      </c>
      <c r="D4694" s="343" t="s">
        <v>12524</v>
      </c>
      <c r="E4694" s="752" t="s">
        <v>431</v>
      </c>
      <c r="F4694" s="752" t="s">
        <v>1711</v>
      </c>
    </row>
    <row r="4695" spans="2:6" x14ac:dyDescent="0.35">
      <c r="B4695" s="752" t="s">
        <v>1700</v>
      </c>
      <c r="C4695" s="752">
        <v>2795</v>
      </c>
      <c r="D4695" s="343" t="s">
        <v>12523</v>
      </c>
      <c r="E4695" s="752" t="s">
        <v>431</v>
      </c>
      <c r="F4695" s="752" t="s">
        <v>1711</v>
      </c>
    </row>
    <row r="4696" spans="2:6" x14ac:dyDescent="0.35">
      <c r="B4696" s="752" t="s">
        <v>1700</v>
      </c>
      <c r="C4696" s="752">
        <v>2795</v>
      </c>
      <c r="D4696" s="343" t="s">
        <v>12522</v>
      </c>
      <c r="E4696" s="752" t="s">
        <v>431</v>
      </c>
      <c r="F4696" s="752" t="s">
        <v>1711</v>
      </c>
    </row>
    <row r="4697" spans="2:6" x14ac:dyDescent="0.35">
      <c r="B4697" s="752" t="s">
        <v>1700</v>
      </c>
      <c r="C4697" s="752">
        <v>2795</v>
      </c>
      <c r="D4697" s="343" t="s">
        <v>12521</v>
      </c>
      <c r="E4697" s="752" t="s">
        <v>431</v>
      </c>
      <c r="F4697" s="752" t="s">
        <v>1711</v>
      </c>
    </row>
    <row r="4698" spans="2:6" x14ac:dyDescent="0.35">
      <c r="B4698" s="752" t="s">
        <v>1700</v>
      </c>
      <c r="C4698" s="752">
        <v>2795</v>
      </c>
      <c r="D4698" s="343" t="s">
        <v>12520</v>
      </c>
      <c r="E4698" s="752" t="s">
        <v>431</v>
      </c>
      <c r="F4698" s="752" t="s">
        <v>1711</v>
      </c>
    </row>
    <row r="4699" spans="2:6" x14ac:dyDescent="0.35">
      <c r="B4699" s="752" t="s">
        <v>1700</v>
      </c>
      <c r="C4699" s="752">
        <v>2795</v>
      </c>
      <c r="D4699" s="343" t="s">
        <v>7990</v>
      </c>
      <c r="E4699" s="752" t="s">
        <v>431</v>
      </c>
      <c r="F4699" s="752" t="s">
        <v>1711</v>
      </c>
    </row>
    <row r="4700" spans="2:6" x14ac:dyDescent="0.35">
      <c r="B4700" s="752" t="s">
        <v>1700</v>
      </c>
      <c r="C4700" s="752">
        <v>2795</v>
      </c>
      <c r="D4700" s="343" t="s">
        <v>12519</v>
      </c>
      <c r="E4700" s="752" t="s">
        <v>431</v>
      </c>
      <c r="F4700" s="752" t="s">
        <v>1711</v>
      </c>
    </row>
    <row r="4701" spans="2:6" x14ac:dyDescent="0.35">
      <c r="B4701" s="752" t="s">
        <v>1700</v>
      </c>
      <c r="C4701" s="752">
        <v>2795</v>
      </c>
      <c r="D4701" s="343" t="s">
        <v>4102</v>
      </c>
      <c r="E4701" s="752" t="s">
        <v>431</v>
      </c>
      <c r="F4701" s="752" t="s">
        <v>1711</v>
      </c>
    </row>
    <row r="4702" spans="2:6" x14ac:dyDescent="0.35">
      <c r="B4702" s="752" t="s">
        <v>1700</v>
      </c>
      <c r="C4702" s="752">
        <v>2795</v>
      </c>
      <c r="D4702" s="343" t="s">
        <v>12518</v>
      </c>
      <c r="E4702" s="752" t="s">
        <v>431</v>
      </c>
      <c r="F4702" s="752" t="s">
        <v>1711</v>
      </c>
    </row>
    <row r="4703" spans="2:6" x14ac:dyDescent="0.35">
      <c r="B4703" s="752" t="s">
        <v>1700</v>
      </c>
      <c r="C4703" s="752">
        <v>2795</v>
      </c>
      <c r="D4703" s="343" t="s">
        <v>12517</v>
      </c>
      <c r="E4703" s="752" t="s">
        <v>431</v>
      </c>
      <c r="F4703" s="752" t="s">
        <v>1711</v>
      </c>
    </row>
    <row r="4704" spans="2:6" x14ac:dyDescent="0.35">
      <c r="B4704" s="752" t="s">
        <v>1700</v>
      </c>
      <c r="C4704" s="752">
        <v>2795</v>
      </c>
      <c r="D4704" s="343" t="s">
        <v>3530</v>
      </c>
      <c r="E4704" s="752" t="s">
        <v>431</v>
      </c>
      <c r="F4704" s="752" t="s">
        <v>1711</v>
      </c>
    </row>
    <row r="4705" spans="2:6" x14ac:dyDescent="0.35">
      <c r="B4705" s="752" t="s">
        <v>1700</v>
      </c>
      <c r="C4705" s="752">
        <v>2795</v>
      </c>
      <c r="D4705" s="343" t="s">
        <v>12516</v>
      </c>
      <c r="E4705" s="752" t="s">
        <v>431</v>
      </c>
      <c r="F4705" s="752" t="s">
        <v>1711</v>
      </c>
    </row>
    <row r="4706" spans="2:6" x14ac:dyDescent="0.35">
      <c r="B4706" s="752" t="s">
        <v>1700</v>
      </c>
      <c r="C4706" s="752">
        <v>2795</v>
      </c>
      <c r="D4706" s="343" t="s">
        <v>12515</v>
      </c>
      <c r="E4706" s="752" t="s">
        <v>431</v>
      </c>
      <c r="F4706" s="752" t="s">
        <v>1711</v>
      </c>
    </row>
    <row r="4707" spans="2:6" x14ac:dyDescent="0.35">
      <c r="B4707" s="752" t="s">
        <v>1700</v>
      </c>
      <c r="C4707" s="752">
        <v>2795</v>
      </c>
      <c r="D4707" s="343" t="s">
        <v>12514</v>
      </c>
      <c r="E4707" s="752" t="s">
        <v>431</v>
      </c>
      <c r="F4707" s="752" t="s">
        <v>1711</v>
      </c>
    </row>
    <row r="4708" spans="2:6" x14ac:dyDescent="0.35">
      <c r="B4708" s="752" t="s">
        <v>1700</v>
      </c>
      <c r="C4708" s="752">
        <v>2795</v>
      </c>
      <c r="D4708" s="343" t="s">
        <v>12513</v>
      </c>
      <c r="E4708" s="752" t="s">
        <v>431</v>
      </c>
      <c r="F4708" s="752" t="s">
        <v>1711</v>
      </c>
    </row>
    <row r="4709" spans="2:6" x14ac:dyDescent="0.35">
      <c r="B4709" s="752" t="s">
        <v>1700</v>
      </c>
      <c r="C4709" s="752">
        <v>2795</v>
      </c>
      <c r="D4709" s="343" t="s">
        <v>12512</v>
      </c>
      <c r="E4709" s="752" t="s">
        <v>431</v>
      </c>
      <c r="F4709" s="752" t="s">
        <v>1711</v>
      </c>
    </row>
    <row r="4710" spans="2:6" x14ac:dyDescent="0.35">
      <c r="B4710" s="752" t="s">
        <v>1700</v>
      </c>
      <c r="C4710" s="752">
        <v>2795</v>
      </c>
      <c r="D4710" s="343" t="s">
        <v>7658</v>
      </c>
      <c r="E4710" s="752" t="s">
        <v>431</v>
      </c>
      <c r="F4710" s="752" t="s">
        <v>1711</v>
      </c>
    </row>
    <row r="4711" spans="2:6" x14ac:dyDescent="0.35">
      <c r="B4711" s="752" t="s">
        <v>1700</v>
      </c>
      <c r="C4711" s="752">
        <v>2795</v>
      </c>
      <c r="D4711" s="343" t="s">
        <v>12511</v>
      </c>
      <c r="E4711" s="752" t="s">
        <v>431</v>
      </c>
      <c r="F4711" s="752" t="s">
        <v>1711</v>
      </c>
    </row>
    <row r="4712" spans="2:6" x14ac:dyDescent="0.35">
      <c r="B4712" s="752" t="s">
        <v>1700</v>
      </c>
      <c r="C4712" s="752">
        <v>2795</v>
      </c>
      <c r="D4712" s="343" t="s">
        <v>12510</v>
      </c>
      <c r="E4712" s="752" t="s">
        <v>431</v>
      </c>
      <c r="F4712" s="752" t="s">
        <v>1711</v>
      </c>
    </row>
    <row r="4713" spans="2:6" x14ac:dyDescent="0.35">
      <c r="B4713" s="752" t="s">
        <v>1700</v>
      </c>
      <c r="C4713" s="752">
        <v>2795</v>
      </c>
      <c r="D4713" s="343" t="s">
        <v>12509</v>
      </c>
      <c r="E4713" s="752" t="s">
        <v>431</v>
      </c>
      <c r="F4713" s="752" t="s">
        <v>1711</v>
      </c>
    </row>
    <row r="4714" spans="2:6" x14ac:dyDescent="0.35">
      <c r="B4714" s="752" t="s">
        <v>1700</v>
      </c>
      <c r="C4714" s="752">
        <v>2795</v>
      </c>
      <c r="D4714" s="343" t="s">
        <v>12508</v>
      </c>
      <c r="E4714" s="752" t="s">
        <v>431</v>
      </c>
      <c r="F4714" s="752" t="s">
        <v>1711</v>
      </c>
    </row>
    <row r="4715" spans="2:6" x14ac:dyDescent="0.35">
      <c r="B4715" s="752" t="s">
        <v>1700</v>
      </c>
      <c r="C4715" s="752">
        <v>2795</v>
      </c>
      <c r="D4715" s="343" t="s">
        <v>12507</v>
      </c>
      <c r="E4715" s="752" t="s">
        <v>431</v>
      </c>
      <c r="F4715" s="752" t="s">
        <v>1711</v>
      </c>
    </row>
    <row r="4716" spans="2:6" x14ac:dyDescent="0.35">
      <c r="B4716" s="752" t="s">
        <v>1700</v>
      </c>
      <c r="C4716" s="752">
        <v>2795</v>
      </c>
      <c r="D4716" s="343" t="s">
        <v>12506</v>
      </c>
      <c r="E4716" s="752" t="s">
        <v>431</v>
      </c>
      <c r="F4716" s="752" t="s">
        <v>1711</v>
      </c>
    </row>
    <row r="4717" spans="2:6" x14ac:dyDescent="0.35">
      <c r="B4717" s="752" t="s">
        <v>1700</v>
      </c>
      <c r="C4717" s="752">
        <v>2795</v>
      </c>
      <c r="D4717" s="343" t="s">
        <v>1976</v>
      </c>
      <c r="E4717" s="752" t="s">
        <v>431</v>
      </c>
      <c r="F4717" s="752" t="s">
        <v>1711</v>
      </c>
    </row>
    <row r="4718" spans="2:6" x14ac:dyDescent="0.35">
      <c r="B4718" s="752" t="s">
        <v>1700</v>
      </c>
      <c r="C4718" s="752">
        <v>2795</v>
      </c>
      <c r="D4718" s="343" t="s">
        <v>12505</v>
      </c>
      <c r="E4718" s="752" t="s">
        <v>431</v>
      </c>
      <c r="F4718" s="752" t="s">
        <v>1711</v>
      </c>
    </row>
    <row r="4719" spans="2:6" x14ac:dyDescent="0.35">
      <c r="B4719" s="752" t="s">
        <v>1700</v>
      </c>
      <c r="C4719" s="752">
        <v>2795</v>
      </c>
      <c r="D4719" s="343" t="s">
        <v>12504</v>
      </c>
      <c r="E4719" s="752" t="s">
        <v>431</v>
      </c>
      <c r="F4719" s="752" t="s">
        <v>1711</v>
      </c>
    </row>
    <row r="4720" spans="2:6" x14ac:dyDescent="0.35">
      <c r="B4720" s="752" t="s">
        <v>1700</v>
      </c>
      <c r="C4720" s="752">
        <v>2795</v>
      </c>
      <c r="D4720" s="343" t="s">
        <v>12503</v>
      </c>
      <c r="E4720" s="752" t="s">
        <v>431</v>
      </c>
      <c r="F4720" s="752" t="s">
        <v>1711</v>
      </c>
    </row>
    <row r="4721" spans="2:6" x14ac:dyDescent="0.35">
      <c r="B4721" s="752" t="s">
        <v>1700</v>
      </c>
      <c r="C4721" s="752">
        <v>2795</v>
      </c>
      <c r="D4721" s="343" t="s">
        <v>12502</v>
      </c>
      <c r="E4721" s="752" t="s">
        <v>431</v>
      </c>
      <c r="F4721" s="752" t="s">
        <v>1711</v>
      </c>
    </row>
    <row r="4722" spans="2:6" x14ac:dyDescent="0.35">
      <c r="B4722" s="752" t="s">
        <v>1700</v>
      </c>
      <c r="C4722" s="752">
        <v>2795</v>
      </c>
      <c r="D4722" s="343" t="s">
        <v>6527</v>
      </c>
      <c r="E4722" s="752" t="s">
        <v>431</v>
      </c>
      <c r="F4722" s="752" t="s">
        <v>1711</v>
      </c>
    </row>
    <row r="4723" spans="2:6" x14ac:dyDescent="0.35">
      <c r="B4723" s="752" t="s">
        <v>1700</v>
      </c>
      <c r="C4723" s="752">
        <v>2795</v>
      </c>
      <c r="D4723" s="343" t="s">
        <v>10155</v>
      </c>
      <c r="E4723" s="752" t="s">
        <v>431</v>
      </c>
      <c r="F4723" s="752" t="s">
        <v>1711</v>
      </c>
    </row>
    <row r="4724" spans="2:6" x14ac:dyDescent="0.35">
      <c r="B4724" s="752" t="s">
        <v>1700</v>
      </c>
      <c r="C4724" s="752">
        <v>2795</v>
      </c>
      <c r="D4724" s="343" t="s">
        <v>12501</v>
      </c>
      <c r="E4724" s="752" t="s">
        <v>431</v>
      </c>
      <c r="F4724" s="752" t="s">
        <v>1711</v>
      </c>
    </row>
    <row r="4725" spans="2:6" x14ac:dyDescent="0.35">
      <c r="B4725" s="752" t="s">
        <v>1700</v>
      </c>
      <c r="C4725" s="752">
        <v>2795</v>
      </c>
      <c r="D4725" s="343" t="s">
        <v>12500</v>
      </c>
      <c r="E4725" s="752" t="s">
        <v>431</v>
      </c>
      <c r="F4725" s="752" t="s">
        <v>1711</v>
      </c>
    </row>
    <row r="4726" spans="2:6" x14ac:dyDescent="0.35">
      <c r="B4726" s="752" t="s">
        <v>1700</v>
      </c>
      <c r="C4726" s="752">
        <v>2795</v>
      </c>
      <c r="D4726" s="343" t="s">
        <v>12499</v>
      </c>
      <c r="E4726" s="752" t="s">
        <v>431</v>
      </c>
      <c r="F4726" s="752" t="s">
        <v>1711</v>
      </c>
    </row>
    <row r="4727" spans="2:6" x14ac:dyDescent="0.35">
      <c r="B4727" s="752" t="s">
        <v>1700</v>
      </c>
      <c r="C4727" s="752">
        <v>2795</v>
      </c>
      <c r="D4727" s="343" t="s">
        <v>4475</v>
      </c>
      <c r="E4727" s="752" t="s">
        <v>431</v>
      </c>
      <c r="F4727" s="752" t="s">
        <v>1711</v>
      </c>
    </row>
    <row r="4728" spans="2:6" x14ac:dyDescent="0.35">
      <c r="B4728" s="752" t="s">
        <v>1700</v>
      </c>
      <c r="C4728" s="752">
        <v>2795</v>
      </c>
      <c r="D4728" s="343" t="s">
        <v>12498</v>
      </c>
      <c r="E4728" s="752" t="s">
        <v>431</v>
      </c>
      <c r="F4728" s="752" t="s">
        <v>1711</v>
      </c>
    </row>
    <row r="4729" spans="2:6" x14ac:dyDescent="0.35">
      <c r="B4729" s="752" t="s">
        <v>1700</v>
      </c>
      <c r="C4729" s="752">
        <v>2795</v>
      </c>
      <c r="D4729" s="343" t="s">
        <v>12497</v>
      </c>
      <c r="E4729" s="752" t="s">
        <v>431</v>
      </c>
      <c r="F4729" s="752" t="s">
        <v>1711</v>
      </c>
    </row>
    <row r="4730" spans="2:6" x14ac:dyDescent="0.35">
      <c r="B4730" s="752" t="s">
        <v>1700</v>
      </c>
      <c r="C4730" s="752">
        <v>2795</v>
      </c>
      <c r="D4730" s="343" t="s">
        <v>12496</v>
      </c>
      <c r="E4730" s="752" t="s">
        <v>431</v>
      </c>
      <c r="F4730" s="752" t="s">
        <v>1711</v>
      </c>
    </row>
    <row r="4731" spans="2:6" x14ac:dyDescent="0.35">
      <c r="B4731" s="752" t="s">
        <v>1700</v>
      </c>
      <c r="C4731" s="752">
        <v>2795</v>
      </c>
      <c r="D4731" s="343" t="s">
        <v>12495</v>
      </c>
      <c r="E4731" s="752" t="s">
        <v>431</v>
      </c>
      <c r="F4731" s="752" t="s">
        <v>1711</v>
      </c>
    </row>
    <row r="4732" spans="2:6" x14ac:dyDescent="0.35">
      <c r="B4732" s="752" t="s">
        <v>1700</v>
      </c>
      <c r="C4732" s="752">
        <v>2795</v>
      </c>
      <c r="D4732" s="343" t="s">
        <v>12494</v>
      </c>
      <c r="E4732" s="752" t="s">
        <v>431</v>
      </c>
      <c r="F4732" s="752" t="s">
        <v>1711</v>
      </c>
    </row>
    <row r="4733" spans="2:6" x14ac:dyDescent="0.35">
      <c r="B4733" s="752" t="s">
        <v>1700</v>
      </c>
      <c r="C4733" s="752">
        <v>2795</v>
      </c>
      <c r="D4733" s="343" t="s">
        <v>10448</v>
      </c>
      <c r="E4733" s="752" t="s">
        <v>431</v>
      </c>
      <c r="F4733" s="752" t="s">
        <v>1711</v>
      </c>
    </row>
    <row r="4734" spans="2:6" x14ac:dyDescent="0.35">
      <c r="B4734" s="752" t="s">
        <v>1700</v>
      </c>
      <c r="C4734" s="752">
        <v>2795</v>
      </c>
      <c r="D4734" s="343" t="s">
        <v>7136</v>
      </c>
      <c r="E4734" s="752" t="s">
        <v>431</v>
      </c>
      <c r="F4734" s="752" t="s">
        <v>1711</v>
      </c>
    </row>
    <row r="4735" spans="2:6" x14ac:dyDescent="0.35">
      <c r="B4735" s="752" t="s">
        <v>1700</v>
      </c>
      <c r="C4735" s="752">
        <v>2795</v>
      </c>
      <c r="D4735" s="343" t="s">
        <v>12493</v>
      </c>
      <c r="E4735" s="752" t="s">
        <v>431</v>
      </c>
      <c r="F4735" s="752" t="s">
        <v>1711</v>
      </c>
    </row>
    <row r="4736" spans="2:6" x14ac:dyDescent="0.35">
      <c r="B4736" s="752" t="s">
        <v>1700</v>
      </c>
      <c r="C4736" s="752">
        <v>2795</v>
      </c>
      <c r="D4736" s="343" t="s">
        <v>12492</v>
      </c>
      <c r="E4736" s="752" t="s">
        <v>431</v>
      </c>
      <c r="F4736" s="752" t="s">
        <v>1711</v>
      </c>
    </row>
    <row r="4737" spans="2:6" x14ac:dyDescent="0.35">
      <c r="B4737" s="752" t="s">
        <v>1700</v>
      </c>
      <c r="C4737" s="752">
        <v>2795</v>
      </c>
      <c r="D4737" s="343" t="s">
        <v>12491</v>
      </c>
      <c r="E4737" s="752" t="s">
        <v>431</v>
      </c>
      <c r="F4737" s="752" t="s">
        <v>1711</v>
      </c>
    </row>
    <row r="4738" spans="2:6" x14ac:dyDescent="0.35">
      <c r="B4738" s="752" t="s">
        <v>1700</v>
      </c>
      <c r="C4738" s="752">
        <v>2795</v>
      </c>
      <c r="D4738" s="343" t="s">
        <v>12490</v>
      </c>
      <c r="E4738" s="752" t="s">
        <v>431</v>
      </c>
      <c r="F4738" s="752" t="s">
        <v>1711</v>
      </c>
    </row>
    <row r="4739" spans="2:6" x14ac:dyDescent="0.35">
      <c r="B4739" s="752" t="s">
        <v>1700</v>
      </c>
      <c r="C4739" s="752">
        <v>2795</v>
      </c>
      <c r="D4739" s="343" t="s">
        <v>12489</v>
      </c>
      <c r="E4739" s="752" t="s">
        <v>431</v>
      </c>
      <c r="F4739" s="752" t="s">
        <v>1711</v>
      </c>
    </row>
    <row r="4740" spans="2:6" x14ac:dyDescent="0.35">
      <c r="B4740" s="752" t="s">
        <v>1700</v>
      </c>
      <c r="C4740" s="752">
        <v>2795</v>
      </c>
      <c r="D4740" s="343" t="s">
        <v>7110</v>
      </c>
      <c r="E4740" s="752" t="s">
        <v>431</v>
      </c>
      <c r="F4740" s="752" t="s">
        <v>1711</v>
      </c>
    </row>
    <row r="4741" spans="2:6" x14ac:dyDescent="0.35">
      <c r="B4741" s="752" t="s">
        <v>1700</v>
      </c>
      <c r="C4741" s="752">
        <v>2795</v>
      </c>
      <c r="D4741" s="343" t="s">
        <v>12488</v>
      </c>
      <c r="E4741" s="752" t="s">
        <v>431</v>
      </c>
      <c r="F4741" s="752" t="s">
        <v>1711</v>
      </c>
    </row>
    <row r="4742" spans="2:6" x14ac:dyDescent="0.35">
      <c r="B4742" s="752" t="s">
        <v>1700</v>
      </c>
      <c r="C4742" s="752">
        <v>2795</v>
      </c>
      <c r="D4742" s="343" t="s">
        <v>12487</v>
      </c>
      <c r="E4742" s="752" t="s">
        <v>431</v>
      </c>
      <c r="F4742" s="752" t="s">
        <v>1711</v>
      </c>
    </row>
    <row r="4743" spans="2:6" x14ac:dyDescent="0.35">
      <c r="B4743" s="752" t="s">
        <v>1700</v>
      </c>
      <c r="C4743" s="752">
        <v>2795</v>
      </c>
      <c r="D4743" s="343" t="s">
        <v>12486</v>
      </c>
      <c r="E4743" s="752" t="s">
        <v>431</v>
      </c>
      <c r="F4743" s="752" t="s">
        <v>1711</v>
      </c>
    </row>
    <row r="4744" spans="2:6" x14ac:dyDescent="0.35">
      <c r="B4744" s="752" t="s">
        <v>1700</v>
      </c>
      <c r="C4744" s="752">
        <v>2795</v>
      </c>
      <c r="D4744" s="343" t="s">
        <v>12485</v>
      </c>
      <c r="E4744" s="752" t="s">
        <v>431</v>
      </c>
      <c r="F4744" s="752" t="s">
        <v>1711</v>
      </c>
    </row>
    <row r="4745" spans="2:6" x14ac:dyDescent="0.35">
      <c r="B4745" s="752" t="s">
        <v>1700</v>
      </c>
      <c r="C4745" s="752">
        <v>2795</v>
      </c>
      <c r="D4745" s="343" t="s">
        <v>12484</v>
      </c>
      <c r="E4745" s="752" t="s">
        <v>431</v>
      </c>
      <c r="F4745" s="752" t="s">
        <v>1711</v>
      </c>
    </row>
    <row r="4746" spans="2:6" x14ac:dyDescent="0.35">
      <c r="B4746" s="752" t="s">
        <v>1700</v>
      </c>
      <c r="C4746" s="752">
        <v>2795</v>
      </c>
      <c r="D4746" s="343" t="s">
        <v>12483</v>
      </c>
      <c r="E4746" s="752" t="s">
        <v>431</v>
      </c>
      <c r="F4746" s="752" t="s">
        <v>1711</v>
      </c>
    </row>
    <row r="4747" spans="2:6" x14ac:dyDescent="0.35">
      <c r="B4747" s="752" t="s">
        <v>1700</v>
      </c>
      <c r="C4747" s="752">
        <v>2795</v>
      </c>
      <c r="D4747" s="343" t="s">
        <v>12482</v>
      </c>
      <c r="E4747" s="752" t="s">
        <v>431</v>
      </c>
      <c r="F4747" s="752" t="s">
        <v>1711</v>
      </c>
    </row>
    <row r="4748" spans="2:6" x14ac:dyDescent="0.35">
      <c r="B4748" s="752" t="s">
        <v>1700</v>
      </c>
      <c r="C4748" s="752">
        <v>2795</v>
      </c>
      <c r="D4748" s="343" t="s">
        <v>12481</v>
      </c>
      <c r="E4748" s="752" t="s">
        <v>431</v>
      </c>
      <c r="F4748" s="752" t="s">
        <v>1711</v>
      </c>
    </row>
    <row r="4749" spans="2:6" x14ac:dyDescent="0.35">
      <c r="B4749" s="752" t="s">
        <v>1700</v>
      </c>
      <c r="C4749" s="752">
        <v>2795</v>
      </c>
      <c r="D4749" s="343" t="s">
        <v>12480</v>
      </c>
      <c r="E4749" s="752" t="s">
        <v>431</v>
      </c>
      <c r="F4749" s="752" t="s">
        <v>1711</v>
      </c>
    </row>
    <row r="4750" spans="2:6" x14ac:dyDescent="0.35">
      <c r="B4750" s="752" t="s">
        <v>1700</v>
      </c>
      <c r="C4750" s="752">
        <v>2795</v>
      </c>
      <c r="D4750" s="343" t="s">
        <v>12479</v>
      </c>
      <c r="E4750" s="752" t="s">
        <v>431</v>
      </c>
      <c r="F4750" s="752" t="s">
        <v>1711</v>
      </c>
    </row>
    <row r="4751" spans="2:6" x14ac:dyDescent="0.35">
      <c r="B4751" s="752" t="s">
        <v>1700</v>
      </c>
      <c r="C4751" s="752">
        <v>2795</v>
      </c>
      <c r="D4751" s="343" t="s">
        <v>12478</v>
      </c>
      <c r="E4751" s="752" t="s">
        <v>431</v>
      </c>
      <c r="F4751" s="752" t="s">
        <v>1711</v>
      </c>
    </row>
    <row r="4752" spans="2:6" x14ac:dyDescent="0.35">
      <c r="B4752" s="752" t="s">
        <v>1700</v>
      </c>
      <c r="C4752" s="752">
        <v>2795</v>
      </c>
      <c r="D4752" s="343" t="s">
        <v>12477</v>
      </c>
      <c r="E4752" s="752" t="s">
        <v>431</v>
      </c>
      <c r="F4752" s="752" t="s">
        <v>1711</v>
      </c>
    </row>
    <row r="4753" spans="2:6" x14ac:dyDescent="0.35">
      <c r="B4753" s="752" t="s">
        <v>1700</v>
      </c>
      <c r="C4753" s="752">
        <v>2795</v>
      </c>
      <c r="D4753" s="343" t="s">
        <v>12476</v>
      </c>
      <c r="E4753" s="752" t="s">
        <v>431</v>
      </c>
      <c r="F4753" s="752" t="s">
        <v>1711</v>
      </c>
    </row>
    <row r="4754" spans="2:6" x14ac:dyDescent="0.35">
      <c r="B4754" s="752" t="s">
        <v>1700</v>
      </c>
      <c r="C4754" s="752">
        <v>2795</v>
      </c>
      <c r="D4754" s="343" t="s">
        <v>12475</v>
      </c>
      <c r="E4754" s="752" t="s">
        <v>431</v>
      </c>
      <c r="F4754" s="752" t="s">
        <v>1711</v>
      </c>
    </row>
    <row r="4755" spans="2:6" x14ac:dyDescent="0.35">
      <c r="B4755" s="752" t="s">
        <v>1700</v>
      </c>
      <c r="C4755" s="752">
        <v>2795</v>
      </c>
      <c r="D4755" s="343" t="s">
        <v>12474</v>
      </c>
      <c r="E4755" s="752" t="s">
        <v>431</v>
      </c>
      <c r="F4755" s="752" t="s">
        <v>1711</v>
      </c>
    </row>
    <row r="4756" spans="2:6" x14ac:dyDescent="0.35">
      <c r="B4756" s="752" t="s">
        <v>1700</v>
      </c>
      <c r="C4756" s="752">
        <v>2795</v>
      </c>
      <c r="D4756" s="343" t="s">
        <v>12473</v>
      </c>
      <c r="E4756" s="752" t="s">
        <v>431</v>
      </c>
      <c r="F4756" s="752" t="s">
        <v>1711</v>
      </c>
    </row>
    <row r="4757" spans="2:6" x14ac:dyDescent="0.35">
      <c r="B4757" s="752" t="s">
        <v>1700</v>
      </c>
      <c r="C4757" s="752">
        <v>2795</v>
      </c>
      <c r="D4757" s="343" t="s">
        <v>12472</v>
      </c>
      <c r="E4757" s="752" t="s">
        <v>431</v>
      </c>
      <c r="F4757" s="752" t="s">
        <v>1711</v>
      </c>
    </row>
    <row r="4758" spans="2:6" x14ac:dyDescent="0.35">
      <c r="B4758" s="752" t="s">
        <v>1700</v>
      </c>
      <c r="C4758" s="752">
        <v>2795</v>
      </c>
      <c r="D4758" s="343" t="s">
        <v>12471</v>
      </c>
      <c r="E4758" s="752" t="s">
        <v>431</v>
      </c>
      <c r="F4758" s="752" t="s">
        <v>1711</v>
      </c>
    </row>
    <row r="4759" spans="2:6" x14ac:dyDescent="0.35">
      <c r="B4759" s="752" t="s">
        <v>1700</v>
      </c>
      <c r="C4759" s="752">
        <v>2795</v>
      </c>
      <c r="D4759" s="343" t="s">
        <v>5556</v>
      </c>
      <c r="E4759" s="752" t="s">
        <v>431</v>
      </c>
      <c r="F4759" s="752" t="s">
        <v>1711</v>
      </c>
    </row>
    <row r="4760" spans="2:6" x14ac:dyDescent="0.35">
      <c r="B4760" s="752" t="s">
        <v>1700</v>
      </c>
      <c r="C4760" s="752">
        <v>2795</v>
      </c>
      <c r="D4760" s="343" t="s">
        <v>12470</v>
      </c>
      <c r="E4760" s="752" t="s">
        <v>431</v>
      </c>
      <c r="F4760" s="752" t="s">
        <v>1711</v>
      </c>
    </row>
    <row r="4761" spans="2:6" x14ac:dyDescent="0.35">
      <c r="B4761" s="752" t="s">
        <v>1700</v>
      </c>
      <c r="C4761" s="752">
        <v>2795</v>
      </c>
      <c r="D4761" s="343" t="s">
        <v>12469</v>
      </c>
      <c r="E4761" s="752" t="s">
        <v>431</v>
      </c>
      <c r="F4761" s="752" t="s">
        <v>1711</v>
      </c>
    </row>
    <row r="4762" spans="2:6" x14ac:dyDescent="0.35">
      <c r="B4762" s="752" t="s">
        <v>1700</v>
      </c>
      <c r="C4762" s="752">
        <v>2795</v>
      </c>
      <c r="D4762" s="343" t="s">
        <v>6316</v>
      </c>
      <c r="E4762" s="752" t="s">
        <v>431</v>
      </c>
      <c r="F4762" s="752" t="s">
        <v>1711</v>
      </c>
    </row>
    <row r="4763" spans="2:6" x14ac:dyDescent="0.35">
      <c r="B4763" s="752" t="s">
        <v>1700</v>
      </c>
      <c r="C4763" s="752">
        <v>2795</v>
      </c>
      <c r="D4763" s="343" t="s">
        <v>12468</v>
      </c>
      <c r="E4763" s="752" t="s">
        <v>431</v>
      </c>
      <c r="F4763" s="752" t="s">
        <v>1711</v>
      </c>
    </row>
    <row r="4764" spans="2:6" x14ac:dyDescent="0.35">
      <c r="B4764" s="752" t="s">
        <v>1700</v>
      </c>
      <c r="C4764" s="752">
        <v>2795</v>
      </c>
      <c r="D4764" s="343" t="s">
        <v>12467</v>
      </c>
      <c r="E4764" s="752" t="s">
        <v>431</v>
      </c>
      <c r="F4764" s="752" t="s">
        <v>1711</v>
      </c>
    </row>
    <row r="4765" spans="2:6" x14ac:dyDescent="0.35">
      <c r="B4765" s="752" t="s">
        <v>1700</v>
      </c>
      <c r="C4765" s="752">
        <v>2795</v>
      </c>
      <c r="D4765" s="343" t="s">
        <v>12466</v>
      </c>
      <c r="E4765" s="752" t="s">
        <v>431</v>
      </c>
      <c r="F4765" s="752" t="s">
        <v>1711</v>
      </c>
    </row>
    <row r="4766" spans="2:6" x14ac:dyDescent="0.35">
      <c r="B4766" s="752" t="s">
        <v>1700</v>
      </c>
      <c r="C4766" s="752">
        <v>2795</v>
      </c>
      <c r="D4766" s="343" t="s">
        <v>12465</v>
      </c>
      <c r="E4766" s="752" t="s">
        <v>431</v>
      </c>
      <c r="F4766" s="752" t="s">
        <v>1711</v>
      </c>
    </row>
    <row r="4767" spans="2:6" x14ac:dyDescent="0.35">
      <c r="B4767" s="752" t="s">
        <v>1700</v>
      </c>
      <c r="C4767" s="752">
        <v>2795</v>
      </c>
      <c r="D4767" s="343" t="s">
        <v>12464</v>
      </c>
      <c r="E4767" s="752" t="s">
        <v>431</v>
      </c>
      <c r="F4767" s="752" t="s">
        <v>1711</v>
      </c>
    </row>
    <row r="4768" spans="2:6" x14ac:dyDescent="0.35">
      <c r="B4768" s="752" t="s">
        <v>1700</v>
      </c>
      <c r="C4768" s="752">
        <v>2795</v>
      </c>
      <c r="D4768" s="343" t="s">
        <v>12463</v>
      </c>
      <c r="E4768" s="752" t="s">
        <v>431</v>
      </c>
      <c r="F4768" s="752" t="s">
        <v>1711</v>
      </c>
    </row>
    <row r="4769" spans="2:6" x14ac:dyDescent="0.35">
      <c r="B4769" s="752" t="s">
        <v>1700</v>
      </c>
      <c r="C4769" s="752">
        <v>2795</v>
      </c>
      <c r="D4769" s="343" t="s">
        <v>12462</v>
      </c>
      <c r="E4769" s="752" t="s">
        <v>431</v>
      </c>
      <c r="F4769" s="752" t="s">
        <v>1711</v>
      </c>
    </row>
    <row r="4770" spans="2:6" x14ac:dyDescent="0.35">
      <c r="B4770" s="752" t="s">
        <v>1700</v>
      </c>
      <c r="C4770" s="752">
        <v>2797</v>
      </c>
      <c r="D4770" s="343" t="s">
        <v>12461</v>
      </c>
      <c r="E4770" s="752" t="s">
        <v>431</v>
      </c>
      <c r="F4770" s="752" t="s">
        <v>1698</v>
      </c>
    </row>
    <row r="4771" spans="2:6" x14ac:dyDescent="0.35">
      <c r="B4771" s="752" t="s">
        <v>1700</v>
      </c>
      <c r="C4771" s="752">
        <v>2797</v>
      </c>
      <c r="D4771" s="343" t="s">
        <v>4237</v>
      </c>
      <c r="E4771" s="752" t="s">
        <v>431</v>
      </c>
      <c r="F4771" s="752" t="s">
        <v>1698</v>
      </c>
    </row>
    <row r="4772" spans="2:6" x14ac:dyDescent="0.35">
      <c r="B4772" s="752" t="s">
        <v>1700</v>
      </c>
      <c r="C4772" s="752">
        <v>2798</v>
      </c>
      <c r="D4772" s="343" t="s">
        <v>12460</v>
      </c>
      <c r="E4772" s="752" t="s">
        <v>431</v>
      </c>
      <c r="F4772" s="752" t="s">
        <v>1698</v>
      </c>
    </row>
    <row r="4773" spans="2:6" x14ac:dyDescent="0.35">
      <c r="B4773" s="752" t="s">
        <v>1700</v>
      </c>
      <c r="C4773" s="752">
        <v>2798</v>
      </c>
      <c r="D4773" s="343" t="s">
        <v>12459</v>
      </c>
      <c r="E4773" s="752" t="s">
        <v>431</v>
      </c>
      <c r="F4773" s="752" t="s">
        <v>1698</v>
      </c>
    </row>
    <row r="4774" spans="2:6" x14ac:dyDescent="0.35">
      <c r="B4774" s="752" t="s">
        <v>1700</v>
      </c>
      <c r="C4774" s="752">
        <v>2798</v>
      </c>
      <c r="D4774" s="343" t="s">
        <v>12458</v>
      </c>
      <c r="E4774" s="752" t="s">
        <v>431</v>
      </c>
      <c r="F4774" s="752" t="s">
        <v>1698</v>
      </c>
    </row>
    <row r="4775" spans="2:6" x14ac:dyDescent="0.35">
      <c r="B4775" s="752" t="s">
        <v>1700</v>
      </c>
      <c r="C4775" s="752">
        <v>2798</v>
      </c>
      <c r="D4775" s="343" t="s">
        <v>12457</v>
      </c>
      <c r="E4775" s="752" t="s">
        <v>431</v>
      </c>
      <c r="F4775" s="752" t="s">
        <v>1698</v>
      </c>
    </row>
    <row r="4776" spans="2:6" x14ac:dyDescent="0.35">
      <c r="B4776" s="752" t="s">
        <v>1700</v>
      </c>
      <c r="C4776" s="752">
        <v>2798</v>
      </c>
      <c r="D4776" s="343" t="s">
        <v>12456</v>
      </c>
      <c r="E4776" s="752" t="s">
        <v>431</v>
      </c>
      <c r="F4776" s="752" t="s">
        <v>1698</v>
      </c>
    </row>
    <row r="4777" spans="2:6" x14ac:dyDescent="0.35">
      <c r="B4777" s="752" t="s">
        <v>1700</v>
      </c>
      <c r="C4777" s="752">
        <v>2799</v>
      </c>
      <c r="D4777" s="343" t="s">
        <v>12455</v>
      </c>
      <c r="E4777" s="752" t="s">
        <v>431</v>
      </c>
      <c r="F4777" s="752" t="s">
        <v>1698</v>
      </c>
    </row>
    <row r="4778" spans="2:6" x14ac:dyDescent="0.35">
      <c r="B4778" s="752" t="s">
        <v>1700</v>
      </c>
      <c r="C4778" s="752">
        <v>2799</v>
      </c>
      <c r="D4778" s="343" t="s">
        <v>12454</v>
      </c>
      <c r="E4778" s="752" t="s">
        <v>431</v>
      </c>
      <c r="F4778" s="752" t="s">
        <v>1711</v>
      </c>
    </row>
    <row r="4779" spans="2:6" x14ac:dyDescent="0.35">
      <c r="B4779" s="752" t="s">
        <v>1700</v>
      </c>
      <c r="C4779" s="752">
        <v>2799</v>
      </c>
      <c r="D4779" s="343" t="s">
        <v>12453</v>
      </c>
      <c r="E4779" s="752" t="s">
        <v>431</v>
      </c>
      <c r="F4779" s="752" t="s">
        <v>1698</v>
      </c>
    </row>
    <row r="4780" spans="2:6" x14ac:dyDescent="0.35">
      <c r="B4780" s="752" t="s">
        <v>1700</v>
      </c>
      <c r="C4780" s="752">
        <v>2799</v>
      </c>
      <c r="D4780" s="343" t="s">
        <v>12452</v>
      </c>
      <c r="E4780" s="752" t="s">
        <v>431</v>
      </c>
      <c r="F4780" s="752" t="s">
        <v>1698</v>
      </c>
    </row>
    <row r="4781" spans="2:6" x14ac:dyDescent="0.35">
      <c r="B4781" s="752" t="s">
        <v>1700</v>
      </c>
      <c r="C4781" s="752">
        <v>2799</v>
      </c>
      <c r="D4781" s="343" t="s">
        <v>12451</v>
      </c>
      <c r="E4781" s="752" t="s">
        <v>431</v>
      </c>
      <c r="F4781" s="752" t="s">
        <v>1698</v>
      </c>
    </row>
    <row r="4782" spans="2:6" x14ac:dyDescent="0.35">
      <c r="B4782" s="752" t="s">
        <v>1700</v>
      </c>
      <c r="C4782" s="752">
        <v>2799</v>
      </c>
      <c r="D4782" s="343" t="s">
        <v>12450</v>
      </c>
      <c r="E4782" s="752" t="s">
        <v>431</v>
      </c>
      <c r="F4782" s="752" t="s">
        <v>1698</v>
      </c>
    </row>
    <row r="4783" spans="2:6" x14ac:dyDescent="0.35">
      <c r="B4783" s="752" t="s">
        <v>1700</v>
      </c>
      <c r="C4783" s="752">
        <v>2799</v>
      </c>
      <c r="D4783" s="343" t="s">
        <v>3699</v>
      </c>
      <c r="E4783" s="752" t="s">
        <v>431</v>
      </c>
      <c r="F4783" s="752" t="s">
        <v>1698</v>
      </c>
    </row>
    <row r="4784" spans="2:6" x14ac:dyDescent="0.35">
      <c r="B4784" s="752" t="s">
        <v>1700</v>
      </c>
      <c r="C4784" s="752">
        <v>2800</v>
      </c>
      <c r="D4784" s="343" t="s">
        <v>12449</v>
      </c>
      <c r="E4784" s="752" t="s">
        <v>431</v>
      </c>
      <c r="F4784" s="752" t="s">
        <v>1711</v>
      </c>
    </row>
    <row r="4785" spans="2:6" x14ac:dyDescent="0.35">
      <c r="B4785" s="752" t="s">
        <v>1700</v>
      </c>
      <c r="C4785" s="752">
        <v>2800</v>
      </c>
      <c r="D4785" s="343" t="s">
        <v>12448</v>
      </c>
      <c r="E4785" s="752" t="s">
        <v>431</v>
      </c>
      <c r="F4785" s="752" t="s">
        <v>1711</v>
      </c>
    </row>
    <row r="4786" spans="2:6" x14ac:dyDescent="0.35">
      <c r="B4786" s="752" t="s">
        <v>1700</v>
      </c>
      <c r="C4786" s="752">
        <v>2800</v>
      </c>
      <c r="D4786" s="343" t="s">
        <v>12447</v>
      </c>
      <c r="E4786" s="752" t="s">
        <v>431</v>
      </c>
      <c r="F4786" s="752" t="s">
        <v>1711</v>
      </c>
    </row>
    <row r="4787" spans="2:6" x14ac:dyDescent="0.35">
      <c r="B4787" s="752" t="s">
        <v>1700</v>
      </c>
      <c r="C4787" s="752">
        <v>2800</v>
      </c>
      <c r="D4787" s="343" t="s">
        <v>12446</v>
      </c>
      <c r="E4787" s="752" t="s">
        <v>431</v>
      </c>
      <c r="F4787" s="752" t="s">
        <v>1711</v>
      </c>
    </row>
    <row r="4788" spans="2:6" x14ac:dyDescent="0.35">
      <c r="B4788" s="752" t="s">
        <v>1700</v>
      </c>
      <c r="C4788" s="752">
        <v>2800</v>
      </c>
      <c r="D4788" s="343" t="s">
        <v>12445</v>
      </c>
      <c r="E4788" s="752" t="s">
        <v>431</v>
      </c>
      <c r="F4788" s="752" t="s">
        <v>1711</v>
      </c>
    </row>
    <row r="4789" spans="2:6" x14ac:dyDescent="0.35">
      <c r="B4789" s="752" t="s">
        <v>1700</v>
      </c>
      <c r="C4789" s="752">
        <v>2800</v>
      </c>
      <c r="D4789" s="343" t="s">
        <v>12444</v>
      </c>
      <c r="E4789" s="752" t="s">
        <v>431</v>
      </c>
      <c r="F4789" s="752" t="s">
        <v>1711</v>
      </c>
    </row>
    <row r="4790" spans="2:6" x14ac:dyDescent="0.35">
      <c r="B4790" s="752" t="s">
        <v>1700</v>
      </c>
      <c r="C4790" s="752">
        <v>2800</v>
      </c>
      <c r="D4790" s="343" t="s">
        <v>12443</v>
      </c>
      <c r="E4790" s="752" t="s">
        <v>431</v>
      </c>
      <c r="F4790" s="752" t="s">
        <v>1711</v>
      </c>
    </row>
    <row r="4791" spans="2:6" x14ac:dyDescent="0.35">
      <c r="B4791" s="752" t="s">
        <v>1700</v>
      </c>
      <c r="C4791" s="752">
        <v>2800</v>
      </c>
      <c r="D4791" s="343" t="s">
        <v>12442</v>
      </c>
      <c r="E4791" s="752" t="s">
        <v>431</v>
      </c>
      <c r="F4791" s="752" t="s">
        <v>1711</v>
      </c>
    </row>
    <row r="4792" spans="2:6" x14ac:dyDescent="0.35">
      <c r="B4792" s="752" t="s">
        <v>1700</v>
      </c>
      <c r="C4792" s="752">
        <v>2800</v>
      </c>
      <c r="D4792" s="343" t="s">
        <v>12441</v>
      </c>
      <c r="E4792" s="752" t="s">
        <v>431</v>
      </c>
      <c r="F4792" s="752" t="s">
        <v>1711</v>
      </c>
    </row>
    <row r="4793" spans="2:6" x14ac:dyDescent="0.35">
      <c r="B4793" s="752" t="s">
        <v>1700</v>
      </c>
      <c r="C4793" s="752">
        <v>2800</v>
      </c>
      <c r="D4793" s="343" t="s">
        <v>12440</v>
      </c>
      <c r="E4793" s="752" t="s">
        <v>431</v>
      </c>
      <c r="F4793" s="752" t="s">
        <v>1711</v>
      </c>
    </row>
    <row r="4794" spans="2:6" x14ac:dyDescent="0.35">
      <c r="B4794" s="752" t="s">
        <v>1700</v>
      </c>
      <c r="C4794" s="752">
        <v>2800</v>
      </c>
      <c r="D4794" s="343" t="s">
        <v>2135</v>
      </c>
      <c r="E4794" s="752" t="s">
        <v>431</v>
      </c>
      <c r="F4794" s="752" t="s">
        <v>1711</v>
      </c>
    </row>
    <row r="4795" spans="2:6" x14ac:dyDescent="0.35">
      <c r="B4795" s="752" t="s">
        <v>1700</v>
      </c>
      <c r="C4795" s="752">
        <v>2800</v>
      </c>
      <c r="D4795" s="343" t="s">
        <v>12439</v>
      </c>
      <c r="E4795" s="752" t="s">
        <v>431</v>
      </c>
      <c r="F4795" s="752" t="s">
        <v>1711</v>
      </c>
    </row>
    <row r="4796" spans="2:6" x14ac:dyDescent="0.35">
      <c r="B4796" s="752" t="s">
        <v>1700</v>
      </c>
      <c r="C4796" s="752">
        <v>2800</v>
      </c>
      <c r="D4796" s="343" t="s">
        <v>12438</v>
      </c>
      <c r="E4796" s="752" t="s">
        <v>431</v>
      </c>
      <c r="F4796" s="752" t="s">
        <v>1711</v>
      </c>
    </row>
    <row r="4797" spans="2:6" x14ac:dyDescent="0.35">
      <c r="B4797" s="752" t="s">
        <v>1700</v>
      </c>
      <c r="C4797" s="752">
        <v>2800</v>
      </c>
      <c r="D4797" s="343" t="s">
        <v>12437</v>
      </c>
      <c r="E4797" s="752" t="s">
        <v>431</v>
      </c>
      <c r="F4797" s="752" t="s">
        <v>1711</v>
      </c>
    </row>
    <row r="4798" spans="2:6" x14ac:dyDescent="0.35">
      <c r="B4798" s="752" t="s">
        <v>1700</v>
      </c>
      <c r="C4798" s="752">
        <v>2800</v>
      </c>
      <c r="D4798" s="343" t="s">
        <v>12436</v>
      </c>
      <c r="E4798" s="752" t="s">
        <v>431</v>
      </c>
      <c r="F4798" s="752" t="s">
        <v>1711</v>
      </c>
    </row>
    <row r="4799" spans="2:6" x14ac:dyDescent="0.35">
      <c r="B4799" s="752" t="s">
        <v>1700</v>
      </c>
      <c r="C4799" s="752">
        <v>2800</v>
      </c>
      <c r="D4799" s="343" t="s">
        <v>12435</v>
      </c>
      <c r="E4799" s="752" t="s">
        <v>431</v>
      </c>
      <c r="F4799" s="752" t="s">
        <v>1711</v>
      </c>
    </row>
    <row r="4800" spans="2:6" x14ac:dyDescent="0.35">
      <c r="B4800" s="752" t="s">
        <v>1700</v>
      </c>
      <c r="C4800" s="752">
        <v>2800</v>
      </c>
      <c r="D4800" s="343" t="s">
        <v>12434</v>
      </c>
      <c r="E4800" s="752" t="s">
        <v>431</v>
      </c>
      <c r="F4800" s="752" t="s">
        <v>1711</v>
      </c>
    </row>
    <row r="4801" spans="2:6" x14ac:dyDescent="0.35">
      <c r="B4801" s="752" t="s">
        <v>1700</v>
      </c>
      <c r="C4801" s="752">
        <v>2800</v>
      </c>
      <c r="D4801" s="343" t="s">
        <v>9529</v>
      </c>
      <c r="E4801" s="752" t="s">
        <v>431</v>
      </c>
      <c r="F4801" s="752" t="s">
        <v>1711</v>
      </c>
    </row>
    <row r="4802" spans="2:6" x14ac:dyDescent="0.35">
      <c r="B4802" s="752" t="s">
        <v>1700</v>
      </c>
      <c r="C4802" s="752">
        <v>2800</v>
      </c>
      <c r="D4802" s="343" t="s">
        <v>12433</v>
      </c>
      <c r="E4802" s="752" t="s">
        <v>431</v>
      </c>
      <c r="F4802" s="752" t="s">
        <v>1711</v>
      </c>
    </row>
    <row r="4803" spans="2:6" x14ac:dyDescent="0.35">
      <c r="B4803" s="752" t="s">
        <v>1700</v>
      </c>
      <c r="C4803" s="752">
        <v>2800</v>
      </c>
      <c r="D4803" s="343" t="s">
        <v>12432</v>
      </c>
      <c r="E4803" s="752" t="s">
        <v>431</v>
      </c>
      <c r="F4803" s="752" t="s">
        <v>1711</v>
      </c>
    </row>
    <row r="4804" spans="2:6" x14ac:dyDescent="0.35">
      <c r="B4804" s="752" t="s">
        <v>1700</v>
      </c>
      <c r="C4804" s="752">
        <v>2800</v>
      </c>
      <c r="D4804" s="343" t="s">
        <v>12431</v>
      </c>
      <c r="E4804" s="752" t="s">
        <v>431</v>
      </c>
      <c r="F4804" s="752" t="s">
        <v>1711</v>
      </c>
    </row>
    <row r="4805" spans="2:6" x14ac:dyDescent="0.35">
      <c r="B4805" s="752" t="s">
        <v>1700</v>
      </c>
      <c r="C4805" s="752">
        <v>2800</v>
      </c>
      <c r="D4805" s="343" t="s">
        <v>12430</v>
      </c>
      <c r="E4805" s="752" t="s">
        <v>431</v>
      </c>
      <c r="F4805" s="752" t="s">
        <v>1711</v>
      </c>
    </row>
    <row r="4806" spans="2:6" x14ac:dyDescent="0.35">
      <c r="B4806" s="752" t="s">
        <v>1700</v>
      </c>
      <c r="C4806" s="752">
        <v>2800</v>
      </c>
      <c r="D4806" s="343" t="s">
        <v>12429</v>
      </c>
      <c r="E4806" s="752" t="s">
        <v>431</v>
      </c>
      <c r="F4806" s="752" t="s">
        <v>212</v>
      </c>
    </row>
    <row r="4807" spans="2:6" x14ac:dyDescent="0.35">
      <c r="B4807" s="752" t="s">
        <v>1700</v>
      </c>
      <c r="C4807" s="752">
        <v>2800</v>
      </c>
      <c r="D4807" s="343" t="s">
        <v>12428</v>
      </c>
      <c r="E4807" s="752" t="s">
        <v>431</v>
      </c>
      <c r="F4807" s="752" t="s">
        <v>1711</v>
      </c>
    </row>
    <row r="4808" spans="2:6" x14ac:dyDescent="0.35">
      <c r="B4808" s="752" t="s">
        <v>1700</v>
      </c>
      <c r="C4808" s="752">
        <v>2800</v>
      </c>
      <c r="D4808" s="343" t="s">
        <v>12427</v>
      </c>
      <c r="E4808" s="752" t="s">
        <v>431</v>
      </c>
      <c r="F4808" s="752" t="s">
        <v>1711</v>
      </c>
    </row>
    <row r="4809" spans="2:6" x14ac:dyDescent="0.35">
      <c r="B4809" s="752" t="s">
        <v>1700</v>
      </c>
      <c r="C4809" s="752">
        <v>2800</v>
      </c>
      <c r="D4809" s="343" t="s">
        <v>12426</v>
      </c>
      <c r="E4809" s="752" t="s">
        <v>431</v>
      </c>
      <c r="F4809" s="753" t="s">
        <v>1711</v>
      </c>
    </row>
    <row r="4810" spans="2:6" x14ac:dyDescent="0.35">
      <c r="B4810" s="752" t="s">
        <v>1700</v>
      </c>
      <c r="C4810" s="752">
        <v>2800</v>
      </c>
      <c r="D4810" s="343" t="s">
        <v>12425</v>
      </c>
      <c r="E4810" s="752" t="s">
        <v>431</v>
      </c>
      <c r="F4810" s="752" t="s">
        <v>1711</v>
      </c>
    </row>
    <row r="4811" spans="2:6" x14ac:dyDescent="0.35">
      <c r="B4811" s="752" t="s">
        <v>1700</v>
      </c>
      <c r="C4811" s="752">
        <v>2800</v>
      </c>
      <c r="D4811" s="343" t="s">
        <v>3325</v>
      </c>
      <c r="E4811" s="752" t="s">
        <v>431</v>
      </c>
      <c r="F4811" s="752" t="s">
        <v>1711</v>
      </c>
    </row>
    <row r="4812" spans="2:6" x14ac:dyDescent="0.35">
      <c r="B4812" s="752" t="s">
        <v>1700</v>
      </c>
      <c r="C4812" s="752">
        <v>2800</v>
      </c>
      <c r="D4812" s="343" t="s">
        <v>8054</v>
      </c>
      <c r="E4812" s="752" t="s">
        <v>431</v>
      </c>
      <c r="F4812" s="752" t="s">
        <v>1711</v>
      </c>
    </row>
    <row r="4813" spans="2:6" x14ac:dyDescent="0.35">
      <c r="B4813" s="752" t="s">
        <v>1700</v>
      </c>
      <c r="C4813" s="752">
        <v>2800</v>
      </c>
      <c r="D4813" s="343" t="s">
        <v>9206</v>
      </c>
      <c r="E4813" s="752" t="s">
        <v>431</v>
      </c>
      <c r="F4813" s="752" t="s">
        <v>1711</v>
      </c>
    </row>
    <row r="4814" spans="2:6" x14ac:dyDescent="0.35">
      <c r="B4814" s="752" t="s">
        <v>1700</v>
      </c>
      <c r="C4814" s="752">
        <v>2800</v>
      </c>
      <c r="D4814" s="343" t="s">
        <v>8360</v>
      </c>
      <c r="E4814" s="752" t="s">
        <v>431</v>
      </c>
      <c r="F4814" s="752" t="s">
        <v>1711</v>
      </c>
    </row>
    <row r="4815" spans="2:6" x14ac:dyDescent="0.35">
      <c r="B4815" s="752" t="s">
        <v>1700</v>
      </c>
      <c r="C4815" s="752">
        <v>2800</v>
      </c>
      <c r="D4815" s="343" t="s">
        <v>12424</v>
      </c>
      <c r="E4815" s="752" t="s">
        <v>431</v>
      </c>
      <c r="F4815" s="752" t="s">
        <v>1711</v>
      </c>
    </row>
    <row r="4816" spans="2:6" x14ac:dyDescent="0.35">
      <c r="B4816" s="752" t="s">
        <v>1700</v>
      </c>
      <c r="C4816" s="752">
        <v>2800</v>
      </c>
      <c r="D4816" s="343" t="s">
        <v>12423</v>
      </c>
      <c r="E4816" s="752" t="s">
        <v>431</v>
      </c>
      <c r="F4816" s="752" t="s">
        <v>1711</v>
      </c>
    </row>
    <row r="4817" spans="2:6" x14ac:dyDescent="0.35">
      <c r="B4817" s="752" t="s">
        <v>1700</v>
      </c>
      <c r="C4817" s="752">
        <v>2800</v>
      </c>
      <c r="D4817" s="343" t="s">
        <v>7537</v>
      </c>
      <c r="E4817" s="752" t="s">
        <v>431</v>
      </c>
      <c r="F4817" s="752" t="s">
        <v>1711</v>
      </c>
    </row>
    <row r="4818" spans="2:6" x14ac:dyDescent="0.35">
      <c r="B4818" s="752" t="s">
        <v>1700</v>
      </c>
      <c r="C4818" s="752">
        <v>2803</v>
      </c>
      <c r="D4818" s="343" t="s">
        <v>12422</v>
      </c>
      <c r="E4818" s="752" t="s">
        <v>431</v>
      </c>
      <c r="F4818" s="752" t="s">
        <v>1698</v>
      </c>
    </row>
    <row r="4819" spans="2:6" x14ac:dyDescent="0.35">
      <c r="B4819" s="752" t="s">
        <v>1700</v>
      </c>
      <c r="C4819" s="752">
        <v>2803</v>
      </c>
      <c r="D4819" s="343" t="s">
        <v>12421</v>
      </c>
      <c r="E4819" s="752" t="s">
        <v>431</v>
      </c>
      <c r="F4819" s="752" t="s">
        <v>1698</v>
      </c>
    </row>
    <row r="4820" spans="2:6" x14ac:dyDescent="0.35">
      <c r="B4820" s="752" t="s">
        <v>1700</v>
      </c>
      <c r="C4820" s="752">
        <v>2803</v>
      </c>
      <c r="D4820" s="343" t="s">
        <v>12420</v>
      </c>
      <c r="E4820" s="752" t="s">
        <v>431</v>
      </c>
      <c r="F4820" s="752" t="s">
        <v>1698</v>
      </c>
    </row>
    <row r="4821" spans="2:6" x14ac:dyDescent="0.35">
      <c r="B4821" s="752" t="s">
        <v>1700</v>
      </c>
      <c r="C4821" s="752">
        <v>2804</v>
      </c>
      <c r="D4821" s="343" t="s">
        <v>12419</v>
      </c>
      <c r="E4821" s="752" t="s">
        <v>431</v>
      </c>
      <c r="F4821" s="752" t="s">
        <v>1698</v>
      </c>
    </row>
    <row r="4822" spans="2:6" x14ac:dyDescent="0.35">
      <c r="B4822" s="752" t="s">
        <v>1700</v>
      </c>
      <c r="C4822" s="752">
        <v>2804</v>
      </c>
      <c r="D4822" s="343" t="s">
        <v>12418</v>
      </c>
      <c r="E4822" s="752" t="s">
        <v>431</v>
      </c>
      <c r="F4822" s="752" t="s">
        <v>1698</v>
      </c>
    </row>
    <row r="4823" spans="2:6" x14ac:dyDescent="0.35">
      <c r="B4823" s="752" t="s">
        <v>1700</v>
      </c>
      <c r="C4823" s="752">
        <v>2804</v>
      </c>
      <c r="D4823" s="343" t="s">
        <v>12417</v>
      </c>
      <c r="E4823" s="752" t="s">
        <v>431</v>
      </c>
      <c r="F4823" s="752" t="s">
        <v>1698</v>
      </c>
    </row>
    <row r="4824" spans="2:6" x14ac:dyDescent="0.35">
      <c r="B4824" s="752" t="s">
        <v>1700</v>
      </c>
      <c r="C4824" s="752">
        <v>2804</v>
      </c>
      <c r="D4824" s="343" t="s">
        <v>12416</v>
      </c>
      <c r="E4824" s="752" t="s">
        <v>431</v>
      </c>
      <c r="F4824" s="752" t="s">
        <v>1698</v>
      </c>
    </row>
    <row r="4825" spans="2:6" x14ac:dyDescent="0.35">
      <c r="B4825" s="752" t="s">
        <v>1700</v>
      </c>
      <c r="C4825" s="752">
        <v>2805</v>
      </c>
      <c r="D4825" s="343" t="s">
        <v>12415</v>
      </c>
      <c r="E4825" s="752" t="s">
        <v>431</v>
      </c>
      <c r="F4825" s="752" t="s">
        <v>1698</v>
      </c>
    </row>
    <row r="4826" spans="2:6" x14ac:dyDescent="0.35">
      <c r="B4826" s="752" t="s">
        <v>1700</v>
      </c>
      <c r="C4826" s="752">
        <v>2806</v>
      </c>
      <c r="D4826" s="343" t="s">
        <v>12414</v>
      </c>
      <c r="E4826" s="752" t="s">
        <v>431</v>
      </c>
      <c r="F4826" s="752" t="s">
        <v>1698</v>
      </c>
    </row>
    <row r="4827" spans="2:6" x14ac:dyDescent="0.35">
      <c r="B4827" s="752" t="s">
        <v>1700</v>
      </c>
      <c r="C4827" s="752">
        <v>2807</v>
      </c>
      <c r="D4827" s="343" t="s">
        <v>12413</v>
      </c>
      <c r="E4827" s="752" t="s">
        <v>431</v>
      </c>
      <c r="F4827" s="752" t="s">
        <v>1698</v>
      </c>
    </row>
    <row r="4828" spans="2:6" x14ac:dyDescent="0.35">
      <c r="B4828" s="752" t="s">
        <v>1700</v>
      </c>
      <c r="C4828" s="752">
        <v>2808</v>
      </c>
      <c r="D4828" s="343" t="s">
        <v>12412</v>
      </c>
      <c r="E4828" s="752" t="s">
        <v>431</v>
      </c>
      <c r="F4828" s="752" t="s">
        <v>1698</v>
      </c>
    </row>
    <row r="4829" spans="2:6" x14ac:dyDescent="0.35">
      <c r="B4829" s="752" t="s">
        <v>1700</v>
      </c>
      <c r="C4829" s="752">
        <v>2809</v>
      </c>
      <c r="D4829" s="343" t="s">
        <v>12411</v>
      </c>
      <c r="E4829" s="752" t="s">
        <v>431</v>
      </c>
      <c r="F4829" s="752" t="s">
        <v>1698</v>
      </c>
    </row>
    <row r="4830" spans="2:6" x14ac:dyDescent="0.35">
      <c r="B4830" s="752" t="s">
        <v>1700</v>
      </c>
      <c r="C4830" s="752">
        <v>2810</v>
      </c>
      <c r="D4830" s="343" t="s">
        <v>12410</v>
      </c>
      <c r="E4830" s="752" t="s">
        <v>431</v>
      </c>
      <c r="F4830" s="752" t="s">
        <v>1698</v>
      </c>
    </row>
    <row r="4831" spans="2:6" x14ac:dyDescent="0.35">
      <c r="B4831" s="752" t="s">
        <v>1700</v>
      </c>
      <c r="C4831" s="752">
        <v>2810</v>
      </c>
      <c r="D4831" s="343" t="s">
        <v>12409</v>
      </c>
      <c r="E4831" s="752" t="s">
        <v>431</v>
      </c>
      <c r="F4831" s="752" t="s">
        <v>1698</v>
      </c>
    </row>
    <row r="4832" spans="2:6" x14ac:dyDescent="0.35">
      <c r="B4832" s="752" t="s">
        <v>1700</v>
      </c>
      <c r="C4832" s="752">
        <v>2810</v>
      </c>
      <c r="D4832" s="343" t="s">
        <v>5902</v>
      </c>
      <c r="E4832" s="752" t="s">
        <v>431</v>
      </c>
      <c r="F4832" s="752" t="s">
        <v>1698</v>
      </c>
    </row>
    <row r="4833" spans="2:6" x14ac:dyDescent="0.35">
      <c r="B4833" s="752" t="s">
        <v>1700</v>
      </c>
      <c r="C4833" s="752">
        <v>2810</v>
      </c>
      <c r="D4833" s="343" t="s">
        <v>12408</v>
      </c>
      <c r="E4833" s="752" t="s">
        <v>431</v>
      </c>
      <c r="F4833" s="752" t="s">
        <v>1698</v>
      </c>
    </row>
    <row r="4834" spans="2:6" x14ac:dyDescent="0.35">
      <c r="B4834" s="752" t="s">
        <v>1700</v>
      </c>
      <c r="C4834" s="752">
        <v>2810</v>
      </c>
      <c r="D4834" s="343" t="s">
        <v>12407</v>
      </c>
      <c r="E4834" s="752" t="s">
        <v>431</v>
      </c>
      <c r="F4834" s="752" t="s">
        <v>1698</v>
      </c>
    </row>
    <row r="4835" spans="2:6" x14ac:dyDescent="0.35">
      <c r="B4835" s="752" t="s">
        <v>1700</v>
      </c>
      <c r="C4835" s="752">
        <v>2810</v>
      </c>
      <c r="D4835" s="343" t="s">
        <v>6770</v>
      </c>
      <c r="E4835" s="752" t="s">
        <v>431</v>
      </c>
      <c r="F4835" s="752" t="s">
        <v>1698</v>
      </c>
    </row>
    <row r="4836" spans="2:6" x14ac:dyDescent="0.35">
      <c r="B4836" s="752" t="s">
        <v>1700</v>
      </c>
      <c r="C4836" s="752">
        <v>2810</v>
      </c>
      <c r="D4836" s="343" t="s">
        <v>12406</v>
      </c>
      <c r="E4836" s="752" t="s">
        <v>431</v>
      </c>
      <c r="F4836" s="752" t="s">
        <v>1698</v>
      </c>
    </row>
    <row r="4837" spans="2:6" x14ac:dyDescent="0.35">
      <c r="B4837" s="752" t="s">
        <v>1700</v>
      </c>
      <c r="C4837" s="752">
        <v>2810</v>
      </c>
      <c r="D4837" s="343" t="s">
        <v>12405</v>
      </c>
      <c r="E4837" s="752" t="s">
        <v>431</v>
      </c>
      <c r="F4837" s="752" t="s">
        <v>1698</v>
      </c>
    </row>
    <row r="4838" spans="2:6" x14ac:dyDescent="0.35">
      <c r="B4838" s="752" t="s">
        <v>1700</v>
      </c>
      <c r="C4838" s="754">
        <v>2817</v>
      </c>
      <c r="D4838" s="755" t="s">
        <v>12404</v>
      </c>
      <c r="E4838" s="752" t="s">
        <v>431</v>
      </c>
      <c r="F4838" s="752" t="s">
        <v>1698</v>
      </c>
    </row>
    <row r="4839" spans="2:6" x14ac:dyDescent="0.35">
      <c r="B4839" s="752" t="s">
        <v>1700</v>
      </c>
      <c r="C4839" s="754">
        <v>2817</v>
      </c>
      <c r="D4839" s="755" t="s">
        <v>12403</v>
      </c>
      <c r="E4839" s="752" t="s">
        <v>431</v>
      </c>
      <c r="F4839" s="752" t="s">
        <v>1698</v>
      </c>
    </row>
    <row r="4840" spans="2:6" x14ac:dyDescent="0.35">
      <c r="B4840" s="752" t="s">
        <v>1700</v>
      </c>
      <c r="C4840" s="752">
        <v>2818</v>
      </c>
      <c r="D4840" s="343" t="s">
        <v>12402</v>
      </c>
      <c r="E4840" s="752" t="s">
        <v>431</v>
      </c>
      <c r="F4840" s="752" t="s">
        <v>1698</v>
      </c>
    </row>
    <row r="4841" spans="2:6" x14ac:dyDescent="0.35">
      <c r="B4841" s="752" t="s">
        <v>1700</v>
      </c>
      <c r="C4841" s="752">
        <v>2818</v>
      </c>
      <c r="D4841" s="343" t="s">
        <v>12401</v>
      </c>
      <c r="E4841" s="752" t="s">
        <v>431</v>
      </c>
      <c r="F4841" s="752" t="s">
        <v>1698</v>
      </c>
    </row>
    <row r="4842" spans="2:6" x14ac:dyDescent="0.35">
      <c r="B4842" s="752" t="s">
        <v>1700</v>
      </c>
      <c r="C4842" s="752">
        <v>2818</v>
      </c>
      <c r="D4842" s="343" t="s">
        <v>12400</v>
      </c>
      <c r="E4842" s="752" t="s">
        <v>431</v>
      </c>
      <c r="F4842" s="752" t="s">
        <v>1698</v>
      </c>
    </row>
    <row r="4843" spans="2:6" x14ac:dyDescent="0.35">
      <c r="B4843" s="752" t="s">
        <v>1700</v>
      </c>
      <c r="C4843" s="752">
        <v>2818</v>
      </c>
      <c r="D4843" s="343" t="s">
        <v>12399</v>
      </c>
      <c r="E4843" s="752" t="s">
        <v>431</v>
      </c>
      <c r="F4843" s="752" t="s">
        <v>1698</v>
      </c>
    </row>
    <row r="4844" spans="2:6" x14ac:dyDescent="0.35">
      <c r="B4844" s="752" t="s">
        <v>1700</v>
      </c>
      <c r="C4844" s="752">
        <v>2820</v>
      </c>
      <c r="D4844" s="343" t="s">
        <v>2419</v>
      </c>
      <c r="E4844" s="752" t="s">
        <v>431</v>
      </c>
      <c r="F4844" s="752" t="s">
        <v>1698</v>
      </c>
    </row>
    <row r="4845" spans="2:6" x14ac:dyDescent="0.35">
      <c r="B4845" s="752" t="s">
        <v>1700</v>
      </c>
      <c r="C4845" s="752">
        <v>2820</v>
      </c>
      <c r="D4845" s="343" t="s">
        <v>12398</v>
      </c>
      <c r="E4845" s="752" t="s">
        <v>431</v>
      </c>
      <c r="F4845" s="752" t="s">
        <v>1698</v>
      </c>
    </row>
    <row r="4846" spans="2:6" x14ac:dyDescent="0.35">
      <c r="B4846" s="752" t="s">
        <v>1700</v>
      </c>
      <c r="C4846" s="752">
        <v>2820</v>
      </c>
      <c r="D4846" s="343" t="s">
        <v>12397</v>
      </c>
      <c r="E4846" s="752" t="s">
        <v>431</v>
      </c>
      <c r="F4846" s="752" t="s">
        <v>1698</v>
      </c>
    </row>
    <row r="4847" spans="2:6" x14ac:dyDescent="0.35">
      <c r="B4847" s="752" t="s">
        <v>1700</v>
      </c>
      <c r="C4847" s="752">
        <v>2820</v>
      </c>
      <c r="D4847" s="343" t="s">
        <v>12396</v>
      </c>
      <c r="E4847" s="752" t="s">
        <v>431</v>
      </c>
      <c r="F4847" s="752" t="s">
        <v>1698</v>
      </c>
    </row>
    <row r="4848" spans="2:6" x14ac:dyDescent="0.35">
      <c r="B4848" s="752" t="s">
        <v>1700</v>
      </c>
      <c r="C4848" s="752">
        <v>2820</v>
      </c>
      <c r="D4848" s="343" t="s">
        <v>12395</v>
      </c>
      <c r="E4848" s="752" t="s">
        <v>431</v>
      </c>
      <c r="F4848" s="752" t="s">
        <v>1698</v>
      </c>
    </row>
    <row r="4849" spans="2:6" x14ac:dyDescent="0.35">
      <c r="B4849" s="752" t="s">
        <v>1700</v>
      </c>
      <c r="C4849" s="752">
        <v>2820</v>
      </c>
      <c r="D4849" s="343" t="s">
        <v>12394</v>
      </c>
      <c r="E4849" s="752" t="s">
        <v>431</v>
      </c>
      <c r="F4849" s="752" t="s">
        <v>1698</v>
      </c>
    </row>
    <row r="4850" spans="2:6" x14ac:dyDescent="0.35">
      <c r="B4850" s="752" t="s">
        <v>1700</v>
      </c>
      <c r="C4850" s="752">
        <v>2820</v>
      </c>
      <c r="D4850" s="343" t="s">
        <v>12393</v>
      </c>
      <c r="E4850" s="752" t="s">
        <v>431</v>
      </c>
      <c r="F4850" s="752" t="s">
        <v>1698</v>
      </c>
    </row>
    <row r="4851" spans="2:6" x14ac:dyDescent="0.35">
      <c r="B4851" s="752" t="s">
        <v>1700</v>
      </c>
      <c r="C4851" s="752">
        <v>2820</v>
      </c>
      <c r="D4851" s="343" t="s">
        <v>12392</v>
      </c>
      <c r="E4851" s="752" t="s">
        <v>431</v>
      </c>
      <c r="F4851" s="752" t="s">
        <v>1698</v>
      </c>
    </row>
    <row r="4852" spans="2:6" x14ac:dyDescent="0.35">
      <c r="B4852" s="752" t="s">
        <v>1700</v>
      </c>
      <c r="C4852" s="752">
        <v>2820</v>
      </c>
      <c r="D4852" s="343" t="s">
        <v>12391</v>
      </c>
      <c r="E4852" s="752" t="s">
        <v>431</v>
      </c>
      <c r="F4852" s="752" t="s">
        <v>1698</v>
      </c>
    </row>
    <row r="4853" spans="2:6" x14ac:dyDescent="0.35">
      <c r="B4853" s="752" t="s">
        <v>1700</v>
      </c>
      <c r="C4853" s="752">
        <v>2820</v>
      </c>
      <c r="D4853" s="343" t="s">
        <v>12390</v>
      </c>
      <c r="E4853" s="752" t="s">
        <v>431</v>
      </c>
      <c r="F4853" s="752" t="s">
        <v>1698</v>
      </c>
    </row>
    <row r="4854" spans="2:6" x14ac:dyDescent="0.35">
      <c r="B4854" s="752" t="s">
        <v>1700</v>
      </c>
      <c r="C4854" s="752">
        <v>2820</v>
      </c>
      <c r="D4854" s="343" t="s">
        <v>4396</v>
      </c>
      <c r="E4854" s="752" t="s">
        <v>431</v>
      </c>
      <c r="F4854" s="752" t="s">
        <v>1698</v>
      </c>
    </row>
    <row r="4855" spans="2:6" x14ac:dyDescent="0.35">
      <c r="B4855" s="752" t="s">
        <v>1700</v>
      </c>
      <c r="C4855" s="752">
        <v>2820</v>
      </c>
      <c r="D4855" s="343" t="s">
        <v>12389</v>
      </c>
      <c r="E4855" s="752" t="s">
        <v>431</v>
      </c>
      <c r="F4855" s="752" t="s">
        <v>1698</v>
      </c>
    </row>
    <row r="4856" spans="2:6" x14ac:dyDescent="0.35">
      <c r="B4856" s="752" t="s">
        <v>1700</v>
      </c>
      <c r="C4856" s="752">
        <v>2820</v>
      </c>
      <c r="D4856" s="343" t="s">
        <v>12388</v>
      </c>
      <c r="E4856" s="752" t="s">
        <v>431</v>
      </c>
      <c r="F4856" s="752" t="s">
        <v>1698</v>
      </c>
    </row>
    <row r="4857" spans="2:6" x14ac:dyDescent="0.35">
      <c r="B4857" s="752" t="s">
        <v>1700</v>
      </c>
      <c r="C4857" s="752">
        <v>2820</v>
      </c>
      <c r="D4857" s="343" t="s">
        <v>12387</v>
      </c>
      <c r="E4857" s="752" t="s">
        <v>431</v>
      </c>
      <c r="F4857" s="752" t="s">
        <v>1698</v>
      </c>
    </row>
    <row r="4858" spans="2:6" x14ac:dyDescent="0.35">
      <c r="B4858" s="752" t="s">
        <v>1700</v>
      </c>
      <c r="C4858" s="752">
        <v>2820</v>
      </c>
      <c r="D4858" s="343" t="s">
        <v>12386</v>
      </c>
      <c r="E4858" s="752" t="s">
        <v>431</v>
      </c>
      <c r="F4858" s="752" t="s">
        <v>1698</v>
      </c>
    </row>
    <row r="4859" spans="2:6" x14ac:dyDescent="0.35">
      <c r="B4859" s="752" t="s">
        <v>1700</v>
      </c>
      <c r="C4859" s="752">
        <v>2820</v>
      </c>
      <c r="D4859" s="343" t="s">
        <v>12385</v>
      </c>
      <c r="E4859" s="752" t="s">
        <v>431</v>
      </c>
      <c r="F4859" s="752" t="s">
        <v>1698</v>
      </c>
    </row>
    <row r="4860" spans="2:6" x14ac:dyDescent="0.35">
      <c r="B4860" s="752" t="s">
        <v>1700</v>
      </c>
      <c r="C4860" s="752">
        <v>2820</v>
      </c>
      <c r="D4860" s="343" t="s">
        <v>12384</v>
      </c>
      <c r="E4860" s="752" t="s">
        <v>431</v>
      </c>
      <c r="F4860" s="752" t="s">
        <v>1698</v>
      </c>
    </row>
    <row r="4861" spans="2:6" x14ac:dyDescent="0.35">
      <c r="B4861" s="752" t="s">
        <v>1700</v>
      </c>
      <c r="C4861" s="752">
        <v>2820</v>
      </c>
      <c r="D4861" s="343" t="s">
        <v>12383</v>
      </c>
      <c r="E4861" s="752" t="s">
        <v>431</v>
      </c>
      <c r="F4861" s="752" t="s">
        <v>1698</v>
      </c>
    </row>
    <row r="4862" spans="2:6" x14ac:dyDescent="0.35">
      <c r="B4862" s="752" t="s">
        <v>1700</v>
      </c>
      <c r="C4862" s="752">
        <v>2820</v>
      </c>
      <c r="D4862" s="343" t="s">
        <v>12382</v>
      </c>
      <c r="E4862" s="752" t="s">
        <v>431</v>
      </c>
      <c r="F4862" s="752" t="s">
        <v>1698</v>
      </c>
    </row>
    <row r="4863" spans="2:6" x14ac:dyDescent="0.35">
      <c r="B4863" s="752" t="s">
        <v>1700</v>
      </c>
      <c r="C4863" s="752">
        <v>2820</v>
      </c>
      <c r="D4863" s="343" t="s">
        <v>12381</v>
      </c>
      <c r="E4863" s="752" t="s">
        <v>431</v>
      </c>
      <c r="F4863" s="752" t="s">
        <v>1698</v>
      </c>
    </row>
    <row r="4864" spans="2:6" x14ac:dyDescent="0.35">
      <c r="B4864" s="752" t="s">
        <v>1700</v>
      </c>
      <c r="C4864" s="752">
        <v>2820</v>
      </c>
      <c r="D4864" s="343" t="s">
        <v>10769</v>
      </c>
      <c r="E4864" s="752" t="s">
        <v>431</v>
      </c>
      <c r="F4864" s="752" t="s">
        <v>1698</v>
      </c>
    </row>
    <row r="4865" spans="2:6" x14ac:dyDescent="0.35">
      <c r="B4865" s="752" t="s">
        <v>1700</v>
      </c>
      <c r="C4865" s="752">
        <v>2820</v>
      </c>
      <c r="D4865" s="343" t="s">
        <v>5334</v>
      </c>
      <c r="E4865" s="752" t="s">
        <v>431</v>
      </c>
      <c r="F4865" s="752" t="s">
        <v>1698</v>
      </c>
    </row>
    <row r="4866" spans="2:6" x14ac:dyDescent="0.35">
      <c r="B4866" s="752" t="s">
        <v>1700</v>
      </c>
      <c r="C4866" s="752">
        <v>2820</v>
      </c>
      <c r="D4866" s="343" t="s">
        <v>12380</v>
      </c>
      <c r="E4866" s="752" t="s">
        <v>431</v>
      </c>
      <c r="F4866" s="752" t="s">
        <v>1698</v>
      </c>
    </row>
    <row r="4867" spans="2:6" x14ac:dyDescent="0.35">
      <c r="B4867" s="752" t="s">
        <v>1700</v>
      </c>
      <c r="C4867" s="752">
        <v>2820</v>
      </c>
      <c r="D4867" s="343" t="s">
        <v>12379</v>
      </c>
      <c r="E4867" s="752" t="s">
        <v>431</v>
      </c>
      <c r="F4867" s="752" t="s">
        <v>1698</v>
      </c>
    </row>
    <row r="4868" spans="2:6" x14ac:dyDescent="0.35">
      <c r="B4868" s="752" t="s">
        <v>1700</v>
      </c>
      <c r="C4868" s="752">
        <v>2821</v>
      </c>
      <c r="D4868" s="343" t="s">
        <v>12378</v>
      </c>
      <c r="E4868" s="752" t="s">
        <v>431</v>
      </c>
      <c r="F4868" s="752" t="s">
        <v>1698</v>
      </c>
    </row>
    <row r="4869" spans="2:6" x14ac:dyDescent="0.35">
      <c r="B4869" s="752" t="s">
        <v>1700</v>
      </c>
      <c r="C4869" s="752">
        <v>2821</v>
      </c>
      <c r="D4869" s="343" t="s">
        <v>12377</v>
      </c>
      <c r="E4869" s="752" t="s">
        <v>431</v>
      </c>
      <c r="F4869" s="752" t="s">
        <v>1698</v>
      </c>
    </row>
    <row r="4870" spans="2:6" x14ac:dyDescent="0.35">
      <c r="B4870" s="752" t="s">
        <v>1700</v>
      </c>
      <c r="C4870" s="752">
        <v>2822</v>
      </c>
      <c r="D4870" s="343" t="s">
        <v>12376</v>
      </c>
      <c r="E4870" s="752" t="s">
        <v>431</v>
      </c>
      <c r="F4870" s="752" t="s">
        <v>1698</v>
      </c>
    </row>
    <row r="4871" spans="2:6" x14ac:dyDescent="0.35">
      <c r="B4871" s="752" t="s">
        <v>1700</v>
      </c>
      <c r="C4871" s="752">
        <v>2822</v>
      </c>
      <c r="D4871" s="343" t="s">
        <v>12375</v>
      </c>
      <c r="E4871" s="752" t="s">
        <v>431</v>
      </c>
      <c r="F4871" s="752" t="s">
        <v>1698</v>
      </c>
    </row>
    <row r="4872" spans="2:6" x14ac:dyDescent="0.35">
      <c r="B4872" s="752" t="s">
        <v>1700</v>
      </c>
      <c r="C4872" s="752">
        <v>2823</v>
      </c>
      <c r="D4872" s="343" t="s">
        <v>12374</v>
      </c>
      <c r="E4872" s="752" t="s">
        <v>431</v>
      </c>
      <c r="F4872" s="752" t="s">
        <v>1698</v>
      </c>
    </row>
    <row r="4873" spans="2:6" x14ac:dyDescent="0.35">
      <c r="B4873" s="752" t="s">
        <v>1700</v>
      </c>
      <c r="C4873" s="752">
        <v>2823</v>
      </c>
      <c r="D4873" s="343" t="s">
        <v>12373</v>
      </c>
      <c r="E4873" s="752" t="s">
        <v>431</v>
      </c>
      <c r="F4873" s="752" t="s">
        <v>1698</v>
      </c>
    </row>
    <row r="4874" spans="2:6" x14ac:dyDescent="0.35">
      <c r="B4874" s="752" t="s">
        <v>1700</v>
      </c>
      <c r="C4874" s="752">
        <v>2823</v>
      </c>
      <c r="D4874" s="343" t="s">
        <v>12372</v>
      </c>
      <c r="E4874" s="752" t="s">
        <v>431</v>
      </c>
      <c r="F4874" s="752" t="s">
        <v>1698</v>
      </c>
    </row>
    <row r="4875" spans="2:6" x14ac:dyDescent="0.35">
      <c r="B4875" s="752" t="s">
        <v>1700</v>
      </c>
      <c r="C4875" s="752">
        <v>2823</v>
      </c>
      <c r="D4875" s="343" t="s">
        <v>7201</v>
      </c>
      <c r="E4875" s="752" t="s">
        <v>431</v>
      </c>
      <c r="F4875" s="752" t="s">
        <v>1698</v>
      </c>
    </row>
    <row r="4876" spans="2:6" x14ac:dyDescent="0.35">
      <c r="B4876" s="752" t="s">
        <v>1700</v>
      </c>
      <c r="C4876" s="752">
        <v>2823</v>
      </c>
      <c r="D4876" s="343" t="s">
        <v>12371</v>
      </c>
      <c r="E4876" s="752" t="s">
        <v>431</v>
      </c>
      <c r="F4876" s="752" t="s">
        <v>1698</v>
      </c>
    </row>
    <row r="4877" spans="2:6" x14ac:dyDescent="0.35">
      <c r="B4877" s="752" t="s">
        <v>1700</v>
      </c>
      <c r="C4877" s="752">
        <v>2824</v>
      </c>
      <c r="D4877" s="343" t="s">
        <v>12370</v>
      </c>
      <c r="E4877" s="752" t="s">
        <v>431</v>
      </c>
      <c r="F4877" s="752" t="s">
        <v>1698</v>
      </c>
    </row>
    <row r="4878" spans="2:6" x14ac:dyDescent="0.35">
      <c r="B4878" s="752" t="s">
        <v>1700</v>
      </c>
      <c r="C4878" s="752">
        <v>2824</v>
      </c>
      <c r="D4878" s="343" t="s">
        <v>12369</v>
      </c>
      <c r="E4878" s="752" t="s">
        <v>431</v>
      </c>
      <c r="F4878" s="752" t="s">
        <v>1698</v>
      </c>
    </row>
    <row r="4879" spans="2:6" x14ac:dyDescent="0.35">
      <c r="B4879" s="752" t="s">
        <v>1700</v>
      </c>
      <c r="C4879" s="752">
        <v>2824</v>
      </c>
      <c r="D4879" s="343" t="s">
        <v>12368</v>
      </c>
      <c r="E4879" s="752" t="s">
        <v>431</v>
      </c>
      <c r="F4879" s="752" t="s">
        <v>1698</v>
      </c>
    </row>
    <row r="4880" spans="2:6" x14ac:dyDescent="0.35">
      <c r="B4880" s="752" t="s">
        <v>1700</v>
      </c>
      <c r="C4880" s="752">
        <v>2824</v>
      </c>
      <c r="D4880" s="343" t="s">
        <v>12367</v>
      </c>
      <c r="E4880" s="752" t="s">
        <v>431</v>
      </c>
      <c r="F4880" s="752" t="s">
        <v>1698</v>
      </c>
    </row>
    <row r="4881" spans="2:6" x14ac:dyDescent="0.35">
      <c r="B4881" s="752" t="s">
        <v>1700</v>
      </c>
      <c r="C4881" s="752">
        <v>2824</v>
      </c>
      <c r="D4881" s="343" t="s">
        <v>12366</v>
      </c>
      <c r="E4881" s="752" t="s">
        <v>431</v>
      </c>
      <c r="F4881" s="752" t="s">
        <v>1698</v>
      </c>
    </row>
    <row r="4882" spans="2:6" x14ac:dyDescent="0.35">
      <c r="B4882" s="752" t="s">
        <v>1700</v>
      </c>
      <c r="C4882" s="752">
        <v>2824</v>
      </c>
      <c r="D4882" s="343" t="s">
        <v>12365</v>
      </c>
      <c r="E4882" s="752" t="s">
        <v>431</v>
      </c>
      <c r="F4882" s="752" t="s">
        <v>1698</v>
      </c>
    </row>
    <row r="4883" spans="2:6" x14ac:dyDescent="0.35">
      <c r="B4883" s="752" t="s">
        <v>1700</v>
      </c>
      <c r="C4883" s="752">
        <v>2824</v>
      </c>
      <c r="D4883" s="343" t="s">
        <v>12364</v>
      </c>
      <c r="E4883" s="752" t="s">
        <v>431</v>
      </c>
      <c r="F4883" s="752" t="s">
        <v>1698</v>
      </c>
    </row>
    <row r="4884" spans="2:6" x14ac:dyDescent="0.35">
      <c r="B4884" s="752" t="s">
        <v>1700</v>
      </c>
      <c r="C4884" s="752">
        <v>2824</v>
      </c>
      <c r="D4884" s="343" t="s">
        <v>9082</v>
      </c>
      <c r="E4884" s="752" t="s">
        <v>431</v>
      </c>
      <c r="F4884" s="752" t="s">
        <v>1698</v>
      </c>
    </row>
    <row r="4885" spans="2:6" x14ac:dyDescent="0.35">
      <c r="B4885" s="752" t="s">
        <v>1700</v>
      </c>
      <c r="C4885" s="752">
        <v>2824</v>
      </c>
      <c r="D4885" s="343" t="s">
        <v>12363</v>
      </c>
      <c r="E4885" s="752" t="s">
        <v>431</v>
      </c>
      <c r="F4885" s="752" t="s">
        <v>1698</v>
      </c>
    </row>
    <row r="4886" spans="2:6" x14ac:dyDescent="0.35">
      <c r="B4886" s="752" t="s">
        <v>1700</v>
      </c>
      <c r="C4886" s="752">
        <v>2824</v>
      </c>
      <c r="D4886" s="343" t="s">
        <v>12362</v>
      </c>
      <c r="E4886" s="752" t="s">
        <v>431</v>
      </c>
      <c r="F4886" s="752" t="s">
        <v>1698</v>
      </c>
    </row>
    <row r="4887" spans="2:6" x14ac:dyDescent="0.35">
      <c r="B4887" s="752" t="s">
        <v>1700</v>
      </c>
      <c r="C4887" s="752">
        <v>2824</v>
      </c>
      <c r="D4887" s="343" t="s">
        <v>2102</v>
      </c>
      <c r="E4887" s="752" t="s">
        <v>431</v>
      </c>
      <c r="F4887" s="752" t="s">
        <v>1698</v>
      </c>
    </row>
    <row r="4888" spans="2:6" x14ac:dyDescent="0.35">
      <c r="B4888" s="752" t="s">
        <v>1700</v>
      </c>
      <c r="C4888" s="752">
        <v>2824</v>
      </c>
      <c r="D4888" s="343" t="s">
        <v>4052</v>
      </c>
      <c r="E4888" s="752" t="s">
        <v>431</v>
      </c>
      <c r="F4888" s="752" t="s">
        <v>1698</v>
      </c>
    </row>
    <row r="4889" spans="2:6" x14ac:dyDescent="0.35">
      <c r="B4889" s="752" t="s">
        <v>1700</v>
      </c>
      <c r="C4889" s="752">
        <v>2824</v>
      </c>
      <c r="D4889" s="343" t="s">
        <v>12361</v>
      </c>
      <c r="E4889" s="752" t="s">
        <v>431</v>
      </c>
      <c r="F4889" s="752" t="s">
        <v>1698</v>
      </c>
    </row>
    <row r="4890" spans="2:6" x14ac:dyDescent="0.35">
      <c r="B4890" s="752" t="s">
        <v>1700</v>
      </c>
      <c r="C4890" s="752">
        <v>2824</v>
      </c>
      <c r="D4890" s="343" t="s">
        <v>12360</v>
      </c>
      <c r="E4890" s="752" t="s">
        <v>431</v>
      </c>
      <c r="F4890" s="752" t="s">
        <v>1698</v>
      </c>
    </row>
    <row r="4891" spans="2:6" x14ac:dyDescent="0.35">
      <c r="B4891" s="752" t="s">
        <v>1700</v>
      </c>
      <c r="C4891" s="752">
        <v>2824</v>
      </c>
      <c r="D4891" s="343" t="s">
        <v>12359</v>
      </c>
      <c r="E4891" s="752" t="s">
        <v>431</v>
      </c>
      <c r="F4891" s="752" t="s">
        <v>1698</v>
      </c>
    </row>
    <row r="4892" spans="2:6" x14ac:dyDescent="0.35">
      <c r="B4892" s="752" t="s">
        <v>1700</v>
      </c>
      <c r="C4892" s="752">
        <v>2825</v>
      </c>
      <c r="D4892" s="343" t="s">
        <v>6325</v>
      </c>
      <c r="E4892" s="752" t="s">
        <v>431</v>
      </c>
      <c r="F4892" s="752" t="s">
        <v>1698</v>
      </c>
    </row>
    <row r="4893" spans="2:6" x14ac:dyDescent="0.35">
      <c r="B4893" s="752" t="s">
        <v>1700</v>
      </c>
      <c r="C4893" s="752">
        <v>2825</v>
      </c>
      <c r="D4893" s="343" t="s">
        <v>12358</v>
      </c>
      <c r="E4893" s="752" t="s">
        <v>431</v>
      </c>
      <c r="F4893" s="752" t="s">
        <v>1698</v>
      </c>
    </row>
    <row r="4894" spans="2:6" x14ac:dyDescent="0.35">
      <c r="B4894" s="752" t="s">
        <v>1700</v>
      </c>
      <c r="C4894" s="752">
        <v>2825</v>
      </c>
      <c r="D4894" s="343" t="s">
        <v>12357</v>
      </c>
      <c r="E4894" s="752" t="s">
        <v>431</v>
      </c>
      <c r="F4894" s="752" t="s">
        <v>1698</v>
      </c>
    </row>
    <row r="4895" spans="2:6" x14ac:dyDescent="0.35">
      <c r="B4895" s="752" t="s">
        <v>1700</v>
      </c>
      <c r="C4895" s="752">
        <v>2825</v>
      </c>
      <c r="D4895" s="343" t="s">
        <v>12356</v>
      </c>
      <c r="E4895" s="752" t="s">
        <v>431</v>
      </c>
      <c r="F4895" s="752" t="s">
        <v>1698</v>
      </c>
    </row>
    <row r="4896" spans="2:6" x14ac:dyDescent="0.35">
      <c r="B4896" s="752" t="s">
        <v>1700</v>
      </c>
      <c r="C4896" s="752">
        <v>2825</v>
      </c>
      <c r="D4896" s="343" t="s">
        <v>1851</v>
      </c>
      <c r="E4896" s="752" t="s">
        <v>431</v>
      </c>
      <c r="F4896" s="752" t="s">
        <v>1698</v>
      </c>
    </row>
    <row r="4897" spans="2:6" x14ac:dyDescent="0.35">
      <c r="B4897" s="752" t="s">
        <v>1700</v>
      </c>
      <c r="C4897" s="752">
        <v>2825</v>
      </c>
      <c r="D4897" s="343" t="s">
        <v>12355</v>
      </c>
      <c r="E4897" s="752" t="s">
        <v>431</v>
      </c>
      <c r="F4897" s="752" t="s">
        <v>1698</v>
      </c>
    </row>
    <row r="4898" spans="2:6" x14ac:dyDescent="0.35">
      <c r="B4898" s="752" t="s">
        <v>1700</v>
      </c>
      <c r="C4898" s="752">
        <v>2825</v>
      </c>
      <c r="D4898" s="343" t="s">
        <v>12354</v>
      </c>
      <c r="E4898" s="752" t="s">
        <v>431</v>
      </c>
      <c r="F4898" s="752" t="s">
        <v>1698</v>
      </c>
    </row>
    <row r="4899" spans="2:6" x14ac:dyDescent="0.35">
      <c r="B4899" s="752" t="s">
        <v>1700</v>
      </c>
      <c r="C4899" s="752">
        <v>2825</v>
      </c>
      <c r="D4899" s="343" t="s">
        <v>12353</v>
      </c>
      <c r="E4899" s="752" t="s">
        <v>431</v>
      </c>
      <c r="F4899" s="752" t="s">
        <v>1698</v>
      </c>
    </row>
    <row r="4900" spans="2:6" x14ac:dyDescent="0.35">
      <c r="B4900" s="752" t="s">
        <v>1700</v>
      </c>
      <c r="C4900" s="752">
        <v>2825</v>
      </c>
      <c r="D4900" s="343" t="s">
        <v>12352</v>
      </c>
      <c r="E4900" s="752" t="s">
        <v>431</v>
      </c>
      <c r="F4900" s="752" t="s">
        <v>1698</v>
      </c>
    </row>
    <row r="4901" spans="2:6" x14ac:dyDescent="0.35">
      <c r="B4901" s="752" t="s">
        <v>1700</v>
      </c>
      <c r="C4901" s="752">
        <v>2825</v>
      </c>
      <c r="D4901" s="343" t="s">
        <v>12351</v>
      </c>
      <c r="E4901" s="752" t="s">
        <v>431</v>
      </c>
      <c r="F4901" s="752" t="s">
        <v>1698</v>
      </c>
    </row>
    <row r="4902" spans="2:6" x14ac:dyDescent="0.35">
      <c r="B4902" s="752" t="s">
        <v>1700</v>
      </c>
      <c r="C4902" s="752">
        <v>2826</v>
      </c>
      <c r="D4902" s="343" t="s">
        <v>12350</v>
      </c>
      <c r="E4902" s="752" t="s">
        <v>431</v>
      </c>
      <c r="F4902" s="752" t="s">
        <v>1698</v>
      </c>
    </row>
    <row r="4903" spans="2:6" x14ac:dyDescent="0.35">
      <c r="B4903" s="752" t="s">
        <v>1700</v>
      </c>
      <c r="C4903" s="752">
        <v>2826</v>
      </c>
      <c r="D4903" s="343" t="s">
        <v>12349</v>
      </c>
      <c r="E4903" s="752" t="s">
        <v>431</v>
      </c>
      <c r="F4903" s="752" t="s">
        <v>1698</v>
      </c>
    </row>
    <row r="4904" spans="2:6" x14ac:dyDescent="0.35">
      <c r="B4904" s="752" t="s">
        <v>1700</v>
      </c>
      <c r="C4904" s="752">
        <v>2827</v>
      </c>
      <c r="D4904" s="343" t="s">
        <v>12348</v>
      </c>
      <c r="E4904" s="752" t="s">
        <v>431</v>
      </c>
      <c r="F4904" s="752" t="s">
        <v>1698</v>
      </c>
    </row>
    <row r="4905" spans="2:6" x14ac:dyDescent="0.35">
      <c r="B4905" s="752" t="s">
        <v>1700</v>
      </c>
      <c r="C4905" s="752">
        <v>2827</v>
      </c>
      <c r="D4905" s="343" t="s">
        <v>12347</v>
      </c>
      <c r="E4905" s="752" t="s">
        <v>431</v>
      </c>
      <c r="F4905" s="752" t="s">
        <v>1698</v>
      </c>
    </row>
    <row r="4906" spans="2:6" x14ac:dyDescent="0.35">
      <c r="B4906" s="752" t="s">
        <v>1700</v>
      </c>
      <c r="C4906" s="752">
        <v>2827</v>
      </c>
      <c r="D4906" s="343" t="s">
        <v>12346</v>
      </c>
      <c r="E4906" s="752" t="s">
        <v>431</v>
      </c>
      <c r="F4906" s="752" t="s">
        <v>1698</v>
      </c>
    </row>
    <row r="4907" spans="2:6" x14ac:dyDescent="0.35">
      <c r="B4907" s="752" t="s">
        <v>1700</v>
      </c>
      <c r="C4907" s="752">
        <v>2827</v>
      </c>
      <c r="D4907" s="343" t="s">
        <v>3728</v>
      </c>
      <c r="E4907" s="752" t="s">
        <v>431</v>
      </c>
      <c r="F4907" s="752" t="s">
        <v>1698</v>
      </c>
    </row>
    <row r="4908" spans="2:6" x14ac:dyDescent="0.35">
      <c r="B4908" s="752" t="s">
        <v>1700</v>
      </c>
      <c r="C4908" s="752">
        <v>2827</v>
      </c>
      <c r="D4908" s="343" t="s">
        <v>12345</v>
      </c>
      <c r="E4908" s="752" t="s">
        <v>431</v>
      </c>
      <c r="F4908" s="752" t="s">
        <v>1698</v>
      </c>
    </row>
    <row r="4909" spans="2:6" x14ac:dyDescent="0.35">
      <c r="B4909" s="752" t="s">
        <v>1700</v>
      </c>
      <c r="C4909" s="752">
        <v>2827</v>
      </c>
      <c r="D4909" s="343" t="s">
        <v>12344</v>
      </c>
      <c r="E4909" s="752" t="s">
        <v>431</v>
      </c>
      <c r="F4909" s="752" t="s">
        <v>1698</v>
      </c>
    </row>
    <row r="4910" spans="2:6" x14ac:dyDescent="0.35">
      <c r="B4910" s="752" t="s">
        <v>1700</v>
      </c>
      <c r="C4910" s="752">
        <v>2827</v>
      </c>
      <c r="D4910" s="343" t="s">
        <v>12343</v>
      </c>
      <c r="E4910" s="752" t="s">
        <v>431</v>
      </c>
      <c r="F4910" s="752" t="s">
        <v>1698</v>
      </c>
    </row>
    <row r="4911" spans="2:6" x14ac:dyDescent="0.35">
      <c r="B4911" s="752" t="s">
        <v>1700</v>
      </c>
      <c r="C4911" s="752">
        <v>2828</v>
      </c>
      <c r="D4911" s="343" t="s">
        <v>12342</v>
      </c>
      <c r="E4911" s="752" t="s">
        <v>431</v>
      </c>
      <c r="F4911" s="752" t="s">
        <v>1698</v>
      </c>
    </row>
    <row r="4912" spans="2:6" x14ac:dyDescent="0.35">
      <c r="B4912" s="752" t="s">
        <v>1700</v>
      </c>
      <c r="C4912" s="752">
        <v>2828</v>
      </c>
      <c r="D4912" s="343" t="s">
        <v>12341</v>
      </c>
      <c r="E4912" s="752" t="s">
        <v>431</v>
      </c>
      <c r="F4912" s="752" t="s">
        <v>1698</v>
      </c>
    </row>
    <row r="4913" spans="2:6" x14ac:dyDescent="0.35">
      <c r="B4913" s="752" t="s">
        <v>1700</v>
      </c>
      <c r="C4913" s="752">
        <v>2828</v>
      </c>
      <c r="D4913" s="343" t="s">
        <v>12340</v>
      </c>
      <c r="E4913" s="752" t="s">
        <v>431</v>
      </c>
      <c r="F4913" s="752" t="s">
        <v>1698</v>
      </c>
    </row>
    <row r="4914" spans="2:6" x14ac:dyDescent="0.35">
      <c r="B4914" s="752" t="s">
        <v>1700</v>
      </c>
      <c r="C4914" s="752">
        <v>2828</v>
      </c>
      <c r="D4914" s="343" t="s">
        <v>12339</v>
      </c>
      <c r="E4914" s="752" t="s">
        <v>431</v>
      </c>
      <c r="F4914" s="752" t="s">
        <v>1698</v>
      </c>
    </row>
    <row r="4915" spans="2:6" x14ac:dyDescent="0.35">
      <c r="B4915" s="752" t="s">
        <v>1700</v>
      </c>
      <c r="C4915" s="752">
        <v>2828</v>
      </c>
      <c r="D4915" s="343" t="s">
        <v>12338</v>
      </c>
      <c r="E4915" s="752" t="s">
        <v>431</v>
      </c>
      <c r="F4915" s="752" t="s">
        <v>1698</v>
      </c>
    </row>
    <row r="4916" spans="2:6" x14ac:dyDescent="0.35">
      <c r="B4916" s="752" t="s">
        <v>1700</v>
      </c>
      <c r="C4916" s="752">
        <v>2828</v>
      </c>
      <c r="D4916" s="343" t="s">
        <v>12337</v>
      </c>
      <c r="E4916" s="752" t="s">
        <v>431</v>
      </c>
      <c r="F4916" s="752" t="s">
        <v>1698</v>
      </c>
    </row>
    <row r="4917" spans="2:6" x14ac:dyDescent="0.35">
      <c r="B4917" s="752" t="s">
        <v>1700</v>
      </c>
      <c r="C4917" s="752">
        <v>2828</v>
      </c>
      <c r="D4917" s="343" t="s">
        <v>12336</v>
      </c>
      <c r="E4917" s="752" t="s">
        <v>431</v>
      </c>
      <c r="F4917" s="752" t="s">
        <v>1698</v>
      </c>
    </row>
    <row r="4918" spans="2:6" x14ac:dyDescent="0.35">
      <c r="B4918" s="752" t="s">
        <v>1700</v>
      </c>
      <c r="C4918" s="752">
        <v>2829</v>
      </c>
      <c r="D4918" s="343" t="s">
        <v>12335</v>
      </c>
      <c r="E4918" s="752" t="s">
        <v>431</v>
      </c>
      <c r="F4918" s="752" t="s">
        <v>1698</v>
      </c>
    </row>
    <row r="4919" spans="2:6" x14ac:dyDescent="0.35">
      <c r="B4919" s="752" t="s">
        <v>1700</v>
      </c>
      <c r="C4919" s="752">
        <v>2829</v>
      </c>
      <c r="D4919" s="343" t="s">
        <v>12334</v>
      </c>
      <c r="E4919" s="752" t="s">
        <v>431</v>
      </c>
      <c r="F4919" s="752" t="s">
        <v>1698</v>
      </c>
    </row>
    <row r="4920" spans="2:6" x14ac:dyDescent="0.35">
      <c r="B4920" s="752" t="s">
        <v>1700</v>
      </c>
      <c r="C4920" s="752">
        <v>2829</v>
      </c>
      <c r="D4920" s="343" t="s">
        <v>12333</v>
      </c>
      <c r="E4920" s="752" t="s">
        <v>431</v>
      </c>
      <c r="F4920" s="752" t="s">
        <v>1698</v>
      </c>
    </row>
    <row r="4921" spans="2:6" x14ac:dyDescent="0.35">
      <c r="B4921" s="752" t="s">
        <v>1700</v>
      </c>
      <c r="C4921" s="752">
        <v>2829</v>
      </c>
      <c r="D4921" s="343" t="s">
        <v>12332</v>
      </c>
      <c r="E4921" s="752" t="s">
        <v>431</v>
      </c>
      <c r="F4921" s="752" t="s">
        <v>1698</v>
      </c>
    </row>
    <row r="4922" spans="2:6" x14ac:dyDescent="0.35">
      <c r="B4922" s="752" t="s">
        <v>1700</v>
      </c>
      <c r="C4922" s="752">
        <v>2829</v>
      </c>
      <c r="D4922" s="343" t="s">
        <v>12331</v>
      </c>
      <c r="E4922" s="752" t="s">
        <v>431</v>
      </c>
      <c r="F4922" s="752" t="s">
        <v>1698</v>
      </c>
    </row>
    <row r="4923" spans="2:6" x14ac:dyDescent="0.35">
      <c r="B4923" s="752" t="s">
        <v>1700</v>
      </c>
      <c r="C4923" s="752">
        <v>2829</v>
      </c>
      <c r="D4923" s="343" t="s">
        <v>12330</v>
      </c>
      <c r="E4923" s="752" t="s">
        <v>431</v>
      </c>
      <c r="F4923" s="752" t="s">
        <v>1698</v>
      </c>
    </row>
    <row r="4924" spans="2:6" x14ac:dyDescent="0.35">
      <c r="B4924" s="752" t="s">
        <v>1700</v>
      </c>
      <c r="C4924" s="752">
        <v>2829</v>
      </c>
      <c r="D4924" s="343" t="s">
        <v>12329</v>
      </c>
      <c r="E4924" s="752" t="s">
        <v>431</v>
      </c>
      <c r="F4924" s="752" t="s">
        <v>1698</v>
      </c>
    </row>
    <row r="4925" spans="2:6" x14ac:dyDescent="0.35">
      <c r="B4925" s="752" t="s">
        <v>1700</v>
      </c>
      <c r="C4925" s="752">
        <v>2829</v>
      </c>
      <c r="D4925" s="343" t="s">
        <v>12328</v>
      </c>
      <c r="E4925" s="752" t="s">
        <v>431</v>
      </c>
      <c r="F4925" s="752" t="s">
        <v>1698</v>
      </c>
    </row>
    <row r="4926" spans="2:6" x14ac:dyDescent="0.35">
      <c r="B4926" s="752" t="s">
        <v>1700</v>
      </c>
      <c r="C4926" s="752">
        <v>2829</v>
      </c>
      <c r="D4926" s="343" t="s">
        <v>10368</v>
      </c>
      <c r="E4926" s="752" t="s">
        <v>431</v>
      </c>
      <c r="F4926" s="752" t="s">
        <v>1698</v>
      </c>
    </row>
    <row r="4927" spans="2:6" x14ac:dyDescent="0.35">
      <c r="B4927" s="752" t="s">
        <v>1700</v>
      </c>
      <c r="C4927" s="752">
        <v>2829</v>
      </c>
      <c r="D4927" s="343" t="s">
        <v>12327</v>
      </c>
      <c r="E4927" s="752" t="s">
        <v>431</v>
      </c>
      <c r="F4927" s="752" t="s">
        <v>1698</v>
      </c>
    </row>
    <row r="4928" spans="2:6" x14ac:dyDescent="0.35">
      <c r="B4928" s="752" t="s">
        <v>1700</v>
      </c>
      <c r="C4928" s="752">
        <v>2829</v>
      </c>
      <c r="D4928" s="343" t="s">
        <v>12326</v>
      </c>
      <c r="E4928" s="752" t="s">
        <v>431</v>
      </c>
      <c r="F4928" s="752" t="s">
        <v>1698</v>
      </c>
    </row>
    <row r="4929" spans="2:6" x14ac:dyDescent="0.35">
      <c r="B4929" s="752" t="s">
        <v>1700</v>
      </c>
      <c r="C4929" s="752">
        <v>2829</v>
      </c>
      <c r="D4929" s="343" t="s">
        <v>12325</v>
      </c>
      <c r="E4929" s="752" t="s">
        <v>431</v>
      </c>
      <c r="F4929" s="752" t="s">
        <v>1698</v>
      </c>
    </row>
    <row r="4930" spans="2:6" x14ac:dyDescent="0.35">
      <c r="B4930" s="752" t="s">
        <v>1700</v>
      </c>
      <c r="C4930" s="752">
        <v>2829</v>
      </c>
      <c r="D4930" s="343" t="s">
        <v>12324</v>
      </c>
      <c r="E4930" s="752" t="s">
        <v>431</v>
      </c>
      <c r="F4930" s="752" t="s">
        <v>1698</v>
      </c>
    </row>
    <row r="4931" spans="2:6" x14ac:dyDescent="0.35">
      <c r="B4931" s="752" t="s">
        <v>1700</v>
      </c>
      <c r="C4931" s="752">
        <v>2830</v>
      </c>
      <c r="D4931" s="343" t="s">
        <v>12323</v>
      </c>
      <c r="E4931" s="752" t="s">
        <v>431</v>
      </c>
      <c r="F4931" s="752" t="s">
        <v>1711</v>
      </c>
    </row>
    <row r="4932" spans="2:6" x14ac:dyDescent="0.35">
      <c r="B4932" s="752" t="s">
        <v>1700</v>
      </c>
      <c r="C4932" s="752">
        <v>2830</v>
      </c>
      <c r="D4932" s="343" t="s">
        <v>12322</v>
      </c>
      <c r="E4932" s="752" t="s">
        <v>431</v>
      </c>
      <c r="F4932" s="752" t="s">
        <v>1711</v>
      </c>
    </row>
    <row r="4933" spans="2:6" x14ac:dyDescent="0.35">
      <c r="B4933" s="752" t="s">
        <v>1700</v>
      </c>
      <c r="C4933" s="752">
        <v>2830</v>
      </c>
      <c r="D4933" s="343" t="s">
        <v>12321</v>
      </c>
      <c r="E4933" s="752" t="s">
        <v>431</v>
      </c>
      <c r="F4933" s="752" t="s">
        <v>1711</v>
      </c>
    </row>
    <row r="4934" spans="2:6" x14ac:dyDescent="0.35">
      <c r="B4934" s="752" t="s">
        <v>1700</v>
      </c>
      <c r="C4934" s="752">
        <v>2830</v>
      </c>
      <c r="D4934" s="343" t="s">
        <v>12320</v>
      </c>
      <c r="E4934" s="752" t="s">
        <v>431</v>
      </c>
      <c r="F4934" s="752" t="s">
        <v>1711</v>
      </c>
    </row>
    <row r="4935" spans="2:6" x14ac:dyDescent="0.35">
      <c r="B4935" s="752" t="s">
        <v>1700</v>
      </c>
      <c r="C4935" s="752">
        <v>2830</v>
      </c>
      <c r="D4935" s="343" t="s">
        <v>12319</v>
      </c>
      <c r="E4935" s="752" t="s">
        <v>431</v>
      </c>
      <c r="F4935" s="752" t="s">
        <v>1711</v>
      </c>
    </row>
    <row r="4936" spans="2:6" x14ac:dyDescent="0.35">
      <c r="B4936" s="752" t="s">
        <v>1700</v>
      </c>
      <c r="C4936" s="752">
        <v>2830</v>
      </c>
      <c r="D4936" s="343" t="s">
        <v>12318</v>
      </c>
      <c r="E4936" s="752" t="s">
        <v>431</v>
      </c>
      <c r="F4936" s="752" t="s">
        <v>1711</v>
      </c>
    </row>
    <row r="4937" spans="2:6" x14ac:dyDescent="0.35">
      <c r="B4937" s="752" t="s">
        <v>1700</v>
      </c>
      <c r="C4937" s="752">
        <v>2830</v>
      </c>
      <c r="D4937" s="343" t="s">
        <v>12317</v>
      </c>
      <c r="E4937" s="752" t="s">
        <v>431</v>
      </c>
      <c r="F4937" s="752" t="s">
        <v>1711</v>
      </c>
    </row>
    <row r="4938" spans="2:6" x14ac:dyDescent="0.35">
      <c r="B4938" s="752" t="s">
        <v>1700</v>
      </c>
      <c r="C4938" s="752">
        <v>2830</v>
      </c>
      <c r="D4938" s="343" t="s">
        <v>12316</v>
      </c>
      <c r="E4938" s="752" t="s">
        <v>431</v>
      </c>
      <c r="F4938" s="752" t="s">
        <v>1711</v>
      </c>
    </row>
    <row r="4939" spans="2:6" x14ac:dyDescent="0.35">
      <c r="B4939" s="752" t="s">
        <v>1700</v>
      </c>
      <c r="C4939" s="752">
        <v>2830</v>
      </c>
      <c r="D4939" s="343" t="s">
        <v>12315</v>
      </c>
      <c r="E4939" s="752" t="s">
        <v>431</v>
      </c>
      <c r="F4939" s="752" t="s">
        <v>1711</v>
      </c>
    </row>
    <row r="4940" spans="2:6" x14ac:dyDescent="0.35">
      <c r="B4940" s="752" t="s">
        <v>1700</v>
      </c>
      <c r="C4940" s="752">
        <v>2830</v>
      </c>
      <c r="D4940" s="343" t="s">
        <v>12314</v>
      </c>
      <c r="E4940" s="752" t="s">
        <v>431</v>
      </c>
      <c r="F4940" s="752" t="s">
        <v>1711</v>
      </c>
    </row>
    <row r="4941" spans="2:6" x14ac:dyDescent="0.35">
      <c r="B4941" s="752" t="s">
        <v>1700</v>
      </c>
      <c r="C4941" s="752">
        <v>2830</v>
      </c>
      <c r="D4941" s="343" t="s">
        <v>12313</v>
      </c>
      <c r="E4941" s="752" t="s">
        <v>431</v>
      </c>
      <c r="F4941" s="752" t="s">
        <v>1711</v>
      </c>
    </row>
    <row r="4942" spans="2:6" x14ac:dyDescent="0.35">
      <c r="B4942" s="752" t="s">
        <v>1700</v>
      </c>
      <c r="C4942" s="752">
        <v>2830</v>
      </c>
      <c r="D4942" s="343" t="s">
        <v>12312</v>
      </c>
      <c r="E4942" s="752" t="s">
        <v>431</v>
      </c>
      <c r="F4942" s="752" t="s">
        <v>1711</v>
      </c>
    </row>
    <row r="4943" spans="2:6" x14ac:dyDescent="0.35">
      <c r="B4943" s="752" t="s">
        <v>1700</v>
      </c>
      <c r="C4943" s="752">
        <v>2830</v>
      </c>
      <c r="D4943" s="343" t="s">
        <v>12311</v>
      </c>
      <c r="E4943" s="752" t="s">
        <v>431</v>
      </c>
      <c r="F4943" s="752" t="s">
        <v>1711</v>
      </c>
    </row>
    <row r="4944" spans="2:6" x14ac:dyDescent="0.35">
      <c r="B4944" s="752" t="s">
        <v>1700</v>
      </c>
      <c r="C4944" s="752">
        <v>2830</v>
      </c>
      <c r="D4944" s="343" t="s">
        <v>12310</v>
      </c>
      <c r="E4944" s="752" t="s">
        <v>431</v>
      </c>
      <c r="F4944" s="752" t="s">
        <v>1711</v>
      </c>
    </row>
    <row r="4945" spans="2:6" x14ac:dyDescent="0.35">
      <c r="B4945" s="752" t="s">
        <v>1700</v>
      </c>
      <c r="C4945" s="752">
        <v>2830</v>
      </c>
      <c r="D4945" s="343" t="s">
        <v>12309</v>
      </c>
      <c r="E4945" s="752" t="s">
        <v>431</v>
      </c>
      <c r="F4945" s="752" t="s">
        <v>1711</v>
      </c>
    </row>
    <row r="4946" spans="2:6" x14ac:dyDescent="0.35">
      <c r="B4946" s="752" t="s">
        <v>1700</v>
      </c>
      <c r="C4946" s="752">
        <v>2831</v>
      </c>
      <c r="D4946" s="343" t="s">
        <v>12308</v>
      </c>
      <c r="E4946" s="752" t="s">
        <v>431</v>
      </c>
      <c r="F4946" s="752" t="s">
        <v>1698</v>
      </c>
    </row>
    <row r="4947" spans="2:6" x14ac:dyDescent="0.35">
      <c r="B4947" s="752" t="s">
        <v>1700</v>
      </c>
      <c r="C4947" s="752">
        <v>2831</v>
      </c>
      <c r="D4947" s="343" t="s">
        <v>12307</v>
      </c>
      <c r="E4947" s="752" t="s">
        <v>431</v>
      </c>
      <c r="F4947" s="752" t="s">
        <v>1698</v>
      </c>
    </row>
    <row r="4948" spans="2:6" x14ac:dyDescent="0.35">
      <c r="B4948" s="752" t="s">
        <v>1700</v>
      </c>
      <c r="C4948" s="752">
        <v>2831</v>
      </c>
      <c r="D4948" s="343" t="s">
        <v>12306</v>
      </c>
      <c r="E4948" s="752" t="s">
        <v>431</v>
      </c>
      <c r="F4948" s="752" t="s">
        <v>1698</v>
      </c>
    </row>
    <row r="4949" spans="2:6" x14ac:dyDescent="0.35">
      <c r="B4949" s="752" t="s">
        <v>1700</v>
      </c>
      <c r="C4949" s="752">
        <v>2831</v>
      </c>
      <c r="D4949" s="343" t="s">
        <v>12305</v>
      </c>
      <c r="E4949" s="752" t="s">
        <v>431</v>
      </c>
      <c r="F4949" s="752" t="s">
        <v>1698</v>
      </c>
    </row>
    <row r="4950" spans="2:6" x14ac:dyDescent="0.35">
      <c r="B4950" s="752" t="s">
        <v>1700</v>
      </c>
      <c r="C4950" s="752">
        <v>2831</v>
      </c>
      <c r="D4950" s="343" t="s">
        <v>12304</v>
      </c>
      <c r="E4950" s="752" t="s">
        <v>431</v>
      </c>
      <c r="F4950" s="752" t="s">
        <v>1698</v>
      </c>
    </row>
    <row r="4951" spans="2:6" x14ac:dyDescent="0.35">
      <c r="B4951" s="752" t="s">
        <v>1700</v>
      </c>
      <c r="C4951" s="752">
        <v>2831</v>
      </c>
      <c r="D4951" s="343" t="s">
        <v>12303</v>
      </c>
      <c r="E4951" s="752" t="s">
        <v>431</v>
      </c>
      <c r="F4951" s="752" t="s">
        <v>1698</v>
      </c>
    </row>
    <row r="4952" spans="2:6" x14ac:dyDescent="0.35">
      <c r="B4952" s="752" t="s">
        <v>1700</v>
      </c>
      <c r="C4952" s="752">
        <v>2831</v>
      </c>
      <c r="D4952" s="343" t="s">
        <v>12302</v>
      </c>
      <c r="E4952" s="752" t="s">
        <v>431</v>
      </c>
      <c r="F4952" s="752" t="s">
        <v>1698</v>
      </c>
    </row>
    <row r="4953" spans="2:6" x14ac:dyDescent="0.35">
      <c r="B4953" s="752" t="s">
        <v>1700</v>
      </c>
      <c r="C4953" s="752">
        <v>2831</v>
      </c>
      <c r="D4953" s="343" t="s">
        <v>12301</v>
      </c>
      <c r="E4953" s="752" t="s">
        <v>431</v>
      </c>
      <c r="F4953" s="752" t="s">
        <v>1698</v>
      </c>
    </row>
    <row r="4954" spans="2:6" x14ac:dyDescent="0.35">
      <c r="B4954" s="752" t="s">
        <v>1700</v>
      </c>
      <c r="C4954" s="752">
        <v>2831</v>
      </c>
      <c r="D4954" s="343" t="s">
        <v>12300</v>
      </c>
      <c r="E4954" s="752" t="s">
        <v>431</v>
      </c>
      <c r="F4954" s="752" t="s">
        <v>1698</v>
      </c>
    </row>
    <row r="4955" spans="2:6" x14ac:dyDescent="0.35">
      <c r="B4955" s="752" t="s">
        <v>1700</v>
      </c>
      <c r="C4955" s="752">
        <v>2831</v>
      </c>
      <c r="D4955" s="343" t="s">
        <v>12299</v>
      </c>
      <c r="E4955" s="752" t="s">
        <v>431</v>
      </c>
      <c r="F4955" s="752" t="s">
        <v>1698</v>
      </c>
    </row>
    <row r="4956" spans="2:6" x14ac:dyDescent="0.35">
      <c r="B4956" s="752" t="s">
        <v>1700</v>
      </c>
      <c r="C4956" s="752">
        <v>2831</v>
      </c>
      <c r="D4956" s="343" t="s">
        <v>12298</v>
      </c>
      <c r="E4956" s="752" t="s">
        <v>431</v>
      </c>
      <c r="F4956" s="752" t="s">
        <v>1698</v>
      </c>
    </row>
    <row r="4957" spans="2:6" x14ac:dyDescent="0.35">
      <c r="B4957" s="752" t="s">
        <v>1700</v>
      </c>
      <c r="C4957" s="752">
        <v>2831</v>
      </c>
      <c r="D4957" s="343" t="s">
        <v>12297</v>
      </c>
      <c r="E4957" s="752" t="s">
        <v>431</v>
      </c>
      <c r="F4957" s="752" t="s">
        <v>1698</v>
      </c>
    </row>
    <row r="4958" spans="2:6" x14ac:dyDescent="0.35">
      <c r="B4958" s="752" t="s">
        <v>1700</v>
      </c>
      <c r="C4958" s="752">
        <v>2831</v>
      </c>
      <c r="D4958" s="343" t="s">
        <v>12296</v>
      </c>
      <c r="E4958" s="752" t="s">
        <v>431</v>
      </c>
      <c r="F4958" s="752" t="s">
        <v>1698</v>
      </c>
    </row>
    <row r="4959" spans="2:6" x14ac:dyDescent="0.35">
      <c r="B4959" s="752" t="s">
        <v>1700</v>
      </c>
      <c r="C4959" s="752">
        <v>2832</v>
      </c>
      <c r="D4959" s="343" t="s">
        <v>12295</v>
      </c>
      <c r="E4959" s="752" t="s">
        <v>431</v>
      </c>
      <c r="F4959" s="752" t="s">
        <v>1698</v>
      </c>
    </row>
    <row r="4960" spans="2:6" x14ac:dyDescent="0.35">
      <c r="B4960" s="752" t="s">
        <v>1700</v>
      </c>
      <c r="C4960" s="752">
        <v>2832</v>
      </c>
      <c r="D4960" s="343" t="s">
        <v>12294</v>
      </c>
      <c r="E4960" s="752" t="s">
        <v>431</v>
      </c>
      <c r="F4960" s="752" t="s">
        <v>1698</v>
      </c>
    </row>
    <row r="4961" spans="2:6" x14ac:dyDescent="0.35">
      <c r="B4961" s="752" t="s">
        <v>1700</v>
      </c>
      <c r="C4961" s="752">
        <v>2832</v>
      </c>
      <c r="D4961" s="343" t="s">
        <v>12293</v>
      </c>
      <c r="E4961" s="752" t="s">
        <v>431</v>
      </c>
      <c r="F4961" s="752" t="s">
        <v>1698</v>
      </c>
    </row>
    <row r="4962" spans="2:6" x14ac:dyDescent="0.35">
      <c r="B4962" s="752" t="s">
        <v>1700</v>
      </c>
      <c r="C4962" s="752">
        <v>2832</v>
      </c>
      <c r="D4962" s="343" t="s">
        <v>12292</v>
      </c>
      <c r="E4962" s="752" t="s">
        <v>431</v>
      </c>
      <c r="F4962" s="752" t="s">
        <v>1698</v>
      </c>
    </row>
    <row r="4963" spans="2:6" x14ac:dyDescent="0.35">
      <c r="B4963" s="752" t="s">
        <v>1700</v>
      </c>
      <c r="C4963" s="752">
        <v>2832</v>
      </c>
      <c r="D4963" s="343" t="s">
        <v>12291</v>
      </c>
      <c r="E4963" s="752" t="s">
        <v>431</v>
      </c>
      <c r="F4963" s="752" t="s">
        <v>1698</v>
      </c>
    </row>
    <row r="4964" spans="2:6" x14ac:dyDescent="0.35">
      <c r="B4964" s="752" t="s">
        <v>1700</v>
      </c>
      <c r="C4964" s="752">
        <v>2833</v>
      </c>
      <c r="D4964" s="343" t="s">
        <v>12290</v>
      </c>
      <c r="E4964" s="752" t="s">
        <v>431</v>
      </c>
      <c r="F4964" s="752" t="s">
        <v>1698</v>
      </c>
    </row>
    <row r="4965" spans="2:6" x14ac:dyDescent="0.35">
      <c r="B4965" s="752" t="s">
        <v>1700</v>
      </c>
      <c r="C4965" s="752">
        <v>2834</v>
      </c>
      <c r="D4965" s="343" t="s">
        <v>12289</v>
      </c>
      <c r="E4965" s="752" t="s">
        <v>431</v>
      </c>
      <c r="F4965" s="752" t="s">
        <v>1698</v>
      </c>
    </row>
    <row r="4966" spans="2:6" x14ac:dyDescent="0.35">
      <c r="B4966" s="752" t="s">
        <v>1700</v>
      </c>
      <c r="C4966" s="752">
        <v>2834</v>
      </c>
      <c r="D4966" s="343" t="s">
        <v>12288</v>
      </c>
      <c r="E4966" s="752" t="s">
        <v>431</v>
      </c>
      <c r="F4966" s="752" t="s">
        <v>1698</v>
      </c>
    </row>
    <row r="4967" spans="2:6" x14ac:dyDescent="0.35">
      <c r="B4967" s="752" t="s">
        <v>1700</v>
      </c>
      <c r="C4967" s="752">
        <v>2835</v>
      </c>
      <c r="D4967" s="343" t="s">
        <v>10883</v>
      </c>
      <c r="E4967" s="752" t="s">
        <v>431</v>
      </c>
      <c r="F4967" s="752" t="s">
        <v>1698</v>
      </c>
    </row>
    <row r="4968" spans="2:6" x14ac:dyDescent="0.35">
      <c r="B4968" s="752" t="s">
        <v>1700</v>
      </c>
      <c r="C4968" s="752">
        <v>2835</v>
      </c>
      <c r="D4968" s="343" t="s">
        <v>12287</v>
      </c>
      <c r="E4968" s="752" t="s">
        <v>431</v>
      </c>
      <c r="F4968" s="752" t="s">
        <v>1698</v>
      </c>
    </row>
    <row r="4969" spans="2:6" x14ac:dyDescent="0.35">
      <c r="B4969" s="752" t="s">
        <v>1700</v>
      </c>
      <c r="C4969" s="752">
        <v>2835</v>
      </c>
      <c r="D4969" s="343" t="s">
        <v>12286</v>
      </c>
      <c r="E4969" s="752" t="s">
        <v>431</v>
      </c>
      <c r="F4969" s="752" t="s">
        <v>1698</v>
      </c>
    </row>
    <row r="4970" spans="2:6" x14ac:dyDescent="0.35">
      <c r="B4970" s="752" t="s">
        <v>1700</v>
      </c>
      <c r="C4970" s="752">
        <v>2835</v>
      </c>
      <c r="D4970" s="343" t="s">
        <v>12285</v>
      </c>
      <c r="E4970" s="752" t="s">
        <v>431</v>
      </c>
      <c r="F4970" s="752" t="s">
        <v>1698</v>
      </c>
    </row>
    <row r="4971" spans="2:6" x14ac:dyDescent="0.35">
      <c r="B4971" s="752" t="s">
        <v>1700</v>
      </c>
      <c r="C4971" s="752">
        <v>2835</v>
      </c>
      <c r="D4971" s="343" t="s">
        <v>10627</v>
      </c>
      <c r="E4971" s="752" t="s">
        <v>431</v>
      </c>
      <c r="F4971" s="752" t="s">
        <v>1698</v>
      </c>
    </row>
    <row r="4972" spans="2:6" x14ac:dyDescent="0.35">
      <c r="B4972" s="752" t="s">
        <v>1700</v>
      </c>
      <c r="C4972" s="752">
        <v>2835</v>
      </c>
      <c r="D4972" s="343" t="s">
        <v>12284</v>
      </c>
      <c r="E4972" s="752" t="s">
        <v>431</v>
      </c>
      <c r="F4972" s="752" t="s">
        <v>1698</v>
      </c>
    </row>
    <row r="4973" spans="2:6" x14ac:dyDescent="0.35">
      <c r="B4973" s="752" t="s">
        <v>1700</v>
      </c>
      <c r="C4973" s="752">
        <v>2835</v>
      </c>
      <c r="D4973" s="343" t="s">
        <v>10647</v>
      </c>
      <c r="E4973" s="752" t="s">
        <v>431</v>
      </c>
      <c r="F4973" s="752" t="s">
        <v>1698</v>
      </c>
    </row>
    <row r="4974" spans="2:6" x14ac:dyDescent="0.35">
      <c r="B4974" s="752" t="s">
        <v>1700</v>
      </c>
      <c r="C4974" s="752">
        <v>2835</v>
      </c>
      <c r="D4974" s="343" t="s">
        <v>12283</v>
      </c>
      <c r="E4974" s="752" t="s">
        <v>431</v>
      </c>
      <c r="F4974" s="752" t="s">
        <v>1698</v>
      </c>
    </row>
    <row r="4975" spans="2:6" x14ac:dyDescent="0.35">
      <c r="B4975" s="752" t="s">
        <v>1700</v>
      </c>
      <c r="C4975" s="752">
        <v>2835</v>
      </c>
      <c r="D4975" s="343" t="s">
        <v>5054</v>
      </c>
      <c r="E4975" s="752" t="s">
        <v>431</v>
      </c>
      <c r="F4975" s="752" t="s">
        <v>1698</v>
      </c>
    </row>
    <row r="4976" spans="2:6" x14ac:dyDescent="0.35">
      <c r="B4976" s="752" t="s">
        <v>1700</v>
      </c>
      <c r="C4976" s="752">
        <v>2835</v>
      </c>
      <c r="D4976" s="343" t="s">
        <v>12282</v>
      </c>
      <c r="E4976" s="752" t="s">
        <v>431</v>
      </c>
      <c r="F4976" s="752" t="s">
        <v>1698</v>
      </c>
    </row>
    <row r="4977" spans="2:9" x14ac:dyDescent="0.35">
      <c r="B4977" s="752" t="s">
        <v>1700</v>
      </c>
      <c r="C4977" s="752">
        <v>2836</v>
      </c>
      <c r="D4977" s="343" t="s">
        <v>12281</v>
      </c>
      <c r="E4977" s="752" t="s">
        <v>431</v>
      </c>
      <c r="F4977" s="752" t="s">
        <v>1698</v>
      </c>
    </row>
    <row r="4978" spans="2:9" x14ac:dyDescent="0.35">
      <c r="B4978" s="752" t="s">
        <v>1700</v>
      </c>
      <c r="C4978" s="752">
        <v>2836</v>
      </c>
      <c r="D4978" s="343" t="s">
        <v>12280</v>
      </c>
      <c r="E4978" s="752" t="s">
        <v>431</v>
      </c>
      <c r="F4978" s="752" t="s">
        <v>1698</v>
      </c>
    </row>
    <row r="4979" spans="2:9" x14ac:dyDescent="0.35">
      <c r="B4979" s="752" t="s">
        <v>1700</v>
      </c>
      <c r="C4979" s="752">
        <v>2838</v>
      </c>
      <c r="D4979" s="343" t="s">
        <v>12279</v>
      </c>
      <c r="E4979" s="752" t="s">
        <v>431</v>
      </c>
      <c r="F4979" s="752" t="s">
        <v>1698</v>
      </c>
    </row>
    <row r="4980" spans="2:9" x14ac:dyDescent="0.35">
      <c r="B4980" s="752" t="s">
        <v>1700</v>
      </c>
      <c r="C4980" s="752">
        <v>2839</v>
      </c>
      <c r="D4980" s="343" t="s">
        <v>12278</v>
      </c>
      <c r="E4980" s="752" t="s">
        <v>431</v>
      </c>
      <c r="F4980" s="752" t="s">
        <v>1698</v>
      </c>
    </row>
    <row r="4981" spans="2:9" s="760" customFormat="1" x14ac:dyDescent="0.35">
      <c r="B4981" s="752" t="s">
        <v>1700</v>
      </c>
      <c r="C4981" s="752">
        <v>2839</v>
      </c>
      <c r="D4981" s="343" t="s">
        <v>12277</v>
      </c>
      <c r="E4981" s="752" t="s">
        <v>431</v>
      </c>
      <c r="F4981" s="752" t="s">
        <v>1698</v>
      </c>
      <c r="I4981" s="761"/>
    </row>
    <row r="4982" spans="2:9" x14ac:dyDescent="0.35">
      <c r="B4982" s="752" t="s">
        <v>1700</v>
      </c>
      <c r="C4982" s="752">
        <v>2839</v>
      </c>
      <c r="D4982" s="343" t="s">
        <v>12276</v>
      </c>
      <c r="E4982" s="752" t="s">
        <v>431</v>
      </c>
      <c r="F4982" s="752" t="s">
        <v>1698</v>
      </c>
    </row>
    <row r="4983" spans="2:9" x14ac:dyDescent="0.35">
      <c r="B4983" s="752" t="s">
        <v>1700</v>
      </c>
      <c r="C4983" s="752">
        <v>2839</v>
      </c>
      <c r="D4983" s="343" t="s">
        <v>12275</v>
      </c>
      <c r="E4983" s="752" t="s">
        <v>431</v>
      </c>
      <c r="F4983" s="752" t="s">
        <v>1698</v>
      </c>
    </row>
    <row r="4984" spans="2:9" x14ac:dyDescent="0.35">
      <c r="B4984" s="752" t="s">
        <v>1700</v>
      </c>
      <c r="C4984" s="752">
        <v>2839</v>
      </c>
      <c r="D4984" s="343" t="s">
        <v>12274</v>
      </c>
      <c r="E4984" s="752" t="s">
        <v>431</v>
      </c>
      <c r="F4984" s="752" t="s">
        <v>1698</v>
      </c>
    </row>
    <row r="4985" spans="2:9" x14ac:dyDescent="0.35">
      <c r="B4985" s="752" t="s">
        <v>1700</v>
      </c>
      <c r="C4985" s="752">
        <v>2839</v>
      </c>
      <c r="D4985" s="343" t="s">
        <v>12273</v>
      </c>
      <c r="E4985" s="752" t="s">
        <v>431</v>
      </c>
      <c r="F4985" s="752" t="s">
        <v>1698</v>
      </c>
    </row>
    <row r="4986" spans="2:9" x14ac:dyDescent="0.35">
      <c r="B4986" s="752" t="s">
        <v>1700</v>
      </c>
      <c r="C4986" s="752">
        <v>2840</v>
      </c>
      <c r="D4986" s="343" t="s">
        <v>7938</v>
      </c>
      <c r="E4986" s="752" t="s">
        <v>431</v>
      </c>
      <c r="F4986" s="753" t="s">
        <v>1698</v>
      </c>
    </row>
    <row r="4987" spans="2:9" x14ac:dyDescent="0.35">
      <c r="B4987" s="752" t="s">
        <v>1700</v>
      </c>
      <c r="C4987" s="752">
        <v>2840</v>
      </c>
      <c r="D4987" s="343" t="s">
        <v>12272</v>
      </c>
      <c r="E4987" s="752" t="s">
        <v>431</v>
      </c>
      <c r="F4987" s="752" t="s">
        <v>1698</v>
      </c>
    </row>
    <row r="4988" spans="2:9" x14ac:dyDescent="0.35">
      <c r="B4988" s="752" t="s">
        <v>1700</v>
      </c>
      <c r="C4988" s="752">
        <v>2840</v>
      </c>
      <c r="D4988" s="343" t="s">
        <v>12271</v>
      </c>
      <c r="E4988" s="752" t="s">
        <v>431</v>
      </c>
      <c r="F4988" s="752" t="s">
        <v>1698</v>
      </c>
    </row>
    <row r="4989" spans="2:9" x14ac:dyDescent="0.35">
      <c r="B4989" s="752" t="s">
        <v>1700</v>
      </c>
      <c r="C4989" s="752">
        <v>2840</v>
      </c>
      <c r="D4989" s="343" t="s">
        <v>12270</v>
      </c>
      <c r="E4989" s="752" t="s">
        <v>431</v>
      </c>
      <c r="F4989" s="752" t="s">
        <v>1698</v>
      </c>
    </row>
    <row r="4990" spans="2:9" x14ac:dyDescent="0.35">
      <c r="B4990" s="752" t="s">
        <v>1700</v>
      </c>
      <c r="C4990" s="752">
        <v>2840</v>
      </c>
      <c r="D4990" s="343" t="s">
        <v>12269</v>
      </c>
      <c r="E4990" s="752" t="s">
        <v>431</v>
      </c>
      <c r="F4990" s="752" t="s">
        <v>1698</v>
      </c>
    </row>
    <row r="4991" spans="2:9" x14ac:dyDescent="0.35">
      <c r="B4991" s="752" t="s">
        <v>1700</v>
      </c>
      <c r="C4991" s="752">
        <v>2840</v>
      </c>
      <c r="D4991" s="343" t="s">
        <v>12268</v>
      </c>
      <c r="E4991" s="752" t="s">
        <v>431</v>
      </c>
      <c r="F4991" s="752" t="s">
        <v>1698</v>
      </c>
    </row>
    <row r="4992" spans="2:9" x14ac:dyDescent="0.35">
      <c r="B4992" s="752" t="s">
        <v>1700</v>
      </c>
      <c r="C4992" s="752">
        <v>2840</v>
      </c>
      <c r="D4992" s="343" t="s">
        <v>7921</v>
      </c>
      <c r="E4992" s="752" t="s">
        <v>431</v>
      </c>
      <c r="F4992" s="752" t="s">
        <v>1698</v>
      </c>
    </row>
    <row r="4993" spans="2:6" x14ac:dyDescent="0.35">
      <c r="B4993" s="752" t="s">
        <v>1700</v>
      </c>
      <c r="C4993" s="752">
        <v>2840</v>
      </c>
      <c r="D4993" s="343" t="s">
        <v>12267</v>
      </c>
      <c r="E4993" s="752" t="s">
        <v>431</v>
      </c>
      <c r="F4993" s="752" t="s">
        <v>1698</v>
      </c>
    </row>
    <row r="4994" spans="2:6" x14ac:dyDescent="0.35">
      <c r="B4994" s="752" t="s">
        <v>1700</v>
      </c>
      <c r="C4994" s="752">
        <v>2840</v>
      </c>
      <c r="D4994" s="343" t="s">
        <v>12266</v>
      </c>
      <c r="E4994" s="752" t="s">
        <v>431</v>
      </c>
      <c r="F4994" s="752" t="s">
        <v>1698</v>
      </c>
    </row>
    <row r="4995" spans="2:6" x14ac:dyDescent="0.35">
      <c r="B4995" s="752" t="s">
        <v>1700</v>
      </c>
      <c r="C4995" s="752">
        <v>2840</v>
      </c>
      <c r="D4995" s="343" t="s">
        <v>12265</v>
      </c>
      <c r="E4995" s="752" t="s">
        <v>431</v>
      </c>
      <c r="F4995" s="752" t="s">
        <v>1698</v>
      </c>
    </row>
    <row r="4996" spans="2:6" x14ac:dyDescent="0.35">
      <c r="B4996" s="752" t="s">
        <v>1700</v>
      </c>
      <c r="C4996" s="752">
        <v>2840</v>
      </c>
      <c r="D4996" s="343" t="s">
        <v>12264</v>
      </c>
      <c r="E4996" s="752" t="s">
        <v>431</v>
      </c>
      <c r="F4996" s="752" t="s">
        <v>1698</v>
      </c>
    </row>
    <row r="4997" spans="2:6" x14ac:dyDescent="0.35">
      <c r="B4997" s="752" t="s">
        <v>1700</v>
      </c>
      <c r="C4997" s="752">
        <v>2840</v>
      </c>
      <c r="D4997" s="343" t="s">
        <v>12263</v>
      </c>
      <c r="E4997" s="752" t="s">
        <v>431</v>
      </c>
      <c r="F4997" s="752" t="s">
        <v>1698</v>
      </c>
    </row>
    <row r="4998" spans="2:6" x14ac:dyDescent="0.35">
      <c r="B4998" s="752" t="s">
        <v>1700</v>
      </c>
      <c r="C4998" s="752">
        <v>2842</v>
      </c>
      <c r="D4998" s="343" t="s">
        <v>12262</v>
      </c>
      <c r="E4998" s="752" t="s">
        <v>431</v>
      </c>
      <c r="F4998" s="752" t="s">
        <v>1698</v>
      </c>
    </row>
    <row r="4999" spans="2:6" x14ac:dyDescent="0.35">
      <c r="B4999" s="752" t="s">
        <v>1700</v>
      </c>
      <c r="C4999" s="752">
        <v>2842</v>
      </c>
      <c r="D4999" s="343" t="s">
        <v>12261</v>
      </c>
      <c r="E4999" s="752" t="s">
        <v>431</v>
      </c>
      <c r="F4999" s="752" t="s">
        <v>1698</v>
      </c>
    </row>
    <row r="5000" spans="2:6" x14ac:dyDescent="0.35">
      <c r="B5000" s="752" t="s">
        <v>1700</v>
      </c>
      <c r="C5000" s="752">
        <v>2842</v>
      </c>
      <c r="D5000" s="343" t="s">
        <v>12260</v>
      </c>
      <c r="E5000" s="752" t="s">
        <v>431</v>
      </c>
      <c r="F5000" s="752" t="s">
        <v>1698</v>
      </c>
    </row>
    <row r="5001" spans="2:6" x14ac:dyDescent="0.35">
      <c r="B5001" s="752" t="s">
        <v>1700</v>
      </c>
      <c r="C5001" s="752">
        <v>2843</v>
      </c>
      <c r="D5001" s="343" t="s">
        <v>12259</v>
      </c>
      <c r="E5001" s="752" t="s">
        <v>431</v>
      </c>
      <c r="F5001" s="752" t="s">
        <v>1698</v>
      </c>
    </row>
    <row r="5002" spans="2:6" x14ac:dyDescent="0.35">
      <c r="B5002" s="752" t="s">
        <v>1700</v>
      </c>
      <c r="C5002" s="752">
        <v>2844</v>
      </c>
      <c r="D5002" s="343" t="s">
        <v>12258</v>
      </c>
      <c r="E5002" s="752" t="s">
        <v>431</v>
      </c>
      <c r="F5002" s="752" t="s">
        <v>1698</v>
      </c>
    </row>
    <row r="5003" spans="2:6" x14ac:dyDescent="0.35">
      <c r="B5003" s="752" t="s">
        <v>1700</v>
      </c>
      <c r="C5003" s="752">
        <v>2844</v>
      </c>
      <c r="D5003" s="343" t="s">
        <v>12257</v>
      </c>
      <c r="E5003" s="752" t="s">
        <v>431</v>
      </c>
      <c r="F5003" s="752" t="s">
        <v>1698</v>
      </c>
    </row>
    <row r="5004" spans="2:6" x14ac:dyDescent="0.35">
      <c r="B5004" s="752" t="s">
        <v>1700</v>
      </c>
      <c r="C5004" s="752">
        <v>2844</v>
      </c>
      <c r="D5004" s="343" t="s">
        <v>12256</v>
      </c>
      <c r="E5004" s="752" t="s">
        <v>431</v>
      </c>
      <c r="F5004" s="752" t="s">
        <v>1698</v>
      </c>
    </row>
    <row r="5005" spans="2:6" x14ac:dyDescent="0.35">
      <c r="B5005" s="752" t="s">
        <v>1700</v>
      </c>
      <c r="C5005" s="752">
        <v>2844</v>
      </c>
      <c r="D5005" s="343" t="s">
        <v>12255</v>
      </c>
      <c r="E5005" s="752" t="s">
        <v>431</v>
      </c>
      <c r="F5005" s="752" t="s">
        <v>1698</v>
      </c>
    </row>
    <row r="5006" spans="2:6" x14ac:dyDescent="0.35">
      <c r="B5006" s="752" t="s">
        <v>1700</v>
      </c>
      <c r="C5006" s="752">
        <v>2845</v>
      </c>
      <c r="D5006" s="343" t="s">
        <v>12254</v>
      </c>
      <c r="E5006" s="752" t="s">
        <v>431</v>
      </c>
      <c r="F5006" s="752" t="s">
        <v>1698</v>
      </c>
    </row>
    <row r="5007" spans="2:6" x14ac:dyDescent="0.35">
      <c r="B5007" s="752" t="s">
        <v>1700</v>
      </c>
      <c r="C5007" s="752">
        <v>2846</v>
      </c>
      <c r="D5007" s="343" t="s">
        <v>12253</v>
      </c>
      <c r="E5007" s="752" t="s">
        <v>431</v>
      </c>
      <c r="F5007" s="752" t="s">
        <v>1698</v>
      </c>
    </row>
    <row r="5008" spans="2:6" x14ac:dyDescent="0.35">
      <c r="B5008" s="752" t="s">
        <v>1700</v>
      </c>
      <c r="C5008" s="752">
        <v>2846</v>
      </c>
      <c r="D5008" s="343" t="s">
        <v>12252</v>
      </c>
      <c r="E5008" s="752" t="s">
        <v>431</v>
      </c>
      <c r="F5008" s="752" t="s">
        <v>1698</v>
      </c>
    </row>
    <row r="5009" spans="2:6" x14ac:dyDescent="0.35">
      <c r="B5009" s="752" t="s">
        <v>1700</v>
      </c>
      <c r="C5009" s="752">
        <v>2846</v>
      </c>
      <c r="D5009" s="343" t="s">
        <v>12251</v>
      </c>
      <c r="E5009" s="752" t="s">
        <v>431</v>
      </c>
      <c r="F5009" s="752" t="s">
        <v>1698</v>
      </c>
    </row>
    <row r="5010" spans="2:6" x14ac:dyDescent="0.35">
      <c r="B5010" s="752" t="s">
        <v>1700</v>
      </c>
      <c r="C5010" s="752">
        <v>2847</v>
      </c>
      <c r="D5010" s="343" t="s">
        <v>11317</v>
      </c>
      <c r="E5010" s="752" t="s">
        <v>431</v>
      </c>
      <c r="F5010" s="752" t="s">
        <v>1698</v>
      </c>
    </row>
    <row r="5011" spans="2:6" x14ac:dyDescent="0.35">
      <c r="B5011" s="752" t="s">
        <v>1700</v>
      </c>
      <c r="C5011" s="752">
        <v>2848</v>
      </c>
      <c r="D5011" s="343" t="s">
        <v>12250</v>
      </c>
      <c r="E5011" s="752" t="s">
        <v>431</v>
      </c>
      <c r="F5011" s="752" t="s">
        <v>1698</v>
      </c>
    </row>
    <row r="5012" spans="2:6" x14ac:dyDescent="0.35">
      <c r="B5012" s="752" t="s">
        <v>1700</v>
      </c>
      <c r="C5012" s="752">
        <v>2848</v>
      </c>
      <c r="D5012" s="343" t="s">
        <v>12249</v>
      </c>
      <c r="E5012" s="752" t="s">
        <v>431</v>
      </c>
      <c r="F5012" s="752" t="s">
        <v>1698</v>
      </c>
    </row>
    <row r="5013" spans="2:6" x14ac:dyDescent="0.35">
      <c r="B5013" s="752" t="s">
        <v>1700</v>
      </c>
      <c r="C5013" s="752">
        <v>2848</v>
      </c>
      <c r="D5013" s="343" t="s">
        <v>12248</v>
      </c>
      <c r="E5013" s="752" t="s">
        <v>431</v>
      </c>
      <c r="F5013" s="752" t="s">
        <v>1698</v>
      </c>
    </row>
    <row r="5014" spans="2:6" x14ac:dyDescent="0.35">
      <c r="B5014" s="752" t="s">
        <v>1700</v>
      </c>
      <c r="C5014" s="752">
        <v>2848</v>
      </c>
      <c r="D5014" s="343" t="s">
        <v>12247</v>
      </c>
      <c r="E5014" s="752" t="s">
        <v>431</v>
      </c>
      <c r="F5014" s="752" t="s">
        <v>1698</v>
      </c>
    </row>
    <row r="5015" spans="2:6" x14ac:dyDescent="0.35">
      <c r="B5015" s="752" t="s">
        <v>1700</v>
      </c>
      <c r="C5015" s="752">
        <v>2849</v>
      </c>
      <c r="D5015" s="343" t="s">
        <v>12246</v>
      </c>
      <c r="E5015" s="752" t="s">
        <v>431</v>
      </c>
      <c r="F5015" s="752" t="s">
        <v>1698</v>
      </c>
    </row>
    <row r="5016" spans="2:6" x14ac:dyDescent="0.35">
      <c r="B5016" s="752" t="s">
        <v>1700</v>
      </c>
      <c r="C5016" s="752">
        <v>2849</v>
      </c>
      <c r="D5016" s="343" t="s">
        <v>12245</v>
      </c>
      <c r="E5016" s="752" t="s">
        <v>431</v>
      </c>
      <c r="F5016" s="752" t="s">
        <v>1698</v>
      </c>
    </row>
    <row r="5017" spans="2:6" x14ac:dyDescent="0.35">
      <c r="B5017" s="752" t="s">
        <v>1700</v>
      </c>
      <c r="C5017" s="752">
        <v>2849</v>
      </c>
      <c r="D5017" s="343" t="s">
        <v>12244</v>
      </c>
      <c r="E5017" s="752" t="s">
        <v>431</v>
      </c>
      <c r="F5017" s="752" t="s">
        <v>1698</v>
      </c>
    </row>
    <row r="5018" spans="2:6" x14ac:dyDescent="0.35">
      <c r="B5018" s="752" t="s">
        <v>1700</v>
      </c>
      <c r="C5018" s="752">
        <v>2849</v>
      </c>
      <c r="D5018" s="343" t="s">
        <v>12243</v>
      </c>
      <c r="E5018" s="752" t="s">
        <v>431</v>
      </c>
      <c r="F5018" s="752" t="s">
        <v>1698</v>
      </c>
    </row>
    <row r="5019" spans="2:6" x14ac:dyDescent="0.35">
      <c r="B5019" s="752" t="s">
        <v>1700</v>
      </c>
      <c r="C5019" s="752">
        <v>2849</v>
      </c>
      <c r="D5019" s="343" t="s">
        <v>6906</v>
      </c>
      <c r="E5019" s="752" t="s">
        <v>431</v>
      </c>
      <c r="F5019" s="752" t="s">
        <v>1698</v>
      </c>
    </row>
    <row r="5020" spans="2:6" x14ac:dyDescent="0.35">
      <c r="B5020" s="752" t="s">
        <v>1700</v>
      </c>
      <c r="C5020" s="752">
        <v>2849</v>
      </c>
      <c r="D5020" s="343" t="s">
        <v>12242</v>
      </c>
      <c r="E5020" s="752" t="s">
        <v>431</v>
      </c>
      <c r="F5020" s="752" t="s">
        <v>1698</v>
      </c>
    </row>
    <row r="5021" spans="2:6" x14ac:dyDescent="0.35">
      <c r="B5021" s="752" t="s">
        <v>1700</v>
      </c>
      <c r="C5021" s="752">
        <v>2849</v>
      </c>
      <c r="D5021" s="343" t="s">
        <v>12241</v>
      </c>
      <c r="E5021" s="752" t="s">
        <v>431</v>
      </c>
      <c r="F5021" s="752" t="s">
        <v>1698</v>
      </c>
    </row>
    <row r="5022" spans="2:6" x14ac:dyDescent="0.35">
      <c r="B5022" s="752" t="s">
        <v>1700</v>
      </c>
      <c r="C5022" s="752">
        <v>2849</v>
      </c>
      <c r="D5022" s="343" t="s">
        <v>12240</v>
      </c>
      <c r="E5022" s="752" t="s">
        <v>431</v>
      </c>
      <c r="F5022" s="752" t="s">
        <v>1698</v>
      </c>
    </row>
    <row r="5023" spans="2:6" x14ac:dyDescent="0.35">
      <c r="B5023" s="752" t="s">
        <v>1700</v>
      </c>
      <c r="C5023" s="752">
        <v>2849</v>
      </c>
      <c r="D5023" s="343" t="s">
        <v>12239</v>
      </c>
      <c r="E5023" s="752" t="s">
        <v>431</v>
      </c>
      <c r="F5023" s="752" t="s">
        <v>1698</v>
      </c>
    </row>
    <row r="5024" spans="2:6" x14ac:dyDescent="0.35">
      <c r="B5024" s="752" t="s">
        <v>1700</v>
      </c>
      <c r="C5024" s="752">
        <v>2849</v>
      </c>
      <c r="D5024" s="343" t="s">
        <v>12238</v>
      </c>
      <c r="E5024" s="752" t="s">
        <v>431</v>
      </c>
      <c r="F5024" s="752" t="s">
        <v>1698</v>
      </c>
    </row>
    <row r="5025" spans="2:6" x14ac:dyDescent="0.35">
      <c r="B5025" s="752" t="s">
        <v>1700</v>
      </c>
      <c r="C5025" s="752">
        <v>2849</v>
      </c>
      <c r="D5025" s="343" t="s">
        <v>12237</v>
      </c>
      <c r="E5025" s="752" t="s">
        <v>431</v>
      </c>
      <c r="F5025" s="752" t="s">
        <v>1698</v>
      </c>
    </row>
    <row r="5026" spans="2:6" x14ac:dyDescent="0.35">
      <c r="B5026" s="752" t="s">
        <v>1700</v>
      </c>
      <c r="C5026" s="752">
        <v>2849</v>
      </c>
      <c r="D5026" s="343" t="s">
        <v>12236</v>
      </c>
      <c r="E5026" s="752" t="s">
        <v>431</v>
      </c>
      <c r="F5026" s="752" t="s">
        <v>1698</v>
      </c>
    </row>
    <row r="5027" spans="2:6" x14ac:dyDescent="0.35">
      <c r="B5027" s="752" t="s">
        <v>1700</v>
      </c>
      <c r="C5027" s="752">
        <v>2849</v>
      </c>
      <c r="D5027" s="343" t="s">
        <v>12235</v>
      </c>
      <c r="E5027" s="752" t="s">
        <v>431</v>
      </c>
      <c r="F5027" s="752" t="s">
        <v>1698</v>
      </c>
    </row>
    <row r="5028" spans="2:6" x14ac:dyDescent="0.35">
      <c r="B5028" s="752" t="s">
        <v>1700</v>
      </c>
      <c r="C5028" s="752">
        <v>2849</v>
      </c>
      <c r="D5028" s="343" t="s">
        <v>12234</v>
      </c>
      <c r="E5028" s="752" t="s">
        <v>431</v>
      </c>
      <c r="F5028" s="752" t="s">
        <v>1698</v>
      </c>
    </row>
    <row r="5029" spans="2:6" x14ac:dyDescent="0.35">
      <c r="B5029" s="752" t="s">
        <v>1700</v>
      </c>
      <c r="C5029" s="752">
        <v>2849</v>
      </c>
      <c r="D5029" s="343" t="s">
        <v>12233</v>
      </c>
      <c r="E5029" s="752" t="s">
        <v>431</v>
      </c>
      <c r="F5029" s="752" t="s">
        <v>1698</v>
      </c>
    </row>
    <row r="5030" spans="2:6" x14ac:dyDescent="0.35">
      <c r="B5030" s="752" t="s">
        <v>1700</v>
      </c>
      <c r="C5030" s="752">
        <v>2849</v>
      </c>
      <c r="D5030" s="343" t="s">
        <v>12232</v>
      </c>
      <c r="E5030" s="752" t="s">
        <v>431</v>
      </c>
      <c r="F5030" s="752" t="s">
        <v>1698</v>
      </c>
    </row>
    <row r="5031" spans="2:6" x14ac:dyDescent="0.35">
      <c r="B5031" s="752" t="s">
        <v>1700</v>
      </c>
      <c r="C5031" s="752">
        <v>2849</v>
      </c>
      <c r="D5031" s="343" t="s">
        <v>12231</v>
      </c>
      <c r="E5031" s="752" t="s">
        <v>431</v>
      </c>
      <c r="F5031" s="752" t="s">
        <v>1698</v>
      </c>
    </row>
    <row r="5032" spans="2:6" x14ac:dyDescent="0.35">
      <c r="B5032" s="752" t="s">
        <v>1700</v>
      </c>
      <c r="C5032" s="752">
        <v>2849</v>
      </c>
      <c r="D5032" s="343" t="s">
        <v>12230</v>
      </c>
      <c r="E5032" s="752" t="s">
        <v>431</v>
      </c>
      <c r="F5032" s="752" t="s">
        <v>1698</v>
      </c>
    </row>
    <row r="5033" spans="2:6" x14ac:dyDescent="0.35">
      <c r="B5033" s="752" t="s">
        <v>1700</v>
      </c>
      <c r="C5033" s="752">
        <v>2849</v>
      </c>
      <c r="D5033" s="343" t="s">
        <v>12229</v>
      </c>
      <c r="E5033" s="752" t="s">
        <v>431</v>
      </c>
      <c r="F5033" s="752" t="s">
        <v>1698</v>
      </c>
    </row>
    <row r="5034" spans="2:6" x14ac:dyDescent="0.35">
      <c r="B5034" s="752" t="s">
        <v>1700</v>
      </c>
      <c r="C5034" s="752">
        <v>2849</v>
      </c>
      <c r="D5034" s="343" t="s">
        <v>12228</v>
      </c>
      <c r="E5034" s="752" t="s">
        <v>431</v>
      </c>
      <c r="F5034" s="752" t="s">
        <v>1698</v>
      </c>
    </row>
    <row r="5035" spans="2:6" x14ac:dyDescent="0.35">
      <c r="B5035" s="752" t="s">
        <v>1700</v>
      </c>
      <c r="C5035" s="752">
        <v>2849</v>
      </c>
      <c r="D5035" s="343" t="s">
        <v>9809</v>
      </c>
      <c r="E5035" s="752" t="s">
        <v>431</v>
      </c>
      <c r="F5035" s="752" t="s">
        <v>1698</v>
      </c>
    </row>
    <row r="5036" spans="2:6" x14ac:dyDescent="0.35">
      <c r="B5036" s="752" t="s">
        <v>1700</v>
      </c>
      <c r="C5036" s="752">
        <v>2849</v>
      </c>
      <c r="D5036" s="343" t="s">
        <v>12227</v>
      </c>
      <c r="E5036" s="752" t="s">
        <v>431</v>
      </c>
      <c r="F5036" s="752" t="s">
        <v>1698</v>
      </c>
    </row>
    <row r="5037" spans="2:6" x14ac:dyDescent="0.35">
      <c r="B5037" s="752" t="s">
        <v>1700</v>
      </c>
      <c r="C5037" s="752">
        <v>2849</v>
      </c>
      <c r="D5037" s="343" t="s">
        <v>12226</v>
      </c>
      <c r="E5037" s="752" t="s">
        <v>431</v>
      </c>
      <c r="F5037" s="752" t="s">
        <v>1698</v>
      </c>
    </row>
    <row r="5038" spans="2:6" x14ac:dyDescent="0.35">
      <c r="B5038" s="752" t="s">
        <v>1700</v>
      </c>
      <c r="C5038" s="752">
        <v>2849</v>
      </c>
      <c r="D5038" s="343" t="s">
        <v>12225</v>
      </c>
      <c r="E5038" s="752" t="s">
        <v>431</v>
      </c>
      <c r="F5038" s="752" t="s">
        <v>1698</v>
      </c>
    </row>
    <row r="5039" spans="2:6" x14ac:dyDescent="0.35">
      <c r="B5039" s="752" t="s">
        <v>1700</v>
      </c>
      <c r="C5039" s="752">
        <v>2849</v>
      </c>
      <c r="D5039" s="343" t="s">
        <v>12224</v>
      </c>
      <c r="E5039" s="752" t="s">
        <v>431</v>
      </c>
      <c r="F5039" s="752" t="s">
        <v>1698</v>
      </c>
    </row>
    <row r="5040" spans="2:6" x14ac:dyDescent="0.35">
      <c r="B5040" s="752" t="s">
        <v>1700</v>
      </c>
      <c r="C5040" s="752">
        <v>2849</v>
      </c>
      <c r="D5040" s="343" t="s">
        <v>12223</v>
      </c>
      <c r="E5040" s="752" t="s">
        <v>431</v>
      </c>
      <c r="F5040" s="752" t="s">
        <v>1698</v>
      </c>
    </row>
    <row r="5041" spans="2:6" x14ac:dyDescent="0.35">
      <c r="B5041" s="752" t="s">
        <v>1700</v>
      </c>
      <c r="C5041" s="752">
        <v>2849</v>
      </c>
      <c r="D5041" s="343" t="s">
        <v>12222</v>
      </c>
      <c r="E5041" s="752" t="s">
        <v>431</v>
      </c>
      <c r="F5041" s="752" t="s">
        <v>1698</v>
      </c>
    </row>
    <row r="5042" spans="2:6" x14ac:dyDescent="0.35">
      <c r="B5042" s="752" t="s">
        <v>1700</v>
      </c>
      <c r="C5042" s="752">
        <v>2849</v>
      </c>
      <c r="D5042" s="343" t="s">
        <v>12221</v>
      </c>
      <c r="E5042" s="752" t="s">
        <v>431</v>
      </c>
      <c r="F5042" s="752" t="s">
        <v>1698</v>
      </c>
    </row>
    <row r="5043" spans="2:6" x14ac:dyDescent="0.35">
      <c r="B5043" s="752" t="s">
        <v>1700</v>
      </c>
      <c r="C5043" s="752">
        <v>2850</v>
      </c>
      <c r="D5043" s="343" t="s">
        <v>12220</v>
      </c>
      <c r="E5043" s="752" t="s">
        <v>431</v>
      </c>
      <c r="F5043" s="752" t="s">
        <v>1711</v>
      </c>
    </row>
    <row r="5044" spans="2:6" x14ac:dyDescent="0.35">
      <c r="B5044" s="752" t="s">
        <v>1700</v>
      </c>
      <c r="C5044" s="752">
        <v>2850</v>
      </c>
      <c r="D5044" s="343" t="s">
        <v>12219</v>
      </c>
      <c r="E5044" s="752" t="s">
        <v>431</v>
      </c>
      <c r="F5044" s="752" t="s">
        <v>1711</v>
      </c>
    </row>
    <row r="5045" spans="2:6" x14ac:dyDescent="0.35">
      <c r="B5045" s="752" t="s">
        <v>1700</v>
      </c>
      <c r="C5045" s="752">
        <v>2850</v>
      </c>
      <c r="D5045" s="343" t="s">
        <v>12218</v>
      </c>
      <c r="E5045" s="752" t="s">
        <v>431</v>
      </c>
      <c r="F5045" s="752" t="s">
        <v>1711</v>
      </c>
    </row>
    <row r="5046" spans="2:6" x14ac:dyDescent="0.35">
      <c r="B5046" s="752" t="s">
        <v>1700</v>
      </c>
      <c r="C5046" s="752">
        <v>2850</v>
      </c>
      <c r="D5046" s="343" t="s">
        <v>12217</v>
      </c>
      <c r="E5046" s="752" t="s">
        <v>431</v>
      </c>
      <c r="F5046" s="752" t="s">
        <v>1711</v>
      </c>
    </row>
    <row r="5047" spans="2:6" x14ac:dyDescent="0.35">
      <c r="B5047" s="752" t="s">
        <v>1700</v>
      </c>
      <c r="C5047" s="752">
        <v>2850</v>
      </c>
      <c r="D5047" s="343" t="s">
        <v>12216</v>
      </c>
      <c r="E5047" s="752" t="s">
        <v>431</v>
      </c>
      <c r="F5047" s="752" t="s">
        <v>1711</v>
      </c>
    </row>
    <row r="5048" spans="2:6" x14ac:dyDescent="0.35">
      <c r="B5048" s="752" t="s">
        <v>1700</v>
      </c>
      <c r="C5048" s="752">
        <v>2850</v>
      </c>
      <c r="D5048" s="343" t="s">
        <v>12215</v>
      </c>
      <c r="E5048" s="752" t="s">
        <v>431</v>
      </c>
      <c r="F5048" s="752" t="s">
        <v>1711</v>
      </c>
    </row>
    <row r="5049" spans="2:6" x14ac:dyDescent="0.35">
      <c r="B5049" s="752" t="s">
        <v>1700</v>
      </c>
      <c r="C5049" s="752">
        <v>2850</v>
      </c>
      <c r="D5049" s="343" t="s">
        <v>12214</v>
      </c>
      <c r="E5049" s="752" t="s">
        <v>431</v>
      </c>
      <c r="F5049" s="752" t="s">
        <v>1711</v>
      </c>
    </row>
    <row r="5050" spans="2:6" x14ac:dyDescent="0.35">
      <c r="B5050" s="752" t="s">
        <v>1700</v>
      </c>
      <c r="C5050" s="752">
        <v>2850</v>
      </c>
      <c r="D5050" s="343" t="s">
        <v>12213</v>
      </c>
      <c r="E5050" s="752" t="s">
        <v>431</v>
      </c>
      <c r="F5050" s="752" t="s">
        <v>1711</v>
      </c>
    </row>
    <row r="5051" spans="2:6" x14ac:dyDescent="0.35">
      <c r="B5051" s="752" t="s">
        <v>1700</v>
      </c>
      <c r="C5051" s="752">
        <v>2850</v>
      </c>
      <c r="D5051" s="343" t="s">
        <v>12212</v>
      </c>
      <c r="E5051" s="752" t="s">
        <v>431</v>
      </c>
      <c r="F5051" s="752" t="s">
        <v>1711</v>
      </c>
    </row>
    <row r="5052" spans="2:6" x14ac:dyDescent="0.35">
      <c r="B5052" s="752" t="s">
        <v>1700</v>
      </c>
      <c r="C5052" s="752">
        <v>2850</v>
      </c>
      <c r="D5052" s="343" t="s">
        <v>9584</v>
      </c>
      <c r="E5052" s="752" t="s">
        <v>431</v>
      </c>
      <c r="F5052" s="752" t="s">
        <v>1711</v>
      </c>
    </row>
    <row r="5053" spans="2:6" x14ac:dyDescent="0.35">
      <c r="B5053" s="752" t="s">
        <v>1700</v>
      </c>
      <c r="C5053" s="752">
        <v>2850</v>
      </c>
      <c r="D5053" s="343" t="s">
        <v>12211</v>
      </c>
      <c r="E5053" s="752" t="s">
        <v>431</v>
      </c>
      <c r="F5053" s="752" t="s">
        <v>1711</v>
      </c>
    </row>
    <row r="5054" spans="2:6" x14ac:dyDescent="0.35">
      <c r="B5054" s="752" t="s">
        <v>1700</v>
      </c>
      <c r="C5054" s="752">
        <v>2850</v>
      </c>
      <c r="D5054" s="343" t="s">
        <v>12210</v>
      </c>
      <c r="E5054" s="752" t="s">
        <v>431</v>
      </c>
      <c r="F5054" s="752" t="s">
        <v>1711</v>
      </c>
    </row>
    <row r="5055" spans="2:6" x14ac:dyDescent="0.35">
      <c r="B5055" s="752" t="s">
        <v>1700</v>
      </c>
      <c r="C5055" s="752">
        <v>2850</v>
      </c>
      <c r="D5055" s="343" t="s">
        <v>12209</v>
      </c>
      <c r="E5055" s="752" t="s">
        <v>431</v>
      </c>
      <c r="F5055" s="752" t="s">
        <v>1711</v>
      </c>
    </row>
    <row r="5056" spans="2:6" x14ac:dyDescent="0.35">
      <c r="B5056" s="752" t="s">
        <v>1700</v>
      </c>
      <c r="C5056" s="752">
        <v>2850</v>
      </c>
      <c r="D5056" s="343" t="s">
        <v>12208</v>
      </c>
      <c r="E5056" s="752" t="s">
        <v>431</v>
      </c>
      <c r="F5056" s="752" t="s">
        <v>1711</v>
      </c>
    </row>
    <row r="5057" spans="2:6" x14ac:dyDescent="0.35">
      <c r="B5057" s="752" t="s">
        <v>1700</v>
      </c>
      <c r="C5057" s="752">
        <v>2850</v>
      </c>
      <c r="D5057" s="343" t="s">
        <v>11909</v>
      </c>
      <c r="E5057" s="752" t="s">
        <v>431</v>
      </c>
      <c r="F5057" s="752" t="s">
        <v>1711</v>
      </c>
    </row>
    <row r="5058" spans="2:6" x14ac:dyDescent="0.35">
      <c r="B5058" s="752" t="s">
        <v>1700</v>
      </c>
      <c r="C5058" s="752">
        <v>2850</v>
      </c>
      <c r="D5058" s="343" t="s">
        <v>12207</v>
      </c>
      <c r="E5058" s="752" t="s">
        <v>431</v>
      </c>
      <c r="F5058" s="752" t="s">
        <v>1711</v>
      </c>
    </row>
    <row r="5059" spans="2:6" x14ac:dyDescent="0.35">
      <c r="B5059" s="752" t="s">
        <v>1700</v>
      </c>
      <c r="C5059" s="752">
        <v>2850</v>
      </c>
      <c r="D5059" s="343" t="s">
        <v>12206</v>
      </c>
      <c r="E5059" s="752" t="s">
        <v>431</v>
      </c>
      <c r="F5059" s="752" t="s">
        <v>1711</v>
      </c>
    </row>
    <row r="5060" spans="2:6" x14ac:dyDescent="0.35">
      <c r="B5060" s="752" t="s">
        <v>1700</v>
      </c>
      <c r="C5060" s="752">
        <v>2850</v>
      </c>
      <c r="D5060" s="343" t="s">
        <v>4633</v>
      </c>
      <c r="E5060" s="752" t="s">
        <v>431</v>
      </c>
      <c r="F5060" s="752" t="s">
        <v>1711</v>
      </c>
    </row>
    <row r="5061" spans="2:6" x14ac:dyDescent="0.35">
      <c r="B5061" s="752" t="s">
        <v>1700</v>
      </c>
      <c r="C5061" s="752">
        <v>2850</v>
      </c>
      <c r="D5061" s="343" t="s">
        <v>12205</v>
      </c>
      <c r="E5061" s="752" t="s">
        <v>431</v>
      </c>
      <c r="F5061" s="752" t="s">
        <v>1711</v>
      </c>
    </row>
    <row r="5062" spans="2:6" x14ac:dyDescent="0.35">
      <c r="B5062" s="752" t="s">
        <v>1700</v>
      </c>
      <c r="C5062" s="752">
        <v>2850</v>
      </c>
      <c r="D5062" s="343" t="s">
        <v>12204</v>
      </c>
      <c r="E5062" s="752" t="s">
        <v>431</v>
      </c>
      <c r="F5062" s="752" t="s">
        <v>1711</v>
      </c>
    </row>
    <row r="5063" spans="2:6" x14ac:dyDescent="0.35">
      <c r="B5063" s="752" t="s">
        <v>1700</v>
      </c>
      <c r="C5063" s="752">
        <v>2850</v>
      </c>
      <c r="D5063" s="343" t="s">
        <v>12203</v>
      </c>
      <c r="E5063" s="752" t="s">
        <v>431</v>
      </c>
      <c r="F5063" s="752" t="s">
        <v>1711</v>
      </c>
    </row>
    <row r="5064" spans="2:6" x14ac:dyDescent="0.35">
      <c r="B5064" s="752" t="s">
        <v>1700</v>
      </c>
      <c r="C5064" s="752">
        <v>2850</v>
      </c>
      <c r="D5064" s="343" t="s">
        <v>12202</v>
      </c>
      <c r="E5064" s="752" t="s">
        <v>431</v>
      </c>
      <c r="F5064" s="752" t="s">
        <v>1711</v>
      </c>
    </row>
    <row r="5065" spans="2:6" x14ac:dyDescent="0.35">
      <c r="B5065" s="752" t="s">
        <v>1700</v>
      </c>
      <c r="C5065" s="752">
        <v>2850</v>
      </c>
      <c r="D5065" s="343" t="s">
        <v>12201</v>
      </c>
      <c r="E5065" s="752" t="s">
        <v>431</v>
      </c>
      <c r="F5065" s="752" t="s">
        <v>1711</v>
      </c>
    </row>
    <row r="5066" spans="2:6" x14ac:dyDescent="0.35">
      <c r="B5066" s="752" t="s">
        <v>1700</v>
      </c>
      <c r="C5066" s="752">
        <v>2850</v>
      </c>
      <c r="D5066" s="343" t="s">
        <v>12200</v>
      </c>
      <c r="E5066" s="752" t="s">
        <v>431</v>
      </c>
      <c r="F5066" s="752" t="s">
        <v>1711</v>
      </c>
    </row>
    <row r="5067" spans="2:6" x14ac:dyDescent="0.35">
      <c r="B5067" s="752" t="s">
        <v>1700</v>
      </c>
      <c r="C5067" s="752">
        <v>2850</v>
      </c>
      <c r="D5067" s="343" t="s">
        <v>12199</v>
      </c>
      <c r="E5067" s="752" t="s">
        <v>431</v>
      </c>
      <c r="F5067" s="752" t="s">
        <v>1711</v>
      </c>
    </row>
    <row r="5068" spans="2:6" x14ac:dyDescent="0.35">
      <c r="B5068" s="752" t="s">
        <v>1700</v>
      </c>
      <c r="C5068" s="752">
        <v>2850</v>
      </c>
      <c r="D5068" s="343" t="s">
        <v>12198</v>
      </c>
      <c r="E5068" s="752" t="s">
        <v>431</v>
      </c>
      <c r="F5068" s="752" t="s">
        <v>1711</v>
      </c>
    </row>
    <row r="5069" spans="2:6" x14ac:dyDescent="0.35">
      <c r="B5069" s="752" t="s">
        <v>1700</v>
      </c>
      <c r="C5069" s="752">
        <v>2850</v>
      </c>
      <c r="D5069" s="343" t="s">
        <v>10783</v>
      </c>
      <c r="E5069" s="752" t="s">
        <v>431</v>
      </c>
      <c r="F5069" s="752" t="s">
        <v>1711</v>
      </c>
    </row>
    <row r="5070" spans="2:6" x14ac:dyDescent="0.35">
      <c r="B5070" s="752" t="s">
        <v>1700</v>
      </c>
      <c r="C5070" s="752">
        <v>2850</v>
      </c>
      <c r="D5070" s="343" t="s">
        <v>12197</v>
      </c>
      <c r="E5070" s="752" t="s">
        <v>431</v>
      </c>
      <c r="F5070" s="752" t="s">
        <v>1711</v>
      </c>
    </row>
    <row r="5071" spans="2:6" x14ac:dyDescent="0.35">
      <c r="B5071" s="752" t="s">
        <v>1700</v>
      </c>
      <c r="C5071" s="752">
        <v>2850</v>
      </c>
      <c r="D5071" s="343" t="s">
        <v>9891</v>
      </c>
      <c r="E5071" s="752" t="s">
        <v>431</v>
      </c>
      <c r="F5071" s="752" t="s">
        <v>1711</v>
      </c>
    </row>
    <row r="5072" spans="2:6" x14ac:dyDescent="0.35">
      <c r="B5072" s="752" t="s">
        <v>1700</v>
      </c>
      <c r="C5072" s="752">
        <v>2850</v>
      </c>
      <c r="D5072" s="343" t="s">
        <v>12196</v>
      </c>
      <c r="E5072" s="752" t="s">
        <v>431</v>
      </c>
      <c r="F5072" s="752" t="s">
        <v>1711</v>
      </c>
    </row>
    <row r="5073" spans="2:6" x14ac:dyDescent="0.35">
      <c r="B5073" s="752" t="s">
        <v>1700</v>
      </c>
      <c r="C5073" s="752">
        <v>2850</v>
      </c>
      <c r="D5073" s="343" t="s">
        <v>9712</v>
      </c>
      <c r="E5073" s="752" t="s">
        <v>431</v>
      </c>
      <c r="F5073" s="752" t="s">
        <v>1711</v>
      </c>
    </row>
    <row r="5074" spans="2:6" x14ac:dyDescent="0.35">
      <c r="B5074" s="752" t="s">
        <v>1700</v>
      </c>
      <c r="C5074" s="752">
        <v>2850</v>
      </c>
      <c r="D5074" s="343" t="s">
        <v>12195</v>
      </c>
      <c r="E5074" s="752" t="s">
        <v>431</v>
      </c>
      <c r="F5074" s="752" t="s">
        <v>1711</v>
      </c>
    </row>
    <row r="5075" spans="2:6" x14ac:dyDescent="0.35">
      <c r="B5075" s="752" t="s">
        <v>1700</v>
      </c>
      <c r="C5075" s="752">
        <v>2850</v>
      </c>
      <c r="D5075" s="343" t="s">
        <v>12194</v>
      </c>
      <c r="E5075" s="752" t="s">
        <v>431</v>
      </c>
      <c r="F5075" s="752" t="s">
        <v>1711</v>
      </c>
    </row>
    <row r="5076" spans="2:6" x14ac:dyDescent="0.35">
      <c r="B5076" s="752" t="s">
        <v>1700</v>
      </c>
      <c r="C5076" s="752">
        <v>2850</v>
      </c>
      <c r="D5076" s="343" t="s">
        <v>12193</v>
      </c>
      <c r="E5076" s="752" t="s">
        <v>431</v>
      </c>
      <c r="F5076" s="752" t="s">
        <v>1711</v>
      </c>
    </row>
    <row r="5077" spans="2:6" x14ac:dyDescent="0.35">
      <c r="B5077" s="752" t="s">
        <v>1700</v>
      </c>
      <c r="C5077" s="752">
        <v>2850</v>
      </c>
      <c r="D5077" s="343" t="s">
        <v>12192</v>
      </c>
      <c r="E5077" s="752" t="s">
        <v>431</v>
      </c>
      <c r="F5077" s="752" t="s">
        <v>1711</v>
      </c>
    </row>
    <row r="5078" spans="2:6" x14ac:dyDescent="0.35">
      <c r="B5078" s="752" t="s">
        <v>1700</v>
      </c>
      <c r="C5078" s="752">
        <v>2850</v>
      </c>
      <c r="D5078" s="343" t="s">
        <v>12191</v>
      </c>
      <c r="E5078" s="752" t="s">
        <v>431</v>
      </c>
      <c r="F5078" s="752" t="s">
        <v>1711</v>
      </c>
    </row>
    <row r="5079" spans="2:6" x14ac:dyDescent="0.35">
      <c r="B5079" s="752" t="s">
        <v>1700</v>
      </c>
      <c r="C5079" s="752">
        <v>2850</v>
      </c>
      <c r="D5079" s="343" t="s">
        <v>12190</v>
      </c>
      <c r="E5079" s="752" t="s">
        <v>431</v>
      </c>
      <c r="F5079" s="752" t="s">
        <v>1711</v>
      </c>
    </row>
    <row r="5080" spans="2:6" x14ac:dyDescent="0.35">
      <c r="B5080" s="752" t="s">
        <v>1700</v>
      </c>
      <c r="C5080" s="752">
        <v>2850</v>
      </c>
      <c r="D5080" s="343" t="s">
        <v>12189</v>
      </c>
      <c r="E5080" s="752" t="s">
        <v>431</v>
      </c>
      <c r="F5080" s="752" t="s">
        <v>1711</v>
      </c>
    </row>
    <row r="5081" spans="2:6" x14ac:dyDescent="0.35">
      <c r="B5081" s="752" t="s">
        <v>1700</v>
      </c>
      <c r="C5081" s="752">
        <v>2850</v>
      </c>
      <c r="D5081" s="343" t="s">
        <v>12188</v>
      </c>
      <c r="E5081" s="752" t="s">
        <v>431</v>
      </c>
      <c r="F5081" s="752" t="s">
        <v>1711</v>
      </c>
    </row>
    <row r="5082" spans="2:6" x14ac:dyDescent="0.35">
      <c r="B5082" s="752" t="s">
        <v>1700</v>
      </c>
      <c r="C5082" s="752">
        <v>2850</v>
      </c>
      <c r="D5082" s="343" t="s">
        <v>12187</v>
      </c>
      <c r="E5082" s="752" t="s">
        <v>431</v>
      </c>
      <c r="F5082" s="752" t="s">
        <v>1711</v>
      </c>
    </row>
    <row r="5083" spans="2:6" x14ac:dyDescent="0.35">
      <c r="B5083" s="752" t="s">
        <v>1700</v>
      </c>
      <c r="C5083" s="752">
        <v>2850</v>
      </c>
      <c r="D5083" s="343" t="s">
        <v>12186</v>
      </c>
      <c r="E5083" s="752" t="s">
        <v>431</v>
      </c>
      <c r="F5083" s="752" t="s">
        <v>1711</v>
      </c>
    </row>
    <row r="5084" spans="2:6" x14ac:dyDescent="0.35">
      <c r="B5084" s="752" t="s">
        <v>1700</v>
      </c>
      <c r="C5084" s="752">
        <v>2850</v>
      </c>
      <c r="D5084" s="343" t="s">
        <v>12185</v>
      </c>
      <c r="E5084" s="752" t="s">
        <v>431</v>
      </c>
      <c r="F5084" s="752" t="s">
        <v>1711</v>
      </c>
    </row>
    <row r="5085" spans="2:6" x14ac:dyDescent="0.35">
      <c r="B5085" s="752" t="s">
        <v>1700</v>
      </c>
      <c r="C5085" s="752">
        <v>2850</v>
      </c>
      <c r="D5085" s="343" t="s">
        <v>12184</v>
      </c>
      <c r="E5085" s="752" t="s">
        <v>431</v>
      </c>
      <c r="F5085" s="752" t="s">
        <v>1711</v>
      </c>
    </row>
    <row r="5086" spans="2:6" x14ac:dyDescent="0.35">
      <c r="B5086" s="752" t="s">
        <v>1700</v>
      </c>
      <c r="C5086" s="752">
        <v>2850</v>
      </c>
      <c r="D5086" s="343" t="s">
        <v>12183</v>
      </c>
      <c r="E5086" s="752" t="s">
        <v>431</v>
      </c>
      <c r="F5086" s="752" t="s">
        <v>1711</v>
      </c>
    </row>
    <row r="5087" spans="2:6" x14ac:dyDescent="0.35">
      <c r="B5087" s="752" t="s">
        <v>1700</v>
      </c>
      <c r="C5087" s="752">
        <v>2850</v>
      </c>
      <c r="D5087" s="343" t="s">
        <v>12182</v>
      </c>
      <c r="E5087" s="752" t="s">
        <v>431</v>
      </c>
      <c r="F5087" s="752" t="s">
        <v>1711</v>
      </c>
    </row>
    <row r="5088" spans="2:6" x14ac:dyDescent="0.35">
      <c r="B5088" s="752" t="s">
        <v>1700</v>
      </c>
      <c r="C5088" s="752">
        <v>2850</v>
      </c>
      <c r="D5088" s="343" t="s">
        <v>12181</v>
      </c>
      <c r="E5088" s="752" t="s">
        <v>431</v>
      </c>
      <c r="F5088" s="752" t="s">
        <v>1711</v>
      </c>
    </row>
    <row r="5089" spans="2:6" x14ac:dyDescent="0.35">
      <c r="B5089" s="752" t="s">
        <v>1700</v>
      </c>
      <c r="C5089" s="752">
        <v>2850</v>
      </c>
      <c r="D5089" s="343" t="s">
        <v>12180</v>
      </c>
      <c r="E5089" s="752" t="s">
        <v>431</v>
      </c>
      <c r="F5089" s="752" t="s">
        <v>1711</v>
      </c>
    </row>
    <row r="5090" spans="2:6" x14ac:dyDescent="0.35">
      <c r="B5090" s="752" t="s">
        <v>1700</v>
      </c>
      <c r="C5090" s="752">
        <v>2850</v>
      </c>
      <c r="D5090" s="343" t="s">
        <v>12179</v>
      </c>
      <c r="E5090" s="752" t="s">
        <v>431</v>
      </c>
      <c r="F5090" s="752" t="s">
        <v>1711</v>
      </c>
    </row>
    <row r="5091" spans="2:6" x14ac:dyDescent="0.35">
      <c r="B5091" s="752" t="s">
        <v>1700</v>
      </c>
      <c r="C5091" s="752">
        <v>2850</v>
      </c>
      <c r="D5091" s="343" t="s">
        <v>12178</v>
      </c>
      <c r="E5091" s="752" t="s">
        <v>431</v>
      </c>
      <c r="F5091" s="752" t="s">
        <v>1711</v>
      </c>
    </row>
    <row r="5092" spans="2:6" x14ac:dyDescent="0.35">
      <c r="B5092" s="752" t="s">
        <v>1700</v>
      </c>
      <c r="C5092" s="752">
        <v>2850</v>
      </c>
      <c r="D5092" s="343" t="s">
        <v>12177</v>
      </c>
      <c r="E5092" s="752" t="s">
        <v>431</v>
      </c>
      <c r="F5092" s="752" t="s">
        <v>1711</v>
      </c>
    </row>
    <row r="5093" spans="2:6" x14ac:dyDescent="0.35">
      <c r="B5093" s="752" t="s">
        <v>1700</v>
      </c>
      <c r="C5093" s="752">
        <v>2850</v>
      </c>
      <c r="D5093" s="343" t="s">
        <v>12176</v>
      </c>
      <c r="E5093" s="752" t="s">
        <v>431</v>
      </c>
      <c r="F5093" s="752" t="s">
        <v>1711</v>
      </c>
    </row>
    <row r="5094" spans="2:6" x14ac:dyDescent="0.35">
      <c r="B5094" s="752" t="s">
        <v>1700</v>
      </c>
      <c r="C5094" s="752">
        <v>2850</v>
      </c>
      <c r="D5094" s="343" t="s">
        <v>12175</v>
      </c>
      <c r="E5094" s="752" t="s">
        <v>431</v>
      </c>
      <c r="F5094" s="752" t="s">
        <v>1711</v>
      </c>
    </row>
    <row r="5095" spans="2:6" x14ac:dyDescent="0.35">
      <c r="B5095" s="752" t="s">
        <v>1700</v>
      </c>
      <c r="C5095" s="752">
        <v>2850</v>
      </c>
      <c r="D5095" s="343" t="s">
        <v>12174</v>
      </c>
      <c r="E5095" s="752" t="s">
        <v>431</v>
      </c>
      <c r="F5095" s="752" t="s">
        <v>1711</v>
      </c>
    </row>
    <row r="5096" spans="2:6" x14ac:dyDescent="0.35">
      <c r="B5096" s="752" t="s">
        <v>1700</v>
      </c>
      <c r="C5096" s="752">
        <v>2850</v>
      </c>
      <c r="D5096" s="343" t="s">
        <v>12173</v>
      </c>
      <c r="E5096" s="752" t="s">
        <v>431</v>
      </c>
      <c r="F5096" s="752" t="s">
        <v>1711</v>
      </c>
    </row>
    <row r="5097" spans="2:6" x14ac:dyDescent="0.35">
      <c r="B5097" s="752" t="s">
        <v>1700</v>
      </c>
      <c r="C5097" s="752">
        <v>2850</v>
      </c>
      <c r="D5097" s="343" t="s">
        <v>12172</v>
      </c>
      <c r="E5097" s="752" t="s">
        <v>431</v>
      </c>
      <c r="F5097" s="752" t="s">
        <v>1711</v>
      </c>
    </row>
    <row r="5098" spans="2:6" x14ac:dyDescent="0.35">
      <c r="B5098" s="752" t="s">
        <v>1700</v>
      </c>
      <c r="C5098" s="752">
        <v>2850</v>
      </c>
      <c r="D5098" s="343" t="s">
        <v>12171</v>
      </c>
      <c r="E5098" s="752" t="s">
        <v>431</v>
      </c>
      <c r="F5098" s="752" t="s">
        <v>1711</v>
      </c>
    </row>
    <row r="5099" spans="2:6" x14ac:dyDescent="0.35">
      <c r="B5099" s="752" t="s">
        <v>1700</v>
      </c>
      <c r="C5099" s="752">
        <v>2850</v>
      </c>
      <c r="D5099" s="343" t="s">
        <v>12170</v>
      </c>
      <c r="E5099" s="752" t="s">
        <v>431</v>
      </c>
      <c r="F5099" s="752" t="s">
        <v>1711</v>
      </c>
    </row>
    <row r="5100" spans="2:6" x14ac:dyDescent="0.35">
      <c r="B5100" s="752" t="s">
        <v>1700</v>
      </c>
      <c r="C5100" s="752">
        <v>2850</v>
      </c>
      <c r="D5100" s="343" t="s">
        <v>7848</v>
      </c>
      <c r="E5100" s="752" t="s">
        <v>431</v>
      </c>
      <c r="F5100" s="752" t="s">
        <v>1711</v>
      </c>
    </row>
    <row r="5101" spans="2:6" x14ac:dyDescent="0.35">
      <c r="B5101" s="752" t="s">
        <v>1700</v>
      </c>
      <c r="C5101" s="752">
        <v>2850</v>
      </c>
      <c r="D5101" s="343" t="s">
        <v>12169</v>
      </c>
      <c r="E5101" s="752" t="s">
        <v>431</v>
      </c>
      <c r="F5101" s="752" t="s">
        <v>1711</v>
      </c>
    </row>
    <row r="5102" spans="2:6" x14ac:dyDescent="0.35">
      <c r="B5102" s="752" t="s">
        <v>1700</v>
      </c>
      <c r="C5102" s="752">
        <v>2850</v>
      </c>
      <c r="D5102" s="343" t="s">
        <v>12168</v>
      </c>
      <c r="E5102" s="752" t="s">
        <v>431</v>
      </c>
      <c r="F5102" s="752" t="s">
        <v>1711</v>
      </c>
    </row>
    <row r="5103" spans="2:6" x14ac:dyDescent="0.35">
      <c r="B5103" s="752" t="s">
        <v>1700</v>
      </c>
      <c r="C5103" s="752">
        <v>2850</v>
      </c>
      <c r="D5103" s="343" t="s">
        <v>12167</v>
      </c>
      <c r="E5103" s="752" t="s">
        <v>431</v>
      </c>
      <c r="F5103" s="752" t="s">
        <v>1711</v>
      </c>
    </row>
    <row r="5104" spans="2:6" x14ac:dyDescent="0.35">
      <c r="B5104" s="752" t="s">
        <v>1700</v>
      </c>
      <c r="C5104" s="752">
        <v>2850</v>
      </c>
      <c r="D5104" s="343" t="s">
        <v>12166</v>
      </c>
      <c r="E5104" s="752" t="s">
        <v>431</v>
      </c>
      <c r="F5104" s="752" t="s">
        <v>1711</v>
      </c>
    </row>
    <row r="5105" spans="2:6" x14ac:dyDescent="0.35">
      <c r="B5105" s="752" t="s">
        <v>1700</v>
      </c>
      <c r="C5105" s="752">
        <v>2850</v>
      </c>
      <c r="D5105" s="343" t="s">
        <v>12165</v>
      </c>
      <c r="E5105" s="752" t="s">
        <v>431</v>
      </c>
      <c r="F5105" s="752" t="s">
        <v>1711</v>
      </c>
    </row>
    <row r="5106" spans="2:6" x14ac:dyDescent="0.35">
      <c r="B5106" s="752" t="s">
        <v>1700</v>
      </c>
      <c r="C5106" s="752">
        <v>2850</v>
      </c>
      <c r="D5106" s="343" t="s">
        <v>12164</v>
      </c>
      <c r="E5106" s="752" t="s">
        <v>431</v>
      </c>
      <c r="F5106" s="752" t="s">
        <v>1711</v>
      </c>
    </row>
    <row r="5107" spans="2:6" x14ac:dyDescent="0.35">
      <c r="B5107" s="752" t="s">
        <v>1700</v>
      </c>
      <c r="C5107" s="752">
        <v>2850</v>
      </c>
      <c r="D5107" s="343" t="s">
        <v>12163</v>
      </c>
      <c r="E5107" s="752" t="s">
        <v>431</v>
      </c>
      <c r="F5107" s="752" t="s">
        <v>1711</v>
      </c>
    </row>
    <row r="5108" spans="2:6" x14ac:dyDescent="0.35">
      <c r="B5108" s="752" t="s">
        <v>1700</v>
      </c>
      <c r="C5108" s="752">
        <v>2850</v>
      </c>
      <c r="D5108" s="343" t="s">
        <v>12162</v>
      </c>
      <c r="E5108" s="752" t="s">
        <v>431</v>
      </c>
      <c r="F5108" s="752" t="s">
        <v>1711</v>
      </c>
    </row>
    <row r="5109" spans="2:6" x14ac:dyDescent="0.35">
      <c r="B5109" s="752" t="s">
        <v>1700</v>
      </c>
      <c r="C5109" s="752">
        <v>2850</v>
      </c>
      <c r="D5109" s="343" t="s">
        <v>12161</v>
      </c>
      <c r="E5109" s="752" t="s">
        <v>431</v>
      </c>
      <c r="F5109" s="752" t="s">
        <v>1711</v>
      </c>
    </row>
    <row r="5110" spans="2:6" x14ac:dyDescent="0.35">
      <c r="B5110" s="752" t="s">
        <v>1700</v>
      </c>
      <c r="C5110" s="752">
        <v>2850</v>
      </c>
      <c r="D5110" s="343" t="s">
        <v>12160</v>
      </c>
      <c r="E5110" s="752" t="s">
        <v>431</v>
      </c>
      <c r="F5110" s="752" t="s">
        <v>1711</v>
      </c>
    </row>
    <row r="5111" spans="2:6" x14ac:dyDescent="0.35">
      <c r="B5111" s="752" t="s">
        <v>1700</v>
      </c>
      <c r="C5111" s="752">
        <v>2850</v>
      </c>
      <c r="D5111" s="343" t="s">
        <v>7955</v>
      </c>
      <c r="E5111" s="752" t="s">
        <v>431</v>
      </c>
      <c r="F5111" s="752" t="s">
        <v>1711</v>
      </c>
    </row>
    <row r="5112" spans="2:6" x14ac:dyDescent="0.35">
      <c r="B5112" s="752" t="s">
        <v>1700</v>
      </c>
      <c r="C5112" s="752">
        <v>2850</v>
      </c>
      <c r="D5112" s="343" t="s">
        <v>12159</v>
      </c>
      <c r="E5112" s="752" t="s">
        <v>431</v>
      </c>
      <c r="F5112" s="752" t="s">
        <v>1711</v>
      </c>
    </row>
    <row r="5113" spans="2:6" x14ac:dyDescent="0.35">
      <c r="B5113" s="752" t="s">
        <v>1700</v>
      </c>
      <c r="C5113" s="752">
        <v>2850</v>
      </c>
      <c r="D5113" s="343" t="s">
        <v>4965</v>
      </c>
      <c r="E5113" s="752" t="s">
        <v>431</v>
      </c>
      <c r="F5113" s="752" t="s">
        <v>1711</v>
      </c>
    </row>
    <row r="5114" spans="2:6" x14ac:dyDescent="0.35">
      <c r="B5114" s="752" t="s">
        <v>1700</v>
      </c>
      <c r="C5114" s="752">
        <v>2850</v>
      </c>
      <c r="D5114" s="343" t="s">
        <v>12158</v>
      </c>
      <c r="E5114" s="752" t="s">
        <v>431</v>
      </c>
      <c r="F5114" s="752" t="s">
        <v>1711</v>
      </c>
    </row>
    <row r="5115" spans="2:6" x14ac:dyDescent="0.35">
      <c r="B5115" s="752" t="s">
        <v>1700</v>
      </c>
      <c r="C5115" s="752">
        <v>2850</v>
      </c>
      <c r="D5115" s="343" t="s">
        <v>9904</v>
      </c>
      <c r="E5115" s="752" t="s">
        <v>431</v>
      </c>
      <c r="F5115" s="752" t="s">
        <v>1711</v>
      </c>
    </row>
    <row r="5116" spans="2:6" x14ac:dyDescent="0.35">
      <c r="B5116" s="752" t="s">
        <v>1700</v>
      </c>
      <c r="C5116" s="752">
        <v>2852</v>
      </c>
      <c r="D5116" s="343" t="s">
        <v>12157</v>
      </c>
      <c r="E5116" s="752" t="s">
        <v>431</v>
      </c>
      <c r="F5116" s="752" t="s">
        <v>1698</v>
      </c>
    </row>
    <row r="5117" spans="2:6" x14ac:dyDescent="0.35">
      <c r="B5117" s="752" t="s">
        <v>1700</v>
      </c>
      <c r="C5117" s="752">
        <v>2852</v>
      </c>
      <c r="D5117" s="343" t="s">
        <v>12156</v>
      </c>
      <c r="E5117" s="752" t="s">
        <v>431</v>
      </c>
      <c r="F5117" s="752" t="s">
        <v>1698</v>
      </c>
    </row>
    <row r="5118" spans="2:6" x14ac:dyDescent="0.35">
      <c r="B5118" s="752" t="s">
        <v>1700</v>
      </c>
      <c r="C5118" s="752">
        <v>2852</v>
      </c>
      <c r="D5118" s="343" t="s">
        <v>12155</v>
      </c>
      <c r="E5118" s="752" t="s">
        <v>431</v>
      </c>
      <c r="F5118" s="752" t="s">
        <v>1698</v>
      </c>
    </row>
    <row r="5119" spans="2:6" x14ac:dyDescent="0.35">
      <c r="B5119" s="752" t="s">
        <v>1700</v>
      </c>
      <c r="C5119" s="752">
        <v>2852</v>
      </c>
      <c r="D5119" s="343" t="s">
        <v>12154</v>
      </c>
      <c r="E5119" s="752" t="s">
        <v>431</v>
      </c>
      <c r="F5119" s="752" t="s">
        <v>1698</v>
      </c>
    </row>
    <row r="5120" spans="2:6" x14ac:dyDescent="0.35">
      <c r="B5120" s="752" t="s">
        <v>1700</v>
      </c>
      <c r="C5120" s="752">
        <v>2852</v>
      </c>
      <c r="D5120" s="343" t="s">
        <v>12153</v>
      </c>
      <c r="E5120" s="752" t="s">
        <v>431</v>
      </c>
      <c r="F5120" s="752" t="s">
        <v>1698</v>
      </c>
    </row>
    <row r="5121" spans="2:6" x14ac:dyDescent="0.35">
      <c r="B5121" s="752" t="s">
        <v>1700</v>
      </c>
      <c r="C5121" s="752">
        <v>2852</v>
      </c>
      <c r="D5121" s="343" t="s">
        <v>12152</v>
      </c>
      <c r="E5121" s="752" t="s">
        <v>431</v>
      </c>
      <c r="F5121" s="752" t="s">
        <v>1698</v>
      </c>
    </row>
    <row r="5122" spans="2:6" x14ac:dyDescent="0.35">
      <c r="B5122" s="752" t="s">
        <v>1700</v>
      </c>
      <c r="C5122" s="752">
        <v>2852</v>
      </c>
      <c r="D5122" s="343" t="s">
        <v>12151</v>
      </c>
      <c r="E5122" s="752" t="s">
        <v>431</v>
      </c>
      <c r="F5122" s="752" t="s">
        <v>1698</v>
      </c>
    </row>
    <row r="5123" spans="2:6" x14ac:dyDescent="0.35">
      <c r="B5123" s="752" t="s">
        <v>1700</v>
      </c>
      <c r="C5123" s="752">
        <v>2852</v>
      </c>
      <c r="D5123" s="343" t="s">
        <v>12150</v>
      </c>
      <c r="E5123" s="752" t="s">
        <v>431</v>
      </c>
      <c r="F5123" s="752" t="s">
        <v>1698</v>
      </c>
    </row>
    <row r="5124" spans="2:6" x14ac:dyDescent="0.35">
      <c r="B5124" s="752" t="s">
        <v>1700</v>
      </c>
      <c r="C5124" s="752">
        <v>2852</v>
      </c>
      <c r="D5124" s="343" t="s">
        <v>12149</v>
      </c>
      <c r="E5124" s="752" t="s">
        <v>431</v>
      </c>
      <c r="F5124" s="752" t="s">
        <v>1698</v>
      </c>
    </row>
    <row r="5125" spans="2:6" x14ac:dyDescent="0.35">
      <c r="B5125" s="752" t="s">
        <v>1700</v>
      </c>
      <c r="C5125" s="752">
        <v>2852</v>
      </c>
      <c r="D5125" s="343" t="s">
        <v>12148</v>
      </c>
      <c r="E5125" s="752" t="s">
        <v>431</v>
      </c>
      <c r="F5125" s="752" t="s">
        <v>1698</v>
      </c>
    </row>
    <row r="5126" spans="2:6" x14ac:dyDescent="0.35">
      <c r="B5126" s="752" t="s">
        <v>1700</v>
      </c>
      <c r="C5126" s="752">
        <v>2852</v>
      </c>
      <c r="D5126" s="343" t="s">
        <v>12147</v>
      </c>
      <c r="E5126" s="752" t="s">
        <v>431</v>
      </c>
      <c r="F5126" s="752" t="s">
        <v>1698</v>
      </c>
    </row>
    <row r="5127" spans="2:6" x14ac:dyDescent="0.35">
      <c r="B5127" s="752" t="s">
        <v>1700</v>
      </c>
      <c r="C5127" s="752">
        <v>2852</v>
      </c>
      <c r="D5127" s="343" t="s">
        <v>12146</v>
      </c>
      <c r="E5127" s="752" t="s">
        <v>431</v>
      </c>
      <c r="F5127" s="752" t="s">
        <v>1698</v>
      </c>
    </row>
    <row r="5128" spans="2:6" x14ac:dyDescent="0.35">
      <c r="B5128" s="752" t="s">
        <v>1700</v>
      </c>
      <c r="C5128" s="752">
        <v>2852</v>
      </c>
      <c r="D5128" s="343" t="s">
        <v>12145</v>
      </c>
      <c r="E5128" s="752" t="s">
        <v>431</v>
      </c>
      <c r="F5128" s="752" t="s">
        <v>1698</v>
      </c>
    </row>
    <row r="5129" spans="2:6" x14ac:dyDescent="0.35">
      <c r="B5129" s="752" t="s">
        <v>1700</v>
      </c>
      <c r="C5129" s="752">
        <v>2864</v>
      </c>
      <c r="D5129" s="343" t="s">
        <v>12144</v>
      </c>
      <c r="E5129" s="752" t="s">
        <v>431</v>
      </c>
      <c r="F5129" s="752" t="s">
        <v>1698</v>
      </c>
    </row>
    <row r="5130" spans="2:6" x14ac:dyDescent="0.35">
      <c r="B5130" s="752" t="s">
        <v>1700</v>
      </c>
      <c r="C5130" s="752">
        <v>2864</v>
      </c>
      <c r="D5130" s="343" t="s">
        <v>12143</v>
      </c>
      <c r="E5130" s="752" t="s">
        <v>431</v>
      </c>
      <c r="F5130" s="752" t="s">
        <v>1698</v>
      </c>
    </row>
    <row r="5131" spans="2:6" x14ac:dyDescent="0.35">
      <c r="B5131" s="752" t="s">
        <v>1700</v>
      </c>
      <c r="C5131" s="752">
        <v>2864</v>
      </c>
      <c r="D5131" s="343" t="s">
        <v>12142</v>
      </c>
      <c r="E5131" s="752" t="s">
        <v>431</v>
      </c>
      <c r="F5131" s="752" t="s">
        <v>1698</v>
      </c>
    </row>
    <row r="5132" spans="2:6" x14ac:dyDescent="0.35">
      <c r="B5132" s="752" t="s">
        <v>1700</v>
      </c>
      <c r="C5132" s="752">
        <v>2864</v>
      </c>
      <c r="D5132" s="343" t="s">
        <v>12141</v>
      </c>
      <c r="E5132" s="752" t="s">
        <v>431</v>
      </c>
      <c r="F5132" s="752" t="s">
        <v>1698</v>
      </c>
    </row>
    <row r="5133" spans="2:6" x14ac:dyDescent="0.35">
      <c r="B5133" s="752" t="s">
        <v>1700</v>
      </c>
      <c r="C5133" s="752">
        <v>2865</v>
      </c>
      <c r="D5133" s="343" t="s">
        <v>12140</v>
      </c>
      <c r="E5133" s="752" t="s">
        <v>431</v>
      </c>
      <c r="F5133" s="752" t="s">
        <v>1698</v>
      </c>
    </row>
    <row r="5134" spans="2:6" x14ac:dyDescent="0.35">
      <c r="B5134" s="752" t="s">
        <v>1700</v>
      </c>
      <c r="C5134" s="752">
        <v>2865</v>
      </c>
      <c r="D5134" s="343" t="s">
        <v>12139</v>
      </c>
      <c r="E5134" s="752" t="s">
        <v>431</v>
      </c>
      <c r="F5134" s="752" t="s">
        <v>1698</v>
      </c>
    </row>
    <row r="5135" spans="2:6" x14ac:dyDescent="0.35">
      <c r="B5135" s="752" t="s">
        <v>1700</v>
      </c>
      <c r="C5135" s="752">
        <v>2865</v>
      </c>
      <c r="D5135" s="343" t="s">
        <v>12138</v>
      </c>
      <c r="E5135" s="752" t="s">
        <v>431</v>
      </c>
      <c r="F5135" s="752" t="s">
        <v>1698</v>
      </c>
    </row>
    <row r="5136" spans="2:6" x14ac:dyDescent="0.35">
      <c r="B5136" s="752" t="s">
        <v>1700</v>
      </c>
      <c r="C5136" s="752">
        <v>2866</v>
      </c>
      <c r="D5136" s="343" t="s">
        <v>6467</v>
      </c>
      <c r="E5136" s="752" t="s">
        <v>431</v>
      </c>
      <c r="F5136" s="752" t="s">
        <v>1698</v>
      </c>
    </row>
    <row r="5137" spans="2:6" x14ac:dyDescent="0.35">
      <c r="B5137" s="752" t="s">
        <v>1700</v>
      </c>
      <c r="C5137" s="752">
        <v>2866</v>
      </c>
      <c r="D5137" s="343" t="s">
        <v>12137</v>
      </c>
      <c r="E5137" s="752" t="s">
        <v>431</v>
      </c>
      <c r="F5137" s="752" t="s">
        <v>1698</v>
      </c>
    </row>
    <row r="5138" spans="2:6" x14ac:dyDescent="0.35">
      <c r="B5138" s="752" t="s">
        <v>1700</v>
      </c>
      <c r="C5138" s="752">
        <v>2866</v>
      </c>
      <c r="D5138" s="343" t="s">
        <v>12136</v>
      </c>
      <c r="E5138" s="752" t="s">
        <v>431</v>
      </c>
      <c r="F5138" s="752" t="s">
        <v>1698</v>
      </c>
    </row>
    <row r="5139" spans="2:6" x14ac:dyDescent="0.35">
      <c r="B5139" s="752" t="s">
        <v>1700</v>
      </c>
      <c r="C5139" s="752">
        <v>2866</v>
      </c>
      <c r="D5139" s="343" t="s">
        <v>12135</v>
      </c>
      <c r="E5139" s="752" t="s">
        <v>431</v>
      </c>
      <c r="F5139" s="752" t="s">
        <v>1698</v>
      </c>
    </row>
    <row r="5140" spans="2:6" x14ac:dyDescent="0.35">
      <c r="B5140" s="752" t="s">
        <v>1700</v>
      </c>
      <c r="C5140" s="752">
        <v>2866</v>
      </c>
      <c r="D5140" s="343" t="s">
        <v>12134</v>
      </c>
      <c r="E5140" s="752" t="s">
        <v>431</v>
      </c>
      <c r="F5140" s="752" t="s">
        <v>1698</v>
      </c>
    </row>
    <row r="5141" spans="2:6" x14ac:dyDescent="0.35">
      <c r="B5141" s="752" t="s">
        <v>1700</v>
      </c>
      <c r="C5141" s="752">
        <v>2866</v>
      </c>
      <c r="D5141" s="343" t="s">
        <v>12133</v>
      </c>
      <c r="E5141" s="752" t="s">
        <v>431</v>
      </c>
      <c r="F5141" s="752" t="s">
        <v>1698</v>
      </c>
    </row>
    <row r="5142" spans="2:6" x14ac:dyDescent="0.35">
      <c r="B5142" s="752" t="s">
        <v>1700</v>
      </c>
      <c r="C5142" s="752">
        <v>2866</v>
      </c>
      <c r="D5142" s="343" t="s">
        <v>12132</v>
      </c>
      <c r="E5142" s="752" t="s">
        <v>431</v>
      </c>
      <c r="F5142" s="752" t="s">
        <v>1698</v>
      </c>
    </row>
    <row r="5143" spans="2:6" x14ac:dyDescent="0.35">
      <c r="B5143" s="752" t="s">
        <v>1700</v>
      </c>
      <c r="C5143" s="752">
        <v>2867</v>
      </c>
      <c r="D5143" s="343" t="s">
        <v>12131</v>
      </c>
      <c r="E5143" s="752" t="s">
        <v>431</v>
      </c>
      <c r="F5143" s="752" t="s">
        <v>1698</v>
      </c>
    </row>
    <row r="5144" spans="2:6" x14ac:dyDescent="0.35">
      <c r="B5144" s="752" t="s">
        <v>1700</v>
      </c>
      <c r="C5144" s="752">
        <v>2867</v>
      </c>
      <c r="D5144" s="343" t="s">
        <v>12130</v>
      </c>
      <c r="E5144" s="752" t="s">
        <v>431</v>
      </c>
      <c r="F5144" s="752" t="s">
        <v>1698</v>
      </c>
    </row>
    <row r="5145" spans="2:6" x14ac:dyDescent="0.35">
      <c r="B5145" s="752" t="s">
        <v>1700</v>
      </c>
      <c r="C5145" s="752">
        <v>2867</v>
      </c>
      <c r="D5145" s="343" t="s">
        <v>12129</v>
      </c>
      <c r="E5145" s="752" t="s">
        <v>431</v>
      </c>
      <c r="F5145" s="752" t="s">
        <v>1698</v>
      </c>
    </row>
    <row r="5146" spans="2:6" x14ac:dyDescent="0.35">
      <c r="B5146" s="752" t="s">
        <v>1700</v>
      </c>
      <c r="C5146" s="752">
        <v>2867</v>
      </c>
      <c r="D5146" s="343" t="s">
        <v>12128</v>
      </c>
      <c r="E5146" s="752" t="s">
        <v>431</v>
      </c>
      <c r="F5146" s="752" t="s">
        <v>1698</v>
      </c>
    </row>
    <row r="5147" spans="2:6" x14ac:dyDescent="0.35">
      <c r="B5147" s="752" t="s">
        <v>1700</v>
      </c>
      <c r="C5147" s="752">
        <v>2867</v>
      </c>
      <c r="D5147" s="343" t="s">
        <v>12127</v>
      </c>
      <c r="E5147" s="752" t="s">
        <v>431</v>
      </c>
      <c r="F5147" s="752" t="s">
        <v>1698</v>
      </c>
    </row>
    <row r="5148" spans="2:6" x14ac:dyDescent="0.35">
      <c r="B5148" s="752" t="s">
        <v>1700</v>
      </c>
      <c r="C5148" s="752">
        <v>2868</v>
      </c>
      <c r="D5148" s="343" t="s">
        <v>12126</v>
      </c>
      <c r="E5148" s="752" t="s">
        <v>431</v>
      </c>
      <c r="F5148" s="752" t="s">
        <v>1698</v>
      </c>
    </row>
    <row r="5149" spans="2:6" x14ac:dyDescent="0.35">
      <c r="B5149" s="752" t="s">
        <v>1700</v>
      </c>
      <c r="C5149" s="752">
        <v>2868</v>
      </c>
      <c r="D5149" s="343" t="s">
        <v>12125</v>
      </c>
      <c r="E5149" s="752" t="s">
        <v>431</v>
      </c>
      <c r="F5149" s="752" t="s">
        <v>1698</v>
      </c>
    </row>
    <row r="5150" spans="2:6" x14ac:dyDescent="0.35">
      <c r="B5150" s="752" t="s">
        <v>1700</v>
      </c>
      <c r="C5150" s="752">
        <v>2868</v>
      </c>
      <c r="D5150" s="343" t="s">
        <v>12124</v>
      </c>
      <c r="E5150" s="752" t="s">
        <v>431</v>
      </c>
      <c r="F5150" s="752" t="s">
        <v>1698</v>
      </c>
    </row>
    <row r="5151" spans="2:6" x14ac:dyDescent="0.35">
      <c r="B5151" s="752" t="s">
        <v>1700</v>
      </c>
      <c r="C5151" s="752">
        <v>2868</v>
      </c>
      <c r="D5151" s="343" t="s">
        <v>12123</v>
      </c>
      <c r="E5151" s="752" t="s">
        <v>431</v>
      </c>
      <c r="F5151" s="752" t="s">
        <v>1698</v>
      </c>
    </row>
    <row r="5152" spans="2:6" x14ac:dyDescent="0.35">
      <c r="B5152" s="752" t="s">
        <v>1700</v>
      </c>
      <c r="C5152" s="752">
        <v>2869</v>
      </c>
      <c r="D5152" s="343" t="s">
        <v>2634</v>
      </c>
      <c r="E5152" s="752" t="s">
        <v>431</v>
      </c>
      <c r="F5152" s="752" t="s">
        <v>1698</v>
      </c>
    </row>
    <row r="5153" spans="2:6" x14ac:dyDescent="0.35">
      <c r="B5153" s="752" t="s">
        <v>1700</v>
      </c>
      <c r="C5153" s="752">
        <v>2869</v>
      </c>
      <c r="D5153" s="343" t="s">
        <v>12122</v>
      </c>
      <c r="E5153" s="752" t="s">
        <v>431</v>
      </c>
      <c r="F5153" s="752" t="s">
        <v>1698</v>
      </c>
    </row>
    <row r="5154" spans="2:6" x14ac:dyDescent="0.35">
      <c r="B5154" s="752" t="s">
        <v>1700</v>
      </c>
      <c r="C5154" s="752">
        <v>2869</v>
      </c>
      <c r="D5154" s="343" t="s">
        <v>12121</v>
      </c>
      <c r="E5154" s="752" t="s">
        <v>431</v>
      </c>
      <c r="F5154" s="752" t="s">
        <v>1698</v>
      </c>
    </row>
    <row r="5155" spans="2:6" x14ac:dyDescent="0.35">
      <c r="B5155" s="752" t="s">
        <v>1700</v>
      </c>
      <c r="C5155" s="752">
        <v>2870</v>
      </c>
      <c r="D5155" s="343" t="s">
        <v>12120</v>
      </c>
      <c r="E5155" s="752" t="s">
        <v>431</v>
      </c>
      <c r="F5155" s="752" t="s">
        <v>1711</v>
      </c>
    </row>
    <row r="5156" spans="2:6" x14ac:dyDescent="0.35">
      <c r="B5156" s="752" t="s">
        <v>1700</v>
      </c>
      <c r="C5156" s="752">
        <v>2870</v>
      </c>
      <c r="D5156" s="343" t="s">
        <v>12119</v>
      </c>
      <c r="E5156" s="752" t="s">
        <v>431</v>
      </c>
      <c r="F5156" s="752" t="s">
        <v>1711</v>
      </c>
    </row>
    <row r="5157" spans="2:6" x14ac:dyDescent="0.35">
      <c r="B5157" s="752" t="s">
        <v>1700</v>
      </c>
      <c r="C5157" s="752">
        <v>2870</v>
      </c>
      <c r="D5157" s="343" t="s">
        <v>12118</v>
      </c>
      <c r="E5157" s="752" t="s">
        <v>431</v>
      </c>
      <c r="F5157" s="752" t="s">
        <v>1711</v>
      </c>
    </row>
    <row r="5158" spans="2:6" x14ac:dyDescent="0.35">
      <c r="B5158" s="752" t="s">
        <v>1700</v>
      </c>
      <c r="C5158" s="752">
        <v>2870</v>
      </c>
      <c r="D5158" s="343" t="s">
        <v>12117</v>
      </c>
      <c r="E5158" s="752" t="s">
        <v>431</v>
      </c>
      <c r="F5158" s="752" t="s">
        <v>1711</v>
      </c>
    </row>
    <row r="5159" spans="2:6" x14ac:dyDescent="0.35">
      <c r="B5159" s="752" t="s">
        <v>1700</v>
      </c>
      <c r="C5159" s="752">
        <v>2870</v>
      </c>
      <c r="D5159" s="343" t="s">
        <v>12116</v>
      </c>
      <c r="E5159" s="752" t="s">
        <v>431</v>
      </c>
      <c r="F5159" s="752" t="s">
        <v>1711</v>
      </c>
    </row>
    <row r="5160" spans="2:6" x14ac:dyDescent="0.35">
      <c r="B5160" s="752" t="s">
        <v>1700</v>
      </c>
      <c r="C5160" s="752">
        <v>2870</v>
      </c>
      <c r="D5160" s="343" t="s">
        <v>12115</v>
      </c>
      <c r="E5160" s="752" t="s">
        <v>431</v>
      </c>
      <c r="F5160" s="752" t="s">
        <v>1711</v>
      </c>
    </row>
    <row r="5161" spans="2:6" x14ac:dyDescent="0.35">
      <c r="B5161" s="752" t="s">
        <v>1700</v>
      </c>
      <c r="C5161" s="752">
        <v>2870</v>
      </c>
      <c r="D5161" s="343" t="s">
        <v>12114</v>
      </c>
      <c r="E5161" s="752" t="s">
        <v>431</v>
      </c>
      <c r="F5161" s="752" t="s">
        <v>1711</v>
      </c>
    </row>
    <row r="5162" spans="2:6" x14ac:dyDescent="0.35">
      <c r="B5162" s="752" t="s">
        <v>1700</v>
      </c>
      <c r="C5162" s="752">
        <v>2870</v>
      </c>
      <c r="D5162" s="343" t="s">
        <v>12113</v>
      </c>
      <c r="E5162" s="752" t="s">
        <v>431</v>
      </c>
      <c r="F5162" s="752" t="s">
        <v>1711</v>
      </c>
    </row>
    <row r="5163" spans="2:6" x14ac:dyDescent="0.35">
      <c r="B5163" s="752" t="s">
        <v>1700</v>
      </c>
      <c r="C5163" s="752">
        <v>2870</v>
      </c>
      <c r="D5163" s="343" t="s">
        <v>12112</v>
      </c>
      <c r="E5163" s="752" t="s">
        <v>431</v>
      </c>
      <c r="F5163" s="752" t="s">
        <v>1711</v>
      </c>
    </row>
    <row r="5164" spans="2:6" x14ac:dyDescent="0.35">
      <c r="B5164" s="752" t="s">
        <v>1700</v>
      </c>
      <c r="C5164" s="752">
        <v>2871</v>
      </c>
      <c r="D5164" s="343" t="s">
        <v>12111</v>
      </c>
      <c r="E5164" s="752" t="s">
        <v>431</v>
      </c>
      <c r="F5164" s="752" t="s">
        <v>1698</v>
      </c>
    </row>
    <row r="5165" spans="2:6" x14ac:dyDescent="0.35">
      <c r="B5165" s="752" t="s">
        <v>1700</v>
      </c>
      <c r="C5165" s="752">
        <v>2871</v>
      </c>
      <c r="D5165" s="343" t="s">
        <v>9244</v>
      </c>
      <c r="E5165" s="752" t="s">
        <v>431</v>
      </c>
      <c r="F5165" s="752" t="s">
        <v>1698</v>
      </c>
    </row>
    <row r="5166" spans="2:6" x14ac:dyDescent="0.35">
      <c r="B5166" s="752" t="s">
        <v>1700</v>
      </c>
      <c r="C5166" s="752">
        <v>2871</v>
      </c>
      <c r="D5166" s="343" t="s">
        <v>12110</v>
      </c>
      <c r="E5166" s="752" t="s">
        <v>431</v>
      </c>
      <c r="F5166" s="752" t="s">
        <v>1698</v>
      </c>
    </row>
    <row r="5167" spans="2:6" x14ac:dyDescent="0.35">
      <c r="B5167" s="752" t="s">
        <v>1700</v>
      </c>
      <c r="C5167" s="752">
        <v>2871</v>
      </c>
      <c r="D5167" s="343" t="s">
        <v>9845</v>
      </c>
      <c r="E5167" s="752" t="s">
        <v>431</v>
      </c>
      <c r="F5167" s="752" t="s">
        <v>1711</v>
      </c>
    </row>
    <row r="5168" spans="2:6" x14ac:dyDescent="0.35">
      <c r="B5168" s="752" t="s">
        <v>1700</v>
      </c>
      <c r="C5168" s="752">
        <v>2871</v>
      </c>
      <c r="D5168" s="343" t="s">
        <v>12109</v>
      </c>
      <c r="E5168" s="752" t="s">
        <v>431</v>
      </c>
      <c r="F5168" s="752" t="s">
        <v>1698</v>
      </c>
    </row>
    <row r="5169" spans="2:6" x14ac:dyDescent="0.35">
      <c r="B5169" s="752" t="s">
        <v>1700</v>
      </c>
      <c r="C5169" s="752">
        <v>2871</v>
      </c>
      <c r="D5169" s="343" t="s">
        <v>12108</v>
      </c>
      <c r="E5169" s="752" t="s">
        <v>431</v>
      </c>
      <c r="F5169" s="752" t="s">
        <v>1698</v>
      </c>
    </row>
    <row r="5170" spans="2:6" x14ac:dyDescent="0.35">
      <c r="B5170" s="752" t="s">
        <v>1700</v>
      </c>
      <c r="C5170" s="752">
        <v>2871</v>
      </c>
      <c r="D5170" s="343" t="s">
        <v>12107</v>
      </c>
      <c r="E5170" s="752" t="s">
        <v>431</v>
      </c>
      <c r="F5170" s="752" t="s">
        <v>1698</v>
      </c>
    </row>
    <row r="5171" spans="2:6" x14ac:dyDescent="0.35">
      <c r="B5171" s="752" t="s">
        <v>1700</v>
      </c>
      <c r="C5171" s="752">
        <v>2871</v>
      </c>
      <c r="D5171" s="343" t="s">
        <v>12106</v>
      </c>
      <c r="E5171" s="752" t="s">
        <v>431</v>
      </c>
      <c r="F5171" s="752" t="s">
        <v>1698</v>
      </c>
    </row>
    <row r="5172" spans="2:6" x14ac:dyDescent="0.35">
      <c r="B5172" s="752" t="s">
        <v>1700</v>
      </c>
      <c r="C5172" s="752">
        <v>2871</v>
      </c>
      <c r="D5172" s="343" t="s">
        <v>12105</v>
      </c>
      <c r="E5172" s="752" t="s">
        <v>431</v>
      </c>
      <c r="F5172" s="752" t="s">
        <v>1698</v>
      </c>
    </row>
    <row r="5173" spans="2:6" x14ac:dyDescent="0.35">
      <c r="B5173" s="752" t="s">
        <v>1700</v>
      </c>
      <c r="C5173" s="752">
        <v>2871</v>
      </c>
      <c r="D5173" s="343" t="s">
        <v>8195</v>
      </c>
      <c r="E5173" s="752" t="s">
        <v>431</v>
      </c>
      <c r="F5173" s="752" t="s">
        <v>1698</v>
      </c>
    </row>
    <row r="5174" spans="2:6" x14ac:dyDescent="0.35">
      <c r="B5174" s="752" t="s">
        <v>1700</v>
      </c>
      <c r="C5174" s="752">
        <v>2871</v>
      </c>
      <c r="D5174" s="343" t="s">
        <v>12104</v>
      </c>
      <c r="E5174" s="752" t="s">
        <v>431</v>
      </c>
      <c r="F5174" s="752" t="s">
        <v>1698</v>
      </c>
    </row>
    <row r="5175" spans="2:6" x14ac:dyDescent="0.35">
      <c r="B5175" s="752" t="s">
        <v>1700</v>
      </c>
      <c r="C5175" s="752">
        <v>2873</v>
      </c>
      <c r="D5175" s="343" t="s">
        <v>12103</v>
      </c>
      <c r="E5175" s="752" t="s">
        <v>431</v>
      </c>
      <c r="F5175" s="752" t="s">
        <v>1698</v>
      </c>
    </row>
    <row r="5176" spans="2:6" x14ac:dyDescent="0.35">
      <c r="B5176" s="752" t="s">
        <v>1700</v>
      </c>
      <c r="C5176" s="752">
        <v>2873</v>
      </c>
      <c r="D5176" s="343" t="s">
        <v>12102</v>
      </c>
      <c r="E5176" s="752" t="s">
        <v>431</v>
      </c>
      <c r="F5176" s="752" t="s">
        <v>1698</v>
      </c>
    </row>
    <row r="5177" spans="2:6" x14ac:dyDescent="0.35">
      <c r="B5177" s="752" t="s">
        <v>1700</v>
      </c>
      <c r="C5177" s="752">
        <v>2873</v>
      </c>
      <c r="D5177" s="343" t="s">
        <v>12101</v>
      </c>
      <c r="E5177" s="752" t="s">
        <v>431</v>
      </c>
      <c r="F5177" s="752" t="s">
        <v>1698</v>
      </c>
    </row>
    <row r="5178" spans="2:6" x14ac:dyDescent="0.35">
      <c r="B5178" s="752" t="s">
        <v>1700</v>
      </c>
      <c r="C5178" s="752">
        <v>2873</v>
      </c>
      <c r="D5178" s="343" t="s">
        <v>12025</v>
      </c>
      <c r="E5178" s="752" t="s">
        <v>431</v>
      </c>
      <c r="F5178" s="752" t="s">
        <v>1698</v>
      </c>
    </row>
    <row r="5179" spans="2:6" x14ac:dyDescent="0.35">
      <c r="B5179" s="752" t="s">
        <v>1700</v>
      </c>
      <c r="C5179" s="752">
        <v>2874</v>
      </c>
      <c r="D5179" s="343" t="s">
        <v>12100</v>
      </c>
      <c r="E5179" s="752" t="s">
        <v>431</v>
      </c>
      <c r="F5179" s="752" t="s">
        <v>1698</v>
      </c>
    </row>
    <row r="5180" spans="2:6" x14ac:dyDescent="0.35">
      <c r="B5180" s="752" t="s">
        <v>1700</v>
      </c>
      <c r="C5180" s="752">
        <v>2875</v>
      </c>
      <c r="D5180" s="343" t="s">
        <v>12099</v>
      </c>
      <c r="E5180" s="752" t="s">
        <v>431</v>
      </c>
      <c r="F5180" s="752" t="s">
        <v>1698</v>
      </c>
    </row>
    <row r="5181" spans="2:6" x14ac:dyDescent="0.35">
      <c r="B5181" s="752" t="s">
        <v>1700</v>
      </c>
      <c r="C5181" s="752">
        <v>2875</v>
      </c>
      <c r="D5181" s="343" t="s">
        <v>12098</v>
      </c>
      <c r="E5181" s="752" t="s">
        <v>431</v>
      </c>
      <c r="F5181" s="752" t="s">
        <v>1698</v>
      </c>
    </row>
    <row r="5182" spans="2:6" x14ac:dyDescent="0.35">
      <c r="B5182" s="752" t="s">
        <v>1700</v>
      </c>
      <c r="C5182" s="752">
        <v>2875</v>
      </c>
      <c r="D5182" s="343" t="s">
        <v>12097</v>
      </c>
      <c r="E5182" s="752" t="s">
        <v>431</v>
      </c>
      <c r="F5182" s="752" t="s">
        <v>1698</v>
      </c>
    </row>
    <row r="5183" spans="2:6" x14ac:dyDescent="0.35">
      <c r="B5183" s="752" t="s">
        <v>1700</v>
      </c>
      <c r="C5183" s="752">
        <v>2875</v>
      </c>
      <c r="D5183" s="343" t="s">
        <v>12096</v>
      </c>
      <c r="E5183" s="752" t="s">
        <v>431</v>
      </c>
      <c r="F5183" s="752" t="s">
        <v>1698</v>
      </c>
    </row>
    <row r="5184" spans="2:6" x14ac:dyDescent="0.35">
      <c r="B5184" s="752" t="s">
        <v>1700</v>
      </c>
      <c r="C5184" s="752">
        <v>2875</v>
      </c>
      <c r="D5184" s="343" t="s">
        <v>12095</v>
      </c>
      <c r="E5184" s="752" t="s">
        <v>431</v>
      </c>
      <c r="F5184" s="752" t="s">
        <v>1698</v>
      </c>
    </row>
    <row r="5185" spans="2:6" x14ac:dyDescent="0.35">
      <c r="B5185" s="752" t="s">
        <v>1700</v>
      </c>
      <c r="C5185" s="752">
        <v>2876</v>
      </c>
      <c r="D5185" s="343" t="s">
        <v>12094</v>
      </c>
      <c r="E5185" s="752" t="s">
        <v>431</v>
      </c>
      <c r="F5185" s="752" t="s">
        <v>1698</v>
      </c>
    </row>
    <row r="5186" spans="2:6" x14ac:dyDescent="0.35">
      <c r="B5186" s="752" t="s">
        <v>1700</v>
      </c>
      <c r="C5186" s="752">
        <v>2876</v>
      </c>
      <c r="D5186" s="343" t="s">
        <v>12093</v>
      </c>
      <c r="E5186" s="752" t="s">
        <v>431</v>
      </c>
      <c r="F5186" s="752" t="s">
        <v>1698</v>
      </c>
    </row>
    <row r="5187" spans="2:6" x14ac:dyDescent="0.35">
      <c r="B5187" s="752" t="s">
        <v>1700</v>
      </c>
      <c r="C5187" s="752">
        <v>2876</v>
      </c>
      <c r="D5187" s="343" t="s">
        <v>12092</v>
      </c>
      <c r="E5187" s="752" t="s">
        <v>431</v>
      </c>
      <c r="F5187" s="752" t="s">
        <v>1698</v>
      </c>
    </row>
    <row r="5188" spans="2:6" x14ac:dyDescent="0.35">
      <c r="B5188" s="752" t="s">
        <v>1700</v>
      </c>
      <c r="C5188" s="752">
        <v>2876</v>
      </c>
      <c r="D5188" s="343" t="s">
        <v>12091</v>
      </c>
      <c r="E5188" s="752" t="s">
        <v>431</v>
      </c>
      <c r="F5188" s="752" t="s">
        <v>1698</v>
      </c>
    </row>
    <row r="5189" spans="2:6" x14ac:dyDescent="0.35">
      <c r="B5189" s="752" t="s">
        <v>1700</v>
      </c>
      <c r="C5189" s="752">
        <v>2877</v>
      </c>
      <c r="D5189" s="343" t="s">
        <v>12090</v>
      </c>
      <c r="E5189" s="752" t="s">
        <v>431</v>
      </c>
      <c r="F5189" s="752" t="s">
        <v>1698</v>
      </c>
    </row>
    <row r="5190" spans="2:6" x14ac:dyDescent="0.35">
      <c r="B5190" s="752" t="s">
        <v>1700</v>
      </c>
      <c r="C5190" s="752">
        <v>2877</v>
      </c>
      <c r="D5190" s="343" t="s">
        <v>12089</v>
      </c>
      <c r="E5190" s="752" t="s">
        <v>431</v>
      </c>
      <c r="F5190" s="752" t="s">
        <v>1698</v>
      </c>
    </row>
    <row r="5191" spans="2:6" x14ac:dyDescent="0.35">
      <c r="B5191" s="752" t="s">
        <v>1700</v>
      </c>
      <c r="C5191" s="752">
        <v>2877</v>
      </c>
      <c r="D5191" s="343" t="s">
        <v>12088</v>
      </c>
      <c r="E5191" s="752" t="s">
        <v>431</v>
      </c>
      <c r="F5191" s="752" t="s">
        <v>1698</v>
      </c>
    </row>
    <row r="5192" spans="2:6" x14ac:dyDescent="0.35">
      <c r="B5192" s="752" t="s">
        <v>1700</v>
      </c>
      <c r="C5192" s="752">
        <v>2877</v>
      </c>
      <c r="D5192" s="343" t="s">
        <v>12087</v>
      </c>
      <c r="E5192" s="752" t="s">
        <v>431</v>
      </c>
      <c r="F5192" s="752" t="s">
        <v>1698</v>
      </c>
    </row>
    <row r="5193" spans="2:6" x14ac:dyDescent="0.35">
      <c r="B5193" s="752" t="s">
        <v>1700</v>
      </c>
      <c r="C5193" s="752">
        <v>2877</v>
      </c>
      <c r="D5193" s="343" t="s">
        <v>12086</v>
      </c>
      <c r="E5193" s="752" t="s">
        <v>431</v>
      </c>
      <c r="F5193" s="752" t="s">
        <v>1698</v>
      </c>
    </row>
    <row r="5194" spans="2:6" x14ac:dyDescent="0.35">
      <c r="B5194" s="752" t="s">
        <v>1700</v>
      </c>
      <c r="C5194" s="752">
        <v>2877</v>
      </c>
      <c r="D5194" s="343" t="s">
        <v>12085</v>
      </c>
      <c r="E5194" s="752" t="s">
        <v>431</v>
      </c>
      <c r="F5194" s="752" t="s">
        <v>1698</v>
      </c>
    </row>
    <row r="5195" spans="2:6" x14ac:dyDescent="0.35">
      <c r="B5195" s="752" t="s">
        <v>1700</v>
      </c>
      <c r="C5195" s="752">
        <v>2877</v>
      </c>
      <c r="D5195" s="343" t="s">
        <v>12084</v>
      </c>
      <c r="E5195" s="752" t="s">
        <v>431</v>
      </c>
      <c r="F5195" s="752" t="s">
        <v>1698</v>
      </c>
    </row>
    <row r="5196" spans="2:6" x14ac:dyDescent="0.35">
      <c r="B5196" s="752" t="s">
        <v>1700</v>
      </c>
      <c r="C5196" s="752">
        <v>2877</v>
      </c>
      <c r="D5196" s="343" t="s">
        <v>12083</v>
      </c>
      <c r="E5196" s="752" t="s">
        <v>431</v>
      </c>
      <c r="F5196" s="752" t="s">
        <v>1698</v>
      </c>
    </row>
    <row r="5197" spans="2:6" x14ac:dyDescent="0.35">
      <c r="B5197" s="752" t="s">
        <v>1700</v>
      </c>
      <c r="C5197" s="752">
        <v>2877</v>
      </c>
      <c r="D5197" s="343" t="s">
        <v>12082</v>
      </c>
      <c r="E5197" s="752" t="s">
        <v>431</v>
      </c>
      <c r="F5197" s="752" t="s">
        <v>1698</v>
      </c>
    </row>
    <row r="5198" spans="2:6" x14ac:dyDescent="0.35">
      <c r="B5198" s="752" t="s">
        <v>1700</v>
      </c>
      <c r="C5198" s="752">
        <v>2877</v>
      </c>
      <c r="D5198" s="343" t="s">
        <v>4519</v>
      </c>
      <c r="E5198" s="752" t="s">
        <v>431</v>
      </c>
      <c r="F5198" s="752" t="s">
        <v>1698</v>
      </c>
    </row>
    <row r="5199" spans="2:6" x14ac:dyDescent="0.35">
      <c r="B5199" s="752" t="s">
        <v>1700</v>
      </c>
      <c r="C5199" s="752">
        <v>2877</v>
      </c>
      <c r="D5199" s="343" t="s">
        <v>12081</v>
      </c>
      <c r="E5199" s="752" t="s">
        <v>431</v>
      </c>
      <c r="F5199" s="752" t="s">
        <v>1698</v>
      </c>
    </row>
    <row r="5200" spans="2:6" x14ac:dyDescent="0.35">
      <c r="B5200" s="752" t="s">
        <v>1700</v>
      </c>
      <c r="C5200" s="752">
        <v>2878</v>
      </c>
      <c r="D5200" s="343" t="s">
        <v>11893</v>
      </c>
      <c r="E5200" s="752" t="s">
        <v>431</v>
      </c>
      <c r="F5200" s="752" t="s">
        <v>1698</v>
      </c>
    </row>
    <row r="5201" spans="2:6" x14ac:dyDescent="0.35">
      <c r="B5201" s="752" t="s">
        <v>1700</v>
      </c>
      <c r="C5201" s="752">
        <v>2878</v>
      </c>
      <c r="D5201" s="343" t="s">
        <v>12080</v>
      </c>
      <c r="E5201" s="752" t="s">
        <v>431</v>
      </c>
      <c r="F5201" s="752" t="s">
        <v>1698</v>
      </c>
    </row>
    <row r="5202" spans="2:6" x14ac:dyDescent="0.35">
      <c r="B5202" s="752" t="s">
        <v>1700</v>
      </c>
      <c r="C5202" s="752">
        <v>2879</v>
      </c>
      <c r="D5202" s="343" t="s">
        <v>12079</v>
      </c>
      <c r="E5202" s="752" t="s">
        <v>431</v>
      </c>
      <c r="F5202" s="752" t="s">
        <v>1698</v>
      </c>
    </row>
    <row r="5203" spans="2:6" x14ac:dyDescent="0.35">
      <c r="B5203" s="752" t="s">
        <v>1700</v>
      </c>
      <c r="C5203" s="752">
        <v>2879</v>
      </c>
      <c r="D5203" s="343" t="s">
        <v>9393</v>
      </c>
      <c r="E5203" s="752" t="s">
        <v>431</v>
      </c>
      <c r="F5203" s="752" t="s">
        <v>1698</v>
      </c>
    </row>
    <row r="5204" spans="2:6" x14ac:dyDescent="0.35">
      <c r="B5204" s="752" t="s">
        <v>1700</v>
      </c>
      <c r="C5204" s="752">
        <v>2880</v>
      </c>
      <c r="D5204" s="343" t="s">
        <v>12078</v>
      </c>
      <c r="E5204" s="752" t="s">
        <v>431</v>
      </c>
      <c r="F5204" s="752" t="s">
        <v>1698</v>
      </c>
    </row>
    <row r="5205" spans="2:6" x14ac:dyDescent="0.35">
      <c r="B5205" s="752" t="s">
        <v>1700</v>
      </c>
      <c r="C5205" s="752">
        <v>2880</v>
      </c>
      <c r="D5205" s="343" t="s">
        <v>12077</v>
      </c>
      <c r="E5205" s="752" t="s">
        <v>431</v>
      </c>
      <c r="F5205" s="752" t="s">
        <v>1698</v>
      </c>
    </row>
    <row r="5206" spans="2:6" x14ac:dyDescent="0.35">
      <c r="B5206" s="752" t="s">
        <v>1700</v>
      </c>
      <c r="C5206" s="752">
        <v>2880</v>
      </c>
      <c r="D5206" s="343" t="s">
        <v>12076</v>
      </c>
      <c r="E5206" s="752" t="s">
        <v>431</v>
      </c>
      <c r="F5206" s="752" t="s">
        <v>1698</v>
      </c>
    </row>
    <row r="5207" spans="2:6" x14ac:dyDescent="0.35">
      <c r="B5207" s="752" t="s">
        <v>1700</v>
      </c>
      <c r="C5207" s="752">
        <v>2880</v>
      </c>
      <c r="D5207" s="343" t="s">
        <v>12075</v>
      </c>
      <c r="E5207" s="752" t="s">
        <v>431</v>
      </c>
      <c r="F5207" s="752" t="s">
        <v>1698</v>
      </c>
    </row>
    <row r="5208" spans="2:6" x14ac:dyDescent="0.35">
      <c r="B5208" s="752" t="s">
        <v>1700</v>
      </c>
      <c r="C5208" s="752">
        <v>2880</v>
      </c>
      <c r="D5208" s="343" t="s">
        <v>12074</v>
      </c>
      <c r="E5208" s="752" t="s">
        <v>431</v>
      </c>
      <c r="F5208" s="752" t="s">
        <v>1698</v>
      </c>
    </row>
    <row r="5209" spans="2:6" x14ac:dyDescent="0.35">
      <c r="B5209" s="752" t="s">
        <v>1700</v>
      </c>
      <c r="C5209" s="752">
        <v>2880</v>
      </c>
      <c r="D5209" s="343" t="s">
        <v>12073</v>
      </c>
      <c r="E5209" s="752" t="s">
        <v>431</v>
      </c>
      <c r="F5209" s="752" t="s">
        <v>1698</v>
      </c>
    </row>
    <row r="5210" spans="2:6" x14ac:dyDescent="0.35">
      <c r="B5210" s="752" t="s">
        <v>1700</v>
      </c>
      <c r="C5210" s="752">
        <v>2880</v>
      </c>
      <c r="D5210" s="343" t="s">
        <v>12072</v>
      </c>
      <c r="E5210" s="752" t="s">
        <v>431</v>
      </c>
      <c r="F5210" s="752" t="s">
        <v>1698</v>
      </c>
    </row>
    <row r="5211" spans="2:6" x14ac:dyDescent="0.35">
      <c r="B5211" s="752" t="s">
        <v>1700</v>
      </c>
      <c r="C5211" s="752">
        <v>2880</v>
      </c>
      <c r="D5211" s="343" t="s">
        <v>12071</v>
      </c>
      <c r="E5211" s="752" t="s">
        <v>431</v>
      </c>
      <c r="F5211" s="752" t="s">
        <v>1698</v>
      </c>
    </row>
    <row r="5212" spans="2:6" x14ac:dyDescent="0.35">
      <c r="B5212" s="752" t="s">
        <v>1700</v>
      </c>
      <c r="C5212" s="752">
        <v>2880</v>
      </c>
      <c r="D5212" s="343" t="s">
        <v>12070</v>
      </c>
      <c r="E5212" s="752" t="s">
        <v>431</v>
      </c>
      <c r="F5212" s="752" t="s">
        <v>1698</v>
      </c>
    </row>
    <row r="5213" spans="2:6" x14ac:dyDescent="0.35">
      <c r="B5213" s="752" t="s">
        <v>1700</v>
      </c>
      <c r="C5213" s="752">
        <v>2880</v>
      </c>
      <c r="D5213" s="343" t="s">
        <v>5546</v>
      </c>
      <c r="E5213" s="752" t="s">
        <v>431</v>
      </c>
      <c r="F5213" s="752" t="s">
        <v>1698</v>
      </c>
    </row>
    <row r="5214" spans="2:6" x14ac:dyDescent="0.35">
      <c r="B5214" s="752" t="s">
        <v>1700</v>
      </c>
      <c r="C5214" s="752">
        <v>2880</v>
      </c>
      <c r="D5214" s="343" t="s">
        <v>12069</v>
      </c>
      <c r="E5214" s="752" t="s">
        <v>431</v>
      </c>
      <c r="F5214" s="752" t="s">
        <v>1698</v>
      </c>
    </row>
    <row r="5215" spans="2:6" x14ac:dyDescent="0.35">
      <c r="B5215" s="752" t="s">
        <v>1700</v>
      </c>
      <c r="C5215" s="752">
        <v>2880</v>
      </c>
      <c r="D5215" s="343" t="s">
        <v>12068</v>
      </c>
      <c r="E5215" s="752" t="s">
        <v>431</v>
      </c>
      <c r="F5215" s="752" t="s">
        <v>1698</v>
      </c>
    </row>
    <row r="5216" spans="2:6" x14ac:dyDescent="0.35">
      <c r="B5216" s="752" t="s">
        <v>1700</v>
      </c>
      <c r="C5216" s="752">
        <v>2890</v>
      </c>
      <c r="D5216" s="343" t="s">
        <v>12067</v>
      </c>
      <c r="E5216" s="752" t="s">
        <v>431</v>
      </c>
      <c r="F5216" s="753" t="s">
        <v>1698</v>
      </c>
    </row>
    <row r="5217" spans="2:9" x14ac:dyDescent="0.35">
      <c r="B5217" s="752" t="s">
        <v>1700</v>
      </c>
      <c r="C5217" s="752">
        <v>2898</v>
      </c>
      <c r="D5217" s="343" t="s">
        <v>12066</v>
      </c>
      <c r="E5217" s="752" t="s">
        <v>431</v>
      </c>
      <c r="F5217" s="752" t="s">
        <v>1698</v>
      </c>
    </row>
    <row r="5218" spans="2:9" x14ac:dyDescent="0.35">
      <c r="B5218" s="752" t="s">
        <v>1700</v>
      </c>
      <c r="C5218" s="752">
        <v>2899</v>
      </c>
      <c r="D5218" s="343" t="s">
        <v>12065</v>
      </c>
      <c r="E5218" s="752" t="s">
        <v>431</v>
      </c>
      <c r="F5218" s="752" t="s">
        <v>1698</v>
      </c>
    </row>
    <row r="5219" spans="2:9" x14ac:dyDescent="0.35">
      <c r="B5219" s="752" t="s">
        <v>1700</v>
      </c>
      <c r="C5219" s="752">
        <v>2900</v>
      </c>
      <c r="D5219" s="343" t="s">
        <v>12064</v>
      </c>
      <c r="E5219" s="752" t="s">
        <v>439</v>
      </c>
      <c r="F5219" s="752" t="s">
        <v>212</v>
      </c>
    </row>
    <row r="5220" spans="2:9" x14ac:dyDescent="0.35">
      <c r="B5220" s="752" t="s">
        <v>1700</v>
      </c>
      <c r="C5220" s="752">
        <v>2902</v>
      </c>
      <c r="D5220" s="343" t="s">
        <v>12063</v>
      </c>
      <c r="E5220" s="752" t="s">
        <v>439</v>
      </c>
      <c r="F5220" s="752" t="s">
        <v>212</v>
      </c>
    </row>
    <row r="5221" spans="2:9" x14ac:dyDescent="0.35">
      <c r="B5221" s="752" t="s">
        <v>1700</v>
      </c>
      <c r="C5221" s="752">
        <v>2902</v>
      </c>
      <c r="D5221" s="343" t="s">
        <v>12062</v>
      </c>
      <c r="E5221" s="752" t="s">
        <v>439</v>
      </c>
      <c r="F5221" s="752" t="s">
        <v>212</v>
      </c>
    </row>
    <row r="5222" spans="2:9" x14ac:dyDescent="0.35">
      <c r="B5222" s="752" t="s">
        <v>1700</v>
      </c>
      <c r="C5222" s="752">
        <v>2903</v>
      </c>
      <c r="D5222" s="343" t="s">
        <v>12061</v>
      </c>
      <c r="E5222" s="752" t="s">
        <v>439</v>
      </c>
      <c r="F5222" s="752" t="s">
        <v>212</v>
      </c>
    </row>
    <row r="5223" spans="2:9" x14ac:dyDescent="0.35">
      <c r="B5223" s="752" t="s">
        <v>1700</v>
      </c>
      <c r="C5223" s="752">
        <v>2903</v>
      </c>
      <c r="D5223" s="343" t="s">
        <v>9082</v>
      </c>
      <c r="E5223" s="752" t="s">
        <v>439</v>
      </c>
      <c r="F5223" s="752" t="s">
        <v>212</v>
      </c>
    </row>
    <row r="5224" spans="2:9" x14ac:dyDescent="0.35">
      <c r="B5224" s="752" t="s">
        <v>1700</v>
      </c>
      <c r="C5224" s="752">
        <v>2903</v>
      </c>
      <c r="D5224" s="343" t="s">
        <v>12060</v>
      </c>
      <c r="E5224" s="752" t="s">
        <v>439</v>
      </c>
      <c r="F5224" s="752" t="s">
        <v>212</v>
      </c>
    </row>
    <row r="5225" spans="2:9" x14ac:dyDescent="0.35">
      <c r="B5225" s="752" t="s">
        <v>1700</v>
      </c>
      <c r="C5225" s="752">
        <v>2904</v>
      </c>
      <c r="D5225" s="343" t="s">
        <v>12059</v>
      </c>
      <c r="E5225" s="752" t="s">
        <v>439</v>
      </c>
      <c r="F5225" s="752" t="s">
        <v>212</v>
      </c>
    </row>
    <row r="5226" spans="2:9" x14ac:dyDescent="0.35">
      <c r="B5226" s="752" t="s">
        <v>1700</v>
      </c>
      <c r="C5226" s="752">
        <v>2904</v>
      </c>
      <c r="D5226" s="343" t="s">
        <v>12058</v>
      </c>
      <c r="E5226" s="752" t="s">
        <v>439</v>
      </c>
      <c r="F5226" s="752" t="s">
        <v>212</v>
      </c>
    </row>
    <row r="5227" spans="2:9" x14ac:dyDescent="0.35">
      <c r="B5227" s="752" t="s">
        <v>1700</v>
      </c>
      <c r="C5227" s="752">
        <v>2904</v>
      </c>
      <c r="D5227" s="343" t="s">
        <v>11373</v>
      </c>
      <c r="E5227" s="752" t="s">
        <v>439</v>
      </c>
      <c r="F5227" s="752" t="s">
        <v>212</v>
      </c>
    </row>
    <row r="5228" spans="2:9" x14ac:dyDescent="0.35">
      <c r="B5228" s="752" t="s">
        <v>1700</v>
      </c>
      <c r="C5228" s="752">
        <v>2904</v>
      </c>
      <c r="D5228" s="343" t="s">
        <v>5067</v>
      </c>
      <c r="E5228" s="752" t="s">
        <v>439</v>
      </c>
      <c r="F5228" s="752" t="s">
        <v>212</v>
      </c>
    </row>
    <row r="5229" spans="2:9" x14ac:dyDescent="0.35">
      <c r="B5229" s="752" t="s">
        <v>1700</v>
      </c>
      <c r="C5229" s="752">
        <v>2905</v>
      </c>
      <c r="D5229" s="343" t="s">
        <v>12057</v>
      </c>
      <c r="E5229" s="752" t="s">
        <v>439</v>
      </c>
      <c r="F5229" s="752" t="s">
        <v>212</v>
      </c>
    </row>
    <row r="5230" spans="2:9" x14ac:dyDescent="0.35">
      <c r="B5230" s="752" t="s">
        <v>1700</v>
      </c>
      <c r="C5230" s="752">
        <v>2905</v>
      </c>
      <c r="D5230" s="343" t="s">
        <v>12056</v>
      </c>
      <c r="E5230" s="752" t="s">
        <v>439</v>
      </c>
      <c r="F5230" s="752" t="s">
        <v>212</v>
      </c>
    </row>
    <row r="5231" spans="2:9" x14ac:dyDescent="0.35">
      <c r="B5231" s="752" t="s">
        <v>1700</v>
      </c>
      <c r="C5231" s="752">
        <v>2905</v>
      </c>
      <c r="D5231" s="343" t="s">
        <v>12055</v>
      </c>
      <c r="E5231" s="752" t="s">
        <v>439</v>
      </c>
      <c r="F5231" s="752" t="s">
        <v>212</v>
      </c>
    </row>
    <row r="5232" spans="2:9" s="757" customFormat="1" x14ac:dyDescent="0.35">
      <c r="B5232" s="752" t="s">
        <v>1700</v>
      </c>
      <c r="C5232" s="752">
        <v>2905</v>
      </c>
      <c r="D5232" s="343" t="s">
        <v>12054</v>
      </c>
      <c r="E5232" s="752" t="s">
        <v>439</v>
      </c>
      <c r="F5232" s="752" t="s">
        <v>212</v>
      </c>
      <c r="I5232" s="758"/>
    </row>
    <row r="5233" spans="2:6" x14ac:dyDescent="0.35">
      <c r="B5233" s="752" t="s">
        <v>1700</v>
      </c>
      <c r="C5233" s="752">
        <v>2905</v>
      </c>
      <c r="D5233" s="343" t="s">
        <v>12053</v>
      </c>
      <c r="E5233" s="752" t="s">
        <v>439</v>
      </c>
      <c r="F5233" s="752" t="s">
        <v>212</v>
      </c>
    </row>
    <row r="5234" spans="2:6" x14ac:dyDescent="0.35">
      <c r="B5234" s="752" t="s">
        <v>1700</v>
      </c>
      <c r="C5234" s="752">
        <v>2905</v>
      </c>
      <c r="D5234" s="343" t="s">
        <v>12052</v>
      </c>
      <c r="E5234" s="752" t="s">
        <v>439</v>
      </c>
      <c r="F5234" s="752" t="s">
        <v>212</v>
      </c>
    </row>
    <row r="5235" spans="2:6" x14ac:dyDescent="0.35">
      <c r="B5235" s="752" t="s">
        <v>1700</v>
      </c>
      <c r="C5235" s="752">
        <v>2905</v>
      </c>
      <c r="D5235" s="343" t="s">
        <v>6901</v>
      </c>
      <c r="E5235" s="752" t="s">
        <v>439</v>
      </c>
      <c r="F5235" s="752" t="s">
        <v>212</v>
      </c>
    </row>
    <row r="5236" spans="2:6" x14ac:dyDescent="0.35">
      <c r="B5236" s="752" t="s">
        <v>1700</v>
      </c>
      <c r="C5236" s="752">
        <v>2906</v>
      </c>
      <c r="D5236" s="343" t="s">
        <v>12051</v>
      </c>
      <c r="E5236" s="752" t="s">
        <v>439</v>
      </c>
      <c r="F5236" s="752" t="s">
        <v>212</v>
      </c>
    </row>
    <row r="5237" spans="2:6" x14ac:dyDescent="0.35">
      <c r="B5237" s="752" t="s">
        <v>1700</v>
      </c>
      <c r="C5237" s="752">
        <v>2906</v>
      </c>
      <c r="D5237" s="343" t="s">
        <v>12050</v>
      </c>
      <c r="E5237" s="752" t="s">
        <v>439</v>
      </c>
      <c r="F5237" s="752" t="s">
        <v>212</v>
      </c>
    </row>
    <row r="5238" spans="2:6" x14ac:dyDescent="0.35">
      <c r="B5238" s="752" t="s">
        <v>1700</v>
      </c>
      <c r="C5238" s="752">
        <v>2906</v>
      </c>
      <c r="D5238" s="343" t="s">
        <v>2243</v>
      </c>
      <c r="E5238" s="752" t="s">
        <v>439</v>
      </c>
      <c r="F5238" s="752" t="s">
        <v>212</v>
      </c>
    </row>
    <row r="5239" spans="2:6" x14ac:dyDescent="0.35">
      <c r="B5239" s="752" t="s">
        <v>1700</v>
      </c>
      <c r="C5239" s="752">
        <v>2911</v>
      </c>
      <c r="D5239" s="343" t="s">
        <v>12049</v>
      </c>
      <c r="E5239" s="752" t="s">
        <v>439</v>
      </c>
      <c r="F5239" s="752" t="s">
        <v>212</v>
      </c>
    </row>
    <row r="5240" spans="2:6" x14ac:dyDescent="0.35">
      <c r="B5240" s="752" t="s">
        <v>1700</v>
      </c>
      <c r="C5240" s="752">
        <v>2911</v>
      </c>
      <c r="D5240" s="343" t="s">
        <v>12048</v>
      </c>
      <c r="E5240" s="752" t="s">
        <v>439</v>
      </c>
      <c r="F5240" s="752" t="s">
        <v>212</v>
      </c>
    </row>
    <row r="5241" spans="2:6" x14ac:dyDescent="0.35">
      <c r="B5241" s="752" t="s">
        <v>1700</v>
      </c>
      <c r="C5241" s="752">
        <v>2911</v>
      </c>
      <c r="D5241" s="343" t="s">
        <v>4475</v>
      </c>
      <c r="E5241" s="752" t="s">
        <v>439</v>
      </c>
      <c r="F5241" s="752" t="s">
        <v>212</v>
      </c>
    </row>
    <row r="5242" spans="2:6" x14ac:dyDescent="0.35">
      <c r="B5242" s="752" t="s">
        <v>1700</v>
      </c>
      <c r="C5242" s="752">
        <v>2912</v>
      </c>
      <c r="D5242" s="343" t="s">
        <v>12047</v>
      </c>
      <c r="E5242" s="752" t="s">
        <v>439</v>
      </c>
      <c r="F5242" s="752" t="s">
        <v>212</v>
      </c>
    </row>
    <row r="5243" spans="2:6" x14ac:dyDescent="0.35">
      <c r="B5243" s="752" t="s">
        <v>1700</v>
      </c>
      <c r="C5243" s="752">
        <v>2913</v>
      </c>
      <c r="D5243" s="343" t="s">
        <v>2230</v>
      </c>
      <c r="E5243" s="752" t="s">
        <v>439</v>
      </c>
      <c r="F5243" s="752" t="s">
        <v>212</v>
      </c>
    </row>
    <row r="5244" spans="2:6" x14ac:dyDescent="0.35">
      <c r="B5244" s="752" t="s">
        <v>1700</v>
      </c>
      <c r="C5244" s="752">
        <v>2913</v>
      </c>
      <c r="D5244" s="343" t="s">
        <v>2328</v>
      </c>
      <c r="E5244" s="752" t="s">
        <v>439</v>
      </c>
      <c r="F5244" s="752" t="s">
        <v>212</v>
      </c>
    </row>
    <row r="5245" spans="2:6" x14ac:dyDescent="0.35">
      <c r="B5245" s="752" t="s">
        <v>1700</v>
      </c>
      <c r="C5245" s="752">
        <v>2913</v>
      </c>
      <c r="D5245" s="343" t="s">
        <v>12046</v>
      </c>
      <c r="E5245" s="752" t="s">
        <v>439</v>
      </c>
      <c r="F5245" s="752" t="s">
        <v>212</v>
      </c>
    </row>
    <row r="5246" spans="2:6" x14ac:dyDescent="0.35">
      <c r="B5246" s="752" t="s">
        <v>1700</v>
      </c>
      <c r="C5246" s="752">
        <v>2913</v>
      </c>
      <c r="D5246" s="343" t="s">
        <v>12045</v>
      </c>
      <c r="E5246" s="752" t="s">
        <v>439</v>
      </c>
      <c r="F5246" s="752" t="s">
        <v>212</v>
      </c>
    </row>
    <row r="5247" spans="2:6" x14ac:dyDescent="0.35">
      <c r="B5247" s="752" t="s">
        <v>1700</v>
      </c>
      <c r="C5247" s="752">
        <v>2913</v>
      </c>
      <c r="D5247" s="343" t="s">
        <v>6335</v>
      </c>
      <c r="E5247" s="752" t="s">
        <v>439</v>
      </c>
      <c r="F5247" s="752" t="s">
        <v>212</v>
      </c>
    </row>
    <row r="5248" spans="2:6" x14ac:dyDescent="0.35">
      <c r="B5248" s="752" t="s">
        <v>1700</v>
      </c>
      <c r="C5248" s="752">
        <v>2913</v>
      </c>
      <c r="D5248" s="343" t="s">
        <v>12044</v>
      </c>
      <c r="E5248" s="752" t="s">
        <v>439</v>
      </c>
      <c r="F5248" s="752" t="s">
        <v>212</v>
      </c>
    </row>
    <row r="5249" spans="2:6" x14ac:dyDescent="0.35">
      <c r="B5249" s="752" t="s">
        <v>1700</v>
      </c>
      <c r="C5249" s="752">
        <v>2914</v>
      </c>
      <c r="D5249" s="343" t="s">
        <v>6467</v>
      </c>
      <c r="E5249" s="752" t="s">
        <v>439</v>
      </c>
      <c r="F5249" s="752" t="s">
        <v>212</v>
      </c>
    </row>
    <row r="5250" spans="2:6" x14ac:dyDescent="0.35">
      <c r="B5250" s="752" t="s">
        <v>1700</v>
      </c>
      <c r="C5250" s="752">
        <v>2914</v>
      </c>
      <c r="D5250" s="343" t="s">
        <v>12043</v>
      </c>
      <c r="E5250" s="752" t="s">
        <v>439</v>
      </c>
      <c r="F5250" s="752" t="s">
        <v>212</v>
      </c>
    </row>
    <row r="5251" spans="2:6" x14ac:dyDescent="0.35">
      <c r="B5251" s="752" t="s">
        <v>1700</v>
      </c>
      <c r="C5251" s="752">
        <v>2914</v>
      </c>
      <c r="D5251" s="343" t="s">
        <v>12042</v>
      </c>
      <c r="E5251" s="752" t="s">
        <v>439</v>
      </c>
      <c r="F5251" s="752" t="s">
        <v>212</v>
      </c>
    </row>
    <row r="5252" spans="2:6" x14ac:dyDescent="0.35">
      <c r="B5252" s="752" t="s">
        <v>1700</v>
      </c>
      <c r="C5252" s="752">
        <v>2914</v>
      </c>
      <c r="D5252" s="343" t="s">
        <v>12041</v>
      </c>
      <c r="E5252" s="752" t="s">
        <v>439</v>
      </c>
      <c r="F5252" s="752" t="s">
        <v>212</v>
      </c>
    </row>
    <row r="5253" spans="2:6" x14ac:dyDescent="0.35">
      <c r="B5253" s="752" t="s">
        <v>1700</v>
      </c>
      <c r="C5253" s="752">
        <v>2914</v>
      </c>
      <c r="D5253" s="343" t="s">
        <v>12040</v>
      </c>
      <c r="E5253" s="752" t="s">
        <v>439</v>
      </c>
      <c r="F5253" s="752" t="s">
        <v>212</v>
      </c>
    </row>
    <row r="5254" spans="2:6" x14ac:dyDescent="0.35">
      <c r="B5254" s="752" t="s">
        <v>1700</v>
      </c>
      <c r="C5254" s="752">
        <v>2914</v>
      </c>
      <c r="D5254" s="343" t="s">
        <v>12039</v>
      </c>
      <c r="E5254" s="752" t="s">
        <v>439</v>
      </c>
      <c r="F5254" s="752" t="s">
        <v>212</v>
      </c>
    </row>
    <row r="5255" spans="2:6" x14ac:dyDescent="0.35">
      <c r="B5255" s="752" t="s">
        <v>1700</v>
      </c>
      <c r="C5255" s="752">
        <v>2914</v>
      </c>
      <c r="D5255" s="343" t="s">
        <v>12038</v>
      </c>
      <c r="E5255" s="752" t="s">
        <v>439</v>
      </c>
      <c r="F5255" s="752" t="s">
        <v>212</v>
      </c>
    </row>
    <row r="5256" spans="2:6" x14ac:dyDescent="0.35">
      <c r="B5256" s="752" t="s">
        <v>1700</v>
      </c>
      <c r="C5256" s="752">
        <v>3000</v>
      </c>
      <c r="D5256" s="343" t="s">
        <v>12035</v>
      </c>
      <c r="E5256" s="752" t="s">
        <v>435</v>
      </c>
      <c r="F5256" s="752" t="s">
        <v>210</v>
      </c>
    </row>
    <row r="5257" spans="2:6" x14ac:dyDescent="0.35">
      <c r="B5257" s="752" t="s">
        <v>1700</v>
      </c>
      <c r="C5257" s="752">
        <v>3002</v>
      </c>
      <c r="D5257" s="343" t="s">
        <v>12037</v>
      </c>
      <c r="E5257" s="752" t="s">
        <v>435</v>
      </c>
      <c r="F5257" s="752" t="s">
        <v>210</v>
      </c>
    </row>
    <row r="5258" spans="2:6" x14ac:dyDescent="0.35">
      <c r="B5258" s="752" t="s">
        <v>1700</v>
      </c>
      <c r="C5258" s="752">
        <v>3003</v>
      </c>
      <c r="D5258" s="343" t="s">
        <v>12036</v>
      </c>
      <c r="E5258" s="752" t="s">
        <v>435</v>
      </c>
      <c r="F5258" s="752" t="s">
        <v>210</v>
      </c>
    </row>
    <row r="5259" spans="2:6" x14ac:dyDescent="0.35">
      <c r="B5259" s="752" t="s">
        <v>1700</v>
      </c>
      <c r="C5259" s="752">
        <v>3004</v>
      </c>
      <c r="D5259" s="343" t="s">
        <v>12035</v>
      </c>
      <c r="E5259" s="752" t="s">
        <v>435</v>
      </c>
      <c r="F5259" s="752" t="s">
        <v>210</v>
      </c>
    </row>
    <row r="5260" spans="2:6" x14ac:dyDescent="0.35">
      <c r="B5260" s="752" t="s">
        <v>1700</v>
      </c>
      <c r="C5260" s="752">
        <v>3004</v>
      </c>
      <c r="D5260" s="343" t="s">
        <v>12034</v>
      </c>
      <c r="E5260" s="752" t="s">
        <v>435</v>
      </c>
      <c r="F5260" s="752" t="s">
        <v>210</v>
      </c>
    </row>
    <row r="5261" spans="2:6" x14ac:dyDescent="0.35">
      <c r="B5261" s="752" t="s">
        <v>1700</v>
      </c>
      <c r="C5261" s="752">
        <v>3004</v>
      </c>
      <c r="D5261" s="343" t="s">
        <v>12033</v>
      </c>
      <c r="E5261" s="752" t="s">
        <v>435</v>
      </c>
      <c r="F5261" s="752" t="s">
        <v>210</v>
      </c>
    </row>
    <row r="5262" spans="2:6" x14ac:dyDescent="0.35">
      <c r="B5262" s="752" t="s">
        <v>1700</v>
      </c>
      <c r="C5262" s="752">
        <v>3006</v>
      </c>
      <c r="D5262" t="s">
        <v>12032</v>
      </c>
      <c r="E5262" s="752" t="s">
        <v>435</v>
      </c>
      <c r="F5262" s="752" t="s">
        <v>212</v>
      </c>
    </row>
    <row r="5263" spans="2:6" x14ac:dyDescent="0.35">
      <c r="B5263" s="752" t="s">
        <v>1700</v>
      </c>
      <c r="C5263" s="752">
        <v>3006</v>
      </c>
      <c r="D5263" t="s">
        <v>12031</v>
      </c>
      <c r="E5263" s="752" t="s">
        <v>435</v>
      </c>
      <c r="F5263" s="752" t="s">
        <v>212</v>
      </c>
    </row>
    <row r="5264" spans="2:6" x14ac:dyDescent="0.35">
      <c r="B5264" s="752" t="s">
        <v>1700</v>
      </c>
      <c r="C5264" s="752">
        <v>3008</v>
      </c>
      <c r="D5264" s="343" t="s">
        <v>12030</v>
      </c>
      <c r="E5264" s="752" t="s">
        <v>435</v>
      </c>
      <c r="F5264" s="752" t="s">
        <v>212</v>
      </c>
    </row>
    <row r="5265" spans="2:6" x14ac:dyDescent="0.35">
      <c r="B5265" s="752" t="s">
        <v>1700</v>
      </c>
      <c r="C5265" s="752">
        <v>3011</v>
      </c>
      <c r="D5265" s="343" t="s">
        <v>12029</v>
      </c>
      <c r="E5265" s="752" t="s">
        <v>435</v>
      </c>
      <c r="F5265" s="752" t="s">
        <v>210</v>
      </c>
    </row>
    <row r="5266" spans="2:6" x14ac:dyDescent="0.35">
      <c r="B5266" s="752" t="s">
        <v>1700</v>
      </c>
      <c r="C5266" s="752">
        <v>3011</v>
      </c>
      <c r="D5266" s="343" t="s">
        <v>5477</v>
      </c>
      <c r="E5266" s="752" t="s">
        <v>435</v>
      </c>
      <c r="F5266" s="752" t="s">
        <v>210</v>
      </c>
    </row>
    <row r="5267" spans="2:6" x14ac:dyDescent="0.35">
      <c r="B5267" s="752" t="s">
        <v>1700</v>
      </c>
      <c r="C5267" s="752">
        <v>3011</v>
      </c>
      <c r="D5267" s="343" t="s">
        <v>12028</v>
      </c>
      <c r="E5267" s="752" t="s">
        <v>435</v>
      </c>
      <c r="F5267" s="752" t="s">
        <v>210</v>
      </c>
    </row>
    <row r="5268" spans="2:6" x14ac:dyDescent="0.35">
      <c r="B5268" s="752" t="s">
        <v>1700</v>
      </c>
      <c r="C5268" s="752">
        <v>3012</v>
      </c>
      <c r="D5268" s="343" t="s">
        <v>1812</v>
      </c>
      <c r="E5268" s="752" t="s">
        <v>435</v>
      </c>
      <c r="F5268" s="752" t="s">
        <v>212</v>
      </c>
    </row>
    <row r="5269" spans="2:6" x14ac:dyDescent="0.35">
      <c r="B5269" s="752" t="s">
        <v>1700</v>
      </c>
      <c r="C5269" s="752">
        <v>3012</v>
      </c>
      <c r="D5269" s="343" t="s">
        <v>12027</v>
      </c>
      <c r="E5269" s="752" t="s">
        <v>435</v>
      </c>
      <c r="F5269" s="752" t="s">
        <v>212</v>
      </c>
    </row>
    <row r="5270" spans="2:6" x14ac:dyDescent="0.35">
      <c r="B5270" s="752" t="s">
        <v>1700</v>
      </c>
      <c r="C5270" s="752">
        <v>3012</v>
      </c>
      <c r="D5270" s="343" t="s">
        <v>12026</v>
      </c>
      <c r="E5270" s="752" t="s">
        <v>435</v>
      </c>
      <c r="F5270" s="752" t="s">
        <v>212</v>
      </c>
    </row>
    <row r="5271" spans="2:6" x14ac:dyDescent="0.35">
      <c r="B5271" s="752" t="s">
        <v>1700</v>
      </c>
      <c r="C5271" s="752">
        <v>3012</v>
      </c>
      <c r="D5271" s="343" t="s">
        <v>12025</v>
      </c>
      <c r="E5271" s="752" t="s">
        <v>435</v>
      </c>
      <c r="F5271" s="752" t="s">
        <v>212</v>
      </c>
    </row>
    <row r="5272" spans="2:6" x14ac:dyDescent="0.35">
      <c r="B5272" s="752" t="s">
        <v>1700</v>
      </c>
      <c r="C5272" s="752">
        <v>3012</v>
      </c>
      <c r="D5272" s="343" t="s">
        <v>12024</v>
      </c>
      <c r="E5272" s="752" t="s">
        <v>435</v>
      </c>
      <c r="F5272" s="752" t="s">
        <v>212</v>
      </c>
    </row>
    <row r="5273" spans="2:6" x14ac:dyDescent="0.35">
      <c r="B5273" s="752" t="s">
        <v>1700</v>
      </c>
      <c r="C5273" s="752">
        <v>3013</v>
      </c>
      <c r="D5273" s="343" t="s">
        <v>12023</v>
      </c>
      <c r="E5273" s="752" t="s">
        <v>435</v>
      </c>
      <c r="F5273" s="752" t="s">
        <v>212</v>
      </c>
    </row>
    <row r="5274" spans="2:6" x14ac:dyDescent="0.35">
      <c r="B5274" s="752" t="s">
        <v>1700</v>
      </c>
      <c r="C5274" s="752">
        <v>3013</v>
      </c>
      <c r="D5274" s="343" t="s">
        <v>12022</v>
      </c>
      <c r="E5274" s="752" t="s">
        <v>435</v>
      </c>
      <c r="F5274" s="752" t="s">
        <v>212</v>
      </c>
    </row>
    <row r="5275" spans="2:6" x14ac:dyDescent="0.35">
      <c r="B5275" s="752" t="s">
        <v>1700</v>
      </c>
      <c r="C5275" s="752">
        <v>3015</v>
      </c>
      <c r="D5275" s="343" t="s">
        <v>9170</v>
      </c>
      <c r="E5275" s="752" t="s">
        <v>435</v>
      </c>
      <c r="F5275" s="752" t="s">
        <v>210</v>
      </c>
    </row>
    <row r="5276" spans="2:6" x14ac:dyDescent="0.35">
      <c r="B5276" s="752" t="s">
        <v>1700</v>
      </c>
      <c r="C5276" s="752">
        <v>3015</v>
      </c>
      <c r="D5276" s="343" t="s">
        <v>12021</v>
      </c>
      <c r="E5276" s="752" t="s">
        <v>435</v>
      </c>
      <c r="F5276" s="752" t="s">
        <v>210</v>
      </c>
    </row>
    <row r="5277" spans="2:6" x14ac:dyDescent="0.35">
      <c r="B5277" s="752" t="s">
        <v>1700</v>
      </c>
      <c r="C5277" s="752">
        <v>3015</v>
      </c>
      <c r="D5277" s="343" t="s">
        <v>12020</v>
      </c>
      <c r="E5277" s="752" t="s">
        <v>435</v>
      </c>
      <c r="F5277" s="752" t="s">
        <v>210</v>
      </c>
    </row>
    <row r="5278" spans="2:6" x14ac:dyDescent="0.35">
      <c r="B5278" s="752" t="s">
        <v>1700</v>
      </c>
      <c r="C5278" s="752">
        <v>3016</v>
      </c>
      <c r="D5278" s="343" t="s">
        <v>3073</v>
      </c>
      <c r="E5278" s="752" t="s">
        <v>435</v>
      </c>
      <c r="F5278" s="752" t="s">
        <v>210</v>
      </c>
    </row>
    <row r="5279" spans="2:6" x14ac:dyDescent="0.35">
      <c r="B5279" s="752" t="s">
        <v>1700</v>
      </c>
      <c r="C5279" s="752">
        <v>3016</v>
      </c>
      <c r="D5279" s="343" t="s">
        <v>12019</v>
      </c>
      <c r="E5279" s="752" t="s">
        <v>435</v>
      </c>
      <c r="F5279" s="752" t="s">
        <v>210</v>
      </c>
    </row>
    <row r="5280" spans="2:6" x14ac:dyDescent="0.35">
      <c r="B5280" s="752" t="s">
        <v>1700</v>
      </c>
      <c r="C5280" s="752">
        <v>3018</v>
      </c>
      <c r="D5280" s="343" t="s">
        <v>5053</v>
      </c>
      <c r="E5280" s="752" t="s">
        <v>435</v>
      </c>
      <c r="F5280" s="752" t="s">
        <v>210</v>
      </c>
    </row>
    <row r="5281" spans="2:6" x14ac:dyDescent="0.35">
      <c r="B5281" s="752" t="s">
        <v>1700</v>
      </c>
      <c r="C5281" s="752">
        <v>3018</v>
      </c>
      <c r="D5281" s="343" t="s">
        <v>12018</v>
      </c>
      <c r="E5281" s="752" t="s">
        <v>435</v>
      </c>
      <c r="F5281" s="752" t="s">
        <v>210</v>
      </c>
    </row>
    <row r="5282" spans="2:6" x14ac:dyDescent="0.35">
      <c r="B5282" s="752" t="s">
        <v>1700</v>
      </c>
      <c r="C5282" s="752">
        <v>3019</v>
      </c>
      <c r="D5282" s="343" t="s">
        <v>12017</v>
      </c>
      <c r="E5282" s="752" t="s">
        <v>435</v>
      </c>
      <c r="F5282" s="752" t="s">
        <v>212</v>
      </c>
    </row>
    <row r="5283" spans="2:6" x14ac:dyDescent="0.35">
      <c r="B5283" s="752" t="s">
        <v>1700</v>
      </c>
      <c r="C5283" s="752">
        <v>3019</v>
      </c>
      <c r="D5283" s="343" t="s">
        <v>3351</v>
      </c>
      <c r="E5283" s="752" t="s">
        <v>435</v>
      </c>
      <c r="F5283" s="752" t="s">
        <v>212</v>
      </c>
    </row>
    <row r="5284" spans="2:6" x14ac:dyDescent="0.35">
      <c r="B5284" s="752" t="s">
        <v>1700</v>
      </c>
      <c r="C5284" s="752">
        <v>3020</v>
      </c>
      <c r="D5284" s="343" t="s">
        <v>6513</v>
      </c>
      <c r="E5284" s="752" t="s">
        <v>435</v>
      </c>
      <c r="F5284" s="752" t="s">
        <v>212</v>
      </c>
    </row>
    <row r="5285" spans="2:6" x14ac:dyDescent="0.35">
      <c r="B5285" s="752" t="s">
        <v>1700</v>
      </c>
      <c r="C5285" s="752">
        <v>3020</v>
      </c>
      <c r="D5285" s="343" t="s">
        <v>12016</v>
      </c>
      <c r="E5285" s="752" t="s">
        <v>435</v>
      </c>
      <c r="F5285" s="752" t="s">
        <v>212</v>
      </c>
    </row>
    <row r="5286" spans="2:6" x14ac:dyDescent="0.35">
      <c r="B5286" s="752" t="s">
        <v>1700</v>
      </c>
      <c r="C5286" s="752">
        <v>3020</v>
      </c>
      <c r="D5286" s="343" t="s">
        <v>12015</v>
      </c>
      <c r="E5286" s="752" t="s">
        <v>435</v>
      </c>
      <c r="F5286" s="752" t="s">
        <v>212</v>
      </c>
    </row>
    <row r="5287" spans="2:6" x14ac:dyDescent="0.35">
      <c r="B5287" s="752" t="s">
        <v>1700</v>
      </c>
      <c r="C5287" s="752">
        <v>3020</v>
      </c>
      <c r="D5287" s="343" t="s">
        <v>12014</v>
      </c>
      <c r="E5287" s="752" t="s">
        <v>435</v>
      </c>
      <c r="F5287" s="752" t="s">
        <v>212</v>
      </c>
    </row>
    <row r="5288" spans="2:6" x14ac:dyDescent="0.35">
      <c r="B5288" s="752" t="s">
        <v>1700</v>
      </c>
      <c r="C5288" s="752">
        <v>3020</v>
      </c>
      <c r="D5288" s="343" t="s">
        <v>12013</v>
      </c>
      <c r="E5288" s="752" t="s">
        <v>435</v>
      </c>
      <c r="F5288" s="752" t="s">
        <v>212</v>
      </c>
    </row>
    <row r="5289" spans="2:6" x14ac:dyDescent="0.35">
      <c r="B5289" s="752" t="s">
        <v>1700</v>
      </c>
      <c r="C5289" s="752">
        <v>3021</v>
      </c>
      <c r="D5289" s="343" t="s">
        <v>12012</v>
      </c>
      <c r="E5289" s="752" t="s">
        <v>435</v>
      </c>
      <c r="F5289" s="752" t="s">
        <v>212</v>
      </c>
    </row>
    <row r="5290" spans="2:6" x14ac:dyDescent="0.35">
      <c r="B5290" s="752" t="s">
        <v>1700</v>
      </c>
      <c r="C5290" s="752">
        <v>3021</v>
      </c>
      <c r="D5290" s="343" t="s">
        <v>12011</v>
      </c>
      <c r="E5290" s="752" t="s">
        <v>435</v>
      </c>
      <c r="F5290" s="752" t="s">
        <v>212</v>
      </c>
    </row>
    <row r="5291" spans="2:6" x14ac:dyDescent="0.35">
      <c r="B5291" s="752" t="s">
        <v>1700</v>
      </c>
      <c r="C5291" s="752">
        <v>3021</v>
      </c>
      <c r="D5291" s="343" t="s">
        <v>4182</v>
      </c>
      <c r="E5291" s="752" t="s">
        <v>435</v>
      </c>
      <c r="F5291" s="752" t="s">
        <v>212</v>
      </c>
    </row>
    <row r="5292" spans="2:6" x14ac:dyDescent="0.35">
      <c r="B5292" s="752" t="s">
        <v>1700</v>
      </c>
      <c r="C5292" s="752">
        <v>3021</v>
      </c>
      <c r="D5292" s="343" t="s">
        <v>12010</v>
      </c>
      <c r="E5292" s="752" t="s">
        <v>435</v>
      </c>
      <c r="F5292" s="752" t="s">
        <v>212</v>
      </c>
    </row>
    <row r="5293" spans="2:6" x14ac:dyDescent="0.35">
      <c r="B5293" s="752" t="s">
        <v>1700</v>
      </c>
      <c r="C5293" s="752">
        <v>3022</v>
      </c>
      <c r="D5293" s="343" t="s">
        <v>12009</v>
      </c>
      <c r="E5293" s="752" t="s">
        <v>435</v>
      </c>
      <c r="F5293" s="752" t="s">
        <v>212</v>
      </c>
    </row>
    <row r="5294" spans="2:6" x14ac:dyDescent="0.35">
      <c r="B5294" s="752" t="s">
        <v>1700</v>
      </c>
      <c r="C5294" s="752">
        <v>3022</v>
      </c>
      <c r="D5294" s="343" t="s">
        <v>12008</v>
      </c>
      <c r="E5294" s="752" t="s">
        <v>435</v>
      </c>
      <c r="F5294" s="752" t="s">
        <v>212</v>
      </c>
    </row>
    <row r="5295" spans="2:6" x14ac:dyDescent="0.35">
      <c r="B5295" s="752" t="s">
        <v>1700</v>
      </c>
      <c r="C5295" s="752">
        <v>3023</v>
      </c>
      <c r="D5295" s="343" t="s">
        <v>3540</v>
      </c>
      <c r="E5295" s="752" t="s">
        <v>435</v>
      </c>
      <c r="F5295" s="752" t="s">
        <v>212</v>
      </c>
    </row>
    <row r="5296" spans="2:6" x14ac:dyDescent="0.35">
      <c r="B5296" s="752" t="s">
        <v>1700</v>
      </c>
      <c r="C5296" s="752">
        <v>3023</v>
      </c>
      <c r="D5296" s="343" t="s">
        <v>12007</v>
      </c>
      <c r="E5296" s="752" t="s">
        <v>435</v>
      </c>
      <c r="F5296" s="752" t="s">
        <v>212</v>
      </c>
    </row>
    <row r="5297" spans="2:6" x14ac:dyDescent="0.35">
      <c r="B5297" s="752" t="s">
        <v>1700</v>
      </c>
      <c r="C5297" s="752">
        <v>3023</v>
      </c>
      <c r="D5297" s="343" t="s">
        <v>12006</v>
      </c>
      <c r="E5297" s="752" t="s">
        <v>435</v>
      </c>
      <c r="F5297" s="752" t="s">
        <v>212</v>
      </c>
    </row>
    <row r="5298" spans="2:6" x14ac:dyDescent="0.35">
      <c r="B5298" s="752" t="s">
        <v>1700</v>
      </c>
      <c r="C5298" s="752">
        <v>3023</v>
      </c>
      <c r="D5298" s="343" t="s">
        <v>12005</v>
      </c>
      <c r="E5298" s="752" t="s">
        <v>435</v>
      </c>
      <c r="F5298" s="752" t="s">
        <v>212</v>
      </c>
    </row>
    <row r="5299" spans="2:6" x14ac:dyDescent="0.35">
      <c r="B5299" s="752" t="s">
        <v>1700</v>
      </c>
      <c r="C5299" s="752">
        <v>3023</v>
      </c>
      <c r="D5299" s="343" t="s">
        <v>12004</v>
      </c>
      <c r="E5299" s="752" t="s">
        <v>435</v>
      </c>
      <c r="F5299" s="752" t="s">
        <v>212</v>
      </c>
    </row>
    <row r="5300" spans="2:6" x14ac:dyDescent="0.35">
      <c r="B5300" s="752" t="s">
        <v>1700</v>
      </c>
      <c r="C5300" s="752">
        <v>3023</v>
      </c>
      <c r="D5300" s="343" t="s">
        <v>12003</v>
      </c>
      <c r="E5300" s="752" t="s">
        <v>435</v>
      </c>
      <c r="F5300" s="752" t="s">
        <v>212</v>
      </c>
    </row>
    <row r="5301" spans="2:6" x14ac:dyDescent="0.35">
      <c r="B5301" s="752" t="s">
        <v>1700</v>
      </c>
      <c r="C5301" s="752">
        <v>3023</v>
      </c>
      <c r="D5301" s="343" t="s">
        <v>12002</v>
      </c>
      <c r="E5301" s="752" t="s">
        <v>435</v>
      </c>
      <c r="F5301" s="752" t="s">
        <v>212</v>
      </c>
    </row>
    <row r="5302" spans="2:6" x14ac:dyDescent="0.35">
      <c r="B5302" s="752" t="s">
        <v>1700</v>
      </c>
      <c r="C5302" s="752">
        <v>3024</v>
      </c>
      <c r="D5302" s="343" t="s">
        <v>12001</v>
      </c>
      <c r="E5302" s="752" t="s">
        <v>435</v>
      </c>
      <c r="F5302" s="753" t="s">
        <v>212</v>
      </c>
    </row>
    <row r="5303" spans="2:6" x14ac:dyDescent="0.35">
      <c r="B5303" s="752" t="s">
        <v>1700</v>
      </c>
      <c r="C5303" s="752">
        <v>3024</v>
      </c>
      <c r="D5303" s="343" t="s">
        <v>12000</v>
      </c>
      <c r="E5303" s="752" t="s">
        <v>435</v>
      </c>
      <c r="F5303" s="752" t="s">
        <v>212</v>
      </c>
    </row>
    <row r="5304" spans="2:6" x14ac:dyDescent="0.35">
      <c r="B5304" s="752" t="s">
        <v>1700</v>
      </c>
      <c r="C5304" s="752">
        <v>3024</v>
      </c>
      <c r="D5304" s="343" t="s">
        <v>11999</v>
      </c>
      <c r="E5304" s="752" t="s">
        <v>435</v>
      </c>
      <c r="F5304" s="753" t="s">
        <v>212</v>
      </c>
    </row>
    <row r="5305" spans="2:6" x14ac:dyDescent="0.35">
      <c r="B5305" s="752" t="s">
        <v>1700</v>
      </c>
      <c r="C5305" s="752">
        <v>3024</v>
      </c>
      <c r="D5305" s="343" t="s">
        <v>11998</v>
      </c>
      <c r="E5305" s="752" t="s">
        <v>435</v>
      </c>
      <c r="F5305" s="752" t="s">
        <v>212</v>
      </c>
    </row>
    <row r="5306" spans="2:6" x14ac:dyDescent="0.35">
      <c r="B5306" s="752" t="s">
        <v>1700</v>
      </c>
      <c r="C5306" s="752">
        <v>3024</v>
      </c>
      <c r="D5306" s="343" t="s">
        <v>11997</v>
      </c>
      <c r="E5306" s="752" t="s">
        <v>435</v>
      </c>
      <c r="F5306" s="752" t="s">
        <v>212</v>
      </c>
    </row>
    <row r="5307" spans="2:6" x14ac:dyDescent="0.35">
      <c r="B5307" s="752" t="s">
        <v>1700</v>
      </c>
      <c r="C5307" s="752">
        <v>3025</v>
      </c>
      <c r="D5307" s="343" t="s">
        <v>11996</v>
      </c>
      <c r="E5307" s="752" t="s">
        <v>435</v>
      </c>
      <c r="F5307" s="752" t="s">
        <v>212</v>
      </c>
    </row>
    <row r="5308" spans="2:6" x14ac:dyDescent="0.35">
      <c r="B5308" s="752" t="s">
        <v>1700</v>
      </c>
      <c r="C5308" s="752">
        <v>3025</v>
      </c>
      <c r="D5308" s="343" t="s">
        <v>11995</v>
      </c>
      <c r="E5308" s="752" t="s">
        <v>435</v>
      </c>
      <c r="F5308" s="752" t="s">
        <v>212</v>
      </c>
    </row>
    <row r="5309" spans="2:6" x14ac:dyDescent="0.35">
      <c r="B5309" s="752" t="s">
        <v>1700</v>
      </c>
      <c r="C5309" s="752">
        <v>3025</v>
      </c>
      <c r="D5309" s="343" t="s">
        <v>11994</v>
      </c>
      <c r="E5309" s="752" t="s">
        <v>435</v>
      </c>
      <c r="F5309" s="752" t="s">
        <v>212</v>
      </c>
    </row>
    <row r="5310" spans="2:6" x14ac:dyDescent="0.35">
      <c r="B5310" s="752" t="s">
        <v>1700</v>
      </c>
      <c r="C5310" s="752">
        <v>3026</v>
      </c>
      <c r="D5310" s="343" t="s">
        <v>11993</v>
      </c>
      <c r="E5310" s="752" t="s">
        <v>435</v>
      </c>
      <c r="F5310" s="752" t="s">
        <v>212</v>
      </c>
    </row>
    <row r="5311" spans="2:6" x14ac:dyDescent="0.35">
      <c r="B5311" s="752" t="s">
        <v>1700</v>
      </c>
      <c r="C5311" s="752">
        <v>3026</v>
      </c>
      <c r="D5311" s="343" t="s">
        <v>11992</v>
      </c>
      <c r="E5311" s="752" t="s">
        <v>435</v>
      </c>
      <c r="F5311" s="752" t="s">
        <v>212</v>
      </c>
    </row>
    <row r="5312" spans="2:6" x14ac:dyDescent="0.35">
      <c r="B5312" s="752" t="s">
        <v>1700</v>
      </c>
      <c r="C5312" s="752">
        <v>3027</v>
      </c>
      <c r="D5312" s="343" t="s">
        <v>11991</v>
      </c>
      <c r="E5312" s="752" t="s">
        <v>435</v>
      </c>
      <c r="F5312" s="752" t="s">
        <v>212</v>
      </c>
    </row>
    <row r="5313" spans="2:6" x14ac:dyDescent="0.35">
      <c r="B5313" s="752" t="s">
        <v>1700</v>
      </c>
      <c r="C5313" s="752">
        <v>3028</v>
      </c>
      <c r="D5313" s="343" t="s">
        <v>11990</v>
      </c>
      <c r="E5313" s="752" t="s">
        <v>435</v>
      </c>
      <c r="F5313" s="752" t="s">
        <v>212</v>
      </c>
    </row>
    <row r="5314" spans="2:6" x14ac:dyDescent="0.35">
      <c r="B5314" s="752" t="s">
        <v>1700</v>
      </c>
      <c r="C5314" s="752">
        <v>3028</v>
      </c>
      <c r="D5314" s="343" t="s">
        <v>3039</v>
      </c>
      <c r="E5314" s="752" t="s">
        <v>435</v>
      </c>
      <c r="F5314" s="752" t="s">
        <v>212</v>
      </c>
    </row>
    <row r="5315" spans="2:6" x14ac:dyDescent="0.35">
      <c r="B5315" s="752" t="s">
        <v>1700</v>
      </c>
      <c r="C5315" s="752">
        <v>3028</v>
      </c>
      <c r="D5315" s="343" t="s">
        <v>11989</v>
      </c>
      <c r="E5315" s="752" t="s">
        <v>435</v>
      </c>
      <c r="F5315" s="752" t="s">
        <v>212</v>
      </c>
    </row>
    <row r="5316" spans="2:6" x14ac:dyDescent="0.35">
      <c r="B5316" s="752" t="s">
        <v>1700</v>
      </c>
      <c r="C5316" s="752">
        <v>3029</v>
      </c>
      <c r="D5316" s="343" t="s">
        <v>11988</v>
      </c>
      <c r="E5316" s="752" t="s">
        <v>435</v>
      </c>
      <c r="F5316" s="752" t="s">
        <v>212</v>
      </c>
    </row>
    <row r="5317" spans="2:6" x14ac:dyDescent="0.35">
      <c r="B5317" s="752" t="s">
        <v>1700</v>
      </c>
      <c r="C5317" s="752">
        <v>3029</v>
      </c>
      <c r="D5317" s="343" t="s">
        <v>11987</v>
      </c>
      <c r="E5317" s="752" t="s">
        <v>435</v>
      </c>
      <c r="F5317" s="752" t="s">
        <v>212</v>
      </c>
    </row>
    <row r="5318" spans="2:6" x14ac:dyDescent="0.35">
      <c r="B5318" s="752" t="s">
        <v>1700</v>
      </c>
      <c r="C5318" s="752">
        <v>3029</v>
      </c>
      <c r="D5318" s="343" t="s">
        <v>11986</v>
      </c>
      <c r="E5318" s="752" t="s">
        <v>435</v>
      </c>
      <c r="F5318" s="752" t="s">
        <v>212</v>
      </c>
    </row>
    <row r="5319" spans="2:6" x14ac:dyDescent="0.35">
      <c r="B5319" s="752" t="s">
        <v>1700</v>
      </c>
      <c r="C5319" s="752">
        <v>3030</v>
      </c>
      <c r="D5319" s="343" t="s">
        <v>11985</v>
      </c>
      <c r="E5319" s="752" t="s">
        <v>435</v>
      </c>
      <c r="F5319" s="752" t="s">
        <v>212</v>
      </c>
    </row>
    <row r="5320" spans="2:6" x14ac:dyDescent="0.35">
      <c r="B5320" s="752" t="s">
        <v>1700</v>
      </c>
      <c r="C5320" s="752">
        <v>3030</v>
      </c>
      <c r="D5320" s="343" t="s">
        <v>11984</v>
      </c>
      <c r="E5320" s="752" t="s">
        <v>435</v>
      </c>
      <c r="F5320" s="752" t="s">
        <v>212</v>
      </c>
    </row>
    <row r="5321" spans="2:6" x14ac:dyDescent="0.35">
      <c r="B5321" s="752" t="s">
        <v>1700</v>
      </c>
      <c r="C5321" s="752">
        <v>3030</v>
      </c>
      <c r="D5321" s="343" t="s">
        <v>11983</v>
      </c>
      <c r="E5321" s="752" t="s">
        <v>435</v>
      </c>
      <c r="F5321" s="752" t="s">
        <v>212</v>
      </c>
    </row>
    <row r="5322" spans="2:6" x14ac:dyDescent="0.35">
      <c r="B5322" s="752" t="s">
        <v>1700</v>
      </c>
      <c r="C5322" s="752">
        <v>3030</v>
      </c>
      <c r="D5322" s="343" t="s">
        <v>11982</v>
      </c>
      <c r="E5322" s="752" t="s">
        <v>435</v>
      </c>
      <c r="F5322" s="752" t="s">
        <v>212</v>
      </c>
    </row>
    <row r="5323" spans="2:6" x14ac:dyDescent="0.35">
      <c r="B5323" s="752" t="s">
        <v>1700</v>
      </c>
      <c r="C5323" s="752">
        <v>3030</v>
      </c>
      <c r="D5323" s="343" t="s">
        <v>11981</v>
      </c>
      <c r="E5323" s="752" t="s">
        <v>435</v>
      </c>
      <c r="F5323" s="752" t="s">
        <v>212</v>
      </c>
    </row>
    <row r="5324" spans="2:6" x14ac:dyDescent="0.35">
      <c r="B5324" s="752" t="s">
        <v>1700</v>
      </c>
      <c r="C5324" s="752">
        <v>3031</v>
      </c>
      <c r="D5324" s="343" t="s">
        <v>11980</v>
      </c>
      <c r="E5324" s="752" t="s">
        <v>435</v>
      </c>
      <c r="F5324" s="752" t="s">
        <v>210</v>
      </c>
    </row>
    <row r="5325" spans="2:6" x14ac:dyDescent="0.35">
      <c r="B5325" s="752" t="s">
        <v>1700</v>
      </c>
      <c r="C5325" s="752">
        <v>3031</v>
      </c>
      <c r="D5325" s="343" t="s">
        <v>3893</v>
      </c>
      <c r="E5325" s="752" t="s">
        <v>435</v>
      </c>
      <c r="F5325" s="752" t="s">
        <v>210</v>
      </c>
    </row>
    <row r="5326" spans="2:6" x14ac:dyDescent="0.35">
      <c r="B5326" s="752" t="s">
        <v>1700</v>
      </c>
      <c r="C5326" s="752">
        <v>3032</v>
      </c>
      <c r="D5326" s="343" t="s">
        <v>11979</v>
      </c>
      <c r="E5326" s="752" t="s">
        <v>435</v>
      </c>
      <c r="F5326" s="752" t="s">
        <v>210</v>
      </c>
    </row>
    <row r="5327" spans="2:6" x14ac:dyDescent="0.35">
      <c r="B5327" s="752" t="s">
        <v>1700</v>
      </c>
      <c r="C5327" s="752">
        <v>3032</v>
      </c>
      <c r="D5327" s="343" t="s">
        <v>11978</v>
      </c>
      <c r="E5327" s="752" t="s">
        <v>435</v>
      </c>
      <c r="F5327" s="752" t="s">
        <v>210</v>
      </c>
    </row>
    <row r="5328" spans="2:6" x14ac:dyDescent="0.35">
      <c r="B5328" s="752" t="s">
        <v>1700</v>
      </c>
      <c r="C5328" s="752">
        <v>3032</v>
      </c>
      <c r="D5328" s="343" t="s">
        <v>11977</v>
      </c>
      <c r="E5328" s="752" t="s">
        <v>435</v>
      </c>
      <c r="F5328" s="752" t="s">
        <v>210</v>
      </c>
    </row>
    <row r="5329" spans="2:6" x14ac:dyDescent="0.35">
      <c r="B5329" s="752" t="s">
        <v>1700</v>
      </c>
      <c r="C5329" s="752">
        <v>3032</v>
      </c>
      <c r="D5329" s="343" t="s">
        <v>11976</v>
      </c>
      <c r="E5329" s="752" t="s">
        <v>435</v>
      </c>
      <c r="F5329" s="752" t="s">
        <v>210</v>
      </c>
    </row>
    <row r="5330" spans="2:6" x14ac:dyDescent="0.35">
      <c r="B5330" s="752" t="s">
        <v>1700</v>
      </c>
      <c r="C5330" s="752">
        <v>3033</v>
      </c>
      <c r="D5330" s="343" t="s">
        <v>11975</v>
      </c>
      <c r="E5330" s="752" t="s">
        <v>435</v>
      </c>
      <c r="F5330" s="752" t="s">
        <v>212</v>
      </c>
    </row>
    <row r="5331" spans="2:6" x14ac:dyDescent="0.35">
      <c r="B5331" s="752" t="s">
        <v>1700</v>
      </c>
      <c r="C5331" s="752">
        <v>3034</v>
      </c>
      <c r="D5331" s="343" t="s">
        <v>11974</v>
      </c>
      <c r="E5331" s="752" t="s">
        <v>435</v>
      </c>
      <c r="F5331" s="752" t="s">
        <v>212</v>
      </c>
    </row>
    <row r="5332" spans="2:6" x14ac:dyDescent="0.35">
      <c r="B5332" s="752" t="s">
        <v>1700</v>
      </c>
      <c r="C5332" s="752">
        <v>3036</v>
      </c>
      <c r="D5332" s="343" t="s">
        <v>11973</v>
      </c>
      <c r="E5332" s="752" t="s">
        <v>435</v>
      </c>
      <c r="F5332" s="752" t="s">
        <v>212</v>
      </c>
    </row>
    <row r="5333" spans="2:6" x14ac:dyDescent="0.35">
      <c r="B5333" s="752" t="s">
        <v>1700</v>
      </c>
      <c r="C5333" s="752">
        <v>3036</v>
      </c>
      <c r="D5333" s="343" t="s">
        <v>11972</v>
      </c>
      <c r="E5333" s="752" t="s">
        <v>435</v>
      </c>
      <c r="F5333" s="752" t="s">
        <v>212</v>
      </c>
    </row>
    <row r="5334" spans="2:6" x14ac:dyDescent="0.35">
      <c r="B5334" s="752" t="s">
        <v>1700</v>
      </c>
      <c r="C5334" s="752">
        <v>3037</v>
      </c>
      <c r="D5334" s="343" t="s">
        <v>11971</v>
      </c>
      <c r="E5334" s="752" t="s">
        <v>435</v>
      </c>
      <c r="F5334" s="752" t="s">
        <v>212</v>
      </c>
    </row>
    <row r="5335" spans="2:6" x14ac:dyDescent="0.35">
      <c r="B5335" s="752" t="s">
        <v>1700</v>
      </c>
      <c r="C5335" s="752">
        <v>3037</v>
      </c>
      <c r="D5335" s="343" t="s">
        <v>11970</v>
      </c>
      <c r="E5335" s="752" t="s">
        <v>435</v>
      </c>
      <c r="F5335" s="752" t="s">
        <v>212</v>
      </c>
    </row>
    <row r="5336" spans="2:6" x14ac:dyDescent="0.35">
      <c r="B5336" s="752" t="s">
        <v>1700</v>
      </c>
      <c r="C5336" s="752">
        <v>3037</v>
      </c>
      <c r="D5336" s="343" t="s">
        <v>3457</v>
      </c>
      <c r="E5336" s="752" t="s">
        <v>435</v>
      </c>
      <c r="F5336" s="752" t="s">
        <v>212</v>
      </c>
    </row>
    <row r="5337" spans="2:6" x14ac:dyDescent="0.35">
      <c r="B5337" s="752" t="s">
        <v>1700</v>
      </c>
      <c r="C5337" s="752">
        <v>3037</v>
      </c>
      <c r="D5337" s="343" t="s">
        <v>11969</v>
      </c>
      <c r="E5337" s="752" t="s">
        <v>435</v>
      </c>
      <c r="F5337" s="752" t="s">
        <v>212</v>
      </c>
    </row>
    <row r="5338" spans="2:6" x14ac:dyDescent="0.35">
      <c r="B5338" s="752" t="s">
        <v>1700</v>
      </c>
      <c r="C5338" s="752">
        <v>3037</v>
      </c>
      <c r="D5338" s="343" t="s">
        <v>11968</v>
      </c>
      <c r="E5338" s="752" t="s">
        <v>435</v>
      </c>
      <c r="F5338" s="752" t="s">
        <v>212</v>
      </c>
    </row>
    <row r="5339" spans="2:6" x14ac:dyDescent="0.35">
      <c r="B5339" s="752" t="s">
        <v>1700</v>
      </c>
      <c r="C5339" s="752">
        <v>3038</v>
      </c>
      <c r="D5339" s="343" t="s">
        <v>11967</v>
      </c>
      <c r="E5339" s="752" t="s">
        <v>435</v>
      </c>
      <c r="F5339" s="752" t="s">
        <v>212</v>
      </c>
    </row>
    <row r="5340" spans="2:6" x14ac:dyDescent="0.35">
      <c r="B5340" s="752" t="s">
        <v>1700</v>
      </c>
      <c r="C5340" s="752">
        <v>3038</v>
      </c>
      <c r="D5340" s="343" t="s">
        <v>11966</v>
      </c>
      <c r="E5340" s="752" t="s">
        <v>435</v>
      </c>
      <c r="F5340" s="752" t="s">
        <v>212</v>
      </c>
    </row>
    <row r="5341" spans="2:6" x14ac:dyDescent="0.35">
      <c r="B5341" s="752" t="s">
        <v>1700</v>
      </c>
      <c r="C5341" s="752">
        <v>3038</v>
      </c>
      <c r="D5341" s="343" t="s">
        <v>11965</v>
      </c>
      <c r="E5341" s="752" t="s">
        <v>435</v>
      </c>
      <c r="F5341" s="752" t="s">
        <v>212</v>
      </c>
    </row>
    <row r="5342" spans="2:6" x14ac:dyDescent="0.35">
      <c r="B5342" s="752" t="s">
        <v>1700</v>
      </c>
      <c r="C5342" s="752">
        <v>3038</v>
      </c>
      <c r="D5342" s="343" t="s">
        <v>11964</v>
      </c>
      <c r="E5342" s="752" t="s">
        <v>435</v>
      </c>
      <c r="F5342" s="752" t="s">
        <v>212</v>
      </c>
    </row>
    <row r="5343" spans="2:6" x14ac:dyDescent="0.35">
      <c r="B5343" s="752" t="s">
        <v>1700</v>
      </c>
      <c r="C5343" s="752">
        <v>3039</v>
      </c>
      <c r="D5343" s="343" t="s">
        <v>11963</v>
      </c>
      <c r="E5343" s="752" t="s">
        <v>435</v>
      </c>
      <c r="F5343" s="752" t="s">
        <v>210</v>
      </c>
    </row>
    <row r="5344" spans="2:6" x14ac:dyDescent="0.35">
      <c r="B5344" s="752" t="s">
        <v>1700</v>
      </c>
      <c r="C5344" s="752">
        <v>3040</v>
      </c>
      <c r="D5344" s="343" t="s">
        <v>11962</v>
      </c>
      <c r="E5344" s="752" t="s">
        <v>435</v>
      </c>
      <c r="F5344" s="752" t="s">
        <v>210</v>
      </c>
    </row>
    <row r="5345" spans="2:6" x14ac:dyDescent="0.35">
      <c r="B5345" s="752" t="s">
        <v>1700</v>
      </c>
      <c r="C5345" s="752">
        <v>3040</v>
      </c>
      <c r="D5345" s="343" t="s">
        <v>11961</v>
      </c>
      <c r="E5345" s="752" t="s">
        <v>435</v>
      </c>
      <c r="F5345" s="752" t="s">
        <v>210</v>
      </c>
    </row>
    <row r="5346" spans="2:6" x14ac:dyDescent="0.35">
      <c r="B5346" s="752" t="s">
        <v>1700</v>
      </c>
      <c r="C5346" s="752">
        <v>3040</v>
      </c>
      <c r="D5346" s="343" t="s">
        <v>11960</v>
      </c>
      <c r="E5346" s="752" t="s">
        <v>435</v>
      </c>
      <c r="F5346" s="752" t="s">
        <v>210</v>
      </c>
    </row>
    <row r="5347" spans="2:6" x14ac:dyDescent="0.35">
      <c r="B5347" s="752" t="s">
        <v>1700</v>
      </c>
      <c r="C5347" s="752">
        <v>3041</v>
      </c>
      <c r="D5347" s="343" t="s">
        <v>11959</v>
      </c>
      <c r="E5347" s="752" t="s">
        <v>435</v>
      </c>
      <c r="F5347" s="752" t="s">
        <v>210</v>
      </c>
    </row>
    <row r="5348" spans="2:6" x14ac:dyDescent="0.35">
      <c r="B5348" s="752" t="s">
        <v>1700</v>
      </c>
      <c r="C5348" s="752">
        <v>3041</v>
      </c>
      <c r="D5348" s="343" t="s">
        <v>11958</v>
      </c>
      <c r="E5348" s="752" t="s">
        <v>435</v>
      </c>
      <c r="F5348" s="752" t="s">
        <v>210</v>
      </c>
    </row>
    <row r="5349" spans="2:6" x14ac:dyDescent="0.35">
      <c r="B5349" s="752" t="s">
        <v>1700</v>
      </c>
      <c r="C5349" s="752">
        <v>3041</v>
      </c>
      <c r="D5349" s="343" t="s">
        <v>11957</v>
      </c>
      <c r="E5349" s="752" t="s">
        <v>435</v>
      </c>
      <c r="F5349" s="752" t="s">
        <v>210</v>
      </c>
    </row>
    <row r="5350" spans="2:6" x14ac:dyDescent="0.35">
      <c r="B5350" s="752" t="s">
        <v>1700</v>
      </c>
      <c r="C5350" s="752">
        <v>3041</v>
      </c>
      <c r="D5350" s="343" t="s">
        <v>6229</v>
      </c>
      <c r="E5350" s="752" t="s">
        <v>435</v>
      </c>
      <c r="F5350" s="752" t="s">
        <v>210</v>
      </c>
    </row>
    <row r="5351" spans="2:6" x14ac:dyDescent="0.35">
      <c r="B5351" s="752" t="s">
        <v>1700</v>
      </c>
      <c r="C5351" s="752">
        <v>3041</v>
      </c>
      <c r="D5351" s="343" t="s">
        <v>11956</v>
      </c>
      <c r="E5351" s="752" t="s">
        <v>435</v>
      </c>
      <c r="F5351" s="752" t="s">
        <v>210</v>
      </c>
    </row>
    <row r="5352" spans="2:6" x14ac:dyDescent="0.35">
      <c r="B5352" s="752" t="s">
        <v>1700</v>
      </c>
      <c r="C5352" s="752">
        <v>3042</v>
      </c>
      <c r="D5352" s="343" t="s">
        <v>11955</v>
      </c>
      <c r="E5352" s="752" t="s">
        <v>435</v>
      </c>
      <c r="F5352" s="752" t="s">
        <v>210</v>
      </c>
    </row>
    <row r="5353" spans="2:6" x14ac:dyDescent="0.35">
      <c r="B5353" s="752" t="s">
        <v>1700</v>
      </c>
      <c r="C5353" s="752">
        <v>3042</v>
      </c>
      <c r="D5353" s="343" t="s">
        <v>11954</v>
      </c>
      <c r="E5353" s="752" t="s">
        <v>435</v>
      </c>
      <c r="F5353" s="752" t="s">
        <v>210</v>
      </c>
    </row>
    <row r="5354" spans="2:6" x14ac:dyDescent="0.35">
      <c r="B5354" s="752" t="s">
        <v>1700</v>
      </c>
      <c r="C5354" s="752">
        <v>3042</v>
      </c>
      <c r="D5354" s="343" t="s">
        <v>11953</v>
      </c>
      <c r="E5354" s="752" t="s">
        <v>435</v>
      </c>
      <c r="F5354" s="752" t="s">
        <v>210</v>
      </c>
    </row>
    <row r="5355" spans="2:6" x14ac:dyDescent="0.35">
      <c r="B5355" s="752" t="s">
        <v>1700</v>
      </c>
      <c r="C5355" s="752">
        <v>3042</v>
      </c>
      <c r="D5355" s="343" t="s">
        <v>11952</v>
      </c>
      <c r="E5355" s="752" t="s">
        <v>435</v>
      </c>
      <c r="F5355" s="752" t="s">
        <v>210</v>
      </c>
    </row>
    <row r="5356" spans="2:6" x14ac:dyDescent="0.35">
      <c r="B5356" s="752" t="s">
        <v>1700</v>
      </c>
      <c r="C5356" s="752">
        <v>3043</v>
      </c>
      <c r="D5356" s="343" t="s">
        <v>11951</v>
      </c>
      <c r="E5356" s="752" t="s">
        <v>435</v>
      </c>
      <c r="F5356" s="752" t="s">
        <v>212</v>
      </c>
    </row>
    <row r="5357" spans="2:6" x14ac:dyDescent="0.35">
      <c r="B5357" s="752" t="s">
        <v>1700</v>
      </c>
      <c r="C5357" s="752">
        <v>3043</v>
      </c>
      <c r="D5357" s="343" t="s">
        <v>11950</v>
      </c>
      <c r="E5357" s="752" t="s">
        <v>435</v>
      </c>
      <c r="F5357" s="752" t="s">
        <v>212</v>
      </c>
    </row>
    <row r="5358" spans="2:6" x14ac:dyDescent="0.35">
      <c r="B5358" s="752" t="s">
        <v>1700</v>
      </c>
      <c r="C5358" s="752">
        <v>3043</v>
      </c>
      <c r="D5358" s="343" t="s">
        <v>11949</v>
      </c>
      <c r="E5358" s="752" t="s">
        <v>435</v>
      </c>
      <c r="F5358" s="752" t="s">
        <v>212</v>
      </c>
    </row>
    <row r="5359" spans="2:6" x14ac:dyDescent="0.35">
      <c r="B5359" s="752" t="s">
        <v>1700</v>
      </c>
      <c r="C5359" s="752">
        <v>3044</v>
      </c>
      <c r="D5359" s="343" t="s">
        <v>11948</v>
      </c>
      <c r="E5359" s="752" t="s">
        <v>435</v>
      </c>
      <c r="F5359" s="752" t="s">
        <v>212</v>
      </c>
    </row>
    <row r="5360" spans="2:6" x14ac:dyDescent="0.35">
      <c r="B5360" s="752" t="s">
        <v>1700</v>
      </c>
      <c r="C5360" s="752">
        <v>3044</v>
      </c>
      <c r="D5360" s="343" t="s">
        <v>11947</v>
      </c>
      <c r="E5360" s="752" t="s">
        <v>435</v>
      </c>
      <c r="F5360" s="752" t="s">
        <v>212</v>
      </c>
    </row>
    <row r="5361" spans="2:6" x14ac:dyDescent="0.35">
      <c r="B5361" s="752" t="s">
        <v>1700</v>
      </c>
      <c r="C5361" s="752">
        <v>3045</v>
      </c>
      <c r="D5361" s="343" t="s">
        <v>11946</v>
      </c>
      <c r="E5361" s="752" t="s">
        <v>435</v>
      </c>
      <c r="F5361" s="752" t="s">
        <v>212</v>
      </c>
    </row>
    <row r="5362" spans="2:6" x14ac:dyDescent="0.35">
      <c r="B5362" s="752" t="s">
        <v>1700</v>
      </c>
      <c r="C5362" s="752">
        <v>3046</v>
      </c>
      <c r="D5362" s="343" t="s">
        <v>5237</v>
      </c>
      <c r="E5362" s="752" t="s">
        <v>435</v>
      </c>
      <c r="F5362" s="752" t="s">
        <v>212</v>
      </c>
    </row>
    <row r="5363" spans="2:6" x14ac:dyDescent="0.35">
      <c r="B5363" s="752" t="s">
        <v>1700</v>
      </c>
      <c r="C5363" s="752">
        <v>3046</v>
      </c>
      <c r="D5363" s="343" t="s">
        <v>11945</v>
      </c>
      <c r="E5363" s="752" t="s">
        <v>435</v>
      </c>
      <c r="F5363" s="752" t="s">
        <v>212</v>
      </c>
    </row>
    <row r="5364" spans="2:6" x14ac:dyDescent="0.35">
      <c r="B5364" s="752" t="s">
        <v>1700</v>
      </c>
      <c r="C5364" s="752">
        <v>3046</v>
      </c>
      <c r="D5364" s="343" t="s">
        <v>11944</v>
      </c>
      <c r="E5364" s="752" t="s">
        <v>435</v>
      </c>
      <c r="F5364" s="752" t="s">
        <v>212</v>
      </c>
    </row>
    <row r="5365" spans="2:6" x14ac:dyDescent="0.35">
      <c r="B5365" s="752" t="s">
        <v>1700</v>
      </c>
      <c r="C5365" s="752">
        <v>3047</v>
      </c>
      <c r="D5365" s="343" t="s">
        <v>1735</v>
      </c>
      <c r="E5365" s="752" t="s">
        <v>435</v>
      </c>
      <c r="F5365" s="752" t="s">
        <v>212</v>
      </c>
    </row>
    <row r="5366" spans="2:6" x14ac:dyDescent="0.35">
      <c r="B5366" s="752" t="s">
        <v>1700</v>
      </c>
      <c r="C5366" s="752">
        <v>3047</v>
      </c>
      <c r="D5366" s="343" t="s">
        <v>11943</v>
      </c>
      <c r="E5366" s="752" t="s">
        <v>435</v>
      </c>
      <c r="F5366" s="752" t="s">
        <v>212</v>
      </c>
    </row>
    <row r="5367" spans="2:6" x14ac:dyDescent="0.35">
      <c r="B5367" s="752" t="s">
        <v>1700</v>
      </c>
      <c r="C5367" s="752">
        <v>3047</v>
      </c>
      <c r="D5367" s="343" t="s">
        <v>11942</v>
      </c>
      <c r="E5367" s="752" t="s">
        <v>435</v>
      </c>
      <c r="F5367" s="752" t="s">
        <v>212</v>
      </c>
    </row>
    <row r="5368" spans="2:6" x14ac:dyDescent="0.35">
      <c r="B5368" s="752" t="s">
        <v>1700</v>
      </c>
      <c r="C5368" s="752">
        <v>3048</v>
      </c>
      <c r="D5368" s="343" t="s">
        <v>11941</v>
      </c>
      <c r="E5368" s="752" t="s">
        <v>435</v>
      </c>
      <c r="F5368" s="752" t="s">
        <v>212</v>
      </c>
    </row>
    <row r="5369" spans="2:6" x14ac:dyDescent="0.35">
      <c r="B5369" s="752" t="s">
        <v>1700</v>
      </c>
      <c r="C5369" s="752">
        <v>3048</v>
      </c>
      <c r="D5369" s="343" t="s">
        <v>11940</v>
      </c>
      <c r="E5369" s="752" t="s">
        <v>435</v>
      </c>
      <c r="F5369" s="752" t="s">
        <v>212</v>
      </c>
    </row>
    <row r="5370" spans="2:6" x14ac:dyDescent="0.35">
      <c r="B5370" s="752" t="s">
        <v>1700</v>
      </c>
      <c r="C5370" s="752">
        <v>3049</v>
      </c>
      <c r="D5370" s="343" t="s">
        <v>11939</v>
      </c>
      <c r="E5370" s="752" t="s">
        <v>435</v>
      </c>
      <c r="F5370" s="752" t="s">
        <v>212</v>
      </c>
    </row>
    <row r="5371" spans="2:6" x14ac:dyDescent="0.35">
      <c r="B5371" s="752" t="s">
        <v>1700</v>
      </c>
      <c r="C5371" s="752">
        <v>3049</v>
      </c>
      <c r="D5371" s="343" t="s">
        <v>11938</v>
      </c>
      <c r="E5371" s="752" t="s">
        <v>435</v>
      </c>
      <c r="F5371" s="752" t="s">
        <v>212</v>
      </c>
    </row>
    <row r="5372" spans="2:6" x14ac:dyDescent="0.35">
      <c r="B5372" s="752" t="s">
        <v>1700</v>
      </c>
      <c r="C5372" s="752">
        <v>3051</v>
      </c>
      <c r="D5372" s="343" t="s">
        <v>11937</v>
      </c>
      <c r="E5372" s="752" t="s">
        <v>435</v>
      </c>
      <c r="F5372" s="752" t="s">
        <v>210</v>
      </c>
    </row>
    <row r="5373" spans="2:6" x14ac:dyDescent="0.35">
      <c r="B5373" s="752" t="s">
        <v>1700</v>
      </c>
      <c r="C5373" s="752">
        <v>3051</v>
      </c>
      <c r="D5373" s="343" t="s">
        <v>11936</v>
      </c>
      <c r="E5373" s="752" t="s">
        <v>435</v>
      </c>
      <c r="F5373" s="752" t="s">
        <v>210</v>
      </c>
    </row>
    <row r="5374" spans="2:6" x14ac:dyDescent="0.35">
      <c r="B5374" s="752" t="s">
        <v>1700</v>
      </c>
      <c r="C5374" s="752">
        <v>3052</v>
      </c>
      <c r="D5374" s="343" t="s">
        <v>11935</v>
      </c>
      <c r="E5374" s="752" t="s">
        <v>435</v>
      </c>
      <c r="F5374" s="752" t="s">
        <v>210</v>
      </c>
    </row>
    <row r="5375" spans="2:6" x14ac:dyDescent="0.35">
      <c r="B5375" s="752" t="s">
        <v>1700</v>
      </c>
      <c r="C5375" s="752">
        <v>3052</v>
      </c>
      <c r="D5375" s="343" t="s">
        <v>11934</v>
      </c>
      <c r="E5375" s="752" t="s">
        <v>435</v>
      </c>
      <c r="F5375" s="752" t="s">
        <v>210</v>
      </c>
    </row>
    <row r="5376" spans="2:6" x14ac:dyDescent="0.35">
      <c r="B5376" s="752" t="s">
        <v>1700</v>
      </c>
      <c r="C5376" s="752">
        <v>3053</v>
      </c>
      <c r="D5376" s="343" t="s">
        <v>2207</v>
      </c>
      <c r="E5376" s="752" t="s">
        <v>435</v>
      </c>
      <c r="F5376" s="752" t="s">
        <v>210</v>
      </c>
    </row>
    <row r="5377" spans="2:6" x14ac:dyDescent="0.35">
      <c r="B5377" s="752" t="s">
        <v>1700</v>
      </c>
      <c r="C5377" s="752">
        <v>3053</v>
      </c>
      <c r="D5377" s="343" t="s">
        <v>11933</v>
      </c>
      <c r="E5377" s="752" t="s">
        <v>435</v>
      </c>
      <c r="F5377" s="752" t="s">
        <v>210</v>
      </c>
    </row>
    <row r="5378" spans="2:6" x14ac:dyDescent="0.35">
      <c r="B5378" s="752" t="s">
        <v>1700</v>
      </c>
      <c r="C5378" s="752">
        <v>3054</v>
      </c>
      <c r="D5378" s="343" t="s">
        <v>11932</v>
      </c>
      <c r="E5378" s="752" t="s">
        <v>435</v>
      </c>
      <c r="F5378" s="752" t="s">
        <v>210</v>
      </c>
    </row>
    <row r="5379" spans="2:6" x14ac:dyDescent="0.35">
      <c r="B5379" s="752" t="s">
        <v>1700</v>
      </c>
      <c r="C5379" s="752">
        <v>3054</v>
      </c>
      <c r="D5379" s="343" t="s">
        <v>11931</v>
      </c>
      <c r="E5379" s="752" t="s">
        <v>435</v>
      </c>
      <c r="F5379" s="752" t="s">
        <v>210</v>
      </c>
    </row>
    <row r="5380" spans="2:6" x14ac:dyDescent="0.35">
      <c r="B5380" s="752" t="s">
        <v>1700</v>
      </c>
      <c r="C5380" s="752">
        <v>3055</v>
      </c>
      <c r="D5380" s="343" t="s">
        <v>11930</v>
      </c>
      <c r="E5380" s="752" t="s">
        <v>435</v>
      </c>
      <c r="F5380" s="752" t="s">
        <v>210</v>
      </c>
    </row>
    <row r="5381" spans="2:6" x14ac:dyDescent="0.35">
      <c r="B5381" s="752" t="s">
        <v>1700</v>
      </c>
      <c r="C5381" s="752">
        <v>3055</v>
      </c>
      <c r="D5381" s="343" t="s">
        <v>11929</v>
      </c>
      <c r="E5381" s="752" t="s">
        <v>435</v>
      </c>
      <c r="F5381" s="752" t="s">
        <v>210</v>
      </c>
    </row>
    <row r="5382" spans="2:6" x14ac:dyDescent="0.35">
      <c r="B5382" s="752" t="s">
        <v>1700</v>
      </c>
      <c r="C5382" s="752">
        <v>3055</v>
      </c>
      <c r="D5382" s="343" t="s">
        <v>11928</v>
      </c>
      <c r="E5382" s="752" t="s">
        <v>435</v>
      </c>
      <c r="F5382" s="752" t="s">
        <v>210</v>
      </c>
    </row>
    <row r="5383" spans="2:6" x14ac:dyDescent="0.35">
      <c r="B5383" s="752" t="s">
        <v>1700</v>
      </c>
      <c r="C5383" s="752">
        <v>3055</v>
      </c>
      <c r="D5383" s="343" t="s">
        <v>11927</v>
      </c>
      <c r="E5383" s="752" t="s">
        <v>435</v>
      </c>
      <c r="F5383" s="752" t="s">
        <v>210</v>
      </c>
    </row>
    <row r="5384" spans="2:6" x14ac:dyDescent="0.35">
      <c r="B5384" s="752" t="s">
        <v>1700</v>
      </c>
      <c r="C5384" s="752">
        <v>3056</v>
      </c>
      <c r="D5384" s="343" t="s">
        <v>3733</v>
      </c>
      <c r="E5384" s="752" t="s">
        <v>435</v>
      </c>
      <c r="F5384" s="752" t="s">
        <v>210</v>
      </c>
    </row>
    <row r="5385" spans="2:6" x14ac:dyDescent="0.35">
      <c r="B5385" s="752" t="s">
        <v>1700</v>
      </c>
      <c r="C5385" s="752">
        <v>3056</v>
      </c>
      <c r="D5385" s="343" t="s">
        <v>11926</v>
      </c>
      <c r="E5385" s="752" t="s">
        <v>435</v>
      </c>
      <c r="F5385" s="752" t="s">
        <v>210</v>
      </c>
    </row>
    <row r="5386" spans="2:6" x14ac:dyDescent="0.35">
      <c r="B5386" s="752" t="s">
        <v>1700</v>
      </c>
      <c r="C5386" s="752">
        <v>3056</v>
      </c>
      <c r="D5386" s="343" t="s">
        <v>11925</v>
      </c>
      <c r="E5386" s="752" t="s">
        <v>435</v>
      </c>
      <c r="F5386" s="752" t="s">
        <v>210</v>
      </c>
    </row>
    <row r="5387" spans="2:6" x14ac:dyDescent="0.35">
      <c r="B5387" s="752" t="s">
        <v>1700</v>
      </c>
      <c r="C5387" s="752">
        <v>3057</v>
      </c>
      <c r="D5387" s="343" t="s">
        <v>11924</v>
      </c>
      <c r="E5387" s="752" t="s">
        <v>435</v>
      </c>
      <c r="F5387" s="752" t="s">
        <v>210</v>
      </c>
    </row>
    <row r="5388" spans="2:6" x14ac:dyDescent="0.35">
      <c r="B5388" s="752" t="s">
        <v>1700</v>
      </c>
      <c r="C5388" s="752">
        <v>3057</v>
      </c>
      <c r="D5388" s="343" t="s">
        <v>9088</v>
      </c>
      <c r="E5388" s="752" t="s">
        <v>435</v>
      </c>
      <c r="F5388" s="752" t="s">
        <v>210</v>
      </c>
    </row>
    <row r="5389" spans="2:6" x14ac:dyDescent="0.35">
      <c r="B5389" s="752" t="s">
        <v>1700</v>
      </c>
      <c r="C5389" s="752">
        <v>3058</v>
      </c>
      <c r="D5389" s="343" t="s">
        <v>11923</v>
      </c>
      <c r="E5389" s="752" t="s">
        <v>435</v>
      </c>
      <c r="F5389" s="752" t="s">
        <v>212</v>
      </c>
    </row>
    <row r="5390" spans="2:6" x14ac:dyDescent="0.35">
      <c r="B5390" s="752" t="s">
        <v>1700</v>
      </c>
      <c r="C5390" s="752">
        <v>3058</v>
      </c>
      <c r="D5390" s="343" t="s">
        <v>11922</v>
      </c>
      <c r="E5390" s="752" t="s">
        <v>435</v>
      </c>
      <c r="F5390" s="752" t="s">
        <v>212</v>
      </c>
    </row>
    <row r="5391" spans="2:6" x14ac:dyDescent="0.35">
      <c r="B5391" s="752" t="s">
        <v>1700</v>
      </c>
      <c r="C5391" s="752">
        <v>3058</v>
      </c>
      <c r="D5391" s="343" t="s">
        <v>11921</v>
      </c>
      <c r="E5391" s="752" t="s">
        <v>435</v>
      </c>
      <c r="F5391" s="752" t="s">
        <v>212</v>
      </c>
    </row>
    <row r="5392" spans="2:6" x14ac:dyDescent="0.35">
      <c r="B5392" s="752" t="s">
        <v>1700</v>
      </c>
      <c r="C5392" s="752">
        <v>3058</v>
      </c>
      <c r="D5392" s="343" t="s">
        <v>11920</v>
      </c>
      <c r="E5392" s="752" t="s">
        <v>435</v>
      </c>
      <c r="F5392" s="752" t="s">
        <v>212</v>
      </c>
    </row>
    <row r="5393" spans="2:6" x14ac:dyDescent="0.35">
      <c r="B5393" s="752" t="s">
        <v>1700</v>
      </c>
      <c r="C5393" s="752">
        <v>3058</v>
      </c>
      <c r="D5393" s="343" t="s">
        <v>11919</v>
      </c>
      <c r="E5393" s="752" t="s">
        <v>435</v>
      </c>
      <c r="F5393" s="752" t="s">
        <v>212</v>
      </c>
    </row>
    <row r="5394" spans="2:6" x14ac:dyDescent="0.35">
      <c r="B5394" s="752" t="s">
        <v>1700</v>
      </c>
      <c r="C5394" s="752">
        <v>3059</v>
      </c>
      <c r="D5394" s="343" t="s">
        <v>6589</v>
      </c>
      <c r="E5394" s="752" t="s">
        <v>435</v>
      </c>
      <c r="F5394" s="752" t="s">
        <v>212</v>
      </c>
    </row>
    <row r="5395" spans="2:6" x14ac:dyDescent="0.35">
      <c r="B5395" s="752" t="s">
        <v>1700</v>
      </c>
      <c r="C5395" s="752">
        <v>3060</v>
      </c>
      <c r="D5395" s="343" t="s">
        <v>11918</v>
      </c>
      <c r="E5395" s="752" t="s">
        <v>435</v>
      </c>
      <c r="F5395" s="752" t="s">
        <v>212</v>
      </c>
    </row>
    <row r="5396" spans="2:6" x14ac:dyDescent="0.35">
      <c r="B5396" s="752" t="s">
        <v>1700</v>
      </c>
      <c r="C5396" s="752">
        <v>3061</v>
      </c>
      <c r="D5396" s="343" t="s">
        <v>11917</v>
      </c>
      <c r="E5396" s="752" t="s">
        <v>435</v>
      </c>
      <c r="F5396" s="752" t="s">
        <v>212</v>
      </c>
    </row>
    <row r="5397" spans="2:6" x14ac:dyDescent="0.35">
      <c r="B5397" s="752" t="s">
        <v>1700</v>
      </c>
      <c r="C5397" s="752">
        <v>3062</v>
      </c>
      <c r="D5397" s="343" t="s">
        <v>11916</v>
      </c>
      <c r="E5397" s="752" t="s">
        <v>435</v>
      </c>
      <c r="F5397" s="752" t="s">
        <v>212</v>
      </c>
    </row>
    <row r="5398" spans="2:6" x14ac:dyDescent="0.35">
      <c r="B5398" s="752" t="s">
        <v>1700</v>
      </c>
      <c r="C5398" s="752">
        <v>3063</v>
      </c>
      <c r="D5398" s="343" t="s">
        <v>11915</v>
      </c>
      <c r="E5398" s="752" t="s">
        <v>435</v>
      </c>
      <c r="F5398" s="752" t="s">
        <v>212</v>
      </c>
    </row>
    <row r="5399" spans="2:6" x14ac:dyDescent="0.35">
      <c r="B5399" s="752" t="s">
        <v>1700</v>
      </c>
      <c r="C5399" s="752">
        <v>3063</v>
      </c>
      <c r="D5399" s="343" t="s">
        <v>11914</v>
      </c>
      <c r="E5399" s="752" t="s">
        <v>435</v>
      </c>
      <c r="F5399" s="752" t="s">
        <v>212</v>
      </c>
    </row>
    <row r="5400" spans="2:6" x14ac:dyDescent="0.35">
      <c r="B5400" s="752" t="s">
        <v>1700</v>
      </c>
      <c r="C5400" s="752">
        <v>3064</v>
      </c>
      <c r="D5400" s="343" t="s">
        <v>11913</v>
      </c>
      <c r="E5400" s="752" t="s">
        <v>435</v>
      </c>
      <c r="F5400" s="752" t="s">
        <v>212</v>
      </c>
    </row>
    <row r="5401" spans="2:6" x14ac:dyDescent="0.35">
      <c r="B5401" s="752" t="s">
        <v>1700</v>
      </c>
      <c r="C5401" s="752">
        <v>3064</v>
      </c>
      <c r="D5401" s="343" t="s">
        <v>3673</v>
      </c>
      <c r="E5401" s="752" t="s">
        <v>435</v>
      </c>
      <c r="F5401" s="752" t="s">
        <v>212</v>
      </c>
    </row>
    <row r="5402" spans="2:6" x14ac:dyDescent="0.35">
      <c r="B5402" s="752" t="s">
        <v>1700</v>
      </c>
      <c r="C5402" s="752">
        <v>3064</v>
      </c>
      <c r="D5402" s="343" t="s">
        <v>11912</v>
      </c>
      <c r="E5402" s="752" t="s">
        <v>435</v>
      </c>
      <c r="F5402" s="752" t="s">
        <v>212</v>
      </c>
    </row>
    <row r="5403" spans="2:6" x14ac:dyDescent="0.35">
      <c r="B5403" s="752" t="s">
        <v>1700</v>
      </c>
      <c r="C5403" s="752">
        <v>3064</v>
      </c>
      <c r="D5403" s="343" t="s">
        <v>11911</v>
      </c>
      <c r="E5403" s="752" t="s">
        <v>435</v>
      </c>
      <c r="F5403" s="752" t="s">
        <v>212</v>
      </c>
    </row>
    <row r="5404" spans="2:6" x14ac:dyDescent="0.35">
      <c r="B5404" s="752" t="s">
        <v>1700</v>
      </c>
      <c r="C5404" s="752">
        <v>3064</v>
      </c>
      <c r="D5404" s="343" t="s">
        <v>11910</v>
      </c>
      <c r="E5404" s="752" t="s">
        <v>435</v>
      </c>
      <c r="F5404" s="752" t="s">
        <v>212</v>
      </c>
    </row>
    <row r="5405" spans="2:6" x14ac:dyDescent="0.35">
      <c r="B5405" s="752" t="s">
        <v>1700</v>
      </c>
      <c r="C5405" s="752">
        <v>3065</v>
      </c>
      <c r="D5405" s="343" t="s">
        <v>5797</v>
      </c>
      <c r="E5405" s="752" t="s">
        <v>435</v>
      </c>
      <c r="F5405" s="752" t="s">
        <v>210</v>
      </c>
    </row>
    <row r="5406" spans="2:6" x14ac:dyDescent="0.35">
      <c r="B5406" s="752" t="s">
        <v>1700</v>
      </c>
      <c r="C5406" s="752">
        <v>3066</v>
      </c>
      <c r="D5406" s="343" t="s">
        <v>11909</v>
      </c>
      <c r="E5406" s="752" t="s">
        <v>435</v>
      </c>
      <c r="F5406" s="752" t="s">
        <v>210</v>
      </c>
    </row>
    <row r="5407" spans="2:6" x14ac:dyDescent="0.35">
      <c r="B5407" s="752" t="s">
        <v>1700</v>
      </c>
      <c r="C5407" s="752">
        <v>3066</v>
      </c>
      <c r="D5407" s="343" t="s">
        <v>11908</v>
      </c>
      <c r="E5407" s="752" t="s">
        <v>435</v>
      </c>
      <c r="F5407" s="752" t="s">
        <v>210</v>
      </c>
    </row>
    <row r="5408" spans="2:6" x14ac:dyDescent="0.35">
      <c r="B5408" s="752" t="s">
        <v>1700</v>
      </c>
      <c r="C5408" s="752">
        <v>3067</v>
      </c>
      <c r="D5408" s="343" t="s">
        <v>7259</v>
      </c>
      <c r="E5408" s="752" t="s">
        <v>435</v>
      </c>
      <c r="F5408" s="752" t="s">
        <v>210</v>
      </c>
    </row>
    <row r="5409" spans="2:6" x14ac:dyDescent="0.35">
      <c r="B5409" s="752" t="s">
        <v>1700</v>
      </c>
      <c r="C5409" s="752">
        <v>3068</v>
      </c>
      <c r="D5409" s="343" t="s">
        <v>11907</v>
      </c>
      <c r="E5409" s="752" t="s">
        <v>435</v>
      </c>
      <c r="F5409" s="752" t="s">
        <v>210</v>
      </c>
    </row>
    <row r="5410" spans="2:6" x14ac:dyDescent="0.35">
      <c r="B5410" s="752" t="s">
        <v>1700</v>
      </c>
      <c r="C5410" s="752">
        <v>3068</v>
      </c>
      <c r="D5410" s="343" t="s">
        <v>11906</v>
      </c>
      <c r="E5410" s="752" t="s">
        <v>435</v>
      </c>
      <c r="F5410" s="752" t="s">
        <v>210</v>
      </c>
    </row>
    <row r="5411" spans="2:6" x14ac:dyDescent="0.35">
      <c r="B5411" s="752" t="s">
        <v>1700</v>
      </c>
      <c r="C5411" s="752">
        <v>3070</v>
      </c>
      <c r="D5411" s="343" t="s">
        <v>11905</v>
      </c>
      <c r="E5411" s="752" t="s">
        <v>435</v>
      </c>
      <c r="F5411" s="752" t="s">
        <v>210</v>
      </c>
    </row>
    <row r="5412" spans="2:6" x14ac:dyDescent="0.35">
      <c r="B5412" s="752" t="s">
        <v>1700</v>
      </c>
      <c r="C5412" s="752">
        <v>3070</v>
      </c>
      <c r="D5412" s="343" t="s">
        <v>11904</v>
      </c>
      <c r="E5412" s="752" t="s">
        <v>435</v>
      </c>
      <c r="F5412" s="752" t="s">
        <v>210</v>
      </c>
    </row>
    <row r="5413" spans="2:6" x14ac:dyDescent="0.35">
      <c r="B5413" s="752" t="s">
        <v>1700</v>
      </c>
      <c r="C5413" s="752">
        <v>3071</v>
      </c>
      <c r="D5413" s="343" t="s">
        <v>11903</v>
      </c>
      <c r="E5413" s="752" t="s">
        <v>435</v>
      </c>
      <c r="F5413" s="752" t="s">
        <v>210</v>
      </c>
    </row>
    <row r="5414" spans="2:6" x14ac:dyDescent="0.35">
      <c r="B5414" s="752" t="s">
        <v>1700</v>
      </c>
      <c r="C5414" s="752">
        <v>3072</v>
      </c>
      <c r="D5414" s="343" t="s">
        <v>5802</v>
      </c>
      <c r="E5414" s="752" t="s">
        <v>435</v>
      </c>
      <c r="F5414" s="752" t="s">
        <v>212</v>
      </c>
    </row>
    <row r="5415" spans="2:6" x14ac:dyDescent="0.35">
      <c r="B5415" s="752" t="s">
        <v>1700</v>
      </c>
      <c r="C5415" s="752">
        <v>3072</v>
      </c>
      <c r="D5415" s="343" t="s">
        <v>11902</v>
      </c>
      <c r="E5415" s="752" t="s">
        <v>435</v>
      </c>
      <c r="F5415" s="752" t="s">
        <v>212</v>
      </c>
    </row>
    <row r="5416" spans="2:6" x14ac:dyDescent="0.35">
      <c r="B5416" s="752" t="s">
        <v>1700</v>
      </c>
      <c r="C5416" s="752">
        <v>3072</v>
      </c>
      <c r="D5416" s="343" t="s">
        <v>1833</v>
      </c>
      <c r="E5416" s="752" t="s">
        <v>435</v>
      </c>
      <c r="F5416" s="752" t="s">
        <v>212</v>
      </c>
    </row>
    <row r="5417" spans="2:6" x14ac:dyDescent="0.35">
      <c r="B5417" s="752" t="s">
        <v>1700</v>
      </c>
      <c r="C5417" s="752">
        <v>3072</v>
      </c>
      <c r="D5417" s="343" t="s">
        <v>11901</v>
      </c>
      <c r="E5417" s="752" t="s">
        <v>435</v>
      </c>
      <c r="F5417" s="752" t="s">
        <v>212</v>
      </c>
    </row>
    <row r="5418" spans="2:6" x14ac:dyDescent="0.35">
      <c r="B5418" s="752" t="s">
        <v>1700</v>
      </c>
      <c r="C5418" s="752">
        <v>3072</v>
      </c>
      <c r="D5418" s="343" t="s">
        <v>11900</v>
      </c>
      <c r="E5418" s="752" t="s">
        <v>435</v>
      </c>
      <c r="F5418" s="752" t="s">
        <v>212</v>
      </c>
    </row>
    <row r="5419" spans="2:6" x14ac:dyDescent="0.35">
      <c r="B5419" s="752" t="s">
        <v>1700</v>
      </c>
      <c r="C5419" s="752">
        <v>3072</v>
      </c>
      <c r="D5419" s="343" t="s">
        <v>11899</v>
      </c>
      <c r="E5419" s="752" t="s">
        <v>435</v>
      </c>
      <c r="F5419" s="752" t="s">
        <v>212</v>
      </c>
    </row>
    <row r="5420" spans="2:6" x14ac:dyDescent="0.35">
      <c r="B5420" s="752" t="s">
        <v>1700</v>
      </c>
      <c r="C5420" s="752">
        <v>3072</v>
      </c>
      <c r="D5420" s="343" t="s">
        <v>11898</v>
      </c>
      <c r="E5420" s="752" t="s">
        <v>435</v>
      </c>
      <c r="F5420" s="752" t="s">
        <v>212</v>
      </c>
    </row>
    <row r="5421" spans="2:6" x14ac:dyDescent="0.35">
      <c r="B5421" s="752" t="s">
        <v>1700</v>
      </c>
      <c r="C5421" s="752">
        <v>3073</v>
      </c>
      <c r="D5421" s="343" t="s">
        <v>3992</v>
      </c>
      <c r="E5421" s="752" t="s">
        <v>435</v>
      </c>
      <c r="F5421" s="752" t="s">
        <v>212</v>
      </c>
    </row>
    <row r="5422" spans="2:6" x14ac:dyDescent="0.35">
      <c r="B5422" s="752" t="s">
        <v>1700</v>
      </c>
      <c r="C5422" s="752">
        <v>3074</v>
      </c>
      <c r="D5422" s="343" t="s">
        <v>11897</v>
      </c>
      <c r="E5422" s="752" t="s">
        <v>435</v>
      </c>
      <c r="F5422" s="752" t="s">
        <v>212</v>
      </c>
    </row>
    <row r="5423" spans="2:6" x14ac:dyDescent="0.35">
      <c r="B5423" s="752" t="s">
        <v>1700</v>
      </c>
      <c r="C5423" s="752">
        <v>3075</v>
      </c>
      <c r="D5423" s="343" t="s">
        <v>11896</v>
      </c>
      <c r="E5423" s="752" t="s">
        <v>435</v>
      </c>
      <c r="F5423" s="752" t="s">
        <v>212</v>
      </c>
    </row>
    <row r="5424" spans="2:6" x14ac:dyDescent="0.35">
      <c r="B5424" s="752" t="s">
        <v>1700</v>
      </c>
      <c r="C5424" s="752">
        <v>3076</v>
      </c>
      <c r="D5424" s="343" t="s">
        <v>11895</v>
      </c>
      <c r="E5424" s="752" t="s">
        <v>435</v>
      </c>
      <c r="F5424" s="752" t="s">
        <v>212</v>
      </c>
    </row>
    <row r="5425" spans="2:6" x14ac:dyDescent="0.35">
      <c r="B5425" s="752" t="s">
        <v>1700</v>
      </c>
      <c r="C5425" s="752">
        <v>3078</v>
      </c>
      <c r="D5425" s="343" t="s">
        <v>11894</v>
      </c>
      <c r="E5425" s="752" t="s">
        <v>435</v>
      </c>
      <c r="F5425" s="752" t="s">
        <v>210</v>
      </c>
    </row>
    <row r="5426" spans="2:6" x14ac:dyDescent="0.35">
      <c r="B5426" s="752" t="s">
        <v>1700</v>
      </c>
      <c r="C5426" s="752">
        <v>3078</v>
      </c>
      <c r="D5426" s="343" t="s">
        <v>9067</v>
      </c>
      <c r="E5426" s="752" t="s">
        <v>435</v>
      </c>
      <c r="F5426" s="752" t="s">
        <v>210</v>
      </c>
    </row>
    <row r="5427" spans="2:6" x14ac:dyDescent="0.35">
      <c r="B5427" s="752" t="s">
        <v>1700</v>
      </c>
      <c r="C5427" s="752">
        <v>3079</v>
      </c>
      <c r="D5427" s="343" t="s">
        <v>11893</v>
      </c>
      <c r="E5427" s="752" t="s">
        <v>435</v>
      </c>
      <c r="F5427" s="752" t="s">
        <v>210</v>
      </c>
    </row>
    <row r="5428" spans="2:6" x14ac:dyDescent="0.35">
      <c r="B5428" s="752" t="s">
        <v>1700</v>
      </c>
      <c r="C5428" s="752">
        <v>3079</v>
      </c>
      <c r="D5428" s="343" t="s">
        <v>11892</v>
      </c>
      <c r="E5428" s="752" t="s">
        <v>435</v>
      </c>
      <c r="F5428" s="752" t="s">
        <v>210</v>
      </c>
    </row>
    <row r="5429" spans="2:6" x14ac:dyDescent="0.35">
      <c r="B5429" s="752" t="s">
        <v>1700</v>
      </c>
      <c r="C5429" s="752">
        <v>3079</v>
      </c>
      <c r="D5429" s="343" t="s">
        <v>11891</v>
      </c>
      <c r="E5429" s="752" t="s">
        <v>435</v>
      </c>
      <c r="F5429" s="752" t="s">
        <v>210</v>
      </c>
    </row>
    <row r="5430" spans="2:6" x14ac:dyDescent="0.35">
      <c r="B5430" s="752" t="s">
        <v>1700</v>
      </c>
      <c r="C5430" s="752">
        <v>3081</v>
      </c>
      <c r="D5430" s="343" t="s">
        <v>6512</v>
      </c>
      <c r="E5430" s="752" t="s">
        <v>435</v>
      </c>
      <c r="F5430" s="752" t="s">
        <v>212</v>
      </c>
    </row>
    <row r="5431" spans="2:6" x14ac:dyDescent="0.35">
      <c r="B5431" s="752" t="s">
        <v>1700</v>
      </c>
      <c r="C5431" s="752">
        <v>3081</v>
      </c>
      <c r="D5431" s="343" t="s">
        <v>11890</v>
      </c>
      <c r="E5431" s="752" t="s">
        <v>435</v>
      </c>
      <c r="F5431" s="752" t="s">
        <v>212</v>
      </c>
    </row>
    <row r="5432" spans="2:6" x14ac:dyDescent="0.35">
      <c r="B5432" s="752" t="s">
        <v>1700</v>
      </c>
      <c r="C5432" s="752">
        <v>3081</v>
      </c>
      <c r="D5432" s="343" t="s">
        <v>11889</v>
      </c>
      <c r="E5432" s="752" t="s">
        <v>435</v>
      </c>
      <c r="F5432" s="752" t="s">
        <v>212</v>
      </c>
    </row>
    <row r="5433" spans="2:6" x14ac:dyDescent="0.35">
      <c r="B5433" s="752" t="s">
        <v>1700</v>
      </c>
      <c r="C5433" s="752">
        <v>3081</v>
      </c>
      <c r="D5433" s="343" t="s">
        <v>11888</v>
      </c>
      <c r="E5433" s="752" t="s">
        <v>435</v>
      </c>
      <c r="F5433" s="752" t="s">
        <v>212</v>
      </c>
    </row>
    <row r="5434" spans="2:6" x14ac:dyDescent="0.35">
      <c r="B5434" s="752" t="s">
        <v>1700</v>
      </c>
      <c r="C5434" s="752">
        <v>3082</v>
      </c>
      <c r="D5434" s="343" t="s">
        <v>11887</v>
      </c>
      <c r="E5434" s="752" t="s">
        <v>435</v>
      </c>
      <c r="F5434" s="752" t="s">
        <v>212</v>
      </c>
    </row>
    <row r="5435" spans="2:6" x14ac:dyDescent="0.35">
      <c r="B5435" s="752" t="s">
        <v>1700</v>
      </c>
      <c r="C5435" s="752">
        <v>3083</v>
      </c>
      <c r="D5435" s="343" t="s">
        <v>6875</v>
      </c>
      <c r="E5435" s="752" t="s">
        <v>435</v>
      </c>
      <c r="F5435" s="752" t="s">
        <v>212</v>
      </c>
    </row>
    <row r="5436" spans="2:6" x14ac:dyDescent="0.35">
      <c r="B5436" s="752" t="s">
        <v>1700</v>
      </c>
      <c r="C5436" s="752">
        <v>3083</v>
      </c>
      <c r="D5436" s="343" t="s">
        <v>11886</v>
      </c>
      <c r="E5436" s="752" t="s">
        <v>435</v>
      </c>
      <c r="F5436" s="752" t="s">
        <v>212</v>
      </c>
    </row>
    <row r="5437" spans="2:6" x14ac:dyDescent="0.35">
      <c r="B5437" s="752" t="s">
        <v>1700</v>
      </c>
      <c r="C5437" s="752">
        <v>3083</v>
      </c>
      <c r="D5437" s="343" t="s">
        <v>11885</v>
      </c>
      <c r="E5437" s="752" t="s">
        <v>435</v>
      </c>
      <c r="F5437" s="752" t="s">
        <v>212</v>
      </c>
    </row>
    <row r="5438" spans="2:6" x14ac:dyDescent="0.35">
      <c r="B5438" s="752" t="s">
        <v>1700</v>
      </c>
      <c r="C5438" s="752">
        <v>3084</v>
      </c>
      <c r="D5438" s="343" t="s">
        <v>11884</v>
      </c>
      <c r="E5438" s="752" t="s">
        <v>435</v>
      </c>
      <c r="F5438" s="752" t="s">
        <v>210</v>
      </c>
    </row>
    <row r="5439" spans="2:6" x14ac:dyDescent="0.35">
      <c r="B5439" s="752" t="s">
        <v>1700</v>
      </c>
      <c r="C5439" s="752">
        <v>3084</v>
      </c>
      <c r="D5439" s="343" t="s">
        <v>11883</v>
      </c>
      <c r="E5439" s="752" t="s">
        <v>435</v>
      </c>
      <c r="F5439" s="752" t="s">
        <v>210</v>
      </c>
    </row>
    <row r="5440" spans="2:6" x14ac:dyDescent="0.35">
      <c r="B5440" s="752" t="s">
        <v>1700</v>
      </c>
      <c r="C5440" s="752">
        <v>3084</v>
      </c>
      <c r="D5440" s="343" t="s">
        <v>11882</v>
      </c>
      <c r="E5440" s="752" t="s">
        <v>435</v>
      </c>
      <c r="F5440" s="752" t="s">
        <v>210</v>
      </c>
    </row>
    <row r="5441" spans="2:6" x14ac:dyDescent="0.35">
      <c r="B5441" s="752" t="s">
        <v>1700</v>
      </c>
      <c r="C5441" s="752">
        <v>3084</v>
      </c>
      <c r="D5441" s="343" t="s">
        <v>11881</v>
      </c>
      <c r="E5441" s="752" t="s">
        <v>435</v>
      </c>
      <c r="F5441" s="752" t="s">
        <v>210</v>
      </c>
    </row>
    <row r="5442" spans="2:6" x14ac:dyDescent="0.35">
      <c r="B5442" s="752" t="s">
        <v>1700</v>
      </c>
      <c r="C5442" s="752">
        <v>3084</v>
      </c>
      <c r="D5442" s="343" t="s">
        <v>11880</v>
      </c>
      <c r="E5442" s="752" t="s">
        <v>435</v>
      </c>
      <c r="F5442" s="752" t="s">
        <v>210</v>
      </c>
    </row>
    <row r="5443" spans="2:6" x14ac:dyDescent="0.35">
      <c r="B5443" s="752" t="s">
        <v>1700</v>
      </c>
      <c r="C5443" s="752">
        <v>3085</v>
      </c>
      <c r="D5443" s="343" t="s">
        <v>2615</v>
      </c>
      <c r="E5443" s="752" t="s">
        <v>435</v>
      </c>
      <c r="F5443" s="752" t="s">
        <v>212</v>
      </c>
    </row>
    <row r="5444" spans="2:6" x14ac:dyDescent="0.35">
      <c r="B5444" s="752" t="s">
        <v>1700</v>
      </c>
      <c r="C5444" s="752">
        <v>3085</v>
      </c>
      <c r="D5444" s="343" t="s">
        <v>11879</v>
      </c>
      <c r="E5444" s="752" t="s">
        <v>435</v>
      </c>
      <c r="F5444" s="752" t="s">
        <v>212</v>
      </c>
    </row>
    <row r="5445" spans="2:6" x14ac:dyDescent="0.35">
      <c r="B5445" s="752" t="s">
        <v>1700</v>
      </c>
      <c r="C5445" s="752">
        <v>3085</v>
      </c>
      <c r="D5445" s="343" t="s">
        <v>11878</v>
      </c>
      <c r="E5445" s="752" t="s">
        <v>435</v>
      </c>
      <c r="F5445" s="752" t="s">
        <v>212</v>
      </c>
    </row>
    <row r="5446" spans="2:6" x14ac:dyDescent="0.35">
      <c r="B5446" s="752" t="s">
        <v>1700</v>
      </c>
      <c r="C5446" s="752">
        <v>3087</v>
      </c>
      <c r="D5446" s="343" t="s">
        <v>11877</v>
      </c>
      <c r="E5446" s="752" t="s">
        <v>435</v>
      </c>
      <c r="F5446" s="752" t="s">
        <v>212</v>
      </c>
    </row>
    <row r="5447" spans="2:6" x14ac:dyDescent="0.35">
      <c r="B5447" s="752" t="s">
        <v>1700</v>
      </c>
      <c r="C5447" s="752">
        <v>3087</v>
      </c>
      <c r="D5447" s="343" t="s">
        <v>11876</v>
      </c>
      <c r="E5447" s="752" t="s">
        <v>435</v>
      </c>
      <c r="F5447" s="752" t="s">
        <v>212</v>
      </c>
    </row>
    <row r="5448" spans="2:6" x14ac:dyDescent="0.35">
      <c r="B5448" s="752" t="s">
        <v>1700</v>
      </c>
      <c r="C5448" s="752">
        <v>3088</v>
      </c>
      <c r="D5448" s="343" t="s">
        <v>11875</v>
      </c>
      <c r="E5448" s="752" t="s">
        <v>435</v>
      </c>
      <c r="F5448" s="752" t="s">
        <v>212</v>
      </c>
    </row>
    <row r="5449" spans="2:6" x14ac:dyDescent="0.35">
      <c r="B5449" s="752" t="s">
        <v>1700</v>
      </c>
      <c r="C5449" s="752">
        <v>3088</v>
      </c>
      <c r="D5449" s="343" t="s">
        <v>11874</v>
      </c>
      <c r="E5449" s="752" t="s">
        <v>435</v>
      </c>
      <c r="F5449" s="752" t="s">
        <v>212</v>
      </c>
    </row>
    <row r="5450" spans="2:6" x14ac:dyDescent="0.35">
      <c r="B5450" s="752" t="s">
        <v>1700</v>
      </c>
      <c r="C5450" s="752">
        <v>3088</v>
      </c>
      <c r="D5450" s="343" t="s">
        <v>11873</v>
      </c>
      <c r="E5450" s="752" t="s">
        <v>435</v>
      </c>
      <c r="F5450" s="752" t="s">
        <v>212</v>
      </c>
    </row>
    <row r="5451" spans="2:6" x14ac:dyDescent="0.35">
      <c r="B5451" s="752" t="s">
        <v>1700</v>
      </c>
      <c r="C5451" s="752">
        <v>3089</v>
      </c>
      <c r="D5451" s="343" t="s">
        <v>11872</v>
      </c>
      <c r="E5451" s="752" t="s">
        <v>435</v>
      </c>
      <c r="F5451" s="752" t="s">
        <v>212</v>
      </c>
    </row>
    <row r="5452" spans="2:6" x14ac:dyDescent="0.35">
      <c r="B5452" s="752" t="s">
        <v>1700</v>
      </c>
      <c r="C5452" s="752">
        <v>3090</v>
      </c>
      <c r="D5452" s="343" t="s">
        <v>2260</v>
      </c>
      <c r="E5452" s="752" t="s">
        <v>435</v>
      </c>
      <c r="F5452" s="752" t="s">
        <v>210</v>
      </c>
    </row>
    <row r="5453" spans="2:6" x14ac:dyDescent="0.35">
      <c r="B5453" s="752" t="s">
        <v>1700</v>
      </c>
      <c r="C5453" s="752">
        <v>3091</v>
      </c>
      <c r="D5453" s="343" t="s">
        <v>11871</v>
      </c>
      <c r="E5453" s="752" t="s">
        <v>435</v>
      </c>
      <c r="F5453" s="752" t="s">
        <v>210</v>
      </c>
    </row>
    <row r="5454" spans="2:6" x14ac:dyDescent="0.35">
      <c r="B5454" s="752" t="s">
        <v>1700</v>
      </c>
      <c r="C5454" s="752">
        <v>3093</v>
      </c>
      <c r="D5454" s="343" t="s">
        <v>11870</v>
      </c>
      <c r="E5454" s="752" t="s">
        <v>435</v>
      </c>
      <c r="F5454" s="752" t="s">
        <v>210</v>
      </c>
    </row>
    <row r="5455" spans="2:6" x14ac:dyDescent="0.35">
      <c r="B5455" s="752" t="s">
        <v>1700</v>
      </c>
      <c r="C5455" s="752">
        <v>3094</v>
      </c>
      <c r="D5455" s="343" t="s">
        <v>11869</v>
      </c>
      <c r="E5455" s="752" t="s">
        <v>435</v>
      </c>
      <c r="F5455" s="752" t="s">
        <v>212</v>
      </c>
    </row>
    <row r="5456" spans="2:6" x14ac:dyDescent="0.35">
      <c r="B5456" s="752" t="s">
        <v>1700</v>
      </c>
      <c r="C5456" s="752">
        <v>3095</v>
      </c>
      <c r="D5456" s="343" t="s">
        <v>11868</v>
      </c>
      <c r="E5456" s="752" t="s">
        <v>435</v>
      </c>
      <c r="F5456" s="752" t="s">
        <v>210</v>
      </c>
    </row>
    <row r="5457" spans="2:6" x14ac:dyDescent="0.35">
      <c r="B5457" s="752" t="s">
        <v>1700</v>
      </c>
      <c r="C5457" s="752">
        <v>3095</v>
      </c>
      <c r="D5457" s="343" t="s">
        <v>11867</v>
      </c>
      <c r="E5457" s="752" t="s">
        <v>435</v>
      </c>
      <c r="F5457" s="752" t="s">
        <v>210</v>
      </c>
    </row>
    <row r="5458" spans="2:6" x14ac:dyDescent="0.35">
      <c r="B5458" s="752" t="s">
        <v>1700</v>
      </c>
      <c r="C5458" s="752">
        <v>3095</v>
      </c>
      <c r="D5458" s="343" t="s">
        <v>11866</v>
      </c>
      <c r="E5458" s="752" t="s">
        <v>435</v>
      </c>
      <c r="F5458" s="752" t="s">
        <v>210</v>
      </c>
    </row>
    <row r="5459" spans="2:6" x14ac:dyDescent="0.35">
      <c r="B5459" s="752" t="s">
        <v>1700</v>
      </c>
      <c r="C5459" s="752">
        <v>3096</v>
      </c>
      <c r="D5459" s="343" t="s">
        <v>11865</v>
      </c>
      <c r="E5459" s="752" t="s">
        <v>435</v>
      </c>
      <c r="F5459" s="752" t="s">
        <v>212</v>
      </c>
    </row>
    <row r="5460" spans="2:6" x14ac:dyDescent="0.35">
      <c r="B5460" s="752" t="s">
        <v>1700</v>
      </c>
      <c r="C5460" s="752">
        <v>3097</v>
      </c>
      <c r="D5460" s="343" t="s">
        <v>11864</v>
      </c>
      <c r="E5460" s="752" t="s">
        <v>435</v>
      </c>
      <c r="F5460" s="752" t="s">
        <v>210</v>
      </c>
    </row>
    <row r="5461" spans="2:6" x14ac:dyDescent="0.35">
      <c r="B5461" s="752" t="s">
        <v>1700</v>
      </c>
      <c r="C5461" s="752">
        <v>3097</v>
      </c>
      <c r="D5461" s="343" t="s">
        <v>11863</v>
      </c>
      <c r="E5461" s="752" t="s">
        <v>435</v>
      </c>
      <c r="F5461" s="752" t="s">
        <v>210</v>
      </c>
    </row>
    <row r="5462" spans="2:6" x14ac:dyDescent="0.35">
      <c r="B5462" s="752" t="s">
        <v>1700</v>
      </c>
      <c r="C5462" s="752">
        <v>3097</v>
      </c>
      <c r="D5462" s="343" t="s">
        <v>11862</v>
      </c>
      <c r="E5462" s="752" t="s">
        <v>435</v>
      </c>
      <c r="F5462" s="752" t="s">
        <v>210</v>
      </c>
    </row>
    <row r="5463" spans="2:6" x14ac:dyDescent="0.35">
      <c r="B5463" s="752" t="s">
        <v>1700</v>
      </c>
      <c r="C5463" s="752">
        <v>3099</v>
      </c>
      <c r="D5463" s="343" t="s">
        <v>11861</v>
      </c>
      <c r="E5463" s="752" t="s">
        <v>435</v>
      </c>
      <c r="F5463" s="752" t="s">
        <v>212</v>
      </c>
    </row>
    <row r="5464" spans="2:6" x14ac:dyDescent="0.35">
      <c r="B5464" s="752" t="s">
        <v>1700</v>
      </c>
      <c r="C5464" s="752">
        <v>3099</v>
      </c>
      <c r="D5464" s="343" t="s">
        <v>11860</v>
      </c>
      <c r="E5464" s="752" t="s">
        <v>435</v>
      </c>
      <c r="F5464" s="752" t="s">
        <v>212</v>
      </c>
    </row>
    <row r="5465" spans="2:6" x14ac:dyDescent="0.35">
      <c r="B5465" s="752" t="s">
        <v>1700</v>
      </c>
      <c r="C5465" s="752">
        <v>3099</v>
      </c>
      <c r="D5465" s="343" t="s">
        <v>11859</v>
      </c>
      <c r="E5465" s="752" t="s">
        <v>435</v>
      </c>
      <c r="F5465" s="752" t="s">
        <v>212</v>
      </c>
    </row>
    <row r="5466" spans="2:6" x14ac:dyDescent="0.35">
      <c r="B5466" s="752" t="s">
        <v>1700</v>
      </c>
      <c r="C5466" s="752">
        <v>3099</v>
      </c>
      <c r="D5466" s="343" t="s">
        <v>11858</v>
      </c>
      <c r="E5466" s="752" t="s">
        <v>435</v>
      </c>
      <c r="F5466" s="752" t="s">
        <v>212</v>
      </c>
    </row>
    <row r="5467" spans="2:6" x14ac:dyDescent="0.35">
      <c r="B5467" s="752" t="s">
        <v>1700</v>
      </c>
      <c r="C5467" s="752">
        <v>3099</v>
      </c>
      <c r="D5467" s="343" t="s">
        <v>11857</v>
      </c>
      <c r="E5467" s="752" t="s">
        <v>435</v>
      </c>
      <c r="F5467" s="752" t="s">
        <v>212</v>
      </c>
    </row>
    <row r="5468" spans="2:6" x14ac:dyDescent="0.35">
      <c r="B5468" s="752" t="s">
        <v>1700</v>
      </c>
      <c r="C5468" s="752">
        <v>3101</v>
      </c>
      <c r="D5468" s="343" t="s">
        <v>11856</v>
      </c>
      <c r="E5468" s="752" t="s">
        <v>435</v>
      </c>
      <c r="F5468" s="752" t="s">
        <v>210</v>
      </c>
    </row>
    <row r="5469" spans="2:6" x14ac:dyDescent="0.35">
      <c r="B5469" s="752" t="s">
        <v>1700</v>
      </c>
      <c r="C5469" s="752">
        <v>3101</v>
      </c>
      <c r="D5469" s="343" t="s">
        <v>11855</v>
      </c>
      <c r="E5469" s="752" t="s">
        <v>435</v>
      </c>
      <c r="F5469" s="752" t="s">
        <v>210</v>
      </c>
    </row>
    <row r="5470" spans="2:6" x14ac:dyDescent="0.35">
      <c r="B5470" s="752" t="s">
        <v>1700</v>
      </c>
      <c r="C5470" s="752">
        <v>3102</v>
      </c>
      <c r="D5470" s="343" t="s">
        <v>11854</v>
      </c>
      <c r="E5470" s="752" t="s">
        <v>435</v>
      </c>
      <c r="F5470" s="752" t="s">
        <v>210</v>
      </c>
    </row>
    <row r="5471" spans="2:6" x14ac:dyDescent="0.35">
      <c r="B5471" s="752" t="s">
        <v>1700</v>
      </c>
      <c r="C5471" s="752">
        <v>3103</v>
      </c>
      <c r="D5471" s="343" t="s">
        <v>11853</v>
      </c>
      <c r="E5471" s="752" t="s">
        <v>435</v>
      </c>
      <c r="F5471" s="752" t="s">
        <v>210</v>
      </c>
    </row>
    <row r="5472" spans="2:6" x14ac:dyDescent="0.35">
      <c r="B5472" s="752" t="s">
        <v>1700</v>
      </c>
      <c r="C5472" s="752">
        <v>3103</v>
      </c>
      <c r="D5472" s="343" t="s">
        <v>11852</v>
      </c>
      <c r="E5472" s="752" t="s">
        <v>435</v>
      </c>
      <c r="F5472" s="752" t="s">
        <v>210</v>
      </c>
    </row>
    <row r="5473" spans="2:6" x14ac:dyDescent="0.35">
      <c r="B5473" s="752" t="s">
        <v>1700</v>
      </c>
      <c r="C5473" s="752">
        <v>3103</v>
      </c>
      <c r="D5473" s="343" t="s">
        <v>3519</v>
      </c>
      <c r="E5473" s="752" t="s">
        <v>435</v>
      </c>
      <c r="F5473" s="752" t="s">
        <v>210</v>
      </c>
    </row>
    <row r="5474" spans="2:6" x14ac:dyDescent="0.35">
      <c r="B5474" s="752" t="s">
        <v>1700</v>
      </c>
      <c r="C5474" s="752">
        <v>3103</v>
      </c>
      <c r="D5474" s="343" t="s">
        <v>11851</v>
      </c>
      <c r="E5474" s="752" t="s">
        <v>435</v>
      </c>
      <c r="F5474" s="752" t="s">
        <v>210</v>
      </c>
    </row>
    <row r="5475" spans="2:6" x14ac:dyDescent="0.35">
      <c r="B5475" s="752" t="s">
        <v>1700</v>
      </c>
      <c r="C5475" s="752">
        <v>3104</v>
      </c>
      <c r="D5475" s="343" t="s">
        <v>11850</v>
      </c>
      <c r="E5475" s="752" t="s">
        <v>435</v>
      </c>
      <c r="F5475" s="752" t="s">
        <v>210</v>
      </c>
    </row>
    <row r="5476" spans="2:6" x14ac:dyDescent="0.35">
      <c r="B5476" s="752" t="s">
        <v>1700</v>
      </c>
      <c r="C5476" s="752">
        <v>3104</v>
      </c>
      <c r="D5476" s="343" t="s">
        <v>11849</v>
      </c>
      <c r="E5476" s="752" t="s">
        <v>435</v>
      </c>
      <c r="F5476" s="752" t="s">
        <v>210</v>
      </c>
    </row>
    <row r="5477" spans="2:6" x14ac:dyDescent="0.35">
      <c r="B5477" s="752" t="s">
        <v>1700</v>
      </c>
      <c r="C5477" s="752">
        <v>3105</v>
      </c>
      <c r="D5477" s="343" t="s">
        <v>11848</v>
      </c>
      <c r="E5477" s="752" t="s">
        <v>435</v>
      </c>
      <c r="F5477" s="752" t="s">
        <v>210</v>
      </c>
    </row>
    <row r="5478" spans="2:6" x14ac:dyDescent="0.35">
      <c r="B5478" s="752" t="s">
        <v>1700</v>
      </c>
      <c r="C5478" s="752">
        <v>3106</v>
      </c>
      <c r="D5478" s="343" t="s">
        <v>11847</v>
      </c>
      <c r="E5478" s="752" t="s">
        <v>435</v>
      </c>
      <c r="F5478" s="752" t="s">
        <v>210</v>
      </c>
    </row>
    <row r="5479" spans="2:6" x14ac:dyDescent="0.35">
      <c r="B5479" s="752" t="s">
        <v>1700</v>
      </c>
      <c r="C5479" s="752">
        <v>3107</v>
      </c>
      <c r="D5479" s="343" t="s">
        <v>11846</v>
      </c>
      <c r="E5479" s="752" t="s">
        <v>435</v>
      </c>
      <c r="F5479" s="752" t="s">
        <v>210</v>
      </c>
    </row>
    <row r="5480" spans="2:6" x14ac:dyDescent="0.35">
      <c r="B5480" s="752" t="s">
        <v>1700</v>
      </c>
      <c r="C5480" s="752">
        <v>3108</v>
      </c>
      <c r="D5480" s="343" t="s">
        <v>11845</v>
      </c>
      <c r="E5480" s="752" t="s">
        <v>435</v>
      </c>
      <c r="F5480" s="752" t="s">
        <v>210</v>
      </c>
    </row>
    <row r="5481" spans="2:6" x14ac:dyDescent="0.35">
      <c r="B5481" s="752" t="s">
        <v>1700</v>
      </c>
      <c r="C5481" s="752">
        <v>3109</v>
      </c>
      <c r="D5481" s="343" t="s">
        <v>11844</v>
      </c>
      <c r="E5481" s="752" t="s">
        <v>435</v>
      </c>
      <c r="F5481" s="752" t="s">
        <v>210</v>
      </c>
    </row>
    <row r="5482" spans="2:6" x14ac:dyDescent="0.35">
      <c r="B5482" s="752" t="s">
        <v>1700</v>
      </c>
      <c r="C5482" s="752">
        <v>3109</v>
      </c>
      <c r="D5482" s="343" t="s">
        <v>11843</v>
      </c>
      <c r="E5482" s="752" t="s">
        <v>435</v>
      </c>
      <c r="F5482" s="752" t="s">
        <v>210</v>
      </c>
    </row>
    <row r="5483" spans="2:6" x14ac:dyDescent="0.35">
      <c r="B5483" s="752" t="s">
        <v>1700</v>
      </c>
      <c r="C5483" s="752">
        <v>3111</v>
      </c>
      <c r="D5483" s="343" t="s">
        <v>11842</v>
      </c>
      <c r="E5483" s="752" t="s">
        <v>435</v>
      </c>
      <c r="F5483" s="752" t="s">
        <v>210</v>
      </c>
    </row>
    <row r="5484" spans="2:6" x14ac:dyDescent="0.35">
      <c r="B5484" s="752" t="s">
        <v>1700</v>
      </c>
      <c r="C5484" s="752">
        <v>3113</v>
      </c>
      <c r="D5484" s="343" t="s">
        <v>11841</v>
      </c>
      <c r="E5484" s="752" t="s">
        <v>435</v>
      </c>
      <c r="F5484" s="752" t="s">
        <v>210</v>
      </c>
    </row>
    <row r="5485" spans="2:6" x14ac:dyDescent="0.35">
      <c r="B5485" s="752" t="s">
        <v>1700</v>
      </c>
      <c r="C5485" s="752">
        <v>3113</v>
      </c>
      <c r="D5485" s="343" t="s">
        <v>11840</v>
      </c>
      <c r="E5485" s="752" t="s">
        <v>435</v>
      </c>
      <c r="F5485" s="752" t="s">
        <v>210</v>
      </c>
    </row>
    <row r="5486" spans="2:6" x14ac:dyDescent="0.35">
      <c r="B5486" s="752" t="s">
        <v>1700</v>
      </c>
      <c r="C5486" s="752">
        <v>3114</v>
      </c>
      <c r="D5486" s="343" t="s">
        <v>11839</v>
      </c>
      <c r="E5486" s="752" t="s">
        <v>435</v>
      </c>
      <c r="F5486" s="752" t="s">
        <v>210</v>
      </c>
    </row>
    <row r="5487" spans="2:6" x14ac:dyDescent="0.35">
      <c r="B5487" s="752" t="s">
        <v>1700</v>
      </c>
      <c r="C5487" s="752">
        <v>3115</v>
      </c>
      <c r="D5487" s="343" t="s">
        <v>11838</v>
      </c>
      <c r="E5487" s="752" t="s">
        <v>435</v>
      </c>
      <c r="F5487" s="752" t="s">
        <v>210</v>
      </c>
    </row>
    <row r="5488" spans="2:6" x14ac:dyDescent="0.35">
      <c r="B5488" s="752" t="s">
        <v>1700</v>
      </c>
      <c r="C5488" s="752">
        <v>3116</v>
      </c>
      <c r="D5488" s="343" t="s">
        <v>11837</v>
      </c>
      <c r="E5488" s="752" t="s">
        <v>435</v>
      </c>
      <c r="F5488" s="752" t="s">
        <v>212</v>
      </c>
    </row>
    <row r="5489" spans="2:6" x14ac:dyDescent="0.35">
      <c r="B5489" s="752" t="s">
        <v>1700</v>
      </c>
      <c r="C5489" s="752">
        <v>3121</v>
      </c>
      <c r="D5489" s="343" t="s">
        <v>11836</v>
      </c>
      <c r="E5489" s="752" t="s">
        <v>435</v>
      </c>
      <c r="F5489" s="752" t="s">
        <v>210</v>
      </c>
    </row>
    <row r="5490" spans="2:6" x14ac:dyDescent="0.35">
      <c r="B5490" s="752" t="s">
        <v>1700</v>
      </c>
      <c r="C5490" s="752">
        <v>3121</v>
      </c>
      <c r="D5490" s="343" t="s">
        <v>11835</v>
      </c>
      <c r="E5490" s="752" t="s">
        <v>435</v>
      </c>
      <c r="F5490" s="752" t="s">
        <v>210</v>
      </c>
    </row>
    <row r="5491" spans="2:6" x14ac:dyDescent="0.35">
      <c r="B5491" s="752" t="s">
        <v>1700</v>
      </c>
      <c r="C5491" s="752">
        <v>3121</v>
      </c>
      <c r="D5491" s="343" t="s">
        <v>2424</v>
      </c>
      <c r="E5491" s="752" t="s">
        <v>435</v>
      </c>
      <c r="F5491" s="752" t="s">
        <v>210</v>
      </c>
    </row>
    <row r="5492" spans="2:6" x14ac:dyDescent="0.35">
      <c r="B5492" s="752" t="s">
        <v>1700</v>
      </c>
      <c r="C5492" s="752">
        <v>3121</v>
      </c>
      <c r="D5492" s="343" t="s">
        <v>2422</v>
      </c>
      <c r="E5492" s="752" t="s">
        <v>435</v>
      </c>
      <c r="F5492" s="752" t="s">
        <v>210</v>
      </c>
    </row>
    <row r="5493" spans="2:6" x14ac:dyDescent="0.35">
      <c r="B5493" s="752" t="s">
        <v>1700</v>
      </c>
      <c r="C5493" s="752">
        <v>3121</v>
      </c>
      <c r="D5493" s="343" t="s">
        <v>11834</v>
      </c>
      <c r="E5493" s="752" t="s">
        <v>435</v>
      </c>
      <c r="F5493" s="752" t="s">
        <v>210</v>
      </c>
    </row>
    <row r="5494" spans="2:6" x14ac:dyDescent="0.35">
      <c r="B5494" s="752" t="s">
        <v>1700</v>
      </c>
      <c r="C5494" s="752">
        <v>3121</v>
      </c>
      <c r="D5494" s="343" t="s">
        <v>11833</v>
      </c>
      <c r="E5494" s="752" t="s">
        <v>435</v>
      </c>
      <c r="F5494" s="752" t="s">
        <v>210</v>
      </c>
    </row>
    <row r="5495" spans="2:6" x14ac:dyDescent="0.35">
      <c r="B5495" s="752" t="s">
        <v>1700</v>
      </c>
      <c r="C5495" s="752">
        <v>3121</v>
      </c>
      <c r="D5495" s="343" t="s">
        <v>11832</v>
      </c>
      <c r="E5495" s="752" t="s">
        <v>435</v>
      </c>
      <c r="F5495" s="752" t="s">
        <v>210</v>
      </c>
    </row>
    <row r="5496" spans="2:6" x14ac:dyDescent="0.35">
      <c r="B5496" s="752" t="s">
        <v>1700</v>
      </c>
      <c r="C5496" s="752">
        <v>3122</v>
      </c>
      <c r="D5496" s="343" t="s">
        <v>11831</v>
      </c>
      <c r="E5496" s="752" t="s">
        <v>435</v>
      </c>
      <c r="F5496" s="752" t="s">
        <v>210</v>
      </c>
    </row>
    <row r="5497" spans="2:6" x14ac:dyDescent="0.35">
      <c r="B5497" s="752" t="s">
        <v>1700</v>
      </c>
      <c r="C5497" s="752">
        <v>3122</v>
      </c>
      <c r="D5497" s="343" t="s">
        <v>11830</v>
      </c>
      <c r="E5497" s="752" t="s">
        <v>435</v>
      </c>
      <c r="F5497" s="752" t="s">
        <v>210</v>
      </c>
    </row>
    <row r="5498" spans="2:6" x14ac:dyDescent="0.35">
      <c r="B5498" s="752" t="s">
        <v>1700</v>
      </c>
      <c r="C5498" s="752">
        <v>3122</v>
      </c>
      <c r="D5498" s="343" t="s">
        <v>5869</v>
      </c>
      <c r="E5498" s="752" t="s">
        <v>435</v>
      </c>
      <c r="F5498" s="752" t="s">
        <v>210</v>
      </c>
    </row>
    <row r="5499" spans="2:6" x14ac:dyDescent="0.35">
      <c r="B5499" s="752" t="s">
        <v>1700</v>
      </c>
      <c r="C5499" s="752">
        <v>3122</v>
      </c>
      <c r="D5499" s="343" t="s">
        <v>11829</v>
      </c>
      <c r="E5499" s="752" t="s">
        <v>435</v>
      </c>
      <c r="F5499" s="752" t="s">
        <v>210</v>
      </c>
    </row>
    <row r="5500" spans="2:6" x14ac:dyDescent="0.35">
      <c r="B5500" s="752" t="s">
        <v>1700</v>
      </c>
      <c r="C5500" s="752">
        <v>3122</v>
      </c>
      <c r="D5500" s="343" t="s">
        <v>11828</v>
      </c>
      <c r="E5500" s="752" t="s">
        <v>435</v>
      </c>
      <c r="F5500" s="752" t="s">
        <v>210</v>
      </c>
    </row>
    <row r="5501" spans="2:6" x14ac:dyDescent="0.35">
      <c r="B5501" s="752" t="s">
        <v>1700</v>
      </c>
      <c r="C5501" s="752">
        <v>3123</v>
      </c>
      <c r="D5501" s="343" t="s">
        <v>4796</v>
      </c>
      <c r="E5501" s="752" t="s">
        <v>435</v>
      </c>
      <c r="F5501" s="752" t="s">
        <v>210</v>
      </c>
    </row>
    <row r="5502" spans="2:6" x14ac:dyDescent="0.35">
      <c r="B5502" s="752" t="s">
        <v>1700</v>
      </c>
      <c r="C5502" s="752">
        <v>3123</v>
      </c>
      <c r="D5502" s="343" t="s">
        <v>11827</v>
      </c>
      <c r="E5502" s="752" t="s">
        <v>435</v>
      </c>
      <c r="F5502" s="752" t="s">
        <v>210</v>
      </c>
    </row>
    <row r="5503" spans="2:6" x14ac:dyDescent="0.35">
      <c r="B5503" s="752" t="s">
        <v>1700</v>
      </c>
      <c r="C5503" s="752">
        <v>3124</v>
      </c>
      <c r="D5503" s="343" t="s">
        <v>11826</v>
      </c>
      <c r="E5503" s="752" t="s">
        <v>435</v>
      </c>
      <c r="F5503" s="752" t="s">
        <v>210</v>
      </c>
    </row>
    <row r="5504" spans="2:6" x14ac:dyDescent="0.35">
      <c r="B5504" s="752" t="s">
        <v>1700</v>
      </c>
      <c r="C5504" s="752">
        <v>3124</v>
      </c>
      <c r="D5504" s="343" t="s">
        <v>11825</v>
      </c>
      <c r="E5504" s="752" t="s">
        <v>435</v>
      </c>
      <c r="F5504" s="752" t="s">
        <v>210</v>
      </c>
    </row>
    <row r="5505" spans="2:6" x14ac:dyDescent="0.35">
      <c r="B5505" s="752" t="s">
        <v>1700</v>
      </c>
      <c r="C5505" s="752">
        <v>3124</v>
      </c>
      <c r="D5505" s="343" t="s">
        <v>11824</v>
      </c>
      <c r="E5505" s="752" t="s">
        <v>435</v>
      </c>
      <c r="F5505" s="752" t="s">
        <v>210</v>
      </c>
    </row>
    <row r="5506" spans="2:6" x14ac:dyDescent="0.35">
      <c r="B5506" s="752" t="s">
        <v>1700</v>
      </c>
      <c r="C5506" s="752">
        <v>3124</v>
      </c>
      <c r="D5506" s="343" t="s">
        <v>11823</v>
      </c>
      <c r="E5506" s="752" t="s">
        <v>435</v>
      </c>
      <c r="F5506" s="752" t="s">
        <v>210</v>
      </c>
    </row>
    <row r="5507" spans="2:6" x14ac:dyDescent="0.35">
      <c r="B5507" s="752" t="s">
        <v>1700</v>
      </c>
      <c r="C5507" s="752">
        <v>3124</v>
      </c>
      <c r="D5507" s="343" t="s">
        <v>11822</v>
      </c>
      <c r="E5507" s="752" t="s">
        <v>435</v>
      </c>
      <c r="F5507" s="752" t="s">
        <v>210</v>
      </c>
    </row>
    <row r="5508" spans="2:6" x14ac:dyDescent="0.35">
      <c r="B5508" s="752" t="s">
        <v>1700</v>
      </c>
      <c r="C5508" s="752">
        <v>3124</v>
      </c>
      <c r="D5508" s="343" t="s">
        <v>11821</v>
      </c>
      <c r="E5508" s="752" t="s">
        <v>435</v>
      </c>
      <c r="F5508" s="752" t="s">
        <v>210</v>
      </c>
    </row>
    <row r="5509" spans="2:6" x14ac:dyDescent="0.35">
      <c r="B5509" s="752" t="s">
        <v>1700</v>
      </c>
      <c r="C5509" s="752">
        <v>3125</v>
      </c>
      <c r="D5509" s="343" t="s">
        <v>11820</v>
      </c>
      <c r="E5509" s="752" t="s">
        <v>435</v>
      </c>
      <c r="F5509" s="752" t="s">
        <v>210</v>
      </c>
    </row>
    <row r="5510" spans="2:6" x14ac:dyDescent="0.35">
      <c r="B5510" s="752" t="s">
        <v>1700</v>
      </c>
      <c r="C5510" s="752">
        <v>3125</v>
      </c>
      <c r="D5510" s="343" t="s">
        <v>11819</v>
      </c>
      <c r="E5510" s="752" t="s">
        <v>435</v>
      </c>
      <c r="F5510" s="752" t="s">
        <v>210</v>
      </c>
    </row>
    <row r="5511" spans="2:6" x14ac:dyDescent="0.35">
      <c r="B5511" s="752" t="s">
        <v>1700</v>
      </c>
      <c r="C5511" s="752">
        <v>3125</v>
      </c>
      <c r="D5511" s="343" t="s">
        <v>11818</v>
      </c>
      <c r="E5511" s="752" t="s">
        <v>435</v>
      </c>
      <c r="F5511" s="752" t="s">
        <v>210</v>
      </c>
    </row>
    <row r="5512" spans="2:6" x14ac:dyDescent="0.35">
      <c r="B5512" s="752" t="s">
        <v>1700</v>
      </c>
      <c r="C5512" s="752">
        <v>3126</v>
      </c>
      <c r="D5512" s="343" t="s">
        <v>11817</v>
      </c>
      <c r="E5512" s="752" t="s">
        <v>435</v>
      </c>
      <c r="F5512" s="752" t="s">
        <v>210</v>
      </c>
    </row>
    <row r="5513" spans="2:6" x14ac:dyDescent="0.35">
      <c r="B5513" s="752" t="s">
        <v>1700</v>
      </c>
      <c r="C5513" s="752">
        <v>3126</v>
      </c>
      <c r="D5513" s="343" t="s">
        <v>11816</v>
      </c>
      <c r="E5513" s="752" t="s">
        <v>435</v>
      </c>
      <c r="F5513" s="752" t="s">
        <v>210</v>
      </c>
    </row>
    <row r="5514" spans="2:6" x14ac:dyDescent="0.35">
      <c r="B5514" s="752" t="s">
        <v>1700</v>
      </c>
      <c r="C5514" s="752">
        <v>3127</v>
      </c>
      <c r="D5514" s="343" t="s">
        <v>11815</v>
      </c>
      <c r="E5514" s="752" t="s">
        <v>435</v>
      </c>
      <c r="F5514" s="752" t="s">
        <v>210</v>
      </c>
    </row>
    <row r="5515" spans="2:6" x14ac:dyDescent="0.35">
      <c r="B5515" s="752" t="s">
        <v>1700</v>
      </c>
      <c r="C5515" s="752">
        <v>3127</v>
      </c>
      <c r="D5515" s="343" t="s">
        <v>11814</v>
      </c>
      <c r="E5515" s="752" t="s">
        <v>435</v>
      </c>
      <c r="F5515" s="752" t="s">
        <v>210</v>
      </c>
    </row>
    <row r="5516" spans="2:6" x14ac:dyDescent="0.35">
      <c r="B5516" s="752" t="s">
        <v>1700</v>
      </c>
      <c r="C5516" s="752">
        <v>3127</v>
      </c>
      <c r="D5516" s="343" t="s">
        <v>11813</v>
      </c>
      <c r="E5516" s="752" t="s">
        <v>435</v>
      </c>
      <c r="F5516" s="752" t="s">
        <v>210</v>
      </c>
    </row>
    <row r="5517" spans="2:6" x14ac:dyDescent="0.35">
      <c r="B5517" s="752" t="s">
        <v>1700</v>
      </c>
      <c r="C5517" s="752">
        <v>3128</v>
      </c>
      <c r="D5517" s="343" t="s">
        <v>11812</v>
      </c>
      <c r="E5517" s="752" t="s">
        <v>435</v>
      </c>
      <c r="F5517" s="752" t="s">
        <v>210</v>
      </c>
    </row>
    <row r="5518" spans="2:6" x14ac:dyDescent="0.35">
      <c r="B5518" s="752" t="s">
        <v>1700</v>
      </c>
      <c r="C5518" s="752">
        <v>3128</v>
      </c>
      <c r="D5518" s="343" t="s">
        <v>11811</v>
      </c>
      <c r="E5518" s="752" t="s">
        <v>435</v>
      </c>
      <c r="F5518" s="752" t="s">
        <v>210</v>
      </c>
    </row>
    <row r="5519" spans="2:6" x14ac:dyDescent="0.35">
      <c r="B5519" s="752" t="s">
        <v>1700</v>
      </c>
      <c r="C5519" s="752">
        <v>3128</v>
      </c>
      <c r="D5519" s="343" t="s">
        <v>11810</v>
      </c>
      <c r="E5519" s="752" t="s">
        <v>435</v>
      </c>
      <c r="F5519" s="752" t="s">
        <v>210</v>
      </c>
    </row>
    <row r="5520" spans="2:6" x14ac:dyDescent="0.35">
      <c r="B5520" s="752" t="s">
        <v>1700</v>
      </c>
      <c r="C5520" s="752">
        <v>3128</v>
      </c>
      <c r="D5520" s="343" t="s">
        <v>11809</v>
      </c>
      <c r="E5520" s="752" t="s">
        <v>435</v>
      </c>
      <c r="F5520" s="752" t="s">
        <v>210</v>
      </c>
    </row>
    <row r="5521" spans="2:6" x14ac:dyDescent="0.35">
      <c r="B5521" s="752" t="s">
        <v>1700</v>
      </c>
      <c r="C5521" s="752">
        <v>3128</v>
      </c>
      <c r="D5521" s="343" t="s">
        <v>5843</v>
      </c>
      <c r="E5521" s="752" t="s">
        <v>435</v>
      </c>
      <c r="F5521" s="752" t="s">
        <v>210</v>
      </c>
    </row>
    <row r="5522" spans="2:6" x14ac:dyDescent="0.35">
      <c r="B5522" s="752" t="s">
        <v>1700</v>
      </c>
      <c r="C5522" s="752">
        <v>3129</v>
      </c>
      <c r="D5522" s="343" t="s">
        <v>11808</v>
      </c>
      <c r="E5522" s="752" t="s">
        <v>435</v>
      </c>
      <c r="F5522" s="752" t="s">
        <v>210</v>
      </c>
    </row>
    <row r="5523" spans="2:6" x14ac:dyDescent="0.35">
      <c r="B5523" s="752" t="s">
        <v>1700</v>
      </c>
      <c r="C5523" s="752">
        <v>3129</v>
      </c>
      <c r="D5523" s="343" t="s">
        <v>11807</v>
      </c>
      <c r="E5523" s="752" t="s">
        <v>435</v>
      </c>
      <c r="F5523" s="752" t="s">
        <v>210</v>
      </c>
    </row>
    <row r="5524" spans="2:6" x14ac:dyDescent="0.35">
      <c r="B5524" s="752" t="s">
        <v>1700</v>
      </c>
      <c r="C5524" s="752">
        <v>3129</v>
      </c>
      <c r="D5524" s="343" t="s">
        <v>11806</v>
      </c>
      <c r="E5524" s="752" t="s">
        <v>435</v>
      </c>
      <c r="F5524" s="752" t="s">
        <v>210</v>
      </c>
    </row>
    <row r="5525" spans="2:6" x14ac:dyDescent="0.35">
      <c r="B5525" s="752" t="s">
        <v>1700</v>
      </c>
      <c r="C5525" s="752">
        <v>3130</v>
      </c>
      <c r="D5525" s="343" t="s">
        <v>11805</v>
      </c>
      <c r="E5525" s="752" t="s">
        <v>435</v>
      </c>
      <c r="F5525" s="752" t="s">
        <v>210</v>
      </c>
    </row>
    <row r="5526" spans="2:6" x14ac:dyDescent="0.35">
      <c r="B5526" s="752" t="s">
        <v>1700</v>
      </c>
      <c r="C5526" s="752">
        <v>3130</v>
      </c>
      <c r="D5526" s="343" t="s">
        <v>11804</v>
      </c>
      <c r="E5526" s="752" t="s">
        <v>435</v>
      </c>
      <c r="F5526" s="752" t="s">
        <v>210</v>
      </c>
    </row>
    <row r="5527" spans="2:6" x14ac:dyDescent="0.35">
      <c r="B5527" s="752" t="s">
        <v>1700</v>
      </c>
      <c r="C5527" s="752">
        <v>3130</v>
      </c>
      <c r="D5527" s="343" t="s">
        <v>11803</v>
      </c>
      <c r="E5527" s="752" t="s">
        <v>435</v>
      </c>
      <c r="F5527" s="752" t="s">
        <v>210</v>
      </c>
    </row>
    <row r="5528" spans="2:6" x14ac:dyDescent="0.35">
      <c r="B5528" s="752" t="s">
        <v>1700</v>
      </c>
      <c r="C5528" s="752">
        <v>3130</v>
      </c>
      <c r="D5528" s="343" t="s">
        <v>11802</v>
      </c>
      <c r="E5528" s="752" t="s">
        <v>435</v>
      </c>
      <c r="F5528" s="752" t="s">
        <v>210</v>
      </c>
    </row>
    <row r="5529" spans="2:6" x14ac:dyDescent="0.35">
      <c r="B5529" s="752" t="s">
        <v>1700</v>
      </c>
      <c r="C5529" s="752">
        <v>3131</v>
      </c>
      <c r="D5529" s="343" t="s">
        <v>11801</v>
      </c>
      <c r="E5529" s="752" t="s">
        <v>435</v>
      </c>
      <c r="F5529" s="752" t="s">
        <v>212</v>
      </c>
    </row>
    <row r="5530" spans="2:6" x14ac:dyDescent="0.35">
      <c r="B5530" s="752" t="s">
        <v>1700</v>
      </c>
      <c r="C5530" s="752">
        <v>3131</v>
      </c>
      <c r="D5530" s="343" t="s">
        <v>3406</v>
      </c>
      <c r="E5530" s="752" t="s">
        <v>435</v>
      </c>
      <c r="F5530" s="752" t="s">
        <v>212</v>
      </c>
    </row>
    <row r="5531" spans="2:6" x14ac:dyDescent="0.35">
      <c r="B5531" s="752" t="s">
        <v>1700</v>
      </c>
      <c r="C5531" s="752">
        <v>3131</v>
      </c>
      <c r="D5531" s="343" t="s">
        <v>11800</v>
      </c>
      <c r="E5531" s="752" t="s">
        <v>435</v>
      </c>
      <c r="F5531" s="752" t="s">
        <v>212</v>
      </c>
    </row>
    <row r="5532" spans="2:6" x14ac:dyDescent="0.35">
      <c r="B5532" s="752" t="s">
        <v>1700</v>
      </c>
      <c r="C5532" s="752">
        <v>3132</v>
      </c>
      <c r="D5532" s="343" t="s">
        <v>5865</v>
      </c>
      <c r="E5532" s="752" t="s">
        <v>435</v>
      </c>
      <c r="F5532" s="752" t="s">
        <v>210</v>
      </c>
    </row>
    <row r="5533" spans="2:6" x14ac:dyDescent="0.35">
      <c r="B5533" s="752" t="s">
        <v>1700</v>
      </c>
      <c r="C5533" s="752">
        <v>3132</v>
      </c>
      <c r="D5533" s="343" t="s">
        <v>11799</v>
      </c>
      <c r="E5533" s="752" t="s">
        <v>435</v>
      </c>
      <c r="F5533" s="752" t="s">
        <v>210</v>
      </c>
    </row>
    <row r="5534" spans="2:6" x14ac:dyDescent="0.35">
      <c r="B5534" s="752" t="s">
        <v>1700</v>
      </c>
      <c r="C5534" s="752">
        <v>3132</v>
      </c>
      <c r="D5534" s="343" t="s">
        <v>11798</v>
      </c>
      <c r="E5534" s="752" t="s">
        <v>435</v>
      </c>
      <c r="F5534" s="752" t="s">
        <v>210</v>
      </c>
    </row>
    <row r="5535" spans="2:6" x14ac:dyDescent="0.35">
      <c r="B5535" s="752" t="s">
        <v>1700</v>
      </c>
      <c r="C5535" s="752">
        <v>3133</v>
      </c>
      <c r="D5535" s="343" t="s">
        <v>11797</v>
      </c>
      <c r="E5535" s="752" t="s">
        <v>435</v>
      </c>
      <c r="F5535" s="752" t="s">
        <v>210</v>
      </c>
    </row>
    <row r="5536" spans="2:6" x14ac:dyDescent="0.35">
      <c r="B5536" s="752" t="s">
        <v>1700</v>
      </c>
      <c r="C5536" s="752">
        <v>3133</v>
      </c>
      <c r="D5536" s="343" t="s">
        <v>11796</v>
      </c>
      <c r="E5536" s="752" t="s">
        <v>435</v>
      </c>
      <c r="F5536" s="752" t="s">
        <v>210</v>
      </c>
    </row>
    <row r="5537" spans="2:6" x14ac:dyDescent="0.35">
      <c r="B5537" s="752" t="s">
        <v>1700</v>
      </c>
      <c r="C5537" s="752">
        <v>3134</v>
      </c>
      <c r="D5537" s="343" t="s">
        <v>9051</v>
      </c>
      <c r="E5537" s="752" t="s">
        <v>435</v>
      </c>
      <c r="F5537" s="752" t="s">
        <v>210</v>
      </c>
    </row>
    <row r="5538" spans="2:6" x14ac:dyDescent="0.35">
      <c r="B5538" s="752" t="s">
        <v>1700</v>
      </c>
      <c r="C5538" s="752">
        <v>3134</v>
      </c>
      <c r="D5538" s="343" t="s">
        <v>8522</v>
      </c>
      <c r="E5538" s="752" t="s">
        <v>435</v>
      </c>
      <c r="F5538" s="752" t="s">
        <v>210</v>
      </c>
    </row>
    <row r="5539" spans="2:6" x14ac:dyDescent="0.35">
      <c r="B5539" s="752" t="s">
        <v>1700</v>
      </c>
      <c r="C5539" s="752">
        <v>3134</v>
      </c>
      <c r="D5539" s="343" t="s">
        <v>11795</v>
      </c>
      <c r="E5539" s="752" t="s">
        <v>435</v>
      </c>
      <c r="F5539" s="752" t="s">
        <v>210</v>
      </c>
    </row>
    <row r="5540" spans="2:6" x14ac:dyDescent="0.35">
      <c r="B5540" s="752" t="s">
        <v>1700</v>
      </c>
      <c r="C5540" s="752">
        <v>3134</v>
      </c>
      <c r="D5540" s="343" t="s">
        <v>11794</v>
      </c>
      <c r="E5540" s="752" t="s">
        <v>435</v>
      </c>
      <c r="F5540" s="752" t="s">
        <v>210</v>
      </c>
    </row>
    <row r="5541" spans="2:6" x14ac:dyDescent="0.35">
      <c r="B5541" s="752" t="s">
        <v>1700</v>
      </c>
      <c r="C5541" s="752">
        <v>3134</v>
      </c>
      <c r="D5541" s="343" t="s">
        <v>11793</v>
      </c>
      <c r="E5541" s="752" t="s">
        <v>435</v>
      </c>
      <c r="F5541" s="752" t="s">
        <v>210</v>
      </c>
    </row>
    <row r="5542" spans="2:6" x14ac:dyDescent="0.35">
      <c r="B5542" s="752" t="s">
        <v>1700</v>
      </c>
      <c r="C5542" s="752">
        <v>3135</v>
      </c>
      <c r="D5542" s="343" t="s">
        <v>11792</v>
      </c>
      <c r="E5542" s="752" t="s">
        <v>435</v>
      </c>
      <c r="F5542" s="752" t="s">
        <v>212</v>
      </c>
    </row>
    <row r="5543" spans="2:6" x14ac:dyDescent="0.35">
      <c r="B5543" s="752" t="s">
        <v>1700</v>
      </c>
      <c r="C5543" s="752">
        <v>3135</v>
      </c>
      <c r="D5543" s="343" t="s">
        <v>11791</v>
      </c>
      <c r="E5543" s="752" t="s">
        <v>435</v>
      </c>
      <c r="F5543" s="752" t="s">
        <v>212</v>
      </c>
    </row>
    <row r="5544" spans="2:6" x14ac:dyDescent="0.35">
      <c r="B5544" s="752" t="s">
        <v>1700</v>
      </c>
      <c r="C5544" s="752">
        <v>3135</v>
      </c>
      <c r="D5544" s="343" t="s">
        <v>11790</v>
      </c>
      <c r="E5544" s="752" t="s">
        <v>435</v>
      </c>
      <c r="F5544" s="752" t="s">
        <v>212</v>
      </c>
    </row>
    <row r="5545" spans="2:6" x14ac:dyDescent="0.35">
      <c r="B5545" s="752" t="s">
        <v>1700</v>
      </c>
      <c r="C5545" s="752">
        <v>3136</v>
      </c>
      <c r="D5545" s="343" t="s">
        <v>6013</v>
      </c>
      <c r="E5545" s="752" t="s">
        <v>435</v>
      </c>
      <c r="F5545" s="752" t="s">
        <v>212</v>
      </c>
    </row>
    <row r="5546" spans="2:6" x14ac:dyDescent="0.35">
      <c r="B5546" s="752" t="s">
        <v>1700</v>
      </c>
      <c r="C5546" s="752">
        <v>3136</v>
      </c>
      <c r="D5546" s="343" t="s">
        <v>11789</v>
      </c>
      <c r="E5546" s="752" t="s">
        <v>435</v>
      </c>
      <c r="F5546" s="752" t="s">
        <v>212</v>
      </c>
    </row>
    <row r="5547" spans="2:6" x14ac:dyDescent="0.35">
      <c r="B5547" s="752" t="s">
        <v>1700</v>
      </c>
      <c r="C5547" s="752">
        <v>3136</v>
      </c>
      <c r="D5547" s="343" t="s">
        <v>11788</v>
      </c>
      <c r="E5547" s="752" t="s">
        <v>435</v>
      </c>
      <c r="F5547" s="752" t="s">
        <v>212</v>
      </c>
    </row>
    <row r="5548" spans="2:6" x14ac:dyDescent="0.35">
      <c r="B5548" s="752" t="s">
        <v>1700</v>
      </c>
      <c r="C5548" s="752">
        <v>3136</v>
      </c>
      <c r="D5548" s="343" t="s">
        <v>11787</v>
      </c>
      <c r="E5548" s="752" t="s">
        <v>435</v>
      </c>
      <c r="F5548" s="752" t="s">
        <v>212</v>
      </c>
    </row>
    <row r="5549" spans="2:6" x14ac:dyDescent="0.35">
      <c r="B5549" s="752" t="s">
        <v>1700</v>
      </c>
      <c r="C5549" s="752">
        <v>3137</v>
      </c>
      <c r="D5549" s="343" t="s">
        <v>11786</v>
      </c>
      <c r="E5549" s="752" t="s">
        <v>435</v>
      </c>
      <c r="F5549" s="752" t="s">
        <v>212</v>
      </c>
    </row>
    <row r="5550" spans="2:6" x14ac:dyDescent="0.35">
      <c r="B5550" s="752" t="s">
        <v>1700</v>
      </c>
      <c r="C5550" s="752">
        <v>3137</v>
      </c>
      <c r="D5550" s="343" t="s">
        <v>11785</v>
      </c>
      <c r="E5550" s="752" t="s">
        <v>435</v>
      </c>
      <c r="F5550" s="752" t="s">
        <v>212</v>
      </c>
    </row>
    <row r="5551" spans="2:6" x14ac:dyDescent="0.35">
      <c r="B5551" s="752" t="s">
        <v>1700</v>
      </c>
      <c r="C5551" s="752">
        <v>3138</v>
      </c>
      <c r="D5551" s="343" t="s">
        <v>11784</v>
      </c>
      <c r="E5551" s="752" t="s">
        <v>435</v>
      </c>
      <c r="F5551" s="752" t="s">
        <v>212</v>
      </c>
    </row>
    <row r="5552" spans="2:6" x14ac:dyDescent="0.35">
      <c r="B5552" s="752" t="s">
        <v>1700</v>
      </c>
      <c r="C5552" s="752">
        <v>3139</v>
      </c>
      <c r="D5552" s="343" t="s">
        <v>11783</v>
      </c>
      <c r="E5552" s="752" t="s">
        <v>435</v>
      </c>
      <c r="F5552" s="752" t="s">
        <v>212</v>
      </c>
    </row>
    <row r="5553" spans="2:6" x14ac:dyDescent="0.35">
      <c r="B5553" s="752" t="s">
        <v>1700</v>
      </c>
      <c r="C5553" s="752">
        <v>3139</v>
      </c>
      <c r="D5553" s="343" t="s">
        <v>11782</v>
      </c>
      <c r="E5553" s="752" t="s">
        <v>435</v>
      </c>
      <c r="F5553" s="752" t="s">
        <v>212</v>
      </c>
    </row>
    <row r="5554" spans="2:6" x14ac:dyDescent="0.35">
      <c r="B5554" s="752" t="s">
        <v>1700</v>
      </c>
      <c r="C5554" s="752">
        <v>3139</v>
      </c>
      <c r="D5554" s="343" t="s">
        <v>11781</v>
      </c>
      <c r="E5554" s="752" t="s">
        <v>435</v>
      </c>
      <c r="F5554" s="752" t="s">
        <v>212</v>
      </c>
    </row>
    <row r="5555" spans="2:6" x14ac:dyDescent="0.35">
      <c r="B5555" s="752" t="s">
        <v>1700</v>
      </c>
      <c r="C5555" s="752">
        <v>3139</v>
      </c>
      <c r="D5555" s="343" t="s">
        <v>11780</v>
      </c>
      <c r="E5555" s="752" t="s">
        <v>435</v>
      </c>
      <c r="F5555" s="752" t="s">
        <v>212</v>
      </c>
    </row>
    <row r="5556" spans="2:6" x14ac:dyDescent="0.35">
      <c r="B5556" s="752" t="s">
        <v>1700</v>
      </c>
      <c r="C5556" s="752">
        <v>3139</v>
      </c>
      <c r="D5556" s="343" t="s">
        <v>11779</v>
      </c>
      <c r="E5556" s="752" t="s">
        <v>435</v>
      </c>
      <c r="F5556" s="752" t="s">
        <v>212</v>
      </c>
    </row>
    <row r="5557" spans="2:6" x14ac:dyDescent="0.35">
      <c r="B5557" s="752" t="s">
        <v>1700</v>
      </c>
      <c r="C5557" s="752">
        <v>3139</v>
      </c>
      <c r="D5557" s="343" t="s">
        <v>11778</v>
      </c>
      <c r="E5557" s="752" t="s">
        <v>435</v>
      </c>
      <c r="F5557" s="752" t="s">
        <v>212</v>
      </c>
    </row>
    <row r="5558" spans="2:6" x14ac:dyDescent="0.35">
      <c r="B5558" s="752" t="s">
        <v>1700</v>
      </c>
      <c r="C5558" s="752">
        <v>3139</v>
      </c>
      <c r="D5558" s="343" t="s">
        <v>11777</v>
      </c>
      <c r="E5558" s="752" t="s">
        <v>435</v>
      </c>
      <c r="F5558" s="752" t="s">
        <v>212</v>
      </c>
    </row>
    <row r="5559" spans="2:6" x14ac:dyDescent="0.35">
      <c r="B5559" s="752" t="s">
        <v>1700</v>
      </c>
      <c r="C5559" s="752">
        <v>3139</v>
      </c>
      <c r="D5559" s="343" t="s">
        <v>11776</v>
      </c>
      <c r="E5559" s="752" t="s">
        <v>435</v>
      </c>
      <c r="F5559" s="752" t="s">
        <v>212</v>
      </c>
    </row>
    <row r="5560" spans="2:6" x14ac:dyDescent="0.35">
      <c r="B5560" s="752" t="s">
        <v>1700</v>
      </c>
      <c r="C5560" s="752">
        <v>3139</v>
      </c>
      <c r="D5560" s="343" t="s">
        <v>11775</v>
      </c>
      <c r="E5560" s="752" t="s">
        <v>435</v>
      </c>
      <c r="F5560" s="752" t="s">
        <v>212</v>
      </c>
    </row>
    <row r="5561" spans="2:6" x14ac:dyDescent="0.35">
      <c r="B5561" s="752" t="s">
        <v>1700</v>
      </c>
      <c r="C5561" s="752">
        <v>3139</v>
      </c>
      <c r="D5561" s="343" t="s">
        <v>11774</v>
      </c>
      <c r="E5561" s="752" t="s">
        <v>435</v>
      </c>
      <c r="F5561" s="752" t="s">
        <v>212</v>
      </c>
    </row>
    <row r="5562" spans="2:6" x14ac:dyDescent="0.35">
      <c r="B5562" s="752" t="s">
        <v>1700</v>
      </c>
      <c r="C5562" s="752">
        <v>3140</v>
      </c>
      <c r="D5562" s="343" t="s">
        <v>1986</v>
      </c>
      <c r="E5562" s="752" t="s">
        <v>435</v>
      </c>
      <c r="F5562" s="752" t="s">
        <v>212</v>
      </c>
    </row>
    <row r="5563" spans="2:6" x14ac:dyDescent="0.35">
      <c r="B5563" s="752" t="s">
        <v>1700</v>
      </c>
      <c r="C5563" s="752">
        <v>3141</v>
      </c>
      <c r="D5563" s="343" t="s">
        <v>11773</v>
      </c>
      <c r="E5563" s="752" t="s">
        <v>435</v>
      </c>
      <c r="F5563" s="752" t="s">
        <v>210</v>
      </c>
    </row>
    <row r="5564" spans="2:6" x14ac:dyDescent="0.35">
      <c r="B5564" s="752" t="s">
        <v>1700</v>
      </c>
      <c r="C5564" s="752">
        <v>3142</v>
      </c>
      <c r="D5564" s="343" t="s">
        <v>11772</v>
      </c>
      <c r="E5564" s="752" t="s">
        <v>435</v>
      </c>
      <c r="F5564" s="752" t="s">
        <v>210</v>
      </c>
    </row>
    <row r="5565" spans="2:6" x14ac:dyDescent="0.35">
      <c r="B5565" s="752" t="s">
        <v>1700</v>
      </c>
      <c r="C5565" s="752">
        <v>3142</v>
      </c>
      <c r="D5565" s="343" t="s">
        <v>11771</v>
      </c>
      <c r="E5565" s="752" t="s">
        <v>435</v>
      </c>
      <c r="F5565" s="752" t="s">
        <v>210</v>
      </c>
    </row>
    <row r="5566" spans="2:6" x14ac:dyDescent="0.35">
      <c r="B5566" s="752" t="s">
        <v>1700</v>
      </c>
      <c r="C5566" s="752">
        <v>3143</v>
      </c>
      <c r="D5566" s="343" t="s">
        <v>3931</v>
      </c>
      <c r="E5566" s="752" t="s">
        <v>435</v>
      </c>
      <c r="F5566" s="752" t="s">
        <v>210</v>
      </c>
    </row>
    <row r="5567" spans="2:6" x14ac:dyDescent="0.35">
      <c r="B5567" s="752" t="s">
        <v>1700</v>
      </c>
      <c r="C5567" s="752">
        <v>3143</v>
      </c>
      <c r="D5567" s="343" t="s">
        <v>11770</v>
      </c>
      <c r="E5567" s="752" t="s">
        <v>435</v>
      </c>
      <c r="F5567" s="752" t="s">
        <v>210</v>
      </c>
    </row>
    <row r="5568" spans="2:6" x14ac:dyDescent="0.35">
      <c r="B5568" s="752" t="s">
        <v>1700</v>
      </c>
      <c r="C5568" s="752">
        <v>3144</v>
      </c>
      <c r="D5568" s="343" t="s">
        <v>11769</v>
      </c>
      <c r="E5568" s="752" t="s">
        <v>435</v>
      </c>
      <c r="F5568" s="752" t="s">
        <v>210</v>
      </c>
    </row>
    <row r="5569" spans="2:6" x14ac:dyDescent="0.35">
      <c r="B5569" s="752" t="s">
        <v>1700</v>
      </c>
      <c r="C5569" s="752">
        <v>3144</v>
      </c>
      <c r="D5569" s="343" t="s">
        <v>5874</v>
      </c>
      <c r="E5569" s="752" t="s">
        <v>435</v>
      </c>
      <c r="F5569" s="752" t="s">
        <v>210</v>
      </c>
    </row>
    <row r="5570" spans="2:6" x14ac:dyDescent="0.35">
      <c r="B5570" s="752" t="s">
        <v>1700</v>
      </c>
      <c r="C5570" s="752">
        <v>3144</v>
      </c>
      <c r="D5570" s="343" t="s">
        <v>11768</v>
      </c>
      <c r="E5570" s="752" t="s">
        <v>435</v>
      </c>
      <c r="F5570" s="752" t="s">
        <v>210</v>
      </c>
    </row>
    <row r="5571" spans="2:6" x14ac:dyDescent="0.35">
      <c r="B5571" s="752" t="s">
        <v>1700</v>
      </c>
      <c r="C5571" s="752">
        <v>3145</v>
      </c>
      <c r="D5571" s="343" t="s">
        <v>11767</v>
      </c>
      <c r="E5571" s="752" t="s">
        <v>435</v>
      </c>
      <c r="F5571" s="752" t="s">
        <v>210</v>
      </c>
    </row>
    <row r="5572" spans="2:6" x14ac:dyDescent="0.35">
      <c r="B5572" s="752" t="s">
        <v>1700</v>
      </c>
      <c r="C5572" s="752">
        <v>3145</v>
      </c>
      <c r="D5572" s="343" t="s">
        <v>11766</v>
      </c>
      <c r="E5572" s="752" t="s">
        <v>435</v>
      </c>
      <c r="F5572" s="752" t="s">
        <v>210</v>
      </c>
    </row>
    <row r="5573" spans="2:6" x14ac:dyDescent="0.35">
      <c r="B5573" s="752" t="s">
        <v>1700</v>
      </c>
      <c r="C5573" s="752">
        <v>3145</v>
      </c>
      <c r="D5573" s="343" t="s">
        <v>11765</v>
      </c>
      <c r="E5573" s="752" t="s">
        <v>435</v>
      </c>
      <c r="F5573" s="752" t="s">
        <v>210</v>
      </c>
    </row>
    <row r="5574" spans="2:6" x14ac:dyDescent="0.35">
      <c r="B5574" s="752" t="s">
        <v>1700</v>
      </c>
      <c r="C5574" s="752">
        <v>3145</v>
      </c>
      <c r="D5574" s="343" t="s">
        <v>11764</v>
      </c>
      <c r="E5574" s="752" t="s">
        <v>435</v>
      </c>
      <c r="F5574" s="752" t="s">
        <v>210</v>
      </c>
    </row>
    <row r="5575" spans="2:6" x14ac:dyDescent="0.35">
      <c r="B5575" s="752" t="s">
        <v>1700</v>
      </c>
      <c r="C5575" s="752">
        <v>3145</v>
      </c>
      <c r="D5575" s="343" t="s">
        <v>11763</v>
      </c>
      <c r="E5575" s="752" t="s">
        <v>435</v>
      </c>
      <c r="F5575" s="752" t="s">
        <v>210</v>
      </c>
    </row>
    <row r="5576" spans="2:6" x14ac:dyDescent="0.35">
      <c r="B5576" s="752" t="s">
        <v>1700</v>
      </c>
      <c r="C5576" s="752">
        <v>3145</v>
      </c>
      <c r="D5576" s="343" t="s">
        <v>11762</v>
      </c>
      <c r="E5576" s="752" t="s">
        <v>435</v>
      </c>
      <c r="F5576" s="752" t="s">
        <v>210</v>
      </c>
    </row>
    <row r="5577" spans="2:6" x14ac:dyDescent="0.35">
      <c r="B5577" s="752" t="s">
        <v>1700</v>
      </c>
      <c r="C5577" s="752">
        <v>3146</v>
      </c>
      <c r="D5577" s="343" t="s">
        <v>3703</v>
      </c>
      <c r="E5577" s="752" t="s">
        <v>435</v>
      </c>
      <c r="F5577" s="752" t="s">
        <v>210</v>
      </c>
    </row>
    <row r="5578" spans="2:6" x14ac:dyDescent="0.35">
      <c r="B5578" s="752" t="s">
        <v>1700</v>
      </c>
      <c r="C5578" s="752">
        <v>3146</v>
      </c>
      <c r="D5578" s="343" t="s">
        <v>11761</v>
      </c>
      <c r="E5578" s="752" t="s">
        <v>435</v>
      </c>
      <c r="F5578" s="752" t="s">
        <v>210</v>
      </c>
    </row>
    <row r="5579" spans="2:6" x14ac:dyDescent="0.35">
      <c r="B5579" s="752" t="s">
        <v>1700</v>
      </c>
      <c r="C5579" s="752">
        <v>3147</v>
      </c>
      <c r="D5579" s="343" t="s">
        <v>11760</v>
      </c>
      <c r="E5579" s="752" t="s">
        <v>435</v>
      </c>
      <c r="F5579" s="752" t="s">
        <v>210</v>
      </c>
    </row>
    <row r="5580" spans="2:6" x14ac:dyDescent="0.35">
      <c r="B5580" s="752" t="s">
        <v>1700</v>
      </c>
      <c r="C5580" s="752">
        <v>3147</v>
      </c>
      <c r="D5580" s="343" t="s">
        <v>11759</v>
      </c>
      <c r="E5580" s="752" t="s">
        <v>435</v>
      </c>
      <c r="F5580" s="752" t="s">
        <v>210</v>
      </c>
    </row>
    <row r="5581" spans="2:6" x14ac:dyDescent="0.35">
      <c r="B5581" s="752" t="s">
        <v>1700</v>
      </c>
      <c r="C5581" s="752">
        <v>3148</v>
      </c>
      <c r="D5581" s="343" t="s">
        <v>11758</v>
      </c>
      <c r="E5581" s="752" t="s">
        <v>435</v>
      </c>
      <c r="F5581" s="752" t="s">
        <v>210</v>
      </c>
    </row>
    <row r="5582" spans="2:6" x14ac:dyDescent="0.35">
      <c r="B5582" s="752" t="s">
        <v>1700</v>
      </c>
      <c r="C5582" s="752">
        <v>3148</v>
      </c>
      <c r="D5582" s="343" t="s">
        <v>11757</v>
      </c>
      <c r="E5582" s="752" t="s">
        <v>435</v>
      </c>
      <c r="F5582" s="752" t="s">
        <v>210</v>
      </c>
    </row>
    <row r="5583" spans="2:6" x14ac:dyDescent="0.35">
      <c r="B5583" s="752" t="s">
        <v>1700</v>
      </c>
      <c r="C5583" s="752">
        <v>3148</v>
      </c>
      <c r="D5583" s="343" t="s">
        <v>11756</v>
      </c>
      <c r="E5583" s="752" t="s">
        <v>435</v>
      </c>
      <c r="F5583" s="752" t="s">
        <v>210</v>
      </c>
    </row>
    <row r="5584" spans="2:6" x14ac:dyDescent="0.35">
      <c r="B5584" s="752" t="s">
        <v>1700</v>
      </c>
      <c r="C5584" s="752">
        <v>3148</v>
      </c>
      <c r="D5584" s="343" t="s">
        <v>11755</v>
      </c>
      <c r="E5584" s="752" t="s">
        <v>435</v>
      </c>
      <c r="F5584" s="752" t="s">
        <v>210</v>
      </c>
    </row>
    <row r="5585" spans="2:6" x14ac:dyDescent="0.35">
      <c r="B5585" s="752" t="s">
        <v>1700</v>
      </c>
      <c r="C5585" s="752">
        <v>3149</v>
      </c>
      <c r="D5585" s="343" t="s">
        <v>11754</v>
      </c>
      <c r="E5585" s="752" t="s">
        <v>435</v>
      </c>
      <c r="F5585" s="752" t="s">
        <v>210</v>
      </c>
    </row>
    <row r="5586" spans="2:6" x14ac:dyDescent="0.35">
      <c r="B5586" s="752" t="s">
        <v>1700</v>
      </c>
      <c r="C5586" s="752">
        <v>3149</v>
      </c>
      <c r="D5586" s="343" t="s">
        <v>11753</v>
      </c>
      <c r="E5586" s="752" t="s">
        <v>435</v>
      </c>
      <c r="F5586" s="752" t="s">
        <v>210</v>
      </c>
    </row>
    <row r="5587" spans="2:6" x14ac:dyDescent="0.35">
      <c r="B5587" s="752" t="s">
        <v>1700</v>
      </c>
      <c r="C5587" s="752">
        <v>3149</v>
      </c>
      <c r="D5587" s="343" t="s">
        <v>11752</v>
      </c>
      <c r="E5587" s="752" t="s">
        <v>435</v>
      </c>
      <c r="F5587" s="752" t="s">
        <v>210</v>
      </c>
    </row>
    <row r="5588" spans="2:6" x14ac:dyDescent="0.35">
      <c r="B5588" s="752" t="s">
        <v>1700</v>
      </c>
      <c r="C5588" s="752">
        <v>3150</v>
      </c>
      <c r="D5588" s="343" t="s">
        <v>11751</v>
      </c>
      <c r="E5588" s="752" t="s">
        <v>435</v>
      </c>
      <c r="F5588" s="752" t="s">
        <v>210</v>
      </c>
    </row>
    <row r="5589" spans="2:6" x14ac:dyDescent="0.35">
      <c r="B5589" s="752" t="s">
        <v>1700</v>
      </c>
      <c r="C5589" s="752">
        <v>3150</v>
      </c>
      <c r="D5589" s="343" t="s">
        <v>11750</v>
      </c>
      <c r="E5589" s="752" t="s">
        <v>435</v>
      </c>
      <c r="F5589" s="752" t="s">
        <v>210</v>
      </c>
    </row>
    <row r="5590" spans="2:6" x14ac:dyDescent="0.35">
      <c r="B5590" s="752" t="s">
        <v>1700</v>
      </c>
      <c r="C5590" s="752">
        <v>3150</v>
      </c>
      <c r="D5590" s="343" t="s">
        <v>11749</v>
      </c>
      <c r="E5590" s="752" t="s">
        <v>435</v>
      </c>
      <c r="F5590" s="752" t="s">
        <v>210</v>
      </c>
    </row>
    <row r="5591" spans="2:6" x14ac:dyDescent="0.35">
      <c r="B5591" s="752" t="s">
        <v>1700</v>
      </c>
      <c r="C5591" s="752">
        <v>3151</v>
      </c>
      <c r="D5591" s="343" t="s">
        <v>11748</v>
      </c>
      <c r="E5591" s="752" t="s">
        <v>435</v>
      </c>
      <c r="F5591" s="752" t="s">
        <v>210</v>
      </c>
    </row>
    <row r="5592" spans="2:6" x14ac:dyDescent="0.35">
      <c r="B5592" s="752" t="s">
        <v>1700</v>
      </c>
      <c r="C5592" s="752">
        <v>3151</v>
      </c>
      <c r="D5592" s="343" t="s">
        <v>11747</v>
      </c>
      <c r="E5592" s="752" t="s">
        <v>435</v>
      </c>
      <c r="F5592" s="752" t="s">
        <v>210</v>
      </c>
    </row>
    <row r="5593" spans="2:6" x14ac:dyDescent="0.35">
      <c r="B5593" s="752" t="s">
        <v>1700</v>
      </c>
      <c r="C5593" s="752">
        <v>3152</v>
      </c>
      <c r="D5593" s="343" t="s">
        <v>11746</v>
      </c>
      <c r="E5593" s="752" t="s">
        <v>435</v>
      </c>
      <c r="F5593" s="752" t="s">
        <v>210</v>
      </c>
    </row>
    <row r="5594" spans="2:6" x14ac:dyDescent="0.35">
      <c r="B5594" s="752" t="s">
        <v>1700</v>
      </c>
      <c r="C5594" s="752">
        <v>3152</v>
      </c>
      <c r="D5594" s="343" t="s">
        <v>11745</v>
      </c>
      <c r="E5594" s="752" t="s">
        <v>435</v>
      </c>
      <c r="F5594" s="752" t="s">
        <v>210</v>
      </c>
    </row>
    <row r="5595" spans="2:6" x14ac:dyDescent="0.35">
      <c r="B5595" s="752" t="s">
        <v>1700</v>
      </c>
      <c r="C5595" s="752">
        <v>3152</v>
      </c>
      <c r="D5595" s="343" t="s">
        <v>11744</v>
      </c>
      <c r="E5595" s="752" t="s">
        <v>435</v>
      </c>
      <c r="F5595" s="752" t="s">
        <v>210</v>
      </c>
    </row>
    <row r="5596" spans="2:6" x14ac:dyDescent="0.35">
      <c r="B5596" s="752" t="s">
        <v>1700</v>
      </c>
      <c r="C5596" s="752">
        <v>3152</v>
      </c>
      <c r="D5596" s="343" t="s">
        <v>11743</v>
      </c>
      <c r="E5596" s="752" t="s">
        <v>435</v>
      </c>
      <c r="F5596" s="752" t="s">
        <v>210</v>
      </c>
    </row>
    <row r="5597" spans="2:6" x14ac:dyDescent="0.35">
      <c r="B5597" s="752" t="s">
        <v>1700</v>
      </c>
      <c r="C5597" s="752">
        <v>3153</v>
      </c>
      <c r="D5597" s="343" t="s">
        <v>4078</v>
      </c>
      <c r="E5597" s="752" t="s">
        <v>435</v>
      </c>
      <c r="F5597" s="752" t="s">
        <v>212</v>
      </c>
    </row>
    <row r="5598" spans="2:6" x14ac:dyDescent="0.35">
      <c r="B5598" s="752" t="s">
        <v>1700</v>
      </c>
      <c r="C5598" s="752">
        <v>3153</v>
      </c>
      <c r="D5598" s="343" t="s">
        <v>11742</v>
      </c>
      <c r="E5598" s="752" t="s">
        <v>435</v>
      </c>
      <c r="F5598" s="752" t="s">
        <v>212</v>
      </c>
    </row>
    <row r="5599" spans="2:6" x14ac:dyDescent="0.35">
      <c r="B5599" s="752" t="s">
        <v>1700</v>
      </c>
      <c r="C5599" s="752">
        <v>3154</v>
      </c>
      <c r="D5599" s="343" t="s">
        <v>11741</v>
      </c>
      <c r="E5599" s="752" t="s">
        <v>435</v>
      </c>
      <c r="F5599" s="752" t="s">
        <v>212</v>
      </c>
    </row>
    <row r="5600" spans="2:6" x14ac:dyDescent="0.35">
      <c r="B5600" s="752" t="s">
        <v>1700</v>
      </c>
      <c r="C5600" s="752">
        <v>3155</v>
      </c>
      <c r="D5600" s="343" t="s">
        <v>11740</v>
      </c>
      <c r="E5600" s="752" t="s">
        <v>435</v>
      </c>
      <c r="F5600" s="752" t="s">
        <v>212</v>
      </c>
    </row>
    <row r="5601" spans="2:6" x14ac:dyDescent="0.35">
      <c r="B5601" s="752" t="s">
        <v>1700</v>
      </c>
      <c r="C5601" s="752">
        <v>3156</v>
      </c>
      <c r="D5601" s="343" t="s">
        <v>11739</v>
      </c>
      <c r="E5601" s="752" t="s">
        <v>435</v>
      </c>
      <c r="F5601" s="752" t="s">
        <v>210</v>
      </c>
    </row>
    <row r="5602" spans="2:6" x14ac:dyDescent="0.35">
      <c r="B5602" s="752" t="s">
        <v>1700</v>
      </c>
      <c r="C5602" s="752">
        <v>3156</v>
      </c>
      <c r="D5602" s="343" t="s">
        <v>11738</v>
      </c>
      <c r="E5602" s="752" t="s">
        <v>435</v>
      </c>
      <c r="F5602" s="752" t="s">
        <v>210</v>
      </c>
    </row>
    <row r="5603" spans="2:6" x14ac:dyDescent="0.35">
      <c r="B5603" s="752" t="s">
        <v>1700</v>
      </c>
      <c r="C5603" s="752">
        <v>3156</v>
      </c>
      <c r="D5603" s="343" t="s">
        <v>11737</v>
      </c>
      <c r="E5603" s="752" t="s">
        <v>435</v>
      </c>
      <c r="F5603" s="752" t="s">
        <v>210</v>
      </c>
    </row>
    <row r="5604" spans="2:6" x14ac:dyDescent="0.35">
      <c r="B5604" s="752" t="s">
        <v>1700</v>
      </c>
      <c r="C5604" s="752">
        <v>3156</v>
      </c>
      <c r="D5604" s="343" t="s">
        <v>11736</v>
      </c>
      <c r="E5604" s="752" t="s">
        <v>435</v>
      </c>
      <c r="F5604" s="752" t="s">
        <v>210</v>
      </c>
    </row>
    <row r="5605" spans="2:6" x14ac:dyDescent="0.35">
      <c r="B5605" s="752" t="s">
        <v>1700</v>
      </c>
      <c r="C5605" s="752">
        <v>3156</v>
      </c>
      <c r="D5605" s="343" t="s">
        <v>11735</v>
      </c>
      <c r="E5605" s="752" t="s">
        <v>435</v>
      </c>
      <c r="F5605" s="752" t="s">
        <v>210</v>
      </c>
    </row>
    <row r="5606" spans="2:6" x14ac:dyDescent="0.35">
      <c r="B5606" s="752" t="s">
        <v>1700</v>
      </c>
      <c r="C5606" s="752">
        <v>3158</v>
      </c>
      <c r="D5606" s="343" t="s">
        <v>11734</v>
      </c>
      <c r="E5606" s="752" t="s">
        <v>435</v>
      </c>
      <c r="F5606" s="752" t="s">
        <v>212</v>
      </c>
    </row>
    <row r="5607" spans="2:6" x14ac:dyDescent="0.35">
      <c r="B5607" s="752" t="s">
        <v>1700</v>
      </c>
      <c r="C5607" s="752">
        <v>3159</v>
      </c>
      <c r="D5607" s="343" t="s">
        <v>11733</v>
      </c>
      <c r="E5607" s="752" t="s">
        <v>435</v>
      </c>
      <c r="F5607" s="752" t="s">
        <v>212</v>
      </c>
    </row>
    <row r="5608" spans="2:6" x14ac:dyDescent="0.35">
      <c r="B5608" s="752" t="s">
        <v>1700</v>
      </c>
      <c r="C5608" s="752">
        <v>3159</v>
      </c>
      <c r="D5608" s="343" t="s">
        <v>11732</v>
      </c>
      <c r="E5608" s="752" t="s">
        <v>435</v>
      </c>
      <c r="F5608" s="752" t="s">
        <v>212</v>
      </c>
    </row>
    <row r="5609" spans="2:6" x14ac:dyDescent="0.35">
      <c r="B5609" s="752" t="s">
        <v>1700</v>
      </c>
      <c r="C5609" s="752">
        <v>3160</v>
      </c>
      <c r="D5609" s="343" t="s">
        <v>11731</v>
      </c>
      <c r="E5609" s="752" t="s">
        <v>435</v>
      </c>
      <c r="F5609" s="752" t="s">
        <v>212</v>
      </c>
    </row>
    <row r="5610" spans="2:6" x14ac:dyDescent="0.35">
      <c r="B5610" s="752" t="s">
        <v>1700</v>
      </c>
      <c r="C5610" s="752">
        <v>3160</v>
      </c>
      <c r="D5610" s="343" t="s">
        <v>11730</v>
      </c>
      <c r="E5610" s="752" t="s">
        <v>435</v>
      </c>
      <c r="F5610" s="752" t="s">
        <v>212</v>
      </c>
    </row>
    <row r="5611" spans="2:6" x14ac:dyDescent="0.35">
      <c r="B5611" s="752" t="s">
        <v>1700</v>
      </c>
      <c r="C5611" s="752">
        <v>3160</v>
      </c>
      <c r="D5611" s="343" t="s">
        <v>11729</v>
      </c>
      <c r="E5611" s="752" t="s">
        <v>435</v>
      </c>
      <c r="F5611" s="752" t="s">
        <v>212</v>
      </c>
    </row>
    <row r="5612" spans="2:6" x14ac:dyDescent="0.35">
      <c r="B5612" s="752" t="s">
        <v>1700</v>
      </c>
      <c r="C5612" s="752">
        <v>3160</v>
      </c>
      <c r="D5612" s="343" t="s">
        <v>11728</v>
      </c>
      <c r="E5612" s="752" t="s">
        <v>435</v>
      </c>
      <c r="F5612" s="752" t="s">
        <v>212</v>
      </c>
    </row>
    <row r="5613" spans="2:6" x14ac:dyDescent="0.35">
      <c r="B5613" s="752" t="s">
        <v>1700</v>
      </c>
      <c r="C5613" s="752">
        <v>3161</v>
      </c>
      <c r="D5613" s="343" t="s">
        <v>11727</v>
      </c>
      <c r="E5613" s="752" t="s">
        <v>435</v>
      </c>
      <c r="F5613" s="752" t="s">
        <v>210</v>
      </c>
    </row>
    <row r="5614" spans="2:6" x14ac:dyDescent="0.35">
      <c r="B5614" s="752" t="s">
        <v>1700</v>
      </c>
      <c r="C5614" s="752">
        <v>3161</v>
      </c>
      <c r="D5614" s="343" t="s">
        <v>11726</v>
      </c>
      <c r="E5614" s="752" t="s">
        <v>435</v>
      </c>
      <c r="F5614" s="752" t="s">
        <v>210</v>
      </c>
    </row>
    <row r="5615" spans="2:6" x14ac:dyDescent="0.35">
      <c r="B5615" s="752" t="s">
        <v>1700</v>
      </c>
      <c r="C5615" s="752">
        <v>3162</v>
      </c>
      <c r="D5615" s="343" t="s">
        <v>11725</v>
      </c>
      <c r="E5615" s="752" t="s">
        <v>435</v>
      </c>
      <c r="F5615" s="752" t="s">
        <v>210</v>
      </c>
    </row>
    <row r="5616" spans="2:6" x14ac:dyDescent="0.35">
      <c r="B5616" s="752" t="s">
        <v>1700</v>
      </c>
      <c r="C5616" s="752">
        <v>3162</v>
      </c>
      <c r="D5616" s="343" t="s">
        <v>11724</v>
      </c>
      <c r="E5616" s="752" t="s">
        <v>435</v>
      </c>
      <c r="F5616" s="752" t="s">
        <v>210</v>
      </c>
    </row>
    <row r="5617" spans="2:6" x14ac:dyDescent="0.35">
      <c r="B5617" s="752" t="s">
        <v>1700</v>
      </c>
      <c r="C5617" s="752">
        <v>3162</v>
      </c>
      <c r="D5617" s="343" t="s">
        <v>11723</v>
      </c>
      <c r="E5617" s="752" t="s">
        <v>435</v>
      </c>
      <c r="F5617" s="752" t="s">
        <v>210</v>
      </c>
    </row>
    <row r="5618" spans="2:6" x14ac:dyDescent="0.35">
      <c r="B5618" s="752" t="s">
        <v>1700</v>
      </c>
      <c r="C5618" s="752">
        <v>3163</v>
      </c>
      <c r="D5618" s="343" t="s">
        <v>11722</v>
      </c>
      <c r="E5618" s="752" t="s">
        <v>435</v>
      </c>
      <c r="F5618" s="752" t="s">
        <v>210</v>
      </c>
    </row>
    <row r="5619" spans="2:6" x14ac:dyDescent="0.35">
      <c r="B5619" s="752" t="s">
        <v>1700</v>
      </c>
      <c r="C5619" s="752">
        <v>3163</v>
      </c>
      <c r="D5619" s="343" t="s">
        <v>11721</v>
      </c>
      <c r="E5619" s="752" t="s">
        <v>435</v>
      </c>
      <c r="F5619" s="752" t="s">
        <v>210</v>
      </c>
    </row>
    <row r="5620" spans="2:6" x14ac:dyDescent="0.35">
      <c r="B5620" s="752" t="s">
        <v>1700</v>
      </c>
      <c r="C5620" s="752">
        <v>3163</v>
      </c>
      <c r="D5620" s="343" t="s">
        <v>11720</v>
      </c>
      <c r="E5620" s="752" t="s">
        <v>435</v>
      </c>
      <c r="F5620" s="752" t="s">
        <v>210</v>
      </c>
    </row>
    <row r="5621" spans="2:6" x14ac:dyDescent="0.35">
      <c r="B5621" s="752" t="s">
        <v>1700</v>
      </c>
      <c r="C5621" s="752">
        <v>3163</v>
      </c>
      <c r="D5621" s="343" t="s">
        <v>11719</v>
      </c>
      <c r="E5621" s="752" t="s">
        <v>435</v>
      </c>
      <c r="F5621" s="752" t="s">
        <v>210</v>
      </c>
    </row>
    <row r="5622" spans="2:6" x14ac:dyDescent="0.35">
      <c r="B5622" s="752" t="s">
        <v>1700</v>
      </c>
      <c r="C5622" s="752">
        <v>3165</v>
      </c>
      <c r="D5622" s="343" t="s">
        <v>11718</v>
      </c>
      <c r="E5622" s="752" t="s">
        <v>435</v>
      </c>
      <c r="F5622" s="752" t="s">
        <v>210</v>
      </c>
    </row>
    <row r="5623" spans="2:6" x14ac:dyDescent="0.35">
      <c r="B5623" s="752" t="s">
        <v>1700</v>
      </c>
      <c r="C5623" s="752">
        <v>3166</v>
      </c>
      <c r="D5623" s="343" t="s">
        <v>11717</v>
      </c>
      <c r="E5623" s="752" t="s">
        <v>435</v>
      </c>
      <c r="F5623" s="752" t="s">
        <v>210</v>
      </c>
    </row>
    <row r="5624" spans="2:6" x14ac:dyDescent="0.35">
      <c r="B5624" s="752" t="s">
        <v>1700</v>
      </c>
      <c r="C5624" s="752">
        <v>3166</v>
      </c>
      <c r="D5624" s="343" t="s">
        <v>3943</v>
      </c>
      <c r="E5624" s="752" t="s">
        <v>435</v>
      </c>
      <c r="F5624" s="752" t="s">
        <v>210</v>
      </c>
    </row>
    <row r="5625" spans="2:6" x14ac:dyDescent="0.35">
      <c r="B5625" s="752" t="s">
        <v>1700</v>
      </c>
      <c r="C5625" s="752">
        <v>3166</v>
      </c>
      <c r="D5625" s="343" t="s">
        <v>11716</v>
      </c>
      <c r="E5625" s="752" t="s">
        <v>435</v>
      </c>
      <c r="F5625" s="752" t="s">
        <v>210</v>
      </c>
    </row>
    <row r="5626" spans="2:6" x14ac:dyDescent="0.35">
      <c r="B5626" s="752" t="s">
        <v>1700</v>
      </c>
      <c r="C5626" s="752">
        <v>3166</v>
      </c>
      <c r="D5626" s="343" t="s">
        <v>11715</v>
      </c>
      <c r="E5626" s="752" t="s">
        <v>435</v>
      </c>
      <c r="F5626" s="752" t="s">
        <v>210</v>
      </c>
    </row>
    <row r="5627" spans="2:6" x14ac:dyDescent="0.35">
      <c r="B5627" s="752" t="s">
        <v>1700</v>
      </c>
      <c r="C5627" s="752">
        <v>3167</v>
      </c>
      <c r="D5627" s="343" t="s">
        <v>11714</v>
      </c>
      <c r="E5627" s="752" t="s">
        <v>435</v>
      </c>
      <c r="F5627" s="752" t="s">
        <v>212</v>
      </c>
    </row>
    <row r="5628" spans="2:6" x14ac:dyDescent="0.35">
      <c r="B5628" s="752" t="s">
        <v>1700</v>
      </c>
      <c r="C5628" s="752">
        <v>3168</v>
      </c>
      <c r="D5628" s="343" t="s">
        <v>11713</v>
      </c>
      <c r="E5628" s="752" t="s">
        <v>435</v>
      </c>
      <c r="F5628" s="752" t="s">
        <v>210</v>
      </c>
    </row>
    <row r="5629" spans="2:6" x14ac:dyDescent="0.35">
      <c r="B5629" s="752" t="s">
        <v>1700</v>
      </c>
      <c r="C5629" s="752">
        <v>3168</v>
      </c>
      <c r="D5629" s="343" t="s">
        <v>11712</v>
      </c>
      <c r="E5629" s="752" t="s">
        <v>435</v>
      </c>
      <c r="F5629" s="752" t="s">
        <v>210</v>
      </c>
    </row>
    <row r="5630" spans="2:6" x14ac:dyDescent="0.35">
      <c r="B5630" s="752" t="s">
        <v>1700</v>
      </c>
      <c r="C5630" s="752">
        <v>3169</v>
      </c>
      <c r="D5630" s="343" t="s">
        <v>11711</v>
      </c>
      <c r="E5630" s="752" t="s">
        <v>435</v>
      </c>
      <c r="F5630" s="752" t="s">
        <v>212</v>
      </c>
    </row>
    <row r="5631" spans="2:6" x14ac:dyDescent="0.35">
      <c r="B5631" s="752" t="s">
        <v>1700</v>
      </c>
      <c r="C5631" s="752">
        <v>3169</v>
      </c>
      <c r="D5631" s="343" t="s">
        <v>11710</v>
      </c>
      <c r="E5631" s="752" t="s">
        <v>435</v>
      </c>
      <c r="F5631" s="752" t="s">
        <v>212</v>
      </c>
    </row>
    <row r="5632" spans="2:6" x14ac:dyDescent="0.35">
      <c r="B5632" s="752" t="s">
        <v>1700</v>
      </c>
      <c r="C5632" s="752">
        <v>3170</v>
      </c>
      <c r="D5632" s="343" t="s">
        <v>6654</v>
      </c>
      <c r="E5632" s="752" t="s">
        <v>435</v>
      </c>
      <c r="F5632" s="752" t="s">
        <v>212</v>
      </c>
    </row>
    <row r="5633" spans="2:6" x14ac:dyDescent="0.35">
      <c r="B5633" s="752" t="s">
        <v>1700</v>
      </c>
      <c r="C5633" s="752">
        <v>3170</v>
      </c>
      <c r="D5633" s="343" t="s">
        <v>11709</v>
      </c>
      <c r="E5633" s="752" t="s">
        <v>435</v>
      </c>
      <c r="F5633" s="752" t="s">
        <v>212</v>
      </c>
    </row>
    <row r="5634" spans="2:6" x14ac:dyDescent="0.35">
      <c r="B5634" s="752" t="s">
        <v>1700</v>
      </c>
      <c r="C5634" s="752">
        <v>3171</v>
      </c>
      <c r="D5634" s="343" t="s">
        <v>11708</v>
      </c>
      <c r="E5634" s="752" t="s">
        <v>435</v>
      </c>
      <c r="F5634" s="752" t="s">
        <v>212</v>
      </c>
    </row>
    <row r="5635" spans="2:6" x14ac:dyDescent="0.35">
      <c r="B5635" s="752" t="s">
        <v>1700</v>
      </c>
      <c r="C5635" s="752">
        <v>3171</v>
      </c>
      <c r="D5635" s="343" t="s">
        <v>8142</v>
      </c>
      <c r="E5635" s="752" t="s">
        <v>435</v>
      </c>
      <c r="F5635" s="752" t="s">
        <v>212</v>
      </c>
    </row>
    <row r="5636" spans="2:6" x14ac:dyDescent="0.35">
      <c r="B5636" s="752" t="s">
        <v>1700</v>
      </c>
      <c r="C5636" s="752">
        <v>3172</v>
      </c>
      <c r="D5636" s="343" t="s">
        <v>11707</v>
      </c>
      <c r="E5636" s="752" t="s">
        <v>435</v>
      </c>
      <c r="F5636" s="752" t="s">
        <v>212</v>
      </c>
    </row>
    <row r="5637" spans="2:6" x14ac:dyDescent="0.35">
      <c r="B5637" s="752" t="s">
        <v>1700</v>
      </c>
      <c r="C5637" s="752">
        <v>3172</v>
      </c>
      <c r="D5637" s="343" t="s">
        <v>11706</v>
      </c>
      <c r="E5637" s="752" t="s">
        <v>435</v>
      </c>
      <c r="F5637" s="752" t="s">
        <v>212</v>
      </c>
    </row>
    <row r="5638" spans="2:6" x14ac:dyDescent="0.35">
      <c r="B5638" s="752" t="s">
        <v>1700</v>
      </c>
      <c r="C5638" s="752">
        <v>3173</v>
      </c>
      <c r="D5638" s="343" t="s">
        <v>11705</v>
      </c>
      <c r="E5638" s="752" t="s">
        <v>435</v>
      </c>
      <c r="F5638" s="752" t="s">
        <v>212</v>
      </c>
    </row>
    <row r="5639" spans="2:6" x14ac:dyDescent="0.35">
      <c r="B5639" s="752" t="s">
        <v>1700</v>
      </c>
      <c r="C5639" s="752">
        <v>3174</v>
      </c>
      <c r="D5639" s="343" t="s">
        <v>11704</v>
      </c>
      <c r="E5639" s="752" t="s">
        <v>435</v>
      </c>
      <c r="F5639" s="752" t="s">
        <v>212</v>
      </c>
    </row>
    <row r="5640" spans="2:6" x14ac:dyDescent="0.35">
      <c r="B5640" s="752" t="s">
        <v>1700</v>
      </c>
      <c r="C5640" s="752">
        <v>3174</v>
      </c>
      <c r="D5640" s="343" t="s">
        <v>11703</v>
      </c>
      <c r="E5640" s="752" t="s">
        <v>435</v>
      </c>
      <c r="F5640" s="752" t="s">
        <v>212</v>
      </c>
    </row>
    <row r="5641" spans="2:6" x14ac:dyDescent="0.35">
      <c r="B5641" s="752" t="s">
        <v>1700</v>
      </c>
      <c r="C5641" s="752">
        <v>3175</v>
      </c>
      <c r="D5641" s="343" t="s">
        <v>11702</v>
      </c>
      <c r="E5641" s="752" t="s">
        <v>435</v>
      </c>
      <c r="F5641" s="752" t="s">
        <v>212</v>
      </c>
    </row>
    <row r="5642" spans="2:6" x14ac:dyDescent="0.35">
      <c r="B5642" s="752" t="s">
        <v>1700</v>
      </c>
      <c r="C5642" s="752">
        <v>3175</v>
      </c>
      <c r="D5642" s="343" t="s">
        <v>11701</v>
      </c>
      <c r="E5642" s="752" t="s">
        <v>435</v>
      </c>
      <c r="F5642" s="752" t="s">
        <v>212</v>
      </c>
    </row>
    <row r="5643" spans="2:6" x14ac:dyDescent="0.35">
      <c r="B5643" s="752" t="s">
        <v>1700</v>
      </c>
      <c r="C5643" s="752">
        <v>3175</v>
      </c>
      <c r="D5643" s="343" t="s">
        <v>11700</v>
      </c>
      <c r="E5643" s="752" t="s">
        <v>435</v>
      </c>
      <c r="F5643" s="752" t="s">
        <v>212</v>
      </c>
    </row>
    <row r="5644" spans="2:6" x14ac:dyDescent="0.35">
      <c r="B5644" s="752" t="s">
        <v>1700</v>
      </c>
      <c r="C5644" s="752">
        <v>3175</v>
      </c>
      <c r="D5644" s="343" t="s">
        <v>11699</v>
      </c>
      <c r="E5644" s="752" t="s">
        <v>435</v>
      </c>
      <c r="F5644" s="752" t="s">
        <v>212</v>
      </c>
    </row>
    <row r="5645" spans="2:6" x14ac:dyDescent="0.35">
      <c r="B5645" s="752" t="s">
        <v>1700</v>
      </c>
      <c r="C5645" s="752">
        <v>3175</v>
      </c>
      <c r="D5645" s="343" t="s">
        <v>11698</v>
      </c>
      <c r="E5645" s="752" t="s">
        <v>435</v>
      </c>
      <c r="F5645" s="752" t="s">
        <v>212</v>
      </c>
    </row>
    <row r="5646" spans="2:6" x14ac:dyDescent="0.35">
      <c r="B5646" s="752" t="s">
        <v>1700</v>
      </c>
      <c r="C5646" s="752">
        <v>3175</v>
      </c>
      <c r="D5646" s="343" t="s">
        <v>11697</v>
      </c>
      <c r="E5646" s="752" t="s">
        <v>435</v>
      </c>
      <c r="F5646" s="752" t="s">
        <v>212</v>
      </c>
    </row>
    <row r="5647" spans="2:6" x14ac:dyDescent="0.35">
      <c r="B5647" s="752" t="s">
        <v>1700</v>
      </c>
      <c r="C5647" s="752">
        <v>3177</v>
      </c>
      <c r="D5647" s="343" t="s">
        <v>11696</v>
      </c>
      <c r="E5647" s="752" t="s">
        <v>435</v>
      </c>
      <c r="F5647" s="752" t="s">
        <v>212</v>
      </c>
    </row>
    <row r="5648" spans="2:6" x14ac:dyDescent="0.35">
      <c r="B5648" s="752" t="s">
        <v>1700</v>
      </c>
      <c r="C5648" s="752">
        <v>3177</v>
      </c>
      <c r="D5648" s="343" t="s">
        <v>11695</v>
      </c>
      <c r="E5648" s="752" t="s">
        <v>435</v>
      </c>
      <c r="F5648" s="752" t="s">
        <v>212</v>
      </c>
    </row>
    <row r="5649" spans="2:6" x14ac:dyDescent="0.35">
      <c r="B5649" s="752" t="s">
        <v>1700</v>
      </c>
      <c r="C5649" s="752">
        <v>3178</v>
      </c>
      <c r="D5649" s="343" t="s">
        <v>11694</v>
      </c>
      <c r="E5649" s="752" t="s">
        <v>435</v>
      </c>
      <c r="F5649" s="752" t="s">
        <v>212</v>
      </c>
    </row>
    <row r="5650" spans="2:6" x14ac:dyDescent="0.35">
      <c r="B5650" s="752" t="s">
        <v>1700</v>
      </c>
      <c r="C5650" s="752">
        <v>3179</v>
      </c>
      <c r="D5650" s="343" t="s">
        <v>11693</v>
      </c>
      <c r="E5650" s="752" t="s">
        <v>435</v>
      </c>
      <c r="F5650" s="752" t="s">
        <v>212</v>
      </c>
    </row>
    <row r="5651" spans="2:6" x14ac:dyDescent="0.35">
      <c r="B5651" s="752" t="s">
        <v>1700</v>
      </c>
      <c r="C5651" s="752">
        <v>3180</v>
      </c>
      <c r="D5651" s="343" t="s">
        <v>11692</v>
      </c>
      <c r="E5651" s="752" t="s">
        <v>435</v>
      </c>
      <c r="F5651" s="752" t="s">
        <v>212</v>
      </c>
    </row>
    <row r="5652" spans="2:6" x14ac:dyDescent="0.35">
      <c r="B5652" s="752" t="s">
        <v>1700</v>
      </c>
      <c r="C5652" s="752">
        <v>3181</v>
      </c>
      <c r="D5652" s="343" t="s">
        <v>11691</v>
      </c>
      <c r="E5652" s="752" t="s">
        <v>435</v>
      </c>
      <c r="F5652" s="752" t="s">
        <v>210</v>
      </c>
    </row>
    <row r="5653" spans="2:6" x14ac:dyDescent="0.35">
      <c r="B5653" s="752" t="s">
        <v>1700</v>
      </c>
      <c r="C5653" s="752">
        <v>3181</v>
      </c>
      <c r="D5653" s="343" t="s">
        <v>11690</v>
      </c>
      <c r="E5653" s="752" t="s">
        <v>435</v>
      </c>
      <c r="F5653" s="752" t="s">
        <v>210</v>
      </c>
    </row>
    <row r="5654" spans="2:6" x14ac:dyDescent="0.35">
      <c r="B5654" s="752" t="s">
        <v>1700</v>
      </c>
      <c r="C5654" s="752">
        <v>3181</v>
      </c>
      <c r="D5654" s="343" t="s">
        <v>4705</v>
      </c>
      <c r="E5654" s="752" t="s">
        <v>435</v>
      </c>
      <c r="F5654" s="752" t="s">
        <v>210</v>
      </c>
    </row>
    <row r="5655" spans="2:6" x14ac:dyDescent="0.35">
      <c r="B5655" s="752" t="s">
        <v>1700</v>
      </c>
      <c r="C5655" s="752">
        <v>3182</v>
      </c>
      <c r="D5655" s="343" t="s">
        <v>5732</v>
      </c>
      <c r="E5655" s="752" t="s">
        <v>435</v>
      </c>
      <c r="F5655" s="752" t="s">
        <v>210</v>
      </c>
    </row>
    <row r="5656" spans="2:6" x14ac:dyDescent="0.35">
      <c r="B5656" s="752" t="s">
        <v>1700</v>
      </c>
      <c r="C5656" s="752">
        <v>3182</v>
      </c>
      <c r="D5656" s="343" t="s">
        <v>11689</v>
      </c>
      <c r="E5656" s="752" t="s">
        <v>435</v>
      </c>
      <c r="F5656" s="752" t="s">
        <v>210</v>
      </c>
    </row>
    <row r="5657" spans="2:6" x14ac:dyDescent="0.35">
      <c r="B5657" s="752" t="s">
        <v>1700</v>
      </c>
      <c r="C5657" s="752">
        <v>3182</v>
      </c>
      <c r="D5657" s="343" t="s">
        <v>11688</v>
      </c>
      <c r="E5657" s="752" t="s">
        <v>435</v>
      </c>
      <c r="F5657" s="752" t="s">
        <v>210</v>
      </c>
    </row>
    <row r="5658" spans="2:6" x14ac:dyDescent="0.35">
      <c r="B5658" s="752" t="s">
        <v>1700</v>
      </c>
      <c r="C5658" s="752">
        <v>3183</v>
      </c>
      <c r="D5658" s="343" t="s">
        <v>11687</v>
      </c>
      <c r="E5658" s="752" t="s">
        <v>435</v>
      </c>
      <c r="F5658" s="752" t="s">
        <v>210</v>
      </c>
    </row>
    <row r="5659" spans="2:6" x14ac:dyDescent="0.35">
      <c r="B5659" s="752" t="s">
        <v>1700</v>
      </c>
      <c r="C5659" s="752">
        <v>3183</v>
      </c>
      <c r="D5659" s="343" t="s">
        <v>11686</v>
      </c>
      <c r="E5659" s="752" t="s">
        <v>435</v>
      </c>
      <c r="F5659" s="752" t="s">
        <v>210</v>
      </c>
    </row>
    <row r="5660" spans="2:6" x14ac:dyDescent="0.35">
      <c r="B5660" s="752" t="s">
        <v>1700</v>
      </c>
      <c r="C5660" s="752">
        <v>3184</v>
      </c>
      <c r="D5660" s="343" t="s">
        <v>11685</v>
      </c>
      <c r="E5660" s="752" t="s">
        <v>435</v>
      </c>
      <c r="F5660" s="752" t="s">
        <v>210</v>
      </c>
    </row>
    <row r="5661" spans="2:6" x14ac:dyDescent="0.35">
      <c r="B5661" s="752" t="s">
        <v>1700</v>
      </c>
      <c r="C5661" s="752">
        <v>3184</v>
      </c>
      <c r="D5661" s="343" t="s">
        <v>11684</v>
      </c>
      <c r="E5661" s="752" t="s">
        <v>435</v>
      </c>
      <c r="F5661" s="752" t="s">
        <v>210</v>
      </c>
    </row>
    <row r="5662" spans="2:6" x14ac:dyDescent="0.35">
      <c r="B5662" s="752" t="s">
        <v>1700</v>
      </c>
      <c r="C5662" s="752">
        <v>3185</v>
      </c>
      <c r="D5662" s="343" t="s">
        <v>11683</v>
      </c>
      <c r="E5662" s="752" t="s">
        <v>435</v>
      </c>
      <c r="F5662" s="752" t="s">
        <v>210</v>
      </c>
    </row>
    <row r="5663" spans="2:6" x14ac:dyDescent="0.35">
      <c r="B5663" s="752" t="s">
        <v>1700</v>
      </c>
      <c r="C5663" s="752">
        <v>3185</v>
      </c>
      <c r="D5663" s="343" t="s">
        <v>11682</v>
      </c>
      <c r="E5663" s="752" t="s">
        <v>435</v>
      </c>
      <c r="F5663" s="752" t="s">
        <v>210</v>
      </c>
    </row>
    <row r="5664" spans="2:6" x14ac:dyDescent="0.35">
      <c r="B5664" s="752" t="s">
        <v>1700</v>
      </c>
      <c r="C5664" s="752">
        <v>3185</v>
      </c>
      <c r="D5664" s="343" t="s">
        <v>11681</v>
      </c>
      <c r="E5664" s="752" t="s">
        <v>435</v>
      </c>
      <c r="F5664" s="752" t="s">
        <v>210</v>
      </c>
    </row>
    <row r="5665" spans="2:6" x14ac:dyDescent="0.35">
      <c r="B5665" s="752" t="s">
        <v>1700</v>
      </c>
      <c r="C5665" s="752">
        <v>3186</v>
      </c>
      <c r="D5665" s="343" t="s">
        <v>2414</v>
      </c>
      <c r="E5665" s="752" t="s">
        <v>435</v>
      </c>
      <c r="F5665" s="752" t="s">
        <v>210</v>
      </c>
    </row>
    <row r="5666" spans="2:6" x14ac:dyDescent="0.35">
      <c r="B5666" s="752" t="s">
        <v>1700</v>
      </c>
      <c r="C5666" s="752">
        <v>3186</v>
      </c>
      <c r="D5666" s="343" t="s">
        <v>11680</v>
      </c>
      <c r="E5666" s="752" t="s">
        <v>435</v>
      </c>
      <c r="F5666" s="752" t="s">
        <v>210</v>
      </c>
    </row>
    <row r="5667" spans="2:6" x14ac:dyDescent="0.35">
      <c r="B5667" s="752" t="s">
        <v>1700</v>
      </c>
      <c r="C5667" s="752">
        <v>3186</v>
      </c>
      <c r="D5667" s="343" t="s">
        <v>11679</v>
      </c>
      <c r="E5667" s="752" t="s">
        <v>435</v>
      </c>
      <c r="F5667" s="752" t="s">
        <v>210</v>
      </c>
    </row>
    <row r="5668" spans="2:6" x14ac:dyDescent="0.35">
      <c r="B5668" s="752" t="s">
        <v>1700</v>
      </c>
      <c r="C5668" s="752">
        <v>3186</v>
      </c>
      <c r="D5668" s="343" t="s">
        <v>11678</v>
      </c>
      <c r="E5668" s="752" t="s">
        <v>435</v>
      </c>
      <c r="F5668" s="752" t="s">
        <v>210</v>
      </c>
    </row>
    <row r="5669" spans="2:6" x14ac:dyDescent="0.35">
      <c r="B5669" s="752" t="s">
        <v>1700</v>
      </c>
      <c r="C5669" s="752">
        <v>3187</v>
      </c>
      <c r="D5669" s="343" t="s">
        <v>11677</v>
      </c>
      <c r="E5669" s="752" t="s">
        <v>435</v>
      </c>
      <c r="F5669" s="752" t="s">
        <v>210</v>
      </c>
    </row>
    <row r="5670" spans="2:6" x14ac:dyDescent="0.35">
      <c r="B5670" s="752" t="s">
        <v>1700</v>
      </c>
      <c r="C5670" s="752">
        <v>3187</v>
      </c>
      <c r="D5670" s="343" t="s">
        <v>11676</v>
      </c>
      <c r="E5670" s="752" t="s">
        <v>435</v>
      </c>
      <c r="F5670" s="752" t="s">
        <v>210</v>
      </c>
    </row>
    <row r="5671" spans="2:6" x14ac:dyDescent="0.35">
      <c r="B5671" s="752" t="s">
        <v>1700</v>
      </c>
      <c r="C5671" s="752">
        <v>3188</v>
      </c>
      <c r="D5671" s="343" t="s">
        <v>8436</v>
      </c>
      <c r="E5671" s="752" t="s">
        <v>435</v>
      </c>
      <c r="F5671" s="752" t="s">
        <v>210</v>
      </c>
    </row>
    <row r="5672" spans="2:6" x14ac:dyDescent="0.35">
      <c r="B5672" s="752" t="s">
        <v>1700</v>
      </c>
      <c r="C5672" s="752">
        <v>3188</v>
      </c>
      <c r="D5672" s="343" t="s">
        <v>11675</v>
      </c>
      <c r="E5672" s="752" t="s">
        <v>435</v>
      </c>
      <c r="F5672" s="752" t="s">
        <v>210</v>
      </c>
    </row>
    <row r="5673" spans="2:6" x14ac:dyDescent="0.35">
      <c r="B5673" s="752" t="s">
        <v>1700</v>
      </c>
      <c r="C5673" s="752">
        <v>3188</v>
      </c>
      <c r="D5673" s="343" t="s">
        <v>11674</v>
      </c>
      <c r="E5673" s="752" t="s">
        <v>435</v>
      </c>
      <c r="F5673" s="752" t="s">
        <v>210</v>
      </c>
    </row>
    <row r="5674" spans="2:6" x14ac:dyDescent="0.35">
      <c r="B5674" s="752" t="s">
        <v>1700</v>
      </c>
      <c r="C5674" s="752">
        <v>3189</v>
      </c>
      <c r="D5674" s="343" t="s">
        <v>11673</v>
      </c>
      <c r="E5674" s="752" t="s">
        <v>435</v>
      </c>
      <c r="F5674" s="752" t="s">
        <v>210</v>
      </c>
    </row>
    <row r="5675" spans="2:6" x14ac:dyDescent="0.35">
      <c r="B5675" s="752" t="s">
        <v>1700</v>
      </c>
      <c r="C5675" s="752">
        <v>3189</v>
      </c>
      <c r="D5675" s="343" t="s">
        <v>11672</v>
      </c>
      <c r="E5675" s="752" t="s">
        <v>435</v>
      </c>
      <c r="F5675" s="752" t="s">
        <v>210</v>
      </c>
    </row>
    <row r="5676" spans="2:6" x14ac:dyDescent="0.35">
      <c r="B5676" s="752" t="s">
        <v>1700</v>
      </c>
      <c r="C5676" s="752">
        <v>3189</v>
      </c>
      <c r="D5676" s="343" t="s">
        <v>9015</v>
      </c>
      <c r="E5676" s="752" t="s">
        <v>435</v>
      </c>
      <c r="F5676" s="752" t="s">
        <v>210</v>
      </c>
    </row>
    <row r="5677" spans="2:6" x14ac:dyDescent="0.35">
      <c r="B5677" s="752" t="s">
        <v>1700</v>
      </c>
      <c r="C5677" s="752">
        <v>3190</v>
      </c>
      <c r="D5677" s="343" t="s">
        <v>11671</v>
      </c>
      <c r="E5677" s="752" t="s">
        <v>435</v>
      </c>
      <c r="F5677" s="752" t="s">
        <v>210</v>
      </c>
    </row>
    <row r="5678" spans="2:6" x14ac:dyDescent="0.35">
      <c r="B5678" s="752" t="s">
        <v>1700</v>
      </c>
      <c r="C5678" s="752">
        <v>3191</v>
      </c>
      <c r="D5678" s="343" t="s">
        <v>7079</v>
      </c>
      <c r="E5678" s="752" t="s">
        <v>435</v>
      </c>
      <c r="F5678" s="752" t="s">
        <v>210</v>
      </c>
    </row>
    <row r="5679" spans="2:6" x14ac:dyDescent="0.35">
      <c r="B5679" s="752" t="s">
        <v>1700</v>
      </c>
      <c r="C5679" s="752">
        <v>3192</v>
      </c>
      <c r="D5679" s="343" t="s">
        <v>5986</v>
      </c>
      <c r="E5679" s="752" t="s">
        <v>435</v>
      </c>
      <c r="F5679" s="752" t="s">
        <v>210</v>
      </c>
    </row>
    <row r="5680" spans="2:6" x14ac:dyDescent="0.35">
      <c r="B5680" s="752" t="s">
        <v>1700</v>
      </c>
      <c r="C5680" s="752">
        <v>3192</v>
      </c>
      <c r="D5680" s="343" t="s">
        <v>11670</v>
      </c>
      <c r="E5680" s="752" t="s">
        <v>435</v>
      </c>
      <c r="F5680" s="752" t="s">
        <v>210</v>
      </c>
    </row>
    <row r="5681" spans="2:6" x14ac:dyDescent="0.35">
      <c r="B5681" s="752" t="s">
        <v>1700</v>
      </c>
      <c r="C5681" s="752">
        <v>3192</v>
      </c>
      <c r="D5681" s="343" t="s">
        <v>11669</v>
      </c>
      <c r="E5681" s="752" t="s">
        <v>435</v>
      </c>
      <c r="F5681" s="752" t="s">
        <v>210</v>
      </c>
    </row>
    <row r="5682" spans="2:6" x14ac:dyDescent="0.35">
      <c r="B5682" s="752" t="s">
        <v>1700</v>
      </c>
      <c r="C5682" s="752">
        <v>3193</v>
      </c>
      <c r="D5682" s="343" t="s">
        <v>2143</v>
      </c>
      <c r="E5682" s="752" t="s">
        <v>435</v>
      </c>
      <c r="F5682" s="752" t="s">
        <v>210</v>
      </c>
    </row>
    <row r="5683" spans="2:6" x14ac:dyDescent="0.35">
      <c r="B5683" s="752" t="s">
        <v>1700</v>
      </c>
      <c r="C5683" s="752">
        <v>3193</v>
      </c>
      <c r="D5683" s="343" t="s">
        <v>4890</v>
      </c>
      <c r="E5683" s="752" t="s">
        <v>435</v>
      </c>
      <c r="F5683" s="752" t="s">
        <v>210</v>
      </c>
    </row>
    <row r="5684" spans="2:6" x14ac:dyDescent="0.35">
      <c r="B5684" s="752" t="s">
        <v>1700</v>
      </c>
      <c r="C5684" s="752">
        <v>3193</v>
      </c>
      <c r="D5684" s="343" t="s">
        <v>11668</v>
      </c>
      <c r="E5684" s="752" t="s">
        <v>435</v>
      </c>
      <c r="F5684" s="752" t="s">
        <v>210</v>
      </c>
    </row>
    <row r="5685" spans="2:6" x14ac:dyDescent="0.35">
      <c r="B5685" s="752" t="s">
        <v>1700</v>
      </c>
      <c r="C5685" s="752">
        <v>3193</v>
      </c>
      <c r="D5685" s="343" t="s">
        <v>5464</v>
      </c>
      <c r="E5685" s="752" t="s">
        <v>435</v>
      </c>
      <c r="F5685" s="752" t="s">
        <v>210</v>
      </c>
    </row>
    <row r="5686" spans="2:6" x14ac:dyDescent="0.35">
      <c r="B5686" s="752" t="s">
        <v>1700</v>
      </c>
      <c r="C5686" s="752">
        <v>3194</v>
      </c>
      <c r="D5686" s="343" t="s">
        <v>11667</v>
      </c>
      <c r="E5686" s="752" t="s">
        <v>435</v>
      </c>
      <c r="F5686" s="752" t="s">
        <v>210</v>
      </c>
    </row>
    <row r="5687" spans="2:6" x14ac:dyDescent="0.35">
      <c r="B5687" s="752" t="s">
        <v>1700</v>
      </c>
      <c r="C5687" s="752">
        <v>3194</v>
      </c>
      <c r="D5687" s="343" t="s">
        <v>11666</v>
      </c>
      <c r="E5687" s="752" t="s">
        <v>435</v>
      </c>
      <c r="F5687" s="752" t="s">
        <v>210</v>
      </c>
    </row>
    <row r="5688" spans="2:6" x14ac:dyDescent="0.35">
      <c r="B5688" s="752" t="s">
        <v>1700</v>
      </c>
      <c r="C5688" s="752">
        <v>3194</v>
      </c>
      <c r="D5688" s="343" t="s">
        <v>11665</v>
      </c>
      <c r="E5688" s="752" t="s">
        <v>435</v>
      </c>
      <c r="F5688" s="752" t="s">
        <v>210</v>
      </c>
    </row>
    <row r="5689" spans="2:6" x14ac:dyDescent="0.35">
      <c r="B5689" s="752" t="s">
        <v>1700</v>
      </c>
      <c r="C5689" s="752">
        <v>3195</v>
      </c>
      <c r="D5689" s="343" t="s">
        <v>11664</v>
      </c>
      <c r="E5689" s="752" t="s">
        <v>435</v>
      </c>
      <c r="F5689" s="752" t="s">
        <v>210</v>
      </c>
    </row>
    <row r="5690" spans="2:6" x14ac:dyDescent="0.35">
      <c r="B5690" s="752" t="s">
        <v>1700</v>
      </c>
      <c r="C5690" s="752">
        <v>3195</v>
      </c>
      <c r="D5690" s="343" t="s">
        <v>11663</v>
      </c>
      <c r="E5690" s="752" t="s">
        <v>435</v>
      </c>
      <c r="F5690" s="752" t="s">
        <v>210</v>
      </c>
    </row>
    <row r="5691" spans="2:6" x14ac:dyDescent="0.35">
      <c r="B5691" s="752" t="s">
        <v>1700</v>
      </c>
      <c r="C5691" s="752">
        <v>3195</v>
      </c>
      <c r="D5691" s="343" t="s">
        <v>11662</v>
      </c>
      <c r="E5691" s="752" t="s">
        <v>435</v>
      </c>
      <c r="F5691" s="752" t="s">
        <v>210</v>
      </c>
    </row>
    <row r="5692" spans="2:6" x14ac:dyDescent="0.35">
      <c r="B5692" s="752" t="s">
        <v>1700</v>
      </c>
      <c r="C5692" s="752">
        <v>3195</v>
      </c>
      <c r="D5692" s="343" t="s">
        <v>11661</v>
      </c>
      <c r="E5692" s="752" t="s">
        <v>435</v>
      </c>
      <c r="F5692" s="752" t="s">
        <v>210</v>
      </c>
    </row>
    <row r="5693" spans="2:6" x14ac:dyDescent="0.35">
      <c r="B5693" s="752" t="s">
        <v>1700</v>
      </c>
      <c r="C5693" s="752">
        <v>3195</v>
      </c>
      <c r="D5693" s="343" t="s">
        <v>11660</v>
      </c>
      <c r="E5693" s="752" t="s">
        <v>435</v>
      </c>
      <c r="F5693" s="752" t="s">
        <v>210</v>
      </c>
    </row>
    <row r="5694" spans="2:6" x14ac:dyDescent="0.35">
      <c r="B5694" s="752" t="s">
        <v>1700</v>
      </c>
      <c r="C5694" s="752">
        <v>3195</v>
      </c>
      <c r="D5694" s="343" t="s">
        <v>11659</v>
      </c>
      <c r="E5694" s="752" t="s">
        <v>435</v>
      </c>
      <c r="F5694" s="752" t="s">
        <v>210</v>
      </c>
    </row>
    <row r="5695" spans="2:6" x14ac:dyDescent="0.35">
      <c r="B5695" s="752" t="s">
        <v>1700</v>
      </c>
      <c r="C5695" s="752">
        <v>3196</v>
      </c>
      <c r="D5695" s="343" t="s">
        <v>11658</v>
      </c>
      <c r="E5695" s="752" t="s">
        <v>435</v>
      </c>
      <c r="F5695" s="752" t="s">
        <v>210</v>
      </c>
    </row>
    <row r="5696" spans="2:6" x14ac:dyDescent="0.35">
      <c r="B5696" s="752" t="s">
        <v>1700</v>
      </c>
      <c r="C5696" s="752">
        <v>3196</v>
      </c>
      <c r="D5696" s="343" t="s">
        <v>11657</v>
      </c>
      <c r="E5696" s="752" t="s">
        <v>435</v>
      </c>
      <c r="F5696" s="752" t="s">
        <v>210</v>
      </c>
    </row>
    <row r="5697" spans="2:6" x14ac:dyDescent="0.35">
      <c r="B5697" s="752" t="s">
        <v>1700</v>
      </c>
      <c r="C5697" s="752">
        <v>3196</v>
      </c>
      <c r="D5697" s="343" t="s">
        <v>11656</v>
      </c>
      <c r="E5697" s="752" t="s">
        <v>435</v>
      </c>
      <c r="F5697" s="752" t="s">
        <v>210</v>
      </c>
    </row>
    <row r="5698" spans="2:6" x14ac:dyDescent="0.35">
      <c r="B5698" s="752" t="s">
        <v>1700</v>
      </c>
      <c r="C5698" s="752">
        <v>3196</v>
      </c>
      <c r="D5698" s="343" t="s">
        <v>11655</v>
      </c>
      <c r="E5698" s="752" t="s">
        <v>435</v>
      </c>
      <c r="F5698" s="752" t="s">
        <v>210</v>
      </c>
    </row>
    <row r="5699" spans="2:6" x14ac:dyDescent="0.35">
      <c r="B5699" s="752" t="s">
        <v>1700</v>
      </c>
      <c r="C5699" s="752">
        <v>3197</v>
      </c>
      <c r="D5699" s="343" t="s">
        <v>11654</v>
      </c>
      <c r="E5699" s="752" t="s">
        <v>435</v>
      </c>
      <c r="F5699" s="752" t="s">
        <v>210</v>
      </c>
    </row>
    <row r="5700" spans="2:6" x14ac:dyDescent="0.35">
      <c r="B5700" s="752" t="s">
        <v>1700</v>
      </c>
      <c r="C5700" s="752">
        <v>3197</v>
      </c>
      <c r="D5700" s="343" t="s">
        <v>11653</v>
      </c>
      <c r="E5700" s="752" t="s">
        <v>435</v>
      </c>
      <c r="F5700" s="752" t="s">
        <v>210</v>
      </c>
    </row>
    <row r="5701" spans="2:6" x14ac:dyDescent="0.35">
      <c r="B5701" s="752" t="s">
        <v>1700</v>
      </c>
      <c r="C5701" s="752">
        <v>3198</v>
      </c>
      <c r="D5701" s="343" t="s">
        <v>5594</v>
      </c>
      <c r="E5701" s="752" t="s">
        <v>435</v>
      </c>
      <c r="F5701" s="752" t="s">
        <v>212</v>
      </c>
    </row>
    <row r="5702" spans="2:6" x14ac:dyDescent="0.35">
      <c r="B5702" s="752" t="s">
        <v>1700</v>
      </c>
      <c r="C5702" s="752">
        <v>3199</v>
      </c>
      <c r="D5702" s="343" t="s">
        <v>11652</v>
      </c>
      <c r="E5702" s="752" t="s">
        <v>435</v>
      </c>
      <c r="F5702" s="752" t="s">
        <v>212</v>
      </c>
    </row>
    <row r="5703" spans="2:6" x14ac:dyDescent="0.35">
      <c r="B5703" s="752" t="s">
        <v>1700</v>
      </c>
      <c r="C5703" s="752">
        <v>3199</v>
      </c>
      <c r="D5703" s="343" t="s">
        <v>11651</v>
      </c>
      <c r="E5703" s="752" t="s">
        <v>435</v>
      </c>
      <c r="F5703" s="752" t="s">
        <v>212</v>
      </c>
    </row>
    <row r="5704" spans="2:6" x14ac:dyDescent="0.35">
      <c r="B5704" s="752" t="s">
        <v>1700</v>
      </c>
      <c r="C5704" s="752">
        <v>3199</v>
      </c>
      <c r="D5704" s="343" t="s">
        <v>11650</v>
      </c>
      <c r="E5704" s="752" t="s">
        <v>435</v>
      </c>
      <c r="F5704" s="752" t="s">
        <v>212</v>
      </c>
    </row>
    <row r="5705" spans="2:6" x14ac:dyDescent="0.35">
      <c r="B5705" s="752" t="s">
        <v>1700</v>
      </c>
      <c r="C5705" s="752">
        <v>3199</v>
      </c>
      <c r="D5705" s="343" t="s">
        <v>11649</v>
      </c>
      <c r="E5705" s="752" t="s">
        <v>435</v>
      </c>
      <c r="F5705" s="752" t="s">
        <v>212</v>
      </c>
    </row>
    <row r="5706" spans="2:6" x14ac:dyDescent="0.35">
      <c r="B5706" s="752" t="s">
        <v>1700</v>
      </c>
      <c r="C5706" s="752">
        <v>3199</v>
      </c>
      <c r="D5706" s="343" t="s">
        <v>11648</v>
      </c>
      <c r="E5706" s="752" t="s">
        <v>435</v>
      </c>
      <c r="F5706" s="752" t="s">
        <v>212</v>
      </c>
    </row>
    <row r="5707" spans="2:6" x14ac:dyDescent="0.35">
      <c r="B5707" s="752" t="s">
        <v>1700</v>
      </c>
      <c r="C5707" s="752">
        <v>3199</v>
      </c>
      <c r="D5707" s="343" t="s">
        <v>11647</v>
      </c>
      <c r="E5707" s="752" t="s">
        <v>435</v>
      </c>
      <c r="F5707" s="752" t="s">
        <v>212</v>
      </c>
    </row>
    <row r="5708" spans="2:6" x14ac:dyDescent="0.35">
      <c r="B5708" s="752" t="s">
        <v>1700</v>
      </c>
      <c r="C5708" s="752">
        <v>3200</v>
      </c>
      <c r="D5708" s="343" t="s">
        <v>11646</v>
      </c>
      <c r="E5708" s="752" t="s">
        <v>435</v>
      </c>
      <c r="F5708" s="752" t="s">
        <v>212</v>
      </c>
    </row>
    <row r="5709" spans="2:6" x14ac:dyDescent="0.35">
      <c r="B5709" s="752" t="s">
        <v>1700</v>
      </c>
      <c r="C5709" s="752">
        <v>3200</v>
      </c>
      <c r="D5709" s="343" t="s">
        <v>11645</v>
      </c>
      <c r="E5709" s="752" t="s">
        <v>435</v>
      </c>
      <c r="F5709" s="752" t="s">
        <v>212</v>
      </c>
    </row>
    <row r="5710" spans="2:6" x14ac:dyDescent="0.35">
      <c r="B5710" s="752" t="s">
        <v>1700</v>
      </c>
      <c r="C5710" s="752">
        <v>3201</v>
      </c>
      <c r="D5710" s="343" t="s">
        <v>11644</v>
      </c>
      <c r="E5710" s="752" t="s">
        <v>435</v>
      </c>
      <c r="F5710" s="752" t="s">
        <v>212</v>
      </c>
    </row>
    <row r="5711" spans="2:6" x14ac:dyDescent="0.35">
      <c r="B5711" s="752" t="s">
        <v>1700</v>
      </c>
      <c r="C5711" s="752">
        <v>3202</v>
      </c>
      <c r="D5711" s="343" t="s">
        <v>11643</v>
      </c>
      <c r="E5711" s="752" t="s">
        <v>435</v>
      </c>
      <c r="F5711" s="752" t="s">
        <v>212</v>
      </c>
    </row>
    <row r="5712" spans="2:6" x14ac:dyDescent="0.35">
      <c r="B5712" s="752" t="s">
        <v>1700</v>
      </c>
      <c r="C5712" s="752">
        <v>3204</v>
      </c>
      <c r="D5712" s="343" t="s">
        <v>11642</v>
      </c>
      <c r="E5712" s="752" t="s">
        <v>435</v>
      </c>
      <c r="F5712" s="752" t="s">
        <v>210</v>
      </c>
    </row>
    <row r="5713" spans="2:6" x14ac:dyDescent="0.35">
      <c r="B5713" s="752" t="s">
        <v>1700</v>
      </c>
      <c r="C5713" s="752">
        <v>3204</v>
      </c>
      <c r="D5713" s="343" t="s">
        <v>11641</v>
      </c>
      <c r="E5713" s="752" t="s">
        <v>435</v>
      </c>
      <c r="F5713" s="752" t="s">
        <v>210</v>
      </c>
    </row>
    <row r="5714" spans="2:6" x14ac:dyDescent="0.35">
      <c r="B5714" s="752" t="s">
        <v>1700</v>
      </c>
      <c r="C5714" s="752">
        <v>3204</v>
      </c>
      <c r="D5714" s="343" t="s">
        <v>11640</v>
      </c>
      <c r="E5714" s="752" t="s">
        <v>435</v>
      </c>
      <c r="F5714" s="752" t="s">
        <v>210</v>
      </c>
    </row>
    <row r="5715" spans="2:6" x14ac:dyDescent="0.35">
      <c r="B5715" s="752" t="s">
        <v>1700</v>
      </c>
      <c r="C5715" s="752">
        <v>3204</v>
      </c>
      <c r="D5715" s="343" t="s">
        <v>11639</v>
      </c>
      <c r="E5715" s="752" t="s">
        <v>435</v>
      </c>
      <c r="F5715" s="752" t="s">
        <v>210</v>
      </c>
    </row>
    <row r="5716" spans="2:6" x14ac:dyDescent="0.35">
      <c r="B5716" s="752" t="s">
        <v>1700</v>
      </c>
      <c r="C5716" s="752">
        <v>3205</v>
      </c>
      <c r="D5716" s="343" t="s">
        <v>11638</v>
      </c>
      <c r="E5716" s="752" t="s">
        <v>435</v>
      </c>
      <c r="F5716" s="752" t="s">
        <v>210</v>
      </c>
    </row>
    <row r="5717" spans="2:6" x14ac:dyDescent="0.35">
      <c r="B5717" s="752" t="s">
        <v>1700</v>
      </c>
      <c r="C5717" s="752">
        <v>3206</v>
      </c>
      <c r="D5717" s="343" t="s">
        <v>5987</v>
      </c>
      <c r="E5717" s="752" t="s">
        <v>435</v>
      </c>
      <c r="F5717" s="752" t="s">
        <v>210</v>
      </c>
    </row>
    <row r="5718" spans="2:6" x14ac:dyDescent="0.35">
      <c r="B5718" s="752" t="s">
        <v>1700</v>
      </c>
      <c r="C5718" s="752">
        <v>3206</v>
      </c>
      <c r="D5718" s="343" t="s">
        <v>9091</v>
      </c>
      <c r="E5718" s="752" t="s">
        <v>435</v>
      </c>
      <c r="F5718" s="752" t="s">
        <v>210</v>
      </c>
    </row>
    <row r="5719" spans="2:6" x14ac:dyDescent="0.35">
      <c r="B5719" s="752" t="s">
        <v>1700</v>
      </c>
      <c r="C5719" s="752">
        <v>3207</v>
      </c>
      <c r="D5719" s="343" t="s">
        <v>11637</v>
      </c>
      <c r="E5719" s="752" t="s">
        <v>435</v>
      </c>
      <c r="F5719" s="752" t="s">
        <v>210</v>
      </c>
    </row>
    <row r="5720" spans="2:6" x14ac:dyDescent="0.35">
      <c r="B5720" s="752" t="s">
        <v>1700</v>
      </c>
      <c r="C5720" s="752">
        <v>3207</v>
      </c>
      <c r="D5720" s="343" t="s">
        <v>11636</v>
      </c>
      <c r="E5720" s="752" t="s">
        <v>435</v>
      </c>
      <c r="F5720" s="752" t="s">
        <v>210</v>
      </c>
    </row>
    <row r="5721" spans="2:6" x14ac:dyDescent="0.35">
      <c r="B5721" s="752" t="s">
        <v>1700</v>
      </c>
      <c r="C5721" s="752">
        <v>3211</v>
      </c>
      <c r="D5721" s="343" t="s">
        <v>11635</v>
      </c>
      <c r="E5721" s="752" t="s">
        <v>435</v>
      </c>
      <c r="F5721" s="752" t="s">
        <v>212</v>
      </c>
    </row>
    <row r="5722" spans="2:6" x14ac:dyDescent="0.35">
      <c r="B5722" s="752" t="s">
        <v>1700</v>
      </c>
      <c r="C5722" s="752">
        <v>3212</v>
      </c>
      <c r="D5722" s="343" t="s">
        <v>11634</v>
      </c>
      <c r="E5722" s="752" t="s">
        <v>435</v>
      </c>
      <c r="F5722" s="752" t="s">
        <v>212</v>
      </c>
    </row>
    <row r="5723" spans="2:6" x14ac:dyDescent="0.35">
      <c r="B5723" s="752" t="s">
        <v>1700</v>
      </c>
      <c r="C5723" s="752">
        <v>3212</v>
      </c>
      <c r="D5723" s="343" t="s">
        <v>11633</v>
      </c>
      <c r="E5723" s="752" t="s">
        <v>435</v>
      </c>
      <c r="F5723" s="752" t="s">
        <v>212</v>
      </c>
    </row>
    <row r="5724" spans="2:6" x14ac:dyDescent="0.35">
      <c r="B5724" s="752" t="s">
        <v>1700</v>
      </c>
      <c r="C5724" s="752">
        <v>3212</v>
      </c>
      <c r="D5724" s="343" t="s">
        <v>11632</v>
      </c>
      <c r="E5724" s="752" t="s">
        <v>435</v>
      </c>
      <c r="F5724" s="752" t="s">
        <v>212</v>
      </c>
    </row>
    <row r="5725" spans="2:6" x14ac:dyDescent="0.35">
      <c r="B5725" s="752" t="s">
        <v>1700</v>
      </c>
      <c r="C5725" s="752">
        <v>3213</v>
      </c>
      <c r="D5725" s="343" t="s">
        <v>11631</v>
      </c>
      <c r="E5725" s="752" t="s">
        <v>435</v>
      </c>
      <c r="F5725" s="752" t="s">
        <v>212</v>
      </c>
    </row>
    <row r="5726" spans="2:6" x14ac:dyDescent="0.35">
      <c r="B5726" s="752" t="s">
        <v>1700</v>
      </c>
      <c r="C5726" s="752">
        <v>3213</v>
      </c>
      <c r="D5726" s="343" t="s">
        <v>11630</v>
      </c>
      <c r="E5726" s="752" t="s">
        <v>435</v>
      </c>
      <c r="F5726" s="752" t="s">
        <v>212</v>
      </c>
    </row>
    <row r="5727" spans="2:6" x14ac:dyDescent="0.35">
      <c r="B5727" s="752" t="s">
        <v>1700</v>
      </c>
      <c r="C5727" s="752">
        <v>3213</v>
      </c>
      <c r="D5727" s="343" t="s">
        <v>11629</v>
      </c>
      <c r="E5727" s="752" t="s">
        <v>435</v>
      </c>
      <c r="F5727" s="752" t="s">
        <v>212</v>
      </c>
    </row>
    <row r="5728" spans="2:6" x14ac:dyDescent="0.35">
      <c r="B5728" s="752" t="s">
        <v>1700</v>
      </c>
      <c r="C5728" s="752">
        <v>3213</v>
      </c>
      <c r="D5728" s="343" t="s">
        <v>11628</v>
      </c>
      <c r="E5728" s="752" t="s">
        <v>435</v>
      </c>
      <c r="F5728" s="752" t="s">
        <v>212</v>
      </c>
    </row>
    <row r="5729" spans="2:6" x14ac:dyDescent="0.35">
      <c r="B5729" s="752" t="s">
        <v>1700</v>
      </c>
      <c r="C5729" s="752">
        <v>3214</v>
      </c>
      <c r="D5729" s="343" t="s">
        <v>11627</v>
      </c>
      <c r="E5729" s="752" t="s">
        <v>435</v>
      </c>
      <c r="F5729" s="752" t="s">
        <v>212</v>
      </c>
    </row>
    <row r="5730" spans="2:6" x14ac:dyDescent="0.35">
      <c r="B5730" s="752" t="s">
        <v>1700</v>
      </c>
      <c r="C5730" s="752">
        <v>3214</v>
      </c>
      <c r="D5730" s="343" t="s">
        <v>11626</v>
      </c>
      <c r="E5730" s="752" t="s">
        <v>435</v>
      </c>
      <c r="F5730" s="752" t="s">
        <v>212</v>
      </c>
    </row>
    <row r="5731" spans="2:6" x14ac:dyDescent="0.35">
      <c r="B5731" s="752" t="s">
        <v>1700</v>
      </c>
      <c r="C5731" s="752">
        <v>3214</v>
      </c>
      <c r="D5731" s="343" t="s">
        <v>11625</v>
      </c>
      <c r="E5731" s="752" t="s">
        <v>435</v>
      </c>
      <c r="F5731" s="752" t="s">
        <v>212</v>
      </c>
    </row>
    <row r="5732" spans="2:6" x14ac:dyDescent="0.35">
      <c r="B5732" s="752" t="s">
        <v>1700</v>
      </c>
      <c r="C5732" s="752">
        <v>3215</v>
      </c>
      <c r="D5732" s="343" t="s">
        <v>11624</v>
      </c>
      <c r="E5732" s="752" t="s">
        <v>435</v>
      </c>
      <c r="F5732" s="752" t="s">
        <v>212</v>
      </c>
    </row>
    <row r="5733" spans="2:6" x14ac:dyDescent="0.35">
      <c r="B5733" s="752" t="s">
        <v>1700</v>
      </c>
      <c r="C5733" s="752">
        <v>3215</v>
      </c>
      <c r="D5733" s="343" t="s">
        <v>11623</v>
      </c>
      <c r="E5733" s="752" t="s">
        <v>435</v>
      </c>
      <c r="F5733" s="752" t="s">
        <v>212</v>
      </c>
    </row>
    <row r="5734" spans="2:6" x14ac:dyDescent="0.35">
      <c r="B5734" s="752" t="s">
        <v>1700</v>
      </c>
      <c r="C5734" s="752">
        <v>3215</v>
      </c>
      <c r="D5734" s="343" t="s">
        <v>11622</v>
      </c>
      <c r="E5734" s="752" t="s">
        <v>435</v>
      </c>
      <c r="F5734" s="752" t="s">
        <v>212</v>
      </c>
    </row>
    <row r="5735" spans="2:6" x14ac:dyDescent="0.35">
      <c r="B5735" s="752" t="s">
        <v>1700</v>
      </c>
      <c r="C5735" s="752">
        <v>3215</v>
      </c>
      <c r="D5735" s="343" t="s">
        <v>11621</v>
      </c>
      <c r="E5735" s="752" t="s">
        <v>435</v>
      </c>
      <c r="F5735" s="752" t="s">
        <v>212</v>
      </c>
    </row>
    <row r="5736" spans="2:6" x14ac:dyDescent="0.35">
      <c r="B5736" s="752" t="s">
        <v>1700</v>
      </c>
      <c r="C5736" s="752">
        <v>3215</v>
      </c>
      <c r="D5736" s="343" t="s">
        <v>11620</v>
      </c>
      <c r="E5736" s="752" t="s">
        <v>435</v>
      </c>
      <c r="F5736" s="752" t="s">
        <v>212</v>
      </c>
    </row>
    <row r="5737" spans="2:6" x14ac:dyDescent="0.35">
      <c r="B5737" s="752" t="s">
        <v>1700</v>
      </c>
      <c r="C5737" s="752">
        <v>3215</v>
      </c>
      <c r="D5737" s="343" t="s">
        <v>11619</v>
      </c>
      <c r="E5737" s="752" t="s">
        <v>435</v>
      </c>
      <c r="F5737" s="752" t="s">
        <v>212</v>
      </c>
    </row>
    <row r="5738" spans="2:6" x14ac:dyDescent="0.35">
      <c r="B5738" s="752" t="s">
        <v>1700</v>
      </c>
      <c r="C5738" s="752">
        <v>3215</v>
      </c>
      <c r="D5738" s="343" t="s">
        <v>11618</v>
      </c>
      <c r="E5738" s="752" t="s">
        <v>435</v>
      </c>
      <c r="F5738" s="752" t="s">
        <v>212</v>
      </c>
    </row>
    <row r="5739" spans="2:6" x14ac:dyDescent="0.35">
      <c r="B5739" s="752" t="s">
        <v>1700</v>
      </c>
      <c r="C5739" s="752">
        <v>3216</v>
      </c>
      <c r="D5739" s="343" t="s">
        <v>3959</v>
      </c>
      <c r="E5739" s="752" t="s">
        <v>435</v>
      </c>
      <c r="F5739" s="752" t="s">
        <v>212</v>
      </c>
    </row>
    <row r="5740" spans="2:6" x14ac:dyDescent="0.35">
      <c r="B5740" s="752" t="s">
        <v>1700</v>
      </c>
      <c r="C5740" s="752">
        <v>3216</v>
      </c>
      <c r="D5740" s="343" t="s">
        <v>11617</v>
      </c>
      <c r="E5740" s="752" t="s">
        <v>435</v>
      </c>
      <c r="F5740" s="752" t="s">
        <v>212</v>
      </c>
    </row>
    <row r="5741" spans="2:6" x14ac:dyDescent="0.35">
      <c r="B5741" s="752" t="s">
        <v>1700</v>
      </c>
      <c r="C5741" s="752">
        <v>3216</v>
      </c>
      <c r="D5741" s="343" t="s">
        <v>11616</v>
      </c>
      <c r="E5741" s="752" t="s">
        <v>435</v>
      </c>
      <c r="F5741" s="752" t="s">
        <v>212</v>
      </c>
    </row>
    <row r="5742" spans="2:6" x14ac:dyDescent="0.35">
      <c r="B5742" s="752" t="s">
        <v>1700</v>
      </c>
      <c r="C5742" s="752">
        <v>3216</v>
      </c>
      <c r="D5742" s="343" t="s">
        <v>11615</v>
      </c>
      <c r="E5742" s="752" t="s">
        <v>435</v>
      </c>
      <c r="F5742" s="752" t="s">
        <v>212</v>
      </c>
    </row>
    <row r="5743" spans="2:6" x14ac:dyDescent="0.35">
      <c r="B5743" s="752" t="s">
        <v>1700</v>
      </c>
      <c r="C5743" s="752">
        <v>3216</v>
      </c>
      <c r="D5743" s="343" t="s">
        <v>11614</v>
      </c>
      <c r="E5743" s="752" t="s">
        <v>435</v>
      </c>
      <c r="F5743" s="752" t="s">
        <v>212</v>
      </c>
    </row>
    <row r="5744" spans="2:6" x14ac:dyDescent="0.35">
      <c r="B5744" s="752" t="s">
        <v>1700</v>
      </c>
      <c r="C5744" s="752">
        <v>3216</v>
      </c>
      <c r="D5744" s="343" t="s">
        <v>11613</v>
      </c>
      <c r="E5744" s="752" t="s">
        <v>435</v>
      </c>
      <c r="F5744" s="752" t="s">
        <v>212</v>
      </c>
    </row>
    <row r="5745" spans="2:6" x14ac:dyDescent="0.35">
      <c r="B5745" s="752" t="s">
        <v>1700</v>
      </c>
      <c r="C5745" s="752">
        <v>3216</v>
      </c>
      <c r="D5745" s="343" t="s">
        <v>11612</v>
      </c>
      <c r="E5745" s="752" t="s">
        <v>435</v>
      </c>
      <c r="F5745" s="752" t="s">
        <v>212</v>
      </c>
    </row>
    <row r="5746" spans="2:6" x14ac:dyDescent="0.35">
      <c r="B5746" s="752" t="s">
        <v>1700</v>
      </c>
      <c r="C5746" s="752">
        <v>3217</v>
      </c>
      <c r="D5746" s="343" t="s">
        <v>7827</v>
      </c>
      <c r="E5746" s="752" t="s">
        <v>435</v>
      </c>
      <c r="F5746" s="752" t="s">
        <v>212</v>
      </c>
    </row>
    <row r="5747" spans="2:6" x14ac:dyDescent="0.35">
      <c r="B5747" s="752" t="s">
        <v>1700</v>
      </c>
      <c r="C5747" s="752">
        <v>3217</v>
      </c>
      <c r="D5747" s="343" t="s">
        <v>11611</v>
      </c>
      <c r="E5747" s="752" t="s">
        <v>435</v>
      </c>
      <c r="F5747" s="752" t="s">
        <v>212</v>
      </c>
    </row>
    <row r="5748" spans="2:6" x14ac:dyDescent="0.35">
      <c r="B5748" s="752" t="s">
        <v>1700</v>
      </c>
      <c r="C5748" s="752">
        <v>3217</v>
      </c>
      <c r="D5748" s="343" t="s">
        <v>11610</v>
      </c>
      <c r="E5748" s="752" t="s">
        <v>435</v>
      </c>
      <c r="F5748" s="752" t="s">
        <v>212</v>
      </c>
    </row>
    <row r="5749" spans="2:6" x14ac:dyDescent="0.35">
      <c r="B5749" s="752" t="s">
        <v>1700</v>
      </c>
      <c r="C5749" s="752">
        <v>3217</v>
      </c>
      <c r="D5749" s="343" t="s">
        <v>11609</v>
      </c>
      <c r="E5749" s="752" t="s">
        <v>435</v>
      </c>
      <c r="F5749" s="752" t="s">
        <v>212</v>
      </c>
    </row>
    <row r="5750" spans="2:6" x14ac:dyDescent="0.35">
      <c r="B5750" s="752" t="s">
        <v>1700</v>
      </c>
      <c r="C5750" s="752">
        <v>3218</v>
      </c>
      <c r="D5750" s="343" t="s">
        <v>11608</v>
      </c>
      <c r="E5750" s="752" t="s">
        <v>435</v>
      </c>
      <c r="F5750" s="752" t="s">
        <v>212</v>
      </c>
    </row>
    <row r="5751" spans="2:6" x14ac:dyDescent="0.35">
      <c r="B5751" s="752" t="s">
        <v>1700</v>
      </c>
      <c r="C5751" s="752">
        <v>3218</v>
      </c>
      <c r="D5751" s="343" t="s">
        <v>11607</v>
      </c>
      <c r="E5751" s="752" t="s">
        <v>435</v>
      </c>
      <c r="F5751" s="752" t="s">
        <v>212</v>
      </c>
    </row>
    <row r="5752" spans="2:6" x14ac:dyDescent="0.35">
      <c r="B5752" s="752" t="s">
        <v>1700</v>
      </c>
      <c r="C5752" s="752">
        <v>3218</v>
      </c>
      <c r="D5752" s="343" t="s">
        <v>4059</v>
      </c>
      <c r="E5752" s="752" t="s">
        <v>435</v>
      </c>
      <c r="F5752" s="752" t="s">
        <v>212</v>
      </c>
    </row>
    <row r="5753" spans="2:6" x14ac:dyDescent="0.35">
      <c r="B5753" s="752" t="s">
        <v>1700</v>
      </c>
      <c r="C5753" s="752">
        <v>3218</v>
      </c>
      <c r="D5753" s="343" t="s">
        <v>11606</v>
      </c>
      <c r="E5753" s="752" t="s">
        <v>435</v>
      </c>
      <c r="F5753" s="752" t="s">
        <v>212</v>
      </c>
    </row>
    <row r="5754" spans="2:6" x14ac:dyDescent="0.35">
      <c r="B5754" s="752" t="s">
        <v>1700</v>
      </c>
      <c r="C5754" s="752">
        <v>3218</v>
      </c>
      <c r="D5754" s="343" t="s">
        <v>11605</v>
      </c>
      <c r="E5754" s="752" t="s">
        <v>435</v>
      </c>
      <c r="F5754" s="752" t="s">
        <v>212</v>
      </c>
    </row>
    <row r="5755" spans="2:6" x14ac:dyDescent="0.35">
      <c r="B5755" s="752" t="s">
        <v>1700</v>
      </c>
      <c r="C5755" s="752">
        <v>3218</v>
      </c>
      <c r="D5755" s="343" t="s">
        <v>11604</v>
      </c>
      <c r="E5755" s="752" t="s">
        <v>435</v>
      </c>
      <c r="F5755" s="752" t="s">
        <v>212</v>
      </c>
    </row>
    <row r="5756" spans="2:6" x14ac:dyDescent="0.35">
      <c r="B5756" s="752" t="s">
        <v>1700</v>
      </c>
      <c r="C5756" s="752">
        <v>3219</v>
      </c>
      <c r="D5756" s="343" t="s">
        <v>11603</v>
      </c>
      <c r="E5756" s="752" t="s">
        <v>435</v>
      </c>
      <c r="F5756" s="752" t="s">
        <v>212</v>
      </c>
    </row>
    <row r="5757" spans="2:6" x14ac:dyDescent="0.35">
      <c r="B5757" s="752" t="s">
        <v>1700</v>
      </c>
      <c r="C5757" s="752">
        <v>3219</v>
      </c>
      <c r="D5757" s="343" t="s">
        <v>11602</v>
      </c>
      <c r="E5757" s="752" t="s">
        <v>435</v>
      </c>
      <c r="F5757" s="752" t="s">
        <v>212</v>
      </c>
    </row>
    <row r="5758" spans="2:6" x14ac:dyDescent="0.35">
      <c r="B5758" s="752" t="s">
        <v>1700</v>
      </c>
      <c r="C5758" s="752">
        <v>3219</v>
      </c>
      <c r="D5758" s="343" t="s">
        <v>11601</v>
      </c>
      <c r="E5758" s="752" t="s">
        <v>435</v>
      </c>
      <c r="F5758" s="752" t="s">
        <v>212</v>
      </c>
    </row>
    <row r="5759" spans="2:6" x14ac:dyDescent="0.35">
      <c r="B5759" s="752" t="s">
        <v>1700</v>
      </c>
      <c r="C5759" s="752">
        <v>3219</v>
      </c>
      <c r="D5759" s="343" t="s">
        <v>11600</v>
      </c>
      <c r="E5759" s="752" t="s">
        <v>435</v>
      </c>
      <c r="F5759" s="752" t="s">
        <v>212</v>
      </c>
    </row>
    <row r="5760" spans="2:6" x14ac:dyDescent="0.35">
      <c r="B5760" s="752" t="s">
        <v>1700</v>
      </c>
      <c r="C5760" s="752">
        <v>3219</v>
      </c>
      <c r="D5760" s="343" t="s">
        <v>9702</v>
      </c>
      <c r="E5760" s="752" t="s">
        <v>435</v>
      </c>
      <c r="F5760" s="752" t="s">
        <v>212</v>
      </c>
    </row>
    <row r="5761" spans="2:6" x14ac:dyDescent="0.35">
      <c r="B5761" s="752" t="s">
        <v>1700</v>
      </c>
      <c r="C5761" s="752">
        <v>3219</v>
      </c>
      <c r="D5761" s="343" t="s">
        <v>11599</v>
      </c>
      <c r="E5761" s="752" t="s">
        <v>435</v>
      </c>
      <c r="F5761" s="752" t="s">
        <v>212</v>
      </c>
    </row>
    <row r="5762" spans="2:6" x14ac:dyDescent="0.35">
      <c r="B5762" s="752" t="s">
        <v>1700</v>
      </c>
      <c r="C5762" s="752">
        <v>3220</v>
      </c>
      <c r="D5762" s="343" t="s">
        <v>11598</v>
      </c>
      <c r="E5762" s="752" t="s">
        <v>435</v>
      </c>
      <c r="F5762" s="752" t="s">
        <v>210</v>
      </c>
    </row>
    <row r="5763" spans="2:6" x14ac:dyDescent="0.35">
      <c r="B5763" s="752" t="s">
        <v>1700</v>
      </c>
      <c r="C5763" s="752">
        <v>3220</v>
      </c>
      <c r="D5763" s="343" t="s">
        <v>11597</v>
      </c>
      <c r="E5763" s="752" t="s">
        <v>435</v>
      </c>
      <c r="F5763" s="752" t="s">
        <v>210</v>
      </c>
    </row>
    <row r="5764" spans="2:6" x14ac:dyDescent="0.35">
      <c r="B5764" s="752" t="s">
        <v>1700</v>
      </c>
      <c r="C5764" s="752">
        <v>3220</v>
      </c>
      <c r="D5764" s="343" t="s">
        <v>8480</v>
      </c>
      <c r="E5764" s="752" t="s">
        <v>435</v>
      </c>
      <c r="F5764" s="752" t="s">
        <v>210</v>
      </c>
    </row>
    <row r="5765" spans="2:6" x14ac:dyDescent="0.35">
      <c r="B5765" s="752" t="s">
        <v>1700</v>
      </c>
      <c r="C5765" s="752">
        <v>3220</v>
      </c>
      <c r="D5765" s="343" t="s">
        <v>11596</v>
      </c>
      <c r="E5765" s="752" t="s">
        <v>435</v>
      </c>
      <c r="F5765" s="752" t="s">
        <v>210</v>
      </c>
    </row>
    <row r="5766" spans="2:6" x14ac:dyDescent="0.35">
      <c r="B5766" s="752" t="s">
        <v>1700</v>
      </c>
      <c r="C5766" s="752">
        <v>3221</v>
      </c>
      <c r="D5766" s="343" t="s">
        <v>11595</v>
      </c>
      <c r="E5766" s="752" t="s">
        <v>435</v>
      </c>
      <c r="F5766" s="752" t="s">
        <v>1711</v>
      </c>
    </row>
    <row r="5767" spans="2:6" x14ac:dyDescent="0.35">
      <c r="B5767" s="752" t="s">
        <v>1700</v>
      </c>
      <c r="C5767" s="752">
        <v>3221</v>
      </c>
      <c r="D5767" s="343" t="s">
        <v>11594</v>
      </c>
      <c r="E5767" s="752" t="s">
        <v>435</v>
      </c>
      <c r="F5767" s="752" t="s">
        <v>1711</v>
      </c>
    </row>
    <row r="5768" spans="2:6" x14ac:dyDescent="0.35">
      <c r="B5768" s="752" t="s">
        <v>1700</v>
      </c>
      <c r="C5768" s="752">
        <v>3221</v>
      </c>
      <c r="D5768" s="343" t="s">
        <v>11593</v>
      </c>
      <c r="E5768" s="752" t="s">
        <v>435</v>
      </c>
      <c r="F5768" s="752" t="s">
        <v>1711</v>
      </c>
    </row>
    <row r="5769" spans="2:6" x14ac:dyDescent="0.35">
      <c r="B5769" s="752" t="s">
        <v>1700</v>
      </c>
      <c r="C5769" s="752">
        <v>3221</v>
      </c>
      <c r="D5769" s="343" t="s">
        <v>11592</v>
      </c>
      <c r="E5769" s="752" t="s">
        <v>435</v>
      </c>
      <c r="F5769" s="752" t="s">
        <v>1711</v>
      </c>
    </row>
    <row r="5770" spans="2:6" x14ac:dyDescent="0.35">
      <c r="B5770" s="752" t="s">
        <v>1700</v>
      </c>
      <c r="C5770" s="752">
        <v>3222</v>
      </c>
      <c r="D5770" s="343" t="s">
        <v>11591</v>
      </c>
      <c r="E5770" s="752" t="s">
        <v>435</v>
      </c>
      <c r="F5770" s="752" t="s">
        <v>212</v>
      </c>
    </row>
    <row r="5771" spans="2:6" x14ac:dyDescent="0.35">
      <c r="B5771" s="752" t="s">
        <v>1700</v>
      </c>
      <c r="C5771" s="752">
        <v>3222</v>
      </c>
      <c r="D5771" s="343" t="s">
        <v>11590</v>
      </c>
      <c r="E5771" s="752" t="s">
        <v>435</v>
      </c>
      <c r="F5771" s="752" t="s">
        <v>212</v>
      </c>
    </row>
    <row r="5772" spans="2:6" x14ac:dyDescent="0.35">
      <c r="B5772" s="752" t="s">
        <v>1700</v>
      </c>
      <c r="C5772" s="752">
        <v>3222</v>
      </c>
      <c r="D5772" s="343" t="s">
        <v>11589</v>
      </c>
      <c r="E5772" s="752" t="s">
        <v>435</v>
      </c>
      <c r="F5772" s="752" t="s">
        <v>212</v>
      </c>
    </row>
    <row r="5773" spans="2:6" x14ac:dyDescent="0.35">
      <c r="B5773" s="752" t="s">
        <v>1700</v>
      </c>
      <c r="C5773" s="752">
        <v>3222</v>
      </c>
      <c r="D5773" s="343" t="s">
        <v>11588</v>
      </c>
      <c r="E5773" s="752" t="s">
        <v>435</v>
      </c>
      <c r="F5773" s="752" t="s">
        <v>212</v>
      </c>
    </row>
    <row r="5774" spans="2:6" x14ac:dyDescent="0.35">
      <c r="B5774" s="752" t="s">
        <v>1700</v>
      </c>
      <c r="C5774" s="752">
        <v>3222</v>
      </c>
      <c r="D5774" s="343" t="s">
        <v>11587</v>
      </c>
      <c r="E5774" s="752" t="s">
        <v>435</v>
      </c>
      <c r="F5774" s="752" t="s">
        <v>212</v>
      </c>
    </row>
    <row r="5775" spans="2:6" x14ac:dyDescent="0.35">
      <c r="B5775" s="752" t="s">
        <v>1700</v>
      </c>
      <c r="C5775" s="752">
        <v>3222</v>
      </c>
      <c r="D5775" s="343" t="s">
        <v>11586</v>
      </c>
      <c r="E5775" s="752" t="s">
        <v>435</v>
      </c>
      <c r="F5775" s="752" t="s">
        <v>212</v>
      </c>
    </row>
    <row r="5776" spans="2:6" x14ac:dyDescent="0.35">
      <c r="B5776" s="752" t="s">
        <v>1700</v>
      </c>
      <c r="C5776" s="752">
        <v>3223</v>
      </c>
      <c r="D5776" s="343" t="s">
        <v>11585</v>
      </c>
      <c r="E5776" s="752" t="s">
        <v>435</v>
      </c>
      <c r="F5776" s="752" t="s">
        <v>212</v>
      </c>
    </row>
    <row r="5777" spans="2:6" x14ac:dyDescent="0.35">
      <c r="B5777" s="752" t="s">
        <v>1700</v>
      </c>
      <c r="C5777" s="752">
        <v>3223</v>
      </c>
      <c r="D5777" s="343" t="s">
        <v>11584</v>
      </c>
      <c r="E5777" s="752" t="s">
        <v>435</v>
      </c>
      <c r="F5777" s="752" t="s">
        <v>212</v>
      </c>
    </row>
    <row r="5778" spans="2:6" x14ac:dyDescent="0.35">
      <c r="B5778" s="752" t="s">
        <v>1700</v>
      </c>
      <c r="C5778" s="752">
        <v>3223</v>
      </c>
      <c r="D5778" s="343" t="s">
        <v>11583</v>
      </c>
      <c r="E5778" s="752" t="s">
        <v>435</v>
      </c>
      <c r="F5778" s="752" t="s">
        <v>212</v>
      </c>
    </row>
    <row r="5779" spans="2:6" x14ac:dyDescent="0.35">
      <c r="B5779" s="752" t="s">
        <v>1700</v>
      </c>
      <c r="C5779" s="752">
        <v>3223</v>
      </c>
      <c r="D5779" s="343" t="s">
        <v>2100</v>
      </c>
      <c r="E5779" s="752" t="s">
        <v>435</v>
      </c>
      <c r="F5779" s="752" t="s">
        <v>212</v>
      </c>
    </row>
    <row r="5780" spans="2:6" x14ac:dyDescent="0.35">
      <c r="B5780" s="752" t="s">
        <v>1700</v>
      </c>
      <c r="C5780" s="752">
        <v>3224</v>
      </c>
      <c r="D5780" s="343" t="s">
        <v>11582</v>
      </c>
      <c r="E5780" s="752" t="s">
        <v>435</v>
      </c>
      <c r="F5780" s="752" t="s">
        <v>212</v>
      </c>
    </row>
    <row r="5781" spans="2:6" x14ac:dyDescent="0.35">
      <c r="B5781" s="752" t="s">
        <v>1700</v>
      </c>
      <c r="C5781" s="752">
        <v>3224</v>
      </c>
      <c r="D5781" s="343" t="s">
        <v>11581</v>
      </c>
      <c r="E5781" s="752" t="s">
        <v>435</v>
      </c>
      <c r="F5781" s="752" t="s">
        <v>212</v>
      </c>
    </row>
    <row r="5782" spans="2:6" x14ac:dyDescent="0.35">
      <c r="B5782" s="752" t="s">
        <v>1700</v>
      </c>
      <c r="C5782" s="752">
        <v>3225</v>
      </c>
      <c r="D5782" s="343" t="s">
        <v>11580</v>
      </c>
      <c r="E5782" s="752" t="s">
        <v>435</v>
      </c>
      <c r="F5782" s="752" t="s">
        <v>210</v>
      </c>
    </row>
    <row r="5783" spans="2:6" x14ac:dyDescent="0.35">
      <c r="B5783" s="752" t="s">
        <v>1700</v>
      </c>
      <c r="C5783" s="752">
        <v>3225</v>
      </c>
      <c r="D5783" s="343" t="s">
        <v>11579</v>
      </c>
      <c r="E5783" s="752" t="s">
        <v>435</v>
      </c>
      <c r="F5783" s="752" t="s">
        <v>210</v>
      </c>
    </row>
    <row r="5784" spans="2:6" x14ac:dyDescent="0.35">
      <c r="B5784" s="752" t="s">
        <v>1700</v>
      </c>
      <c r="C5784" s="752">
        <v>3225</v>
      </c>
      <c r="D5784" s="343" t="s">
        <v>2086</v>
      </c>
      <c r="E5784" s="752" t="s">
        <v>435</v>
      </c>
      <c r="F5784" s="752" t="s">
        <v>210</v>
      </c>
    </row>
    <row r="5785" spans="2:6" x14ac:dyDescent="0.35">
      <c r="B5785" s="752" t="s">
        <v>1700</v>
      </c>
      <c r="C5785" s="752">
        <v>3225</v>
      </c>
      <c r="D5785" s="343" t="s">
        <v>11578</v>
      </c>
      <c r="E5785" s="752" t="s">
        <v>435</v>
      </c>
      <c r="F5785" s="752" t="s">
        <v>210</v>
      </c>
    </row>
    <row r="5786" spans="2:6" x14ac:dyDescent="0.35">
      <c r="B5786" s="752" t="s">
        <v>1700</v>
      </c>
      <c r="C5786" s="752">
        <v>3226</v>
      </c>
      <c r="D5786" s="343" t="s">
        <v>11577</v>
      </c>
      <c r="E5786" s="752" t="s">
        <v>435</v>
      </c>
      <c r="F5786" s="752" t="s">
        <v>212</v>
      </c>
    </row>
    <row r="5787" spans="2:6" x14ac:dyDescent="0.35">
      <c r="B5787" s="752" t="s">
        <v>1700</v>
      </c>
      <c r="C5787" s="752">
        <v>3227</v>
      </c>
      <c r="D5787" s="343" t="s">
        <v>11576</v>
      </c>
      <c r="E5787" s="752" t="s">
        <v>435</v>
      </c>
      <c r="F5787" s="752" t="s">
        <v>210</v>
      </c>
    </row>
    <row r="5788" spans="2:6" x14ac:dyDescent="0.35">
      <c r="B5788" s="752" t="s">
        <v>1700</v>
      </c>
      <c r="C5788" s="752">
        <v>3227</v>
      </c>
      <c r="D5788" s="343" t="s">
        <v>11575</v>
      </c>
      <c r="E5788" s="752" t="s">
        <v>435</v>
      </c>
      <c r="F5788" s="752" t="s">
        <v>210</v>
      </c>
    </row>
    <row r="5789" spans="2:6" x14ac:dyDescent="0.35">
      <c r="B5789" s="752" t="s">
        <v>1700</v>
      </c>
      <c r="C5789" s="752">
        <v>3227</v>
      </c>
      <c r="D5789" s="343" t="s">
        <v>11574</v>
      </c>
      <c r="E5789" s="752" t="s">
        <v>435</v>
      </c>
      <c r="F5789" s="752" t="s">
        <v>210</v>
      </c>
    </row>
    <row r="5790" spans="2:6" x14ac:dyDescent="0.35">
      <c r="B5790" s="752" t="s">
        <v>1700</v>
      </c>
      <c r="C5790" s="752">
        <v>3228</v>
      </c>
      <c r="D5790" s="343" t="s">
        <v>11573</v>
      </c>
      <c r="E5790" s="752" t="s">
        <v>435</v>
      </c>
      <c r="F5790" s="752" t="s">
        <v>210</v>
      </c>
    </row>
    <row r="5791" spans="2:6" x14ac:dyDescent="0.35">
      <c r="B5791" s="752" t="s">
        <v>1700</v>
      </c>
      <c r="C5791" s="752">
        <v>3228</v>
      </c>
      <c r="D5791" s="343" t="s">
        <v>11572</v>
      </c>
      <c r="E5791" s="752" t="s">
        <v>435</v>
      </c>
      <c r="F5791" s="752" t="s">
        <v>210</v>
      </c>
    </row>
    <row r="5792" spans="2:6" x14ac:dyDescent="0.35">
      <c r="B5792" s="752" t="s">
        <v>1700</v>
      </c>
      <c r="C5792" s="752">
        <v>3228</v>
      </c>
      <c r="D5792" s="343" t="s">
        <v>11571</v>
      </c>
      <c r="E5792" s="752" t="s">
        <v>435</v>
      </c>
      <c r="F5792" s="752" t="s">
        <v>210</v>
      </c>
    </row>
    <row r="5793" spans="2:6" x14ac:dyDescent="0.35">
      <c r="B5793" s="752" t="s">
        <v>1700</v>
      </c>
      <c r="C5793" s="752">
        <v>3228</v>
      </c>
      <c r="D5793" s="343" t="s">
        <v>7292</v>
      </c>
      <c r="E5793" s="752" t="s">
        <v>435</v>
      </c>
      <c r="F5793" s="752" t="s">
        <v>210</v>
      </c>
    </row>
    <row r="5794" spans="2:6" x14ac:dyDescent="0.35">
      <c r="B5794" s="752" t="s">
        <v>1700</v>
      </c>
      <c r="C5794" s="752">
        <v>3230</v>
      </c>
      <c r="D5794" s="343" t="s">
        <v>11570</v>
      </c>
      <c r="E5794" s="752" t="s">
        <v>435</v>
      </c>
      <c r="F5794" s="752" t="s">
        <v>210</v>
      </c>
    </row>
    <row r="5795" spans="2:6" x14ac:dyDescent="0.35">
      <c r="B5795" s="752" t="s">
        <v>1700</v>
      </c>
      <c r="C5795" s="752">
        <v>3231</v>
      </c>
      <c r="D5795" s="343" t="s">
        <v>11569</v>
      </c>
      <c r="E5795" s="752" t="s">
        <v>435</v>
      </c>
      <c r="F5795" s="752" t="s">
        <v>210</v>
      </c>
    </row>
    <row r="5796" spans="2:6" x14ac:dyDescent="0.35">
      <c r="B5796" s="752" t="s">
        <v>1700</v>
      </c>
      <c r="C5796" s="752">
        <v>3231</v>
      </c>
      <c r="D5796" s="343" t="s">
        <v>10439</v>
      </c>
      <c r="E5796" s="752" t="s">
        <v>435</v>
      </c>
      <c r="F5796" s="752" t="s">
        <v>210</v>
      </c>
    </row>
    <row r="5797" spans="2:6" x14ac:dyDescent="0.35">
      <c r="B5797" s="752" t="s">
        <v>1700</v>
      </c>
      <c r="C5797" s="752">
        <v>3231</v>
      </c>
      <c r="D5797" s="343" t="s">
        <v>11568</v>
      </c>
      <c r="E5797" s="752" t="s">
        <v>435</v>
      </c>
      <c r="F5797" s="752" t="s">
        <v>210</v>
      </c>
    </row>
    <row r="5798" spans="2:6" x14ac:dyDescent="0.35">
      <c r="B5798" s="752" t="s">
        <v>1700</v>
      </c>
      <c r="C5798" s="752">
        <v>3231</v>
      </c>
      <c r="D5798" s="343" t="s">
        <v>11567</v>
      </c>
      <c r="E5798" s="752" t="s">
        <v>435</v>
      </c>
      <c r="F5798" s="752" t="s">
        <v>210</v>
      </c>
    </row>
    <row r="5799" spans="2:6" x14ac:dyDescent="0.35">
      <c r="B5799" s="752" t="s">
        <v>1700</v>
      </c>
      <c r="C5799" s="752">
        <v>3231</v>
      </c>
      <c r="D5799" s="343" t="s">
        <v>11566</v>
      </c>
      <c r="E5799" s="752" t="s">
        <v>435</v>
      </c>
      <c r="F5799" s="752" t="s">
        <v>210</v>
      </c>
    </row>
    <row r="5800" spans="2:6" x14ac:dyDescent="0.35">
      <c r="B5800" s="752" t="s">
        <v>1700</v>
      </c>
      <c r="C5800" s="752">
        <v>3232</v>
      </c>
      <c r="D5800" s="343" t="s">
        <v>11565</v>
      </c>
      <c r="E5800" s="752" t="s">
        <v>435</v>
      </c>
      <c r="F5800" s="752" t="s">
        <v>210</v>
      </c>
    </row>
    <row r="5801" spans="2:6" x14ac:dyDescent="0.35">
      <c r="B5801" s="752" t="s">
        <v>1700</v>
      </c>
      <c r="C5801" s="752">
        <v>3233</v>
      </c>
      <c r="D5801" s="343" t="s">
        <v>2246</v>
      </c>
      <c r="E5801" s="752" t="s">
        <v>435</v>
      </c>
      <c r="F5801" s="752" t="s">
        <v>212</v>
      </c>
    </row>
    <row r="5802" spans="2:6" x14ac:dyDescent="0.35">
      <c r="B5802" s="752" t="s">
        <v>1700</v>
      </c>
      <c r="C5802" s="752">
        <v>3233</v>
      </c>
      <c r="D5802" s="343" t="s">
        <v>11564</v>
      </c>
      <c r="E5802" s="752" t="s">
        <v>435</v>
      </c>
      <c r="F5802" s="752" t="s">
        <v>1698</v>
      </c>
    </row>
    <row r="5803" spans="2:6" x14ac:dyDescent="0.35">
      <c r="B5803" s="752" t="s">
        <v>1700</v>
      </c>
      <c r="C5803" s="752">
        <v>3233</v>
      </c>
      <c r="D5803" s="343" t="s">
        <v>11563</v>
      </c>
      <c r="E5803" s="752" t="s">
        <v>435</v>
      </c>
      <c r="F5803" s="752" t="s">
        <v>1711</v>
      </c>
    </row>
    <row r="5804" spans="2:6" x14ac:dyDescent="0.35">
      <c r="B5804" s="752" t="s">
        <v>1700</v>
      </c>
      <c r="C5804" s="752">
        <v>3233</v>
      </c>
      <c r="D5804" s="343" t="s">
        <v>11562</v>
      </c>
      <c r="E5804" s="752" t="s">
        <v>435</v>
      </c>
      <c r="F5804" s="752" t="s">
        <v>1698</v>
      </c>
    </row>
    <row r="5805" spans="2:6" x14ac:dyDescent="0.35">
      <c r="B5805" s="752" t="s">
        <v>1700</v>
      </c>
      <c r="C5805" s="752">
        <v>3233</v>
      </c>
      <c r="D5805" s="343" t="s">
        <v>11561</v>
      </c>
      <c r="E5805" s="752" t="s">
        <v>435</v>
      </c>
      <c r="F5805" s="752" t="s">
        <v>1698</v>
      </c>
    </row>
    <row r="5806" spans="2:6" x14ac:dyDescent="0.35">
      <c r="B5806" s="752" t="s">
        <v>1700</v>
      </c>
      <c r="C5806" s="752">
        <v>3233</v>
      </c>
      <c r="D5806" s="343" t="s">
        <v>11560</v>
      </c>
      <c r="E5806" s="752" t="s">
        <v>435</v>
      </c>
      <c r="F5806" s="752" t="s">
        <v>1698</v>
      </c>
    </row>
    <row r="5807" spans="2:6" x14ac:dyDescent="0.35">
      <c r="B5807" s="752" t="s">
        <v>1700</v>
      </c>
      <c r="C5807" s="752">
        <v>3234</v>
      </c>
      <c r="D5807" s="343" t="s">
        <v>11559</v>
      </c>
      <c r="E5807" s="752" t="s">
        <v>435</v>
      </c>
      <c r="F5807" s="752" t="s">
        <v>1698</v>
      </c>
    </row>
    <row r="5808" spans="2:6" x14ac:dyDescent="0.35">
      <c r="B5808" s="752" t="s">
        <v>1700</v>
      </c>
      <c r="C5808" s="752">
        <v>3234</v>
      </c>
      <c r="D5808" s="343" t="s">
        <v>11558</v>
      </c>
      <c r="E5808" s="752" t="s">
        <v>435</v>
      </c>
      <c r="F5808" s="752" t="s">
        <v>1698</v>
      </c>
    </row>
    <row r="5809" spans="2:6" x14ac:dyDescent="0.35">
      <c r="B5809" s="752" t="s">
        <v>1700</v>
      </c>
      <c r="C5809" s="752">
        <v>3234</v>
      </c>
      <c r="D5809" s="343" t="s">
        <v>11557</v>
      </c>
      <c r="E5809" s="752" t="s">
        <v>435</v>
      </c>
      <c r="F5809" s="752" t="s">
        <v>1698</v>
      </c>
    </row>
    <row r="5810" spans="2:6" x14ac:dyDescent="0.35">
      <c r="B5810" s="752" t="s">
        <v>1700</v>
      </c>
      <c r="C5810" s="752">
        <v>3234</v>
      </c>
      <c r="D5810" s="343" t="s">
        <v>6694</v>
      </c>
      <c r="E5810" s="752" t="s">
        <v>435</v>
      </c>
      <c r="F5810" s="752" t="s">
        <v>1698</v>
      </c>
    </row>
    <row r="5811" spans="2:6" x14ac:dyDescent="0.35">
      <c r="B5811" s="752" t="s">
        <v>1700</v>
      </c>
      <c r="C5811" s="752">
        <v>3234</v>
      </c>
      <c r="D5811" s="343" t="s">
        <v>11556</v>
      </c>
      <c r="E5811" s="752" t="s">
        <v>435</v>
      </c>
      <c r="F5811" s="752" t="s">
        <v>1698</v>
      </c>
    </row>
    <row r="5812" spans="2:6" x14ac:dyDescent="0.35">
      <c r="B5812" s="752" t="s">
        <v>1700</v>
      </c>
      <c r="C5812" s="752">
        <v>3234</v>
      </c>
      <c r="D5812" s="343" t="s">
        <v>11555</v>
      </c>
      <c r="E5812" s="752" t="s">
        <v>435</v>
      </c>
      <c r="F5812" s="752" t="s">
        <v>1698</v>
      </c>
    </row>
    <row r="5813" spans="2:6" x14ac:dyDescent="0.35">
      <c r="B5813" s="752" t="s">
        <v>1700</v>
      </c>
      <c r="C5813" s="752">
        <v>3235</v>
      </c>
      <c r="D5813" s="343" t="s">
        <v>11554</v>
      </c>
      <c r="E5813" s="752" t="s">
        <v>435</v>
      </c>
      <c r="F5813" s="752" t="s">
        <v>1698</v>
      </c>
    </row>
    <row r="5814" spans="2:6" x14ac:dyDescent="0.35">
      <c r="B5814" s="752" t="s">
        <v>1700</v>
      </c>
      <c r="C5814" s="752">
        <v>3235</v>
      </c>
      <c r="D5814" s="343" t="s">
        <v>8655</v>
      </c>
      <c r="E5814" s="752" t="s">
        <v>435</v>
      </c>
      <c r="F5814" s="752" t="s">
        <v>1698</v>
      </c>
    </row>
    <row r="5815" spans="2:6" x14ac:dyDescent="0.35">
      <c r="B5815" s="752" t="s">
        <v>1700</v>
      </c>
      <c r="C5815" s="752">
        <v>3235</v>
      </c>
      <c r="D5815" s="343" t="s">
        <v>11553</v>
      </c>
      <c r="E5815" s="752" t="s">
        <v>435</v>
      </c>
      <c r="F5815" s="752" t="s">
        <v>1698</v>
      </c>
    </row>
    <row r="5816" spans="2:6" x14ac:dyDescent="0.35">
      <c r="B5816" s="752" t="s">
        <v>1700</v>
      </c>
      <c r="C5816" s="752">
        <v>3235</v>
      </c>
      <c r="D5816" s="343" t="s">
        <v>11552</v>
      </c>
      <c r="E5816" s="752" t="s">
        <v>435</v>
      </c>
      <c r="F5816" s="752" t="s">
        <v>1698</v>
      </c>
    </row>
    <row r="5817" spans="2:6" x14ac:dyDescent="0.35">
      <c r="B5817" s="752" t="s">
        <v>1700</v>
      </c>
      <c r="C5817" s="752">
        <v>3236</v>
      </c>
      <c r="D5817" s="343" t="s">
        <v>3053</v>
      </c>
      <c r="E5817" s="752" t="s">
        <v>435</v>
      </c>
      <c r="F5817" s="752" t="s">
        <v>1698</v>
      </c>
    </row>
    <row r="5818" spans="2:6" x14ac:dyDescent="0.35">
      <c r="B5818" s="752" t="s">
        <v>1700</v>
      </c>
      <c r="C5818" s="752">
        <v>3236</v>
      </c>
      <c r="D5818" s="343" t="s">
        <v>11551</v>
      </c>
      <c r="E5818" s="752" t="s">
        <v>435</v>
      </c>
      <c r="F5818" s="752" t="s">
        <v>1698</v>
      </c>
    </row>
    <row r="5819" spans="2:6" x14ac:dyDescent="0.35">
      <c r="B5819" s="752" t="s">
        <v>1700</v>
      </c>
      <c r="C5819" s="752">
        <v>3237</v>
      </c>
      <c r="D5819" s="343" t="s">
        <v>11550</v>
      </c>
      <c r="E5819" s="752" t="s">
        <v>435</v>
      </c>
      <c r="F5819" s="752" t="s">
        <v>1698</v>
      </c>
    </row>
    <row r="5820" spans="2:6" x14ac:dyDescent="0.35">
      <c r="B5820" s="752" t="s">
        <v>1700</v>
      </c>
      <c r="C5820" s="752">
        <v>3237</v>
      </c>
      <c r="D5820" s="343" t="s">
        <v>11549</v>
      </c>
      <c r="E5820" s="752" t="s">
        <v>435</v>
      </c>
      <c r="F5820" s="752" t="s">
        <v>1698</v>
      </c>
    </row>
    <row r="5821" spans="2:6" x14ac:dyDescent="0.35">
      <c r="B5821" s="752" t="s">
        <v>1700</v>
      </c>
      <c r="C5821" s="752">
        <v>3237</v>
      </c>
      <c r="D5821" s="343" t="s">
        <v>3687</v>
      </c>
      <c r="E5821" s="752" t="s">
        <v>435</v>
      </c>
      <c r="F5821" s="752" t="s">
        <v>1698</v>
      </c>
    </row>
    <row r="5822" spans="2:6" x14ac:dyDescent="0.35">
      <c r="B5822" s="752" t="s">
        <v>1700</v>
      </c>
      <c r="C5822" s="752">
        <v>3237</v>
      </c>
      <c r="D5822" s="343" t="s">
        <v>11548</v>
      </c>
      <c r="E5822" s="752" t="s">
        <v>435</v>
      </c>
      <c r="F5822" s="752" t="s">
        <v>1698</v>
      </c>
    </row>
    <row r="5823" spans="2:6" x14ac:dyDescent="0.35">
      <c r="B5823" s="752" t="s">
        <v>1700</v>
      </c>
      <c r="C5823" s="752">
        <v>3237</v>
      </c>
      <c r="D5823" s="343" t="s">
        <v>2208</v>
      </c>
      <c r="E5823" s="752" t="s">
        <v>435</v>
      </c>
      <c r="F5823" s="752" t="s">
        <v>1698</v>
      </c>
    </row>
    <row r="5824" spans="2:6" x14ac:dyDescent="0.35">
      <c r="B5824" s="752" t="s">
        <v>1700</v>
      </c>
      <c r="C5824" s="752">
        <v>3237</v>
      </c>
      <c r="D5824" s="343" t="s">
        <v>11547</v>
      </c>
      <c r="E5824" s="752" t="s">
        <v>435</v>
      </c>
      <c r="F5824" s="752" t="s">
        <v>1698</v>
      </c>
    </row>
    <row r="5825" spans="2:6" x14ac:dyDescent="0.35">
      <c r="B5825" s="752" t="s">
        <v>1700</v>
      </c>
      <c r="C5825" s="752">
        <v>3237</v>
      </c>
      <c r="D5825" s="343" t="s">
        <v>11546</v>
      </c>
      <c r="E5825" s="752" t="s">
        <v>435</v>
      </c>
      <c r="F5825" s="752" t="s">
        <v>1698</v>
      </c>
    </row>
    <row r="5826" spans="2:6" x14ac:dyDescent="0.35">
      <c r="B5826" s="752" t="s">
        <v>1700</v>
      </c>
      <c r="C5826" s="752">
        <v>3237</v>
      </c>
      <c r="D5826" s="343" t="s">
        <v>11545</v>
      </c>
      <c r="E5826" s="752" t="s">
        <v>435</v>
      </c>
      <c r="F5826" s="752" t="s">
        <v>1698</v>
      </c>
    </row>
    <row r="5827" spans="2:6" x14ac:dyDescent="0.35">
      <c r="B5827" s="752" t="s">
        <v>1700</v>
      </c>
      <c r="C5827" s="752">
        <v>3238</v>
      </c>
      <c r="D5827" s="343" t="s">
        <v>11544</v>
      </c>
      <c r="E5827" s="752" t="s">
        <v>435</v>
      </c>
      <c r="F5827" s="752" t="s">
        <v>1698</v>
      </c>
    </row>
    <row r="5828" spans="2:6" x14ac:dyDescent="0.35">
      <c r="B5828" s="752" t="s">
        <v>1700</v>
      </c>
      <c r="C5828" s="752">
        <v>3238</v>
      </c>
      <c r="D5828" s="343" t="s">
        <v>11543</v>
      </c>
      <c r="E5828" s="752" t="s">
        <v>435</v>
      </c>
      <c r="F5828" s="752" t="s">
        <v>1698</v>
      </c>
    </row>
    <row r="5829" spans="2:6" x14ac:dyDescent="0.35">
      <c r="B5829" s="752" t="s">
        <v>1700</v>
      </c>
      <c r="C5829" s="752">
        <v>3238</v>
      </c>
      <c r="D5829" s="343" t="s">
        <v>11542</v>
      </c>
      <c r="E5829" s="752" t="s">
        <v>435</v>
      </c>
      <c r="F5829" s="752" t="s">
        <v>1698</v>
      </c>
    </row>
    <row r="5830" spans="2:6" x14ac:dyDescent="0.35">
      <c r="B5830" s="752" t="s">
        <v>1700</v>
      </c>
      <c r="C5830" s="752">
        <v>3238</v>
      </c>
      <c r="D5830" s="343" t="s">
        <v>11541</v>
      </c>
      <c r="E5830" s="752" t="s">
        <v>435</v>
      </c>
      <c r="F5830" s="752" t="s">
        <v>1698</v>
      </c>
    </row>
    <row r="5831" spans="2:6" x14ac:dyDescent="0.35">
      <c r="B5831" s="752" t="s">
        <v>1700</v>
      </c>
      <c r="C5831" s="752">
        <v>3239</v>
      </c>
      <c r="D5831" s="343" t="s">
        <v>11540</v>
      </c>
      <c r="E5831" s="752" t="s">
        <v>435</v>
      </c>
      <c r="F5831" s="752" t="s">
        <v>1698</v>
      </c>
    </row>
    <row r="5832" spans="2:6" x14ac:dyDescent="0.35">
      <c r="B5832" s="752" t="s">
        <v>1700</v>
      </c>
      <c r="C5832" s="752">
        <v>3239</v>
      </c>
      <c r="D5832" s="343" t="s">
        <v>11539</v>
      </c>
      <c r="E5832" s="752" t="s">
        <v>435</v>
      </c>
      <c r="F5832" s="752" t="s">
        <v>1698</v>
      </c>
    </row>
    <row r="5833" spans="2:6" x14ac:dyDescent="0.35">
      <c r="B5833" s="752" t="s">
        <v>1700</v>
      </c>
      <c r="C5833" s="752">
        <v>3239</v>
      </c>
      <c r="D5833" s="343" t="s">
        <v>11538</v>
      </c>
      <c r="E5833" s="752" t="s">
        <v>435</v>
      </c>
      <c r="F5833" s="752" t="s">
        <v>1698</v>
      </c>
    </row>
    <row r="5834" spans="2:6" x14ac:dyDescent="0.35">
      <c r="B5834" s="752" t="s">
        <v>1700</v>
      </c>
      <c r="C5834" s="752">
        <v>3239</v>
      </c>
      <c r="D5834" s="343" t="s">
        <v>11537</v>
      </c>
      <c r="E5834" s="752" t="s">
        <v>435</v>
      </c>
      <c r="F5834" s="752" t="s">
        <v>1698</v>
      </c>
    </row>
    <row r="5835" spans="2:6" x14ac:dyDescent="0.35">
      <c r="B5835" s="752" t="s">
        <v>1700</v>
      </c>
      <c r="C5835" s="752">
        <v>3240</v>
      </c>
      <c r="D5835" s="343" t="s">
        <v>11536</v>
      </c>
      <c r="E5835" s="752" t="s">
        <v>435</v>
      </c>
      <c r="F5835" s="752" t="s">
        <v>1698</v>
      </c>
    </row>
    <row r="5836" spans="2:6" x14ac:dyDescent="0.35">
      <c r="B5836" s="752" t="s">
        <v>1700</v>
      </c>
      <c r="C5836" s="752">
        <v>3240</v>
      </c>
      <c r="D5836" s="343" t="s">
        <v>11535</v>
      </c>
      <c r="E5836" s="752" t="s">
        <v>435</v>
      </c>
      <c r="F5836" s="752" t="s">
        <v>1698</v>
      </c>
    </row>
    <row r="5837" spans="2:6" x14ac:dyDescent="0.35">
      <c r="B5837" s="752" t="s">
        <v>1700</v>
      </c>
      <c r="C5837" s="752">
        <v>3240</v>
      </c>
      <c r="D5837" s="343" t="s">
        <v>11534</v>
      </c>
      <c r="E5837" s="752" t="s">
        <v>435</v>
      </c>
      <c r="F5837" s="752" t="s">
        <v>1698</v>
      </c>
    </row>
    <row r="5838" spans="2:6" x14ac:dyDescent="0.35">
      <c r="B5838" s="752" t="s">
        <v>1700</v>
      </c>
      <c r="C5838" s="752">
        <v>3240</v>
      </c>
      <c r="D5838" s="343" t="s">
        <v>11533</v>
      </c>
      <c r="E5838" s="752" t="s">
        <v>435</v>
      </c>
      <c r="F5838" s="752" t="s">
        <v>1698</v>
      </c>
    </row>
    <row r="5839" spans="2:6" x14ac:dyDescent="0.35">
      <c r="B5839" s="752" t="s">
        <v>1700</v>
      </c>
      <c r="C5839" s="752">
        <v>3240</v>
      </c>
      <c r="D5839" s="343" t="s">
        <v>11532</v>
      </c>
      <c r="E5839" s="752" t="s">
        <v>435</v>
      </c>
      <c r="F5839" s="752" t="s">
        <v>1698</v>
      </c>
    </row>
    <row r="5840" spans="2:6" x14ac:dyDescent="0.35">
      <c r="B5840" s="752" t="s">
        <v>1700</v>
      </c>
      <c r="C5840" s="752">
        <v>3240</v>
      </c>
      <c r="D5840" s="343" t="s">
        <v>11531</v>
      </c>
      <c r="E5840" s="752" t="s">
        <v>435</v>
      </c>
      <c r="F5840" s="752" t="s">
        <v>1698</v>
      </c>
    </row>
    <row r="5841" spans="2:6" x14ac:dyDescent="0.35">
      <c r="B5841" s="752" t="s">
        <v>1700</v>
      </c>
      <c r="C5841" s="752">
        <v>3241</v>
      </c>
      <c r="D5841" s="343" t="s">
        <v>11530</v>
      </c>
      <c r="E5841" s="752" t="s">
        <v>435</v>
      </c>
      <c r="F5841" s="752" t="s">
        <v>1698</v>
      </c>
    </row>
    <row r="5842" spans="2:6" x14ac:dyDescent="0.35">
      <c r="B5842" s="752" t="s">
        <v>1700</v>
      </c>
      <c r="C5842" s="752">
        <v>3241</v>
      </c>
      <c r="D5842" s="343" t="s">
        <v>11529</v>
      </c>
      <c r="E5842" s="752" t="s">
        <v>435</v>
      </c>
      <c r="F5842" s="752" t="s">
        <v>1698</v>
      </c>
    </row>
    <row r="5843" spans="2:6" x14ac:dyDescent="0.35">
      <c r="B5843" s="752" t="s">
        <v>1700</v>
      </c>
      <c r="C5843" s="752">
        <v>3241</v>
      </c>
      <c r="D5843" s="343" t="s">
        <v>11528</v>
      </c>
      <c r="E5843" s="752" t="s">
        <v>435</v>
      </c>
      <c r="F5843" s="752" t="s">
        <v>1698</v>
      </c>
    </row>
    <row r="5844" spans="2:6" x14ac:dyDescent="0.35">
      <c r="B5844" s="752" t="s">
        <v>1700</v>
      </c>
      <c r="C5844" s="752">
        <v>3241</v>
      </c>
      <c r="D5844" s="343" t="s">
        <v>11527</v>
      </c>
      <c r="E5844" s="752" t="s">
        <v>435</v>
      </c>
      <c r="F5844" s="752" t="s">
        <v>1698</v>
      </c>
    </row>
    <row r="5845" spans="2:6" x14ac:dyDescent="0.35">
      <c r="B5845" s="752" t="s">
        <v>1700</v>
      </c>
      <c r="C5845" s="752">
        <v>3241</v>
      </c>
      <c r="D5845" s="343" t="s">
        <v>11526</v>
      </c>
      <c r="E5845" s="752" t="s">
        <v>435</v>
      </c>
      <c r="F5845" s="752" t="s">
        <v>1711</v>
      </c>
    </row>
    <row r="5846" spans="2:6" x14ac:dyDescent="0.35">
      <c r="B5846" s="752" t="s">
        <v>1700</v>
      </c>
      <c r="C5846" s="752">
        <v>3241</v>
      </c>
      <c r="D5846" s="343" t="s">
        <v>11525</v>
      </c>
      <c r="E5846" s="752" t="s">
        <v>435</v>
      </c>
      <c r="F5846" s="752" t="s">
        <v>1698</v>
      </c>
    </row>
    <row r="5847" spans="2:6" x14ac:dyDescent="0.35">
      <c r="B5847" s="752" t="s">
        <v>1700</v>
      </c>
      <c r="C5847" s="752">
        <v>3242</v>
      </c>
      <c r="D5847" s="343" t="s">
        <v>11524</v>
      </c>
      <c r="E5847" s="752" t="s">
        <v>435</v>
      </c>
      <c r="F5847" s="752" t="s">
        <v>1698</v>
      </c>
    </row>
    <row r="5848" spans="2:6" x14ac:dyDescent="0.35">
      <c r="B5848" s="752" t="s">
        <v>1700</v>
      </c>
      <c r="C5848" s="752">
        <v>3243</v>
      </c>
      <c r="D5848" s="343" t="s">
        <v>11523</v>
      </c>
      <c r="E5848" s="752" t="s">
        <v>435</v>
      </c>
      <c r="F5848" s="752" t="s">
        <v>1698</v>
      </c>
    </row>
    <row r="5849" spans="2:6" x14ac:dyDescent="0.35">
      <c r="B5849" s="752" t="s">
        <v>1700</v>
      </c>
      <c r="C5849" s="752">
        <v>3243</v>
      </c>
      <c r="D5849" s="343" t="s">
        <v>11522</v>
      </c>
      <c r="E5849" s="752" t="s">
        <v>435</v>
      </c>
      <c r="F5849" s="752" t="s">
        <v>1698</v>
      </c>
    </row>
    <row r="5850" spans="2:6" x14ac:dyDescent="0.35">
      <c r="B5850" s="752" t="s">
        <v>1700</v>
      </c>
      <c r="C5850" s="752">
        <v>3243</v>
      </c>
      <c r="D5850" s="343" t="s">
        <v>11521</v>
      </c>
      <c r="E5850" s="752" t="s">
        <v>435</v>
      </c>
      <c r="F5850" s="752" t="s">
        <v>1698</v>
      </c>
    </row>
    <row r="5851" spans="2:6" x14ac:dyDescent="0.35">
      <c r="B5851" s="752" t="s">
        <v>1700</v>
      </c>
      <c r="C5851" s="752">
        <v>3243</v>
      </c>
      <c r="D5851" s="343" t="s">
        <v>11520</v>
      </c>
      <c r="E5851" s="752" t="s">
        <v>435</v>
      </c>
      <c r="F5851" s="752" t="s">
        <v>1698</v>
      </c>
    </row>
    <row r="5852" spans="2:6" x14ac:dyDescent="0.35">
      <c r="B5852" s="752" t="s">
        <v>1700</v>
      </c>
      <c r="C5852" s="752">
        <v>3249</v>
      </c>
      <c r="D5852" s="343" t="s">
        <v>11519</v>
      </c>
      <c r="E5852" s="752" t="s">
        <v>435</v>
      </c>
      <c r="F5852" s="752" t="s">
        <v>1698</v>
      </c>
    </row>
    <row r="5853" spans="2:6" x14ac:dyDescent="0.35">
      <c r="B5853" s="752" t="s">
        <v>1700</v>
      </c>
      <c r="C5853" s="752">
        <v>3249</v>
      </c>
      <c r="D5853" s="343" t="s">
        <v>11518</v>
      </c>
      <c r="E5853" s="752" t="s">
        <v>435</v>
      </c>
      <c r="F5853" s="752" t="s">
        <v>1698</v>
      </c>
    </row>
    <row r="5854" spans="2:6" x14ac:dyDescent="0.35">
      <c r="B5854" s="752" t="s">
        <v>1700</v>
      </c>
      <c r="C5854" s="752">
        <v>3249</v>
      </c>
      <c r="D5854" s="343" t="s">
        <v>11517</v>
      </c>
      <c r="E5854" s="752" t="s">
        <v>435</v>
      </c>
      <c r="F5854" s="752" t="s">
        <v>1698</v>
      </c>
    </row>
    <row r="5855" spans="2:6" x14ac:dyDescent="0.35">
      <c r="B5855" s="752" t="s">
        <v>1700</v>
      </c>
      <c r="C5855" s="752">
        <v>3249</v>
      </c>
      <c r="D5855" s="343" t="s">
        <v>11516</v>
      </c>
      <c r="E5855" s="752" t="s">
        <v>435</v>
      </c>
      <c r="F5855" s="752" t="s">
        <v>1698</v>
      </c>
    </row>
    <row r="5856" spans="2:6" x14ac:dyDescent="0.35">
      <c r="B5856" s="752" t="s">
        <v>1700</v>
      </c>
      <c r="C5856" s="752">
        <v>3249</v>
      </c>
      <c r="D5856" s="343" t="s">
        <v>11515</v>
      </c>
      <c r="E5856" s="752" t="s">
        <v>435</v>
      </c>
      <c r="F5856" s="752" t="s">
        <v>1698</v>
      </c>
    </row>
    <row r="5857" spans="2:6" x14ac:dyDescent="0.35">
      <c r="B5857" s="752" t="s">
        <v>1700</v>
      </c>
      <c r="C5857" s="752">
        <v>3249</v>
      </c>
      <c r="D5857" s="343" t="s">
        <v>11514</v>
      </c>
      <c r="E5857" s="752" t="s">
        <v>435</v>
      </c>
      <c r="F5857" s="752" t="s">
        <v>1698</v>
      </c>
    </row>
    <row r="5858" spans="2:6" x14ac:dyDescent="0.35">
      <c r="B5858" s="752" t="s">
        <v>1700</v>
      </c>
      <c r="C5858" s="752">
        <v>3249</v>
      </c>
      <c r="D5858" s="343" t="s">
        <v>11513</v>
      </c>
      <c r="E5858" s="752" t="s">
        <v>435</v>
      </c>
      <c r="F5858" s="752" t="s">
        <v>1698</v>
      </c>
    </row>
    <row r="5859" spans="2:6" x14ac:dyDescent="0.35">
      <c r="B5859" s="752" t="s">
        <v>1700</v>
      </c>
      <c r="C5859" s="752">
        <v>3249</v>
      </c>
      <c r="D5859" s="343" t="s">
        <v>11512</v>
      </c>
      <c r="E5859" s="752" t="s">
        <v>435</v>
      </c>
      <c r="F5859" s="752" t="s">
        <v>1698</v>
      </c>
    </row>
    <row r="5860" spans="2:6" x14ac:dyDescent="0.35">
      <c r="B5860" s="752" t="s">
        <v>1700</v>
      </c>
      <c r="C5860" s="752">
        <v>3249</v>
      </c>
      <c r="D5860" s="343" t="s">
        <v>11511</v>
      </c>
      <c r="E5860" s="752" t="s">
        <v>435</v>
      </c>
      <c r="F5860" s="752" t="s">
        <v>1698</v>
      </c>
    </row>
    <row r="5861" spans="2:6" x14ac:dyDescent="0.35">
      <c r="B5861" s="752" t="s">
        <v>1700</v>
      </c>
      <c r="C5861" s="752">
        <v>3249</v>
      </c>
      <c r="D5861" s="343" t="s">
        <v>11510</v>
      </c>
      <c r="E5861" s="752" t="s">
        <v>435</v>
      </c>
      <c r="F5861" s="752" t="s">
        <v>1698</v>
      </c>
    </row>
    <row r="5862" spans="2:6" x14ac:dyDescent="0.35">
      <c r="B5862" s="752" t="s">
        <v>1700</v>
      </c>
      <c r="C5862" s="752">
        <v>3249</v>
      </c>
      <c r="D5862" s="343" t="s">
        <v>11509</v>
      </c>
      <c r="E5862" s="752" t="s">
        <v>435</v>
      </c>
      <c r="F5862" s="752" t="s">
        <v>1698</v>
      </c>
    </row>
    <row r="5863" spans="2:6" x14ac:dyDescent="0.35">
      <c r="B5863" s="752" t="s">
        <v>1700</v>
      </c>
      <c r="C5863" s="752">
        <v>3249</v>
      </c>
      <c r="D5863" s="343" t="s">
        <v>11508</v>
      </c>
      <c r="E5863" s="752" t="s">
        <v>435</v>
      </c>
      <c r="F5863" s="752" t="s">
        <v>1698</v>
      </c>
    </row>
    <row r="5864" spans="2:6" x14ac:dyDescent="0.35">
      <c r="B5864" s="752" t="s">
        <v>1700</v>
      </c>
      <c r="C5864" s="752">
        <v>3249</v>
      </c>
      <c r="D5864" s="343" t="s">
        <v>11507</v>
      </c>
      <c r="E5864" s="752" t="s">
        <v>435</v>
      </c>
      <c r="F5864" s="752" t="s">
        <v>1698</v>
      </c>
    </row>
    <row r="5865" spans="2:6" x14ac:dyDescent="0.35">
      <c r="B5865" s="752" t="s">
        <v>1700</v>
      </c>
      <c r="C5865" s="752">
        <v>3249</v>
      </c>
      <c r="D5865" s="343" t="s">
        <v>11506</v>
      </c>
      <c r="E5865" s="752" t="s">
        <v>435</v>
      </c>
      <c r="F5865" s="752" t="s">
        <v>1698</v>
      </c>
    </row>
    <row r="5866" spans="2:6" x14ac:dyDescent="0.35">
      <c r="B5866" s="752" t="s">
        <v>1700</v>
      </c>
      <c r="C5866" s="752">
        <v>3249</v>
      </c>
      <c r="D5866" s="343" t="s">
        <v>11505</v>
      </c>
      <c r="E5866" s="752" t="s">
        <v>435</v>
      </c>
      <c r="F5866" s="752" t="s">
        <v>1698</v>
      </c>
    </row>
    <row r="5867" spans="2:6" x14ac:dyDescent="0.35">
      <c r="B5867" s="752" t="s">
        <v>1700</v>
      </c>
      <c r="C5867" s="752">
        <v>3249</v>
      </c>
      <c r="D5867" s="343" t="s">
        <v>11504</v>
      </c>
      <c r="E5867" s="752" t="s">
        <v>435</v>
      </c>
      <c r="F5867" s="752" t="s">
        <v>1698</v>
      </c>
    </row>
    <row r="5868" spans="2:6" x14ac:dyDescent="0.35">
      <c r="B5868" s="752" t="s">
        <v>1700</v>
      </c>
      <c r="C5868" s="752">
        <v>3249</v>
      </c>
      <c r="D5868" s="343" t="s">
        <v>11503</v>
      </c>
      <c r="E5868" s="752" t="s">
        <v>435</v>
      </c>
      <c r="F5868" s="752" t="s">
        <v>1698</v>
      </c>
    </row>
    <row r="5869" spans="2:6" x14ac:dyDescent="0.35">
      <c r="B5869" s="752" t="s">
        <v>1700</v>
      </c>
      <c r="C5869" s="752">
        <v>3249</v>
      </c>
      <c r="D5869" s="343" t="s">
        <v>11502</v>
      </c>
      <c r="E5869" s="752" t="s">
        <v>435</v>
      </c>
      <c r="F5869" s="752" t="s">
        <v>1698</v>
      </c>
    </row>
    <row r="5870" spans="2:6" x14ac:dyDescent="0.35">
      <c r="B5870" s="752" t="s">
        <v>1700</v>
      </c>
      <c r="C5870" s="752">
        <v>3249</v>
      </c>
      <c r="D5870" s="343" t="s">
        <v>11501</v>
      </c>
      <c r="E5870" s="752" t="s">
        <v>435</v>
      </c>
      <c r="F5870" s="752" t="s">
        <v>1698</v>
      </c>
    </row>
    <row r="5871" spans="2:6" x14ac:dyDescent="0.35">
      <c r="B5871" s="752" t="s">
        <v>1700</v>
      </c>
      <c r="C5871" s="752">
        <v>3249</v>
      </c>
      <c r="D5871" s="343" t="s">
        <v>11500</v>
      </c>
      <c r="E5871" s="752" t="s">
        <v>435</v>
      </c>
      <c r="F5871" s="752" t="s">
        <v>1698</v>
      </c>
    </row>
    <row r="5872" spans="2:6" x14ac:dyDescent="0.35">
      <c r="B5872" s="752" t="s">
        <v>1700</v>
      </c>
      <c r="C5872" s="752">
        <v>3249</v>
      </c>
      <c r="D5872" s="343" t="s">
        <v>11499</v>
      </c>
      <c r="E5872" s="752" t="s">
        <v>435</v>
      </c>
      <c r="F5872" s="752" t="s">
        <v>1698</v>
      </c>
    </row>
    <row r="5873" spans="2:6" x14ac:dyDescent="0.35">
      <c r="B5873" s="752" t="s">
        <v>1700</v>
      </c>
      <c r="C5873" s="752">
        <v>3249</v>
      </c>
      <c r="D5873" s="343" t="s">
        <v>11498</v>
      </c>
      <c r="E5873" s="752" t="s">
        <v>435</v>
      </c>
      <c r="F5873" s="752" t="s">
        <v>1698</v>
      </c>
    </row>
    <row r="5874" spans="2:6" x14ac:dyDescent="0.35">
      <c r="B5874" s="752" t="s">
        <v>1700</v>
      </c>
      <c r="C5874" s="752">
        <v>3249</v>
      </c>
      <c r="D5874" s="343" t="s">
        <v>11497</v>
      </c>
      <c r="E5874" s="752" t="s">
        <v>435</v>
      </c>
      <c r="F5874" s="752" t="s">
        <v>1698</v>
      </c>
    </row>
    <row r="5875" spans="2:6" x14ac:dyDescent="0.35">
      <c r="B5875" s="752" t="s">
        <v>1700</v>
      </c>
      <c r="C5875" s="752">
        <v>3249</v>
      </c>
      <c r="D5875" s="343" t="s">
        <v>11496</v>
      </c>
      <c r="E5875" s="752" t="s">
        <v>435</v>
      </c>
      <c r="F5875" s="752" t="s">
        <v>1698</v>
      </c>
    </row>
    <row r="5876" spans="2:6" x14ac:dyDescent="0.35">
      <c r="B5876" s="752" t="s">
        <v>1700</v>
      </c>
      <c r="C5876" s="752">
        <v>3249</v>
      </c>
      <c r="D5876" s="343" t="s">
        <v>11495</v>
      </c>
      <c r="E5876" s="752" t="s">
        <v>435</v>
      </c>
      <c r="F5876" s="752" t="s">
        <v>1698</v>
      </c>
    </row>
    <row r="5877" spans="2:6" x14ac:dyDescent="0.35">
      <c r="B5877" s="752" t="s">
        <v>1700</v>
      </c>
      <c r="C5877" s="752">
        <v>3250</v>
      </c>
      <c r="D5877" s="343" t="s">
        <v>11494</v>
      </c>
      <c r="E5877" s="752" t="s">
        <v>435</v>
      </c>
      <c r="F5877" s="752" t="s">
        <v>1711</v>
      </c>
    </row>
    <row r="5878" spans="2:6" x14ac:dyDescent="0.35">
      <c r="B5878" s="752" t="s">
        <v>1700</v>
      </c>
      <c r="C5878" s="752">
        <v>3250</v>
      </c>
      <c r="D5878" s="343" t="s">
        <v>11493</v>
      </c>
      <c r="E5878" s="752" t="s">
        <v>435</v>
      </c>
      <c r="F5878" s="752" t="s">
        <v>1698</v>
      </c>
    </row>
    <row r="5879" spans="2:6" x14ac:dyDescent="0.35">
      <c r="B5879" s="752" t="s">
        <v>1700</v>
      </c>
      <c r="C5879" s="752">
        <v>3250</v>
      </c>
      <c r="D5879" s="343" t="s">
        <v>11492</v>
      </c>
      <c r="E5879" s="752" t="s">
        <v>435</v>
      </c>
      <c r="F5879" s="752" t="s">
        <v>1698</v>
      </c>
    </row>
    <row r="5880" spans="2:6" x14ac:dyDescent="0.35">
      <c r="B5880" s="752" t="s">
        <v>1700</v>
      </c>
      <c r="C5880" s="752">
        <v>3250</v>
      </c>
      <c r="D5880" s="343" t="s">
        <v>11491</v>
      </c>
      <c r="E5880" s="752" t="s">
        <v>435</v>
      </c>
      <c r="F5880" s="752" t="s">
        <v>1698</v>
      </c>
    </row>
    <row r="5881" spans="2:6" x14ac:dyDescent="0.35">
      <c r="B5881" s="752" t="s">
        <v>1700</v>
      </c>
      <c r="C5881" s="752">
        <v>3251</v>
      </c>
      <c r="D5881" s="343" t="s">
        <v>11490</v>
      </c>
      <c r="E5881" s="752" t="s">
        <v>435</v>
      </c>
      <c r="F5881" s="752" t="s">
        <v>1698</v>
      </c>
    </row>
    <row r="5882" spans="2:6" x14ac:dyDescent="0.35">
      <c r="B5882" s="752" t="s">
        <v>1700</v>
      </c>
      <c r="C5882" s="752">
        <v>3251</v>
      </c>
      <c r="D5882" s="343" t="s">
        <v>11489</v>
      </c>
      <c r="E5882" s="752" t="s">
        <v>435</v>
      </c>
      <c r="F5882" s="752" t="s">
        <v>1698</v>
      </c>
    </row>
    <row r="5883" spans="2:6" x14ac:dyDescent="0.35">
      <c r="B5883" s="752" t="s">
        <v>1700</v>
      </c>
      <c r="C5883" s="752">
        <v>3251</v>
      </c>
      <c r="D5883" s="343" t="s">
        <v>11488</v>
      </c>
      <c r="E5883" s="752" t="s">
        <v>435</v>
      </c>
      <c r="F5883" s="752" t="s">
        <v>1698</v>
      </c>
    </row>
    <row r="5884" spans="2:6" x14ac:dyDescent="0.35">
      <c r="B5884" s="752" t="s">
        <v>1700</v>
      </c>
      <c r="C5884" s="752">
        <v>3251</v>
      </c>
      <c r="D5884" s="343" t="s">
        <v>11487</v>
      </c>
      <c r="E5884" s="752" t="s">
        <v>435</v>
      </c>
      <c r="F5884" s="752" t="s">
        <v>1698</v>
      </c>
    </row>
    <row r="5885" spans="2:6" x14ac:dyDescent="0.35">
      <c r="B5885" s="752" t="s">
        <v>1700</v>
      </c>
      <c r="C5885" s="752">
        <v>3251</v>
      </c>
      <c r="D5885" s="343" t="s">
        <v>11486</v>
      </c>
      <c r="E5885" s="752" t="s">
        <v>435</v>
      </c>
      <c r="F5885" s="752" t="s">
        <v>1698</v>
      </c>
    </row>
    <row r="5886" spans="2:6" x14ac:dyDescent="0.35">
      <c r="B5886" s="752" t="s">
        <v>1700</v>
      </c>
      <c r="C5886" s="752">
        <v>3254</v>
      </c>
      <c r="D5886" s="343" t="s">
        <v>11485</v>
      </c>
      <c r="E5886" s="752" t="s">
        <v>435</v>
      </c>
      <c r="F5886" s="752" t="s">
        <v>1698</v>
      </c>
    </row>
    <row r="5887" spans="2:6" x14ac:dyDescent="0.35">
      <c r="B5887" s="752" t="s">
        <v>1700</v>
      </c>
      <c r="C5887" s="752">
        <v>3260</v>
      </c>
      <c r="D5887" s="343" t="s">
        <v>11484</v>
      </c>
      <c r="E5887" s="752" t="s">
        <v>435</v>
      </c>
      <c r="F5887" s="752" t="s">
        <v>1698</v>
      </c>
    </row>
    <row r="5888" spans="2:6" x14ac:dyDescent="0.35">
      <c r="B5888" s="752" t="s">
        <v>1700</v>
      </c>
      <c r="C5888" s="752">
        <v>3260</v>
      </c>
      <c r="D5888" s="343" t="s">
        <v>11483</v>
      </c>
      <c r="E5888" s="752" t="s">
        <v>435</v>
      </c>
      <c r="F5888" s="752" t="s">
        <v>1698</v>
      </c>
    </row>
    <row r="5889" spans="2:6" x14ac:dyDescent="0.35">
      <c r="B5889" s="752" t="s">
        <v>1700</v>
      </c>
      <c r="C5889" s="752">
        <v>3260</v>
      </c>
      <c r="D5889" s="343" t="s">
        <v>11482</v>
      </c>
      <c r="E5889" s="752" t="s">
        <v>435</v>
      </c>
      <c r="F5889" s="752" t="s">
        <v>1698</v>
      </c>
    </row>
    <row r="5890" spans="2:6" x14ac:dyDescent="0.35">
      <c r="B5890" s="752" t="s">
        <v>1700</v>
      </c>
      <c r="C5890" s="752">
        <v>3260</v>
      </c>
      <c r="D5890" s="343" t="s">
        <v>11481</v>
      </c>
      <c r="E5890" s="752" t="s">
        <v>435</v>
      </c>
      <c r="F5890" s="752" t="s">
        <v>1698</v>
      </c>
    </row>
    <row r="5891" spans="2:6" x14ac:dyDescent="0.35">
      <c r="B5891" s="752" t="s">
        <v>1700</v>
      </c>
      <c r="C5891" s="752">
        <v>3260</v>
      </c>
      <c r="D5891" s="343" t="s">
        <v>11480</v>
      </c>
      <c r="E5891" s="752" t="s">
        <v>435</v>
      </c>
      <c r="F5891" s="752" t="s">
        <v>1698</v>
      </c>
    </row>
    <row r="5892" spans="2:6" x14ac:dyDescent="0.35">
      <c r="B5892" s="752" t="s">
        <v>1700</v>
      </c>
      <c r="C5892" s="752">
        <v>3260</v>
      </c>
      <c r="D5892" s="343" t="s">
        <v>11479</v>
      </c>
      <c r="E5892" s="752" t="s">
        <v>435</v>
      </c>
      <c r="F5892" s="752" t="s">
        <v>1698</v>
      </c>
    </row>
    <row r="5893" spans="2:6" x14ac:dyDescent="0.35">
      <c r="B5893" s="752" t="s">
        <v>1700</v>
      </c>
      <c r="C5893" s="752">
        <v>3260</v>
      </c>
      <c r="D5893" s="343" t="s">
        <v>11478</v>
      </c>
      <c r="E5893" s="752" t="s">
        <v>435</v>
      </c>
      <c r="F5893" s="752" t="s">
        <v>1698</v>
      </c>
    </row>
    <row r="5894" spans="2:6" x14ac:dyDescent="0.35">
      <c r="B5894" s="752" t="s">
        <v>1700</v>
      </c>
      <c r="C5894" s="752">
        <v>3260</v>
      </c>
      <c r="D5894" s="343" t="s">
        <v>11477</v>
      </c>
      <c r="E5894" s="752" t="s">
        <v>435</v>
      </c>
      <c r="F5894" s="752" t="s">
        <v>1698</v>
      </c>
    </row>
    <row r="5895" spans="2:6" x14ac:dyDescent="0.35">
      <c r="B5895" s="752" t="s">
        <v>1700</v>
      </c>
      <c r="C5895" s="752">
        <v>3260</v>
      </c>
      <c r="D5895" s="343" t="s">
        <v>11476</v>
      </c>
      <c r="E5895" s="752" t="s">
        <v>435</v>
      </c>
      <c r="F5895" s="752" t="s">
        <v>1698</v>
      </c>
    </row>
    <row r="5896" spans="2:6" x14ac:dyDescent="0.35">
      <c r="B5896" s="752" t="s">
        <v>1700</v>
      </c>
      <c r="C5896" s="752">
        <v>3260</v>
      </c>
      <c r="D5896" s="343" t="s">
        <v>11475</v>
      </c>
      <c r="E5896" s="752" t="s">
        <v>435</v>
      </c>
      <c r="F5896" s="752" t="s">
        <v>1698</v>
      </c>
    </row>
    <row r="5897" spans="2:6" x14ac:dyDescent="0.35">
      <c r="B5897" s="752" t="s">
        <v>1700</v>
      </c>
      <c r="C5897" s="752">
        <v>3260</v>
      </c>
      <c r="D5897" s="343" t="s">
        <v>11474</v>
      </c>
      <c r="E5897" s="752" t="s">
        <v>435</v>
      </c>
      <c r="F5897" s="752" t="s">
        <v>1698</v>
      </c>
    </row>
    <row r="5898" spans="2:6" x14ac:dyDescent="0.35">
      <c r="B5898" s="752" t="s">
        <v>1700</v>
      </c>
      <c r="C5898" s="752">
        <v>3260</v>
      </c>
      <c r="D5898" s="343" t="s">
        <v>11473</v>
      </c>
      <c r="E5898" s="752" t="s">
        <v>435</v>
      </c>
      <c r="F5898" s="752" t="s">
        <v>1698</v>
      </c>
    </row>
    <row r="5899" spans="2:6" x14ac:dyDescent="0.35">
      <c r="B5899" s="752" t="s">
        <v>1700</v>
      </c>
      <c r="C5899" s="752">
        <v>3260</v>
      </c>
      <c r="D5899" s="343" t="s">
        <v>11472</v>
      </c>
      <c r="E5899" s="752" t="s">
        <v>435</v>
      </c>
      <c r="F5899" s="752" t="s">
        <v>1698</v>
      </c>
    </row>
    <row r="5900" spans="2:6" x14ac:dyDescent="0.35">
      <c r="B5900" s="752" t="s">
        <v>1700</v>
      </c>
      <c r="C5900" s="752">
        <v>3260</v>
      </c>
      <c r="D5900" s="343" t="s">
        <v>11471</v>
      </c>
      <c r="E5900" s="752" t="s">
        <v>435</v>
      </c>
      <c r="F5900" s="752" t="s">
        <v>1698</v>
      </c>
    </row>
    <row r="5901" spans="2:6" x14ac:dyDescent="0.35">
      <c r="B5901" s="752" t="s">
        <v>1700</v>
      </c>
      <c r="C5901" s="752">
        <v>3260</v>
      </c>
      <c r="D5901" s="343" t="s">
        <v>11470</v>
      </c>
      <c r="E5901" s="752" t="s">
        <v>435</v>
      </c>
      <c r="F5901" s="752" t="s">
        <v>1698</v>
      </c>
    </row>
    <row r="5902" spans="2:6" x14ac:dyDescent="0.35">
      <c r="B5902" s="752" t="s">
        <v>1700</v>
      </c>
      <c r="C5902" s="752">
        <v>3260</v>
      </c>
      <c r="D5902" s="343" t="s">
        <v>11469</v>
      </c>
      <c r="E5902" s="752" t="s">
        <v>435</v>
      </c>
      <c r="F5902" s="752" t="s">
        <v>1698</v>
      </c>
    </row>
    <row r="5903" spans="2:6" x14ac:dyDescent="0.35">
      <c r="B5903" s="752" t="s">
        <v>1700</v>
      </c>
      <c r="C5903" s="752">
        <v>3260</v>
      </c>
      <c r="D5903" s="343" t="s">
        <v>11468</v>
      </c>
      <c r="E5903" s="752" t="s">
        <v>435</v>
      </c>
      <c r="F5903" s="752" t="s">
        <v>1698</v>
      </c>
    </row>
    <row r="5904" spans="2:6" x14ac:dyDescent="0.35">
      <c r="B5904" s="752" t="s">
        <v>1700</v>
      </c>
      <c r="C5904" s="752">
        <v>3260</v>
      </c>
      <c r="D5904" s="343" t="s">
        <v>11467</v>
      </c>
      <c r="E5904" s="752" t="s">
        <v>435</v>
      </c>
      <c r="F5904" s="752" t="s">
        <v>1698</v>
      </c>
    </row>
    <row r="5905" spans="2:6" x14ac:dyDescent="0.35">
      <c r="B5905" s="752" t="s">
        <v>1700</v>
      </c>
      <c r="C5905" s="752">
        <v>3264</v>
      </c>
      <c r="D5905" s="343" t="s">
        <v>11466</v>
      </c>
      <c r="E5905" s="752" t="s">
        <v>435</v>
      </c>
      <c r="F5905" s="752" t="s">
        <v>1698</v>
      </c>
    </row>
    <row r="5906" spans="2:6" x14ac:dyDescent="0.35">
      <c r="B5906" s="752" t="s">
        <v>1700</v>
      </c>
      <c r="C5906" s="752">
        <v>3265</v>
      </c>
      <c r="D5906" s="343" t="s">
        <v>11465</v>
      </c>
      <c r="E5906" s="752" t="s">
        <v>435</v>
      </c>
      <c r="F5906" s="752" t="s">
        <v>1698</v>
      </c>
    </row>
    <row r="5907" spans="2:6" x14ac:dyDescent="0.35">
      <c r="B5907" s="752" t="s">
        <v>1700</v>
      </c>
      <c r="C5907" s="752">
        <v>3265</v>
      </c>
      <c r="D5907" s="343" t="s">
        <v>11464</v>
      </c>
      <c r="E5907" s="752" t="s">
        <v>435</v>
      </c>
      <c r="F5907" s="752" t="s">
        <v>1698</v>
      </c>
    </row>
    <row r="5908" spans="2:6" x14ac:dyDescent="0.35">
      <c r="B5908" s="752" t="s">
        <v>1700</v>
      </c>
      <c r="C5908" s="752">
        <v>3265</v>
      </c>
      <c r="D5908" s="343" t="s">
        <v>6058</v>
      </c>
      <c r="E5908" s="752" t="s">
        <v>435</v>
      </c>
      <c r="F5908" s="752" t="s">
        <v>1698</v>
      </c>
    </row>
    <row r="5909" spans="2:6" x14ac:dyDescent="0.35">
      <c r="B5909" s="752" t="s">
        <v>1700</v>
      </c>
      <c r="C5909" s="752">
        <v>3265</v>
      </c>
      <c r="D5909" s="343" t="s">
        <v>11463</v>
      </c>
      <c r="E5909" s="752" t="s">
        <v>435</v>
      </c>
      <c r="F5909" s="752" t="s">
        <v>1698</v>
      </c>
    </row>
    <row r="5910" spans="2:6" x14ac:dyDescent="0.35">
      <c r="B5910" s="752" t="s">
        <v>1700</v>
      </c>
      <c r="C5910" s="752">
        <v>3265</v>
      </c>
      <c r="D5910" s="343" t="s">
        <v>11462</v>
      </c>
      <c r="E5910" s="752" t="s">
        <v>435</v>
      </c>
      <c r="F5910" s="752" t="s">
        <v>1698</v>
      </c>
    </row>
    <row r="5911" spans="2:6" x14ac:dyDescent="0.35">
      <c r="B5911" s="752" t="s">
        <v>1700</v>
      </c>
      <c r="C5911" s="752">
        <v>3265</v>
      </c>
      <c r="D5911" s="343" t="s">
        <v>11461</v>
      </c>
      <c r="E5911" s="752" t="s">
        <v>435</v>
      </c>
      <c r="F5911" s="752" t="s">
        <v>1698</v>
      </c>
    </row>
    <row r="5912" spans="2:6" x14ac:dyDescent="0.35">
      <c r="B5912" s="752" t="s">
        <v>1700</v>
      </c>
      <c r="C5912" s="752">
        <v>3265</v>
      </c>
      <c r="D5912" s="343" t="s">
        <v>11460</v>
      </c>
      <c r="E5912" s="752" t="s">
        <v>435</v>
      </c>
      <c r="F5912" s="752" t="s">
        <v>1698</v>
      </c>
    </row>
    <row r="5913" spans="2:6" x14ac:dyDescent="0.35">
      <c r="B5913" s="752" t="s">
        <v>1700</v>
      </c>
      <c r="C5913" s="752">
        <v>3265</v>
      </c>
      <c r="D5913" s="343" t="s">
        <v>11459</v>
      </c>
      <c r="E5913" s="752" t="s">
        <v>435</v>
      </c>
      <c r="F5913" s="752" t="s">
        <v>1698</v>
      </c>
    </row>
    <row r="5914" spans="2:6" x14ac:dyDescent="0.35">
      <c r="B5914" s="752" t="s">
        <v>1700</v>
      </c>
      <c r="C5914" s="752">
        <v>3265</v>
      </c>
      <c r="D5914" s="343" t="s">
        <v>11458</v>
      </c>
      <c r="E5914" s="752" t="s">
        <v>435</v>
      </c>
      <c r="F5914" s="752" t="s">
        <v>1698</v>
      </c>
    </row>
    <row r="5915" spans="2:6" x14ac:dyDescent="0.35">
      <c r="B5915" s="752" t="s">
        <v>1700</v>
      </c>
      <c r="C5915" s="752">
        <v>3265</v>
      </c>
      <c r="D5915" s="343" t="s">
        <v>11457</v>
      </c>
      <c r="E5915" s="752" t="s">
        <v>435</v>
      </c>
      <c r="F5915" s="752" t="s">
        <v>1698</v>
      </c>
    </row>
    <row r="5916" spans="2:6" x14ac:dyDescent="0.35">
      <c r="B5916" s="752" t="s">
        <v>1700</v>
      </c>
      <c r="C5916" s="752">
        <v>3265</v>
      </c>
      <c r="D5916" s="343" t="s">
        <v>11456</v>
      </c>
      <c r="E5916" s="752" t="s">
        <v>435</v>
      </c>
      <c r="F5916" s="752" t="s">
        <v>1698</v>
      </c>
    </row>
    <row r="5917" spans="2:6" x14ac:dyDescent="0.35">
      <c r="B5917" s="752" t="s">
        <v>1700</v>
      </c>
      <c r="C5917" s="752">
        <v>3265</v>
      </c>
      <c r="D5917" s="343" t="s">
        <v>11455</v>
      </c>
      <c r="E5917" s="752" t="s">
        <v>435</v>
      </c>
      <c r="F5917" s="752" t="s">
        <v>1698</v>
      </c>
    </row>
    <row r="5918" spans="2:6" x14ac:dyDescent="0.35">
      <c r="B5918" s="752" t="s">
        <v>1700</v>
      </c>
      <c r="C5918" s="752">
        <v>3265</v>
      </c>
      <c r="D5918" s="343" t="s">
        <v>11454</v>
      </c>
      <c r="E5918" s="752" t="s">
        <v>435</v>
      </c>
      <c r="F5918" s="752" t="s">
        <v>1698</v>
      </c>
    </row>
    <row r="5919" spans="2:6" x14ac:dyDescent="0.35">
      <c r="B5919" s="752" t="s">
        <v>1700</v>
      </c>
      <c r="C5919" s="752">
        <v>3265</v>
      </c>
      <c r="D5919" s="343" t="s">
        <v>11453</v>
      </c>
      <c r="E5919" s="752" t="s">
        <v>435</v>
      </c>
      <c r="F5919" s="752" t="s">
        <v>1698</v>
      </c>
    </row>
    <row r="5920" spans="2:6" x14ac:dyDescent="0.35">
      <c r="B5920" s="752" t="s">
        <v>1700</v>
      </c>
      <c r="C5920" s="752">
        <v>3265</v>
      </c>
      <c r="D5920" s="343" t="s">
        <v>11452</v>
      </c>
      <c r="E5920" s="752" t="s">
        <v>435</v>
      </c>
      <c r="F5920" s="752" t="s">
        <v>1698</v>
      </c>
    </row>
    <row r="5921" spans="2:6" x14ac:dyDescent="0.35">
      <c r="B5921" s="752" t="s">
        <v>1700</v>
      </c>
      <c r="C5921" s="752">
        <v>3265</v>
      </c>
      <c r="D5921" s="343" t="s">
        <v>11451</v>
      </c>
      <c r="E5921" s="752" t="s">
        <v>435</v>
      </c>
      <c r="F5921" s="752" t="s">
        <v>1698</v>
      </c>
    </row>
    <row r="5922" spans="2:6" x14ac:dyDescent="0.35">
      <c r="B5922" s="752" t="s">
        <v>1700</v>
      </c>
      <c r="C5922" s="752">
        <v>3265</v>
      </c>
      <c r="D5922" s="343" t="s">
        <v>11450</v>
      </c>
      <c r="E5922" s="752" t="s">
        <v>435</v>
      </c>
      <c r="F5922" s="752" t="s">
        <v>1698</v>
      </c>
    </row>
    <row r="5923" spans="2:6" x14ac:dyDescent="0.35">
      <c r="B5923" s="752" t="s">
        <v>1700</v>
      </c>
      <c r="C5923" s="752">
        <v>3265</v>
      </c>
      <c r="D5923" s="343" t="s">
        <v>11449</v>
      </c>
      <c r="E5923" s="752" t="s">
        <v>435</v>
      </c>
      <c r="F5923" s="752" t="s">
        <v>1698</v>
      </c>
    </row>
    <row r="5924" spans="2:6" x14ac:dyDescent="0.35">
      <c r="B5924" s="752" t="s">
        <v>1700</v>
      </c>
      <c r="C5924" s="752">
        <v>3266</v>
      </c>
      <c r="D5924" s="343" t="s">
        <v>11448</v>
      </c>
      <c r="E5924" s="752" t="s">
        <v>435</v>
      </c>
      <c r="F5924" s="752" t="s">
        <v>1698</v>
      </c>
    </row>
    <row r="5925" spans="2:6" x14ac:dyDescent="0.35">
      <c r="B5925" s="752" t="s">
        <v>1700</v>
      </c>
      <c r="C5925" s="752">
        <v>3266</v>
      </c>
      <c r="D5925" s="343" t="s">
        <v>11447</v>
      </c>
      <c r="E5925" s="752" t="s">
        <v>435</v>
      </c>
      <c r="F5925" s="752" t="s">
        <v>1698</v>
      </c>
    </row>
    <row r="5926" spans="2:6" x14ac:dyDescent="0.35">
      <c r="B5926" s="752" t="s">
        <v>1700</v>
      </c>
      <c r="C5926" s="752">
        <v>3266</v>
      </c>
      <c r="D5926" s="343" t="s">
        <v>11446</v>
      </c>
      <c r="E5926" s="752" t="s">
        <v>435</v>
      </c>
      <c r="F5926" s="752" t="s">
        <v>1698</v>
      </c>
    </row>
    <row r="5927" spans="2:6" x14ac:dyDescent="0.35">
      <c r="B5927" s="752" t="s">
        <v>1700</v>
      </c>
      <c r="C5927" s="752">
        <v>3266</v>
      </c>
      <c r="D5927" s="343" t="s">
        <v>11445</v>
      </c>
      <c r="E5927" s="752" t="s">
        <v>435</v>
      </c>
      <c r="F5927" s="752" t="s">
        <v>1698</v>
      </c>
    </row>
    <row r="5928" spans="2:6" x14ac:dyDescent="0.35">
      <c r="B5928" s="752" t="s">
        <v>1700</v>
      </c>
      <c r="C5928" s="752">
        <v>3266</v>
      </c>
      <c r="D5928" s="343" t="s">
        <v>11444</v>
      </c>
      <c r="E5928" s="752" t="s">
        <v>435</v>
      </c>
      <c r="F5928" s="752" t="s">
        <v>1698</v>
      </c>
    </row>
    <row r="5929" spans="2:6" x14ac:dyDescent="0.35">
      <c r="B5929" s="752" t="s">
        <v>1700</v>
      </c>
      <c r="C5929" s="752">
        <v>3266</v>
      </c>
      <c r="D5929" s="343" t="s">
        <v>11443</v>
      </c>
      <c r="E5929" s="752" t="s">
        <v>435</v>
      </c>
      <c r="F5929" s="752" t="s">
        <v>1698</v>
      </c>
    </row>
    <row r="5930" spans="2:6" x14ac:dyDescent="0.35">
      <c r="B5930" s="752" t="s">
        <v>1700</v>
      </c>
      <c r="C5930" s="752">
        <v>3266</v>
      </c>
      <c r="D5930" s="343" t="s">
        <v>11442</v>
      </c>
      <c r="E5930" s="752" t="s">
        <v>435</v>
      </c>
      <c r="F5930" s="752" t="s">
        <v>1698</v>
      </c>
    </row>
    <row r="5931" spans="2:6" x14ac:dyDescent="0.35">
      <c r="B5931" s="752" t="s">
        <v>1700</v>
      </c>
      <c r="C5931" s="752">
        <v>3266</v>
      </c>
      <c r="D5931" s="343" t="s">
        <v>11441</v>
      </c>
      <c r="E5931" s="752" t="s">
        <v>435</v>
      </c>
      <c r="F5931" s="752" t="s">
        <v>1698</v>
      </c>
    </row>
    <row r="5932" spans="2:6" x14ac:dyDescent="0.35">
      <c r="B5932" s="752" t="s">
        <v>1700</v>
      </c>
      <c r="C5932" s="752">
        <v>3266</v>
      </c>
      <c r="D5932" s="343" t="s">
        <v>11440</v>
      </c>
      <c r="E5932" s="752" t="s">
        <v>435</v>
      </c>
      <c r="F5932" s="752" t="s">
        <v>1698</v>
      </c>
    </row>
    <row r="5933" spans="2:6" x14ac:dyDescent="0.35">
      <c r="B5933" s="752" t="s">
        <v>1700</v>
      </c>
      <c r="C5933" s="752">
        <v>3266</v>
      </c>
      <c r="D5933" s="343" t="s">
        <v>11439</v>
      </c>
      <c r="E5933" s="752" t="s">
        <v>435</v>
      </c>
      <c r="F5933" s="752" t="s">
        <v>1698</v>
      </c>
    </row>
    <row r="5934" spans="2:6" x14ac:dyDescent="0.35">
      <c r="B5934" s="752" t="s">
        <v>1700</v>
      </c>
      <c r="C5934" s="752">
        <v>3267</v>
      </c>
      <c r="D5934" s="343" t="s">
        <v>11438</v>
      </c>
      <c r="E5934" s="752" t="s">
        <v>435</v>
      </c>
      <c r="F5934" s="752" t="s">
        <v>1698</v>
      </c>
    </row>
    <row r="5935" spans="2:6" x14ac:dyDescent="0.35">
      <c r="B5935" s="752" t="s">
        <v>1700</v>
      </c>
      <c r="C5935" s="752">
        <v>3268</v>
      </c>
      <c r="D5935" s="343" t="s">
        <v>11437</v>
      </c>
      <c r="E5935" s="752" t="s">
        <v>435</v>
      </c>
      <c r="F5935" s="752" t="s">
        <v>1698</v>
      </c>
    </row>
    <row r="5936" spans="2:6" x14ac:dyDescent="0.35">
      <c r="B5936" s="752" t="s">
        <v>1700</v>
      </c>
      <c r="C5936" s="752">
        <v>3268</v>
      </c>
      <c r="D5936" s="343" t="s">
        <v>11436</v>
      </c>
      <c r="E5936" s="752" t="s">
        <v>435</v>
      </c>
      <c r="F5936" s="752" t="s">
        <v>1698</v>
      </c>
    </row>
    <row r="5937" spans="2:6" x14ac:dyDescent="0.35">
      <c r="B5937" s="752" t="s">
        <v>1700</v>
      </c>
      <c r="C5937" s="752">
        <v>3268</v>
      </c>
      <c r="D5937" s="343" t="s">
        <v>11435</v>
      </c>
      <c r="E5937" s="752" t="s">
        <v>435</v>
      </c>
      <c r="F5937" s="752" t="s">
        <v>1698</v>
      </c>
    </row>
    <row r="5938" spans="2:6" x14ac:dyDescent="0.35">
      <c r="B5938" s="752" t="s">
        <v>1700</v>
      </c>
      <c r="C5938" s="752">
        <v>3268</v>
      </c>
      <c r="D5938" s="343" t="s">
        <v>11434</v>
      </c>
      <c r="E5938" s="752" t="s">
        <v>435</v>
      </c>
      <c r="F5938" s="752" t="s">
        <v>1698</v>
      </c>
    </row>
    <row r="5939" spans="2:6" x14ac:dyDescent="0.35">
      <c r="B5939" s="752" t="s">
        <v>1700</v>
      </c>
      <c r="C5939" s="752">
        <v>3268</v>
      </c>
      <c r="D5939" s="343" t="s">
        <v>11433</v>
      </c>
      <c r="E5939" s="752" t="s">
        <v>435</v>
      </c>
      <c r="F5939" s="752" t="s">
        <v>1698</v>
      </c>
    </row>
    <row r="5940" spans="2:6" x14ac:dyDescent="0.35">
      <c r="B5940" s="752" t="s">
        <v>1700</v>
      </c>
      <c r="C5940" s="752">
        <v>3268</v>
      </c>
      <c r="D5940" s="343" t="s">
        <v>11432</v>
      </c>
      <c r="E5940" s="752" t="s">
        <v>435</v>
      </c>
      <c r="F5940" s="752" t="s">
        <v>1698</v>
      </c>
    </row>
    <row r="5941" spans="2:6" x14ac:dyDescent="0.35">
      <c r="B5941" s="752" t="s">
        <v>1700</v>
      </c>
      <c r="C5941" s="752">
        <v>3268</v>
      </c>
      <c r="D5941" s="343" t="s">
        <v>11431</v>
      </c>
      <c r="E5941" s="752" t="s">
        <v>435</v>
      </c>
      <c r="F5941" s="752" t="s">
        <v>1698</v>
      </c>
    </row>
    <row r="5942" spans="2:6" x14ac:dyDescent="0.35">
      <c r="B5942" s="752" t="s">
        <v>1700</v>
      </c>
      <c r="C5942" s="752">
        <v>3268</v>
      </c>
      <c r="D5942" s="343" t="s">
        <v>11430</v>
      </c>
      <c r="E5942" s="752" t="s">
        <v>435</v>
      </c>
      <c r="F5942" s="752" t="s">
        <v>1698</v>
      </c>
    </row>
    <row r="5943" spans="2:6" x14ac:dyDescent="0.35">
      <c r="B5943" s="752" t="s">
        <v>1700</v>
      </c>
      <c r="C5943" s="752">
        <v>3268</v>
      </c>
      <c r="D5943" s="343" t="s">
        <v>11429</v>
      </c>
      <c r="E5943" s="752" t="s">
        <v>435</v>
      </c>
      <c r="F5943" s="752" t="s">
        <v>1698</v>
      </c>
    </row>
    <row r="5944" spans="2:6" x14ac:dyDescent="0.35">
      <c r="B5944" s="752" t="s">
        <v>1700</v>
      </c>
      <c r="C5944" s="752">
        <v>3268</v>
      </c>
      <c r="D5944" s="343" t="s">
        <v>11428</v>
      </c>
      <c r="E5944" s="752" t="s">
        <v>435</v>
      </c>
      <c r="F5944" s="752" t="s">
        <v>1698</v>
      </c>
    </row>
    <row r="5945" spans="2:6" x14ac:dyDescent="0.35">
      <c r="B5945" s="752" t="s">
        <v>1700</v>
      </c>
      <c r="C5945" s="752">
        <v>3268</v>
      </c>
      <c r="D5945" s="343" t="s">
        <v>11427</v>
      </c>
      <c r="E5945" s="752" t="s">
        <v>435</v>
      </c>
      <c r="F5945" s="752" t="s">
        <v>1698</v>
      </c>
    </row>
    <row r="5946" spans="2:6" x14ac:dyDescent="0.35">
      <c r="B5946" s="752" t="s">
        <v>1700</v>
      </c>
      <c r="C5946" s="752">
        <v>3268</v>
      </c>
      <c r="D5946" s="343" t="s">
        <v>11426</v>
      </c>
      <c r="E5946" s="752" t="s">
        <v>435</v>
      </c>
      <c r="F5946" s="752" t="s">
        <v>1698</v>
      </c>
    </row>
    <row r="5947" spans="2:6" x14ac:dyDescent="0.35">
      <c r="B5947" s="752" t="s">
        <v>1700</v>
      </c>
      <c r="C5947" s="752">
        <v>3268</v>
      </c>
      <c r="D5947" s="343" t="s">
        <v>11425</v>
      </c>
      <c r="E5947" s="752" t="s">
        <v>435</v>
      </c>
      <c r="F5947" s="752" t="s">
        <v>1698</v>
      </c>
    </row>
    <row r="5948" spans="2:6" x14ac:dyDescent="0.35">
      <c r="B5948" s="752" t="s">
        <v>1700</v>
      </c>
      <c r="C5948" s="752">
        <v>3268</v>
      </c>
      <c r="D5948" s="343" t="s">
        <v>11424</v>
      </c>
      <c r="E5948" s="752" t="s">
        <v>435</v>
      </c>
      <c r="F5948" s="752" t="s">
        <v>1698</v>
      </c>
    </row>
    <row r="5949" spans="2:6" x14ac:dyDescent="0.35">
      <c r="B5949" s="752" t="s">
        <v>1700</v>
      </c>
      <c r="C5949" s="752">
        <v>3268</v>
      </c>
      <c r="D5949" s="343" t="s">
        <v>11423</v>
      </c>
      <c r="E5949" s="752" t="s">
        <v>435</v>
      </c>
      <c r="F5949" s="752" t="s">
        <v>1698</v>
      </c>
    </row>
    <row r="5950" spans="2:6" x14ac:dyDescent="0.35">
      <c r="B5950" s="752" t="s">
        <v>1700</v>
      </c>
      <c r="C5950" s="752">
        <v>3268</v>
      </c>
      <c r="D5950" s="343" t="s">
        <v>11422</v>
      </c>
      <c r="E5950" s="752" t="s">
        <v>435</v>
      </c>
      <c r="F5950" s="752" t="s">
        <v>1698</v>
      </c>
    </row>
    <row r="5951" spans="2:6" x14ac:dyDescent="0.35">
      <c r="B5951" s="752" t="s">
        <v>1700</v>
      </c>
      <c r="C5951" s="752">
        <v>3268</v>
      </c>
      <c r="D5951" s="343" t="s">
        <v>11421</v>
      </c>
      <c r="E5951" s="752" t="s">
        <v>435</v>
      </c>
      <c r="F5951" s="752" t="s">
        <v>1698</v>
      </c>
    </row>
    <row r="5952" spans="2:6" x14ac:dyDescent="0.35">
      <c r="B5952" s="752" t="s">
        <v>1700</v>
      </c>
      <c r="C5952" s="752">
        <v>3269</v>
      </c>
      <c r="D5952" s="343" t="s">
        <v>11420</v>
      </c>
      <c r="E5952" s="752" t="s">
        <v>435</v>
      </c>
      <c r="F5952" s="752" t="s">
        <v>1698</v>
      </c>
    </row>
    <row r="5953" spans="2:6" x14ac:dyDescent="0.35">
      <c r="B5953" s="752" t="s">
        <v>1700</v>
      </c>
      <c r="C5953" s="752">
        <v>3269</v>
      </c>
      <c r="D5953" s="343" t="s">
        <v>11419</v>
      </c>
      <c r="E5953" s="752" t="s">
        <v>435</v>
      </c>
      <c r="F5953" s="752" t="s">
        <v>1698</v>
      </c>
    </row>
    <row r="5954" spans="2:6" x14ac:dyDescent="0.35">
      <c r="B5954" s="752" t="s">
        <v>1700</v>
      </c>
      <c r="C5954" s="752">
        <v>3269</v>
      </c>
      <c r="D5954" s="343" t="s">
        <v>11418</v>
      </c>
      <c r="E5954" s="752" t="s">
        <v>435</v>
      </c>
      <c r="F5954" s="752" t="s">
        <v>1698</v>
      </c>
    </row>
    <row r="5955" spans="2:6" x14ac:dyDescent="0.35">
      <c r="B5955" s="752" t="s">
        <v>1700</v>
      </c>
      <c r="C5955" s="752">
        <v>3270</v>
      </c>
      <c r="D5955" s="343" t="s">
        <v>4896</v>
      </c>
      <c r="E5955" s="752" t="s">
        <v>435</v>
      </c>
      <c r="F5955" s="752" t="s">
        <v>1698</v>
      </c>
    </row>
    <row r="5956" spans="2:6" x14ac:dyDescent="0.35">
      <c r="B5956" s="752" t="s">
        <v>1700</v>
      </c>
      <c r="C5956" s="752">
        <v>3271</v>
      </c>
      <c r="D5956" s="343" t="s">
        <v>4007</v>
      </c>
      <c r="E5956" s="752" t="s">
        <v>435</v>
      </c>
      <c r="F5956" s="752" t="s">
        <v>1698</v>
      </c>
    </row>
    <row r="5957" spans="2:6" x14ac:dyDescent="0.35">
      <c r="B5957" s="752" t="s">
        <v>1700</v>
      </c>
      <c r="C5957" s="752">
        <v>3271</v>
      </c>
      <c r="D5957" s="343" t="s">
        <v>11417</v>
      </c>
      <c r="E5957" s="752" t="s">
        <v>435</v>
      </c>
      <c r="F5957" s="752" t="s">
        <v>1698</v>
      </c>
    </row>
    <row r="5958" spans="2:6" x14ac:dyDescent="0.35">
      <c r="B5958" s="752" t="s">
        <v>1700</v>
      </c>
      <c r="C5958" s="752">
        <v>3271</v>
      </c>
      <c r="D5958" s="343" t="s">
        <v>11416</v>
      </c>
      <c r="E5958" s="752" t="s">
        <v>435</v>
      </c>
      <c r="F5958" s="752" t="s">
        <v>1698</v>
      </c>
    </row>
    <row r="5959" spans="2:6" x14ac:dyDescent="0.35">
      <c r="B5959" s="752" t="s">
        <v>1700</v>
      </c>
      <c r="C5959" s="752">
        <v>3272</v>
      </c>
      <c r="D5959" s="343" t="s">
        <v>11415</v>
      </c>
      <c r="E5959" s="752" t="s">
        <v>435</v>
      </c>
      <c r="F5959" s="752" t="s">
        <v>1698</v>
      </c>
    </row>
    <row r="5960" spans="2:6" x14ac:dyDescent="0.35">
      <c r="B5960" s="752" t="s">
        <v>1700</v>
      </c>
      <c r="C5960" s="752">
        <v>3272</v>
      </c>
      <c r="D5960" s="343" t="s">
        <v>11414</v>
      </c>
      <c r="E5960" s="752" t="s">
        <v>435</v>
      </c>
      <c r="F5960" s="752" t="s">
        <v>1698</v>
      </c>
    </row>
    <row r="5961" spans="2:6" x14ac:dyDescent="0.35">
      <c r="B5961" s="752" t="s">
        <v>1700</v>
      </c>
      <c r="C5961" s="752">
        <v>3273</v>
      </c>
      <c r="D5961" s="343" t="s">
        <v>11413</v>
      </c>
      <c r="E5961" s="752" t="s">
        <v>435</v>
      </c>
      <c r="F5961" s="752" t="s">
        <v>1698</v>
      </c>
    </row>
    <row r="5962" spans="2:6" x14ac:dyDescent="0.35">
      <c r="B5962" s="752" t="s">
        <v>1700</v>
      </c>
      <c r="C5962" s="752">
        <v>3274</v>
      </c>
      <c r="D5962" s="343" t="s">
        <v>11412</v>
      </c>
      <c r="E5962" s="752" t="s">
        <v>435</v>
      </c>
      <c r="F5962" s="752" t="s">
        <v>1698</v>
      </c>
    </row>
    <row r="5963" spans="2:6" x14ac:dyDescent="0.35">
      <c r="B5963" s="752" t="s">
        <v>1700</v>
      </c>
      <c r="C5963" s="752">
        <v>3275</v>
      </c>
      <c r="D5963" s="343" t="s">
        <v>11411</v>
      </c>
      <c r="E5963" s="752" t="s">
        <v>435</v>
      </c>
      <c r="F5963" s="752" t="s">
        <v>1698</v>
      </c>
    </row>
    <row r="5964" spans="2:6" x14ac:dyDescent="0.35">
      <c r="B5964" s="752" t="s">
        <v>1700</v>
      </c>
      <c r="C5964" s="752">
        <v>3276</v>
      </c>
      <c r="D5964" s="343" t="s">
        <v>11410</v>
      </c>
      <c r="E5964" s="752" t="s">
        <v>435</v>
      </c>
      <c r="F5964" s="752" t="s">
        <v>1698</v>
      </c>
    </row>
    <row r="5965" spans="2:6" x14ac:dyDescent="0.35">
      <c r="B5965" s="752" t="s">
        <v>1700</v>
      </c>
      <c r="C5965" s="752">
        <v>3276</v>
      </c>
      <c r="D5965" s="343" t="s">
        <v>11409</v>
      </c>
      <c r="E5965" s="752" t="s">
        <v>435</v>
      </c>
      <c r="F5965" s="752" t="s">
        <v>1698</v>
      </c>
    </row>
    <row r="5966" spans="2:6" x14ac:dyDescent="0.35">
      <c r="B5966" s="752" t="s">
        <v>1700</v>
      </c>
      <c r="C5966" s="752">
        <v>3277</v>
      </c>
      <c r="D5966" s="343" t="s">
        <v>11408</v>
      </c>
      <c r="E5966" s="752" t="s">
        <v>435</v>
      </c>
      <c r="F5966" s="752" t="s">
        <v>1698</v>
      </c>
    </row>
    <row r="5967" spans="2:6" x14ac:dyDescent="0.35">
      <c r="B5967" s="752" t="s">
        <v>1700</v>
      </c>
      <c r="C5967" s="752">
        <v>3277</v>
      </c>
      <c r="D5967" s="343" t="s">
        <v>11407</v>
      </c>
      <c r="E5967" s="752" t="s">
        <v>435</v>
      </c>
      <c r="F5967" s="752" t="s">
        <v>1698</v>
      </c>
    </row>
    <row r="5968" spans="2:6" x14ac:dyDescent="0.35">
      <c r="B5968" s="752" t="s">
        <v>1700</v>
      </c>
      <c r="C5968" s="752">
        <v>3277</v>
      </c>
      <c r="D5968" s="343" t="s">
        <v>11406</v>
      </c>
      <c r="E5968" s="752" t="s">
        <v>435</v>
      </c>
      <c r="F5968" s="752" t="s">
        <v>1698</v>
      </c>
    </row>
    <row r="5969" spans="2:6" x14ac:dyDescent="0.35">
      <c r="B5969" s="752" t="s">
        <v>1700</v>
      </c>
      <c r="C5969" s="752">
        <v>3277</v>
      </c>
      <c r="D5969" s="343" t="s">
        <v>11405</v>
      </c>
      <c r="E5969" s="752" t="s">
        <v>435</v>
      </c>
      <c r="F5969" s="752" t="s">
        <v>1698</v>
      </c>
    </row>
    <row r="5970" spans="2:6" x14ac:dyDescent="0.35">
      <c r="B5970" s="752" t="s">
        <v>1700</v>
      </c>
      <c r="C5970" s="752">
        <v>3277</v>
      </c>
      <c r="D5970" s="343" t="s">
        <v>11404</v>
      </c>
      <c r="E5970" s="752" t="s">
        <v>435</v>
      </c>
      <c r="F5970" s="752" t="s">
        <v>1698</v>
      </c>
    </row>
    <row r="5971" spans="2:6" x14ac:dyDescent="0.35">
      <c r="B5971" s="752" t="s">
        <v>1700</v>
      </c>
      <c r="C5971" s="752">
        <v>3277</v>
      </c>
      <c r="D5971" s="343" t="s">
        <v>11403</v>
      </c>
      <c r="E5971" s="752" t="s">
        <v>435</v>
      </c>
      <c r="F5971" s="752" t="s">
        <v>1698</v>
      </c>
    </row>
    <row r="5972" spans="2:6" x14ac:dyDescent="0.35">
      <c r="B5972" s="752" t="s">
        <v>1700</v>
      </c>
      <c r="C5972" s="752">
        <v>3278</v>
      </c>
      <c r="D5972" s="343" t="s">
        <v>11402</v>
      </c>
      <c r="E5972" s="752" t="s">
        <v>435</v>
      </c>
      <c r="F5972" s="752" t="s">
        <v>1698</v>
      </c>
    </row>
    <row r="5973" spans="2:6" x14ac:dyDescent="0.35">
      <c r="B5973" s="752" t="s">
        <v>1700</v>
      </c>
      <c r="C5973" s="752">
        <v>3278</v>
      </c>
      <c r="D5973" s="343" t="s">
        <v>11401</v>
      </c>
      <c r="E5973" s="752" t="s">
        <v>435</v>
      </c>
      <c r="F5973" s="752" t="s">
        <v>1698</v>
      </c>
    </row>
    <row r="5974" spans="2:6" x14ac:dyDescent="0.35">
      <c r="B5974" s="752" t="s">
        <v>1700</v>
      </c>
      <c r="C5974" s="752">
        <v>3279</v>
      </c>
      <c r="D5974" s="343" t="s">
        <v>11400</v>
      </c>
      <c r="E5974" s="752" t="s">
        <v>435</v>
      </c>
      <c r="F5974" s="752" t="s">
        <v>1698</v>
      </c>
    </row>
    <row r="5975" spans="2:6" x14ac:dyDescent="0.35">
      <c r="B5975" s="752" t="s">
        <v>1700</v>
      </c>
      <c r="C5975" s="752">
        <v>3279</v>
      </c>
      <c r="D5975" s="343" t="s">
        <v>11399</v>
      </c>
      <c r="E5975" s="752" t="s">
        <v>435</v>
      </c>
      <c r="F5975" s="752" t="s">
        <v>1698</v>
      </c>
    </row>
    <row r="5976" spans="2:6" x14ac:dyDescent="0.35">
      <c r="B5976" s="752" t="s">
        <v>1700</v>
      </c>
      <c r="C5976" s="752">
        <v>3280</v>
      </c>
      <c r="D5976" s="343" t="s">
        <v>11398</v>
      </c>
      <c r="E5976" s="752" t="s">
        <v>435</v>
      </c>
      <c r="F5976" s="752" t="s">
        <v>1711</v>
      </c>
    </row>
    <row r="5977" spans="2:6" x14ac:dyDescent="0.35">
      <c r="B5977" s="752" t="s">
        <v>1700</v>
      </c>
      <c r="C5977" s="752">
        <v>3280</v>
      </c>
      <c r="D5977" s="343" t="s">
        <v>11397</v>
      </c>
      <c r="E5977" s="752" t="s">
        <v>435</v>
      </c>
      <c r="F5977" s="752" t="s">
        <v>1711</v>
      </c>
    </row>
    <row r="5978" spans="2:6" x14ac:dyDescent="0.35">
      <c r="B5978" s="752" t="s">
        <v>1700</v>
      </c>
      <c r="C5978" s="752">
        <v>3281</v>
      </c>
      <c r="D5978" s="343" t="s">
        <v>11396</v>
      </c>
      <c r="E5978" s="752" t="s">
        <v>435</v>
      </c>
      <c r="F5978" s="752" t="s">
        <v>1698</v>
      </c>
    </row>
    <row r="5979" spans="2:6" x14ac:dyDescent="0.35">
      <c r="B5979" s="752" t="s">
        <v>1700</v>
      </c>
      <c r="C5979" s="752">
        <v>3281</v>
      </c>
      <c r="D5979" s="343" t="s">
        <v>11395</v>
      </c>
      <c r="E5979" s="752" t="s">
        <v>435</v>
      </c>
      <c r="F5979" s="752" t="s">
        <v>1698</v>
      </c>
    </row>
    <row r="5980" spans="2:6" x14ac:dyDescent="0.35">
      <c r="B5980" s="752" t="s">
        <v>1700</v>
      </c>
      <c r="C5980" s="752">
        <v>3281</v>
      </c>
      <c r="D5980" s="343" t="s">
        <v>11394</v>
      </c>
      <c r="E5980" s="752" t="s">
        <v>435</v>
      </c>
      <c r="F5980" s="752" t="s">
        <v>1698</v>
      </c>
    </row>
    <row r="5981" spans="2:6" x14ac:dyDescent="0.35">
      <c r="B5981" s="752" t="s">
        <v>1700</v>
      </c>
      <c r="C5981" s="752">
        <v>3281</v>
      </c>
      <c r="D5981" s="343" t="s">
        <v>7845</v>
      </c>
      <c r="E5981" s="752" t="s">
        <v>435</v>
      </c>
      <c r="F5981" s="752" t="s">
        <v>1698</v>
      </c>
    </row>
    <row r="5982" spans="2:6" x14ac:dyDescent="0.35">
      <c r="B5982" s="752" t="s">
        <v>1700</v>
      </c>
      <c r="C5982" s="752">
        <v>3282</v>
      </c>
      <c r="D5982" s="343" t="s">
        <v>11393</v>
      </c>
      <c r="E5982" s="752" t="s">
        <v>435</v>
      </c>
      <c r="F5982" s="752" t="s">
        <v>1698</v>
      </c>
    </row>
    <row r="5983" spans="2:6" x14ac:dyDescent="0.35">
      <c r="B5983" s="752" t="s">
        <v>1700</v>
      </c>
      <c r="C5983" s="752">
        <v>3282</v>
      </c>
      <c r="D5983" s="343" t="s">
        <v>11392</v>
      </c>
      <c r="E5983" s="752" t="s">
        <v>435</v>
      </c>
      <c r="F5983" s="752" t="s">
        <v>1711</v>
      </c>
    </row>
    <row r="5984" spans="2:6" x14ac:dyDescent="0.35">
      <c r="B5984" s="752" t="s">
        <v>1700</v>
      </c>
      <c r="C5984" s="752">
        <v>3283</v>
      </c>
      <c r="D5984" s="343" t="s">
        <v>11391</v>
      </c>
      <c r="E5984" s="752" t="s">
        <v>435</v>
      </c>
      <c r="F5984" s="752" t="s">
        <v>1698</v>
      </c>
    </row>
    <row r="5985" spans="2:6" x14ac:dyDescent="0.35">
      <c r="B5985" s="752" t="s">
        <v>1700</v>
      </c>
      <c r="C5985" s="752">
        <v>3283</v>
      </c>
      <c r="D5985" s="343" t="s">
        <v>8254</v>
      </c>
      <c r="E5985" s="752" t="s">
        <v>435</v>
      </c>
      <c r="F5985" s="752" t="s">
        <v>1698</v>
      </c>
    </row>
    <row r="5986" spans="2:6" x14ac:dyDescent="0.35">
      <c r="B5986" s="752" t="s">
        <v>1700</v>
      </c>
      <c r="C5986" s="752">
        <v>3283</v>
      </c>
      <c r="D5986" s="343" t="s">
        <v>11390</v>
      </c>
      <c r="E5986" s="752" t="s">
        <v>435</v>
      </c>
      <c r="F5986" s="752" t="s">
        <v>1698</v>
      </c>
    </row>
    <row r="5987" spans="2:6" x14ac:dyDescent="0.35">
      <c r="B5987" s="752" t="s">
        <v>1700</v>
      </c>
      <c r="C5987" s="752">
        <v>3283</v>
      </c>
      <c r="D5987" s="343" t="s">
        <v>3098</v>
      </c>
      <c r="E5987" s="752" t="s">
        <v>435</v>
      </c>
      <c r="F5987" s="752" t="s">
        <v>1698</v>
      </c>
    </row>
    <row r="5988" spans="2:6" x14ac:dyDescent="0.35">
      <c r="B5988" s="752" t="s">
        <v>1700</v>
      </c>
      <c r="C5988" s="752">
        <v>3283</v>
      </c>
      <c r="D5988" s="343" t="s">
        <v>11389</v>
      </c>
      <c r="E5988" s="752" t="s">
        <v>435</v>
      </c>
      <c r="F5988" s="752" t="s">
        <v>1698</v>
      </c>
    </row>
    <row r="5989" spans="2:6" x14ac:dyDescent="0.35">
      <c r="B5989" s="752" t="s">
        <v>1700</v>
      </c>
      <c r="C5989" s="752">
        <v>3283</v>
      </c>
      <c r="D5989" s="343" t="s">
        <v>11388</v>
      </c>
      <c r="E5989" s="752" t="s">
        <v>435</v>
      </c>
      <c r="F5989" s="752" t="s">
        <v>1698</v>
      </c>
    </row>
    <row r="5990" spans="2:6" x14ac:dyDescent="0.35">
      <c r="B5990" s="752" t="s">
        <v>1700</v>
      </c>
      <c r="C5990" s="752">
        <v>3283</v>
      </c>
      <c r="D5990" s="343" t="s">
        <v>11387</v>
      </c>
      <c r="E5990" s="752" t="s">
        <v>435</v>
      </c>
      <c r="F5990" s="752" t="s">
        <v>1698</v>
      </c>
    </row>
    <row r="5991" spans="2:6" x14ac:dyDescent="0.35">
      <c r="B5991" s="752" t="s">
        <v>1700</v>
      </c>
      <c r="C5991" s="752">
        <v>3283</v>
      </c>
      <c r="D5991" s="343" t="s">
        <v>11386</v>
      </c>
      <c r="E5991" s="752" t="s">
        <v>435</v>
      </c>
      <c r="F5991" s="752" t="s">
        <v>1698</v>
      </c>
    </row>
    <row r="5992" spans="2:6" x14ac:dyDescent="0.35">
      <c r="B5992" s="752" t="s">
        <v>1700</v>
      </c>
      <c r="C5992" s="752">
        <v>3283</v>
      </c>
      <c r="D5992" s="343" t="s">
        <v>11385</v>
      </c>
      <c r="E5992" s="752" t="s">
        <v>435</v>
      </c>
      <c r="F5992" s="752" t="s">
        <v>1698</v>
      </c>
    </row>
    <row r="5993" spans="2:6" x14ac:dyDescent="0.35">
      <c r="B5993" s="752" t="s">
        <v>1700</v>
      </c>
      <c r="C5993" s="752">
        <v>3283</v>
      </c>
      <c r="D5993" s="343" t="s">
        <v>11384</v>
      </c>
      <c r="E5993" s="752" t="s">
        <v>435</v>
      </c>
      <c r="F5993" s="752" t="s">
        <v>1698</v>
      </c>
    </row>
    <row r="5994" spans="2:6" x14ac:dyDescent="0.35">
      <c r="B5994" s="752" t="s">
        <v>1700</v>
      </c>
      <c r="C5994" s="752">
        <v>3284</v>
      </c>
      <c r="D5994" s="343" t="s">
        <v>2174</v>
      </c>
      <c r="E5994" s="752" t="s">
        <v>435</v>
      </c>
      <c r="F5994" s="752" t="s">
        <v>1711</v>
      </c>
    </row>
    <row r="5995" spans="2:6" x14ac:dyDescent="0.35">
      <c r="B5995" s="752" t="s">
        <v>1700</v>
      </c>
      <c r="C5995" s="752">
        <v>3284</v>
      </c>
      <c r="D5995" s="343" t="s">
        <v>11383</v>
      </c>
      <c r="E5995" s="752" t="s">
        <v>435</v>
      </c>
      <c r="F5995" s="752" t="s">
        <v>1711</v>
      </c>
    </row>
    <row r="5996" spans="2:6" x14ac:dyDescent="0.35">
      <c r="B5996" s="752" t="s">
        <v>1700</v>
      </c>
      <c r="C5996" s="752">
        <v>3285</v>
      </c>
      <c r="D5996" s="343" t="s">
        <v>11382</v>
      </c>
      <c r="E5996" s="752" t="s">
        <v>435</v>
      </c>
      <c r="F5996" s="752" t="s">
        <v>1698</v>
      </c>
    </row>
    <row r="5997" spans="2:6" x14ac:dyDescent="0.35">
      <c r="B5997" s="752" t="s">
        <v>1700</v>
      </c>
      <c r="C5997" s="752">
        <v>3285</v>
      </c>
      <c r="D5997" s="343" t="s">
        <v>11381</v>
      </c>
      <c r="E5997" s="752" t="s">
        <v>435</v>
      </c>
      <c r="F5997" s="752" t="s">
        <v>1698</v>
      </c>
    </row>
    <row r="5998" spans="2:6" x14ac:dyDescent="0.35">
      <c r="B5998" s="752" t="s">
        <v>1700</v>
      </c>
      <c r="C5998" s="752">
        <v>3285</v>
      </c>
      <c r="D5998" s="343" t="s">
        <v>11380</v>
      </c>
      <c r="E5998" s="752" t="s">
        <v>435</v>
      </c>
      <c r="F5998" s="752" t="s">
        <v>1698</v>
      </c>
    </row>
    <row r="5999" spans="2:6" x14ac:dyDescent="0.35">
      <c r="B5999" s="752" t="s">
        <v>1700</v>
      </c>
      <c r="C5999" s="752">
        <v>3285</v>
      </c>
      <c r="D5999" s="343" t="s">
        <v>2121</v>
      </c>
      <c r="E5999" s="752" t="s">
        <v>435</v>
      </c>
      <c r="F5999" s="752" t="s">
        <v>1698</v>
      </c>
    </row>
    <row r="6000" spans="2:6" x14ac:dyDescent="0.35">
      <c r="B6000" s="752" t="s">
        <v>1700</v>
      </c>
      <c r="C6000" s="752">
        <v>3285</v>
      </c>
      <c r="D6000" s="343" t="s">
        <v>11379</v>
      </c>
      <c r="E6000" s="752" t="s">
        <v>435</v>
      </c>
      <c r="F6000" s="752" t="s">
        <v>1698</v>
      </c>
    </row>
    <row r="6001" spans="2:6" x14ac:dyDescent="0.35">
      <c r="B6001" s="752" t="s">
        <v>1700</v>
      </c>
      <c r="C6001" s="752">
        <v>3285</v>
      </c>
      <c r="D6001" s="343" t="s">
        <v>11378</v>
      </c>
      <c r="E6001" s="752" t="s">
        <v>435</v>
      </c>
      <c r="F6001" s="752" t="s">
        <v>1698</v>
      </c>
    </row>
    <row r="6002" spans="2:6" x14ac:dyDescent="0.35">
      <c r="B6002" s="752" t="s">
        <v>1700</v>
      </c>
      <c r="C6002" s="752">
        <v>3285</v>
      </c>
      <c r="D6002" s="343" t="s">
        <v>11377</v>
      </c>
      <c r="E6002" s="752" t="s">
        <v>435</v>
      </c>
      <c r="F6002" s="752" t="s">
        <v>1698</v>
      </c>
    </row>
    <row r="6003" spans="2:6" x14ac:dyDescent="0.35">
      <c r="B6003" s="752" t="s">
        <v>1700</v>
      </c>
      <c r="C6003" s="752">
        <v>3285</v>
      </c>
      <c r="D6003" s="343" t="s">
        <v>11376</v>
      </c>
      <c r="E6003" s="752" t="s">
        <v>435</v>
      </c>
      <c r="F6003" s="752" t="s">
        <v>1698</v>
      </c>
    </row>
    <row r="6004" spans="2:6" x14ac:dyDescent="0.35">
      <c r="B6004" s="752" t="s">
        <v>1700</v>
      </c>
      <c r="C6004" s="752">
        <v>3286</v>
      </c>
      <c r="D6004" s="343" t="s">
        <v>11375</v>
      </c>
      <c r="E6004" s="752" t="s">
        <v>435</v>
      </c>
      <c r="F6004" s="752" t="s">
        <v>1698</v>
      </c>
    </row>
    <row r="6005" spans="2:6" x14ac:dyDescent="0.35">
      <c r="B6005" s="752" t="s">
        <v>1700</v>
      </c>
      <c r="C6005" s="752">
        <v>3286</v>
      </c>
      <c r="D6005" s="343" t="s">
        <v>11374</v>
      </c>
      <c r="E6005" s="752" t="s">
        <v>435</v>
      </c>
      <c r="F6005" s="752" t="s">
        <v>1698</v>
      </c>
    </row>
    <row r="6006" spans="2:6" x14ac:dyDescent="0.35">
      <c r="B6006" s="752" t="s">
        <v>1700</v>
      </c>
      <c r="C6006" s="752">
        <v>3286</v>
      </c>
      <c r="D6006" s="343" t="s">
        <v>11373</v>
      </c>
      <c r="E6006" s="752" t="s">
        <v>435</v>
      </c>
      <c r="F6006" s="752" t="s">
        <v>1698</v>
      </c>
    </row>
    <row r="6007" spans="2:6" x14ac:dyDescent="0.35">
      <c r="B6007" s="752" t="s">
        <v>1700</v>
      </c>
      <c r="C6007" s="752">
        <v>3286</v>
      </c>
      <c r="D6007" s="343" t="s">
        <v>11372</v>
      </c>
      <c r="E6007" s="752" t="s">
        <v>435</v>
      </c>
      <c r="F6007" s="752" t="s">
        <v>1698</v>
      </c>
    </row>
    <row r="6008" spans="2:6" x14ac:dyDescent="0.35">
      <c r="B6008" s="752" t="s">
        <v>1700</v>
      </c>
      <c r="C6008" s="752">
        <v>3287</v>
      </c>
      <c r="D6008" s="343" t="s">
        <v>11371</v>
      </c>
      <c r="E6008" s="752" t="s">
        <v>435</v>
      </c>
      <c r="F6008" s="752" t="s">
        <v>1698</v>
      </c>
    </row>
    <row r="6009" spans="2:6" x14ac:dyDescent="0.35">
      <c r="B6009" s="752" t="s">
        <v>1700</v>
      </c>
      <c r="C6009" s="752">
        <v>3287</v>
      </c>
      <c r="D6009" s="343" t="s">
        <v>11370</v>
      </c>
      <c r="E6009" s="752" t="s">
        <v>435</v>
      </c>
      <c r="F6009" s="752" t="s">
        <v>1698</v>
      </c>
    </row>
    <row r="6010" spans="2:6" x14ac:dyDescent="0.35">
      <c r="B6010" s="752" t="s">
        <v>1700</v>
      </c>
      <c r="C6010" s="752">
        <v>3289</v>
      </c>
      <c r="D6010" s="343" t="s">
        <v>11369</v>
      </c>
      <c r="E6010" s="752" t="s">
        <v>435</v>
      </c>
      <c r="F6010" s="752" t="s">
        <v>1698</v>
      </c>
    </row>
    <row r="6011" spans="2:6" x14ac:dyDescent="0.35">
      <c r="B6011" s="752" t="s">
        <v>1700</v>
      </c>
      <c r="C6011" s="752">
        <v>3289</v>
      </c>
      <c r="D6011" s="343" t="s">
        <v>11368</v>
      </c>
      <c r="E6011" s="752" t="s">
        <v>435</v>
      </c>
      <c r="F6011" s="752" t="s">
        <v>1698</v>
      </c>
    </row>
    <row r="6012" spans="2:6" x14ac:dyDescent="0.35">
      <c r="B6012" s="752" t="s">
        <v>1700</v>
      </c>
      <c r="C6012" s="752">
        <v>3289</v>
      </c>
      <c r="D6012" s="343" t="s">
        <v>11367</v>
      </c>
      <c r="E6012" s="752" t="s">
        <v>435</v>
      </c>
      <c r="F6012" s="752" t="s">
        <v>1698</v>
      </c>
    </row>
    <row r="6013" spans="2:6" x14ac:dyDescent="0.35">
      <c r="B6013" s="752" t="s">
        <v>1700</v>
      </c>
      <c r="C6013" s="752">
        <v>3289</v>
      </c>
      <c r="D6013" s="343" t="s">
        <v>11366</v>
      </c>
      <c r="E6013" s="752" t="s">
        <v>435</v>
      </c>
      <c r="F6013" s="752" t="s">
        <v>1698</v>
      </c>
    </row>
    <row r="6014" spans="2:6" x14ac:dyDescent="0.35">
      <c r="B6014" s="752" t="s">
        <v>1700</v>
      </c>
      <c r="C6014" s="752">
        <v>3289</v>
      </c>
      <c r="D6014" s="343" t="s">
        <v>11365</v>
      </c>
      <c r="E6014" s="752" t="s">
        <v>435</v>
      </c>
      <c r="F6014" s="752" t="s">
        <v>1698</v>
      </c>
    </row>
    <row r="6015" spans="2:6" x14ac:dyDescent="0.35">
      <c r="B6015" s="752" t="s">
        <v>1700</v>
      </c>
      <c r="C6015" s="752">
        <v>3292</v>
      </c>
      <c r="D6015" s="343" t="s">
        <v>11364</v>
      </c>
      <c r="E6015" s="752" t="s">
        <v>435</v>
      </c>
      <c r="F6015" s="752" t="s">
        <v>1698</v>
      </c>
    </row>
    <row r="6016" spans="2:6" x14ac:dyDescent="0.35">
      <c r="B6016" s="752" t="s">
        <v>1700</v>
      </c>
      <c r="C6016" s="752">
        <v>3293</v>
      </c>
      <c r="D6016" s="343" t="s">
        <v>11363</v>
      </c>
      <c r="E6016" s="752" t="s">
        <v>435</v>
      </c>
      <c r="F6016" s="752" t="s">
        <v>1698</v>
      </c>
    </row>
    <row r="6017" spans="2:6" x14ac:dyDescent="0.35">
      <c r="B6017" s="752" t="s">
        <v>1700</v>
      </c>
      <c r="C6017" s="752">
        <v>3293</v>
      </c>
      <c r="D6017" s="343" t="s">
        <v>11362</v>
      </c>
      <c r="E6017" s="752" t="s">
        <v>435</v>
      </c>
      <c r="F6017" s="752" t="s">
        <v>1698</v>
      </c>
    </row>
    <row r="6018" spans="2:6" x14ac:dyDescent="0.35">
      <c r="B6018" s="752" t="s">
        <v>1700</v>
      </c>
      <c r="C6018" s="752">
        <v>3293</v>
      </c>
      <c r="D6018" s="343" t="s">
        <v>11361</v>
      </c>
      <c r="E6018" s="752" t="s">
        <v>435</v>
      </c>
      <c r="F6018" s="752" t="s">
        <v>1698</v>
      </c>
    </row>
    <row r="6019" spans="2:6" x14ac:dyDescent="0.35">
      <c r="B6019" s="752" t="s">
        <v>1700</v>
      </c>
      <c r="C6019" s="752">
        <v>3294</v>
      </c>
      <c r="D6019" s="343" t="s">
        <v>7990</v>
      </c>
      <c r="E6019" s="752" t="s">
        <v>435</v>
      </c>
      <c r="F6019" s="752" t="s">
        <v>1698</v>
      </c>
    </row>
    <row r="6020" spans="2:6" x14ac:dyDescent="0.35">
      <c r="B6020" s="752" t="s">
        <v>1700</v>
      </c>
      <c r="C6020" s="752">
        <v>3294</v>
      </c>
      <c r="D6020" s="343" t="s">
        <v>11360</v>
      </c>
      <c r="E6020" s="752" t="s">
        <v>435</v>
      </c>
      <c r="F6020" s="752" t="s">
        <v>1698</v>
      </c>
    </row>
    <row r="6021" spans="2:6" x14ac:dyDescent="0.35">
      <c r="B6021" s="752" t="s">
        <v>1700</v>
      </c>
      <c r="C6021" s="752">
        <v>3294</v>
      </c>
      <c r="D6021" s="343" t="s">
        <v>11359</v>
      </c>
      <c r="E6021" s="752" t="s">
        <v>435</v>
      </c>
      <c r="F6021" s="752" t="s">
        <v>1698</v>
      </c>
    </row>
    <row r="6022" spans="2:6" x14ac:dyDescent="0.35">
      <c r="B6022" s="752" t="s">
        <v>1700</v>
      </c>
      <c r="C6022" s="752">
        <v>3294</v>
      </c>
      <c r="D6022" s="343" t="s">
        <v>11358</v>
      </c>
      <c r="E6022" s="752" t="s">
        <v>435</v>
      </c>
      <c r="F6022" s="752" t="s">
        <v>1698</v>
      </c>
    </row>
    <row r="6023" spans="2:6" x14ac:dyDescent="0.35">
      <c r="B6023" s="752" t="s">
        <v>1700</v>
      </c>
      <c r="C6023" s="752">
        <v>3294</v>
      </c>
      <c r="D6023" s="343" t="s">
        <v>8964</v>
      </c>
      <c r="E6023" s="752" t="s">
        <v>435</v>
      </c>
      <c r="F6023" s="752" t="s">
        <v>1698</v>
      </c>
    </row>
    <row r="6024" spans="2:6" x14ac:dyDescent="0.35">
      <c r="B6024" s="752" t="s">
        <v>1700</v>
      </c>
      <c r="C6024" s="752">
        <v>3294</v>
      </c>
      <c r="D6024" s="343" t="s">
        <v>2252</v>
      </c>
      <c r="E6024" s="752" t="s">
        <v>435</v>
      </c>
      <c r="F6024" s="752" t="s">
        <v>1698</v>
      </c>
    </row>
    <row r="6025" spans="2:6" x14ac:dyDescent="0.35">
      <c r="B6025" s="752" t="s">
        <v>1700</v>
      </c>
      <c r="C6025" s="752">
        <v>3294</v>
      </c>
      <c r="D6025" s="343" t="s">
        <v>11357</v>
      </c>
      <c r="E6025" s="752" t="s">
        <v>435</v>
      </c>
      <c r="F6025" s="752" t="s">
        <v>1698</v>
      </c>
    </row>
    <row r="6026" spans="2:6" x14ac:dyDescent="0.35">
      <c r="B6026" s="752" t="s">
        <v>1700</v>
      </c>
      <c r="C6026" s="752">
        <v>3300</v>
      </c>
      <c r="D6026" s="343" t="s">
        <v>11356</v>
      </c>
      <c r="E6026" s="752" t="s">
        <v>435</v>
      </c>
      <c r="F6026" s="752" t="s">
        <v>1698</v>
      </c>
    </row>
    <row r="6027" spans="2:6" x14ac:dyDescent="0.35">
      <c r="B6027" s="752" t="s">
        <v>1700</v>
      </c>
      <c r="C6027" s="752">
        <v>3300</v>
      </c>
      <c r="D6027" s="343" t="s">
        <v>2282</v>
      </c>
      <c r="E6027" s="752" t="s">
        <v>435</v>
      </c>
      <c r="F6027" s="752" t="s">
        <v>1698</v>
      </c>
    </row>
    <row r="6028" spans="2:6" x14ac:dyDescent="0.35">
      <c r="B6028" s="752" t="s">
        <v>1700</v>
      </c>
      <c r="C6028" s="752">
        <v>3301</v>
      </c>
      <c r="D6028" s="343" t="s">
        <v>11355</v>
      </c>
      <c r="E6028" s="752" t="s">
        <v>435</v>
      </c>
      <c r="F6028" s="752" t="s">
        <v>1698</v>
      </c>
    </row>
    <row r="6029" spans="2:6" x14ac:dyDescent="0.35">
      <c r="B6029" s="752" t="s">
        <v>1700</v>
      </c>
      <c r="C6029" s="752">
        <v>3301</v>
      </c>
      <c r="D6029" s="343" t="s">
        <v>3579</v>
      </c>
      <c r="E6029" s="752" t="s">
        <v>435</v>
      </c>
      <c r="F6029" s="752" t="s">
        <v>1698</v>
      </c>
    </row>
    <row r="6030" spans="2:6" x14ac:dyDescent="0.35">
      <c r="B6030" s="752" t="s">
        <v>1700</v>
      </c>
      <c r="C6030" s="752">
        <v>3301</v>
      </c>
      <c r="D6030" s="343" t="s">
        <v>11354</v>
      </c>
      <c r="E6030" s="752" t="s">
        <v>435</v>
      </c>
      <c r="F6030" s="752" t="s">
        <v>1698</v>
      </c>
    </row>
    <row r="6031" spans="2:6" x14ac:dyDescent="0.35">
      <c r="B6031" s="752" t="s">
        <v>1700</v>
      </c>
      <c r="C6031" s="752">
        <v>3301</v>
      </c>
      <c r="D6031" s="343" t="s">
        <v>11353</v>
      </c>
      <c r="E6031" s="752" t="s">
        <v>435</v>
      </c>
      <c r="F6031" s="752" t="s">
        <v>1698</v>
      </c>
    </row>
    <row r="6032" spans="2:6" x14ac:dyDescent="0.35">
      <c r="B6032" s="752" t="s">
        <v>1700</v>
      </c>
      <c r="C6032" s="752">
        <v>3301</v>
      </c>
      <c r="D6032" s="343" t="s">
        <v>11352</v>
      </c>
      <c r="E6032" s="752" t="s">
        <v>435</v>
      </c>
      <c r="F6032" s="752" t="s">
        <v>1698</v>
      </c>
    </row>
    <row r="6033" spans="2:6" x14ac:dyDescent="0.35">
      <c r="B6033" s="752" t="s">
        <v>1700</v>
      </c>
      <c r="C6033" s="752">
        <v>3301</v>
      </c>
      <c r="D6033" s="343" t="s">
        <v>11351</v>
      </c>
      <c r="E6033" s="752" t="s">
        <v>435</v>
      </c>
      <c r="F6033" s="752" t="s">
        <v>1698</v>
      </c>
    </row>
    <row r="6034" spans="2:6" x14ac:dyDescent="0.35">
      <c r="B6034" s="752" t="s">
        <v>1700</v>
      </c>
      <c r="C6034" s="752">
        <v>3301</v>
      </c>
      <c r="D6034" s="343" t="s">
        <v>11350</v>
      </c>
      <c r="E6034" s="752" t="s">
        <v>435</v>
      </c>
      <c r="F6034" s="752" t="s">
        <v>1698</v>
      </c>
    </row>
    <row r="6035" spans="2:6" x14ac:dyDescent="0.35">
      <c r="B6035" s="752" t="s">
        <v>1700</v>
      </c>
      <c r="C6035" s="752">
        <v>3301</v>
      </c>
      <c r="D6035" s="343" t="s">
        <v>11349</v>
      </c>
      <c r="E6035" s="752" t="s">
        <v>435</v>
      </c>
      <c r="F6035" s="752" t="s">
        <v>1698</v>
      </c>
    </row>
    <row r="6036" spans="2:6" x14ac:dyDescent="0.35">
      <c r="B6036" s="752" t="s">
        <v>1700</v>
      </c>
      <c r="C6036" s="752">
        <v>3301</v>
      </c>
      <c r="D6036" s="343" t="s">
        <v>11348</v>
      </c>
      <c r="E6036" s="752" t="s">
        <v>435</v>
      </c>
      <c r="F6036" s="752" t="s">
        <v>1698</v>
      </c>
    </row>
    <row r="6037" spans="2:6" x14ac:dyDescent="0.35">
      <c r="B6037" s="752" t="s">
        <v>1700</v>
      </c>
      <c r="C6037" s="752">
        <v>3301</v>
      </c>
      <c r="D6037" s="343" t="s">
        <v>11347</v>
      </c>
      <c r="E6037" s="752" t="s">
        <v>435</v>
      </c>
      <c r="F6037" s="752" t="s">
        <v>1698</v>
      </c>
    </row>
    <row r="6038" spans="2:6" x14ac:dyDescent="0.35">
      <c r="B6038" s="752" t="s">
        <v>1700</v>
      </c>
      <c r="C6038" s="752">
        <v>3301</v>
      </c>
      <c r="D6038" s="343" t="s">
        <v>11346</v>
      </c>
      <c r="E6038" s="752" t="s">
        <v>435</v>
      </c>
      <c r="F6038" s="752" t="s">
        <v>1698</v>
      </c>
    </row>
    <row r="6039" spans="2:6" x14ac:dyDescent="0.35">
      <c r="B6039" s="752" t="s">
        <v>1700</v>
      </c>
      <c r="C6039" s="752">
        <v>3301</v>
      </c>
      <c r="D6039" s="343" t="s">
        <v>11345</v>
      </c>
      <c r="E6039" s="752" t="s">
        <v>435</v>
      </c>
      <c r="F6039" s="752" t="s">
        <v>1698</v>
      </c>
    </row>
    <row r="6040" spans="2:6" x14ac:dyDescent="0.35">
      <c r="B6040" s="752" t="s">
        <v>1700</v>
      </c>
      <c r="C6040" s="752">
        <v>3301</v>
      </c>
      <c r="D6040" s="343" t="s">
        <v>11344</v>
      </c>
      <c r="E6040" s="752" t="s">
        <v>435</v>
      </c>
      <c r="F6040" s="752" t="s">
        <v>1698</v>
      </c>
    </row>
    <row r="6041" spans="2:6" x14ac:dyDescent="0.35">
      <c r="B6041" s="752" t="s">
        <v>1700</v>
      </c>
      <c r="C6041" s="752">
        <v>3301</v>
      </c>
      <c r="D6041" s="343" t="s">
        <v>11343</v>
      </c>
      <c r="E6041" s="752" t="s">
        <v>435</v>
      </c>
      <c r="F6041" s="752" t="s">
        <v>1698</v>
      </c>
    </row>
    <row r="6042" spans="2:6" x14ac:dyDescent="0.35">
      <c r="B6042" s="752" t="s">
        <v>1700</v>
      </c>
      <c r="C6042" s="752">
        <v>3301</v>
      </c>
      <c r="D6042" s="343" t="s">
        <v>11342</v>
      </c>
      <c r="E6042" s="752" t="s">
        <v>435</v>
      </c>
      <c r="F6042" s="752" t="s">
        <v>1698</v>
      </c>
    </row>
    <row r="6043" spans="2:6" x14ac:dyDescent="0.35">
      <c r="B6043" s="752" t="s">
        <v>1700</v>
      </c>
      <c r="C6043" s="752">
        <v>3302</v>
      </c>
      <c r="D6043" s="343" t="s">
        <v>11341</v>
      </c>
      <c r="E6043" s="752" t="s">
        <v>435</v>
      </c>
      <c r="F6043" s="752" t="s">
        <v>1698</v>
      </c>
    </row>
    <row r="6044" spans="2:6" x14ac:dyDescent="0.35">
      <c r="B6044" s="752" t="s">
        <v>1700</v>
      </c>
      <c r="C6044" s="752">
        <v>3302</v>
      </c>
      <c r="D6044" s="343" t="s">
        <v>8149</v>
      </c>
      <c r="E6044" s="752" t="s">
        <v>435</v>
      </c>
      <c r="F6044" s="752" t="s">
        <v>1698</v>
      </c>
    </row>
    <row r="6045" spans="2:6" x14ac:dyDescent="0.35">
      <c r="B6045" s="752" t="s">
        <v>1700</v>
      </c>
      <c r="C6045" s="752">
        <v>3303</v>
      </c>
      <c r="D6045" s="343" t="s">
        <v>11340</v>
      </c>
      <c r="E6045" s="752" t="s">
        <v>435</v>
      </c>
      <c r="F6045" s="752" t="s">
        <v>1698</v>
      </c>
    </row>
    <row r="6046" spans="2:6" x14ac:dyDescent="0.35">
      <c r="B6046" s="752" t="s">
        <v>1700</v>
      </c>
      <c r="C6046" s="752">
        <v>3303</v>
      </c>
      <c r="D6046" s="343" t="s">
        <v>11339</v>
      </c>
      <c r="E6046" s="752" t="s">
        <v>435</v>
      </c>
      <c r="F6046" s="752" t="s">
        <v>1698</v>
      </c>
    </row>
    <row r="6047" spans="2:6" x14ac:dyDescent="0.35">
      <c r="B6047" s="752" t="s">
        <v>1700</v>
      </c>
      <c r="C6047" s="752">
        <v>3303</v>
      </c>
      <c r="D6047" s="343" t="s">
        <v>11338</v>
      </c>
      <c r="E6047" s="752" t="s">
        <v>435</v>
      </c>
      <c r="F6047" s="752" t="s">
        <v>1698</v>
      </c>
    </row>
    <row r="6048" spans="2:6" x14ac:dyDescent="0.35">
      <c r="B6048" s="752" t="s">
        <v>1700</v>
      </c>
      <c r="C6048" s="752">
        <v>3303</v>
      </c>
      <c r="D6048" s="343" t="s">
        <v>11337</v>
      </c>
      <c r="E6048" s="752" t="s">
        <v>435</v>
      </c>
      <c r="F6048" s="752" t="s">
        <v>1698</v>
      </c>
    </row>
    <row r="6049" spans="2:6" x14ac:dyDescent="0.35">
      <c r="B6049" s="752" t="s">
        <v>1700</v>
      </c>
      <c r="C6049" s="752">
        <v>3303</v>
      </c>
      <c r="D6049" s="343" t="s">
        <v>11336</v>
      </c>
      <c r="E6049" s="752" t="s">
        <v>435</v>
      </c>
      <c r="F6049" s="752" t="s">
        <v>1698</v>
      </c>
    </row>
    <row r="6050" spans="2:6" x14ac:dyDescent="0.35">
      <c r="B6050" s="752" t="s">
        <v>1700</v>
      </c>
      <c r="C6050" s="752">
        <v>3304</v>
      </c>
      <c r="D6050" s="343" t="s">
        <v>11335</v>
      </c>
      <c r="E6050" s="752" t="s">
        <v>435</v>
      </c>
      <c r="F6050" s="752" t="s">
        <v>1698</v>
      </c>
    </row>
    <row r="6051" spans="2:6" x14ac:dyDescent="0.35">
      <c r="B6051" s="752" t="s">
        <v>1700</v>
      </c>
      <c r="C6051" s="752">
        <v>3304</v>
      </c>
      <c r="D6051" s="343" t="s">
        <v>2796</v>
      </c>
      <c r="E6051" s="752" t="s">
        <v>435</v>
      </c>
      <c r="F6051" s="752" t="s">
        <v>1698</v>
      </c>
    </row>
    <row r="6052" spans="2:6" x14ac:dyDescent="0.35">
      <c r="B6052" s="752" t="s">
        <v>1700</v>
      </c>
      <c r="C6052" s="752">
        <v>3304</v>
      </c>
      <c r="D6052" s="343" t="s">
        <v>11334</v>
      </c>
      <c r="E6052" s="752" t="s">
        <v>435</v>
      </c>
      <c r="F6052" s="752" t="s">
        <v>1698</v>
      </c>
    </row>
    <row r="6053" spans="2:6" x14ac:dyDescent="0.35">
      <c r="B6053" s="752" t="s">
        <v>1700</v>
      </c>
      <c r="C6053" s="752">
        <v>3304</v>
      </c>
      <c r="D6053" s="343" t="s">
        <v>11333</v>
      </c>
      <c r="E6053" s="752" t="s">
        <v>435</v>
      </c>
      <c r="F6053" s="752" t="s">
        <v>1698</v>
      </c>
    </row>
    <row r="6054" spans="2:6" x14ac:dyDescent="0.35">
      <c r="B6054" s="752" t="s">
        <v>1700</v>
      </c>
      <c r="C6054" s="752">
        <v>3304</v>
      </c>
      <c r="D6054" s="343" t="s">
        <v>11332</v>
      </c>
      <c r="E6054" s="752" t="s">
        <v>435</v>
      </c>
      <c r="F6054" s="752" t="s">
        <v>1698</v>
      </c>
    </row>
    <row r="6055" spans="2:6" x14ac:dyDescent="0.35">
      <c r="B6055" s="752" t="s">
        <v>1700</v>
      </c>
      <c r="C6055" s="752">
        <v>3304</v>
      </c>
      <c r="D6055" s="343" t="s">
        <v>11331</v>
      </c>
      <c r="E6055" s="752" t="s">
        <v>435</v>
      </c>
      <c r="F6055" s="752" t="s">
        <v>1698</v>
      </c>
    </row>
    <row r="6056" spans="2:6" x14ac:dyDescent="0.35">
      <c r="B6056" s="752" t="s">
        <v>1700</v>
      </c>
      <c r="C6056" s="752">
        <v>3304</v>
      </c>
      <c r="D6056" s="343" t="s">
        <v>11330</v>
      </c>
      <c r="E6056" s="752" t="s">
        <v>435</v>
      </c>
      <c r="F6056" s="752" t="s">
        <v>1698</v>
      </c>
    </row>
    <row r="6057" spans="2:6" x14ac:dyDescent="0.35">
      <c r="B6057" s="752" t="s">
        <v>1700</v>
      </c>
      <c r="C6057" s="752">
        <v>3304</v>
      </c>
      <c r="D6057" s="343" t="s">
        <v>9010</v>
      </c>
      <c r="E6057" s="752" t="s">
        <v>435</v>
      </c>
      <c r="F6057" s="752" t="s">
        <v>1698</v>
      </c>
    </row>
    <row r="6058" spans="2:6" x14ac:dyDescent="0.35">
      <c r="B6058" s="752" t="s">
        <v>1700</v>
      </c>
      <c r="C6058" s="752">
        <v>3304</v>
      </c>
      <c r="D6058" s="343" t="s">
        <v>11329</v>
      </c>
      <c r="E6058" s="752" t="s">
        <v>435</v>
      </c>
      <c r="F6058" s="752" t="s">
        <v>1698</v>
      </c>
    </row>
    <row r="6059" spans="2:6" x14ac:dyDescent="0.35">
      <c r="B6059" s="752" t="s">
        <v>1700</v>
      </c>
      <c r="C6059" s="752">
        <v>3304</v>
      </c>
      <c r="D6059" s="343" t="s">
        <v>11328</v>
      </c>
      <c r="E6059" s="752" t="s">
        <v>435</v>
      </c>
      <c r="F6059" s="752" t="s">
        <v>1698</v>
      </c>
    </row>
    <row r="6060" spans="2:6" x14ac:dyDescent="0.35">
      <c r="B6060" s="752" t="s">
        <v>1700</v>
      </c>
      <c r="C6060" s="752">
        <v>3304</v>
      </c>
      <c r="D6060" s="343" t="s">
        <v>11327</v>
      </c>
      <c r="E6060" s="752" t="s">
        <v>435</v>
      </c>
      <c r="F6060" s="752" t="s">
        <v>1698</v>
      </c>
    </row>
    <row r="6061" spans="2:6" x14ac:dyDescent="0.35">
      <c r="B6061" s="752" t="s">
        <v>1700</v>
      </c>
      <c r="C6061" s="752">
        <v>3304</v>
      </c>
      <c r="D6061" s="343" t="s">
        <v>11326</v>
      </c>
      <c r="E6061" s="752" t="s">
        <v>435</v>
      </c>
      <c r="F6061" s="752" t="s">
        <v>1698</v>
      </c>
    </row>
    <row r="6062" spans="2:6" x14ac:dyDescent="0.35">
      <c r="B6062" s="752" t="s">
        <v>1700</v>
      </c>
      <c r="C6062" s="752">
        <v>3305</v>
      </c>
      <c r="D6062" s="343" t="s">
        <v>11325</v>
      </c>
      <c r="E6062" s="752" t="s">
        <v>435</v>
      </c>
      <c r="F6062" s="752" t="s">
        <v>1711</v>
      </c>
    </row>
    <row r="6063" spans="2:6" x14ac:dyDescent="0.35">
      <c r="B6063" s="752" t="s">
        <v>1700</v>
      </c>
      <c r="C6063" s="752">
        <v>3305</v>
      </c>
      <c r="D6063" s="343" t="s">
        <v>6281</v>
      </c>
      <c r="E6063" s="752" t="s">
        <v>435</v>
      </c>
      <c r="F6063" s="752" t="s">
        <v>1711</v>
      </c>
    </row>
    <row r="6064" spans="2:6" x14ac:dyDescent="0.35">
      <c r="B6064" s="752" t="s">
        <v>1700</v>
      </c>
      <c r="C6064" s="752">
        <v>3305</v>
      </c>
      <c r="D6064" s="343" t="s">
        <v>11324</v>
      </c>
      <c r="E6064" s="752" t="s">
        <v>435</v>
      </c>
      <c r="F6064" s="752" t="s">
        <v>1711</v>
      </c>
    </row>
    <row r="6065" spans="2:6" x14ac:dyDescent="0.35">
      <c r="B6065" s="752" t="s">
        <v>1700</v>
      </c>
      <c r="C6065" s="752">
        <v>3305</v>
      </c>
      <c r="D6065" s="343" t="s">
        <v>11323</v>
      </c>
      <c r="E6065" s="752" t="s">
        <v>435</v>
      </c>
      <c r="F6065" s="752" t="s">
        <v>1711</v>
      </c>
    </row>
    <row r="6066" spans="2:6" x14ac:dyDescent="0.35">
      <c r="B6066" s="752" t="s">
        <v>1700</v>
      </c>
      <c r="C6066" s="752">
        <v>3305</v>
      </c>
      <c r="D6066" s="343" t="s">
        <v>11322</v>
      </c>
      <c r="E6066" s="752" t="s">
        <v>435</v>
      </c>
      <c r="F6066" s="752" t="s">
        <v>1711</v>
      </c>
    </row>
    <row r="6067" spans="2:6" x14ac:dyDescent="0.35">
      <c r="B6067" s="752" t="s">
        <v>1700</v>
      </c>
      <c r="C6067" s="752">
        <v>3305</v>
      </c>
      <c r="D6067" s="343" t="s">
        <v>11321</v>
      </c>
      <c r="E6067" s="752" t="s">
        <v>435</v>
      </c>
      <c r="F6067" s="752" t="s">
        <v>1711</v>
      </c>
    </row>
    <row r="6068" spans="2:6" x14ac:dyDescent="0.35">
      <c r="B6068" s="752" t="s">
        <v>1700</v>
      </c>
      <c r="C6068" s="752">
        <v>3305</v>
      </c>
      <c r="D6068" s="343" t="s">
        <v>11320</v>
      </c>
      <c r="E6068" s="752" t="s">
        <v>435</v>
      </c>
      <c r="F6068" s="752" t="s">
        <v>1711</v>
      </c>
    </row>
    <row r="6069" spans="2:6" x14ac:dyDescent="0.35">
      <c r="B6069" s="752" t="s">
        <v>1700</v>
      </c>
      <c r="C6069" s="752">
        <v>3305</v>
      </c>
      <c r="D6069" s="343" t="s">
        <v>11319</v>
      </c>
      <c r="E6069" s="752" t="s">
        <v>435</v>
      </c>
      <c r="F6069" s="752" t="s">
        <v>1711</v>
      </c>
    </row>
    <row r="6070" spans="2:6" x14ac:dyDescent="0.35">
      <c r="B6070" s="752" t="s">
        <v>1700</v>
      </c>
      <c r="C6070" s="752">
        <v>3305</v>
      </c>
      <c r="D6070" s="343" t="s">
        <v>11318</v>
      </c>
      <c r="E6070" s="752" t="s">
        <v>435</v>
      </c>
      <c r="F6070" s="752" t="s">
        <v>1711</v>
      </c>
    </row>
    <row r="6071" spans="2:6" x14ac:dyDescent="0.35">
      <c r="B6071" s="752" t="s">
        <v>1700</v>
      </c>
      <c r="C6071" s="752">
        <v>3305</v>
      </c>
      <c r="D6071" s="343" t="s">
        <v>11317</v>
      </c>
      <c r="E6071" s="752" t="s">
        <v>435</v>
      </c>
      <c r="F6071" s="752" t="s">
        <v>1711</v>
      </c>
    </row>
    <row r="6072" spans="2:6" x14ac:dyDescent="0.35">
      <c r="B6072" s="752" t="s">
        <v>1700</v>
      </c>
      <c r="C6072" s="752">
        <v>3305</v>
      </c>
      <c r="D6072" s="343" t="s">
        <v>11316</v>
      </c>
      <c r="E6072" s="752" t="s">
        <v>435</v>
      </c>
      <c r="F6072" s="752" t="s">
        <v>1711</v>
      </c>
    </row>
    <row r="6073" spans="2:6" x14ac:dyDescent="0.35">
      <c r="B6073" s="752" t="s">
        <v>1700</v>
      </c>
      <c r="C6073" s="752">
        <v>3305</v>
      </c>
      <c r="D6073" s="343" t="s">
        <v>11315</v>
      </c>
      <c r="E6073" s="752" t="s">
        <v>435</v>
      </c>
      <c r="F6073" s="752" t="s">
        <v>1711</v>
      </c>
    </row>
    <row r="6074" spans="2:6" x14ac:dyDescent="0.35">
      <c r="B6074" s="752" t="s">
        <v>1700</v>
      </c>
      <c r="C6074" s="752">
        <v>3309</v>
      </c>
      <c r="D6074" s="343" t="s">
        <v>11314</v>
      </c>
      <c r="E6074" s="752" t="s">
        <v>435</v>
      </c>
      <c r="F6074" s="752" t="s">
        <v>1698</v>
      </c>
    </row>
    <row r="6075" spans="2:6" x14ac:dyDescent="0.35">
      <c r="B6075" s="752" t="s">
        <v>1700</v>
      </c>
      <c r="C6075" s="752">
        <v>3310</v>
      </c>
      <c r="D6075" s="343" t="s">
        <v>11313</v>
      </c>
      <c r="E6075" s="752" t="s">
        <v>435</v>
      </c>
      <c r="F6075" s="752" t="s">
        <v>1698</v>
      </c>
    </row>
    <row r="6076" spans="2:6" x14ac:dyDescent="0.35">
      <c r="B6076" s="752" t="s">
        <v>1700</v>
      </c>
      <c r="C6076" s="752">
        <v>3310</v>
      </c>
      <c r="D6076" s="343" t="s">
        <v>11312</v>
      </c>
      <c r="E6076" s="752" t="s">
        <v>435</v>
      </c>
      <c r="F6076" s="752" t="s">
        <v>1698</v>
      </c>
    </row>
    <row r="6077" spans="2:6" x14ac:dyDescent="0.35">
      <c r="B6077" s="752" t="s">
        <v>1700</v>
      </c>
      <c r="C6077" s="752">
        <v>3311</v>
      </c>
      <c r="D6077" s="343" t="s">
        <v>11311</v>
      </c>
      <c r="E6077" s="752" t="s">
        <v>435</v>
      </c>
      <c r="F6077" s="752" t="s">
        <v>1698</v>
      </c>
    </row>
    <row r="6078" spans="2:6" x14ac:dyDescent="0.35">
      <c r="B6078" s="752" t="s">
        <v>1700</v>
      </c>
      <c r="C6078" s="752">
        <v>3311</v>
      </c>
      <c r="D6078" s="343" t="s">
        <v>7514</v>
      </c>
      <c r="E6078" s="752" t="s">
        <v>435</v>
      </c>
      <c r="F6078" s="752" t="s">
        <v>1698</v>
      </c>
    </row>
    <row r="6079" spans="2:6" x14ac:dyDescent="0.35">
      <c r="B6079" s="752" t="s">
        <v>1700</v>
      </c>
      <c r="C6079" s="752">
        <v>3312</v>
      </c>
      <c r="D6079" s="343" t="s">
        <v>11310</v>
      </c>
      <c r="E6079" s="752" t="s">
        <v>435</v>
      </c>
      <c r="F6079" s="752" t="s">
        <v>1698</v>
      </c>
    </row>
    <row r="6080" spans="2:6" x14ac:dyDescent="0.35">
      <c r="B6080" s="752" t="s">
        <v>1700</v>
      </c>
      <c r="C6080" s="752">
        <v>3312</v>
      </c>
      <c r="D6080" s="343" t="s">
        <v>11309</v>
      </c>
      <c r="E6080" s="752" t="s">
        <v>435</v>
      </c>
      <c r="F6080" s="752" t="s">
        <v>1698</v>
      </c>
    </row>
    <row r="6081" spans="2:6" x14ac:dyDescent="0.35">
      <c r="B6081" s="752" t="s">
        <v>1700</v>
      </c>
      <c r="C6081" s="752">
        <v>3312</v>
      </c>
      <c r="D6081" s="343" t="s">
        <v>11308</v>
      </c>
      <c r="E6081" s="752" t="s">
        <v>435</v>
      </c>
      <c r="F6081" s="752" t="s">
        <v>1698</v>
      </c>
    </row>
    <row r="6082" spans="2:6" x14ac:dyDescent="0.35">
      <c r="B6082" s="752" t="s">
        <v>1700</v>
      </c>
      <c r="C6082" s="752">
        <v>3312</v>
      </c>
      <c r="D6082" s="343" t="s">
        <v>11307</v>
      </c>
      <c r="E6082" s="752" t="s">
        <v>435</v>
      </c>
      <c r="F6082" s="752" t="s">
        <v>1698</v>
      </c>
    </row>
    <row r="6083" spans="2:6" x14ac:dyDescent="0.35">
      <c r="B6083" s="752" t="s">
        <v>1700</v>
      </c>
      <c r="C6083" s="752">
        <v>3312</v>
      </c>
      <c r="D6083" s="343" t="s">
        <v>11306</v>
      </c>
      <c r="E6083" s="752" t="s">
        <v>435</v>
      </c>
      <c r="F6083" s="752" t="s">
        <v>1698</v>
      </c>
    </row>
    <row r="6084" spans="2:6" x14ac:dyDescent="0.35">
      <c r="B6084" s="752" t="s">
        <v>1700</v>
      </c>
      <c r="C6084" s="752">
        <v>3312</v>
      </c>
      <c r="D6084" s="343" t="s">
        <v>11305</v>
      </c>
      <c r="E6084" s="752" t="s">
        <v>435</v>
      </c>
      <c r="F6084" s="752" t="s">
        <v>1698</v>
      </c>
    </row>
    <row r="6085" spans="2:6" x14ac:dyDescent="0.35">
      <c r="B6085" s="752" t="s">
        <v>1700</v>
      </c>
      <c r="C6085" s="752">
        <v>3312</v>
      </c>
      <c r="D6085" s="343" t="s">
        <v>11304</v>
      </c>
      <c r="E6085" s="752" t="s">
        <v>435</v>
      </c>
      <c r="F6085" s="752" t="s">
        <v>1698</v>
      </c>
    </row>
    <row r="6086" spans="2:6" x14ac:dyDescent="0.35">
      <c r="B6086" s="752" t="s">
        <v>1700</v>
      </c>
      <c r="C6086" s="752">
        <v>3312</v>
      </c>
      <c r="D6086" s="343" t="s">
        <v>3686</v>
      </c>
      <c r="E6086" s="752" t="s">
        <v>435</v>
      </c>
      <c r="F6086" s="752" t="s">
        <v>1698</v>
      </c>
    </row>
    <row r="6087" spans="2:6" x14ac:dyDescent="0.35">
      <c r="B6087" s="752" t="s">
        <v>1700</v>
      </c>
      <c r="C6087" s="752">
        <v>3312</v>
      </c>
      <c r="D6087" s="343" t="s">
        <v>10025</v>
      </c>
      <c r="E6087" s="752" t="s">
        <v>435</v>
      </c>
      <c r="F6087" s="752" t="s">
        <v>1698</v>
      </c>
    </row>
    <row r="6088" spans="2:6" x14ac:dyDescent="0.35">
      <c r="B6088" s="752" t="s">
        <v>1700</v>
      </c>
      <c r="C6088" s="752">
        <v>3312</v>
      </c>
      <c r="D6088" s="343" t="s">
        <v>11303</v>
      </c>
      <c r="E6088" s="752" t="s">
        <v>435</v>
      </c>
      <c r="F6088" s="752" t="s">
        <v>1698</v>
      </c>
    </row>
    <row r="6089" spans="2:6" x14ac:dyDescent="0.35">
      <c r="B6089" s="752" t="s">
        <v>1700</v>
      </c>
      <c r="C6089" s="752">
        <v>3312</v>
      </c>
      <c r="D6089" s="343" t="s">
        <v>11302</v>
      </c>
      <c r="E6089" s="752" t="s">
        <v>435</v>
      </c>
      <c r="F6089" s="752" t="s">
        <v>1698</v>
      </c>
    </row>
    <row r="6090" spans="2:6" x14ac:dyDescent="0.35">
      <c r="B6090" s="752" t="s">
        <v>1700</v>
      </c>
      <c r="C6090" s="752">
        <v>3312</v>
      </c>
      <c r="D6090" s="343" t="s">
        <v>11301</v>
      </c>
      <c r="E6090" s="752" t="s">
        <v>435</v>
      </c>
      <c r="F6090" s="752" t="s">
        <v>1698</v>
      </c>
    </row>
    <row r="6091" spans="2:6" x14ac:dyDescent="0.35">
      <c r="B6091" s="752" t="s">
        <v>1700</v>
      </c>
      <c r="C6091" s="752">
        <v>3312</v>
      </c>
      <c r="D6091" s="343" t="s">
        <v>11300</v>
      </c>
      <c r="E6091" s="752" t="s">
        <v>435</v>
      </c>
      <c r="F6091" s="752" t="s">
        <v>1698</v>
      </c>
    </row>
    <row r="6092" spans="2:6" x14ac:dyDescent="0.35">
      <c r="B6092" s="752" t="s">
        <v>1700</v>
      </c>
      <c r="C6092" s="752">
        <v>3312</v>
      </c>
      <c r="D6092" s="343" t="s">
        <v>11299</v>
      </c>
      <c r="E6092" s="752" t="s">
        <v>435</v>
      </c>
      <c r="F6092" s="752" t="s">
        <v>1698</v>
      </c>
    </row>
    <row r="6093" spans="2:6" x14ac:dyDescent="0.35">
      <c r="B6093" s="752" t="s">
        <v>1700</v>
      </c>
      <c r="C6093" s="752">
        <v>3312</v>
      </c>
      <c r="D6093" s="343" t="s">
        <v>2428</v>
      </c>
      <c r="E6093" s="752" t="s">
        <v>435</v>
      </c>
      <c r="F6093" s="752" t="s">
        <v>1698</v>
      </c>
    </row>
    <row r="6094" spans="2:6" x14ac:dyDescent="0.35">
      <c r="B6094" s="752" t="s">
        <v>1700</v>
      </c>
      <c r="C6094" s="752">
        <v>3312</v>
      </c>
      <c r="D6094" s="343" t="s">
        <v>11298</v>
      </c>
      <c r="E6094" s="752" t="s">
        <v>435</v>
      </c>
      <c r="F6094" s="752" t="s">
        <v>1698</v>
      </c>
    </row>
    <row r="6095" spans="2:6" x14ac:dyDescent="0.35">
      <c r="B6095" s="752" t="s">
        <v>1700</v>
      </c>
      <c r="C6095" s="752">
        <v>3312</v>
      </c>
      <c r="D6095" s="343" t="s">
        <v>11297</v>
      </c>
      <c r="E6095" s="752" t="s">
        <v>435</v>
      </c>
      <c r="F6095" s="752" t="s">
        <v>1698</v>
      </c>
    </row>
    <row r="6096" spans="2:6" x14ac:dyDescent="0.35">
      <c r="B6096" s="752" t="s">
        <v>1700</v>
      </c>
      <c r="C6096" s="752">
        <v>3312</v>
      </c>
      <c r="D6096" s="343" t="s">
        <v>11296</v>
      </c>
      <c r="E6096" s="752" t="s">
        <v>435</v>
      </c>
      <c r="F6096" s="752" t="s">
        <v>1698</v>
      </c>
    </row>
    <row r="6097" spans="2:6" x14ac:dyDescent="0.35">
      <c r="B6097" s="752" t="s">
        <v>1700</v>
      </c>
      <c r="C6097" s="752">
        <v>3312</v>
      </c>
      <c r="D6097" s="343" t="s">
        <v>11295</v>
      </c>
      <c r="E6097" s="752" t="s">
        <v>435</v>
      </c>
      <c r="F6097" s="752" t="s">
        <v>1698</v>
      </c>
    </row>
    <row r="6098" spans="2:6" x14ac:dyDescent="0.35">
      <c r="B6098" s="752" t="s">
        <v>1700</v>
      </c>
      <c r="C6098" s="752">
        <v>3314</v>
      </c>
      <c r="D6098" s="343" t="s">
        <v>11294</v>
      </c>
      <c r="E6098" s="752" t="s">
        <v>435</v>
      </c>
      <c r="F6098" s="752" t="s">
        <v>1711</v>
      </c>
    </row>
    <row r="6099" spans="2:6" x14ac:dyDescent="0.35">
      <c r="B6099" s="752" t="s">
        <v>1700</v>
      </c>
      <c r="C6099" s="752">
        <v>3314</v>
      </c>
      <c r="D6099" s="343" t="s">
        <v>11293</v>
      </c>
      <c r="E6099" s="752" t="s">
        <v>435</v>
      </c>
      <c r="F6099" s="752" t="s">
        <v>1711</v>
      </c>
    </row>
    <row r="6100" spans="2:6" x14ac:dyDescent="0.35">
      <c r="B6100" s="752" t="s">
        <v>1700</v>
      </c>
      <c r="C6100" s="752">
        <v>3314</v>
      </c>
      <c r="D6100" s="343" t="s">
        <v>11292</v>
      </c>
      <c r="E6100" s="752" t="s">
        <v>435</v>
      </c>
      <c r="F6100" s="752" t="s">
        <v>1711</v>
      </c>
    </row>
    <row r="6101" spans="2:6" x14ac:dyDescent="0.35">
      <c r="B6101" s="752" t="s">
        <v>1700</v>
      </c>
      <c r="C6101" s="752">
        <v>3314</v>
      </c>
      <c r="D6101" s="343" t="s">
        <v>11291</v>
      </c>
      <c r="E6101" s="752" t="s">
        <v>435</v>
      </c>
      <c r="F6101" s="752" t="s">
        <v>1711</v>
      </c>
    </row>
    <row r="6102" spans="2:6" x14ac:dyDescent="0.35">
      <c r="B6102" s="752" t="s">
        <v>1700</v>
      </c>
      <c r="C6102" s="752">
        <v>3314</v>
      </c>
      <c r="D6102" s="343" t="s">
        <v>11290</v>
      </c>
      <c r="E6102" s="752" t="s">
        <v>435</v>
      </c>
      <c r="F6102" s="752" t="s">
        <v>1711</v>
      </c>
    </row>
    <row r="6103" spans="2:6" x14ac:dyDescent="0.35">
      <c r="B6103" s="752" t="s">
        <v>1700</v>
      </c>
      <c r="C6103" s="752">
        <v>3315</v>
      </c>
      <c r="D6103" s="343" t="s">
        <v>11289</v>
      </c>
      <c r="E6103" s="752" t="s">
        <v>435</v>
      </c>
      <c r="F6103" s="752" t="s">
        <v>1698</v>
      </c>
    </row>
    <row r="6104" spans="2:6" x14ac:dyDescent="0.35">
      <c r="B6104" s="752" t="s">
        <v>1700</v>
      </c>
      <c r="C6104" s="752">
        <v>3315</v>
      </c>
      <c r="D6104" s="343" t="s">
        <v>11288</v>
      </c>
      <c r="E6104" s="752" t="s">
        <v>435</v>
      </c>
      <c r="F6104" s="752" t="s">
        <v>1698</v>
      </c>
    </row>
    <row r="6105" spans="2:6" x14ac:dyDescent="0.35">
      <c r="B6105" s="752" t="s">
        <v>1700</v>
      </c>
      <c r="C6105" s="752">
        <v>3315</v>
      </c>
      <c r="D6105" s="343" t="s">
        <v>11287</v>
      </c>
      <c r="E6105" s="752" t="s">
        <v>435</v>
      </c>
      <c r="F6105" s="752" t="s">
        <v>1698</v>
      </c>
    </row>
    <row r="6106" spans="2:6" x14ac:dyDescent="0.35">
      <c r="B6106" s="752" t="s">
        <v>1700</v>
      </c>
      <c r="C6106" s="752">
        <v>3315</v>
      </c>
      <c r="D6106" s="343" t="s">
        <v>11286</v>
      </c>
      <c r="E6106" s="752" t="s">
        <v>435</v>
      </c>
      <c r="F6106" s="752" t="s">
        <v>1698</v>
      </c>
    </row>
    <row r="6107" spans="2:6" x14ac:dyDescent="0.35">
      <c r="B6107" s="752" t="s">
        <v>1700</v>
      </c>
      <c r="C6107" s="752">
        <v>3315</v>
      </c>
      <c r="D6107" s="343" t="s">
        <v>11285</v>
      </c>
      <c r="E6107" s="752" t="s">
        <v>435</v>
      </c>
      <c r="F6107" s="752" t="s">
        <v>1698</v>
      </c>
    </row>
    <row r="6108" spans="2:6" x14ac:dyDescent="0.35">
      <c r="B6108" s="752" t="s">
        <v>1700</v>
      </c>
      <c r="C6108" s="752">
        <v>3315</v>
      </c>
      <c r="D6108" s="343" t="s">
        <v>11284</v>
      </c>
      <c r="E6108" s="752" t="s">
        <v>435</v>
      </c>
      <c r="F6108" s="752" t="s">
        <v>1698</v>
      </c>
    </row>
    <row r="6109" spans="2:6" x14ac:dyDescent="0.35">
      <c r="B6109" s="752" t="s">
        <v>1700</v>
      </c>
      <c r="C6109" s="752">
        <v>3315</v>
      </c>
      <c r="D6109" s="343" t="s">
        <v>11283</v>
      </c>
      <c r="E6109" s="752" t="s">
        <v>435</v>
      </c>
      <c r="F6109" s="752" t="s">
        <v>1698</v>
      </c>
    </row>
    <row r="6110" spans="2:6" x14ac:dyDescent="0.35">
      <c r="B6110" s="752" t="s">
        <v>1700</v>
      </c>
      <c r="C6110" s="752">
        <v>3315</v>
      </c>
      <c r="D6110" s="343" t="s">
        <v>11282</v>
      </c>
      <c r="E6110" s="752" t="s">
        <v>435</v>
      </c>
      <c r="F6110" s="752" t="s">
        <v>1698</v>
      </c>
    </row>
    <row r="6111" spans="2:6" x14ac:dyDescent="0.35">
      <c r="B6111" s="752" t="s">
        <v>1700</v>
      </c>
      <c r="C6111" s="752">
        <v>3315</v>
      </c>
      <c r="D6111" s="343" t="s">
        <v>11281</v>
      </c>
      <c r="E6111" s="752" t="s">
        <v>435</v>
      </c>
      <c r="F6111" s="752" t="s">
        <v>1698</v>
      </c>
    </row>
    <row r="6112" spans="2:6" x14ac:dyDescent="0.35">
      <c r="B6112" s="752" t="s">
        <v>1700</v>
      </c>
      <c r="C6112" s="752">
        <v>3315</v>
      </c>
      <c r="D6112" s="343" t="s">
        <v>11280</v>
      </c>
      <c r="E6112" s="752" t="s">
        <v>435</v>
      </c>
      <c r="F6112" s="752" t="s">
        <v>1698</v>
      </c>
    </row>
    <row r="6113" spans="2:6" x14ac:dyDescent="0.35">
      <c r="B6113" s="752" t="s">
        <v>1700</v>
      </c>
      <c r="C6113" s="752">
        <v>3315</v>
      </c>
      <c r="D6113" s="343" t="s">
        <v>11279</v>
      </c>
      <c r="E6113" s="752" t="s">
        <v>435</v>
      </c>
      <c r="F6113" s="752" t="s">
        <v>1698</v>
      </c>
    </row>
    <row r="6114" spans="2:6" x14ac:dyDescent="0.35">
      <c r="B6114" s="752" t="s">
        <v>1700</v>
      </c>
      <c r="C6114" s="752">
        <v>3315</v>
      </c>
      <c r="D6114" s="343" t="s">
        <v>11278</v>
      </c>
      <c r="E6114" s="752" t="s">
        <v>435</v>
      </c>
      <c r="F6114" s="752" t="s">
        <v>1698</v>
      </c>
    </row>
    <row r="6115" spans="2:6" x14ac:dyDescent="0.35">
      <c r="B6115" s="752" t="s">
        <v>1700</v>
      </c>
      <c r="C6115" s="752">
        <v>3315</v>
      </c>
      <c r="D6115" s="343" t="s">
        <v>11277</v>
      </c>
      <c r="E6115" s="752" t="s">
        <v>435</v>
      </c>
      <c r="F6115" s="752" t="s">
        <v>1698</v>
      </c>
    </row>
    <row r="6116" spans="2:6" x14ac:dyDescent="0.35">
      <c r="B6116" s="752" t="s">
        <v>1700</v>
      </c>
      <c r="C6116" s="752">
        <v>3315</v>
      </c>
      <c r="D6116" s="343" t="s">
        <v>11276</v>
      </c>
      <c r="E6116" s="752" t="s">
        <v>435</v>
      </c>
      <c r="F6116" s="752" t="s">
        <v>1698</v>
      </c>
    </row>
    <row r="6117" spans="2:6" x14ac:dyDescent="0.35">
      <c r="B6117" s="752" t="s">
        <v>1700</v>
      </c>
      <c r="C6117" s="752">
        <v>3315</v>
      </c>
      <c r="D6117" s="343" t="s">
        <v>11275</v>
      </c>
      <c r="E6117" s="752" t="s">
        <v>435</v>
      </c>
      <c r="F6117" s="752" t="s">
        <v>1698</v>
      </c>
    </row>
    <row r="6118" spans="2:6" x14ac:dyDescent="0.35">
      <c r="B6118" s="752" t="s">
        <v>1700</v>
      </c>
      <c r="C6118" s="752">
        <v>3315</v>
      </c>
      <c r="D6118" s="343" t="s">
        <v>11274</v>
      </c>
      <c r="E6118" s="752" t="s">
        <v>435</v>
      </c>
      <c r="F6118" s="752" t="s">
        <v>1698</v>
      </c>
    </row>
    <row r="6119" spans="2:6" x14ac:dyDescent="0.35">
      <c r="B6119" s="752" t="s">
        <v>1700</v>
      </c>
      <c r="C6119" s="752">
        <v>3315</v>
      </c>
      <c r="D6119" s="343" t="s">
        <v>11273</v>
      </c>
      <c r="E6119" s="752" t="s">
        <v>435</v>
      </c>
      <c r="F6119" s="752" t="s">
        <v>1698</v>
      </c>
    </row>
    <row r="6120" spans="2:6" x14ac:dyDescent="0.35">
      <c r="B6120" s="752" t="s">
        <v>1700</v>
      </c>
      <c r="C6120" s="752">
        <v>3317</v>
      </c>
      <c r="D6120" s="343" t="s">
        <v>11272</v>
      </c>
      <c r="E6120" s="752" t="s">
        <v>435</v>
      </c>
      <c r="F6120" s="752" t="s">
        <v>1698</v>
      </c>
    </row>
    <row r="6121" spans="2:6" x14ac:dyDescent="0.35">
      <c r="B6121" s="752" t="s">
        <v>1700</v>
      </c>
      <c r="C6121" s="752">
        <v>3318</v>
      </c>
      <c r="D6121" s="343" t="s">
        <v>11271</v>
      </c>
      <c r="E6121" s="752" t="s">
        <v>435</v>
      </c>
      <c r="F6121" s="752" t="s">
        <v>1698</v>
      </c>
    </row>
    <row r="6122" spans="2:6" x14ac:dyDescent="0.35">
      <c r="B6122" s="752" t="s">
        <v>1700</v>
      </c>
      <c r="C6122" s="752">
        <v>3318</v>
      </c>
      <c r="D6122" s="343" t="s">
        <v>11270</v>
      </c>
      <c r="E6122" s="752" t="s">
        <v>435</v>
      </c>
      <c r="F6122" s="752" t="s">
        <v>1698</v>
      </c>
    </row>
    <row r="6123" spans="2:6" x14ac:dyDescent="0.35">
      <c r="B6123" s="752" t="s">
        <v>1700</v>
      </c>
      <c r="C6123" s="752">
        <v>3318</v>
      </c>
      <c r="D6123" s="343" t="s">
        <v>11269</v>
      </c>
      <c r="E6123" s="752" t="s">
        <v>435</v>
      </c>
      <c r="F6123" s="752" t="s">
        <v>1698</v>
      </c>
    </row>
    <row r="6124" spans="2:6" x14ac:dyDescent="0.35">
      <c r="B6124" s="752" t="s">
        <v>1700</v>
      </c>
      <c r="C6124" s="752">
        <v>3318</v>
      </c>
      <c r="D6124" s="343" t="s">
        <v>11268</v>
      </c>
      <c r="E6124" s="752" t="s">
        <v>435</v>
      </c>
      <c r="F6124" s="752" t="s">
        <v>1698</v>
      </c>
    </row>
    <row r="6125" spans="2:6" x14ac:dyDescent="0.35">
      <c r="B6125" s="752" t="s">
        <v>1700</v>
      </c>
      <c r="C6125" s="752">
        <v>3318</v>
      </c>
      <c r="D6125" s="343" t="s">
        <v>11267</v>
      </c>
      <c r="E6125" s="752" t="s">
        <v>435</v>
      </c>
      <c r="F6125" s="752" t="s">
        <v>1698</v>
      </c>
    </row>
    <row r="6126" spans="2:6" x14ac:dyDescent="0.35">
      <c r="B6126" s="752" t="s">
        <v>1700</v>
      </c>
      <c r="C6126" s="752">
        <v>3318</v>
      </c>
      <c r="D6126" s="343" t="s">
        <v>11266</v>
      </c>
      <c r="E6126" s="752" t="s">
        <v>435</v>
      </c>
      <c r="F6126" s="752" t="s">
        <v>1698</v>
      </c>
    </row>
    <row r="6127" spans="2:6" x14ac:dyDescent="0.35">
      <c r="B6127" s="752" t="s">
        <v>1700</v>
      </c>
      <c r="C6127" s="752">
        <v>3318</v>
      </c>
      <c r="D6127" s="343" t="s">
        <v>11265</v>
      </c>
      <c r="E6127" s="752" t="s">
        <v>435</v>
      </c>
      <c r="F6127" s="752" t="s">
        <v>1698</v>
      </c>
    </row>
    <row r="6128" spans="2:6" x14ac:dyDescent="0.35">
      <c r="B6128" s="752" t="s">
        <v>1700</v>
      </c>
      <c r="C6128" s="752">
        <v>3319</v>
      </c>
      <c r="D6128" s="343" t="s">
        <v>2419</v>
      </c>
      <c r="E6128" s="752" t="s">
        <v>435</v>
      </c>
      <c r="F6128" s="752" t="s">
        <v>1698</v>
      </c>
    </row>
    <row r="6129" spans="2:6" x14ac:dyDescent="0.35">
      <c r="B6129" s="752" t="s">
        <v>1700</v>
      </c>
      <c r="C6129" s="752">
        <v>3319</v>
      </c>
      <c r="D6129" s="343" t="s">
        <v>11264</v>
      </c>
      <c r="E6129" s="752" t="s">
        <v>435</v>
      </c>
      <c r="F6129" s="752" t="s">
        <v>1698</v>
      </c>
    </row>
    <row r="6130" spans="2:6" x14ac:dyDescent="0.35">
      <c r="B6130" s="752" t="s">
        <v>1700</v>
      </c>
      <c r="C6130" s="752">
        <v>3319</v>
      </c>
      <c r="D6130" s="343" t="s">
        <v>11263</v>
      </c>
      <c r="E6130" s="752" t="s">
        <v>435</v>
      </c>
      <c r="F6130" s="752" t="s">
        <v>1698</v>
      </c>
    </row>
    <row r="6131" spans="2:6" x14ac:dyDescent="0.35">
      <c r="B6131" s="752" t="s">
        <v>1700</v>
      </c>
      <c r="C6131" s="752">
        <v>3321</v>
      </c>
      <c r="D6131" s="343" t="s">
        <v>11262</v>
      </c>
      <c r="E6131" s="752" t="s">
        <v>435</v>
      </c>
      <c r="F6131" s="752" t="s">
        <v>1698</v>
      </c>
    </row>
    <row r="6132" spans="2:6" x14ac:dyDescent="0.35">
      <c r="B6132" s="752" t="s">
        <v>1700</v>
      </c>
      <c r="C6132" s="752">
        <v>3321</v>
      </c>
      <c r="D6132" s="343" t="s">
        <v>11261</v>
      </c>
      <c r="E6132" s="752" t="s">
        <v>435</v>
      </c>
      <c r="F6132" s="752" t="s">
        <v>1698</v>
      </c>
    </row>
    <row r="6133" spans="2:6" x14ac:dyDescent="0.35">
      <c r="B6133" s="752" t="s">
        <v>1700</v>
      </c>
      <c r="C6133" s="752">
        <v>3321</v>
      </c>
      <c r="D6133" s="343" t="s">
        <v>11260</v>
      </c>
      <c r="E6133" s="752" t="s">
        <v>435</v>
      </c>
      <c r="F6133" s="752" t="s">
        <v>1698</v>
      </c>
    </row>
    <row r="6134" spans="2:6" x14ac:dyDescent="0.35">
      <c r="B6134" s="752" t="s">
        <v>1700</v>
      </c>
      <c r="C6134" s="752">
        <v>3322</v>
      </c>
      <c r="D6134" s="343" t="s">
        <v>1939</v>
      </c>
      <c r="E6134" s="752" t="s">
        <v>435</v>
      </c>
      <c r="F6134" s="752" t="s">
        <v>1698</v>
      </c>
    </row>
    <row r="6135" spans="2:6" x14ac:dyDescent="0.35">
      <c r="B6135" s="752" t="s">
        <v>1700</v>
      </c>
      <c r="C6135" s="752">
        <v>3323</v>
      </c>
      <c r="D6135" s="343" t="s">
        <v>11259</v>
      </c>
      <c r="E6135" s="752" t="s">
        <v>435</v>
      </c>
      <c r="F6135" s="752" t="s">
        <v>1698</v>
      </c>
    </row>
    <row r="6136" spans="2:6" x14ac:dyDescent="0.35">
      <c r="B6136" s="752" t="s">
        <v>1700</v>
      </c>
      <c r="C6136" s="752">
        <v>3323</v>
      </c>
      <c r="D6136" s="343" t="s">
        <v>11258</v>
      </c>
      <c r="E6136" s="752" t="s">
        <v>435</v>
      </c>
      <c r="F6136" s="752" t="s">
        <v>1698</v>
      </c>
    </row>
    <row r="6137" spans="2:6" x14ac:dyDescent="0.35">
      <c r="B6137" s="752" t="s">
        <v>1700</v>
      </c>
      <c r="C6137" s="752">
        <v>3323</v>
      </c>
      <c r="D6137" s="343" t="s">
        <v>11257</v>
      </c>
      <c r="E6137" s="752" t="s">
        <v>435</v>
      </c>
      <c r="F6137" s="752" t="s">
        <v>1698</v>
      </c>
    </row>
    <row r="6138" spans="2:6" x14ac:dyDescent="0.35">
      <c r="B6138" s="752" t="s">
        <v>1700</v>
      </c>
      <c r="C6138" s="752">
        <v>3324</v>
      </c>
      <c r="D6138" s="343" t="s">
        <v>11256</v>
      </c>
      <c r="E6138" s="752" t="s">
        <v>435</v>
      </c>
      <c r="F6138" s="752" t="s">
        <v>1698</v>
      </c>
    </row>
    <row r="6139" spans="2:6" x14ac:dyDescent="0.35">
      <c r="B6139" s="752" t="s">
        <v>1700</v>
      </c>
      <c r="C6139" s="752">
        <v>3324</v>
      </c>
      <c r="D6139" s="343" t="s">
        <v>11255</v>
      </c>
      <c r="E6139" s="752" t="s">
        <v>435</v>
      </c>
      <c r="F6139" s="752" t="s">
        <v>1698</v>
      </c>
    </row>
    <row r="6140" spans="2:6" x14ac:dyDescent="0.35">
      <c r="B6140" s="752" t="s">
        <v>1700</v>
      </c>
      <c r="C6140" s="752">
        <v>3324</v>
      </c>
      <c r="D6140" s="343" t="s">
        <v>11254</v>
      </c>
      <c r="E6140" s="752" t="s">
        <v>435</v>
      </c>
      <c r="F6140" s="752" t="s">
        <v>1698</v>
      </c>
    </row>
    <row r="6141" spans="2:6" x14ac:dyDescent="0.35">
      <c r="B6141" s="752" t="s">
        <v>1700</v>
      </c>
      <c r="C6141" s="752">
        <v>3325</v>
      </c>
      <c r="D6141" s="343" t="s">
        <v>11253</v>
      </c>
      <c r="E6141" s="752" t="s">
        <v>435</v>
      </c>
      <c r="F6141" s="752" t="s">
        <v>1698</v>
      </c>
    </row>
    <row r="6142" spans="2:6" x14ac:dyDescent="0.35">
      <c r="B6142" s="752" t="s">
        <v>1700</v>
      </c>
      <c r="C6142" s="752">
        <v>3325</v>
      </c>
      <c r="D6142" s="343" t="s">
        <v>11252</v>
      </c>
      <c r="E6142" s="752" t="s">
        <v>435</v>
      </c>
      <c r="F6142" s="752" t="s">
        <v>1698</v>
      </c>
    </row>
    <row r="6143" spans="2:6" x14ac:dyDescent="0.35">
      <c r="B6143" s="752" t="s">
        <v>1700</v>
      </c>
      <c r="C6143" s="752">
        <v>3325</v>
      </c>
      <c r="D6143" s="343" t="s">
        <v>11251</v>
      </c>
      <c r="E6143" s="752" t="s">
        <v>435</v>
      </c>
      <c r="F6143" s="752" t="s">
        <v>1698</v>
      </c>
    </row>
    <row r="6144" spans="2:6" x14ac:dyDescent="0.35">
      <c r="B6144" s="752" t="s">
        <v>1700</v>
      </c>
      <c r="C6144" s="752">
        <v>3325</v>
      </c>
      <c r="D6144" s="343" t="s">
        <v>11250</v>
      </c>
      <c r="E6144" s="752" t="s">
        <v>435</v>
      </c>
      <c r="F6144" s="752" t="s">
        <v>1698</v>
      </c>
    </row>
    <row r="6145" spans="2:6" x14ac:dyDescent="0.35">
      <c r="B6145" s="752" t="s">
        <v>1700</v>
      </c>
      <c r="C6145" s="752">
        <v>3328</v>
      </c>
      <c r="D6145" s="343" t="s">
        <v>3753</v>
      </c>
      <c r="E6145" s="752" t="s">
        <v>435</v>
      </c>
      <c r="F6145" s="752" t="s">
        <v>1698</v>
      </c>
    </row>
    <row r="6146" spans="2:6" x14ac:dyDescent="0.35">
      <c r="B6146" s="752" t="s">
        <v>1700</v>
      </c>
      <c r="C6146" s="752">
        <v>3329</v>
      </c>
      <c r="D6146" s="343" t="s">
        <v>11249</v>
      </c>
      <c r="E6146" s="752" t="s">
        <v>435</v>
      </c>
      <c r="F6146" s="752" t="s">
        <v>1698</v>
      </c>
    </row>
    <row r="6147" spans="2:6" x14ac:dyDescent="0.35">
      <c r="B6147" s="752" t="s">
        <v>1700</v>
      </c>
      <c r="C6147" s="752">
        <v>3329</v>
      </c>
      <c r="D6147" s="343" t="s">
        <v>11248</v>
      </c>
      <c r="E6147" s="752" t="s">
        <v>435</v>
      </c>
      <c r="F6147" s="752" t="s">
        <v>1698</v>
      </c>
    </row>
    <row r="6148" spans="2:6" x14ac:dyDescent="0.35">
      <c r="B6148" s="752" t="s">
        <v>1700</v>
      </c>
      <c r="C6148" s="752">
        <v>3329</v>
      </c>
      <c r="D6148" s="343" t="s">
        <v>11247</v>
      </c>
      <c r="E6148" s="752" t="s">
        <v>435</v>
      </c>
      <c r="F6148" s="752" t="s">
        <v>1698</v>
      </c>
    </row>
    <row r="6149" spans="2:6" x14ac:dyDescent="0.35">
      <c r="B6149" s="752" t="s">
        <v>1700</v>
      </c>
      <c r="C6149" s="752">
        <v>3330</v>
      </c>
      <c r="D6149" s="343" t="s">
        <v>11246</v>
      </c>
      <c r="E6149" s="752" t="s">
        <v>435</v>
      </c>
      <c r="F6149" s="752" t="s">
        <v>1698</v>
      </c>
    </row>
    <row r="6150" spans="2:6" x14ac:dyDescent="0.35">
      <c r="B6150" s="752" t="s">
        <v>1700</v>
      </c>
      <c r="C6150" s="752">
        <v>3331</v>
      </c>
      <c r="D6150" s="343" t="s">
        <v>8927</v>
      </c>
      <c r="E6150" s="752" t="s">
        <v>435</v>
      </c>
      <c r="F6150" s="752" t="s">
        <v>1711</v>
      </c>
    </row>
    <row r="6151" spans="2:6" x14ac:dyDescent="0.35">
      <c r="B6151" s="752" t="s">
        <v>1700</v>
      </c>
      <c r="C6151" s="752">
        <v>3331</v>
      </c>
      <c r="D6151" s="343" t="s">
        <v>11245</v>
      </c>
      <c r="E6151" s="752" t="s">
        <v>435</v>
      </c>
      <c r="F6151" s="752" t="s">
        <v>1711</v>
      </c>
    </row>
    <row r="6152" spans="2:6" x14ac:dyDescent="0.35">
      <c r="B6152" s="752" t="s">
        <v>1700</v>
      </c>
      <c r="C6152" s="752">
        <v>3331</v>
      </c>
      <c r="D6152" s="343" t="s">
        <v>5128</v>
      </c>
      <c r="E6152" s="752" t="s">
        <v>435</v>
      </c>
      <c r="F6152" s="752" t="s">
        <v>1711</v>
      </c>
    </row>
    <row r="6153" spans="2:6" x14ac:dyDescent="0.35">
      <c r="B6153" s="752" t="s">
        <v>1700</v>
      </c>
      <c r="C6153" s="752">
        <v>3331</v>
      </c>
      <c r="D6153" s="343" t="s">
        <v>11244</v>
      </c>
      <c r="E6153" s="752" t="s">
        <v>435</v>
      </c>
      <c r="F6153" s="752" t="s">
        <v>1711</v>
      </c>
    </row>
    <row r="6154" spans="2:6" x14ac:dyDescent="0.35">
      <c r="B6154" s="752" t="s">
        <v>1700</v>
      </c>
      <c r="C6154" s="752">
        <v>3331</v>
      </c>
      <c r="D6154" s="343" t="s">
        <v>11243</v>
      </c>
      <c r="E6154" s="752" t="s">
        <v>435</v>
      </c>
      <c r="F6154" s="752" t="s">
        <v>1711</v>
      </c>
    </row>
    <row r="6155" spans="2:6" x14ac:dyDescent="0.35">
      <c r="B6155" s="752" t="s">
        <v>1700</v>
      </c>
      <c r="C6155" s="752">
        <v>3331</v>
      </c>
      <c r="D6155" s="343" t="s">
        <v>8915</v>
      </c>
      <c r="E6155" s="752" t="s">
        <v>435</v>
      </c>
      <c r="F6155" s="752" t="s">
        <v>1711</v>
      </c>
    </row>
    <row r="6156" spans="2:6" x14ac:dyDescent="0.35">
      <c r="B6156" s="752" t="s">
        <v>1700</v>
      </c>
      <c r="C6156" s="752">
        <v>3331</v>
      </c>
      <c r="D6156" s="343" t="s">
        <v>11242</v>
      </c>
      <c r="E6156" s="752" t="s">
        <v>435</v>
      </c>
      <c r="F6156" s="752" t="s">
        <v>1711</v>
      </c>
    </row>
    <row r="6157" spans="2:6" x14ac:dyDescent="0.35">
      <c r="B6157" s="752" t="s">
        <v>1700</v>
      </c>
      <c r="C6157" s="752">
        <v>3332</v>
      </c>
      <c r="D6157" s="343" t="s">
        <v>11241</v>
      </c>
      <c r="E6157" s="752" t="s">
        <v>435</v>
      </c>
      <c r="F6157" s="752" t="s">
        <v>1698</v>
      </c>
    </row>
    <row r="6158" spans="2:6" x14ac:dyDescent="0.35">
      <c r="B6158" s="752" t="s">
        <v>1700</v>
      </c>
      <c r="C6158" s="752">
        <v>3333</v>
      </c>
      <c r="D6158" s="343" t="s">
        <v>11240</v>
      </c>
      <c r="E6158" s="752" t="s">
        <v>435</v>
      </c>
      <c r="F6158" s="752" t="s">
        <v>1698</v>
      </c>
    </row>
    <row r="6159" spans="2:6" x14ac:dyDescent="0.35">
      <c r="B6159" s="752" t="s">
        <v>1700</v>
      </c>
      <c r="C6159" s="752">
        <v>3333</v>
      </c>
      <c r="D6159" s="343" t="s">
        <v>11239</v>
      </c>
      <c r="E6159" s="752" t="s">
        <v>435</v>
      </c>
      <c r="F6159" s="752" t="s">
        <v>1698</v>
      </c>
    </row>
    <row r="6160" spans="2:6" x14ac:dyDescent="0.35">
      <c r="B6160" s="752" t="s">
        <v>1700</v>
      </c>
      <c r="C6160" s="752">
        <v>3334</v>
      </c>
      <c r="D6160" s="343" t="s">
        <v>11238</v>
      </c>
      <c r="E6160" s="752" t="s">
        <v>435</v>
      </c>
      <c r="F6160" s="752" t="s">
        <v>1698</v>
      </c>
    </row>
    <row r="6161" spans="2:6" x14ac:dyDescent="0.35">
      <c r="B6161" s="752" t="s">
        <v>1700</v>
      </c>
      <c r="C6161" s="752">
        <v>3334</v>
      </c>
      <c r="D6161" s="343" t="s">
        <v>11237</v>
      </c>
      <c r="E6161" s="752" t="s">
        <v>435</v>
      </c>
      <c r="F6161" s="752" t="s">
        <v>1698</v>
      </c>
    </row>
    <row r="6162" spans="2:6" x14ac:dyDescent="0.35">
      <c r="B6162" s="752" t="s">
        <v>1700</v>
      </c>
      <c r="C6162" s="752">
        <v>3334</v>
      </c>
      <c r="D6162" s="343" t="s">
        <v>11236</v>
      </c>
      <c r="E6162" s="752" t="s">
        <v>435</v>
      </c>
      <c r="F6162" s="752" t="s">
        <v>1698</v>
      </c>
    </row>
    <row r="6163" spans="2:6" x14ac:dyDescent="0.35">
      <c r="B6163" s="752" t="s">
        <v>1700</v>
      </c>
      <c r="C6163" s="752">
        <v>3334</v>
      </c>
      <c r="D6163" s="343" t="s">
        <v>11235</v>
      </c>
      <c r="E6163" s="752" t="s">
        <v>435</v>
      </c>
      <c r="F6163" s="752" t="s">
        <v>1698</v>
      </c>
    </row>
    <row r="6164" spans="2:6" x14ac:dyDescent="0.35">
      <c r="B6164" s="752" t="s">
        <v>1700</v>
      </c>
      <c r="C6164" s="752">
        <v>3334</v>
      </c>
      <c r="D6164" s="343" t="s">
        <v>11234</v>
      </c>
      <c r="E6164" s="752" t="s">
        <v>435</v>
      </c>
      <c r="F6164" s="752" t="s">
        <v>1698</v>
      </c>
    </row>
    <row r="6165" spans="2:6" x14ac:dyDescent="0.35">
      <c r="B6165" s="752" t="s">
        <v>1700</v>
      </c>
      <c r="C6165" s="752">
        <v>3335</v>
      </c>
      <c r="D6165" s="343" t="s">
        <v>11233</v>
      </c>
      <c r="E6165" s="752" t="s">
        <v>435</v>
      </c>
      <c r="F6165" s="753" t="s">
        <v>212</v>
      </c>
    </row>
    <row r="6166" spans="2:6" x14ac:dyDescent="0.35">
      <c r="B6166" s="752" t="s">
        <v>1700</v>
      </c>
      <c r="C6166" s="752">
        <v>3335</v>
      </c>
      <c r="D6166" s="343" t="s">
        <v>11232</v>
      </c>
      <c r="E6166" s="752" t="s">
        <v>435</v>
      </c>
      <c r="F6166" s="753" t="s">
        <v>212</v>
      </c>
    </row>
    <row r="6167" spans="2:6" x14ac:dyDescent="0.35">
      <c r="B6167" s="752" t="s">
        <v>1700</v>
      </c>
      <c r="C6167" s="752">
        <v>3335</v>
      </c>
      <c r="D6167" s="343" t="s">
        <v>11231</v>
      </c>
      <c r="E6167" s="752" t="s">
        <v>435</v>
      </c>
      <c r="F6167" s="752" t="s">
        <v>212</v>
      </c>
    </row>
    <row r="6168" spans="2:6" x14ac:dyDescent="0.35">
      <c r="B6168" s="752" t="s">
        <v>1700</v>
      </c>
      <c r="C6168" s="752">
        <v>3335</v>
      </c>
      <c r="D6168" s="343" t="s">
        <v>11230</v>
      </c>
      <c r="E6168" s="752" t="s">
        <v>435</v>
      </c>
      <c r="F6168" s="752" t="s">
        <v>212</v>
      </c>
    </row>
    <row r="6169" spans="2:6" x14ac:dyDescent="0.35">
      <c r="B6169" s="752" t="s">
        <v>1700</v>
      </c>
      <c r="C6169" s="752">
        <v>3335</v>
      </c>
      <c r="D6169" s="343" t="s">
        <v>11229</v>
      </c>
      <c r="E6169" s="752" t="s">
        <v>435</v>
      </c>
      <c r="F6169" s="753" t="s">
        <v>212</v>
      </c>
    </row>
    <row r="6170" spans="2:6" x14ac:dyDescent="0.35">
      <c r="B6170" s="752" t="s">
        <v>1700</v>
      </c>
      <c r="C6170" s="752">
        <v>3336</v>
      </c>
      <c r="D6170" s="343" t="s">
        <v>11228</v>
      </c>
      <c r="E6170" s="752" t="s">
        <v>435</v>
      </c>
      <c r="F6170" s="753" t="s">
        <v>212</v>
      </c>
    </row>
    <row r="6171" spans="2:6" x14ac:dyDescent="0.35">
      <c r="B6171" s="752" t="s">
        <v>1700</v>
      </c>
      <c r="C6171" s="752">
        <v>3336</v>
      </c>
      <c r="D6171" s="343" t="s">
        <v>11227</v>
      </c>
      <c r="E6171" s="752" t="s">
        <v>435</v>
      </c>
      <c r="F6171" s="753" t="s">
        <v>212</v>
      </c>
    </row>
    <row r="6172" spans="2:6" x14ac:dyDescent="0.35">
      <c r="B6172" s="752" t="s">
        <v>1700</v>
      </c>
      <c r="C6172" s="752">
        <v>3336</v>
      </c>
      <c r="D6172" s="343" t="s">
        <v>11226</v>
      </c>
      <c r="E6172" s="752" t="s">
        <v>435</v>
      </c>
      <c r="F6172" s="753" t="s">
        <v>212</v>
      </c>
    </row>
    <row r="6173" spans="2:6" x14ac:dyDescent="0.35">
      <c r="B6173" s="752" t="s">
        <v>1700</v>
      </c>
      <c r="C6173" s="752">
        <v>3337</v>
      </c>
      <c r="D6173" s="343" t="s">
        <v>11225</v>
      </c>
      <c r="E6173" s="752" t="s">
        <v>435</v>
      </c>
      <c r="F6173" s="753" t="s">
        <v>212</v>
      </c>
    </row>
    <row r="6174" spans="2:6" x14ac:dyDescent="0.35">
      <c r="B6174" s="752" t="s">
        <v>1700</v>
      </c>
      <c r="C6174" s="752">
        <v>3337</v>
      </c>
      <c r="D6174" s="343" t="s">
        <v>11224</v>
      </c>
      <c r="E6174" s="752" t="s">
        <v>435</v>
      </c>
      <c r="F6174" s="752" t="s">
        <v>212</v>
      </c>
    </row>
    <row r="6175" spans="2:6" x14ac:dyDescent="0.35">
      <c r="B6175" s="752" t="s">
        <v>1700</v>
      </c>
      <c r="C6175" s="752">
        <v>3337</v>
      </c>
      <c r="D6175" s="343" t="s">
        <v>4654</v>
      </c>
      <c r="E6175" s="752" t="s">
        <v>435</v>
      </c>
      <c r="F6175" s="752" t="s">
        <v>212</v>
      </c>
    </row>
    <row r="6176" spans="2:6" x14ac:dyDescent="0.35">
      <c r="B6176" s="752" t="s">
        <v>1700</v>
      </c>
      <c r="C6176" s="752">
        <v>3337</v>
      </c>
      <c r="D6176" s="343" t="s">
        <v>11223</v>
      </c>
      <c r="E6176" s="752" t="s">
        <v>435</v>
      </c>
      <c r="F6176" s="752" t="s">
        <v>212</v>
      </c>
    </row>
    <row r="6177" spans="2:6" x14ac:dyDescent="0.35">
      <c r="B6177" s="752" t="s">
        <v>1700</v>
      </c>
      <c r="C6177" s="752">
        <v>3337</v>
      </c>
      <c r="D6177" s="343" t="s">
        <v>11222</v>
      </c>
      <c r="E6177" s="752" t="s">
        <v>435</v>
      </c>
      <c r="F6177" s="752" t="s">
        <v>212</v>
      </c>
    </row>
    <row r="6178" spans="2:6" x14ac:dyDescent="0.35">
      <c r="B6178" s="752" t="s">
        <v>1700</v>
      </c>
      <c r="C6178" s="752">
        <v>3338</v>
      </c>
      <c r="D6178" s="343" t="s">
        <v>9106</v>
      </c>
      <c r="E6178" s="752" t="s">
        <v>435</v>
      </c>
      <c r="F6178" s="752" t="s">
        <v>212</v>
      </c>
    </row>
    <row r="6179" spans="2:6" x14ac:dyDescent="0.35">
      <c r="B6179" s="752" t="s">
        <v>1700</v>
      </c>
      <c r="C6179" s="752">
        <v>3338</v>
      </c>
      <c r="D6179" s="343" t="s">
        <v>11221</v>
      </c>
      <c r="E6179" s="752" t="s">
        <v>435</v>
      </c>
      <c r="F6179" s="753" t="s">
        <v>212</v>
      </c>
    </row>
    <row r="6180" spans="2:6" x14ac:dyDescent="0.35">
      <c r="B6180" s="752" t="s">
        <v>1700</v>
      </c>
      <c r="C6180" s="752">
        <v>3338</v>
      </c>
      <c r="D6180" s="343" t="s">
        <v>11220</v>
      </c>
      <c r="E6180" s="752" t="s">
        <v>435</v>
      </c>
      <c r="F6180" s="752" t="s">
        <v>212</v>
      </c>
    </row>
    <row r="6181" spans="2:6" x14ac:dyDescent="0.35">
      <c r="B6181" s="752" t="s">
        <v>1700</v>
      </c>
      <c r="C6181" s="752">
        <v>3338</v>
      </c>
      <c r="D6181" s="343" t="s">
        <v>11219</v>
      </c>
      <c r="E6181" s="752" t="s">
        <v>435</v>
      </c>
      <c r="F6181" s="752" t="s">
        <v>212</v>
      </c>
    </row>
    <row r="6182" spans="2:6" x14ac:dyDescent="0.35">
      <c r="B6182" s="752" t="s">
        <v>1700</v>
      </c>
      <c r="C6182" s="752">
        <v>3338</v>
      </c>
      <c r="D6182" s="343" t="s">
        <v>11218</v>
      </c>
      <c r="E6182" s="752" t="s">
        <v>435</v>
      </c>
      <c r="F6182" s="752" t="s">
        <v>212</v>
      </c>
    </row>
    <row r="6183" spans="2:6" x14ac:dyDescent="0.35">
      <c r="B6183" s="752" t="s">
        <v>1700</v>
      </c>
      <c r="C6183" s="752">
        <v>3338</v>
      </c>
      <c r="D6183" s="343" t="s">
        <v>11217</v>
      </c>
      <c r="E6183" s="752" t="s">
        <v>435</v>
      </c>
      <c r="F6183" s="753" t="s">
        <v>212</v>
      </c>
    </row>
    <row r="6184" spans="2:6" x14ac:dyDescent="0.35">
      <c r="B6184" s="752" t="s">
        <v>1700</v>
      </c>
      <c r="C6184" s="752">
        <v>3338</v>
      </c>
      <c r="D6184" s="343" t="s">
        <v>11216</v>
      </c>
      <c r="E6184" s="752" t="s">
        <v>435</v>
      </c>
      <c r="F6184" s="753" t="s">
        <v>212</v>
      </c>
    </row>
    <row r="6185" spans="2:6" x14ac:dyDescent="0.35">
      <c r="B6185" s="752" t="s">
        <v>1700</v>
      </c>
      <c r="C6185" s="752">
        <v>3340</v>
      </c>
      <c r="D6185" s="343" t="s">
        <v>11215</v>
      </c>
      <c r="E6185" s="752" t="s">
        <v>435</v>
      </c>
      <c r="F6185" s="752" t="s">
        <v>212</v>
      </c>
    </row>
    <row r="6186" spans="2:6" x14ac:dyDescent="0.35">
      <c r="B6186" s="752" t="s">
        <v>1700</v>
      </c>
      <c r="C6186" s="752">
        <v>3340</v>
      </c>
      <c r="D6186" s="343" t="s">
        <v>11214</v>
      </c>
      <c r="E6186" s="752" t="s">
        <v>435</v>
      </c>
      <c r="F6186" s="752" t="s">
        <v>212</v>
      </c>
    </row>
    <row r="6187" spans="2:6" x14ac:dyDescent="0.35">
      <c r="B6187" s="752" t="s">
        <v>1700</v>
      </c>
      <c r="C6187" s="752">
        <v>3340</v>
      </c>
      <c r="D6187" s="343" t="s">
        <v>11213</v>
      </c>
      <c r="E6187" s="752" t="s">
        <v>435</v>
      </c>
      <c r="F6187" s="752" t="s">
        <v>212</v>
      </c>
    </row>
    <row r="6188" spans="2:6" x14ac:dyDescent="0.35">
      <c r="B6188" s="752" t="s">
        <v>1700</v>
      </c>
      <c r="C6188" s="752">
        <v>3340</v>
      </c>
      <c r="D6188" s="343" t="s">
        <v>11212</v>
      </c>
      <c r="E6188" s="752" t="s">
        <v>435</v>
      </c>
      <c r="F6188" s="752" t="s">
        <v>212</v>
      </c>
    </row>
    <row r="6189" spans="2:6" x14ac:dyDescent="0.35">
      <c r="B6189" s="752" t="s">
        <v>1700</v>
      </c>
      <c r="C6189" s="752">
        <v>3340</v>
      </c>
      <c r="D6189" s="343" t="s">
        <v>11211</v>
      </c>
      <c r="E6189" s="752" t="s">
        <v>435</v>
      </c>
      <c r="F6189" s="752" t="s">
        <v>212</v>
      </c>
    </row>
    <row r="6190" spans="2:6" x14ac:dyDescent="0.35">
      <c r="B6190" s="752" t="s">
        <v>1700</v>
      </c>
      <c r="C6190" s="752">
        <v>3340</v>
      </c>
      <c r="D6190" s="343" t="s">
        <v>11210</v>
      </c>
      <c r="E6190" s="752" t="s">
        <v>435</v>
      </c>
      <c r="F6190" s="752" t="s">
        <v>212</v>
      </c>
    </row>
    <row r="6191" spans="2:6" x14ac:dyDescent="0.35">
      <c r="B6191" s="752" t="s">
        <v>1700</v>
      </c>
      <c r="C6191" s="752">
        <v>3340</v>
      </c>
      <c r="D6191" s="343" t="s">
        <v>11209</v>
      </c>
      <c r="E6191" s="752" t="s">
        <v>435</v>
      </c>
      <c r="F6191" s="752" t="s">
        <v>212</v>
      </c>
    </row>
    <row r="6192" spans="2:6" x14ac:dyDescent="0.35">
      <c r="B6192" s="752" t="s">
        <v>1700</v>
      </c>
      <c r="C6192" s="752">
        <v>3340</v>
      </c>
      <c r="D6192" s="343" t="s">
        <v>11208</v>
      </c>
      <c r="E6192" s="752" t="s">
        <v>435</v>
      </c>
      <c r="F6192" s="752" t="s">
        <v>212</v>
      </c>
    </row>
    <row r="6193" spans="2:6" x14ac:dyDescent="0.35">
      <c r="B6193" s="752" t="s">
        <v>1700</v>
      </c>
      <c r="C6193" s="752">
        <v>3340</v>
      </c>
      <c r="D6193" s="343" t="s">
        <v>11207</v>
      </c>
      <c r="E6193" s="752" t="s">
        <v>435</v>
      </c>
      <c r="F6193" s="752" t="s">
        <v>212</v>
      </c>
    </row>
    <row r="6194" spans="2:6" x14ac:dyDescent="0.35">
      <c r="B6194" s="752" t="s">
        <v>1700</v>
      </c>
      <c r="C6194" s="752">
        <v>3340</v>
      </c>
      <c r="D6194" s="343" t="s">
        <v>11206</v>
      </c>
      <c r="E6194" s="752" t="s">
        <v>435</v>
      </c>
      <c r="F6194" s="752" t="s">
        <v>212</v>
      </c>
    </row>
    <row r="6195" spans="2:6" x14ac:dyDescent="0.35">
      <c r="B6195" s="752" t="s">
        <v>1700</v>
      </c>
      <c r="C6195" s="752">
        <v>3340</v>
      </c>
      <c r="D6195" s="343" t="s">
        <v>11205</v>
      </c>
      <c r="E6195" s="752" t="s">
        <v>435</v>
      </c>
      <c r="F6195" s="752" t="s">
        <v>212</v>
      </c>
    </row>
    <row r="6196" spans="2:6" x14ac:dyDescent="0.35">
      <c r="B6196" s="752" t="s">
        <v>1700</v>
      </c>
      <c r="C6196" s="752">
        <v>3340</v>
      </c>
      <c r="D6196" s="343" t="s">
        <v>11204</v>
      </c>
      <c r="E6196" s="752" t="s">
        <v>435</v>
      </c>
      <c r="F6196" s="752" t="s">
        <v>212</v>
      </c>
    </row>
    <row r="6197" spans="2:6" x14ac:dyDescent="0.35">
      <c r="B6197" s="752" t="s">
        <v>1700</v>
      </c>
      <c r="C6197" s="752">
        <v>3340</v>
      </c>
      <c r="D6197" s="343" t="s">
        <v>11203</v>
      </c>
      <c r="E6197" s="752" t="s">
        <v>435</v>
      </c>
      <c r="F6197" s="752" t="s">
        <v>212</v>
      </c>
    </row>
    <row r="6198" spans="2:6" x14ac:dyDescent="0.35">
      <c r="B6198" s="752" t="s">
        <v>1700</v>
      </c>
      <c r="C6198" s="752">
        <v>3341</v>
      </c>
      <c r="D6198" s="343" t="s">
        <v>11202</v>
      </c>
      <c r="E6198" s="752" t="s">
        <v>435</v>
      </c>
      <c r="F6198" s="752" t="s">
        <v>1698</v>
      </c>
    </row>
    <row r="6199" spans="2:6" x14ac:dyDescent="0.35">
      <c r="B6199" s="752" t="s">
        <v>1700</v>
      </c>
      <c r="C6199" s="752">
        <v>3341</v>
      </c>
      <c r="D6199" s="343" t="s">
        <v>11201</v>
      </c>
      <c r="E6199" s="752" t="s">
        <v>435</v>
      </c>
      <c r="F6199" s="752" t="s">
        <v>1698</v>
      </c>
    </row>
    <row r="6200" spans="2:6" x14ac:dyDescent="0.35">
      <c r="B6200" s="752" t="s">
        <v>1700</v>
      </c>
      <c r="C6200" s="752">
        <v>3341</v>
      </c>
      <c r="D6200" s="343" t="s">
        <v>11200</v>
      </c>
      <c r="E6200" s="752" t="s">
        <v>435</v>
      </c>
      <c r="F6200" s="752" t="s">
        <v>1698</v>
      </c>
    </row>
    <row r="6201" spans="2:6" x14ac:dyDescent="0.35">
      <c r="B6201" s="752" t="s">
        <v>1700</v>
      </c>
      <c r="C6201" s="752">
        <v>3341</v>
      </c>
      <c r="D6201" s="343" t="s">
        <v>11199</v>
      </c>
      <c r="E6201" s="752" t="s">
        <v>435</v>
      </c>
      <c r="F6201" s="752" t="s">
        <v>1698</v>
      </c>
    </row>
    <row r="6202" spans="2:6" x14ac:dyDescent="0.35">
      <c r="B6202" s="752" t="s">
        <v>1700</v>
      </c>
      <c r="C6202" s="752">
        <v>3341</v>
      </c>
      <c r="D6202" s="343" t="s">
        <v>11198</v>
      </c>
      <c r="E6202" s="752" t="s">
        <v>435</v>
      </c>
      <c r="F6202" s="752" t="s">
        <v>1698</v>
      </c>
    </row>
    <row r="6203" spans="2:6" x14ac:dyDescent="0.35">
      <c r="B6203" s="752" t="s">
        <v>1700</v>
      </c>
      <c r="C6203" s="752">
        <v>3342</v>
      </c>
      <c r="D6203" s="343" t="s">
        <v>11197</v>
      </c>
      <c r="E6203" s="752" t="s">
        <v>435</v>
      </c>
      <c r="F6203" s="752" t="s">
        <v>1711</v>
      </c>
    </row>
    <row r="6204" spans="2:6" x14ac:dyDescent="0.35">
      <c r="B6204" s="752" t="s">
        <v>1700</v>
      </c>
      <c r="C6204" s="752">
        <v>3342</v>
      </c>
      <c r="D6204" s="343" t="s">
        <v>11196</v>
      </c>
      <c r="E6204" s="752" t="s">
        <v>435</v>
      </c>
      <c r="F6204" s="752" t="s">
        <v>1698</v>
      </c>
    </row>
    <row r="6205" spans="2:6" x14ac:dyDescent="0.35">
      <c r="B6205" s="752" t="s">
        <v>1700</v>
      </c>
      <c r="C6205" s="752">
        <v>3342</v>
      </c>
      <c r="D6205" s="343" t="s">
        <v>11195</v>
      </c>
      <c r="E6205" s="752" t="s">
        <v>435</v>
      </c>
      <c r="F6205" s="752" t="s">
        <v>1698</v>
      </c>
    </row>
    <row r="6206" spans="2:6" x14ac:dyDescent="0.35">
      <c r="B6206" s="752" t="s">
        <v>1700</v>
      </c>
      <c r="C6206" s="752">
        <v>3342</v>
      </c>
      <c r="D6206" s="343" t="s">
        <v>11194</v>
      </c>
      <c r="E6206" s="752" t="s">
        <v>435</v>
      </c>
      <c r="F6206" s="752" t="s">
        <v>1698</v>
      </c>
    </row>
    <row r="6207" spans="2:6" x14ac:dyDescent="0.35">
      <c r="B6207" s="752" t="s">
        <v>1700</v>
      </c>
      <c r="C6207" s="752">
        <v>3342</v>
      </c>
      <c r="D6207" s="343" t="s">
        <v>11193</v>
      </c>
      <c r="E6207" s="752" t="s">
        <v>435</v>
      </c>
      <c r="F6207" s="752" t="s">
        <v>1698</v>
      </c>
    </row>
    <row r="6208" spans="2:6" x14ac:dyDescent="0.35">
      <c r="B6208" s="752" t="s">
        <v>1700</v>
      </c>
      <c r="C6208" s="752">
        <v>3342</v>
      </c>
      <c r="D6208" s="343" t="s">
        <v>11192</v>
      </c>
      <c r="E6208" s="752" t="s">
        <v>435</v>
      </c>
      <c r="F6208" s="752" t="s">
        <v>1698</v>
      </c>
    </row>
    <row r="6209" spans="2:6" x14ac:dyDescent="0.35">
      <c r="B6209" s="752" t="s">
        <v>1700</v>
      </c>
      <c r="C6209" s="752">
        <v>3342</v>
      </c>
      <c r="D6209" s="343" t="s">
        <v>11191</v>
      </c>
      <c r="E6209" s="752" t="s">
        <v>435</v>
      </c>
      <c r="F6209" s="752" t="s">
        <v>1698</v>
      </c>
    </row>
    <row r="6210" spans="2:6" x14ac:dyDescent="0.35">
      <c r="B6210" s="752" t="s">
        <v>1700</v>
      </c>
      <c r="C6210" s="752">
        <v>3342</v>
      </c>
      <c r="D6210" s="343" t="s">
        <v>11190</v>
      </c>
      <c r="E6210" s="752" t="s">
        <v>435</v>
      </c>
      <c r="F6210" s="752" t="s">
        <v>1698</v>
      </c>
    </row>
    <row r="6211" spans="2:6" x14ac:dyDescent="0.35">
      <c r="B6211" s="752" t="s">
        <v>1700</v>
      </c>
      <c r="C6211" s="752">
        <v>3342</v>
      </c>
      <c r="D6211" s="343" t="s">
        <v>11189</v>
      </c>
      <c r="E6211" s="752" t="s">
        <v>435</v>
      </c>
      <c r="F6211" s="752" t="s">
        <v>1698</v>
      </c>
    </row>
    <row r="6212" spans="2:6" x14ac:dyDescent="0.35">
      <c r="B6212" s="752" t="s">
        <v>1700</v>
      </c>
      <c r="C6212" s="752">
        <v>3345</v>
      </c>
      <c r="D6212" s="343" t="s">
        <v>2243</v>
      </c>
      <c r="E6212" s="752" t="s">
        <v>435</v>
      </c>
      <c r="F6212" s="752" t="s">
        <v>1698</v>
      </c>
    </row>
    <row r="6213" spans="2:6" x14ac:dyDescent="0.35">
      <c r="B6213" s="752" t="s">
        <v>1700</v>
      </c>
      <c r="C6213" s="752">
        <v>3350</v>
      </c>
      <c r="D6213" s="343" t="s">
        <v>11188</v>
      </c>
      <c r="E6213" s="752" t="s">
        <v>435</v>
      </c>
      <c r="F6213" s="752" t="s">
        <v>1711</v>
      </c>
    </row>
    <row r="6214" spans="2:6" x14ac:dyDescent="0.35">
      <c r="B6214" s="752" t="s">
        <v>1700</v>
      </c>
      <c r="C6214" s="752">
        <v>3350</v>
      </c>
      <c r="D6214" s="343" t="s">
        <v>11187</v>
      </c>
      <c r="E6214" s="752" t="s">
        <v>435</v>
      </c>
      <c r="F6214" s="752" t="s">
        <v>1711</v>
      </c>
    </row>
    <row r="6215" spans="2:6" x14ac:dyDescent="0.35">
      <c r="B6215" s="752" t="s">
        <v>1700</v>
      </c>
      <c r="C6215" s="752">
        <v>3350</v>
      </c>
      <c r="D6215" s="343" t="s">
        <v>11186</v>
      </c>
      <c r="E6215" s="752" t="s">
        <v>435</v>
      </c>
      <c r="F6215" s="752" t="s">
        <v>1711</v>
      </c>
    </row>
    <row r="6216" spans="2:6" x14ac:dyDescent="0.35">
      <c r="B6216" s="752" t="s">
        <v>1700</v>
      </c>
      <c r="C6216" s="752">
        <v>3350</v>
      </c>
      <c r="D6216" s="343" t="s">
        <v>11185</v>
      </c>
      <c r="E6216" s="752" t="s">
        <v>435</v>
      </c>
      <c r="F6216" s="752" t="s">
        <v>1711</v>
      </c>
    </row>
    <row r="6217" spans="2:6" x14ac:dyDescent="0.35">
      <c r="B6217" s="752" t="s">
        <v>1700</v>
      </c>
      <c r="C6217" s="752">
        <v>3350</v>
      </c>
      <c r="D6217" s="343" t="s">
        <v>11184</v>
      </c>
      <c r="E6217" s="752" t="s">
        <v>435</v>
      </c>
      <c r="F6217" s="752" t="s">
        <v>1711</v>
      </c>
    </row>
    <row r="6218" spans="2:6" x14ac:dyDescent="0.35">
      <c r="B6218" s="752" t="s">
        <v>1700</v>
      </c>
      <c r="C6218" s="752">
        <v>3350</v>
      </c>
      <c r="D6218" s="343" t="s">
        <v>11183</v>
      </c>
      <c r="E6218" s="752" t="s">
        <v>435</v>
      </c>
      <c r="F6218" s="752" t="s">
        <v>1711</v>
      </c>
    </row>
    <row r="6219" spans="2:6" x14ac:dyDescent="0.35">
      <c r="B6219" s="752" t="s">
        <v>1700</v>
      </c>
      <c r="C6219" s="752">
        <v>3350</v>
      </c>
      <c r="D6219" s="343" t="s">
        <v>11182</v>
      </c>
      <c r="E6219" s="752" t="s">
        <v>435</v>
      </c>
      <c r="F6219" s="752" t="s">
        <v>1711</v>
      </c>
    </row>
    <row r="6220" spans="2:6" x14ac:dyDescent="0.35">
      <c r="B6220" s="752" t="s">
        <v>1700</v>
      </c>
      <c r="C6220" s="752">
        <v>3350</v>
      </c>
      <c r="D6220" s="343" t="s">
        <v>5039</v>
      </c>
      <c r="E6220" s="752" t="s">
        <v>435</v>
      </c>
      <c r="F6220" s="752" t="s">
        <v>1711</v>
      </c>
    </row>
    <row r="6221" spans="2:6" x14ac:dyDescent="0.35">
      <c r="B6221" s="752" t="s">
        <v>1700</v>
      </c>
      <c r="C6221" s="752">
        <v>3350</v>
      </c>
      <c r="D6221" s="343" t="s">
        <v>3070</v>
      </c>
      <c r="E6221" s="752" t="s">
        <v>435</v>
      </c>
      <c r="F6221" s="752" t="s">
        <v>1711</v>
      </c>
    </row>
    <row r="6222" spans="2:6" x14ac:dyDescent="0.35">
      <c r="B6222" s="752" t="s">
        <v>1700</v>
      </c>
      <c r="C6222" s="752">
        <v>3350</v>
      </c>
      <c r="D6222" s="343" t="s">
        <v>11181</v>
      </c>
      <c r="E6222" s="752" t="s">
        <v>435</v>
      </c>
      <c r="F6222" s="752" t="s">
        <v>1711</v>
      </c>
    </row>
    <row r="6223" spans="2:6" x14ac:dyDescent="0.35">
      <c r="B6223" s="752" t="s">
        <v>1700</v>
      </c>
      <c r="C6223" s="752">
        <v>3350</v>
      </c>
      <c r="D6223" s="343" t="s">
        <v>7272</v>
      </c>
      <c r="E6223" s="752" t="s">
        <v>435</v>
      </c>
      <c r="F6223" s="752" t="s">
        <v>1711</v>
      </c>
    </row>
    <row r="6224" spans="2:6" x14ac:dyDescent="0.35">
      <c r="B6224" s="752" t="s">
        <v>1700</v>
      </c>
      <c r="C6224" s="752">
        <v>3350</v>
      </c>
      <c r="D6224" s="343" t="s">
        <v>10761</v>
      </c>
      <c r="E6224" s="752" t="s">
        <v>435</v>
      </c>
      <c r="F6224" s="752" t="s">
        <v>1711</v>
      </c>
    </row>
    <row r="6225" spans="2:6" x14ac:dyDescent="0.35">
      <c r="B6225" s="752" t="s">
        <v>1700</v>
      </c>
      <c r="C6225" s="752">
        <v>3350</v>
      </c>
      <c r="D6225" s="343" t="s">
        <v>11180</v>
      </c>
      <c r="E6225" s="752" t="s">
        <v>435</v>
      </c>
      <c r="F6225" s="752" t="s">
        <v>1711</v>
      </c>
    </row>
    <row r="6226" spans="2:6" x14ac:dyDescent="0.35">
      <c r="B6226" s="752" t="s">
        <v>1700</v>
      </c>
      <c r="C6226" s="752">
        <v>3350</v>
      </c>
      <c r="D6226" s="343" t="s">
        <v>11179</v>
      </c>
      <c r="E6226" s="752" t="s">
        <v>435</v>
      </c>
      <c r="F6226" s="752" t="s">
        <v>1711</v>
      </c>
    </row>
    <row r="6227" spans="2:6" x14ac:dyDescent="0.35">
      <c r="B6227" s="752" t="s">
        <v>1700</v>
      </c>
      <c r="C6227" s="752">
        <v>3350</v>
      </c>
      <c r="D6227" s="343" t="s">
        <v>11178</v>
      </c>
      <c r="E6227" s="752" t="s">
        <v>435</v>
      </c>
      <c r="F6227" s="752" t="s">
        <v>1711</v>
      </c>
    </row>
    <row r="6228" spans="2:6" x14ac:dyDescent="0.35">
      <c r="B6228" s="752" t="s">
        <v>1700</v>
      </c>
      <c r="C6228" s="752">
        <v>3350</v>
      </c>
      <c r="D6228" s="343" t="s">
        <v>11177</v>
      </c>
      <c r="E6228" s="752" t="s">
        <v>435</v>
      </c>
      <c r="F6228" s="752" t="s">
        <v>1711</v>
      </c>
    </row>
    <row r="6229" spans="2:6" x14ac:dyDescent="0.35">
      <c r="B6229" s="752" t="s">
        <v>1700</v>
      </c>
      <c r="C6229" s="752">
        <v>3350</v>
      </c>
      <c r="D6229" s="343" t="s">
        <v>11176</v>
      </c>
      <c r="E6229" s="752" t="s">
        <v>435</v>
      </c>
      <c r="F6229" s="752" t="s">
        <v>1711</v>
      </c>
    </row>
    <row r="6230" spans="2:6" x14ac:dyDescent="0.35">
      <c r="B6230" s="752" t="s">
        <v>1700</v>
      </c>
      <c r="C6230" s="752">
        <v>3350</v>
      </c>
      <c r="D6230" s="343" t="s">
        <v>3880</v>
      </c>
      <c r="E6230" s="752" t="s">
        <v>435</v>
      </c>
      <c r="F6230" s="752" t="s">
        <v>1711</v>
      </c>
    </row>
    <row r="6231" spans="2:6" x14ac:dyDescent="0.35">
      <c r="B6231" s="752" t="s">
        <v>1700</v>
      </c>
      <c r="C6231" s="752">
        <v>3350</v>
      </c>
      <c r="D6231" s="343" t="s">
        <v>11175</v>
      </c>
      <c r="E6231" s="752" t="s">
        <v>435</v>
      </c>
      <c r="F6231" s="752" t="s">
        <v>1711</v>
      </c>
    </row>
    <row r="6232" spans="2:6" x14ac:dyDescent="0.35">
      <c r="B6232" s="752" t="s">
        <v>1700</v>
      </c>
      <c r="C6232" s="752">
        <v>3350</v>
      </c>
      <c r="D6232" s="343" t="s">
        <v>11174</v>
      </c>
      <c r="E6232" s="752" t="s">
        <v>435</v>
      </c>
      <c r="F6232" s="752" t="s">
        <v>1711</v>
      </c>
    </row>
    <row r="6233" spans="2:6" x14ac:dyDescent="0.35">
      <c r="B6233" s="752" t="s">
        <v>1700</v>
      </c>
      <c r="C6233" s="752">
        <v>3350</v>
      </c>
      <c r="D6233" s="343" t="s">
        <v>11173</v>
      </c>
      <c r="E6233" s="752" t="s">
        <v>435</v>
      </c>
      <c r="F6233" s="752" t="s">
        <v>1711</v>
      </c>
    </row>
    <row r="6234" spans="2:6" x14ac:dyDescent="0.35">
      <c r="B6234" s="752" t="s">
        <v>1700</v>
      </c>
      <c r="C6234" s="752">
        <v>3350</v>
      </c>
      <c r="D6234" s="343" t="s">
        <v>6473</v>
      </c>
      <c r="E6234" s="752" t="s">
        <v>435</v>
      </c>
      <c r="F6234" s="752" t="s">
        <v>1711</v>
      </c>
    </row>
    <row r="6235" spans="2:6" x14ac:dyDescent="0.35">
      <c r="B6235" s="752" t="s">
        <v>1700</v>
      </c>
      <c r="C6235" s="752">
        <v>3351</v>
      </c>
      <c r="D6235" s="343" t="s">
        <v>11172</v>
      </c>
      <c r="E6235" s="752" t="s">
        <v>435</v>
      </c>
      <c r="F6235" s="752" t="s">
        <v>1711</v>
      </c>
    </row>
    <row r="6236" spans="2:6" x14ac:dyDescent="0.35">
      <c r="B6236" s="752" t="s">
        <v>1700</v>
      </c>
      <c r="C6236" s="752">
        <v>3351</v>
      </c>
      <c r="D6236" s="343" t="s">
        <v>11171</v>
      </c>
      <c r="E6236" s="752" t="s">
        <v>435</v>
      </c>
      <c r="F6236" s="752" t="s">
        <v>1711</v>
      </c>
    </row>
    <row r="6237" spans="2:6" x14ac:dyDescent="0.35">
      <c r="B6237" s="752" t="s">
        <v>1700</v>
      </c>
      <c r="C6237" s="752">
        <v>3351</v>
      </c>
      <c r="D6237" s="343" t="s">
        <v>11170</v>
      </c>
      <c r="E6237" s="752" t="s">
        <v>435</v>
      </c>
      <c r="F6237" s="752" t="s">
        <v>1711</v>
      </c>
    </row>
    <row r="6238" spans="2:6" x14ac:dyDescent="0.35">
      <c r="B6238" s="752" t="s">
        <v>1700</v>
      </c>
      <c r="C6238" s="752">
        <v>3351</v>
      </c>
      <c r="D6238" s="343" t="s">
        <v>11169</v>
      </c>
      <c r="E6238" s="752" t="s">
        <v>435</v>
      </c>
      <c r="F6238" s="752" t="s">
        <v>1711</v>
      </c>
    </row>
    <row r="6239" spans="2:6" x14ac:dyDescent="0.35">
      <c r="B6239" s="752" t="s">
        <v>1700</v>
      </c>
      <c r="C6239" s="752">
        <v>3351</v>
      </c>
      <c r="D6239" s="343" t="s">
        <v>11168</v>
      </c>
      <c r="E6239" s="752" t="s">
        <v>435</v>
      </c>
      <c r="F6239" s="752" t="s">
        <v>1711</v>
      </c>
    </row>
    <row r="6240" spans="2:6" x14ac:dyDescent="0.35">
      <c r="B6240" s="752" t="s">
        <v>1700</v>
      </c>
      <c r="C6240" s="752">
        <v>3351</v>
      </c>
      <c r="D6240" s="343" t="s">
        <v>11167</v>
      </c>
      <c r="E6240" s="752" t="s">
        <v>435</v>
      </c>
      <c r="F6240" s="752" t="s">
        <v>1711</v>
      </c>
    </row>
    <row r="6241" spans="2:6" x14ac:dyDescent="0.35">
      <c r="B6241" s="752" t="s">
        <v>1700</v>
      </c>
      <c r="C6241" s="752">
        <v>3351</v>
      </c>
      <c r="D6241" s="343" t="s">
        <v>1805</v>
      </c>
      <c r="E6241" s="752" t="s">
        <v>435</v>
      </c>
      <c r="F6241" s="752" t="s">
        <v>1711</v>
      </c>
    </row>
    <row r="6242" spans="2:6" x14ac:dyDescent="0.35">
      <c r="B6242" s="752" t="s">
        <v>1700</v>
      </c>
      <c r="C6242" s="752">
        <v>3351</v>
      </c>
      <c r="D6242" s="343" t="s">
        <v>11166</v>
      </c>
      <c r="E6242" s="752" t="s">
        <v>435</v>
      </c>
      <c r="F6242" s="752" t="s">
        <v>1711</v>
      </c>
    </row>
    <row r="6243" spans="2:6" x14ac:dyDescent="0.35">
      <c r="B6243" s="752" t="s">
        <v>1700</v>
      </c>
      <c r="C6243" s="752">
        <v>3351</v>
      </c>
      <c r="D6243" s="343" t="s">
        <v>11165</v>
      </c>
      <c r="E6243" s="752" t="s">
        <v>435</v>
      </c>
      <c r="F6243" s="752" t="s">
        <v>1711</v>
      </c>
    </row>
    <row r="6244" spans="2:6" x14ac:dyDescent="0.35">
      <c r="B6244" s="752" t="s">
        <v>1700</v>
      </c>
      <c r="C6244" s="752">
        <v>3351</v>
      </c>
      <c r="D6244" s="343" t="s">
        <v>11164</v>
      </c>
      <c r="E6244" s="752" t="s">
        <v>435</v>
      </c>
      <c r="F6244" s="752" t="s">
        <v>1711</v>
      </c>
    </row>
    <row r="6245" spans="2:6" x14ac:dyDescent="0.35">
      <c r="B6245" s="752" t="s">
        <v>1700</v>
      </c>
      <c r="C6245" s="752">
        <v>3351</v>
      </c>
      <c r="D6245" s="343" t="s">
        <v>11163</v>
      </c>
      <c r="E6245" s="752" t="s">
        <v>435</v>
      </c>
      <c r="F6245" s="752" t="s">
        <v>1711</v>
      </c>
    </row>
    <row r="6246" spans="2:6" x14ac:dyDescent="0.35">
      <c r="B6246" s="752" t="s">
        <v>1700</v>
      </c>
      <c r="C6246" s="752">
        <v>3351</v>
      </c>
      <c r="D6246" s="343" t="s">
        <v>11162</v>
      </c>
      <c r="E6246" s="752" t="s">
        <v>435</v>
      </c>
      <c r="F6246" s="752" t="s">
        <v>1711</v>
      </c>
    </row>
    <row r="6247" spans="2:6" x14ac:dyDescent="0.35">
      <c r="B6247" s="752" t="s">
        <v>1700</v>
      </c>
      <c r="C6247" s="752">
        <v>3351</v>
      </c>
      <c r="D6247" s="343" t="s">
        <v>8480</v>
      </c>
      <c r="E6247" s="752" t="s">
        <v>435</v>
      </c>
      <c r="F6247" s="752" t="s">
        <v>1711</v>
      </c>
    </row>
    <row r="6248" spans="2:6" x14ac:dyDescent="0.35">
      <c r="B6248" s="752" t="s">
        <v>1700</v>
      </c>
      <c r="C6248" s="752">
        <v>3351</v>
      </c>
      <c r="D6248" s="343" t="s">
        <v>11161</v>
      </c>
      <c r="E6248" s="752" t="s">
        <v>435</v>
      </c>
      <c r="F6248" s="752" t="s">
        <v>1711</v>
      </c>
    </row>
    <row r="6249" spans="2:6" x14ac:dyDescent="0.35">
      <c r="B6249" s="752" t="s">
        <v>1700</v>
      </c>
      <c r="C6249" s="752">
        <v>3351</v>
      </c>
      <c r="D6249" s="343" t="s">
        <v>11160</v>
      </c>
      <c r="E6249" s="752" t="s">
        <v>435</v>
      </c>
      <c r="F6249" s="752" t="s">
        <v>1711</v>
      </c>
    </row>
    <row r="6250" spans="2:6" x14ac:dyDescent="0.35">
      <c r="B6250" s="752" t="s">
        <v>1700</v>
      </c>
      <c r="C6250" s="752">
        <v>3351</v>
      </c>
      <c r="D6250" s="343" t="s">
        <v>11159</v>
      </c>
      <c r="E6250" s="752" t="s">
        <v>435</v>
      </c>
      <c r="F6250" s="752" t="s">
        <v>1711</v>
      </c>
    </row>
    <row r="6251" spans="2:6" x14ac:dyDescent="0.35">
      <c r="B6251" s="752" t="s">
        <v>1700</v>
      </c>
      <c r="C6251" s="752">
        <v>3351</v>
      </c>
      <c r="D6251" s="343" t="s">
        <v>11158</v>
      </c>
      <c r="E6251" s="752" t="s">
        <v>435</v>
      </c>
      <c r="F6251" s="752" t="s">
        <v>1711</v>
      </c>
    </row>
    <row r="6252" spans="2:6" x14ac:dyDescent="0.35">
      <c r="B6252" s="752" t="s">
        <v>1700</v>
      </c>
      <c r="C6252" s="752">
        <v>3351</v>
      </c>
      <c r="D6252" s="343" t="s">
        <v>7623</v>
      </c>
      <c r="E6252" s="752" t="s">
        <v>435</v>
      </c>
      <c r="F6252" s="752" t="s">
        <v>1711</v>
      </c>
    </row>
    <row r="6253" spans="2:6" x14ac:dyDescent="0.35">
      <c r="B6253" s="752" t="s">
        <v>1700</v>
      </c>
      <c r="C6253" s="752">
        <v>3351</v>
      </c>
      <c r="D6253" s="343" t="s">
        <v>11157</v>
      </c>
      <c r="E6253" s="752" t="s">
        <v>435</v>
      </c>
      <c r="F6253" s="752" t="s">
        <v>1711</v>
      </c>
    </row>
    <row r="6254" spans="2:6" x14ac:dyDescent="0.35">
      <c r="B6254" s="752" t="s">
        <v>1700</v>
      </c>
      <c r="C6254" s="752">
        <v>3351</v>
      </c>
      <c r="D6254" s="343" t="s">
        <v>11156</v>
      </c>
      <c r="E6254" s="752" t="s">
        <v>435</v>
      </c>
      <c r="F6254" s="752" t="s">
        <v>1711</v>
      </c>
    </row>
    <row r="6255" spans="2:6" x14ac:dyDescent="0.35">
      <c r="B6255" s="752" t="s">
        <v>1700</v>
      </c>
      <c r="C6255" s="752">
        <v>3351</v>
      </c>
      <c r="D6255" s="343" t="s">
        <v>11155</v>
      </c>
      <c r="E6255" s="752" t="s">
        <v>435</v>
      </c>
      <c r="F6255" s="752" t="s">
        <v>1711</v>
      </c>
    </row>
    <row r="6256" spans="2:6" x14ac:dyDescent="0.35">
      <c r="B6256" s="752" t="s">
        <v>1700</v>
      </c>
      <c r="C6256" s="752">
        <v>3351</v>
      </c>
      <c r="D6256" s="343" t="s">
        <v>11154</v>
      </c>
      <c r="E6256" s="752" t="s">
        <v>435</v>
      </c>
      <c r="F6256" s="752" t="s">
        <v>1711</v>
      </c>
    </row>
    <row r="6257" spans="2:6" x14ac:dyDescent="0.35">
      <c r="B6257" s="752" t="s">
        <v>1700</v>
      </c>
      <c r="C6257" s="752">
        <v>3351</v>
      </c>
      <c r="D6257" s="343" t="s">
        <v>11153</v>
      </c>
      <c r="E6257" s="752" t="s">
        <v>435</v>
      </c>
      <c r="F6257" s="752" t="s">
        <v>1711</v>
      </c>
    </row>
    <row r="6258" spans="2:6" x14ac:dyDescent="0.35">
      <c r="B6258" s="752" t="s">
        <v>1700</v>
      </c>
      <c r="C6258" s="752">
        <v>3351</v>
      </c>
      <c r="D6258" s="343" t="s">
        <v>11152</v>
      </c>
      <c r="E6258" s="752" t="s">
        <v>435</v>
      </c>
      <c r="F6258" s="752" t="s">
        <v>1711</v>
      </c>
    </row>
    <row r="6259" spans="2:6" x14ac:dyDescent="0.35">
      <c r="B6259" s="752" t="s">
        <v>1700</v>
      </c>
      <c r="C6259" s="752">
        <v>3351</v>
      </c>
      <c r="D6259" s="343" t="s">
        <v>11151</v>
      </c>
      <c r="E6259" s="752" t="s">
        <v>435</v>
      </c>
      <c r="F6259" s="752" t="s">
        <v>1711</v>
      </c>
    </row>
    <row r="6260" spans="2:6" x14ac:dyDescent="0.35">
      <c r="B6260" s="752" t="s">
        <v>1700</v>
      </c>
      <c r="C6260" s="752">
        <v>3351</v>
      </c>
      <c r="D6260" s="343" t="s">
        <v>11150</v>
      </c>
      <c r="E6260" s="752" t="s">
        <v>435</v>
      </c>
      <c r="F6260" s="752" t="s">
        <v>1711</v>
      </c>
    </row>
    <row r="6261" spans="2:6" x14ac:dyDescent="0.35">
      <c r="B6261" s="752" t="s">
        <v>1700</v>
      </c>
      <c r="C6261" s="752">
        <v>3351</v>
      </c>
      <c r="D6261" s="343" t="s">
        <v>11149</v>
      </c>
      <c r="E6261" s="752" t="s">
        <v>435</v>
      </c>
      <c r="F6261" s="752" t="s">
        <v>1711</v>
      </c>
    </row>
    <row r="6262" spans="2:6" x14ac:dyDescent="0.35">
      <c r="B6262" s="752" t="s">
        <v>1700</v>
      </c>
      <c r="C6262" s="752">
        <v>3352</v>
      </c>
      <c r="D6262" s="343" t="s">
        <v>11148</v>
      </c>
      <c r="E6262" s="752" t="s">
        <v>435</v>
      </c>
      <c r="F6262" s="752" t="s">
        <v>1711</v>
      </c>
    </row>
    <row r="6263" spans="2:6" x14ac:dyDescent="0.35">
      <c r="B6263" s="752" t="s">
        <v>1700</v>
      </c>
      <c r="C6263" s="752">
        <v>3352</v>
      </c>
      <c r="D6263" s="343" t="s">
        <v>11147</v>
      </c>
      <c r="E6263" s="752" t="s">
        <v>435</v>
      </c>
      <c r="F6263" s="752" t="s">
        <v>1711</v>
      </c>
    </row>
    <row r="6264" spans="2:6" x14ac:dyDescent="0.35">
      <c r="B6264" s="752" t="s">
        <v>1700</v>
      </c>
      <c r="C6264" s="752">
        <v>3352</v>
      </c>
      <c r="D6264" s="343" t="s">
        <v>11146</v>
      </c>
      <c r="E6264" s="752" t="s">
        <v>435</v>
      </c>
      <c r="F6264" s="752" t="s">
        <v>1711</v>
      </c>
    </row>
    <row r="6265" spans="2:6" x14ac:dyDescent="0.35">
      <c r="B6265" s="752" t="s">
        <v>1700</v>
      </c>
      <c r="C6265" s="752">
        <v>3352</v>
      </c>
      <c r="D6265" s="343" t="s">
        <v>8208</v>
      </c>
      <c r="E6265" s="752" t="s">
        <v>435</v>
      </c>
      <c r="F6265" s="752" t="s">
        <v>1711</v>
      </c>
    </row>
    <row r="6266" spans="2:6" x14ac:dyDescent="0.35">
      <c r="B6266" s="752" t="s">
        <v>1700</v>
      </c>
      <c r="C6266" s="752">
        <v>3352</v>
      </c>
      <c r="D6266" s="343" t="s">
        <v>11145</v>
      </c>
      <c r="E6266" s="752" t="s">
        <v>435</v>
      </c>
      <c r="F6266" s="752" t="s">
        <v>1711</v>
      </c>
    </row>
    <row r="6267" spans="2:6" x14ac:dyDescent="0.35">
      <c r="B6267" s="752" t="s">
        <v>1700</v>
      </c>
      <c r="C6267" s="752">
        <v>3352</v>
      </c>
      <c r="D6267" s="343" t="s">
        <v>11144</v>
      </c>
      <c r="E6267" s="752" t="s">
        <v>435</v>
      </c>
      <c r="F6267" s="752" t="s">
        <v>1711</v>
      </c>
    </row>
    <row r="6268" spans="2:6" x14ac:dyDescent="0.35">
      <c r="B6268" s="752" t="s">
        <v>1700</v>
      </c>
      <c r="C6268" s="752">
        <v>3352</v>
      </c>
      <c r="D6268" s="343" t="s">
        <v>2058</v>
      </c>
      <c r="E6268" s="752" t="s">
        <v>435</v>
      </c>
      <c r="F6268" s="752" t="s">
        <v>1711</v>
      </c>
    </row>
    <row r="6269" spans="2:6" x14ac:dyDescent="0.35">
      <c r="B6269" s="752" t="s">
        <v>1700</v>
      </c>
      <c r="C6269" s="752">
        <v>3352</v>
      </c>
      <c r="D6269" s="343" t="s">
        <v>11143</v>
      </c>
      <c r="E6269" s="752" t="s">
        <v>435</v>
      </c>
      <c r="F6269" s="752" t="s">
        <v>1711</v>
      </c>
    </row>
    <row r="6270" spans="2:6" x14ac:dyDescent="0.35">
      <c r="B6270" s="752" t="s">
        <v>1700</v>
      </c>
      <c r="C6270" s="752">
        <v>3352</v>
      </c>
      <c r="D6270" s="343" t="s">
        <v>11142</v>
      </c>
      <c r="E6270" s="752" t="s">
        <v>435</v>
      </c>
      <c r="F6270" s="752" t="s">
        <v>1711</v>
      </c>
    </row>
    <row r="6271" spans="2:6" x14ac:dyDescent="0.35">
      <c r="B6271" s="752" t="s">
        <v>1700</v>
      </c>
      <c r="C6271" s="752">
        <v>3352</v>
      </c>
      <c r="D6271" s="343" t="s">
        <v>11141</v>
      </c>
      <c r="E6271" s="752" t="s">
        <v>435</v>
      </c>
      <c r="F6271" s="752" t="s">
        <v>1711</v>
      </c>
    </row>
    <row r="6272" spans="2:6" x14ac:dyDescent="0.35">
      <c r="B6272" s="752" t="s">
        <v>1700</v>
      </c>
      <c r="C6272" s="752">
        <v>3352</v>
      </c>
      <c r="D6272" s="343" t="s">
        <v>11140</v>
      </c>
      <c r="E6272" s="752" t="s">
        <v>435</v>
      </c>
      <c r="F6272" s="752" t="s">
        <v>1711</v>
      </c>
    </row>
    <row r="6273" spans="2:6" x14ac:dyDescent="0.35">
      <c r="B6273" s="752" t="s">
        <v>1700</v>
      </c>
      <c r="C6273" s="752">
        <v>3352</v>
      </c>
      <c r="D6273" s="343" t="s">
        <v>11139</v>
      </c>
      <c r="E6273" s="752" t="s">
        <v>435</v>
      </c>
      <c r="F6273" s="752" t="s">
        <v>1711</v>
      </c>
    </row>
    <row r="6274" spans="2:6" x14ac:dyDescent="0.35">
      <c r="B6274" s="752" t="s">
        <v>1700</v>
      </c>
      <c r="C6274" s="752">
        <v>3352</v>
      </c>
      <c r="D6274" s="343" t="s">
        <v>11138</v>
      </c>
      <c r="E6274" s="752" t="s">
        <v>435</v>
      </c>
      <c r="F6274" s="752" t="s">
        <v>1711</v>
      </c>
    </row>
    <row r="6275" spans="2:6" x14ac:dyDescent="0.35">
      <c r="B6275" s="752" t="s">
        <v>1700</v>
      </c>
      <c r="C6275" s="752">
        <v>3352</v>
      </c>
      <c r="D6275" s="343" t="s">
        <v>5629</v>
      </c>
      <c r="E6275" s="752" t="s">
        <v>435</v>
      </c>
      <c r="F6275" s="752" t="s">
        <v>1711</v>
      </c>
    </row>
    <row r="6276" spans="2:6" x14ac:dyDescent="0.35">
      <c r="B6276" s="752" t="s">
        <v>1700</v>
      </c>
      <c r="C6276" s="752">
        <v>3352</v>
      </c>
      <c r="D6276" s="343" t="s">
        <v>11137</v>
      </c>
      <c r="E6276" s="752" t="s">
        <v>435</v>
      </c>
      <c r="F6276" s="752" t="s">
        <v>1711</v>
      </c>
    </row>
    <row r="6277" spans="2:6" x14ac:dyDescent="0.35">
      <c r="B6277" s="752" t="s">
        <v>1700</v>
      </c>
      <c r="C6277" s="752">
        <v>3352</v>
      </c>
      <c r="D6277" s="343" t="s">
        <v>11136</v>
      </c>
      <c r="E6277" s="752" t="s">
        <v>435</v>
      </c>
      <c r="F6277" s="752" t="s">
        <v>1711</v>
      </c>
    </row>
    <row r="6278" spans="2:6" x14ac:dyDescent="0.35">
      <c r="B6278" s="752" t="s">
        <v>1700</v>
      </c>
      <c r="C6278" s="752">
        <v>3352</v>
      </c>
      <c r="D6278" s="343" t="s">
        <v>11135</v>
      </c>
      <c r="E6278" s="752" t="s">
        <v>435</v>
      </c>
      <c r="F6278" s="752" t="s">
        <v>1711</v>
      </c>
    </row>
    <row r="6279" spans="2:6" x14ac:dyDescent="0.35">
      <c r="B6279" s="752" t="s">
        <v>1700</v>
      </c>
      <c r="C6279" s="752">
        <v>3352</v>
      </c>
      <c r="D6279" s="343" t="s">
        <v>11134</v>
      </c>
      <c r="E6279" s="752" t="s">
        <v>435</v>
      </c>
      <c r="F6279" s="752" t="s">
        <v>1711</v>
      </c>
    </row>
    <row r="6280" spans="2:6" x14ac:dyDescent="0.35">
      <c r="B6280" s="752" t="s">
        <v>1700</v>
      </c>
      <c r="C6280" s="752">
        <v>3352</v>
      </c>
      <c r="D6280" s="343" t="s">
        <v>11133</v>
      </c>
      <c r="E6280" s="752" t="s">
        <v>435</v>
      </c>
      <c r="F6280" s="752" t="s">
        <v>1711</v>
      </c>
    </row>
    <row r="6281" spans="2:6" x14ac:dyDescent="0.35">
      <c r="B6281" s="752" t="s">
        <v>1700</v>
      </c>
      <c r="C6281" s="752">
        <v>3352</v>
      </c>
      <c r="D6281" s="343" t="s">
        <v>11132</v>
      </c>
      <c r="E6281" s="752" t="s">
        <v>435</v>
      </c>
      <c r="F6281" s="752" t="s">
        <v>1711</v>
      </c>
    </row>
    <row r="6282" spans="2:6" x14ac:dyDescent="0.35">
      <c r="B6282" s="752" t="s">
        <v>1700</v>
      </c>
      <c r="C6282" s="752">
        <v>3352</v>
      </c>
      <c r="D6282" s="343" t="s">
        <v>5786</v>
      </c>
      <c r="E6282" s="752" t="s">
        <v>435</v>
      </c>
      <c r="F6282" s="752" t="s">
        <v>1711</v>
      </c>
    </row>
    <row r="6283" spans="2:6" x14ac:dyDescent="0.35">
      <c r="B6283" s="752" t="s">
        <v>1700</v>
      </c>
      <c r="C6283" s="752">
        <v>3352</v>
      </c>
      <c r="D6283" s="343" t="s">
        <v>11131</v>
      </c>
      <c r="E6283" s="752" t="s">
        <v>435</v>
      </c>
      <c r="F6283" s="752" t="s">
        <v>1711</v>
      </c>
    </row>
    <row r="6284" spans="2:6" x14ac:dyDescent="0.35">
      <c r="B6284" s="752" t="s">
        <v>1700</v>
      </c>
      <c r="C6284" s="752">
        <v>3352</v>
      </c>
      <c r="D6284" s="343" t="s">
        <v>11130</v>
      </c>
      <c r="E6284" s="752" t="s">
        <v>435</v>
      </c>
      <c r="F6284" s="752" t="s">
        <v>1711</v>
      </c>
    </row>
    <row r="6285" spans="2:6" x14ac:dyDescent="0.35">
      <c r="B6285" s="752" t="s">
        <v>1700</v>
      </c>
      <c r="C6285" s="752">
        <v>3352</v>
      </c>
      <c r="D6285" s="343" t="s">
        <v>11129</v>
      </c>
      <c r="E6285" s="752" t="s">
        <v>435</v>
      </c>
      <c r="F6285" s="752" t="s">
        <v>1711</v>
      </c>
    </row>
    <row r="6286" spans="2:6" x14ac:dyDescent="0.35">
      <c r="B6286" s="752" t="s">
        <v>1700</v>
      </c>
      <c r="C6286" s="752">
        <v>3352</v>
      </c>
      <c r="D6286" s="343" t="s">
        <v>11128</v>
      </c>
      <c r="E6286" s="752" t="s">
        <v>435</v>
      </c>
      <c r="F6286" s="752" t="s">
        <v>1711</v>
      </c>
    </row>
    <row r="6287" spans="2:6" x14ac:dyDescent="0.35">
      <c r="B6287" s="752" t="s">
        <v>1700</v>
      </c>
      <c r="C6287" s="752">
        <v>3352</v>
      </c>
      <c r="D6287" s="343" t="s">
        <v>11127</v>
      </c>
      <c r="E6287" s="752" t="s">
        <v>435</v>
      </c>
      <c r="F6287" s="752" t="s">
        <v>1711</v>
      </c>
    </row>
    <row r="6288" spans="2:6" x14ac:dyDescent="0.35">
      <c r="B6288" s="752" t="s">
        <v>1700</v>
      </c>
      <c r="C6288" s="752">
        <v>3352</v>
      </c>
      <c r="D6288" s="343" t="s">
        <v>11126</v>
      </c>
      <c r="E6288" s="752" t="s">
        <v>435</v>
      </c>
      <c r="F6288" s="752" t="s">
        <v>1711</v>
      </c>
    </row>
    <row r="6289" spans="2:6" x14ac:dyDescent="0.35">
      <c r="B6289" s="752" t="s">
        <v>1700</v>
      </c>
      <c r="C6289" s="752">
        <v>3352</v>
      </c>
      <c r="D6289" s="343" t="s">
        <v>2118</v>
      </c>
      <c r="E6289" s="752" t="s">
        <v>435</v>
      </c>
      <c r="F6289" s="752" t="s">
        <v>1711</v>
      </c>
    </row>
    <row r="6290" spans="2:6" x14ac:dyDescent="0.35">
      <c r="B6290" s="752" t="s">
        <v>1700</v>
      </c>
      <c r="C6290" s="752">
        <v>3352</v>
      </c>
      <c r="D6290" s="343" t="s">
        <v>11125</v>
      </c>
      <c r="E6290" s="752" t="s">
        <v>435</v>
      </c>
      <c r="F6290" s="752" t="s">
        <v>1711</v>
      </c>
    </row>
    <row r="6291" spans="2:6" x14ac:dyDescent="0.35">
      <c r="B6291" s="752" t="s">
        <v>1700</v>
      </c>
      <c r="C6291" s="752">
        <v>3352</v>
      </c>
      <c r="D6291" s="343" t="s">
        <v>11124</v>
      </c>
      <c r="E6291" s="752" t="s">
        <v>435</v>
      </c>
      <c r="F6291" s="752" t="s">
        <v>1711</v>
      </c>
    </row>
    <row r="6292" spans="2:6" x14ac:dyDescent="0.35">
      <c r="B6292" s="752" t="s">
        <v>1700</v>
      </c>
      <c r="C6292" s="752">
        <v>3352</v>
      </c>
      <c r="D6292" s="343" t="s">
        <v>11123</v>
      </c>
      <c r="E6292" s="752" t="s">
        <v>435</v>
      </c>
      <c r="F6292" s="752" t="s">
        <v>1711</v>
      </c>
    </row>
    <row r="6293" spans="2:6" x14ac:dyDescent="0.35">
      <c r="B6293" s="752" t="s">
        <v>1700</v>
      </c>
      <c r="C6293" s="752">
        <v>3352</v>
      </c>
      <c r="D6293" s="343" t="s">
        <v>2595</v>
      </c>
      <c r="E6293" s="752" t="s">
        <v>435</v>
      </c>
      <c r="F6293" s="752" t="s">
        <v>1711</v>
      </c>
    </row>
    <row r="6294" spans="2:6" x14ac:dyDescent="0.35">
      <c r="B6294" s="752" t="s">
        <v>1700</v>
      </c>
      <c r="C6294" s="752">
        <v>3352</v>
      </c>
      <c r="D6294" s="343" t="s">
        <v>4240</v>
      </c>
      <c r="E6294" s="752" t="s">
        <v>435</v>
      </c>
      <c r="F6294" s="752" t="s">
        <v>1711</v>
      </c>
    </row>
    <row r="6295" spans="2:6" x14ac:dyDescent="0.35">
      <c r="B6295" s="752" t="s">
        <v>1700</v>
      </c>
      <c r="C6295" s="752">
        <v>3352</v>
      </c>
      <c r="D6295" s="343" t="s">
        <v>11122</v>
      </c>
      <c r="E6295" s="752" t="s">
        <v>435</v>
      </c>
      <c r="F6295" s="752" t="s">
        <v>1711</v>
      </c>
    </row>
    <row r="6296" spans="2:6" x14ac:dyDescent="0.35">
      <c r="B6296" s="752" t="s">
        <v>1700</v>
      </c>
      <c r="C6296" s="752">
        <v>3352</v>
      </c>
      <c r="D6296" s="343" t="s">
        <v>11121</v>
      </c>
      <c r="E6296" s="752" t="s">
        <v>435</v>
      </c>
      <c r="F6296" s="752" t="s">
        <v>1711</v>
      </c>
    </row>
    <row r="6297" spans="2:6" x14ac:dyDescent="0.35">
      <c r="B6297" s="752" t="s">
        <v>1700</v>
      </c>
      <c r="C6297" s="752">
        <v>3352</v>
      </c>
      <c r="D6297" s="343" t="s">
        <v>3362</v>
      </c>
      <c r="E6297" s="752" t="s">
        <v>435</v>
      </c>
      <c r="F6297" s="752" t="s">
        <v>1711</v>
      </c>
    </row>
    <row r="6298" spans="2:6" x14ac:dyDescent="0.35">
      <c r="B6298" s="752" t="s">
        <v>1700</v>
      </c>
      <c r="C6298" s="752">
        <v>3352</v>
      </c>
      <c r="D6298" s="343" t="s">
        <v>11120</v>
      </c>
      <c r="E6298" s="752" t="s">
        <v>435</v>
      </c>
      <c r="F6298" s="752" t="s">
        <v>1711</v>
      </c>
    </row>
    <row r="6299" spans="2:6" x14ac:dyDescent="0.35">
      <c r="B6299" s="752" t="s">
        <v>1700</v>
      </c>
      <c r="C6299" s="752">
        <v>3352</v>
      </c>
      <c r="D6299" s="343" t="s">
        <v>11119</v>
      </c>
      <c r="E6299" s="752" t="s">
        <v>435</v>
      </c>
      <c r="F6299" s="752" t="s">
        <v>1711</v>
      </c>
    </row>
    <row r="6300" spans="2:6" x14ac:dyDescent="0.35">
      <c r="B6300" s="752" t="s">
        <v>1700</v>
      </c>
      <c r="C6300" s="752">
        <v>3352</v>
      </c>
      <c r="D6300" s="343" t="s">
        <v>11118</v>
      </c>
      <c r="E6300" s="752" t="s">
        <v>435</v>
      </c>
      <c r="F6300" s="752" t="s">
        <v>1711</v>
      </c>
    </row>
    <row r="6301" spans="2:6" x14ac:dyDescent="0.35">
      <c r="B6301" s="752" t="s">
        <v>1700</v>
      </c>
      <c r="C6301" s="752">
        <v>3352</v>
      </c>
      <c r="D6301" s="343" t="s">
        <v>11117</v>
      </c>
      <c r="E6301" s="752" t="s">
        <v>435</v>
      </c>
      <c r="F6301" s="752" t="s">
        <v>1711</v>
      </c>
    </row>
    <row r="6302" spans="2:6" x14ac:dyDescent="0.35">
      <c r="B6302" s="752" t="s">
        <v>1700</v>
      </c>
      <c r="C6302" s="752">
        <v>3352</v>
      </c>
      <c r="D6302" s="343" t="s">
        <v>11116</v>
      </c>
      <c r="E6302" s="752" t="s">
        <v>435</v>
      </c>
      <c r="F6302" s="752" t="s">
        <v>1711</v>
      </c>
    </row>
    <row r="6303" spans="2:6" x14ac:dyDescent="0.35">
      <c r="B6303" s="752" t="s">
        <v>1700</v>
      </c>
      <c r="C6303" s="752">
        <v>3352</v>
      </c>
      <c r="D6303" s="343" t="s">
        <v>11115</v>
      </c>
      <c r="E6303" s="752" t="s">
        <v>435</v>
      </c>
      <c r="F6303" s="752" t="s">
        <v>1711</v>
      </c>
    </row>
    <row r="6304" spans="2:6" x14ac:dyDescent="0.35">
      <c r="B6304" s="752" t="s">
        <v>1700</v>
      </c>
      <c r="C6304" s="752">
        <v>3352</v>
      </c>
      <c r="D6304" s="343" t="s">
        <v>11114</v>
      </c>
      <c r="E6304" s="752" t="s">
        <v>435</v>
      </c>
      <c r="F6304" s="752" t="s">
        <v>1711</v>
      </c>
    </row>
    <row r="6305" spans="2:6" x14ac:dyDescent="0.35">
      <c r="B6305" s="752" t="s">
        <v>1700</v>
      </c>
      <c r="C6305" s="752">
        <v>3352</v>
      </c>
      <c r="D6305" s="343" t="s">
        <v>11113</v>
      </c>
      <c r="E6305" s="752" t="s">
        <v>435</v>
      </c>
      <c r="F6305" s="752" t="s">
        <v>1711</v>
      </c>
    </row>
    <row r="6306" spans="2:6" x14ac:dyDescent="0.35">
      <c r="B6306" s="752" t="s">
        <v>1700</v>
      </c>
      <c r="C6306" s="752">
        <v>3352</v>
      </c>
      <c r="D6306" s="343" t="s">
        <v>11112</v>
      </c>
      <c r="E6306" s="752" t="s">
        <v>435</v>
      </c>
      <c r="F6306" s="752" t="s">
        <v>1711</v>
      </c>
    </row>
    <row r="6307" spans="2:6" x14ac:dyDescent="0.35">
      <c r="B6307" s="752" t="s">
        <v>1700</v>
      </c>
      <c r="C6307" s="752">
        <v>3352</v>
      </c>
      <c r="D6307" s="343" t="s">
        <v>11111</v>
      </c>
      <c r="E6307" s="752" t="s">
        <v>435</v>
      </c>
      <c r="F6307" s="752" t="s">
        <v>1711</v>
      </c>
    </row>
    <row r="6308" spans="2:6" x14ac:dyDescent="0.35">
      <c r="B6308" s="752" t="s">
        <v>1700</v>
      </c>
      <c r="C6308" s="752">
        <v>3352</v>
      </c>
      <c r="D6308" s="343" t="s">
        <v>11110</v>
      </c>
      <c r="E6308" s="752" t="s">
        <v>435</v>
      </c>
      <c r="F6308" s="752" t="s">
        <v>1711</v>
      </c>
    </row>
    <row r="6309" spans="2:6" x14ac:dyDescent="0.35">
      <c r="B6309" s="752" t="s">
        <v>1700</v>
      </c>
      <c r="C6309" s="752">
        <v>3352</v>
      </c>
      <c r="D6309" s="343" t="s">
        <v>11109</v>
      </c>
      <c r="E6309" s="752" t="s">
        <v>435</v>
      </c>
      <c r="F6309" s="752" t="s">
        <v>1711</v>
      </c>
    </row>
    <row r="6310" spans="2:6" x14ac:dyDescent="0.35">
      <c r="B6310" s="752" t="s">
        <v>1700</v>
      </c>
      <c r="C6310" s="752">
        <v>3352</v>
      </c>
      <c r="D6310" s="343" t="s">
        <v>11108</v>
      </c>
      <c r="E6310" s="752" t="s">
        <v>435</v>
      </c>
      <c r="F6310" s="752" t="s">
        <v>1711</v>
      </c>
    </row>
    <row r="6311" spans="2:6" x14ac:dyDescent="0.35">
      <c r="B6311" s="752" t="s">
        <v>1700</v>
      </c>
      <c r="C6311" s="752">
        <v>3352</v>
      </c>
      <c r="D6311" s="343" t="s">
        <v>11107</v>
      </c>
      <c r="E6311" s="752" t="s">
        <v>435</v>
      </c>
      <c r="F6311" s="752" t="s">
        <v>1711</v>
      </c>
    </row>
    <row r="6312" spans="2:6" x14ac:dyDescent="0.35">
      <c r="B6312" s="752" t="s">
        <v>1700</v>
      </c>
      <c r="C6312" s="752">
        <v>3352</v>
      </c>
      <c r="D6312" s="343" t="s">
        <v>11106</v>
      </c>
      <c r="E6312" s="752" t="s">
        <v>435</v>
      </c>
      <c r="F6312" s="752" t="s">
        <v>1711</v>
      </c>
    </row>
    <row r="6313" spans="2:6" x14ac:dyDescent="0.35">
      <c r="B6313" s="752" t="s">
        <v>1700</v>
      </c>
      <c r="C6313" s="752">
        <v>3352</v>
      </c>
      <c r="D6313" s="343" t="s">
        <v>5556</v>
      </c>
      <c r="E6313" s="752" t="s">
        <v>435</v>
      </c>
      <c r="F6313" s="752" t="s">
        <v>1711</v>
      </c>
    </row>
    <row r="6314" spans="2:6" x14ac:dyDescent="0.35">
      <c r="B6314" s="752" t="s">
        <v>1700</v>
      </c>
      <c r="C6314" s="752">
        <v>3352</v>
      </c>
      <c r="D6314" s="343" t="s">
        <v>11105</v>
      </c>
      <c r="E6314" s="752" t="s">
        <v>435</v>
      </c>
      <c r="F6314" s="752" t="s">
        <v>1711</v>
      </c>
    </row>
    <row r="6315" spans="2:6" x14ac:dyDescent="0.35">
      <c r="B6315" s="752" t="s">
        <v>1700</v>
      </c>
      <c r="C6315" s="752">
        <v>3352</v>
      </c>
      <c r="D6315" s="343" t="s">
        <v>11104</v>
      </c>
      <c r="E6315" s="752" t="s">
        <v>435</v>
      </c>
      <c r="F6315" s="752" t="s">
        <v>1711</v>
      </c>
    </row>
    <row r="6316" spans="2:6" x14ac:dyDescent="0.35">
      <c r="B6316" s="752" t="s">
        <v>1700</v>
      </c>
      <c r="C6316" s="752">
        <v>3352</v>
      </c>
      <c r="D6316" s="343" t="s">
        <v>11103</v>
      </c>
      <c r="E6316" s="752" t="s">
        <v>435</v>
      </c>
      <c r="F6316" s="752" t="s">
        <v>1711</v>
      </c>
    </row>
    <row r="6317" spans="2:6" x14ac:dyDescent="0.35">
      <c r="B6317" s="752" t="s">
        <v>1700</v>
      </c>
      <c r="C6317" s="752">
        <v>3352</v>
      </c>
      <c r="D6317" s="343" t="s">
        <v>2084</v>
      </c>
      <c r="E6317" s="752" t="s">
        <v>435</v>
      </c>
      <c r="F6317" s="752" t="s">
        <v>1711</v>
      </c>
    </row>
    <row r="6318" spans="2:6" x14ac:dyDescent="0.35">
      <c r="B6318" s="752" t="s">
        <v>1700</v>
      </c>
      <c r="C6318" s="752">
        <v>3352</v>
      </c>
      <c r="D6318" s="343" t="s">
        <v>11102</v>
      </c>
      <c r="E6318" s="752" t="s">
        <v>435</v>
      </c>
      <c r="F6318" s="752" t="s">
        <v>1711</v>
      </c>
    </row>
    <row r="6319" spans="2:6" x14ac:dyDescent="0.35">
      <c r="B6319" s="752" t="s">
        <v>1700</v>
      </c>
      <c r="C6319" s="752">
        <v>3355</v>
      </c>
      <c r="D6319" s="343" t="s">
        <v>11101</v>
      </c>
      <c r="E6319" s="752" t="s">
        <v>435</v>
      </c>
      <c r="F6319" s="752" t="s">
        <v>1711</v>
      </c>
    </row>
    <row r="6320" spans="2:6" x14ac:dyDescent="0.35">
      <c r="B6320" s="752" t="s">
        <v>1700</v>
      </c>
      <c r="C6320" s="752">
        <v>3355</v>
      </c>
      <c r="D6320" s="343" t="s">
        <v>5907</v>
      </c>
      <c r="E6320" s="752" t="s">
        <v>435</v>
      </c>
      <c r="F6320" s="752" t="s">
        <v>1711</v>
      </c>
    </row>
    <row r="6321" spans="2:6" x14ac:dyDescent="0.35">
      <c r="B6321" s="752" t="s">
        <v>1700</v>
      </c>
      <c r="C6321" s="752">
        <v>3355</v>
      </c>
      <c r="D6321" s="343" t="s">
        <v>11100</v>
      </c>
      <c r="E6321" s="752" t="s">
        <v>435</v>
      </c>
      <c r="F6321" s="752" t="s">
        <v>1711</v>
      </c>
    </row>
    <row r="6322" spans="2:6" x14ac:dyDescent="0.35">
      <c r="B6322" s="752" t="s">
        <v>1700</v>
      </c>
      <c r="C6322" s="752">
        <v>3355</v>
      </c>
      <c r="D6322" s="343" t="s">
        <v>11099</v>
      </c>
      <c r="E6322" s="752" t="s">
        <v>435</v>
      </c>
      <c r="F6322" s="752" t="s">
        <v>1711</v>
      </c>
    </row>
    <row r="6323" spans="2:6" x14ac:dyDescent="0.35">
      <c r="B6323" s="752" t="s">
        <v>1700</v>
      </c>
      <c r="C6323" s="752">
        <v>3356</v>
      </c>
      <c r="D6323" s="343" t="s">
        <v>11098</v>
      </c>
      <c r="E6323" s="752" t="s">
        <v>435</v>
      </c>
      <c r="F6323" s="752" t="s">
        <v>1711</v>
      </c>
    </row>
    <row r="6324" spans="2:6" x14ac:dyDescent="0.35">
      <c r="B6324" s="752" t="s">
        <v>1700</v>
      </c>
      <c r="C6324" s="752">
        <v>3356</v>
      </c>
      <c r="D6324" s="343" t="s">
        <v>5210</v>
      </c>
      <c r="E6324" s="752" t="s">
        <v>435</v>
      </c>
      <c r="F6324" s="752" t="s">
        <v>1711</v>
      </c>
    </row>
    <row r="6325" spans="2:6" x14ac:dyDescent="0.35">
      <c r="B6325" s="752" t="s">
        <v>1700</v>
      </c>
      <c r="C6325" s="752">
        <v>3357</v>
      </c>
      <c r="D6325" s="343" t="s">
        <v>11097</v>
      </c>
      <c r="E6325" s="752" t="s">
        <v>435</v>
      </c>
      <c r="F6325" s="752" t="s">
        <v>1711</v>
      </c>
    </row>
    <row r="6326" spans="2:6" x14ac:dyDescent="0.35">
      <c r="B6326" s="752" t="s">
        <v>1700</v>
      </c>
      <c r="C6326" s="752">
        <v>3358</v>
      </c>
      <c r="D6326" s="343" t="s">
        <v>11096</v>
      </c>
      <c r="E6326" s="752" t="s">
        <v>435</v>
      </c>
      <c r="F6326" s="752" t="s">
        <v>1711</v>
      </c>
    </row>
    <row r="6327" spans="2:6" x14ac:dyDescent="0.35">
      <c r="B6327" s="752" t="s">
        <v>1700</v>
      </c>
      <c r="C6327" s="752">
        <v>3360</v>
      </c>
      <c r="D6327" s="343" t="s">
        <v>5617</v>
      </c>
      <c r="E6327" s="752" t="s">
        <v>435</v>
      </c>
      <c r="F6327" s="752" t="s">
        <v>1698</v>
      </c>
    </row>
    <row r="6328" spans="2:6" x14ac:dyDescent="0.35">
      <c r="B6328" s="752" t="s">
        <v>1700</v>
      </c>
      <c r="C6328" s="752">
        <v>3360</v>
      </c>
      <c r="D6328" s="343" t="s">
        <v>11095</v>
      </c>
      <c r="E6328" s="752" t="s">
        <v>435</v>
      </c>
      <c r="F6328" s="752" t="s">
        <v>1698</v>
      </c>
    </row>
    <row r="6329" spans="2:6" x14ac:dyDescent="0.35">
      <c r="B6329" s="752" t="s">
        <v>1700</v>
      </c>
      <c r="C6329" s="752">
        <v>3360</v>
      </c>
      <c r="D6329" s="343" t="s">
        <v>11094</v>
      </c>
      <c r="E6329" s="752" t="s">
        <v>435</v>
      </c>
      <c r="F6329" s="752" t="s">
        <v>1698</v>
      </c>
    </row>
    <row r="6330" spans="2:6" x14ac:dyDescent="0.35">
      <c r="B6330" s="752" t="s">
        <v>1700</v>
      </c>
      <c r="C6330" s="752">
        <v>3360</v>
      </c>
      <c r="D6330" s="343" t="s">
        <v>11093</v>
      </c>
      <c r="E6330" s="752" t="s">
        <v>435</v>
      </c>
      <c r="F6330" s="752" t="s">
        <v>1698</v>
      </c>
    </row>
    <row r="6331" spans="2:6" x14ac:dyDescent="0.35">
      <c r="B6331" s="752" t="s">
        <v>1700</v>
      </c>
      <c r="C6331" s="752">
        <v>3360</v>
      </c>
      <c r="D6331" s="343" t="s">
        <v>8261</v>
      </c>
      <c r="E6331" s="752" t="s">
        <v>435</v>
      </c>
      <c r="F6331" s="752" t="s">
        <v>1698</v>
      </c>
    </row>
    <row r="6332" spans="2:6" x14ac:dyDescent="0.35">
      <c r="B6332" s="752" t="s">
        <v>1700</v>
      </c>
      <c r="C6332" s="752">
        <v>3361</v>
      </c>
      <c r="D6332" s="343" t="s">
        <v>11092</v>
      </c>
      <c r="E6332" s="752" t="s">
        <v>435</v>
      </c>
      <c r="F6332" s="752" t="s">
        <v>1698</v>
      </c>
    </row>
    <row r="6333" spans="2:6" x14ac:dyDescent="0.35">
      <c r="B6333" s="752" t="s">
        <v>1700</v>
      </c>
      <c r="C6333" s="752">
        <v>3361</v>
      </c>
      <c r="D6333" s="343" t="s">
        <v>11091</v>
      </c>
      <c r="E6333" s="752" t="s">
        <v>435</v>
      </c>
      <c r="F6333" s="752" t="s">
        <v>1698</v>
      </c>
    </row>
    <row r="6334" spans="2:6" x14ac:dyDescent="0.35">
      <c r="B6334" s="752" t="s">
        <v>1700</v>
      </c>
      <c r="C6334" s="752">
        <v>3361</v>
      </c>
      <c r="D6334" s="343" t="s">
        <v>11090</v>
      </c>
      <c r="E6334" s="752" t="s">
        <v>435</v>
      </c>
      <c r="F6334" s="752" t="s">
        <v>1698</v>
      </c>
    </row>
    <row r="6335" spans="2:6" x14ac:dyDescent="0.35">
      <c r="B6335" s="752" t="s">
        <v>1700</v>
      </c>
      <c r="C6335" s="752">
        <v>3363</v>
      </c>
      <c r="D6335" s="343" t="s">
        <v>11089</v>
      </c>
      <c r="E6335" s="752" t="s">
        <v>435</v>
      </c>
      <c r="F6335" s="752" t="s">
        <v>1711</v>
      </c>
    </row>
    <row r="6336" spans="2:6" x14ac:dyDescent="0.35">
      <c r="B6336" s="752" t="s">
        <v>1700</v>
      </c>
      <c r="C6336" s="752">
        <v>3363</v>
      </c>
      <c r="D6336" s="343" t="s">
        <v>11088</v>
      </c>
      <c r="E6336" s="752" t="s">
        <v>435</v>
      </c>
      <c r="F6336" s="752" t="s">
        <v>1711</v>
      </c>
    </row>
    <row r="6337" spans="2:6" x14ac:dyDescent="0.35">
      <c r="B6337" s="752" t="s">
        <v>1700</v>
      </c>
      <c r="C6337" s="752">
        <v>3363</v>
      </c>
      <c r="D6337" s="343" t="s">
        <v>11087</v>
      </c>
      <c r="E6337" s="752" t="s">
        <v>435</v>
      </c>
      <c r="F6337" s="752" t="s">
        <v>1711</v>
      </c>
    </row>
    <row r="6338" spans="2:6" x14ac:dyDescent="0.35">
      <c r="B6338" s="752" t="s">
        <v>1700</v>
      </c>
      <c r="C6338" s="752">
        <v>3363</v>
      </c>
      <c r="D6338" s="343" t="s">
        <v>11086</v>
      </c>
      <c r="E6338" s="752" t="s">
        <v>435</v>
      </c>
      <c r="F6338" s="752" t="s">
        <v>1711</v>
      </c>
    </row>
    <row r="6339" spans="2:6" x14ac:dyDescent="0.35">
      <c r="B6339" s="752" t="s">
        <v>1700</v>
      </c>
      <c r="C6339" s="752">
        <v>3363</v>
      </c>
      <c r="D6339" s="343" t="s">
        <v>11085</v>
      </c>
      <c r="E6339" s="752" t="s">
        <v>435</v>
      </c>
      <c r="F6339" s="752" t="s">
        <v>1711</v>
      </c>
    </row>
    <row r="6340" spans="2:6" x14ac:dyDescent="0.35">
      <c r="B6340" s="752" t="s">
        <v>1700</v>
      </c>
      <c r="C6340" s="752">
        <v>3363</v>
      </c>
      <c r="D6340" s="343" t="s">
        <v>11084</v>
      </c>
      <c r="E6340" s="752" t="s">
        <v>435</v>
      </c>
      <c r="F6340" s="752" t="s">
        <v>1711</v>
      </c>
    </row>
    <row r="6341" spans="2:6" x14ac:dyDescent="0.35">
      <c r="B6341" s="752" t="s">
        <v>1700</v>
      </c>
      <c r="C6341" s="752">
        <v>3363</v>
      </c>
      <c r="D6341" s="343" t="s">
        <v>11083</v>
      </c>
      <c r="E6341" s="752" t="s">
        <v>435</v>
      </c>
      <c r="F6341" s="752" t="s">
        <v>1711</v>
      </c>
    </row>
    <row r="6342" spans="2:6" x14ac:dyDescent="0.35">
      <c r="B6342" s="752" t="s">
        <v>1700</v>
      </c>
      <c r="C6342" s="752">
        <v>3364</v>
      </c>
      <c r="D6342" s="343" t="s">
        <v>11082</v>
      </c>
      <c r="E6342" s="752" t="s">
        <v>435</v>
      </c>
      <c r="F6342" s="752" t="s">
        <v>1711</v>
      </c>
    </row>
    <row r="6343" spans="2:6" x14ac:dyDescent="0.35">
      <c r="B6343" s="752" t="s">
        <v>1700</v>
      </c>
      <c r="C6343" s="752">
        <v>3364</v>
      </c>
      <c r="D6343" s="343" t="s">
        <v>3960</v>
      </c>
      <c r="E6343" s="752" t="s">
        <v>435</v>
      </c>
      <c r="F6343" s="752" t="s">
        <v>1711</v>
      </c>
    </row>
    <row r="6344" spans="2:6" x14ac:dyDescent="0.35">
      <c r="B6344" s="752" t="s">
        <v>1700</v>
      </c>
      <c r="C6344" s="752">
        <v>3364</v>
      </c>
      <c r="D6344" s="343" t="s">
        <v>5560</v>
      </c>
      <c r="E6344" s="752" t="s">
        <v>435</v>
      </c>
      <c r="F6344" s="752" t="s">
        <v>1711</v>
      </c>
    </row>
    <row r="6345" spans="2:6" x14ac:dyDescent="0.35">
      <c r="B6345" s="752" t="s">
        <v>1700</v>
      </c>
      <c r="C6345" s="752">
        <v>3364</v>
      </c>
      <c r="D6345" s="343" t="s">
        <v>11081</v>
      </c>
      <c r="E6345" s="752" t="s">
        <v>435</v>
      </c>
      <c r="F6345" s="752" t="s">
        <v>1711</v>
      </c>
    </row>
    <row r="6346" spans="2:6" x14ac:dyDescent="0.35">
      <c r="B6346" s="752" t="s">
        <v>1700</v>
      </c>
      <c r="C6346" s="752">
        <v>3364</v>
      </c>
      <c r="D6346" s="343" t="s">
        <v>11080</v>
      </c>
      <c r="E6346" s="752" t="s">
        <v>435</v>
      </c>
      <c r="F6346" s="752" t="s">
        <v>1711</v>
      </c>
    </row>
    <row r="6347" spans="2:6" x14ac:dyDescent="0.35">
      <c r="B6347" s="752" t="s">
        <v>1700</v>
      </c>
      <c r="C6347" s="752">
        <v>3364</v>
      </c>
      <c r="D6347" s="343" t="s">
        <v>11079</v>
      </c>
      <c r="E6347" s="752" t="s">
        <v>435</v>
      </c>
      <c r="F6347" s="752" t="s">
        <v>1711</v>
      </c>
    </row>
    <row r="6348" spans="2:6" x14ac:dyDescent="0.35">
      <c r="B6348" s="752" t="s">
        <v>1700</v>
      </c>
      <c r="C6348" s="752">
        <v>3364</v>
      </c>
      <c r="D6348" s="343" t="s">
        <v>11078</v>
      </c>
      <c r="E6348" s="752" t="s">
        <v>435</v>
      </c>
      <c r="F6348" s="752" t="s">
        <v>1711</v>
      </c>
    </row>
    <row r="6349" spans="2:6" x14ac:dyDescent="0.35">
      <c r="B6349" s="752" t="s">
        <v>1700</v>
      </c>
      <c r="C6349" s="752">
        <v>3364</v>
      </c>
      <c r="D6349" s="343" t="s">
        <v>5808</v>
      </c>
      <c r="E6349" s="752" t="s">
        <v>435</v>
      </c>
      <c r="F6349" s="752" t="s">
        <v>1711</v>
      </c>
    </row>
    <row r="6350" spans="2:6" x14ac:dyDescent="0.35">
      <c r="B6350" s="752" t="s">
        <v>1700</v>
      </c>
      <c r="C6350" s="752">
        <v>3364</v>
      </c>
      <c r="D6350" s="343" t="s">
        <v>11077</v>
      </c>
      <c r="E6350" s="752" t="s">
        <v>435</v>
      </c>
      <c r="F6350" s="752" t="s">
        <v>1711</v>
      </c>
    </row>
    <row r="6351" spans="2:6" x14ac:dyDescent="0.35">
      <c r="B6351" s="752" t="s">
        <v>1700</v>
      </c>
      <c r="C6351" s="752">
        <v>3364</v>
      </c>
      <c r="D6351" s="343" t="s">
        <v>11076</v>
      </c>
      <c r="E6351" s="752" t="s">
        <v>435</v>
      </c>
      <c r="F6351" s="752" t="s">
        <v>1711</v>
      </c>
    </row>
    <row r="6352" spans="2:6" x14ac:dyDescent="0.35">
      <c r="B6352" s="752" t="s">
        <v>1700</v>
      </c>
      <c r="C6352" s="752">
        <v>3364</v>
      </c>
      <c r="D6352" s="343" t="s">
        <v>11075</v>
      </c>
      <c r="E6352" s="752" t="s">
        <v>435</v>
      </c>
      <c r="F6352" s="752" t="s">
        <v>1711</v>
      </c>
    </row>
    <row r="6353" spans="2:6" x14ac:dyDescent="0.35">
      <c r="B6353" s="752" t="s">
        <v>1700</v>
      </c>
      <c r="C6353" s="752">
        <v>3364</v>
      </c>
      <c r="D6353" s="343" t="s">
        <v>2385</v>
      </c>
      <c r="E6353" s="752" t="s">
        <v>435</v>
      </c>
      <c r="F6353" s="752" t="s">
        <v>1711</v>
      </c>
    </row>
    <row r="6354" spans="2:6" x14ac:dyDescent="0.35">
      <c r="B6354" s="752" t="s">
        <v>1700</v>
      </c>
      <c r="C6354" s="752">
        <v>3364</v>
      </c>
      <c r="D6354" s="343" t="s">
        <v>11074</v>
      </c>
      <c r="E6354" s="752" t="s">
        <v>435</v>
      </c>
      <c r="F6354" s="752" t="s">
        <v>1711</v>
      </c>
    </row>
    <row r="6355" spans="2:6" x14ac:dyDescent="0.35">
      <c r="B6355" s="752" t="s">
        <v>1700</v>
      </c>
      <c r="C6355" s="752">
        <v>3364</v>
      </c>
      <c r="D6355" s="343" t="s">
        <v>11073</v>
      </c>
      <c r="E6355" s="752" t="s">
        <v>435</v>
      </c>
      <c r="F6355" s="752" t="s">
        <v>1711</v>
      </c>
    </row>
    <row r="6356" spans="2:6" x14ac:dyDescent="0.35">
      <c r="B6356" s="752" t="s">
        <v>1700</v>
      </c>
      <c r="C6356" s="752">
        <v>3364</v>
      </c>
      <c r="D6356" s="343" t="s">
        <v>11072</v>
      </c>
      <c r="E6356" s="752" t="s">
        <v>435</v>
      </c>
      <c r="F6356" s="752" t="s">
        <v>1711</v>
      </c>
    </row>
    <row r="6357" spans="2:6" x14ac:dyDescent="0.35">
      <c r="B6357" s="752" t="s">
        <v>1700</v>
      </c>
      <c r="C6357" s="752">
        <v>3364</v>
      </c>
      <c r="D6357" s="343" t="s">
        <v>11071</v>
      </c>
      <c r="E6357" s="752" t="s">
        <v>435</v>
      </c>
      <c r="F6357" s="752" t="s">
        <v>1711</v>
      </c>
    </row>
    <row r="6358" spans="2:6" x14ac:dyDescent="0.35">
      <c r="B6358" s="752" t="s">
        <v>1700</v>
      </c>
      <c r="C6358" s="752">
        <v>3364</v>
      </c>
      <c r="D6358" s="343" t="s">
        <v>11070</v>
      </c>
      <c r="E6358" s="752" t="s">
        <v>435</v>
      </c>
      <c r="F6358" s="752" t="s">
        <v>1711</v>
      </c>
    </row>
    <row r="6359" spans="2:6" x14ac:dyDescent="0.35">
      <c r="B6359" s="752" t="s">
        <v>1700</v>
      </c>
      <c r="C6359" s="752">
        <v>3364</v>
      </c>
      <c r="D6359" s="343" t="s">
        <v>11069</v>
      </c>
      <c r="E6359" s="752" t="s">
        <v>435</v>
      </c>
      <c r="F6359" s="752" t="s">
        <v>1711</v>
      </c>
    </row>
    <row r="6360" spans="2:6" x14ac:dyDescent="0.35">
      <c r="B6360" s="752" t="s">
        <v>1700</v>
      </c>
      <c r="C6360" s="752">
        <v>3364</v>
      </c>
      <c r="D6360" s="343" t="s">
        <v>11068</v>
      </c>
      <c r="E6360" s="752" t="s">
        <v>435</v>
      </c>
      <c r="F6360" s="752" t="s">
        <v>1711</v>
      </c>
    </row>
    <row r="6361" spans="2:6" x14ac:dyDescent="0.35">
      <c r="B6361" s="752" t="s">
        <v>1700</v>
      </c>
      <c r="C6361" s="752">
        <v>3364</v>
      </c>
      <c r="D6361" s="343" t="s">
        <v>11067</v>
      </c>
      <c r="E6361" s="752" t="s">
        <v>435</v>
      </c>
      <c r="F6361" s="752" t="s">
        <v>1711</v>
      </c>
    </row>
    <row r="6362" spans="2:6" x14ac:dyDescent="0.35">
      <c r="B6362" s="752" t="s">
        <v>1700</v>
      </c>
      <c r="C6362" s="752">
        <v>3364</v>
      </c>
      <c r="D6362" s="343" t="s">
        <v>11066</v>
      </c>
      <c r="E6362" s="752" t="s">
        <v>435</v>
      </c>
      <c r="F6362" s="752" t="s">
        <v>1711</v>
      </c>
    </row>
    <row r="6363" spans="2:6" x14ac:dyDescent="0.35">
      <c r="B6363" s="752" t="s">
        <v>1700</v>
      </c>
      <c r="C6363" s="752">
        <v>3364</v>
      </c>
      <c r="D6363" s="343" t="s">
        <v>11065</v>
      </c>
      <c r="E6363" s="752" t="s">
        <v>435</v>
      </c>
      <c r="F6363" s="752" t="s">
        <v>1711</v>
      </c>
    </row>
    <row r="6364" spans="2:6" x14ac:dyDescent="0.35">
      <c r="B6364" s="752" t="s">
        <v>1700</v>
      </c>
      <c r="C6364" s="752">
        <v>3364</v>
      </c>
      <c r="D6364" s="343" t="s">
        <v>11064</v>
      </c>
      <c r="E6364" s="752" t="s">
        <v>435</v>
      </c>
      <c r="F6364" s="752" t="s">
        <v>1711</v>
      </c>
    </row>
    <row r="6365" spans="2:6" x14ac:dyDescent="0.35">
      <c r="B6365" s="752" t="s">
        <v>1700</v>
      </c>
      <c r="C6365" s="752">
        <v>3370</v>
      </c>
      <c r="D6365" s="343" t="s">
        <v>11063</v>
      </c>
      <c r="E6365" s="752" t="s">
        <v>435</v>
      </c>
      <c r="F6365" s="752" t="s">
        <v>1698</v>
      </c>
    </row>
    <row r="6366" spans="2:6" x14ac:dyDescent="0.35">
      <c r="B6366" s="752" t="s">
        <v>1700</v>
      </c>
      <c r="C6366" s="752">
        <v>3370</v>
      </c>
      <c r="D6366" s="343" t="s">
        <v>11062</v>
      </c>
      <c r="E6366" s="752" t="s">
        <v>435</v>
      </c>
      <c r="F6366" s="752" t="s">
        <v>1698</v>
      </c>
    </row>
    <row r="6367" spans="2:6" x14ac:dyDescent="0.35">
      <c r="B6367" s="752" t="s">
        <v>1700</v>
      </c>
      <c r="C6367" s="752">
        <v>3370</v>
      </c>
      <c r="D6367" s="343" t="s">
        <v>11061</v>
      </c>
      <c r="E6367" s="752" t="s">
        <v>435</v>
      </c>
      <c r="F6367" s="752" t="s">
        <v>1698</v>
      </c>
    </row>
    <row r="6368" spans="2:6" x14ac:dyDescent="0.35">
      <c r="B6368" s="752" t="s">
        <v>1700</v>
      </c>
      <c r="C6368" s="752">
        <v>3370</v>
      </c>
      <c r="D6368" s="343" t="s">
        <v>11060</v>
      </c>
      <c r="E6368" s="752" t="s">
        <v>435</v>
      </c>
      <c r="F6368" s="752" t="s">
        <v>1698</v>
      </c>
    </row>
    <row r="6369" spans="2:6" x14ac:dyDescent="0.35">
      <c r="B6369" s="752" t="s">
        <v>1700</v>
      </c>
      <c r="C6369" s="752">
        <v>3371</v>
      </c>
      <c r="D6369" s="343" t="s">
        <v>11059</v>
      </c>
      <c r="E6369" s="752" t="s">
        <v>435</v>
      </c>
      <c r="F6369" s="752" t="s">
        <v>1698</v>
      </c>
    </row>
    <row r="6370" spans="2:6" x14ac:dyDescent="0.35">
      <c r="B6370" s="752" t="s">
        <v>1700</v>
      </c>
      <c r="C6370" s="752">
        <v>3371</v>
      </c>
      <c r="D6370" s="343" t="s">
        <v>11058</v>
      </c>
      <c r="E6370" s="752" t="s">
        <v>435</v>
      </c>
      <c r="F6370" s="752" t="s">
        <v>1698</v>
      </c>
    </row>
    <row r="6371" spans="2:6" x14ac:dyDescent="0.35">
      <c r="B6371" s="752" t="s">
        <v>1700</v>
      </c>
      <c r="C6371" s="752">
        <v>3371</v>
      </c>
      <c r="D6371" s="343" t="s">
        <v>11057</v>
      </c>
      <c r="E6371" s="752" t="s">
        <v>435</v>
      </c>
      <c r="F6371" s="752" t="s">
        <v>1698</v>
      </c>
    </row>
    <row r="6372" spans="2:6" x14ac:dyDescent="0.35">
      <c r="B6372" s="752" t="s">
        <v>1700</v>
      </c>
      <c r="C6372" s="752">
        <v>3371</v>
      </c>
      <c r="D6372" s="343" t="s">
        <v>11056</v>
      </c>
      <c r="E6372" s="752" t="s">
        <v>435</v>
      </c>
      <c r="F6372" s="752" t="s">
        <v>1698</v>
      </c>
    </row>
    <row r="6373" spans="2:6" x14ac:dyDescent="0.35">
      <c r="B6373" s="752" t="s">
        <v>1700</v>
      </c>
      <c r="C6373" s="752">
        <v>3371</v>
      </c>
      <c r="D6373" s="343" t="s">
        <v>11055</v>
      </c>
      <c r="E6373" s="752" t="s">
        <v>435</v>
      </c>
      <c r="F6373" s="752" t="s">
        <v>1698</v>
      </c>
    </row>
    <row r="6374" spans="2:6" x14ac:dyDescent="0.35">
      <c r="B6374" s="752" t="s">
        <v>1700</v>
      </c>
      <c r="C6374" s="752">
        <v>3371</v>
      </c>
      <c r="D6374" s="343" t="s">
        <v>11054</v>
      </c>
      <c r="E6374" s="752" t="s">
        <v>435</v>
      </c>
      <c r="F6374" s="752" t="s">
        <v>1698</v>
      </c>
    </row>
    <row r="6375" spans="2:6" x14ac:dyDescent="0.35">
      <c r="B6375" s="752" t="s">
        <v>1700</v>
      </c>
      <c r="C6375" s="752">
        <v>3371</v>
      </c>
      <c r="D6375" s="343" t="s">
        <v>11053</v>
      </c>
      <c r="E6375" s="752" t="s">
        <v>435</v>
      </c>
      <c r="F6375" s="752" t="s">
        <v>1698</v>
      </c>
    </row>
    <row r="6376" spans="2:6" x14ac:dyDescent="0.35">
      <c r="B6376" s="752" t="s">
        <v>1700</v>
      </c>
      <c r="C6376" s="752">
        <v>3371</v>
      </c>
      <c r="D6376" s="343" t="s">
        <v>11052</v>
      </c>
      <c r="E6376" s="752" t="s">
        <v>435</v>
      </c>
      <c r="F6376" s="752" t="s">
        <v>1698</v>
      </c>
    </row>
    <row r="6377" spans="2:6" x14ac:dyDescent="0.35">
      <c r="B6377" s="752" t="s">
        <v>1700</v>
      </c>
      <c r="C6377" s="752">
        <v>3371</v>
      </c>
      <c r="D6377" s="343" t="s">
        <v>7848</v>
      </c>
      <c r="E6377" s="752" t="s">
        <v>435</v>
      </c>
      <c r="F6377" s="752" t="s">
        <v>1698</v>
      </c>
    </row>
    <row r="6378" spans="2:6" x14ac:dyDescent="0.35">
      <c r="B6378" s="752" t="s">
        <v>1700</v>
      </c>
      <c r="C6378" s="752">
        <v>3371</v>
      </c>
      <c r="D6378" s="343" t="s">
        <v>3495</v>
      </c>
      <c r="E6378" s="752" t="s">
        <v>435</v>
      </c>
      <c r="F6378" s="752" t="s">
        <v>1698</v>
      </c>
    </row>
    <row r="6379" spans="2:6" x14ac:dyDescent="0.35">
      <c r="B6379" s="752" t="s">
        <v>1700</v>
      </c>
      <c r="C6379" s="752">
        <v>3373</v>
      </c>
      <c r="D6379" s="343" t="s">
        <v>4664</v>
      </c>
      <c r="E6379" s="752" t="s">
        <v>435</v>
      </c>
      <c r="F6379" s="752" t="s">
        <v>1698</v>
      </c>
    </row>
    <row r="6380" spans="2:6" x14ac:dyDescent="0.35">
      <c r="B6380" s="752" t="s">
        <v>1700</v>
      </c>
      <c r="C6380" s="752">
        <v>3373</v>
      </c>
      <c r="D6380" s="343" t="s">
        <v>11051</v>
      </c>
      <c r="E6380" s="752" t="s">
        <v>435</v>
      </c>
      <c r="F6380" s="752" t="s">
        <v>1698</v>
      </c>
    </row>
    <row r="6381" spans="2:6" x14ac:dyDescent="0.35">
      <c r="B6381" s="752" t="s">
        <v>1700</v>
      </c>
      <c r="C6381" s="752">
        <v>3373</v>
      </c>
      <c r="D6381" s="343" t="s">
        <v>4633</v>
      </c>
      <c r="E6381" s="752" t="s">
        <v>435</v>
      </c>
      <c r="F6381" s="752" t="s">
        <v>1698</v>
      </c>
    </row>
    <row r="6382" spans="2:6" x14ac:dyDescent="0.35">
      <c r="B6382" s="752" t="s">
        <v>1700</v>
      </c>
      <c r="C6382" s="752">
        <v>3373</v>
      </c>
      <c r="D6382" s="343" t="s">
        <v>11050</v>
      </c>
      <c r="E6382" s="752" t="s">
        <v>435</v>
      </c>
      <c r="F6382" s="752" t="s">
        <v>1698</v>
      </c>
    </row>
    <row r="6383" spans="2:6" x14ac:dyDescent="0.35">
      <c r="B6383" s="752" t="s">
        <v>1700</v>
      </c>
      <c r="C6383" s="752">
        <v>3373</v>
      </c>
      <c r="D6383" s="343" t="s">
        <v>11049</v>
      </c>
      <c r="E6383" s="752" t="s">
        <v>435</v>
      </c>
      <c r="F6383" s="752" t="s">
        <v>1698</v>
      </c>
    </row>
    <row r="6384" spans="2:6" x14ac:dyDescent="0.35">
      <c r="B6384" s="752" t="s">
        <v>1700</v>
      </c>
      <c r="C6384" s="752">
        <v>3373</v>
      </c>
      <c r="D6384" s="343" t="s">
        <v>11048</v>
      </c>
      <c r="E6384" s="752" t="s">
        <v>435</v>
      </c>
      <c r="F6384" s="752" t="s">
        <v>1698</v>
      </c>
    </row>
    <row r="6385" spans="2:6" x14ac:dyDescent="0.35">
      <c r="B6385" s="752" t="s">
        <v>1700</v>
      </c>
      <c r="C6385" s="752">
        <v>3373</v>
      </c>
      <c r="D6385" s="343" t="s">
        <v>11047</v>
      </c>
      <c r="E6385" s="752" t="s">
        <v>435</v>
      </c>
      <c r="F6385" s="752" t="s">
        <v>1698</v>
      </c>
    </row>
    <row r="6386" spans="2:6" x14ac:dyDescent="0.35">
      <c r="B6386" s="752" t="s">
        <v>1700</v>
      </c>
      <c r="C6386" s="752">
        <v>3373</v>
      </c>
      <c r="D6386" s="343" t="s">
        <v>11046</v>
      </c>
      <c r="E6386" s="752" t="s">
        <v>435</v>
      </c>
      <c r="F6386" s="752" t="s">
        <v>1698</v>
      </c>
    </row>
    <row r="6387" spans="2:6" x14ac:dyDescent="0.35">
      <c r="B6387" s="752" t="s">
        <v>1700</v>
      </c>
      <c r="C6387" s="752">
        <v>3373</v>
      </c>
      <c r="D6387" s="343" t="s">
        <v>7110</v>
      </c>
      <c r="E6387" s="752" t="s">
        <v>435</v>
      </c>
      <c r="F6387" s="752" t="s">
        <v>1698</v>
      </c>
    </row>
    <row r="6388" spans="2:6" x14ac:dyDescent="0.35">
      <c r="B6388" s="752" t="s">
        <v>1700</v>
      </c>
      <c r="C6388" s="752">
        <v>3373</v>
      </c>
      <c r="D6388" s="343" t="s">
        <v>11045</v>
      </c>
      <c r="E6388" s="752" t="s">
        <v>435</v>
      </c>
      <c r="F6388" s="752" t="s">
        <v>1698</v>
      </c>
    </row>
    <row r="6389" spans="2:6" x14ac:dyDescent="0.35">
      <c r="B6389" s="752" t="s">
        <v>1700</v>
      </c>
      <c r="C6389" s="752">
        <v>3373</v>
      </c>
      <c r="D6389" s="343" t="s">
        <v>8359</v>
      </c>
      <c r="E6389" s="752" t="s">
        <v>435</v>
      </c>
      <c r="F6389" s="752" t="s">
        <v>1698</v>
      </c>
    </row>
    <row r="6390" spans="2:6" x14ac:dyDescent="0.35">
      <c r="B6390" s="752" t="s">
        <v>1700</v>
      </c>
      <c r="C6390" s="752">
        <v>3373</v>
      </c>
      <c r="D6390" s="343" t="s">
        <v>11044</v>
      </c>
      <c r="E6390" s="752" t="s">
        <v>435</v>
      </c>
      <c r="F6390" s="752" t="s">
        <v>1698</v>
      </c>
    </row>
    <row r="6391" spans="2:6" x14ac:dyDescent="0.35">
      <c r="B6391" s="752" t="s">
        <v>1700</v>
      </c>
      <c r="C6391" s="752">
        <v>3373</v>
      </c>
      <c r="D6391" s="343" t="s">
        <v>2342</v>
      </c>
      <c r="E6391" s="752" t="s">
        <v>435</v>
      </c>
      <c r="F6391" s="752" t="s">
        <v>1698</v>
      </c>
    </row>
    <row r="6392" spans="2:6" x14ac:dyDescent="0.35">
      <c r="B6392" s="752" t="s">
        <v>1700</v>
      </c>
      <c r="C6392" s="752">
        <v>3374</v>
      </c>
      <c r="D6392" s="343" t="s">
        <v>11043</v>
      </c>
      <c r="E6392" s="752" t="s">
        <v>435</v>
      </c>
      <c r="F6392" s="752" t="s">
        <v>1698</v>
      </c>
    </row>
    <row r="6393" spans="2:6" x14ac:dyDescent="0.35">
      <c r="B6393" s="752" t="s">
        <v>1700</v>
      </c>
      <c r="C6393" s="752">
        <v>3375</v>
      </c>
      <c r="D6393" s="343" t="s">
        <v>11042</v>
      </c>
      <c r="E6393" s="752" t="s">
        <v>435</v>
      </c>
      <c r="F6393" s="752" t="s">
        <v>1698</v>
      </c>
    </row>
    <row r="6394" spans="2:6" x14ac:dyDescent="0.35">
      <c r="B6394" s="752" t="s">
        <v>1700</v>
      </c>
      <c r="C6394" s="752">
        <v>3375</v>
      </c>
      <c r="D6394" s="343" t="s">
        <v>11041</v>
      </c>
      <c r="E6394" s="752" t="s">
        <v>435</v>
      </c>
      <c r="F6394" s="752" t="s">
        <v>1698</v>
      </c>
    </row>
    <row r="6395" spans="2:6" x14ac:dyDescent="0.35">
      <c r="B6395" s="752" t="s">
        <v>1700</v>
      </c>
      <c r="C6395" s="752">
        <v>3375</v>
      </c>
      <c r="D6395" s="343" t="s">
        <v>11040</v>
      </c>
      <c r="E6395" s="752" t="s">
        <v>435</v>
      </c>
      <c r="F6395" s="752" t="s">
        <v>1698</v>
      </c>
    </row>
    <row r="6396" spans="2:6" x14ac:dyDescent="0.35">
      <c r="B6396" s="752" t="s">
        <v>1700</v>
      </c>
      <c r="C6396" s="752">
        <v>3375</v>
      </c>
      <c r="D6396" s="343" t="s">
        <v>11039</v>
      </c>
      <c r="E6396" s="752" t="s">
        <v>435</v>
      </c>
      <c r="F6396" s="752" t="s">
        <v>1698</v>
      </c>
    </row>
    <row r="6397" spans="2:6" x14ac:dyDescent="0.35">
      <c r="B6397" s="752" t="s">
        <v>1700</v>
      </c>
      <c r="C6397" s="752">
        <v>3377</v>
      </c>
      <c r="D6397" s="343" t="s">
        <v>11038</v>
      </c>
      <c r="E6397" s="752" t="s">
        <v>435</v>
      </c>
      <c r="F6397" s="752" t="s">
        <v>1698</v>
      </c>
    </row>
    <row r="6398" spans="2:6" x14ac:dyDescent="0.35">
      <c r="B6398" s="752" t="s">
        <v>1700</v>
      </c>
      <c r="C6398" s="752">
        <v>3377</v>
      </c>
      <c r="D6398" s="343" t="s">
        <v>11037</v>
      </c>
      <c r="E6398" s="752" t="s">
        <v>435</v>
      </c>
      <c r="F6398" s="752" t="s">
        <v>1698</v>
      </c>
    </row>
    <row r="6399" spans="2:6" x14ac:dyDescent="0.35">
      <c r="B6399" s="752" t="s">
        <v>1700</v>
      </c>
      <c r="C6399" s="752">
        <v>3377</v>
      </c>
      <c r="D6399" s="343" t="s">
        <v>11036</v>
      </c>
      <c r="E6399" s="752" t="s">
        <v>435</v>
      </c>
      <c r="F6399" s="752" t="s">
        <v>1698</v>
      </c>
    </row>
    <row r="6400" spans="2:6" x14ac:dyDescent="0.35">
      <c r="B6400" s="752" t="s">
        <v>1700</v>
      </c>
      <c r="C6400" s="752">
        <v>3377</v>
      </c>
      <c r="D6400" s="343" t="s">
        <v>11035</v>
      </c>
      <c r="E6400" s="752" t="s">
        <v>435</v>
      </c>
      <c r="F6400" s="752" t="s">
        <v>1698</v>
      </c>
    </row>
    <row r="6401" spans="2:6" x14ac:dyDescent="0.35">
      <c r="B6401" s="752" t="s">
        <v>1700</v>
      </c>
      <c r="C6401" s="752">
        <v>3377</v>
      </c>
      <c r="D6401" s="343" t="s">
        <v>11034</v>
      </c>
      <c r="E6401" s="752" t="s">
        <v>435</v>
      </c>
      <c r="F6401" s="752" t="s">
        <v>1698</v>
      </c>
    </row>
    <row r="6402" spans="2:6" x14ac:dyDescent="0.35">
      <c r="B6402" s="752" t="s">
        <v>1700</v>
      </c>
      <c r="C6402" s="752">
        <v>3377</v>
      </c>
      <c r="D6402" s="343" t="s">
        <v>11033</v>
      </c>
      <c r="E6402" s="752" t="s">
        <v>435</v>
      </c>
      <c r="F6402" s="752" t="s">
        <v>1698</v>
      </c>
    </row>
    <row r="6403" spans="2:6" x14ac:dyDescent="0.35">
      <c r="B6403" s="752" t="s">
        <v>1700</v>
      </c>
      <c r="C6403" s="752">
        <v>3377</v>
      </c>
      <c r="D6403" s="343" t="s">
        <v>11032</v>
      </c>
      <c r="E6403" s="752" t="s">
        <v>435</v>
      </c>
      <c r="F6403" s="752" t="s">
        <v>1698</v>
      </c>
    </row>
    <row r="6404" spans="2:6" x14ac:dyDescent="0.35">
      <c r="B6404" s="752" t="s">
        <v>1700</v>
      </c>
      <c r="C6404" s="752">
        <v>3377</v>
      </c>
      <c r="D6404" s="343" t="s">
        <v>11031</v>
      </c>
      <c r="E6404" s="752" t="s">
        <v>435</v>
      </c>
      <c r="F6404" s="752" t="s">
        <v>1698</v>
      </c>
    </row>
    <row r="6405" spans="2:6" x14ac:dyDescent="0.35">
      <c r="B6405" s="752" t="s">
        <v>1700</v>
      </c>
      <c r="C6405" s="752">
        <v>3377</v>
      </c>
      <c r="D6405" s="343" t="s">
        <v>11030</v>
      </c>
      <c r="E6405" s="752" t="s">
        <v>435</v>
      </c>
      <c r="F6405" s="752" t="s">
        <v>1698</v>
      </c>
    </row>
    <row r="6406" spans="2:6" x14ac:dyDescent="0.35">
      <c r="B6406" s="752" t="s">
        <v>1700</v>
      </c>
      <c r="C6406" s="752">
        <v>3377</v>
      </c>
      <c r="D6406" s="343" t="s">
        <v>11029</v>
      </c>
      <c r="E6406" s="752" t="s">
        <v>435</v>
      </c>
      <c r="F6406" s="752" t="s">
        <v>1698</v>
      </c>
    </row>
    <row r="6407" spans="2:6" x14ac:dyDescent="0.35">
      <c r="B6407" s="752" t="s">
        <v>1700</v>
      </c>
      <c r="C6407" s="752">
        <v>3377</v>
      </c>
      <c r="D6407" s="343" t="s">
        <v>11028</v>
      </c>
      <c r="E6407" s="752" t="s">
        <v>435</v>
      </c>
      <c r="F6407" s="752" t="s">
        <v>1698</v>
      </c>
    </row>
    <row r="6408" spans="2:6" x14ac:dyDescent="0.35">
      <c r="B6408" s="752" t="s">
        <v>1700</v>
      </c>
      <c r="C6408" s="752">
        <v>3377</v>
      </c>
      <c r="D6408" s="343" t="s">
        <v>11027</v>
      </c>
      <c r="E6408" s="752" t="s">
        <v>435</v>
      </c>
      <c r="F6408" s="752" t="s">
        <v>1698</v>
      </c>
    </row>
    <row r="6409" spans="2:6" x14ac:dyDescent="0.35">
      <c r="B6409" s="752" t="s">
        <v>1700</v>
      </c>
      <c r="C6409" s="752">
        <v>3377</v>
      </c>
      <c r="D6409" s="343" t="s">
        <v>11026</v>
      </c>
      <c r="E6409" s="752" t="s">
        <v>435</v>
      </c>
      <c r="F6409" s="752" t="s">
        <v>1698</v>
      </c>
    </row>
    <row r="6410" spans="2:6" x14ac:dyDescent="0.35">
      <c r="B6410" s="752" t="s">
        <v>1700</v>
      </c>
      <c r="C6410" s="752">
        <v>3377</v>
      </c>
      <c r="D6410" s="343" t="s">
        <v>11025</v>
      </c>
      <c r="E6410" s="752" t="s">
        <v>435</v>
      </c>
      <c r="F6410" s="752" t="s">
        <v>1698</v>
      </c>
    </row>
    <row r="6411" spans="2:6" x14ac:dyDescent="0.35">
      <c r="B6411" s="752" t="s">
        <v>1700</v>
      </c>
      <c r="C6411" s="752">
        <v>3377</v>
      </c>
      <c r="D6411" s="343" t="s">
        <v>11024</v>
      </c>
      <c r="E6411" s="752" t="s">
        <v>435</v>
      </c>
      <c r="F6411" s="752" t="s">
        <v>1698</v>
      </c>
    </row>
    <row r="6412" spans="2:6" x14ac:dyDescent="0.35">
      <c r="B6412" s="752" t="s">
        <v>1700</v>
      </c>
      <c r="C6412" s="752">
        <v>3377</v>
      </c>
      <c r="D6412" s="343" t="s">
        <v>11023</v>
      </c>
      <c r="E6412" s="752" t="s">
        <v>435</v>
      </c>
      <c r="F6412" s="752" t="s">
        <v>1698</v>
      </c>
    </row>
    <row r="6413" spans="2:6" x14ac:dyDescent="0.35">
      <c r="B6413" s="752" t="s">
        <v>1700</v>
      </c>
      <c r="C6413" s="752">
        <v>3377</v>
      </c>
      <c r="D6413" s="343" t="s">
        <v>5433</v>
      </c>
      <c r="E6413" s="752" t="s">
        <v>435</v>
      </c>
      <c r="F6413" s="752" t="s">
        <v>1698</v>
      </c>
    </row>
    <row r="6414" spans="2:6" x14ac:dyDescent="0.35">
      <c r="B6414" s="752" t="s">
        <v>1700</v>
      </c>
      <c r="C6414" s="752">
        <v>3377</v>
      </c>
      <c r="D6414" s="343" t="s">
        <v>11022</v>
      </c>
      <c r="E6414" s="752" t="s">
        <v>435</v>
      </c>
      <c r="F6414" s="752" t="s">
        <v>1698</v>
      </c>
    </row>
    <row r="6415" spans="2:6" x14ac:dyDescent="0.35">
      <c r="B6415" s="752" t="s">
        <v>1700</v>
      </c>
      <c r="C6415" s="752">
        <v>3377</v>
      </c>
      <c r="D6415" s="343" t="s">
        <v>11021</v>
      </c>
      <c r="E6415" s="752" t="s">
        <v>435</v>
      </c>
      <c r="F6415" s="752" t="s">
        <v>1698</v>
      </c>
    </row>
    <row r="6416" spans="2:6" x14ac:dyDescent="0.35">
      <c r="B6416" s="752" t="s">
        <v>1700</v>
      </c>
      <c r="C6416" s="752">
        <v>3377</v>
      </c>
      <c r="D6416" s="343" t="s">
        <v>11020</v>
      </c>
      <c r="E6416" s="752" t="s">
        <v>435</v>
      </c>
      <c r="F6416" s="752" t="s">
        <v>1698</v>
      </c>
    </row>
    <row r="6417" spans="2:6" x14ac:dyDescent="0.35">
      <c r="B6417" s="752" t="s">
        <v>1700</v>
      </c>
      <c r="C6417" s="752">
        <v>3378</v>
      </c>
      <c r="D6417" s="343" t="s">
        <v>11019</v>
      </c>
      <c r="E6417" s="752" t="s">
        <v>435</v>
      </c>
      <c r="F6417" s="752" t="s">
        <v>1698</v>
      </c>
    </row>
    <row r="6418" spans="2:6" x14ac:dyDescent="0.35">
      <c r="B6418" s="752" t="s">
        <v>1700</v>
      </c>
      <c r="C6418" s="752">
        <v>3378</v>
      </c>
      <c r="D6418" s="343" t="s">
        <v>11018</v>
      </c>
      <c r="E6418" s="752" t="s">
        <v>435</v>
      </c>
      <c r="F6418" s="752" t="s">
        <v>1698</v>
      </c>
    </row>
    <row r="6419" spans="2:6" x14ac:dyDescent="0.35">
      <c r="B6419" s="752" t="s">
        <v>1700</v>
      </c>
      <c r="C6419" s="752">
        <v>3379</v>
      </c>
      <c r="D6419" s="343" t="s">
        <v>11017</v>
      </c>
      <c r="E6419" s="752" t="s">
        <v>435</v>
      </c>
      <c r="F6419" s="752" t="s">
        <v>1698</v>
      </c>
    </row>
    <row r="6420" spans="2:6" x14ac:dyDescent="0.35">
      <c r="B6420" s="752" t="s">
        <v>1700</v>
      </c>
      <c r="C6420" s="752">
        <v>3379</v>
      </c>
      <c r="D6420" s="343" t="s">
        <v>7668</v>
      </c>
      <c r="E6420" s="752" t="s">
        <v>435</v>
      </c>
      <c r="F6420" s="752" t="s">
        <v>1698</v>
      </c>
    </row>
    <row r="6421" spans="2:6" x14ac:dyDescent="0.35">
      <c r="B6421" s="752" t="s">
        <v>1700</v>
      </c>
      <c r="C6421" s="752">
        <v>3379</v>
      </c>
      <c r="D6421" s="343" t="s">
        <v>11016</v>
      </c>
      <c r="E6421" s="752" t="s">
        <v>435</v>
      </c>
      <c r="F6421" s="752" t="s">
        <v>1698</v>
      </c>
    </row>
    <row r="6422" spans="2:6" x14ac:dyDescent="0.35">
      <c r="B6422" s="752" t="s">
        <v>1700</v>
      </c>
      <c r="C6422" s="752">
        <v>3379</v>
      </c>
      <c r="D6422" s="343" t="s">
        <v>11015</v>
      </c>
      <c r="E6422" s="752" t="s">
        <v>435</v>
      </c>
      <c r="F6422" s="752" t="s">
        <v>1698</v>
      </c>
    </row>
    <row r="6423" spans="2:6" x14ac:dyDescent="0.35">
      <c r="B6423" s="752" t="s">
        <v>1700</v>
      </c>
      <c r="C6423" s="752">
        <v>3379</v>
      </c>
      <c r="D6423" s="343" t="s">
        <v>11014</v>
      </c>
      <c r="E6423" s="752" t="s">
        <v>435</v>
      </c>
      <c r="F6423" s="752" t="s">
        <v>1698</v>
      </c>
    </row>
    <row r="6424" spans="2:6" x14ac:dyDescent="0.35">
      <c r="B6424" s="752" t="s">
        <v>1700</v>
      </c>
      <c r="C6424" s="752">
        <v>3379</v>
      </c>
      <c r="D6424" s="343" t="s">
        <v>11013</v>
      </c>
      <c r="E6424" s="752" t="s">
        <v>435</v>
      </c>
      <c r="F6424" s="752" t="s">
        <v>1698</v>
      </c>
    </row>
    <row r="6425" spans="2:6" x14ac:dyDescent="0.35">
      <c r="B6425" s="752" t="s">
        <v>1700</v>
      </c>
      <c r="C6425" s="752">
        <v>3379</v>
      </c>
      <c r="D6425" s="343" t="s">
        <v>11012</v>
      </c>
      <c r="E6425" s="752" t="s">
        <v>435</v>
      </c>
      <c r="F6425" s="752" t="s">
        <v>1698</v>
      </c>
    </row>
    <row r="6426" spans="2:6" x14ac:dyDescent="0.35">
      <c r="B6426" s="752" t="s">
        <v>1700</v>
      </c>
      <c r="C6426" s="752">
        <v>3380</v>
      </c>
      <c r="D6426" s="343" t="s">
        <v>11011</v>
      </c>
      <c r="E6426" s="752" t="s">
        <v>435</v>
      </c>
      <c r="F6426" s="752" t="s">
        <v>1698</v>
      </c>
    </row>
    <row r="6427" spans="2:6" x14ac:dyDescent="0.35">
      <c r="B6427" s="752" t="s">
        <v>1700</v>
      </c>
      <c r="C6427" s="752">
        <v>3380</v>
      </c>
      <c r="D6427" s="343" t="s">
        <v>11010</v>
      </c>
      <c r="E6427" s="752" t="s">
        <v>435</v>
      </c>
      <c r="F6427" s="752" t="s">
        <v>1698</v>
      </c>
    </row>
    <row r="6428" spans="2:6" x14ac:dyDescent="0.35">
      <c r="B6428" s="752" t="s">
        <v>1700</v>
      </c>
      <c r="C6428" s="752">
        <v>3381</v>
      </c>
      <c r="D6428" s="343" t="s">
        <v>11009</v>
      </c>
      <c r="E6428" s="752" t="s">
        <v>435</v>
      </c>
      <c r="F6428" s="752" t="s">
        <v>1698</v>
      </c>
    </row>
    <row r="6429" spans="2:6" x14ac:dyDescent="0.35">
      <c r="B6429" s="752" t="s">
        <v>1700</v>
      </c>
      <c r="C6429" s="752">
        <v>3381</v>
      </c>
      <c r="D6429" s="343" t="s">
        <v>6512</v>
      </c>
      <c r="E6429" s="752" t="s">
        <v>435</v>
      </c>
      <c r="F6429" s="752" t="s">
        <v>1698</v>
      </c>
    </row>
    <row r="6430" spans="2:6" x14ac:dyDescent="0.35">
      <c r="B6430" s="752" t="s">
        <v>1700</v>
      </c>
      <c r="C6430" s="752">
        <v>3381</v>
      </c>
      <c r="D6430" s="343" t="s">
        <v>11008</v>
      </c>
      <c r="E6430" s="752" t="s">
        <v>435</v>
      </c>
      <c r="F6430" s="752" t="s">
        <v>1698</v>
      </c>
    </row>
    <row r="6431" spans="2:6" x14ac:dyDescent="0.35">
      <c r="B6431" s="752" t="s">
        <v>1700</v>
      </c>
      <c r="C6431" s="752">
        <v>3381</v>
      </c>
      <c r="D6431" s="343" t="s">
        <v>11007</v>
      </c>
      <c r="E6431" s="752" t="s">
        <v>435</v>
      </c>
      <c r="F6431" s="752" t="s">
        <v>1698</v>
      </c>
    </row>
    <row r="6432" spans="2:6" x14ac:dyDescent="0.35">
      <c r="B6432" s="752" t="s">
        <v>1700</v>
      </c>
      <c r="C6432" s="752">
        <v>3381</v>
      </c>
      <c r="D6432" s="343" t="s">
        <v>11006</v>
      </c>
      <c r="E6432" s="752" t="s">
        <v>435</v>
      </c>
      <c r="F6432" s="752" t="s">
        <v>1698</v>
      </c>
    </row>
    <row r="6433" spans="2:6" x14ac:dyDescent="0.35">
      <c r="B6433" s="752" t="s">
        <v>1700</v>
      </c>
      <c r="C6433" s="752">
        <v>3381</v>
      </c>
      <c r="D6433" s="343" t="s">
        <v>11005</v>
      </c>
      <c r="E6433" s="752" t="s">
        <v>435</v>
      </c>
      <c r="F6433" s="752" t="s">
        <v>1698</v>
      </c>
    </row>
    <row r="6434" spans="2:6" x14ac:dyDescent="0.35">
      <c r="B6434" s="752" t="s">
        <v>1700</v>
      </c>
      <c r="C6434" s="752">
        <v>3381</v>
      </c>
      <c r="D6434" s="343" t="s">
        <v>11004</v>
      </c>
      <c r="E6434" s="752" t="s">
        <v>435</v>
      </c>
      <c r="F6434" s="752" t="s">
        <v>1698</v>
      </c>
    </row>
    <row r="6435" spans="2:6" x14ac:dyDescent="0.35">
      <c r="B6435" s="752" t="s">
        <v>1700</v>
      </c>
      <c r="C6435" s="752">
        <v>3381</v>
      </c>
      <c r="D6435" s="343" t="s">
        <v>11003</v>
      </c>
      <c r="E6435" s="752" t="s">
        <v>435</v>
      </c>
      <c r="F6435" s="752" t="s">
        <v>1698</v>
      </c>
    </row>
    <row r="6436" spans="2:6" x14ac:dyDescent="0.35">
      <c r="B6436" s="752" t="s">
        <v>1700</v>
      </c>
      <c r="C6436" s="752">
        <v>3381</v>
      </c>
      <c r="D6436" s="343" t="s">
        <v>11002</v>
      </c>
      <c r="E6436" s="752" t="s">
        <v>435</v>
      </c>
      <c r="F6436" s="752" t="s">
        <v>1698</v>
      </c>
    </row>
    <row r="6437" spans="2:6" x14ac:dyDescent="0.35">
      <c r="B6437" s="752" t="s">
        <v>1700</v>
      </c>
      <c r="C6437" s="752">
        <v>3381</v>
      </c>
      <c r="D6437" s="343" t="s">
        <v>11001</v>
      </c>
      <c r="E6437" s="752" t="s">
        <v>435</v>
      </c>
      <c r="F6437" s="752" t="s">
        <v>1698</v>
      </c>
    </row>
    <row r="6438" spans="2:6" x14ac:dyDescent="0.35">
      <c r="B6438" s="752" t="s">
        <v>1700</v>
      </c>
      <c r="C6438" s="752">
        <v>3381</v>
      </c>
      <c r="D6438" s="343" t="s">
        <v>11000</v>
      </c>
      <c r="E6438" s="752" t="s">
        <v>435</v>
      </c>
      <c r="F6438" s="752" t="s">
        <v>1698</v>
      </c>
    </row>
    <row r="6439" spans="2:6" x14ac:dyDescent="0.35">
      <c r="B6439" s="752" t="s">
        <v>1700</v>
      </c>
      <c r="C6439" s="752">
        <v>3384</v>
      </c>
      <c r="D6439" s="343" t="s">
        <v>6493</v>
      </c>
      <c r="E6439" s="752" t="s">
        <v>435</v>
      </c>
      <c r="F6439" s="752" t="s">
        <v>1698</v>
      </c>
    </row>
    <row r="6440" spans="2:6" x14ac:dyDescent="0.35">
      <c r="B6440" s="752" t="s">
        <v>1700</v>
      </c>
      <c r="C6440" s="752">
        <v>3384</v>
      </c>
      <c r="D6440" s="343" t="s">
        <v>10999</v>
      </c>
      <c r="E6440" s="752" t="s">
        <v>435</v>
      </c>
      <c r="F6440" s="752" t="s">
        <v>1698</v>
      </c>
    </row>
    <row r="6441" spans="2:6" x14ac:dyDescent="0.35">
      <c r="B6441" s="752" t="s">
        <v>1700</v>
      </c>
      <c r="C6441" s="752">
        <v>3384</v>
      </c>
      <c r="D6441" s="343" t="s">
        <v>10998</v>
      </c>
      <c r="E6441" s="752" t="s">
        <v>435</v>
      </c>
      <c r="F6441" s="752" t="s">
        <v>1698</v>
      </c>
    </row>
    <row r="6442" spans="2:6" x14ac:dyDescent="0.35">
      <c r="B6442" s="752" t="s">
        <v>1700</v>
      </c>
      <c r="C6442" s="752">
        <v>3384</v>
      </c>
      <c r="D6442" s="343" t="s">
        <v>10997</v>
      </c>
      <c r="E6442" s="752" t="s">
        <v>435</v>
      </c>
      <c r="F6442" s="752" t="s">
        <v>1698</v>
      </c>
    </row>
    <row r="6443" spans="2:6" x14ac:dyDescent="0.35">
      <c r="B6443" s="752" t="s">
        <v>1700</v>
      </c>
      <c r="C6443" s="752">
        <v>3384</v>
      </c>
      <c r="D6443" s="343" t="s">
        <v>10996</v>
      </c>
      <c r="E6443" s="752" t="s">
        <v>435</v>
      </c>
      <c r="F6443" s="752" t="s">
        <v>1698</v>
      </c>
    </row>
    <row r="6444" spans="2:6" x14ac:dyDescent="0.35">
      <c r="B6444" s="752" t="s">
        <v>1700</v>
      </c>
      <c r="C6444" s="752">
        <v>3384</v>
      </c>
      <c r="D6444" s="343" t="s">
        <v>7802</v>
      </c>
      <c r="E6444" s="752" t="s">
        <v>435</v>
      </c>
      <c r="F6444" s="752" t="s">
        <v>1698</v>
      </c>
    </row>
    <row r="6445" spans="2:6" x14ac:dyDescent="0.35">
      <c r="B6445" s="752" t="s">
        <v>1700</v>
      </c>
      <c r="C6445" s="752">
        <v>3384</v>
      </c>
      <c r="D6445" s="343" t="s">
        <v>10995</v>
      </c>
      <c r="E6445" s="752" t="s">
        <v>435</v>
      </c>
      <c r="F6445" s="752" t="s">
        <v>1698</v>
      </c>
    </row>
    <row r="6446" spans="2:6" x14ac:dyDescent="0.35">
      <c r="B6446" s="752" t="s">
        <v>1700</v>
      </c>
      <c r="C6446" s="752">
        <v>3384</v>
      </c>
      <c r="D6446" s="343" t="s">
        <v>10994</v>
      </c>
      <c r="E6446" s="752" t="s">
        <v>435</v>
      </c>
      <c r="F6446" s="752" t="s">
        <v>1698</v>
      </c>
    </row>
    <row r="6447" spans="2:6" x14ac:dyDescent="0.35">
      <c r="B6447" s="752" t="s">
        <v>1700</v>
      </c>
      <c r="C6447" s="752">
        <v>3384</v>
      </c>
      <c r="D6447" s="343" t="s">
        <v>10993</v>
      </c>
      <c r="E6447" s="752" t="s">
        <v>435</v>
      </c>
      <c r="F6447" s="752" t="s">
        <v>1698</v>
      </c>
    </row>
    <row r="6448" spans="2:6" x14ac:dyDescent="0.35">
      <c r="B6448" s="752" t="s">
        <v>1700</v>
      </c>
      <c r="C6448" s="752">
        <v>3384</v>
      </c>
      <c r="D6448" s="343" t="s">
        <v>10992</v>
      </c>
      <c r="E6448" s="752" t="s">
        <v>435</v>
      </c>
      <c r="F6448" s="752" t="s">
        <v>1698</v>
      </c>
    </row>
    <row r="6449" spans="2:6" x14ac:dyDescent="0.35">
      <c r="B6449" s="752" t="s">
        <v>1700</v>
      </c>
      <c r="C6449" s="752">
        <v>3385</v>
      </c>
      <c r="D6449" s="343" t="s">
        <v>10991</v>
      </c>
      <c r="E6449" s="752" t="s">
        <v>435</v>
      </c>
      <c r="F6449" s="752" t="s">
        <v>1698</v>
      </c>
    </row>
    <row r="6450" spans="2:6" x14ac:dyDescent="0.35">
      <c r="B6450" s="752" t="s">
        <v>1700</v>
      </c>
      <c r="C6450" s="752">
        <v>3385</v>
      </c>
      <c r="D6450" s="343" t="s">
        <v>10990</v>
      </c>
      <c r="E6450" s="752" t="s">
        <v>435</v>
      </c>
      <c r="F6450" s="752" t="s">
        <v>1698</v>
      </c>
    </row>
    <row r="6451" spans="2:6" x14ac:dyDescent="0.35">
      <c r="B6451" s="752" t="s">
        <v>1700</v>
      </c>
      <c r="C6451" s="752">
        <v>3385</v>
      </c>
      <c r="D6451" s="343" t="s">
        <v>2460</v>
      </c>
      <c r="E6451" s="752" t="s">
        <v>435</v>
      </c>
      <c r="F6451" s="752" t="s">
        <v>1698</v>
      </c>
    </row>
    <row r="6452" spans="2:6" x14ac:dyDescent="0.35">
      <c r="B6452" s="752" t="s">
        <v>1700</v>
      </c>
      <c r="C6452" s="752">
        <v>3385</v>
      </c>
      <c r="D6452" s="343" t="s">
        <v>10989</v>
      </c>
      <c r="E6452" s="752" t="s">
        <v>435</v>
      </c>
      <c r="F6452" s="752" t="s">
        <v>1698</v>
      </c>
    </row>
    <row r="6453" spans="2:6" x14ac:dyDescent="0.35">
      <c r="B6453" s="752" t="s">
        <v>1700</v>
      </c>
      <c r="C6453" s="752">
        <v>3385</v>
      </c>
      <c r="D6453" s="343" t="s">
        <v>10988</v>
      </c>
      <c r="E6453" s="752" t="s">
        <v>435</v>
      </c>
      <c r="F6453" s="752" t="s">
        <v>1698</v>
      </c>
    </row>
    <row r="6454" spans="2:6" x14ac:dyDescent="0.35">
      <c r="B6454" s="752" t="s">
        <v>1700</v>
      </c>
      <c r="C6454" s="752">
        <v>3385</v>
      </c>
      <c r="D6454" s="343" t="s">
        <v>10987</v>
      </c>
      <c r="E6454" s="752" t="s">
        <v>435</v>
      </c>
      <c r="F6454" s="752" t="s">
        <v>1698</v>
      </c>
    </row>
    <row r="6455" spans="2:6" x14ac:dyDescent="0.35">
      <c r="B6455" s="752" t="s">
        <v>1700</v>
      </c>
      <c r="C6455" s="752">
        <v>3385</v>
      </c>
      <c r="D6455" s="343" t="s">
        <v>10986</v>
      </c>
      <c r="E6455" s="752" t="s">
        <v>435</v>
      </c>
      <c r="F6455" s="752" t="s">
        <v>1698</v>
      </c>
    </row>
    <row r="6456" spans="2:6" x14ac:dyDescent="0.35">
      <c r="B6456" s="752" t="s">
        <v>1700</v>
      </c>
      <c r="C6456" s="752">
        <v>3385</v>
      </c>
      <c r="D6456" s="343" t="s">
        <v>10985</v>
      </c>
      <c r="E6456" s="752" t="s">
        <v>435</v>
      </c>
      <c r="F6456" s="752" t="s">
        <v>1698</v>
      </c>
    </row>
    <row r="6457" spans="2:6" x14ac:dyDescent="0.35">
      <c r="B6457" s="752" t="s">
        <v>1700</v>
      </c>
      <c r="C6457" s="752">
        <v>3387</v>
      </c>
      <c r="D6457" s="343" t="s">
        <v>10984</v>
      </c>
      <c r="E6457" s="752" t="s">
        <v>435</v>
      </c>
      <c r="F6457" s="752" t="s">
        <v>1698</v>
      </c>
    </row>
    <row r="6458" spans="2:6" x14ac:dyDescent="0.35">
      <c r="B6458" s="752" t="s">
        <v>1700</v>
      </c>
      <c r="C6458" s="752">
        <v>3387</v>
      </c>
      <c r="D6458" s="343" t="s">
        <v>10983</v>
      </c>
      <c r="E6458" s="752" t="s">
        <v>435</v>
      </c>
      <c r="F6458" s="752" t="s">
        <v>1698</v>
      </c>
    </row>
    <row r="6459" spans="2:6" x14ac:dyDescent="0.35">
      <c r="B6459" s="752" t="s">
        <v>1700</v>
      </c>
      <c r="C6459" s="752">
        <v>3387</v>
      </c>
      <c r="D6459" s="343" t="s">
        <v>10982</v>
      </c>
      <c r="E6459" s="752" t="s">
        <v>435</v>
      </c>
      <c r="F6459" s="752" t="s">
        <v>1698</v>
      </c>
    </row>
    <row r="6460" spans="2:6" x14ac:dyDescent="0.35">
      <c r="B6460" s="752" t="s">
        <v>1700</v>
      </c>
      <c r="C6460" s="752">
        <v>3387</v>
      </c>
      <c r="D6460" s="343" t="s">
        <v>10981</v>
      </c>
      <c r="E6460" s="752" t="s">
        <v>435</v>
      </c>
      <c r="F6460" s="752" t="s">
        <v>1698</v>
      </c>
    </row>
    <row r="6461" spans="2:6" x14ac:dyDescent="0.35">
      <c r="B6461" s="752" t="s">
        <v>1700</v>
      </c>
      <c r="C6461" s="752">
        <v>3387</v>
      </c>
      <c r="D6461" s="343" t="s">
        <v>7653</v>
      </c>
      <c r="E6461" s="752" t="s">
        <v>435</v>
      </c>
      <c r="F6461" s="752" t="s">
        <v>1698</v>
      </c>
    </row>
    <row r="6462" spans="2:6" x14ac:dyDescent="0.35">
      <c r="B6462" s="752" t="s">
        <v>1700</v>
      </c>
      <c r="C6462" s="752">
        <v>3387</v>
      </c>
      <c r="D6462" s="343" t="s">
        <v>10980</v>
      </c>
      <c r="E6462" s="752" t="s">
        <v>435</v>
      </c>
      <c r="F6462" s="752" t="s">
        <v>1698</v>
      </c>
    </row>
    <row r="6463" spans="2:6" x14ac:dyDescent="0.35">
      <c r="B6463" s="752" t="s">
        <v>1700</v>
      </c>
      <c r="C6463" s="752">
        <v>3387</v>
      </c>
      <c r="D6463" s="343" t="s">
        <v>10979</v>
      </c>
      <c r="E6463" s="752" t="s">
        <v>435</v>
      </c>
      <c r="F6463" s="752" t="s">
        <v>1698</v>
      </c>
    </row>
    <row r="6464" spans="2:6" x14ac:dyDescent="0.35">
      <c r="B6464" s="752" t="s">
        <v>1700</v>
      </c>
      <c r="C6464" s="752">
        <v>3387</v>
      </c>
      <c r="D6464" s="343" t="s">
        <v>10978</v>
      </c>
      <c r="E6464" s="752" t="s">
        <v>435</v>
      </c>
      <c r="F6464" s="752" t="s">
        <v>1698</v>
      </c>
    </row>
    <row r="6465" spans="2:6" x14ac:dyDescent="0.35">
      <c r="B6465" s="752" t="s">
        <v>1700</v>
      </c>
      <c r="C6465" s="752">
        <v>3387</v>
      </c>
      <c r="D6465" s="343" t="s">
        <v>10977</v>
      </c>
      <c r="E6465" s="752" t="s">
        <v>435</v>
      </c>
      <c r="F6465" s="752" t="s">
        <v>1698</v>
      </c>
    </row>
    <row r="6466" spans="2:6" x14ac:dyDescent="0.35">
      <c r="B6466" s="752" t="s">
        <v>1700</v>
      </c>
      <c r="C6466" s="752">
        <v>3387</v>
      </c>
      <c r="D6466" s="343" t="s">
        <v>10976</v>
      </c>
      <c r="E6466" s="752" t="s">
        <v>435</v>
      </c>
      <c r="F6466" s="752" t="s">
        <v>1698</v>
      </c>
    </row>
    <row r="6467" spans="2:6" x14ac:dyDescent="0.35">
      <c r="B6467" s="752" t="s">
        <v>1700</v>
      </c>
      <c r="C6467" s="752">
        <v>3387</v>
      </c>
      <c r="D6467" s="343" t="s">
        <v>10975</v>
      </c>
      <c r="E6467" s="752" t="s">
        <v>435</v>
      </c>
      <c r="F6467" s="752" t="s">
        <v>1698</v>
      </c>
    </row>
    <row r="6468" spans="2:6" x14ac:dyDescent="0.35">
      <c r="B6468" s="752" t="s">
        <v>1700</v>
      </c>
      <c r="C6468" s="752">
        <v>3388</v>
      </c>
      <c r="D6468" s="343" t="s">
        <v>10974</v>
      </c>
      <c r="E6468" s="752" t="s">
        <v>435</v>
      </c>
      <c r="F6468" s="752" t="s">
        <v>1698</v>
      </c>
    </row>
    <row r="6469" spans="2:6" x14ac:dyDescent="0.35">
      <c r="B6469" s="752" t="s">
        <v>1700</v>
      </c>
      <c r="C6469" s="752">
        <v>3388</v>
      </c>
      <c r="D6469" s="343" t="s">
        <v>10973</v>
      </c>
      <c r="E6469" s="752" t="s">
        <v>435</v>
      </c>
      <c r="F6469" s="752" t="s">
        <v>1698</v>
      </c>
    </row>
    <row r="6470" spans="2:6" x14ac:dyDescent="0.35">
      <c r="B6470" s="752" t="s">
        <v>1700</v>
      </c>
      <c r="C6470" s="752">
        <v>3390</v>
      </c>
      <c r="D6470" s="343" t="s">
        <v>10972</v>
      </c>
      <c r="E6470" s="752" t="s">
        <v>435</v>
      </c>
      <c r="F6470" s="752" t="s">
        <v>1698</v>
      </c>
    </row>
    <row r="6471" spans="2:6" x14ac:dyDescent="0.35">
      <c r="B6471" s="752" t="s">
        <v>1700</v>
      </c>
      <c r="C6471" s="752">
        <v>3390</v>
      </c>
      <c r="D6471" s="343" t="s">
        <v>10971</v>
      </c>
      <c r="E6471" s="752" t="s">
        <v>435</v>
      </c>
      <c r="F6471" s="752" t="s">
        <v>1698</v>
      </c>
    </row>
    <row r="6472" spans="2:6" x14ac:dyDescent="0.35">
      <c r="B6472" s="752" t="s">
        <v>1700</v>
      </c>
      <c r="C6472" s="752">
        <v>3391</v>
      </c>
      <c r="D6472" s="343" t="s">
        <v>10970</v>
      </c>
      <c r="E6472" s="752" t="s">
        <v>435</v>
      </c>
      <c r="F6472" s="752" t="s">
        <v>1698</v>
      </c>
    </row>
    <row r="6473" spans="2:6" x14ac:dyDescent="0.35">
      <c r="B6473" s="752" t="s">
        <v>1700</v>
      </c>
      <c r="C6473" s="752">
        <v>3392</v>
      </c>
      <c r="D6473" s="343" t="s">
        <v>10969</v>
      </c>
      <c r="E6473" s="752" t="s">
        <v>435</v>
      </c>
      <c r="F6473" s="752" t="s">
        <v>1698</v>
      </c>
    </row>
    <row r="6474" spans="2:6" x14ac:dyDescent="0.35">
      <c r="B6474" s="752" t="s">
        <v>1700</v>
      </c>
      <c r="C6474" s="752">
        <v>3392</v>
      </c>
      <c r="D6474" s="343" t="s">
        <v>10968</v>
      </c>
      <c r="E6474" s="752" t="s">
        <v>435</v>
      </c>
      <c r="F6474" s="752" t="s">
        <v>1698</v>
      </c>
    </row>
    <row r="6475" spans="2:6" x14ac:dyDescent="0.35">
      <c r="B6475" s="752" t="s">
        <v>1700</v>
      </c>
      <c r="C6475" s="752">
        <v>3392</v>
      </c>
      <c r="D6475" s="343" t="s">
        <v>10967</v>
      </c>
      <c r="E6475" s="752" t="s">
        <v>435</v>
      </c>
      <c r="F6475" s="752" t="s">
        <v>1698</v>
      </c>
    </row>
    <row r="6476" spans="2:6" x14ac:dyDescent="0.35">
      <c r="B6476" s="752" t="s">
        <v>1700</v>
      </c>
      <c r="C6476" s="752">
        <v>3393</v>
      </c>
      <c r="D6476" s="343" t="s">
        <v>10966</v>
      </c>
      <c r="E6476" s="752" t="s">
        <v>435</v>
      </c>
      <c r="F6476" s="752" t="s">
        <v>1698</v>
      </c>
    </row>
    <row r="6477" spans="2:6" x14ac:dyDescent="0.35">
      <c r="B6477" s="752" t="s">
        <v>1700</v>
      </c>
      <c r="C6477" s="752">
        <v>3393</v>
      </c>
      <c r="D6477" s="343" t="s">
        <v>10965</v>
      </c>
      <c r="E6477" s="752" t="s">
        <v>435</v>
      </c>
      <c r="F6477" s="752" t="s">
        <v>1698</v>
      </c>
    </row>
    <row r="6478" spans="2:6" x14ac:dyDescent="0.35">
      <c r="B6478" s="752" t="s">
        <v>1700</v>
      </c>
      <c r="C6478" s="752">
        <v>3393</v>
      </c>
      <c r="D6478" s="343" t="s">
        <v>10964</v>
      </c>
      <c r="E6478" s="752" t="s">
        <v>435</v>
      </c>
      <c r="F6478" s="752" t="s">
        <v>1698</v>
      </c>
    </row>
    <row r="6479" spans="2:6" x14ac:dyDescent="0.35">
      <c r="B6479" s="752" t="s">
        <v>1700</v>
      </c>
      <c r="C6479" s="752">
        <v>3393</v>
      </c>
      <c r="D6479" s="343" t="s">
        <v>10963</v>
      </c>
      <c r="E6479" s="752" t="s">
        <v>435</v>
      </c>
      <c r="F6479" s="752" t="s">
        <v>1698</v>
      </c>
    </row>
    <row r="6480" spans="2:6" x14ac:dyDescent="0.35">
      <c r="B6480" s="752" t="s">
        <v>1700</v>
      </c>
      <c r="C6480" s="752">
        <v>3393</v>
      </c>
      <c r="D6480" s="343" t="s">
        <v>10962</v>
      </c>
      <c r="E6480" s="752" t="s">
        <v>435</v>
      </c>
      <c r="F6480" s="752" t="s">
        <v>1698</v>
      </c>
    </row>
    <row r="6481" spans="2:6" x14ac:dyDescent="0.35">
      <c r="B6481" s="752" t="s">
        <v>1700</v>
      </c>
      <c r="C6481" s="752">
        <v>3393</v>
      </c>
      <c r="D6481" s="343" t="s">
        <v>10961</v>
      </c>
      <c r="E6481" s="752" t="s">
        <v>435</v>
      </c>
      <c r="F6481" s="752" t="s">
        <v>1698</v>
      </c>
    </row>
    <row r="6482" spans="2:6" x14ac:dyDescent="0.35">
      <c r="B6482" s="752" t="s">
        <v>1700</v>
      </c>
      <c r="C6482" s="752">
        <v>3393</v>
      </c>
      <c r="D6482" s="343" t="s">
        <v>10960</v>
      </c>
      <c r="E6482" s="752" t="s">
        <v>435</v>
      </c>
      <c r="F6482" s="752" t="s">
        <v>1698</v>
      </c>
    </row>
    <row r="6483" spans="2:6" x14ac:dyDescent="0.35">
      <c r="B6483" s="752" t="s">
        <v>1700</v>
      </c>
      <c r="C6483" s="752">
        <v>3393</v>
      </c>
      <c r="D6483" s="343" t="s">
        <v>10959</v>
      </c>
      <c r="E6483" s="752" t="s">
        <v>435</v>
      </c>
      <c r="F6483" s="752" t="s">
        <v>1698</v>
      </c>
    </row>
    <row r="6484" spans="2:6" x14ac:dyDescent="0.35">
      <c r="B6484" s="752" t="s">
        <v>1700</v>
      </c>
      <c r="C6484" s="752">
        <v>3393</v>
      </c>
      <c r="D6484" s="343" t="s">
        <v>10958</v>
      </c>
      <c r="E6484" s="752" t="s">
        <v>435</v>
      </c>
      <c r="F6484" s="752" t="s">
        <v>1698</v>
      </c>
    </row>
    <row r="6485" spans="2:6" x14ac:dyDescent="0.35">
      <c r="B6485" s="752" t="s">
        <v>1700</v>
      </c>
      <c r="C6485" s="752">
        <v>3395</v>
      </c>
      <c r="D6485" s="343" t="s">
        <v>1895</v>
      </c>
      <c r="E6485" s="752" t="s">
        <v>435</v>
      </c>
      <c r="F6485" s="752" t="s">
        <v>1698</v>
      </c>
    </row>
    <row r="6486" spans="2:6" x14ac:dyDescent="0.35">
      <c r="B6486" s="752" t="s">
        <v>1700</v>
      </c>
      <c r="C6486" s="752">
        <v>3395</v>
      </c>
      <c r="D6486" s="343" t="s">
        <v>3435</v>
      </c>
      <c r="E6486" s="752" t="s">
        <v>435</v>
      </c>
      <c r="F6486" s="752" t="s">
        <v>1698</v>
      </c>
    </row>
    <row r="6487" spans="2:6" x14ac:dyDescent="0.35">
      <c r="B6487" s="752" t="s">
        <v>1700</v>
      </c>
      <c r="C6487" s="752">
        <v>3395</v>
      </c>
      <c r="D6487" s="343" t="s">
        <v>10957</v>
      </c>
      <c r="E6487" s="752" t="s">
        <v>435</v>
      </c>
      <c r="F6487" s="752" t="s">
        <v>1698</v>
      </c>
    </row>
    <row r="6488" spans="2:6" x14ac:dyDescent="0.35">
      <c r="B6488" s="752" t="s">
        <v>1700</v>
      </c>
      <c r="C6488" s="752">
        <v>3395</v>
      </c>
      <c r="D6488" s="343" t="s">
        <v>1699</v>
      </c>
      <c r="E6488" s="752" t="s">
        <v>435</v>
      </c>
      <c r="F6488" s="752" t="s">
        <v>1698</v>
      </c>
    </row>
    <row r="6489" spans="2:6" x14ac:dyDescent="0.35">
      <c r="B6489" s="752" t="s">
        <v>1700</v>
      </c>
      <c r="C6489" s="752">
        <v>3396</v>
      </c>
      <c r="D6489" s="343" t="s">
        <v>3292</v>
      </c>
      <c r="E6489" s="752" t="s">
        <v>435</v>
      </c>
      <c r="F6489" s="752" t="s">
        <v>1698</v>
      </c>
    </row>
    <row r="6490" spans="2:6" x14ac:dyDescent="0.35">
      <c r="B6490" s="752" t="s">
        <v>1700</v>
      </c>
      <c r="C6490" s="752">
        <v>3400</v>
      </c>
      <c r="D6490" s="343" t="s">
        <v>10956</v>
      </c>
      <c r="E6490" s="752" t="s">
        <v>435</v>
      </c>
      <c r="F6490" s="752" t="s">
        <v>1711</v>
      </c>
    </row>
    <row r="6491" spans="2:6" x14ac:dyDescent="0.35">
      <c r="B6491" s="752" t="s">
        <v>1700</v>
      </c>
      <c r="C6491" s="752">
        <v>3401</v>
      </c>
      <c r="D6491" s="343" t="s">
        <v>10955</v>
      </c>
      <c r="E6491" s="752" t="s">
        <v>435</v>
      </c>
      <c r="F6491" s="752" t="s">
        <v>1698</v>
      </c>
    </row>
    <row r="6492" spans="2:6" x14ac:dyDescent="0.35">
      <c r="B6492" s="752" t="s">
        <v>1700</v>
      </c>
      <c r="C6492" s="752">
        <v>3401</v>
      </c>
      <c r="D6492" s="343" t="s">
        <v>10954</v>
      </c>
      <c r="E6492" s="752" t="s">
        <v>435</v>
      </c>
      <c r="F6492" s="752" t="s">
        <v>1698</v>
      </c>
    </row>
    <row r="6493" spans="2:6" x14ac:dyDescent="0.35">
      <c r="B6493" s="752" t="s">
        <v>1700</v>
      </c>
      <c r="C6493" s="752">
        <v>3401</v>
      </c>
      <c r="D6493" s="343" t="s">
        <v>10953</v>
      </c>
      <c r="E6493" s="752" t="s">
        <v>435</v>
      </c>
      <c r="F6493" s="752" t="s">
        <v>1698</v>
      </c>
    </row>
    <row r="6494" spans="2:6" x14ac:dyDescent="0.35">
      <c r="B6494" s="752" t="s">
        <v>1700</v>
      </c>
      <c r="C6494" s="752">
        <v>3401</v>
      </c>
      <c r="D6494" s="343" t="s">
        <v>10952</v>
      </c>
      <c r="E6494" s="752" t="s">
        <v>435</v>
      </c>
      <c r="F6494" s="752" t="s">
        <v>1698</v>
      </c>
    </row>
    <row r="6495" spans="2:6" x14ac:dyDescent="0.35">
      <c r="B6495" s="752" t="s">
        <v>1700</v>
      </c>
      <c r="C6495" s="752">
        <v>3401</v>
      </c>
      <c r="D6495" s="343" t="s">
        <v>10951</v>
      </c>
      <c r="E6495" s="752" t="s">
        <v>435</v>
      </c>
      <c r="F6495" s="752" t="s">
        <v>1698</v>
      </c>
    </row>
    <row r="6496" spans="2:6" x14ac:dyDescent="0.35">
      <c r="B6496" s="752" t="s">
        <v>1700</v>
      </c>
      <c r="C6496" s="752">
        <v>3401</v>
      </c>
      <c r="D6496" s="343" t="s">
        <v>10950</v>
      </c>
      <c r="E6496" s="752" t="s">
        <v>435</v>
      </c>
      <c r="F6496" s="752" t="s">
        <v>1698</v>
      </c>
    </row>
    <row r="6497" spans="2:6" x14ac:dyDescent="0.35">
      <c r="B6497" s="752" t="s">
        <v>1700</v>
      </c>
      <c r="C6497" s="752">
        <v>3401</v>
      </c>
      <c r="D6497" s="343" t="s">
        <v>10949</v>
      </c>
      <c r="E6497" s="752" t="s">
        <v>435</v>
      </c>
      <c r="F6497" s="752" t="s">
        <v>1698</v>
      </c>
    </row>
    <row r="6498" spans="2:6" x14ac:dyDescent="0.35">
      <c r="B6498" s="752" t="s">
        <v>1700</v>
      </c>
      <c r="C6498" s="752">
        <v>3401</v>
      </c>
      <c r="D6498" s="343" t="s">
        <v>10948</v>
      </c>
      <c r="E6498" s="752" t="s">
        <v>435</v>
      </c>
      <c r="F6498" s="752" t="s">
        <v>1698</v>
      </c>
    </row>
    <row r="6499" spans="2:6" x14ac:dyDescent="0.35">
      <c r="B6499" s="752" t="s">
        <v>1700</v>
      </c>
      <c r="C6499" s="752">
        <v>3401</v>
      </c>
      <c r="D6499" s="343" t="s">
        <v>10947</v>
      </c>
      <c r="E6499" s="752" t="s">
        <v>435</v>
      </c>
      <c r="F6499" s="752" t="s">
        <v>1698</v>
      </c>
    </row>
    <row r="6500" spans="2:6" x14ac:dyDescent="0.35">
      <c r="B6500" s="752" t="s">
        <v>1700</v>
      </c>
      <c r="C6500" s="752">
        <v>3401</v>
      </c>
      <c r="D6500" s="343" t="s">
        <v>10946</v>
      </c>
      <c r="E6500" s="752" t="s">
        <v>435</v>
      </c>
      <c r="F6500" s="752" t="s">
        <v>1698</v>
      </c>
    </row>
    <row r="6501" spans="2:6" x14ac:dyDescent="0.35">
      <c r="B6501" s="752" t="s">
        <v>1700</v>
      </c>
      <c r="C6501" s="752">
        <v>3401</v>
      </c>
      <c r="D6501" s="343" t="s">
        <v>10945</v>
      </c>
      <c r="E6501" s="752" t="s">
        <v>435</v>
      </c>
      <c r="F6501" s="752" t="s">
        <v>1698</v>
      </c>
    </row>
    <row r="6502" spans="2:6" x14ac:dyDescent="0.35">
      <c r="B6502" s="752" t="s">
        <v>1700</v>
      </c>
      <c r="C6502" s="752">
        <v>3401</v>
      </c>
      <c r="D6502" s="343" t="s">
        <v>10944</v>
      </c>
      <c r="E6502" s="752" t="s">
        <v>435</v>
      </c>
      <c r="F6502" s="752" t="s">
        <v>1698</v>
      </c>
    </row>
    <row r="6503" spans="2:6" x14ac:dyDescent="0.35">
      <c r="B6503" s="752" t="s">
        <v>1700</v>
      </c>
      <c r="C6503" s="752">
        <v>3401</v>
      </c>
      <c r="D6503" s="343" t="s">
        <v>10943</v>
      </c>
      <c r="E6503" s="752" t="s">
        <v>435</v>
      </c>
      <c r="F6503" s="752" t="s">
        <v>1698</v>
      </c>
    </row>
    <row r="6504" spans="2:6" x14ac:dyDescent="0.35">
      <c r="B6504" s="752" t="s">
        <v>1700</v>
      </c>
      <c r="C6504" s="752">
        <v>3401</v>
      </c>
      <c r="D6504" s="343" t="s">
        <v>10942</v>
      </c>
      <c r="E6504" s="752" t="s">
        <v>435</v>
      </c>
      <c r="F6504" s="752" t="s">
        <v>1698</v>
      </c>
    </row>
    <row r="6505" spans="2:6" x14ac:dyDescent="0.35">
      <c r="B6505" s="752" t="s">
        <v>1700</v>
      </c>
      <c r="C6505" s="752">
        <v>3401</v>
      </c>
      <c r="D6505" s="343" t="s">
        <v>10941</v>
      </c>
      <c r="E6505" s="752" t="s">
        <v>435</v>
      </c>
      <c r="F6505" s="752" t="s">
        <v>1698</v>
      </c>
    </row>
    <row r="6506" spans="2:6" x14ac:dyDescent="0.35">
      <c r="B6506" s="752" t="s">
        <v>1700</v>
      </c>
      <c r="C6506" s="752">
        <v>3401</v>
      </c>
      <c r="D6506" s="343" t="s">
        <v>10940</v>
      </c>
      <c r="E6506" s="752" t="s">
        <v>435</v>
      </c>
      <c r="F6506" s="752" t="s">
        <v>1698</v>
      </c>
    </row>
    <row r="6507" spans="2:6" x14ac:dyDescent="0.35">
      <c r="B6507" s="752" t="s">
        <v>1700</v>
      </c>
      <c r="C6507" s="752">
        <v>3401</v>
      </c>
      <c r="D6507" s="343" t="s">
        <v>10939</v>
      </c>
      <c r="E6507" s="752" t="s">
        <v>435</v>
      </c>
      <c r="F6507" s="752" t="s">
        <v>1698</v>
      </c>
    </row>
    <row r="6508" spans="2:6" x14ac:dyDescent="0.35">
      <c r="B6508" s="752" t="s">
        <v>1700</v>
      </c>
      <c r="C6508" s="752">
        <v>3401</v>
      </c>
      <c r="D6508" s="343" t="s">
        <v>10938</v>
      </c>
      <c r="E6508" s="752" t="s">
        <v>435</v>
      </c>
      <c r="F6508" s="752" t="s">
        <v>1698</v>
      </c>
    </row>
    <row r="6509" spans="2:6" x14ac:dyDescent="0.35">
      <c r="B6509" s="752" t="s">
        <v>1700</v>
      </c>
      <c r="C6509" s="752">
        <v>3401</v>
      </c>
      <c r="D6509" s="343" t="s">
        <v>10937</v>
      </c>
      <c r="E6509" s="752" t="s">
        <v>435</v>
      </c>
      <c r="F6509" s="752" t="s">
        <v>1698</v>
      </c>
    </row>
    <row r="6510" spans="2:6" x14ac:dyDescent="0.35">
      <c r="B6510" s="752" t="s">
        <v>1700</v>
      </c>
      <c r="C6510" s="752">
        <v>3401</v>
      </c>
      <c r="D6510" s="343" t="s">
        <v>10936</v>
      </c>
      <c r="E6510" s="752" t="s">
        <v>435</v>
      </c>
      <c r="F6510" s="752" t="s">
        <v>1698</v>
      </c>
    </row>
    <row r="6511" spans="2:6" x14ac:dyDescent="0.35">
      <c r="B6511" s="752" t="s">
        <v>1700</v>
      </c>
      <c r="C6511" s="752">
        <v>3401</v>
      </c>
      <c r="D6511" s="343" t="s">
        <v>10935</v>
      </c>
      <c r="E6511" s="752" t="s">
        <v>435</v>
      </c>
      <c r="F6511" s="752" t="s">
        <v>1698</v>
      </c>
    </row>
    <row r="6512" spans="2:6" x14ac:dyDescent="0.35">
      <c r="B6512" s="752" t="s">
        <v>1700</v>
      </c>
      <c r="C6512" s="752">
        <v>3401</v>
      </c>
      <c r="D6512" s="343" t="s">
        <v>10934</v>
      </c>
      <c r="E6512" s="752" t="s">
        <v>435</v>
      </c>
      <c r="F6512" s="752" t="s">
        <v>1698</v>
      </c>
    </row>
    <row r="6513" spans="2:6" x14ac:dyDescent="0.35">
      <c r="B6513" s="752" t="s">
        <v>1700</v>
      </c>
      <c r="C6513" s="752">
        <v>3401</v>
      </c>
      <c r="D6513" s="343" t="s">
        <v>2101</v>
      </c>
      <c r="E6513" s="752" t="s">
        <v>435</v>
      </c>
      <c r="F6513" s="752" t="s">
        <v>1698</v>
      </c>
    </row>
    <row r="6514" spans="2:6" x14ac:dyDescent="0.35">
      <c r="B6514" s="752" t="s">
        <v>1700</v>
      </c>
      <c r="C6514" s="752">
        <v>3401</v>
      </c>
      <c r="D6514" s="343" t="s">
        <v>10933</v>
      </c>
      <c r="E6514" s="752" t="s">
        <v>435</v>
      </c>
      <c r="F6514" s="752" t="s">
        <v>1698</v>
      </c>
    </row>
    <row r="6515" spans="2:6" x14ac:dyDescent="0.35">
      <c r="B6515" s="752" t="s">
        <v>1700</v>
      </c>
      <c r="C6515" s="752">
        <v>3401</v>
      </c>
      <c r="D6515" s="343" t="s">
        <v>10932</v>
      </c>
      <c r="E6515" s="752" t="s">
        <v>435</v>
      </c>
      <c r="F6515" s="752" t="s">
        <v>1698</v>
      </c>
    </row>
    <row r="6516" spans="2:6" x14ac:dyDescent="0.35">
      <c r="B6516" s="752" t="s">
        <v>1700</v>
      </c>
      <c r="C6516" s="752">
        <v>3401</v>
      </c>
      <c r="D6516" s="343" t="s">
        <v>10931</v>
      </c>
      <c r="E6516" s="752" t="s">
        <v>435</v>
      </c>
      <c r="F6516" s="752" t="s">
        <v>1698</v>
      </c>
    </row>
    <row r="6517" spans="2:6" x14ac:dyDescent="0.35">
      <c r="B6517" s="752" t="s">
        <v>1700</v>
      </c>
      <c r="C6517" s="752">
        <v>3401</v>
      </c>
      <c r="D6517" s="343" t="s">
        <v>10930</v>
      </c>
      <c r="E6517" s="752" t="s">
        <v>435</v>
      </c>
      <c r="F6517" s="752" t="s">
        <v>1698</v>
      </c>
    </row>
    <row r="6518" spans="2:6" x14ac:dyDescent="0.35">
      <c r="B6518" s="752" t="s">
        <v>1700</v>
      </c>
      <c r="C6518" s="752">
        <v>3401</v>
      </c>
      <c r="D6518" s="343" t="s">
        <v>10929</v>
      </c>
      <c r="E6518" s="752" t="s">
        <v>435</v>
      </c>
      <c r="F6518" s="752" t="s">
        <v>1698</v>
      </c>
    </row>
    <row r="6519" spans="2:6" x14ac:dyDescent="0.35">
      <c r="B6519" s="752" t="s">
        <v>1700</v>
      </c>
      <c r="C6519" s="752">
        <v>3401</v>
      </c>
      <c r="D6519" s="343" t="s">
        <v>10928</v>
      </c>
      <c r="E6519" s="752" t="s">
        <v>435</v>
      </c>
      <c r="F6519" s="752" t="s">
        <v>1698</v>
      </c>
    </row>
    <row r="6520" spans="2:6" x14ac:dyDescent="0.35">
      <c r="B6520" s="752" t="s">
        <v>1700</v>
      </c>
      <c r="C6520" s="752">
        <v>3401</v>
      </c>
      <c r="D6520" s="343" t="s">
        <v>10927</v>
      </c>
      <c r="E6520" s="752" t="s">
        <v>435</v>
      </c>
      <c r="F6520" s="752" t="s">
        <v>1698</v>
      </c>
    </row>
    <row r="6521" spans="2:6" x14ac:dyDescent="0.35">
      <c r="B6521" s="752" t="s">
        <v>1700</v>
      </c>
      <c r="C6521" s="752">
        <v>3401</v>
      </c>
      <c r="D6521" s="343" t="s">
        <v>10926</v>
      </c>
      <c r="E6521" s="752" t="s">
        <v>435</v>
      </c>
      <c r="F6521" s="752" t="s">
        <v>1698</v>
      </c>
    </row>
    <row r="6522" spans="2:6" x14ac:dyDescent="0.35">
      <c r="B6522" s="752" t="s">
        <v>1700</v>
      </c>
      <c r="C6522" s="752">
        <v>3401</v>
      </c>
      <c r="D6522" s="343" t="s">
        <v>10925</v>
      </c>
      <c r="E6522" s="752" t="s">
        <v>435</v>
      </c>
      <c r="F6522" s="752" t="s">
        <v>1698</v>
      </c>
    </row>
    <row r="6523" spans="2:6" x14ac:dyDescent="0.35">
      <c r="B6523" s="752" t="s">
        <v>1700</v>
      </c>
      <c r="C6523" s="752">
        <v>3401</v>
      </c>
      <c r="D6523" s="343" t="s">
        <v>10924</v>
      </c>
      <c r="E6523" s="752" t="s">
        <v>435</v>
      </c>
      <c r="F6523" s="752" t="s">
        <v>1698</v>
      </c>
    </row>
    <row r="6524" spans="2:6" x14ac:dyDescent="0.35">
      <c r="B6524" s="752" t="s">
        <v>1700</v>
      </c>
      <c r="C6524" s="752">
        <v>3407</v>
      </c>
      <c r="D6524" s="343" t="s">
        <v>8956</v>
      </c>
      <c r="E6524" s="752" t="s">
        <v>435</v>
      </c>
      <c r="F6524" s="752" t="s">
        <v>1698</v>
      </c>
    </row>
    <row r="6525" spans="2:6" x14ac:dyDescent="0.35">
      <c r="B6525" s="752" t="s">
        <v>1700</v>
      </c>
      <c r="C6525" s="752">
        <v>3407</v>
      </c>
      <c r="D6525" s="343" t="s">
        <v>10923</v>
      </c>
      <c r="E6525" s="752" t="s">
        <v>435</v>
      </c>
      <c r="F6525" s="752" t="s">
        <v>1698</v>
      </c>
    </row>
    <row r="6526" spans="2:6" x14ac:dyDescent="0.35">
      <c r="B6526" s="752" t="s">
        <v>1700</v>
      </c>
      <c r="C6526" s="752">
        <v>3407</v>
      </c>
      <c r="D6526" s="343" t="s">
        <v>10922</v>
      </c>
      <c r="E6526" s="752" t="s">
        <v>435</v>
      </c>
      <c r="F6526" s="752" t="s">
        <v>1698</v>
      </c>
    </row>
    <row r="6527" spans="2:6" x14ac:dyDescent="0.35">
      <c r="B6527" s="752" t="s">
        <v>1700</v>
      </c>
      <c r="C6527" s="752">
        <v>3407</v>
      </c>
      <c r="D6527" s="343" t="s">
        <v>10921</v>
      </c>
      <c r="E6527" s="752" t="s">
        <v>435</v>
      </c>
      <c r="F6527" s="752" t="s">
        <v>1698</v>
      </c>
    </row>
    <row r="6528" spans="2:6" x14ac:dyDescent="0.35">
      <c r="B6528" s="752" t="s">
        <v>1700</v>
      </c>
      <c r="C6528" s="752">
        <v>3407</v>
      </c>
      <c r="D6528" s="343" t="s">
        <v>10920</v>
      </c>
      <c r="E6528" s="752" t="s">
        <v>435</v>
      </c>
      <c r="F6528" s="752" t="s">
        <v>1698</v>
      </c>
    </row>
    <row r="6529" spans="2:6" x14ac:dyDescent="0.35">
      <c r="B6529" s="752" t="s">
        <v>1700</v>
      </c>
      <c r="C6529" s="752">
        <v>3409</v>
      </c>
      <c r="D6529" s="343" t="s">
        <v>10919</v>
      </c>
      <c r="E6529" s="752" t="s">
        <v>435</v>
      </c>
      <c r="F6529" s="752" t="s">
        <v>1698</v>
      </c>
    </row>
    <row r="6530" spans="2:6" x14ac:dyDescent="0.35">
      <c r="B6530" s="752" t="s">
        <v>1700</v>
      </c>
      <c r="C6530" s="752">
        <v>3409</v>
      </c>
      <c r="D6530" s="343" t="s">
        <v>10918</v>
      </c>
      <c r="E6530" s="752" t="s">
        <v>435</v>
      </c>
      <c r="F6530" s="752" t="s">
        <v>1698</v>
      </c>
    </row>
    <row r="6531" spans="2:6" x14ac:dyDescent="0.35">
      <c r="B6531" s="752" t="s">
        <v>1700</v>
      </c>
      <c r="C6531" s="752">
        <v>3409</v>
      </c>
      <c r="D6531" s="343" t="s">
        <v>6612</v>
      </c>
      <c r="E6531" s="752" t="s">
        <v>435</v>
      </c>
      <c r="F6531" s="752" t="s">
        <v>1698</v>
      </c>
    </row>
    <row r="6532" spans="2:6" x14ac:dyDescent="0.35">
      <c r="B6532" s="752" t="s">
        <v>1700</v>
      </c>
      <c r="C6532" s="752">
        <v>3409</v>
      </c>
      <c r="D6532" s="343" t="s">
        <v>10917</v>
      </c>
      <c r="E6532" s="752" t="s">
        <v>435</v>
      </c>
      <c r="F6532" s="752" t="s">
        <v>1698</v>
      </c>
    </row>
    <row r="6533" spans="2:6" x14ac:dyDescent="0.35">
      <c r="B6533" s="752" t="s">
        <v>1700</v>
      </c>
      <c r="C6533" s="752">
        <v>3409</v>
      </c>
      <c r="D6533" s="343" t="s">
        <v>10916</v>
      </c>
      <c r="E6533" s="752" t="s">
        <v>435</v>
      </c>
      <c r="F6533" s="752" t="s">
        <v>1698</v>
      </c>
    </row>
    <row r="6534" spans="2:6" x14ac:dyDescent="0.35">
      <c r="B6534" s="752" t="s">
        <v>1700</v>
      </c>
      <c r="C6534" s="752">
        <v>3409</v>
      </c>
      <c r="D6534" s="343" t="s">
        <v>10915</v>
      </c>
      <c r="E6534" s="752" t="s">
        <v>435</v>
      </c>
      <c r="F6534" s="752" t="s">
        <v>1698</v>
      </c>
    </row>
    <row r="6535" spans="2:6" x14ac:dyDescent="0.35">
      <c r="B6535" s="752" t="s">
        <v>1700</v>
      </c>
      <c r="C6535" s="752">
        <v>3409</v>
      </c>
      <c r="D6535" s="343" t="s">
        <v>10914</v>
      </c>
      <c r="E6535" s="752" t="s">
        <v>435</v>
      </c>
      <c r="F6535" s="752" t="s">
        <v>1698</v>
      </c>
    </row>
    <row r="6536" spans="2:6" x14ac:dyDescent="0.35">
      <c r="B6536" s="752" t="s">
        <v>1700</v>
      </c>
      <c r="C6536" s="752">
        <v>3409</v>
      </c>
      <c r="D6536" s="343" t="s">
        <v>10913</v>
      </c>
      <c r="E6536" s="752" t="s">
        <v>435</v>
      </c>
      <c r="F6536" s="752" t="s">
        <v>1698</v>
      </c>
    </row>
    <row r="6537" spans="2:6" x14ac:dyDescent="0.35">
      <c r="B6537" s="752" t="s">
        <v>1700</v>
      </c>
      <c r="C6537" s="752">
        <v>3409</v>
      </c>
      <c r="D6537" s="343" t="s">
        <v>10912</v>
      </c>
      <c r="E6537" s="752" t="s">
        <v>435</v>
      </c>
      <c r="F6537" s="752" t="s">
        <v>1698</v>
      </c>
    </row>
    <row r="6538" spans="2:6" x14ac:dyDescent="0.35">
      <c r="B6538" s="752" t="s">
        <v>1700</v>
      </c>
      <c r="C6538" s="752">
        <v>3409</v>
      </c>
      <c r="D6538" s="343" t="s">
        <v>10911</v>
      </c>
      <c r="E6538" s="752" t="s">
        <v>435</v>
      </c>
      <c r="F6538" s="752" t="s">
        <v>1698</v>
      </c>
    </row>
    <row r="6539" spans="2:6" x14ac:dyDescent="0.35">
      <c r="B6539" s="752" t="s">
        <v>1700</v>
      </c>
      <c r="C6539" s="752">
        <v>3409</v>
      </c>
      <c r="D6539" s="343" t="s">
        <v>10910</v>
      </c>
      <c r="E6539" s="752" t="s">
        <v>435</v>
      </c>
      <c r="F6539" s="752" t="s">
        <v>1698</v>
      </c>
    </row>
    <row r="6540" spans="2:6" x14ac:dyDescent="0.35">
      <c r="B6540" s="752" t="s">
        <v>1700</v>
      </c>
      <c r="C6540" s="752">
        <v>3409</v>
      </c>
      <c r="D6540" s="343" t="s">
        <v>10909</v>
      </c>
      <c r="E6540" s="752" t="s">
        <v>435</v>
      </c>
      <c r="F6540" s="752" t="s">
        <v>1698</v>
      </c>
    </row>
    <row r="6541" spans="2:6" x14ac:dyDescent="0.35">
      <c r="B6541" s="752" t="s">
        <v>1700</v>
      </c>
      <c r="C6541" s="752">
        <v>3412</v>
      </c>
      <c r="D6541" s="343" t="s">
        <v>10908</v>
      </c>
      <c r="E6541" s="752" t="s">
        <v>435</v>
      </c>
      <c r="F6541" s="752" t="s">
        <v>1698</v>
      </c>
    </row>
    <row r="6542" spans="2:6" x14ac:dyDescent="0.35">
      <c r="B6542" s="752" t="s">
        <v>1700</v>
      </c>
      <c r="C6542" s="752">
        <v>3413</v>
      </c>
      <c r="D6542" s="343" t="s">
        <v>10907</v>
      </c>
      <c r="E6542" s="752" t="s">
        <v>435</v>
      </c>
      <c r="F6542" s="752" t="s">
        <v>1698</v>
      </c>
    </row>
    <row r="6543" spans="2:6" x14ac:dyDescent="0.35">
      <c r="B6543" s="752" t="s">
        <v>1700</v>
      </c>
      <c r="C6543" s="752">
        <v>3413</v>
      </c>
      <c r="D6543" s="343" t="s">
        <v>10906</v>
      </c>
      <c r="E6543" s="752" t="s">
        <v>435</v>
      </c>
      <c r="F6543" s="752" t="s">
        <v>1698</v>
      </c>
    </row>
    <row r="6544" spans="2:6" x14ac:dyDescent="0.35">
      <c r="B6544" s="752" t="s">
        <v>1700</v>
      </c>
      <c r="C6544" s="752">
        <v>3413</v>
      </c>
      <c r="D6544" s="343" t="s">
        <v>10905</v>
      </c>
      <c r="E6544" s="752" t="s">
        <v>435</v>
      </c>
      <c r="F6544" s="752" t="s">
        <v>1698</v>
      </c>
    </row>
    <row r="6545" spans="2:6" x14ac:dyDescent="0.35">
      <c r="B6545" s="752" t="s">
        <v>1700</v>
      </c>
      <c r="C6545" s="752">
        <v>3413</v>
      </c>
      <c r="D6545" s="343" t="s">
        <v>10904</v>
      </c>
      <c r="E6545" s="752" t="s">
        <v>435</v>
      </c>
      <c r="F6545" s="752" t="s">
        <v>1698</v>
      </c>
    </row>
    <row r="6546" spans="2:6" x14ac:dyDescent="0.35">
      <c r="B6546" s="752" t="s">
        <v>1700</v>
      </c>
      <c r="C6546" s="752">
        <v>3414</v>
      </c>
      <c r="D6546" s="343" t="s">
        <v>10903</v>
      </c>
      <c r="E6546" s="752" t="s">
        <v>435</v>
      </c>
      <c r="F6546" s="752" t="s">
        <v>1698</v>
      </c>
    </row>
    <row r="6547" spans="2:6" x14ac:dyDescent="0.35">
      <c r="B6547" s="752" t="s">
        <v>1700</v>
      </c>
      <c r="C6547" s="752">
        <v>3414</v>
      </c>
      <c r="D6547" s="343" t="s">
        <v>10902</v>
      </c>
      <c r="E6547" s="752" t="s">
        <v>435</v>
      </c>
      <c r="F6547" s="752" t="s">
        <v>1698</v>
      </c>
    </row>
    <row r="6548" spans="2:6" x14ac:dyDescent="0.35">
      <c r="B6548" s="752" t="s">
        <v>1700</v>
      </c>
      <c r="C6548" s="752">
        <v>3414</v>
      </c>
      <c r="D6548" s="343" t="s">
        <v>10901</v>
      </c>
      <c r="E6548" s="752" t="s">
        <v>435</v>
      </c>
      <c r="F6548" s="752" t="s">
        <v>1698</v>
      </c>
    </row>
    <row r="6549" spans="2:6" x14ac:dyDescent="0.35">
      <c r="B6549" s="752" t="s">
        <v>1700</v>
      </c>
      <c r="C6549" s="752">
        <v>3415</v>
      </c>
      <c r="D6549" s="343" t="s">
        <v>10900</v>
      </c>
      <c r="E6549" s="752" t="s">
        <v>435</v>
      </c>
      <c r="F6549" s="752" t="s">
        <v>1698</v>
      </c>
    </row>
    <row r="6550" spans="2:6" x14ac:dyDescent="0.35">
      <c r="B6550" s="752" t="s">
        <v>1700</v>
      </c>
      <c r="C6550" s="752">
        <v>3418</v>
      </c>
      <c r="D6550" s="343" t="s">
        <v>6534</v>
      </c>
      <c r="E6550" s="752" t="s">
        <v>435</v>
      </c>
      <c r="F6550" s="752" t="s">
        <v>1698</v>
      </c>
    </row>
    <row r="6551" spans="2:6" x14ac:dyDescent="0.35">
      <c r="B6551" s="752" t="s">
        <v>1700</v>
      </c>
      <c r="C6551" s="752">
        <v>3418</v>
      </c>
      <c r="D6551" s="343" t="s">
        <v>10899</v>
      </c>
      <c r="E6551" s="752" t="s">
        <v>435</v>
      </c>
      <c r="F6551" s="752" t="s">
        <v>1698</v>
      </c>
    </row>
    <row r="6552" spans="2:6" x14ac:dyDescent="0.35">
      <c r="B6552" s="752" t="s">
        <v>1700</v>
      </c>
      <c r="C6552" s="752">
        <v>3418</v>
      </c>
      <c r="D6552" s="343" t="s">
        <v>6947</v>
      </c>
      <c r="E6552" s="752" t="s">
        <v>435</v>
      </c>
      <c r="F6552" s="752" t="s">
        <v>1698</v>
      </c>
    </row>
    <row r="6553" spans="2:6" x14ac:dyDescent="0.35">
      <c r="B6553" s="752" t="s">
        <v>1700</v>
      </c>
      <c r="C6553" s="752">
        <v>3418</v>
      </c>
      <c r="D6553" s="343" t="s">
        <v>10898</v>
      </c>
      <c r="E6553" s="752" t="s">
        <v>435</v>
      </c>
      <c r="F6553" s="752" t="s">
        <v>1698</v>
      </c>
    </row>
    <row r="6554" spans="2:6" x14ac:dyDescent="0.35">
      <c r="B6554" s="752" t="s">
        <v>1700</v>
      </c>
      <c r="C6554" s="752">
        <v>3418</v>
      </c>
      <c r="D6554" s="343" t="s">
        <v>10897</v>
      </c>
      <c r="E6554" s="752" t="s">
        <v>435</v>
      </c>
      <c r="F6554" s="752" t="s">
        <v>1698</v>
      </c>
    </row>
    <row r="6555" spans="2:6" x14ac:dyDescent="0.35">
      <c r="B6555" s="752" t="s">
        <v>1700</v>
      </c>
      <c r="C6555" s="752">
        <v>3418</v>
      </c>
      <c r="D6555" s="343" t="s">
        <v>10896</v>
      </c>
      <c r="E6555" s="752" t="s">
        <v>435</v>
      </c>
      <c r="F6555" s="752" t="s">
        <v>1698</v>
      </c>
    </row>
    <row r="6556" spans="2:6" x14ac:dyDescent="0.35">
      <c r="B6556" s="752" t="s">
        <v>1700</v>
      </c>
      <c r="C6556" s="752">
        <v>3418</v>
      </c>
      <c r="D6556" s="343" t="s">
        <v>10895</v>
      </c>
      <c r="E6556" s="752" t="s">
        <v>435</v>
      </c>
      <c r="F6556" s="752" t="s">
        <v>1698</v>
      </c>
    </row>
    <row r="6557" spans="2:6" x14ac:dyDescent="0.35">
      <c r="B6557" s="752" t="s">
        <v>1700</v>
      </c>
      <c r="C6557" s="752">
        <v>3418</v>
      </c>
      <c r="D6557" s="343" t="s">
        <v>5863</v>
      </c>
      <c r="E6557" s="752" t="s">
        <v>435</v>
      </c>
      <c r="F6557" s="752" t="s">
        <v>1698</v>
      </c>
    </row>
    <row r="6558" spans="2:6" x14ac:dyDescent="0.35">
      <c r="B6558" s="752" t="s">
        <v>1700</v>
      </c>
      <c r="C6558" s="752">
        <v>3418</v>
      </c>
      <c r="D6558" s="343" t="s">
        <v>10894</v>
      </c>
      <c r="E6558" s="752" t="s">
        <v>435</v>
      </c>
      <c r="F6558" s="752" t="s">
        <v>1698</v>
      </c>
    </row>
    <row r="6559" spans="2:6" x14ac:dyDescent="0.35">
      <c r="B6559" s="752" t="s">
        <v>1700</v>
      </c>
      <c r="C6559" s="752">
        <v>3418</v>
      </c>
      <c r="D6559" s="343" t="s">
        <v>10893</v>
      </c>
      <c r="E6559" s="752" t="s">
        <v>435</v>
      </c>
      <c r="F6559" s="752" t="s">
        <v>1698</v>
      </c>
    </row>
    <row r="6560" spans="2:6" x14ac:dyDescent="0.35">
      <c r="B6560" s="752" t="s">
        <v>1700</v>
      </c>
      <c r="C6560" s="752">
        <v>3419</v>
      </c>
      <c r="D6560" s="343" t="s">
        <v>10892</v>
      </c>
      <c r="E6560" s="752" t="s">
        <v>435</v>
      </c>
      <c r="F6560" s="752" t="s">
        <v>1698</v>
      </c>
    </row>
    <row r="6561" spans="2:6" x14ac:dyDescent="0.35">
      <c r="B6561" s="752" t="s">
        <v>1700</v>
      </c>
      <c r="C6561" s="752">
        <v>3420</v>
      </c>
      <c r="D6561" s="343" t="s">
        <v>10891</v>
      </c>
      <c r="E6561" s="752" t="s">
        <v>435</v>
      </c>
      <c r="F6561" s="752" t="s">
        <v>1698</v>
      </c>
    </row>
    <row r="6562" spans="2:6" x14ac:dyDescent="0.35">
      <c r="B6562" s="752" t="s">
        <v>1700</v>
      </c>
      <c r="C6562" s="752">
        <v>3420</v>
      </c>
      <c r="D6562" s="343" t="s">
        <v>10890</v>
      </c>
      <c r="E6562" s="752" t="s">
        <v>435</v>
      </c>
      <c r="F6562" s="752" t="s">
        <v>1698</v>
      </c>
    </row>
    <row r="6563" spans="2:6" x14ac:dyDescent="0.35">
      <c r="B6563" s="752" t="s">
        <v>1700</v>
      </c>
      <c r="C6563" s="752">
        <v>3420</v>
      </c>
      <c r="D6563" s="343" t="s">
        <v>10889</v>
      </c>
      <c r="E6563" s="752" t="s">
        <v>435</v>
      </c>
      <c r="F6563" s="752" t="s">
        <v>1698</v>
      </c>
    </row>
    <row r="6564" spans="2:6" x14ac:dyDescent="0.35">
      <c r="B6564" s="752" t="s">
        <v>1700</v>
      </c>
      <c r="C6564" s="752">
        <v>3423</v>
      </c>
      <c r="D6564" s="343" t="s">
        <v>10888</v>
      </c>
      <c r="E6564" s="752" t="s">
        <v>435</v>
      </c>
      <c r="F6564" s="752" t="s">
        <v>1698</v>
      </c>
    </row>
    <row r="6565" spans="2:6" x14ac:dyDescent="0.35">
      <c r="B6565" s="752" t="s">
        <v>1700</v>
      </c>
      <c r="C6565" s="752">
        <v>3424</v>
      </c>
      <c r="D6565" s="343" t="s">
        <v>10887</v>
      </c>
      <c r="E6565" s="752" t="s">
        <v>435</v>
      </c>
      <c r="F6565" s="752" t="s">
        <v>1698</v>
      </c>
    </row>
    <row r="6566" spans="2:6" x14ac:dyDescent="0.35">
      <c r="B6566" s="752" t="s">
        <v>1700</v>
      </c>
      <c r="C6566" s="752">
        <v>3424</v>
      </c>
      <c r="D6566" s="343" t="s">
        <v>10886</v>
      </c>
      <c r="E6566" s="752" t="s">
        <v>435</v>
      </c>
      <c r="F6566" s="752" t="s">
        <v>1698</v>
      </c>
    </row>
    <row r="6567" spans="2:6" x14ac:dyDescent="0.35">
      <c r="B6567" s="752" t="s">
        <v>1700</v>
      </c>
      <c r="C6567" s="752">
        <v>3424</v>
      </c>
      <c r="D6567" s="343" t="s">
        <v>10885</v>
      </c>
      <c r="E6567" s="752" t="s">
        <v>435</v>
      </c>
      <c r="F6567" s="752" t="s">
        <v>1698</v>
      </c>
    </row>
    <row r="6568" spans="2:6" x14ac:dyDescent="0.35">
      <c r="B6568" s="752" t="s">
        <v>1700</v>
      </c>
      <c r="C6568" s="752">
        <v>3427</v>
      </c>
      <c r="D6568" s="343" t="s">
        <v>10884</v>
      </c>
      <c r="E6568" s="752" t="s">
        <v>435</v>
      </c>
      <c r="F6568" s="752" t="s">
        <v>212</v>
      </c>
    </row>
    <row r="6569" spans="2:6" x14ac:dyDescent="0.35">
      <c r="B6569" s="752" t="s">
        <v>1700</v>
      </c>
      <c r="C6569" s="752">
        <v>3428</v>
      </c>
      <c r="D6569" s="343" t="s">
        <v>10883</v>
      </c>
      <c r="E6569" s="752" t="s">
        <v>435</v>
      </c>
      <c r="F6569" s="752" t="s">
        <v>1698</v>
      </c>
    </row>
    <row r="6570" spans="2:6" x14ac:dyDescent="0.35">
      <c r="B6570" s="752" t="s">
        <v>1700</v>
      </c>
      <c r="C6570" s="752">
        <v>3429</v>
      </c>
      <c r="D6570" s="343" t="s">
        <v>10882</v>
      </c>
      <c r="E6570" s="752" t="s">
        <v>435</v>
      </c>
      <c r="F6570" s="752" t="s">
        <v>212</v>
      </c>
    </row>
    <row r="6571" spans="2:6" x14ac:dyDescent="0.35">
      <c r="B6571" s="752" t="s">
        <v>1700</v>
      </c>
      <c r="C6571" s="752">
        <v>3429</v>
      </c>
      <c r="D6571" s="343" t="s">
        <v>10881</v>
      </c>
      <c r="E6571" s="752" t="s">
        <v>435</v>
      </c>
      <c r="F6571" s="752" t="s">
        <v>212</v>
      </c>
    </row>
    <row r="6572" spans="2:6" x14ac:dyDescent="0.35">
      <c r="B6572" s="752" t="s">
        <v>1700</v>
      </c>
      <c r="C6572" s="752">
        <v>3430</v>
      </c>
      <c r="D6572" s="343" t="s">
        <v>10880</v>
      </c>
      <c r="E6572" s="752" t="s">
        <v>435</v>
      </c>
      <c r="F6572" s="752" t="s">
        <v>1698</v>
      </c>
    </row>
    <row r="6573" spans="2:6" x14ac:dyDescent="0.35">
      <c r="B6573" s="752" t="s">
        <v>1700</v>
      </c>
      <c r="C6573" s="752">
        <v>3431</v>
      </c>
      <c r="D6573" s="343" t="s">
        <v>10879</v>
      </c>
      <c r="E6573" s="752" t="s">
        <v>435</v>
      </c>
      <c r="F6573" s="752" t="s">
        <v>212</v>
      </c>
    </row>
    <row r="6574" spans="2:6" x14ac:dyDescent="0.35">
      <c r="B6574" s="752" t="s">
        <v>1700</v>
      </c>
      <c r="C6574" s="752">
        <v>3432</v>
      </c>
      <c r="D6574" s="343" t="s">
        <v>10878</v>
      </c>
      <c r="E6574" s="752" t="s">
        <v>435</v>
      </c>
      <c r="F6574" s="752" t="s">
        <v>1698</v>
      </c>
    </row>
    <row r="6575" spans="2:6" x14ac:dyDescent="0.35">
      <c r="B6575" s="752" t="s">
        <v>1700</v>
      </c>
      <c r="C6575" s="752">
        <v>3433</v>
      </c>
      <c r="D6575" s="343" t="s">
        <v>10877</v>
      </c>
      <c r="E6575" s="752" t="s">
        <v>435</v>
      </c>
      <c r="F6575" s="752" t="s">
        <v>1698</v>
      </c>
    </row>
    <row r="6576" spans="2:6" x14ac:dyDescent="0.35">
      <c r="B6576" s="752" t="s">
        <v>1700</v>
      </c>
      <c r="C6576" s="752">
        <v>3434</v>
      </c>
      <c r="D6576" s="343" t="s">
        <v>10876</v>
      </c>
      <c r="E6576" s="752" t="s">
        <v>435</v>
      </c>
      <c r="F6576" s="752" t="s">
        <v>1711</v>
      </c>
    </row>
    <row r="6577" spans="2:6" x14ac:dyDescent="0.35">
      <c r="B6577" s="752" t="s">
        <v>1700</v>
      </c>
      <c r="C6577" s="752">
        <v>3434</v>
      </c>
      <c r="D6577" s="343" t="s">
        <v>10875</v>
      </c>
      <c r="E6577" s="752" t="s">
        <v>435</v>
      </c>
      <c r="F6577" s="752" t="s">
        <v>1711</v>
      </c>
    </row>
    <row r="6578" spans="2:6" x14ac:dyDescent="0.35">
      <c r="B6578" s="752" t="s">
        <v>1700</v>
      </c>
      <c r="C6578" s="752">
        <v>3434</v>
      </c>
      <c r="D6578" s="343" t="s">
        <v>10874</v>
      </c>
      <c r="E6578" s="752" t="s">
        <v>435</v>
      </c>
      <c r="F6578" s="752" t="s">
        <v>212</v>
      </c>
    </row>
    <row r="6579" spans="2:6" x14ac:dyDescent="0.35">
      <c r="B6579" s="752" t="s">
        <v>1700</v>
      </c>
      <c r="C6579" s="752">
        <v>3434</v>
      </c>
      <c r="D6579" s="343" t="s">
        <v>2022</v>
      </c>
      <c r="E6579" s="752" t="s">
        <v>435</v>
      </c>
      <c r="F6579" s="752" t="s">
        <v>1711</v>
      </c>
    </row>
    <row r="6580" spans="2:6" x14ac:dyDescent="0.35">
      <c r="B6580" s="752" t="s">
        <v>1700</v>
      </c>
      <c r="C6580" s="752">
        <v>3435</v>
      </c>
      <c r="D6580" s="343" t="s">
        <v>10873</v>
      </c>
      <c r="E6580" s="752" t="s">
        <v>435</v>
      </c>
      <c r="F6580" s="752" t="s">
        <v>1698</v>
      </c>
    </row>
    <row r="6581" spans="2:6" x14ac:dyDescent="0.35">
      <c r="B6581" s="752" t="s">
        <v>1700</v>
      </c>
      <c r="C6581" s="752">
        <v>3435</v>
      </c>
      <c r="D6581" s="343" t="s">
        <v>10872</v>
      </c>
      <c r="E6581" s="752" t="s">
        <v>435</v>
      </c>
      <c r="F6581" s="752" t="s">
        <v>1698</v>
      </c>
    </row>
    <row r="6582" spans="2:6" x14ac:dyDescent="0.35">
      <c r="B6582" s="752" t="s">
        <v>1700</v>
      </c>
      <c r="C6582" s="752">
        <v>3435</v>
      </c>
      <c r="D6582" s="343" t="s">
        <v>10871</v>
      </c>
      <c r="E6582" s="752" t="s">
        <v>435</v>
      </c>
      <c r="F6582" s="752" t="s">
        <v>212</v>
      </c>
    </row>
    <row r="6583" spans="2:6" x14ac:dyDescent="0.35">
      <c r="B6583" s="752" t="s">
        <v>1700</v>
      </c>
      <c r="C6583" s="752">
        <v>3435</v>
      </c>
      <c r="D6583" s="343" t="s">
        <v>10870</v>
      </c>
      <c r="E6583" s="752" t="s">
        <v>435</v>
      </c>
      <c r="F6583" s="752" t="s">
        <v>1698</v>
      </c>
    </row>
    <row r="6584" spans="2:6" x14ac:dyDescent="0.35">
      <c r="B6584" s="752" t="s">
        <v>1700</v>
      </c>
      <c r="C6584" s="752">
        <v>3437</v>
      </c>
      <c r="D6584" s="343" t="s">
        <v>10869</v>
      </c>
      <c r="E6584" s="752" t="s">
        <v>435</v>
      </c>
      <c r="F6584" s="752" t="s">
        <v>1698</v>
      </c>
    </row>
    <row r="6585" spans="2:6" x14ac:dyDescent="0.35">
      <c r="B6585" s="752" t="s">
        <v>1700</v>
      </c>
      <c r="C6585" s="752">
        <v>3437</v>
      </c>
      <c r="D6585" s="343" t="s">
        <v>10868</v>
      </c>
      <c r="E6585" s="752" t="s">
        <v>435</v>
      </c>
      <c r="F6585" s="752" t="s">
        <v>212</v>
      </c>
    </row>
    <row r="6586" spans="2:6" x14ac:dyDescent="0.35">
      <c r="B6586" s="752" t="s">
        <v>1700</v>
      </c>
      <c r="C6586" s="752">
        <v>3437</v>
      </c>
      <c r="D6586" s="343" t="s">
        <v>10867</v>
      </c>
      <c r="E6586" s="752" t="s">
        <v>435</v>
      </c>
      <c r="F6586" s="752" t="s">
        <v>1711</v>
      </c>
    </row>
    <row r="6587" spans="2:6" x14ac:dyDescent="0.35">
      <c r="B6587" s="752" t="s">
        <v>1700</v>
      </c>
      <c r="C6587" s="752">
        <v>3438</v>
      </c>
      <c r="D6587" s="343" t="s">
        <v>10866</v>
      </c>
      <c r="E6587" s="752" t="s">
        <v>435</v>
      </c>
      <c r="F6587" s="752" t="s">
        <v>212</v>
      </c>
    </row>
    <row r="6588" spans="2:6" x14ac:dyDescent="0.35">
      <c r="B6588" s="752" t="s">
        <v>1700</v>
      </c>
      <c r="C6588" s="752">
        <v>3440</v>
      </c>
      <c r="D6588" s="343" t="s">
        <v>10865</v>
      </c>
      <c r="E6588" s="752" t="s">
        <v>435</v>
      </c>
      <c r="F6588" s="752" t="s">
        <v>212</v>
      </c>
    </row>
    <row r="6589" spans="2:6" x14ac:dyDescent="0.35">
      <c r="B6589" s="752" t="s">
        <v>1700</v>
      </c>
      <c r="C6589" s="752">
        <v>3441</v>
      </c>
      <c r="D6589" s="343" t="s">
        <v>10864</v>
      </c>
      <c r="E6589" s="752" t="s">
        <v>435</v>
      </c>
      <c r="F6589" s="752" t="s">
        <v>210</v>
      </c>
    </row>
    <row r="6590" spans="2:6" x14ac:dyDescent="0.35">
      <c r="B6590" s="752" t="s">
        <v>1700</v>
      </c>
      <c r="C6590" s="752">
        <v>3442</v>
      </c>
      <c r="D6590" s="343" t="s">
        <v>5631</v>
      </c>
      <c r="E6590" s="752" t="s">
        <v>435</v>
      </c>
      <c r="F6590" s="752" t="s">
        <v>1698</v>
      </c>
    </row>
    <row r="6591" spans="2:6" x14ac:dyDescent="0.35">
      <c r="B6591" s="752" t="s">
        <v>1700</v>
      </c>
      <c r="C6591" s="752">
        <v>3442</v>
      </c>
      <c r="D6591" s="343" t="s">
        <v>10863</v>
      </c>
      <c r="E6591" s="752" t="s">
        <v>435</v>
      </c>
      <c r="F6591" s="752" t="s">
        <v>1698</v>
      </c>
    </row>
    <row r="6592" spans="2:6" x14ac:dyDescent="0.35">
      <c r="B6592" s="752" t="s">
        <v>1700</v>
      </c>
      <c r="C6592" s="752">
        <v>3442</v>
      </c>
      <c r="D6592" s="343" t="s">
        <v>10862</v>
      </c>
      <c r="E6592" s="752" t="s">
        <v>435</v>
      </c>
      <c r="F6592" s="752" t="s">
        <v>1698</v>
      </c>
    </row>
    <row r="6593" spans="2:6" x14ac:dyDescent="0.35">
      <c r="B6593" s="752" t="s">
        <v>1700</v>
      </c>
      <c r="C6593" s="752">
        <v>3442</v>
      </c>
      <c r="D6593" s="343" t="s">
        <v>10861</v>
      </c>
      <c r="E6593" s="752" t="s">
        <v>435</v>
      </c>
      <c r="F6593" s="752" t="s">
        <v>1698</v>
      </c>
    </row>
    <row r="6594" spans="2:6" x14ac:dyDescent="0.35">
      <c r="B6594" s="752" t="s">
        <v>1700</v>
      </c>
      <c r="C6594" s="752">
        <v>3442</v>
      </c>
      <c r="D6594" s="343" t="s">
        <v>10860</v>
      </c>
      <c r="E6594" s="752" t="s">
        <v>435</v>
      </c>
      <c r="F6594" s="752" t="s">
        <v>1698</v>
      </c>
    </row>
    <row r="6595" spans="2:6" x14ac:dyDescent="0.35">
      <c r="B6595" s="752" t="s">
        <v>1700</v>
      </c>
      <c r="C6595" s="752">
        <v>3442</v>
      </c>
      <c r="D6595" s="343" t="s">
        <v>10859</v>
      </c>
      <c r="E6595" s="752" t="s">
        <v>435</v>
      </c>
      <c r="F6595" s="752" t="s">
        <v>1698</v>
      </c>
    </row>
    <row r="6596" spans="2:6" x14ac:dyDescent="0.35">
      <c r="B6596" s="752" t="s">
        <v>1700</v>
      </c>
      <c r="C6596" s="752">
        <v>3442</v>
      </c>
      <c r="D6596" s="343" t="s">
        <v>10858</v>
      </c>
      <c r="E6596" s="752" t="s">
        <v>435</v>
      </c>
      <c r="F6596" s="752" t="s">
        <v>1698</v>
      </c>
    </row>
    <row r="6597" spans="2:6" x14ac:dyDescent="0.35">
      <c r="B6597" s="752" t="s">
        <v>1700</v>
      </c>
      <c r="C6597" s="752">
        <v>3442</v>
      </c>
      <c r="D6597" s="343" t="s">
        <v>8721</v>
      </c>
      <c r="E6597" s="752" t="s">
        <v>435</v>
      </c>
      <c r="F6597" s="752" t="s">
        <v>212</v>
      </c>
    </row>
    <row r="6598" spans="2:6" x14ac:dyDescent="0.35">
      <c r="B6598" s="752" t="s">
        <v>1700</v>
      </c>
      <c r="C6598" s="752">
        <v>3442</v>
      </c>
      <c r="D6598" s="343" t="s">
        <v>10857</v>
      </c>
      <c r="E6598" s="752" t="s">
        <v>435</v>
      </c>
      <c r="F6598" s="752" t="s">
        <v>1698</v>
      </c>
    </row>
    <row r="6599" spans="2:6" x14ac:dyDescent="0.35">
      <c r="B6599" s="752" t="s">
        <v>1700</v>
      </c>
      <c r="C6599" s="752">
        <v>3444</v>
      </c>
      <c r="D6599" s="343" t="s">
        <v>10856</v>
      </c>
      <c r="E6599" s="752" t="s">
        <v>435</v>
      </c>
      <c r="F6599" s="752" t="s">
        <v>1711</v>
      </c>
    </row>
    <row r="6600" spans="2:6" x14ac:dyDescent="0.35">
      <c r="B6600" s="752" t="s">
        <v>1700</v>
      </c>
      <c r="C6600" s="752">
        <v>3444</v>
      </c>
      <c r="D6600" s="343" t="s">
        <v>2582</v>
      </c>
      <c r="E6600" s="752" t="s">
        <v>435</v>
      </c>
      <c r="F6600" s="752" t="s">
        <v>1711</v>
      </c>
    </row>
    <row r="6601" spans="2:6" x14ac:dyDescent="0.35">
      <c r="B6601" s="752" t="s">
        <v>1700</v>
      </c>
      <c r="C6601" s="752">
        <v>3444</v>
      </c>
      <c r="D6601" s="343" t="s">
        <v>10855</v>
      </c>
      <c r="E6601" s="752" t="s">
        <v>435</v>
      </c>
      <c r="F6601" s="752" t="s">
        <v>1711</v>
      </c>
    </row>
    <row r="6602" spans="2:6" x14ac:dyDescent="0.35">
      <c r="B6602" s="752" t="s">
        <v>1700</v>
      </c>
      <c r="C6602" s="752">
        <v>3444</v>
      </c>
      <c r="D6602" s="343" t="s">
        <v>10854</v>
      </c>
      <c r="E6602" s="752" t="s">
        <v>435</v>
      </c>
      <c r="F6602" s="752" t="s">
        <v>1711</v>
      </c>
    </row>
    <row r="6603" spans="2:6" x14ac:dyDescent="0.35">
      <c r="B6603" s="752" t="s">
        <v>1700</v>
      </c>
      <c r="C6603" s="752">
        <v>3444</v>
      </c>
      <c r="D6603" s="343" t="s">
        <v>10853</v>
      </c>
      <c r="E6603" s="752" t="s">
        <v>435</v>
      </c>
      <c r="F6603" s="752" t="s">
        <v>1711</v>
      </c>
    </row>
    <row r="6604" spans="2:6" x14ac:dyDescent="0.35">
      <c r="B6604" s="752" t="s">
        <v>1700</v>
      </c>
      <c r="C6604" s="752">
        <v>3444</v>
      </c>
      <c r="D6604" s="343" t="s">
        <v>5656</v>
      </c>
      <c r="E6604" s="752" t="s">
        <v>435</v>
      </c>
      <c r="F6604" s="752" t="s">
        <v>1711</v>
      </c>
    </row>
    <row r="6605" spans="2:6" x14ac:dyDescent="0.35">
      <c r="B6605" s="752" t="s">
        <v>1700</v>
      </c>
      <c r="C6605" s="752">
        <v>3444</v>
      </c>
      <c r="D6605" s="343" t="s">
        <v>10852</v>
      </c>
      <c r="E6605" s="752" t="s">
        <v>435</v>
      </c>
      <c r="F6605" s="752" t="s">
        <v>1711</v>
      </c>
    </row>
    <row r="6606" spans="2:6" x14ac:dyDescent="0.35">
      <c r="B6606" s="752" t="s">
        <v>1700</v>
      </c>
      <c r="C6606" s="752">
        <v>3444</v>
      </c>
      <c r="D6606" s="343" t="s">
        <v>10851</v>
      </c>
      <c r="E6606" s="752" t="s">
        <v>435</v>
      </c>
      <c r="F6606" s="752" t="s">
        <v>1711</v>
      </c>
    </row>
    <row r="6607" spans="2:6" x14ac:dyDescent="0.35">
      <c r="B6607" s="752" t="s">
        <v>1700</v>
      </c>
      <c r="C6607" s="752">
        <v>3444</v>
      </c>
      <c r="D6607" s="343" t="s">
        <v>7370</v>
      </c>
      <c r="E6607" s="752" t="s">
        <v>435</v>
      </c>
      <c r="F6607" s="752" t="s">
        <v>1711</v>
      </c>
    </row>
    <row r="6608" spans="2:6" x14ac:dyDescent="0.35">
      <c r="B6608" s="752" t="s">
        <v>1700</v>
      </c>
      <c r="C6608" s="752">
        <v>3444</v>
      </c>
      <c r="D6608" s="343" t="s">
        <v>10850</v>
      </c>
      <c r="E6608" s="752" t="s">
        <v>435</v>
      </c>
      <c r="F6608" s="752" t="s">
        <v>1711</v>
      </c>
    </row>
    <row r="6609" spans="2:6" x14ac:dyDescent="0.35">
      <c r="B6609" s="752" t="s">
        <v>1700</v>
      </c>
      <c r="C6609" s="752">
        <v>3444</v>
      </c>
      <c r="D6609" s="343" t="s">
        <v>10849</v>
      </c>
      <c r="E6609" s="752" t="s">
        <v>435</v>
      </c>
      <c r="F6609" s="752" t="s">
        <v>1711</v>
      </c>
    </row>
    <row r="6610" spans="2:6" x14ac:dyDescent="0.35">
      <c r="B6610" s="752" t="s">
        <v>1700</v>
      </c>
      <c r="C6610" s="752">
        <v>3444</v>
      </c>
      <c r="D6610" s="343" t="s">
        <v>10848</v>
      </c>
      <c r="E6610" s="752" t="s">
        <v>435</v>
      </c>
      <c r="F6610" s="752" t="s">
        <v>1711</v>
      </c>
    </row>
    <row r="6611" spans="2:6" x14ac:dyDescent="0.35">
      <c r="B6611" s="752" t="s">
        <v>1700</v>
      </c>
      <c r="C6611" s="752">
        <v>3444</v>
      </c>
      <c r="D6611" s="343" t="s">
        <v>6743</v>
      </c>
      <c r="E6611" s="752" t="s">
        <v>435</v>
      </c>
      <c r="F6611" s="752" t="s">
        <v>1711</v>
      </c>
    </row>
    <row r="6612" spans="2:6" x14ac:dyDescent="0.35">
      <c r="B6612" s="752" t="s">
        <v>1700</v>
      </c>
      <c r="C6612" s="752">
        <v>3444</v>
      </c>
      <c r="D6612" s="343" t="s">
        <v>10847</v>
      </c>
      <c r="E6612" s="752" t="s">
        <v>435</v>
      </c>
      <c r="F6612" s="752" t="s">
        <v>1711</v>
      </c>
    </row>
    <row r="6613" spans="2:6" x14ac:dyDescent="0.35">
      <c r="B6613" s="752" t="s">
        <v>1700</v>
      </c>
      <c r="C6613" s="752">
        <v>3444</v>
      </c>
      <c r="D6613" s="343" t="s">
        <v>10846</v>
      </c>
      <c r="E6613" s="752" t="s">
        <v>435</v>
      </c>
      <c r="F6613" s="752" t="s">
        <v>1711</v>
      </c>
    </row>
    <row r="6614" spans="2:6" x14ac:dyDescent="0.35">
      <c r="B6614" s="752" t="s">
        <v>1700</v>
      </c>
      <c r="C6614" s="752">
        <v>3444</v>
      </c>
      <c r="D6614" s="343" t="s">
        <v>10845</v>
      </c>
      <c r="E6614" s="752" t="s">
        <v>435</v>
      </c>
      <c r="F6614" s="752" t="s">
        <v>1711</v>
      </c>
    </row>
    <row r="6615" spans="2:6" x14ac:dyDescent="0.35">
      <c r="B6615" s="752" t="s">
        <v>1700</v>
      </c>
      <c r="C6615" s="752">
        <v>3444</v>
      </c>
      <c r="D6615" s="343" t="s">
        <v>10844</v>
      </c>
      <c r="E6615" s="752" t="s">
        <v>435</v>
      </c>
      <c r="F6615" s="752" t="s">
        <v>1711</v>
      </c>
    </row>
    <row r="6616" spans="2:6" x14ac:dyDescent="0.35">
      <c r="B6616" s="752" t="s">
        <v>1700</v>
      </c>
      <c r="C6616" s="752">
        <v>3444</v>
      </c>
      <c r="D6616" s="343" t="s">
        <v>10843</v>
      </c>
      <c r="E6616" s="752" t="s">
        <v>435</v>
      </c>
      <c r="F6616" s="752" t="s">
        <v>1711</v>
      </c>
    </row>
    <row r="6617" spans="2:6" x14ac:dyDescent="0.35">
      <c r="B6617" s="752" t="s">
        <v>1700</v>
      </c>
      <c r="C6617" s="752">
        <v>3444</v>
      </c>
      <c r="D6617" s="343" t="s">
        <v>9206</v>
      </c>
      <c r="E6617" s="752" t="s">
        <v>435</v>
      </c>
      <c r="F6617" s="752" t="s">
        <v>1711</v>
      </c>
    </row>
    <row r="6618" spans="2:6" x14ac:dyDescent="0.35">
      <c r="B6618" s="752" t="s">
        <v>1700</v>
      </c>
      <c r="C6618" s="752">
        <v>3444</v>
      </c>
      <c r="D6618" s="343" t="s">
        <v>10842</v>
      </c>
      <c r="E6618" s="752" t="s">
        <v>435</v>
      </c>
      <c r="F6618" s="752" t="s">
        <v>1711</v>
      </c>
    </row>
    <row r="6619" spans="2:6" x14ac:dyDescent="0.35">
      <c r="B6619" s="752" t="s">
        <v>1700</v>
      </c>
      <c r="C6619" s="752">
        <v>3444</v>
      </c>
      <c r="D6619" s="343" t="s">
        <v>10841</v>
      </c>
      <c r="E6619" s="752" t="s">
        <v>435</v>
      </c>
      <c r="F6619" s="752" t="s">
        <v>1711</v>
      </c>
    </row>
    <row r="6620" spans="2:6" x14ac:dyDescent="0.35">
      <c r="B6620" s="752" t="s">
        <v>1700</v>
      </c>
      <c r="C6620" s="752">
        <v>3446</v>
      </c>
      <c r="D6620" s="343" t="s">
        <v>10840</v>
      </c>
      <c r="E6620" s="752" t="s">
        <v>435</v>
      </c>
      <c r="F6620" s="752" t="s">
        <v>1698</v>
      </c>
    </row>
    <row r="6621" spans="2:6" x14ac:dyDescent="0.35">
      <c r="B6621" s="752" t="s">
        <v>1700</v>
      </c>
      <c r="C6621" s="752">
        <v>3446</v>
      </c>
      <c r="D6621" s="343" t="s">
        <v>10839</v>
      </c>
      <c r="E6621" s="752" t="s">
        <v>435</v>
      </c>
      <c r="F6621" s="752" t="s">
        <v>1711</v>
      </c>
    </row>
    <row r="6622" spans="2:6" x14ac:dyDescent="0.35">
      <c r="B6622" s="752" t="s">
        <v>1700</v>
      </c>
      <c r="C6622" s="752">
        <v>3447</v>
      </c>
      <c r="D6622" s="343" t="s">
        <v>10838</v>
      </c>
      <c r="E6622" s="752" t="s">
        <v>435</v>
      </c>
      <c r="F6622" s="752" t="s">
        <v>1698</v>
      </c>
    </row>
    <row r="6623" spans="2:6" x14ac:dyDescent="0.35">
      <c r="B6623" s="752" t="s">
        <v>1700</v>
      </c>
      <c r="C6623" s="752">
        <v>3448</v>
      </c>
      <c r="D6623" s="343" t="s">
        <v>6765</v>
      </c>
      <c r="E6623" s="752" t="s">
        <v>435</v>
      </c>
      <c r="F6623" s="752" t="s">
        <v>1698</v>
      </c>
    </row>
    <row r="6624" spans="2:6" x14ac:dyDescent="0.35">
      <c r="B6624" s="752" t="s">
        <v>1700</v>
      </c>
      <c r="C6624" s="752">
        <v>3448</v>
      </c>
      <c r="D6624" s="343" t="s">
        <v>10837</v>
      </c>
      <c r="E6624" s="752" t="s">
        <v>435</v>
      </c>
      <c r="F6624" s="752" t="s">
        <v>1698</v>
      </c>
    </row>
    <row r="6625" spans="2:6" x14ac:dyDescent="0.35">
      <c r="B6625" s="752" t="s">
        <v>1700</v>
      </c>
      <c r="C6625" s="752">
        <v>3448</v>
      </c>
      <c r="D6625" s="343" t="s">
        <v>10836</v>
      </c>
      <c r="E6625" s="752" t="s">
        <v>435</v>
      </c>
      <c r="F6625" s="752" t="s">
        <v>1698</v>
      </c>
    </row>
    <row r="6626" spans="2:6" x14ac:dyDescent="0.35">
      <c r="B6626" s="752" t="s">
        <v>1700</v>
      </c>
      <c r="C6626" s="752">
        <v>3450</v>
      </c>
      <c r="D6626" s="343" t="s">
        <v>10835</v>
      </c>
      <c r="E6626" s="752" t="s">
        <v>435</v>
      </c>
      <c r="F6626" s="752" t="s">
        <v>1711</v>
      </c>
    </row>
    <row r="6627" spans="2:6" x14ac:dyDescent="0.35">
      <c r="B6627" s="752" t="s">
        <v>1700</v>
      </c>
      <c r="C6627" s="752">
        <v>3450</v>
      </c>
      <c r="D6627" s="343" t="s">
        <v>10757</v>
      </c>
      <c r="E6627" s="752" t="s">
        <v>435</v>
      </c>
      <c r="F6627" s="752" t="s">
        <v>1711</v>
      </c>
    </row>
    <row r="6628" spans="2:6" x14ac:dyDescent="0.35">
      <c r="B6628" s="752" t="s">
        <v>1700</v>
      </c>
      <c r="C6628" s="752">
        <v>3451</v>
      </c>
      <c r="D6628" s="343" t="s">
        <v>10834</v>
      </c>
      <c r="E6628" s="752" t="s">
        <v>435</v>
      </c>
      <c r="F6628" s="752" t="s">
        <v>1711</v>
      </c>
    </row>
    <row r="6629" spans="2:6" x14ac:dyDescent="0.35">
      <c r="B6629" s="752" t="s">
        <v>1700</v>
      </c>
      <c r="C6629" s="752">
        <v>3451</v>
      </c>
      <c r="D6629" s="343" t="s">
        <v>10833</v>
      </c>
      <c r="E6629" s="752" t="s">
        <v>435</v>
      </c>
      <c r="F6629" s="752" t="s">
        <v>1711</v>
      </c>
    </row>
    <row r="6630" spans="2:6" x14ac:dyDescent="0.35">
      <c r="B6630" s="752" t="s">
        <v>1700</v>
      </c>
      <c r="C6630" s="752">
        <v>3451</v>
      </c>
      <c r="D6630" s="343" t="s">
        <v>10832</v>
      </c>
      <c r="E6630" s="752" t="s">
        <v>435</v>
      </c>
      <c r="F6630" s="752" t="s">
        <v>1711</v>
      </c>
    </row>
    <row r="6631" spans="2:6" x14ac:dyDescent="0.35">
      <c r="B6631" s="752" t="s">
        <v>1700</v>
      </c>
      <c r="C6631" s="752">
        <v>3451</v>
      </c>
      <c r="D6631" s="343" t="s">
        <v>10831</v>
      </c>
      <c r="E6631" s="752" t="s">
        <v>435</v>
      </c>
      <c r="F6631" s="752" t="s">
        <v>1711</v>
      </c>
    </row>
    <row r="6632" spans="2:6" x14ac:dyDescent="0.35">
      <c r="B6632" s="752" t="s">
        <v>1700</v>
      </c>
      <c r="C6632" s="752">
        <v>3451</v>
      </c>
      <c r="D6632" s="343" t="s">
        <v>10830</v>
      </c>
      <c r="E6632" s="752" t="s">
        <v>435</v>
      </c>
      <c r="F6632" s="752" t="s">
        <v>1711</v>
      </c>
    </row>
    <row r="6633" spans="2:6" x14ac:dyDescent="0.35">
      <c r="B6633" s="752" t="s">
        <v>1700</v>
      </c>
      <c r="C6633" s="752">
        <v>3451</v>
      </c>
      <c r="D6633" s="343" t="s">
        <v>10829</v>
      </c>
      <c r="E6633" s="752" t="s">
        <v>435</v>
      </c>
      <c r="F6633" s="752" t="s">
        <v>1711</v>
      </c>
    </row>
    <row r="6634" spans="2:6" x14ac:dyDescent="0.35">
      <c r="B6634" s="752" t="s">
        <v>1700</v>
      </c>
      <c r="C6634" s="752">
        <v>3451</v>
      </c>
      <c r="D6634" s="343" t="s">
        <v>10828</v>
      </c>
      <c r="E6634" s="752" t="s">
        <v>435</v>
      </c>
      <c r="F6634" s="752" t="s">
        <v>1711</v>
      </c>
    </row>
    <row r="6635" spans="2:6" x14ac:dyDescent="0.35">
      <c r="B6635" s="752" t="s">
        <v>1700</v>
      </c>
      <c r="C6635" s="752">
        <v>3451</v>
      </c>
      <c r="D6635" s="343" t="s">
        <v>10761</v>
      </c>
      <c r="E6635" s="752" t="s">
        <v>435</v>
      </c>
      <c r="F6635" s="752" t="s">
        <v>1711</v>
      </c>
    </row>
    <row r="6636" spans="2:6" x14ac:dyDescent="0.35">
      <c r="B6636" s="752" t="s">
        <v>1700</v>
      </c>
      <c r="C6636" s="752">
        <v>3451</v>
      </c>
      <c r="D6636" s="343" t="s">
        <v>1783</v>
      </c>
      <c r="E6636" s="752" t="s">
        <v>435</v>
      </c>
      <c r="F6636" s="752" t="s">
        <v>1711</v>
      </c>
    </row>
    <row r="6637" spans="2:6" x14ac:dyDescent="0.35">
      <c r="B6637" s="752" t="s">
        <v>1700</v>
      </c>
      <c r="C6637" s="752">
        <v>3451</v>
      </c>
      <c r="D6637" s="343" t="s">
        <v>1730</v>
      </c>
      <c r="E6637" s="752" t="s">
        <v>435</v>
      </c>
      <c r="F6637" s="752" t="s">
        <v>1711</v>
      </c>
    </row>
    <row r="6638" spans="2:6" x14ac:dyDescent="0.35">
      <c r="B6638" s="752" t="s">
        <v>1700</v>
      </c>
      <c r="C6638" s="752">
        <v>3451</v>
      </c>
      <c r="D6638" s="343" t="s">
        <v>10827</v>
      </c>
      <c r="E6638" s="752" t="s">
        <v>435</v>
      </c>
      <c r="F6638" s="752" t="s">
        <v>1711</v>
      </c>
    </row>
    <row r="6639" spans="2:6" x14ac:dyDescent="0.35">
      <c r="B6639" s="752" t="s">
        <v>1700</v>
      </c>
      <c r="C6639" s="752">
        <v>3451</v>
      </c>
      <c r="D6639" s="343" t="s">
        <v>10826</v>
      </c>
      <c r="E6639" s="752" t="s">
        <v>435</v>
      </c>
      <c r="F6639" s="752" t="s">
        <v>1711</v>
      </c>
    </row>
    <row r="6640" spans="2:6" x14ac:dyDescent="0.35">
      <c r="B6640" s="752" t="s">
        <v>1700</v>
      </c>
      <c r="C6640" s="752">
        <v>3451</v>
      </c>
      <c r="D6640" s="343" t="s">
        <v>10825</v>
      </c>
      <c r="E6640" s="752" t="s">
        <v>435</v>
      </c>
      <c r="F6640" s="752" t="s">
        <v>1711</v>
      </c>
    </row>
    <row r="6641" spans="2:6" x14ac:dyDescent="0.35">
      <c r="B6641" s="752" t="s">
        <v>1700</v>
      </c>
      <c r="C6641" s="752">
        <v>3451</v>
      </c>
      <c r="D6641" s="343" t="s">
        <v>10824</v>
      </c>
      <c r="E6641" s="752" t="s">
        <v>435</v>
      </c>
      <c r="F6641" s="752" t="s">
        <v>1711</v>
      </c>
    </row>
    <row r="6642" spans="2:6" x14ac:dyDescent="0.35">
      <c r="B6642" s="752" t="s">
        <v>1700</v>
      </c>
      <c r="C6642" s="752">
        <v>3451</v>
      </c>
      <c r="D6642" s="343" t="s">
        <v>10823</v>
      </c>
      <c r="E6642" s="752" t="s">
        <v>435</v>
      </c>
      <c r="F6642" s="752" t="s">
        <v>1711</v>
      </c>
    </row>
    <row r="6643" spans="2:6" x14ac:dyDescent="0.35">
      <c r="B6643" s="752" t="s">
        <v>1700</v>
      </c>
      <c r="C6643" s="752">
        <v>3453</v>
      </c>
      <c r="D6643" s="343" t="s">
        <v>10822</v>
      </c>
      <c r="E6643" s="752" t="s">
        <v>435</v>
      </c>
      <c r="F6643" s="752" t="s">
        <v>1711</v>
      </c>
    </row>
    <row r="6644" spans="2:6" x14ac:dyDescent="0.35">
      <c r="B6644" s="752" t="s">
        <v>1700</v>
      </c>
      <c r="C6644" s="752">
        <v>3453</v>
      </c>
      <c r="D6644" s="343" t="s">
        <v>10821</v>
      </c>
      <c r="E6644" s="752" t="s">
        <v>435</v>
      </c>
      <c r="F6644" s="752" t="s">
        <v>1711</v>
      </c>
    </row>
    <row r="6645" spans="2:6" x14ac:dyDescent="0.35">
      <c r="B6645" s="752" t="s">
        <v>1700</v>
      </c>
      <c r="C6645" s="752">
        <v>3453</v>
      </c>
      <c r="D6645" s="343" t="s">
        <v>2102</v>
      </c>
      <c r="E6645" s="752" t="s">
        <v>435</v>
      </c>
      <c r="F6645" s="752" t="s">
        <v>1711</v>
      </c>
    </row>
    <row r="6646" spans="2:6" x14ac:dyDescent="0.35">
      <c r="B6646" s="752" t="s">
        <v>1700</v>
      </c>
      <c r="C6646" s="752">
        <v>3453</v>
      </c>
      <c r="D6646" s="343" t="s">
        <v>10820</v>
      </c>
      <c r="E6646" s="752" t="s">
        <v>435</v>
      </c>
      <c r="F6646" s="752" t="s">
        <v>1711</v>
      </c>
    </row>
    <row r="6647" spans="2:6" x14ac:dyDescent="0.35">
      <c r="B6647" s="752" t="s">
        <v>1700</v>
      </c>
      <c r="C6647" s="752">
        <v>3458</v>
      </c>
      <c r="D6647" s="343" t="s">
        <v>10819</v>
      </c>
      <c r="E6647" s="752" t="s">
        <v>435</v>
      </c>
      <c r="F6647" s="752" t="s">
        <v>1698</v>
      </c>
    </row>
    <row r="6648" spans="2:6" x14ac:dyDescent="0.35">
      <c r="B6648" s="752" t="s">
        <v>1700</v>
      </c>
      <c r="C6648" s="752">
        <v>3458</v>
      </c>
      <c r="D6648" s="343" t="s">
        <v>5881</v>
      </c>
      <c r="E6648" s="752" t="s">
        <v>435</v>
      </c>
      <c r="F6648" s="752" t="s">
        <v>1698</v>
      </c>
    </row>
    <row r="6649" spans="2:6" x14ac:dyDescent="0.35">
      <c r="B6649" s="752" t="s">
        <v>1700</v>
      </c>
      <c r="C6649" s="752">
        <v>3458</v>
      </c>
      <c r="D6649" s="343" t="s">
        <v>10818</v>
      </c>
      <c r="E6649" s="752" t="s">
        <v>435</v>
      </c>
      <c r="F6649" s="752" t="s">
        <v>1698</v>
      </c>
    </row>
    <row r="6650" spans="2:6" x14ac:dyDescent="0.35">
      <c r="B6650" s="752" t="s">
        <v>1700</v>
      </c>
      <c r="C6650" s="752">
        <v>3458</v>
      </c>
      <c r="D6650" s="343" t="s">
        <v>10817</v>
      </c>
      <c r="E6650" s="752" t="s">
        <v>435</v>
      </c>
      <c r="F6650" s="752" t="s">
        <v>1698</v>
      </c>
    </row>
    <row r="6651" spans="2:6" x14ac:dyDescent="0.35">
      <c r="B6651" s="752" t="s">
        <v>1700</v>
      </c>
      <c r="C6651" s="752">
        <v>3458</v>
      </c>
      <c r="D6651" s="343" t="s">
        <v>10816</v>
      </c>
      <c r="E6651" s="752" t="s">
        <v>435</v>
      </c>
      <c r="F6651" s="752" t="s">
        <v>1698</v>
      </c>
    </row>
    <row r="6652" spans="2:6" x14ac:dyDescent="0.35">
      <c r="B6652" s="752" t="s">
        <v>1700</v>
      </c>
      <c r="C6652" s="752">
        <v>3458</v>
      </c>
      <c r="D6652" s="343" t="s">
        <v>10815</v>
      </c>
      <c r="E6652" s="752" t="s">
        <v>435</v>
      </c>
      <c r="F6652" s="752" t="s">
        <v>1698</v>
      </c>
    </row>
    <row r="6653" spans="2:6" x14ac:dyDescent="0.35">
      <c r="B6653" s="752" t="s">
        <v>1700</v>
      </c>
      <c r="C6653" s="752">
        <v>3458</v>
      </c>
      <c r="D6653" s="343" t="s">
        <v>10814</v>
      </c>
      <c r="E6653" s="752" t="s">
        <v>435</v>
      </c>
      <c r="F6653" s="752" t="s">
        <v>1698</v>
      </c>
    </row>
    <row r="6654" spans="2:6" x14ac:dyDescent="0.35">
      <c r="B6654" s="752" t="s">
        <v>1700</v>
      </c>
      <c r="C6654" s="752">
        <v>3458</v>
      </c>
      <c r="D6654" s="343" t="s">
        <v>10813</v>
      </c>
      <c r="E6654" s="752" t="s">
        <v>435</v>
      </c>
      <c r="F6654" s="752" t="s">
        <v>1711</v>
      </c>
    </row>
    <row r="6655" spans="2:6" x14ac:dyDescent="0.35">
      <c r="B6655" s="752" t="s">
        <v>1700</v>
      </c>
      <c r="C6655" s="752">
        <v>3458</v>
      </c>
      <c r="D6655" s="343" t="s">
        <v>10812</v>
      </c>
      <c r="E6655" s="752" t="s">
        <v>435</v>
      </c>
      <c r="F6655" s="752" t="s">
        <v>1698</v>
      </c>
    </row>
    <row r="6656" spans="2:6" x14ac:dyDescent="0.35">
      <c r="B6656" s="752" t="s">
        <v>1700</v>
      </c>
      <c r="C6656" s="752">
        <v>3460</v>
      </c>
      <c r="D6656" s="343" t="s">
        <v>6537</v>
      </c>
      <c r="E6656" s="752" t="s">
        <v>435</v>
      </c>
      <c r="F6656" s="752" t="s">
        <v>1711</v>
      </c>
    </row>
    <row r="6657" spans="2:6" x14ac:dyDescent="0.35">
      <c r="B6657" s="752" t="s">
        <v>1700</v>
      </c>
      <c r="C6657" s="752">
        <v>3460</v>
      </c>
      <c r="D6657" s="343" t="s">
        <v>10811</v>
      </c>
      <c r="E6657" s="752" t="s">
        <v>435</v>
      </c>
      <c r="F6657" s="752" t="s">
        <v>1711</v>
      </c>
    </row>
    <row r="6658" spans="2:6" x14ac:dyDescent="0.35">
      <c r="B6658" s="752" t="s">
        <v>1700</v>
      </c>
      <c r="C6658" s="752">
        <v>3461</v>
      </c>
      <c r="D6658" s="343" t="s">
        <v>10810</v>
      </c>
      <c r="E6658" s="752" t="s">
        <v>435</v>
      </c>
      <c r="F6658" s="752" t="s">
        <v>1698</v>
      </c>
    </row>
    <row r="6659" spans="2:6" x14ac:dyDescent="0.35">
      <c r="B6659" s="752" t="s">
        <v>1700</v>
      </c>
      <c r="C6659" s="752">
        <v>3461</v>
      </c>
      <c r="D6659" s="343" t="s">
        <v>10809</v>
      </c>
      <c r="E6659" s="752" t="s">
        <v>435</v>
      </c>
      <c r="F6659" s="752" t="s">
        <v>1698</v>
      </c>
    </row>
    <row r="6660" spans="2:6" x14ac:dyDescent="0.35">
      <c r="B6660" s="752" t="s">
        <v>1700</v>
      </c>
      <c r="C6660" s="752">
        <v>3461</v>
      </c>
      <c r="D6660" s="343" t="s">
        <v>10808</v>
      </c>
      <c r="E6660" s="752" t="s">
        <v>435</v>
      </c>
      <c r="F6660" s="752" t="s">
        <v>1698</v>
      </c>
    </row>
    <row r="6661" spans="2:6" x14ac:dyDescent="0.35">
      <c r="B6661" s="752" t="s">
        <v>1700</v>
      </c>
      <c r="C6661" s="752">
        <v>3461</v>
      </c>
      <c r="D6661" s="343" t="s">
        <v>10807</v>
      </c>
      <c r="E6661" s="752" t="s">
        <v>435</v>
      </c>
      <c r="F6661" s="752" t="s">
        <v>1698</v>
      </c>
    </row>
    <row r="6662" spans="2:6" x14ac:dyDescent="0.35">
      <c r="B6662" s="752" t="s">
        <v>1700</v>
      </c>
      <c r="C6662" s="752">
        <v>3461</v>
      </c>
      <c r="D6662" s="343" t="s">
        <v>10806</v>
      </c>
      <c r="E6662" s="752" t="s">
        <v>435</v>
      </c>
      <c r="F6662" s="752" t="s">
        <v>1698</v>
      </c>
    </row>
    <row r="6663" spans="2:6" x14ac:dyDescent="0.35">
      <c r="B6663" s="752" t="s">
        <v>1700</v>
      </c>
      <c r="C6663" s="752">
        <v>3461</v>
      </c>
      <c r="D6663" s="343" t="s">
        <v>10805</v>
      </c>
      <c r="E6663" s="752" t="s">
        <v>435</v>
      </c>
      <c r="F6663" s="752" t="s">
        <v>1698</v>
      </c>
    </row>
    <row r="6664" spans="2:6" x14ac:dyDescent="0.35">
      <c r="B6664" s="752" t="s">
        <v>1700</v>
      </c>
      <c r="C6664" s="752">
        <v>3461</v>
      </c>
      <c r="D6664" s="343" t="s">
        <v>10804</v>
      </c>
      <c r="E6664" s="752" t="s">
        <v>435</v>
      </c>
      <c r="F6664" s="752" t="s">
        <v>1698</v>
      </c>
    </row>
    <row r="6665" spans="2:6" x14ac:dyDescent="0.35">
      <c r="B6665" s="752" t="s">
        <v>1700</v>
      </c>
      <c r="C6665" s="752">
        <v>3461</v>
      </c>
      <c r="D6665" s="343" t="s">
        <v>10803</v>
      </c>
      <c r="E6665" s="752" t="s">
        <v>435</v>
      </c>
      <c r="F6665" s="752" t="s">
        <v>1698</v>
      </c>
    </row>
    <row r="6666" spans="2:6" x14ac:dyDescent="0.35">
      <c r="B6666" s="752" t="s">
        <v>1700</v>
      </c>
      <c r="C6666" s="752">
        <v>3461</v>
      </c>
      <c r="D6666" s="343" t="s">
        <v>10802</v>
      </c>
      <c r="E6666" s="752" t="s">
        <v>435</v>
      </c>
      <c r="F6666" s="752" t="s">
        <v>1698</v>
      </c>
    </row>
    <row r="6667" spans="2:6" x14ac:dyDescent="0.35">
      <c r="B6667" s="752" t="s">
        <v>1700</v>
      </c>
      <c r="C6667" s="752">
        <v>3461</v>
      </c>
      <c r="D6667" s="343" t="s">
        <v>10801</v>
      </c>
      <c r="E6667" s="752" t="s">
        <v>435</v>
      </c>
      <c r="F6667" s="752" t="s">
        <v>1698</v>
      </c>
    </row>
    <row r="6668" spans="2:6" x14ac:dyDescent="0.35">
      <c r="B6668" s="752" t="s">
        <v>1700</v>
      </c>
      <c r="C6668" s="752">
        <v>3461</v>
      </c>
      <c r="D6668" s="343" t="s">
        <v>8236</v>
      </c>
      <c r="E6668" s="752" t="s">
        <v>435</v>
      </c>
      <c r="F6668" s="752" t="s">
        <v>1698</v>
      </c>
    </row>
    <row r="6669" spans="2:6" x14ac:dyDescent="0.35">
      <c r="B6669" s="752" t="s">
        <v>1700</v>
      </c>
      <c r="C6669" s="752">
        <v>3461</v>
      </c>
      <c r="D6669" s="343" t="s">
        <v>10800</v>
      </c>
      <c r="E6669" s="752" t="s">
        <v>435</v>
      </c>
      <c r="F6669" s="752" t="s">
        <v>1698</v>
      </c>
    </row>
    <row r="6670" spans="2:6" x14ac:dyDescent="0.35">
      <c r="B6670" s="752" t="s">
        <v>1700</v>
      </c>
      <c r="C6670" s="752">
        <v>3461</v>
      </c>
      <c r="D6670" s="343" t="s">
        <v>10799</v>
      </c>
      <c r="E6670" s="752" t="s">
        <v>435</v>
      </c>
      <c r="F6670" s="752" t="s">
        <v>1711</v>
      </c>
    </row>
    <row r="6671" spans="2:6" x14ac:dyDescent="0.35">
      <c r="B6671" s="752" t="s">
        <v>1700</v>
      </c>
      <c r="C6671" s="752">
        <v>3461</v>
      </c>
      <c r="D6671" s="343" t="s">
        <v>10798</v>
      </c>
      <c r="E6671" s="752" t="s">
        <v>435</v>
      </c>
      <c r="F6671" s="752" t="s">
        <v>1698</v>
      </c>
    </row>
    <row r="6672" spans="2:6" x14ac:dyDescent="0.35">
      <c r="B6672" s="752" t="s">
        <v>1700</v>
      </c>
      <c r="C6672" s="752">
        <v>3461</v>
      </c>
      <c r="D6672" s="343" t="s">
        <v>10797</v>
      </c>
      <c r="E6672" s="752" t="s">
        <v>435</v>
      </c>
      <c r="F6672" s="752" t="s">
        <v>1698</v>
      </c>
    </row>
    <row r="6673" spans="2:6" x14ac:dyDescent="0.35">
      <c r="B6673" s="752" t="s">
        <v>1700</v>
      </c>
      <c r="C6673" s="752">
        <v>3461</v>
      </c>
      <c r="D6673" s="343" t="s">
        <v>10796</v>
      </c>
      <c r="E6673" s="752" t="s">
        <v>435</v>
      </c>
      <c r="F6673" s="752" t="s">
        <v>1698</v>
      </c>
    </row>
    <row r="6674" spans="2:6" x14ac:dyDescent="0.35">
      <c r="B6674" s="752" t="s">
        <v>1700</v>
      </c>
      <c r="C6674" s="752">
        <v>3461</v>
      </c>
      <c r="D6674" s="343" t="s">
        <v>10795</v>
      </c>
      <c r="E6674" s="752" t="s">
        <v>435</v>
      </c>
      <c r="F6674" s="752" t="s">
        <v>1698</v>
      </c>
    </row>
    <row r="6675" spans="2:6" x14ac:dyDescent="0.35">
      <c r="B6675" s="752" t="s">
        <v>1700</v>
      </c>
      <c r="C6675" s="752">
        <v>3461</v>
      </c>
      <c r="D6675" s="343" t="s">
        <v>10794</v>
      </c>
      <c r="E6675" s="752" t="s">
        <v>435</v>
      </c>
      <c r="F6675" s="752" t="s">
        <v>1698</v>
      </c>
    </row>
    <row r="6676" spans="2:6" x14ac:dyDescent="0.35">
      <c r="B6676" s="752" t="s">
        <v>1700</v>
      </c>
      <c r="C6676" s="752">
        <v>3461</v>
      </c>
      <c r="D6676" s="343" t="s">
        <v>10793</v>
      </c>
      <c r="E6676" s="752" t="s">
        <v>435</v>
      </c>
      <c r="F6676" s="752" t="s">
        <v>1698</v>
      </c>
    </row>
    <row r="6677" spans="2:6" x14ac:dyDescent="0.35">
      <c r="B6677" s="752" t="s">
        <v>1700</v>
      </c>
      <c r="C6677" s="752">
        <v>3461</v>
      </c>
      <c r="D6677" s="343" t="s">
        <v>10792</v>
      </c>
      <c r="E6677" s="752" t="s">
        <v>435</v>
      </c>
      <c r="F6677" s="752" t="s">
        <v>1698</v>
      </c>
    </row>
    <row r="6678" spans="2:6" x14ac:dyDescent="0.35">
      <c r="B6678" s="752" t="s">
        <v>1700</v>
      </c>
      <c r="C6678" s="752">
        <v>3461</v>
      </c>
      <c r="D6678" s="343" t="s">
        <v>10791</v>
      </c>
      <c r="E6678" s="752" t="s">
        <v>435</v>
      </c>
      <c r="F6678" s="752" t="s">
        <v>1698</v>
      </c>
    </row>
    <row r="6679" spans="2:6" x14ac:dyDescent="0.35">
      <c r="B6679" s="752" t="s">
        <v>1700</v>
      </c>
      <c r="C6679" s="752">
        <v>3461</v>
      </c>
      <c r="D6679" s="343" t="s">
        <v>10790</v>
      </c>
      <c r="E6679" s="752" t="s">
        <v>435</v>
      </c>
      <c r="F6679" s="752" t="s">
        <v>1698</v>
      </c>
    </row>
    <row r="6680" spans="2:6" x14ac:dyDescent="0.35">
      <c r="B6680" s="752" t="s">
        <v>1700</v>
      </c>
      <c r="C6680" s="752">
        <v>3461</v>
      </c>
      <c r="D6680" s="343" t="s">
        <v>10789</v>
      </c>
      <c r="E6680" s="752" t="s">
        <v>435</v>
      </c>
      <c r="F6680" s="752" t="s">
        <v>1698</v>
      </c>
    </row>
    <row r="6681" spans="2:6" x14ac:dyDescent="0.35">
      <c r="B6681" s="752" t="s">
        <v>1700</v>
      </c>
      <c r="C6681" s="752">
        <v>3461</v>
      </c>
      <c r="D6681" s="343" t="s">
        <v>10788</v>
      </c>
      <c r="E6681" s="752" t="s">
        <v>435</v>
      </c>
      <c r="F6681" s="752" t="s">
        <v>1698</v>
      </c>
    </row>
    <row r="6682" spans="2:6" x14ac:dyDescent="0.35">
      <c r="B6682" s="752" t="s">
        <v>1700</v>
      </c>
      <c r="C6682" s="752">
        <v>3461</v>
      </c>
      <c r="D6682" s="343" t="s">
        <v>10787</v>
      </c>
      <c r="E6682" s="752" t="s">
        <v>435</v>
      </c>
      <c r="F6682" s="752" t="s">
        <v>1698</v>
      </c>
    </row>
    <row r="6683" spans="2:6" x14ac:dyDescent="0.35">
      <c r="B6683" s="752" t="s">
        <v>1700</v>
      </c>
      <c r="C6683" s="752">
        <v>3461</v>
      </c>
      <c r="D6683" s="343" t="s">
        <v>10786</v>
      </c>
      <c r="E6683" s="752" t="s">
        <v>435</v>
      </c>
      <c r="F6683" s="752" t="s">
        <v>1698</v>
      </c>
    </row>
    <row r="6684" spans="2:6" x14ac:dyDescent="0.35">
      <c r="B6684" s="752" t="s">
        <v>1700</v>
      </c>
      <c r="C6684" s="752">
        <v>3461</v>
      </c>
      <c r="D6684" s="343" t="s">
        <v>10785</v>
      </c>
      <c r="E6684" s="752" t="s">
        <v>435</v>
      </c>
      <c r="F6684" s="752" t="s">
        <v>1698</v>
      </c>
    </row>
    <row r="6685" spans="2:6" x14ac:dyDescent="0.35">
      <c r="B6685" s="752" t="s">
        <v>1700</v>
      </c>
      <c r="C6685" s="752">
        <v>3461</v>
      </c>
      <c r="D6685" s="343" t="s">
        <v>10784</v>
      </c>
      <c r="E6685" s="752" t="s">
        <v>435</v>
      </c>
      <c r="F6685" s="752" t="s">
        <v>1698</v>
      </c>
    </row>
    <row r="6686" spans="2:6" x14ac:dyDescent="0.35">
      <c r="B6686" s="752" t="s">
        <v>1700</v>
      </c>
      <c r="C6686" s="752">
        <v>3462</v>
      </c>
      <c r="D6686" s="343" t="s">
        <v>10783</v>
      </c>
      <c r="E6686" s="752" t="s">
        <v>435</v>
      </c>
      <c r="F6686" s="752" t="s">
        <v>1698</v>
      </c>
    </row>
    <row r="6687" spans="2:6" x14ac:dyDescent="0.35">
      <c r="B6687" s="752" t="s">
        <v>1700</v>
      </c>
      <c r="C6687" s="752">
        <v>3462</v>
      </c>
      <c r="D6687" s="343" t="s">
        <v>10782</v>
      </c>
      <c r="E6687" s="752" t="s">
        <v>435</v>
      </c>
      <c r="F6687" s="752" t="s">
        <v>1698</v>
      </c>
    </row>
    <row r="6688" spans="2:6" x14ac:dyDescent="0.35">
      <c r="B6688" s="752" t="s">
        <v>1700</v>
      </c>
      <c r="C6688" s="752">
        <v>3462</v>
      </c>
      <c r="D6688" s="343" t="s">
        <v>2106</v>
      </c>
      <c r="E6688" s="752" t="s">
        <v>435</v>
      </c>
      <c r="F6688" s="752" t="s">
        <v>1698</v>
      </c>
    </row>
    <row r="6689" spans="2:6" x14ac:dyDescent="0.35">
      <c r="B6689" s="752" t="s">
        <v>1700</v>
      </c>
      <c r="C6689" s="752">
        <v>3462</v>
      </c>
      <c r="D6689" s="343" t="s">
        <v>10781</v>
      </c>
      <c r="E6689" s="752" t="s">
        <v>435</v>
      </c>
      <c r="F6689" s="752" t="s">
        <v>1698</v>
      </c>
    </row>
    <row r="6690" spans="2:6" x14ac:dyDescent="0.35">
      <c r="B6690" s="752" t="s">
        <v>1700</v>
      </c>
      <c r="C6690" s="752">
        <v>3462</v>
      </c>
      <c r="D6690" s="343" t="s">
        <v>10780</v>
      </c>
      <c r="E6690" s="752" t="s">
        <v>435</v>
      </c>
      <c r="F6690" s="752" t="s">
        <v>1698</v>
      </c>
    </row>
    <row r="6691" spans="2:6" x14ac:dyDescent="0.35">
      <c r="B6691" s="752" t="s">
        <v>1700</v>
      </c>
      <c r="C6691" s="752">
        <v>3463</v>
      </c>
      <c r="D6691" s="343" t="s">
        <v>10779</v>
      </c>
      <c r="E6691" s="752" t="s">
        <v>435</v>
      </c>
      <c r="F6691" s="752" t="s">
        <v>1698</v>
      </c>
    </row>
    <row r="6692" spans="2:6" x14ac:dyDescent="0.35">
      <c r="B6692" s="752" t="s">
        <v>1700</v>
      </c>
      <c r="C6692" s="752">
        <v>3463</v>
      </c>
      <c r="D6692" s="343" t="s">
        <v>10778</v>
      </c>
      <c r="E6692" s="752" t="s">
        <v>435</v>
      </c>
      <c r="F6692" s="752" t="s">
        <v>1698</v>
      </c>
    </row>
    <row r="6693" spans="2:6" x14ac:dyDescent="0.35">
      <c r="B6693" s="752" t="s">
        <v>1700</v>
      </c>
      <c r="C6693" s="752">
        <v>3463</v>
      </c>
      <c r="D6693" s="343" t="s">
        <v>10777</v>
      </c>
      <c r="E6693" s="752" t="s">
        <v>435</v>
      </c>
      <c r="F6693" s="752" t="s">
        <v>1698</v>
      </c>
    </row>
    <row r="6694" spans="2:6" x14ac:dyDescent="0.35">
      <c r="B6694" s="752" t="s">
        <v>1700</v>
      </c>
      <c r="C6694" s="752">
        <v>3463</v>
      </c>
      <c r="D6694" s="343" t="s">
        <v>10776</v>
      </c>
      <c r="E6694" s="752" t="s">
        <v>435</v>
      </c>
      <c r="F6694" s="752" t="s">
        <v>1698</v>
      </c>
    </row>
    <row r="6695" spans="2:6" x14ac:dyDescent="0.35">
      <c r="B6695" s="752" t="s">
        <v>1700</v>
      </c>
      <c r="C6695" s="754">
        <v>3463</v>
      </c>
      <c r="D6695" s="755" t="s">
        <v>10775</v>
      </c>
      <c r="E6695" s="752" t="s">
        <v>435</v>
      </c>
      <c r="F6695" s="752" t="s">
        <v>1698</v>
      </c>
    </row>
    <row r="6696" spans="2:6" x14ac:dyDescent="0.35">
      <c r="B6696" s="752" t="s">
        <v>1700</v>
      </c>
      <c r="C6696" s="752">
        <v>3463</v>
      </c>
      <c r="D6696" s="343" t="s">
        <v>10774</v>
      </c>
      <c r="E6696" s="752" t="s">
        <v>435</v>
      </c>
      <c r="F6696" s="752" t="s">
        <v>1698</v>
      </c>
    </row>
    <row r="6697" spans="2:6" x14ac:dyDescent="0.35">
      <c r="B6697" s="752" t="s">
        <v>1700</v>
      </c>
      <c r="C6697" s="752">
        <v>3463</v>
      </c>
      <c r="D6697" s="343" t="s">
        <v>10773</v>
      </c>
      <c r="E6697" s="752" t="s">
        <v>435</v>
      </c>
      <c r="F6697" s="752" t="s">
        <v>1698</v>
      </c>
    </row>
    <row r="6698" spans="2:6" x14ac:dyDescent="0.35">
      <c r="B6698" s="752" t="s">
        <v>1700</v>
      </c>
      <c r="C6698" s="752">
        <v>3463</v>
      </c>
      <c r="D6698" s="343" t="s">
        <v>10772</v>
      </c>
      <c r="E6698" s="752" t="s">
        <v>435</v>
      </c>
      <c r="F6698" s="752" t="s">
        <v>1698</v>
      </c>
    </row>
    <row r="6699" spans="2:6" x14ac:dyDescent="0.35">
      <c r="B6699" s="752" t="s">
        <v>1700</v>
      </c>
      <c r="C6699" s="752">
        <v>3463</v>
      </c>
      <c r="D6699" s="343" t="s">
        <v>10771</v>
      </c>
      <c r="E6699" s="752" t="s">
        <v>435</v>
      </c>
      <c r="F6699" s="752" t="s">
        <v>1698</v>
      </c>
    </row>
    <row r="6700" spans="2:6" x14ac:dyDescent="0.35">
      <c r="B6700" s="752" t="s">
        <v>1700</v>
      </c>
      <c r="C6700" s="752">
        <v>3463</v>
      </c>
      <c r="D6700" s="343" t="s">
        <v>10770</v>
      </c>
      <c r="E6700" s="752" t="s">
        <v>435</v>
      </c>
      <c r="F6700" s="752" t="s">
        <v>1698</v>
      </c>
    </row>
    <row r="6701" spans="2:6" x14ac:dyDescent="0.35">
      <c r="B6701" s="752" t="s">
        <v>1700</v>
      </c>
      <c r="C6701" s="752">
        <v>3463</v>
      </c>
      <c r="D6701" s="343" t="s">
        <v>10769</v>
      </c>
      <c r="E6701" s="752" t="s">
        <v>435</v>
      </c>
      <c r="F6701" s="752" t="s">
        <v>1698</v>
      </c>
    </row>
    <row r="6702" spans="2:6" x14ac:dyDescent="0.35">
      <c r="B6702" s="752" t="s">
        <v>1700</v>
      </c>
      <c r="C6702" s="752">
        <v>3463</v>
      </c>
      <c r="D6702" s="343" t="s">
        <v>10768</v>
      </c>
      <c r="E6702" s="752" t="s">
        <v>435</v>
      </c>
      <c r="F6702" s="752" t="s">
        <v>1698</v>
      </c>
    </row>
    <row r="6703" spans="2:6" x14ac:dyDescent="0.35">
      <c r="B6703" s="752" t="s">
        <v>1700</v>
      </c>
      <c r="C6703" s="752">
        <v>3464</v>
      </c>
      <c r="D6703" s="343" t="s">
        <v>10767</v>
      </c>
      <c r="E6703" s="752" t="s">
        <v>435</v>
      </c>
      <c r="F6703" s="752" t="s">
        <v>1698</v>
      </c>
    </row>
    <row r="6704" spans="2:6" x14ac:dyDescent="0.35">
      <c r="B6704" s="752" t="s">
        <v>1700</v>
      </c>
      <c r="C6704" s="752">
        <v>3465</v>
      </c>
      <c r="D6704" s="343" t="s">
        <v>10766</v>
      </c>
      <c r="E6704" s="752" t="s">
        <v>435</v>
      </c>
      <c r="F6704" s="752" t="s">
        <v>1698</v>
      </c>
    </row>
    <row r="6705" spans="2:6" x14ac:dyDescent="0.35">
      <c r="B6705" s="752" t="s">
        <v>1700</v>
      </c>
      <c r="C6705" s="752">
        <v>3465</v>
      </c>
      <c r="D6705" s="343" t="s">
        <v>2748</v>
      </c>
      <c r="E6705" s="752" t="s">
        <v>435</v>
      </c>
      <c r="F6705" s="752" t="s">
        <v>1698</v>
      </c>
    </row>
    <row r="6706" spans="2:6" x14ac:dyDescent="0.35">
      <c r="B6706" s="752" t="s">
        <v>1700</v>
      </c>
      <c r="C6706" s="752">
        <v>3465</v>
      </c>
      <c r="D6706" s="343" t="s">
        <v>10765</v>
      </c>
      <c r="E6706" s="752" t="s">
        <v>435</v>
      </c>
      <c r="F6706" s="752" t="s">
        <v>1698</v>
      </c>
    </row>
    <row r="6707" spans="2:6" x14ac:dyDescent="0.35">
      <c r="B6707" s="752" t="s">
        <v>1700</v>
      </c>
      <c r="C6707" s="752">
        <v>3465</v>
      </c>
      <c r="D6707" s="343" t="s">
        <v>10764</v>
      </c>
      <c r="E6707" s="752" t="s">
        <v>435</v>
      </c>
      <c r="F6707" s="752" t="s">
        <v>1698</v>
      </c>
    </row>
    <row r="6708" spans="2:6" x14ac:dyDescent="0.35">
      <c r="B6708" s="752" t="s">
        <v>1700</v>
      </c>
      <c r="C6708" s="752">
        <v>3465</v>
      </c>
      <c r="D6708" s="343" t="s">
        <v>10763</v>
      </c>
      <c r="E6708" s="752" t="s">
        <v>435</v>
      </c>
      <c r="F6708" s="752" t="s">
        <v>1698</v>
      </c>
    </row>
    <row r="6709" spans="2:6" x14ac:dyDescent="0.35">
      <c r="B6709" s="752" t="s">
        <v>1700</v>
      </c>
      <c r="C6709" s="752">
        <v>3465</v>
      </c>
      <c r="D6709" s="343" t="s">
        <v>4132</v>
      </c>
      <c r="E6709" s="752" t="s">
        <v>435</v>
      </c>
      <c r="F6709" s="752" t="s">
        <v>1698</v>
      </c>
    </row>
    <row r="6710" spans="2:6" x14ac:dyDescent="0.35">
      <c r="B6710" s="752" t="s">
        <v>1700</v>
      </c>
      <c r="C6710" s="752">
        <v>3465</v>
      </c>
      <c r="D6710" s="343" t="s">
        <v>9004</v>
      </c>
      <c r="E6710" s="752" t="s">
        <v>435</v>
      </c>
      <c r="F6710" s="752" t="s">
        <v>1698</v>
      </c>
    </row>
    <row r="6711" spans="2:6" x14ac:dyDescent="0.35">
      <c r="B6711" s="752" t="s">
        <v>1700</v>
      </c>
      <c r="C6711" s="752">
        <v>3465</v>
      </c>
      <c r="D6711" s="343" t="s">
        <v>10762</v>
      </c>
      <c r="E6711" s="752" t="s">
        <v>435</v>
      </c>
      <c r="F6711" s="752" t="s">
        <v>1698</v>
      </c>
    </row>
    <row r="6712" spans="2:6" x14ac:dyDescent="0.35">
      <c r="B6712" s="752" t="s">
        <v>1700</v>
      </c>
      <c r="C6712" s="752">
        <v>3465</v>
      </c>
      <c r="D6712" s="343" t="s">
        <v>10761</v>
      </c>
      <c r="E6712" s="752" t="s">
        <v>435</v>
      </c>
      <c r="F6712" s="752" t="s">
        <v>1698</v>
      </c>
    </row>
    <row r="6713" spans="2:6" x14ac:dyDescent="0.35">
      <c r="B6713" s="752" t="s">
        <v>1700</v>
      </c>
      <c r="C6713" s="752">
        <v>3465</v>
      </c>
      <c r="D6713" s="343" t="s">
        <v>10760</v>
      </c>
      <c r="E6713" s="752" t="s">
        <v>435</v>
      </c>
      <c r="F6713" s="752" t="s">
        <v>1698</v>
      </c>
    </row>
    <row r="6714" spans="2:6" x14ac:dyDescent="0.35">
      <c r="B6714" s="752" t="s">
        <v>1700</v>
      </c>
      <c r="C6714" s="752">
        <v>3465</v>
      </c>
      <c r="D6714" s="343" t="s">
        <v>6815</v>
      </c>
      <c r="E6714" s="752" t="s">
        <v>435</v>
      </c>
      <c r="F6714" s="752" t="s">
        <v>1698</v>
      </c>
    </row>
    <row r="6715" spans="2:6" x14ac:dyDescent="0.35">
      <c r="B6715" s="752" t="s">
        <v>1700</v>
      </c>
      <c r="C6715" s="752">
        <v>3465</v>
      </c>
      <c r="D6715" s="343" t="s">
        <v>10759</v>
      </c>
      <c r="E6715" s="752" t="s">
        <v>435</v>
      </c>
      <c r="F6715" s="752" t="s">
        <v>1698</v>
      </c>
    </row>
    <row r="6716" spans="2:6" x14ac:dyDescent="0.35">
      <c r="B6716" s="752" t="s">
        <v>1700</v>
      </c>
      <c r="C6716" s="752">
        <v>3465</v>
      </c>
      <c r="D6716" s="343" t="s">
        <v>7339</v>
      </c>
      <c r="E6716" s="752" t="s">
        <v>435</v>
      </c>
      <c r="F6716" s="752" t="s">
        <v>1698</v>
      </c>
    </row>
    <row r="6717" spans="2:6" x14ac:dyDescent="0.35">
      <c r="B6717" s="752" t="s">
        <v>1700</v>
      </c>
      <c r="C6717" s="752">
        <v>3465</v>
      </c>
      <c r="D6717" s="343" t="s">
        <v>10758</v>
      </c>
      <c r="E6717" s="752" t="s">
        <v>435</v>
      </c>
      <c r="F6717" s="752" t="s">
        <v>1698</v>
      </c>
    </row>
    <row r="6718" spans="2:6" x14ac:dyDescent="0.35">
      <c r="B6718" s="752" t="s">
        <v>1700</v>
      </c>
      <c r="C6718" s="752">
        <v>3465</v>
      </c>
      <c r="D6718" s="343" t="s">
        <v>10757</v>
      </c>
      <c r="E6718" s="752" t="s">
        <v>435</v>
      </c>
      <c r="F6718" s="752" t="s">
        <v>1698</v>
      </c>
    </row>
    <row r="6719" spans="2:6" x14ac:dyDescent="0.35">
      <c r="B6719" s="752" t="s">
        <v>1700</v>
      </c>
      <c r="C6719" s="752">
        <v>3465</v>
      </c>
      <c r="D6719" s="343" t="s">
        <v>10756</v>
      </c>
      <c r="E6719" s="752" t="s">
        <v>435</v>
      </c>
      <c r="F6719" s="752" t="s">
        <v>1698</v>
      </c>
    </row>
    <row r="6720" spans="2:6" x14ac:dyDescent="0.35">
      <c r="B6720" s="752" t="s">
        <v>1700</v>
      </c>
      <c r="C6720" s="752">
        <v>3465</v>
      </c>
      <c r="D6720" s="343" t="s">
        <v>10755</v>
      </c>
      <c r="E6720" s="752" t="s">
        <v>435</v>
      </c>
      <c r="F6720" s="752" t="s">
        <v>1698</v>
      </c>
    </row>
    <row r="6721" spans="2:6" x14ac:dyDescent="0.35">
      <c r="B6721" s="752" t="s">
        <v>1700</v>
      </c>
      <c r="C6721" s="752">
        <v>3465</v>
      </c>
      <c r="D6721" s="343" t="s">
        <v>10754</v>
      </c>
      <c r="E6721" s="752" t="s">
        <v>435</v>
      </c>
      <c r="F6721" s="752" t="s">
        <v>1698</v>
      </c>
    </row>
    <row r="6722" spans="2:6" x14ac:dyDescent="0.35">
      <c r="B6722" s="752" t="s">
        <v>1700</v>
      </c>
      <c r="C6722" s="752">
        <v>3465</v>
      </c>
      <c r="D6722" s="343" t="s">
        <v>10753</v>
      </c>
      <c r="E6722" s="752" t="s">
        <v>435</v>
      </c>
      <c r="F6722" s="752" t="s">
        <v>1698</v>
      </c>
    </row>
    <row r="6723" spans="2:6" x14ac:dyDescent="0.35">
      <c r="B6723" s="752" t="s">
        <v>1700</v>
      </c>
      <c r="C6723" s="752">
        <v>3465</v>
      </c>
      <c r="D6723" s="343" t="s">
        <v>10752</v>
      </c>
      <c r="E6723" s="752" t="s">
        <v>435</v>
      </c>
      <c r="F6723" s="752" t="s">
        <v>1698</v>
      </c>
    </row>
    <row r="6724" spans="2:6" x14ac:dyDescent="0.35">
      <c r="B6724" s="752" t="s">
        <v>1700</v>
      </c>
      <c r="C6724" s="752">
        <v>3465</v>
      </c>
      <c r="D6724" s="343" t="s">
        <v>10751</v>
      </c>
      <c r="E6724" s="752" t="s">
        <v>435</v>
      </c>
      <c r="F6724" s="752" t="s">
        <v>1698</v>
      </c>
    </row>
    <row r="6725" spans="2:6" x14ac:dyDescent="0.35">
      <c r="B6725" s="752" t="s">
        <v>1700</v>
      </c>
      <c r="C6725" s="752">
        <v>3465</v>
      </c>
      <c r="D6725" s="343" t="s">
        <v>10750</v>
      </c>
      <c r="E6725" s="752" t="s">
        <v>435</v>
      </c>
      <c r="F6725" s="752" t="s">
        <v>1698</v>
      </c>
    </row>
    <row r="6726" spans="2:6" x14ac:dyDescent="0.35">
      <c r="B6726" s="752" t="s">
        <v>1700</v>
      </c>
      <c r="C6726" s="752">
        <v>3467</v>
      </c>
      <c r="D6726" s="343" t="s">
        <v>2151</v>
      </c>
      <c r="E6726" s="752" t="s">
        <v>435</v>
      </c>
      <c r="F6726" s="752" t="s">
        <v>1698</v>
      </c>
    </row>
    <row r="6727" spans="2:6" x14ac:dyDescent="0.35">
      <c r="B6727" s="752" t="s">
        <v>1700</v>
      </c>
      <c r="C6727" s="752">
        <v>3468</v>
      </c>
      <c r="D6727" s="343" t="s">
        <v>10749</v>
      </c>
      <c r="E6727" s="752" t="s">
        <v>435</v>
      </c>
      <c r="F6727" s="752" t="s">
        <v>1698</v>
      </c>
    </row>
    <row r="6728" spans="2:6" x14ac:dyDescent="0.35">
      <c r="B6728" s="752" t="s">
        <v>1700</v>
      </c>
      <c r="C6728" s="752">
        <v>3468</v>
      </c>
      <c r="D6728" s="343" t="s">
        <v>10748</v>
      </c>
      <c r="E6728" s="752" t="s">
        <v>435</v>
      </c>
      <c r="F6728" s="752" t="s">
        <v>1698</v>
      </c>
    </row>
    <row r="6729" spans="2:6" x14ac:dyDescent="0.35">
      <c r="B6729" s="752" t="s">
        <v>1700</v>
      </c>
      <c r="C6729" s="752">
        <v>3469</v>
      </c>
      <c r="D6729" s="343" t="s">
        <v>10747</v>
      </c>
      <c r="E6729" s="752" t="s">
        <v>435</v>
      </c>
      <c r="F6729" s="752" t="s">
        <v>1698</v>
      </c>
    </row>
    <row r="6730" spans="2:6" x14ac:dyDescent="0.35">
      <c r="B6730" s="752" t="s">
        <v>1700</v>
      </c>
      <c r="C6730" s="752">
        <v>3469</v>
      </c>
      <c r="D6730" s="343" t="s">
        <v>10746</v>
      </c>
      <c r="E6730" s="752" t="s">
        <v>435</v>
      </c>
      <c r="F6730" s="752" t="s">
        <v>1698</v>
      </c>
    </row>
    <row r="6731" spans="2:6" x14ac:dyDescent="0.35">
      <c r="B6731" s="752" t="s">
        <v>1700</v>
      </c>
      <c r="C6731" s="752">
        <v>3469</v>
      </c>
      <c r="D6731" s="343" t="s">
        <v>10745</v>
      </c>
      <c r="E6731" s="752" t="s">
        <v>435</v>
      </c>
      <c r="F6731" s="752" t="s">
        <v>1698</v>
      </c>
    </row>
    <row r="6732" spans="2:6" x14ac:dyDescent="0.35">
      <c r="B6732" s="752" t="s">
        <v>1700</v>
      </c>
      <c r="C6732" s="752">
        <v>3469</v>
      </c>
      <c r="D6732" s="343" t="s">
        <v>10744</v>
      </c>
      <c r="E6732" s="752" t="s">
        <v>435</v>
      </c>
      <c r="F6732" s="752" t="s">
        <v>1698</v>
      </c>
    </row>
    <row r="6733" spans="2:6" x14ac:dyDescent="0.35">
      <c r="B6733" s="752" t="s">
        <v>1700</v>
      </c>
      <c r="C6733" s="752">
        <v>3469</v>
      </c>
      <c r="D6733" s="343" t="s">
        <v>10743</v>
      </c>
      <c r="E6733" s="752" t="s">
        <v>435</v>
      </c>
      <c r="F6733" s="752" t="s">
        <v>1698</v>
      </c>
    </row>
    <row r="6734" spans="2:6" x14ac:dyDescent="0.35">
      <c r="B6734" s="752" t="s">
        <v>1700</v>
      </c>
      <c r="C6734" s="752">
        <v>3472</v>
      </c>
      <c r="D6734" s="343" t="s">
        <v>10742</v>
      </c>
      <c r="E6734" s="752" t="s">
        <v>435</v>
      </c>
      <c r="F6734" s="752" t="s">
        <v>1698</v>
      </c>
    </row>
    <row r="6735" spans="2:6" x14ac:dyDescent="0.35">
      <c r="B6735" s="752" t="s">
        <v>1700</v>
      </c>
      <c r="C6735" s="752">
        <v>3472</v>
      </c>
      <c r="D6735" s="343" t="s">
        <v>10741</v>
      </c>
      <c r="E6735" s="752" t="s">
        <v>435</v>
      </c>
      <c r="F6735" s="752" t="s">
        <v>1698</v>
      </c>
    </row>
    <row r="6736" spans="2:6" x14ac:dyDescent="0.35">
      <c r="B6736" s="752" t="s">
        <v>1700</v>
      </c>
      <c r="C6736" s="752">
        <v>3472</v>
      </c>
      <c r="D6736" s="343" t="s">
        <v>10740</v>
      </c>
      <c r="E6736" s="752" t="s">
        <v>435</v>
      </c>
      <c r="F6736" s="752" t="s">
        <v>1698</v>
      </c>
    </row>
    <row r="6737" spans="2:6" x14ac:dyDescent="0.35">
      <c r="B6737" s="752" t="s">
        <v>1700</v>
      </c>
      <c r="C6737" s="752">
        <v>3472</v>
      </c>
      <c r="D6737" s="343" t="s">
        <v>10739</v>
      </c>
      <c r="E6737" s="752" t="s">
        <v>435</v>
      </c>
      <c r="F6737" s="752" t="s">
        <v>1698</v>
      </c>
    </row>
    <row r="6738" spans="2:6" x14ac:dyDescent="0.35">
      <c r="B6738" s="752" t="s">
        <v>1700</v>
      </c>
      <c r="C6738" s="752">
        <v>3472</v>
      </c>
      <c r="D6738" s="343" t="s">
        <v>10738</v>
      </c>
      <c r="E6738" s="752" t="s">
        <v>435</v>
      </c>
      <c r="F6738" s="752" t="s">
        <v>1698</v>
      </c>
    </row>
    <row r="6739" spans="2:6" x14ac:dyDescent="0.35">
      <c r="B6739" s="752" t="s">
        <v>1700</v>
      </c>
      <c r="C6739" s="752">
        <v>3472</v>
      </c>
      <c r="D6739" s="343" t="s">
        <v>10737</v>
      </c>
      <c r="E6739" s="752" t="s">
        <v>435</v>
      </c>
      <c r="F6739" s="752" t="s">
        <v>1698</v>
      </c>
    </row>
    <row r="6740" spans="2:6" x14ac:dyDescent="0.35">
      <c r="B6740" s="752" t="s">
        <v>1700</v>
      </c>
      <c r="C6740" s="752">
        <v>3472</v>
      </c>
      <c r="D6740" s="343" t="s">
        <v>6322</v>
      </c>
      <c r="E6740" s="752" t="s">
        <v>435</v>
      </c>
      <c r="F6740" s="752" t="s">
        <v>1698</v>
      </c>
    </row>
    <row r="6741" spans="2:6" x14ac:dyDescent="0.35">
      <c r="B6741" s="752" t="s">
        <v>1700</v>
      </c>
      <c r="C6741" s="752">
        <v>3472</v>
      </c>
      <c r="D6741" s="343" t="s">
        <v>4662</v>
      </c>
      <c r="E6741" s="752" t="s">
        <v>435</v>
      </c>
      <c r="F6741" s="752" t="s">
        <v>1698</v>
      </c>
    </row>
    <row r="6742" spans="2:6" x14ac:dyDescent="0.35">
      <c r="B6742" s="752" t="s">
        <v>1700</v>
      </c>
      <c r="C6742" s="752">
        <v>3472</v>
      </c>
      <c r="D6742" s="343" t="s">
        <v>10736</v>
      </c>
      <c r="E6742" s="752" t="s">
        <v>435</v>
      </c>
      <c r="F6742" s="752" t="s">
        <v>1698</v>
      </c>
    </row>
    <row r="6743" spans="2:6" x14ac:dyDescent="0.35">
      <c r="B6743" s="752" t="s">
        <v>1700</v>
      </c>
      <c r="C6743" s="752">
        <v>3472</v>
      </c>
      <c r="D6743" s="343" t="s">
        <v>10735</v>
      </c>
      <c r="E6743" s="752" t="s">
        <v>435</v>
      </c>
      <c r="F6743" s="752" t="s">
        <v>1698</v>
      </c>
    </row>
    <row r="6744" spans="2:6" x14ac:dyDescent="0.35">
      <c r="B6744" s="752" t="s">
        <v>1700</v>
      </c>
      <c r="C6744" s="752">
        <v>3472</v>
      </c>
      <c r="D6744" s="343" t="s">
        <v>10734</v>
      </c>
      <c r="E6744" s="752" t="s">
        <v>435</v>
      </c>
      <c r="F6744" s="752" t="s">
        <v>1698</v>
      </c>
    </row>
    <row r="6745" spans="2:6" x14ac:dyDescent="0.35">
      <c r="B6745" s="752" t="s">
        <v>1700</v>
      </c>
      <c r="C6745" s="752">
        <v>3475</v>
      </c>
      <c r="D6745" s="343" t="s">
        <v>10733</v>
      </c>
      <c r="E6745" s="752" t="s">
        <v>435</v>
      </c>
      <c r="F6745" s="752" t="s">
        <v>1698</v>
      </c>
    </row>
    <row r="6746" spans="2:6" x14ac:dyDescent="0.35">
      <c r="B6746" s="752" t="s">
        <v>1700</v>
      </c>
      <c r="C6746" s="752">
        <v>3475</v>
      </c>
      <c r="D6746" s="343" t="s">
        <v>10732</v>
      </c>
      <c r="E6746" s="752" t="s">
        <v>435</v>
      </c>
      <c r="F6746" s="752" t="s">
        <v>1698</v>
      </c>
    </row>
    <row r="6747" spans="2:6" x14ac:dyDescent="0.35">
      <c r="B6747" s="752" t="s">
        <v>1700</v>
      </c>
      <c r="C6747" s="752">
        <v>3475</v>
      </c>
      <c r="D6747" s="343" t="s">
        <v>10731</v>
      </c>
      <c r="E6747" s="752" t="s">
        <v>435</v>
      </c>
      <c r="F6747" s="752" t="s">
        <v>1698</v>
      </c>
    </row>
    <row r="6748" spans="2:6" x14ac:dyDescent="0.35">
      <c r="B6748" s="752" t="s">
        <v>1700</v>
      </c>
      <c r="C6748" s="752">
        <v>3475</v>
      </c>
      <c r="D6748" s="343" t="s">
        <v>10730</v>
      </c>
      <c r="E6748" s="752" t="s">
        <v>435</v>
      </c>
      <c r="F6748" s="752" t="s">
        <v>1698</v>
      </c>
    </row>
    <row r="6749" spans="2:6" x14ac:dyDescent="0.35">
      <c r="B6749" s="752" t="s">
        <v>1700</v>
      </c>
      <c r="C6749" s="752">
        <v>3475</v>
      </c>
      <c r="D6749" s="343" t="s">
        <v>10729</v>
      </c>
      <c r="E6749" s="752" t="s">
        <v>435</v>
      </c>
      <c r="F6749" s="752" t="s">
        <v>1698</v>
      </c>
    </row>
    <row r="6750" spans="2:6" x14ac:dyDescent="0.35">
      <c r="B6750" s="752" t="s">
        <v>1700</v>
      </c>
      <c r="C6750" s="752">
        <v>3475</v>
      </c>
      <c r="D6750" s="343" t="s">
        <v>10728</v>
      </c>
      <c r="E6750" s="752" t="s">
        <v>435</v>
      </c>
      <c r="F6750" s="752" t="s">
        <v>1698</v>
      </c>
    </row>
    <row r="6751" spans="2:6" x14ac:dyDescent="0.35">
      <c r="B6751" s="752" t="s">
        <v>1700</v>
      </c>
      <c r="C6751" s="752">
        <v>3475</v>
      </c>
      <c r="D6751" s="343" t="s">
        <v>10727</v>
      </c>
      <c r="E6751" s="752" t="s">
        <v>435</v>
      </c>
      <c r="F6751" s="752" t="s">
        <v>1698</v>
      </c>
    </row>
    <row r="6752" spans="2:6" x14ac:dyDescent="0.35">
      <c r="B6752" s="752" t="s">
        <v>1700</v>
      </c>
      <c r="C6752" s="752">
        <v>3477</v>
      </c>
      <c r="D6752" s="343" t="s">
        <v>10726</v>
      </c>
      <c r="E6752" s="752" t="s">
        <v>435</v>
      </c>
      <c r="F6752" s="752" t="s">
        <v>1698</v>
      </c>
    </row>
    <row r="6753" spans="2:6" x14ac:dyDescent="0.35">
      <c r="B6753" s="752" t="s">
        <v>1700</v>
      </c>
      <c r="C6753" s="752">
        <v>3477</v>
      </c>
      <c r="D6753" s="343" t="s">
        <v>10725</v>
      </c>
      <c r="E6753" s="752" t="s">
        <v>435</v>
      </c>
      <c r="F6753" s="752" t="s">
        <v>1698</v>
      </c>
    </row>
    <row r="6754" spans="2:6" x14ac:dyDescent="0.35">
      <c r="B6754" s="752" t="s">
        <v>1700</v>
      </c>
      <c r="C6754" s="752">
        <v>3477</v>
      </c>
      <c r="D6754" s="343" t="s">
        <v>10724</v>
      </c>
      <c r="E6754" s="752" t="s">
        <v>435</v>
      </c>
      <c r="F6754" s="752" t="s">
        <v>1698</v>
      </c>
    </row>
    <row r="6755" spans="2:6" x14ac:dyDescent="0.35">
      <c r="B6755" s="752" t="s">
        <v>1700</v>
      </c>
      <c r="C6755" s="752">
        <v>3477</v>
      </c>
      <c r="D6755" s="343" t="s">
        <v>10723</v>
      </c>
      <c r="E6755" s="752" t="s">
        <v>435</v>
      </c>
      <c r="F6755" s="752" t="s">
        <v>1698</v>
      </c>
    </row>
    <row r="6756" spans="2:6" x14ac:dyDescent="0.35">
      <c r="B6756" s="752" t="s">
        <v>1700</v>
      </c>
      <c r="C6756" s="752">
        <v>3477</v>
      </c>
      <c r="D6756" s="343" t="s">
        <v>10722</v>
      </c>
      <c r="E6756" s="752" t="s">
        <v>435</v>
      </c>
      <c r="F6756" s="752" t="s">
        <v>1698</v>
      </c>
    </row>
    <row r="6757" spans="2:6" x14ac:dyDescent="0.35">
      <c r="B6757" s="752" t="s">
        <v>1700</v>
      </c>
      <c r="C6757" s="752">
        <v>3477</v>
      </c>
      <c r="D6757" s="343" t="s">
        <v>10721</v>
      </c>
      <c r="E6757" s="752" t="s">
        <v>435</v>
      </c>
      <c r="F6757" s="752" t="s">
        <v>1698</v>
      </c>
    </row>
    <row r="6758" spans="2:6" x14ac:dyDescent="0.35">
      <c r="B6758" s="752" t="s">
        <v>1700</v>
      </c>
      <c r="C6758" s="752">
        <v>3477</v>
      </c>
      <c r="D6758" s="343" t="s">
        <v>10720</v>
      </c>
      <c r="E6758" s="752" t="s">
        <v>435</v>
      </c>
      <c r="F6758" s="752" t="s">
        <v>1698</v>
      </c>
    </row>
    <row r="6759" spans="2:6" x14ac:dyDescent="0.35">
      <c r="B6759" s="752" t="s">
        <v>1700</v>
      </c>
      <c r="C6759" s="752">
        <v>3477</v>
      </c>
      <c r="D6759" s="343" t="s">
        <v>10719</v>
      </c>
      <c r="E6759" s="752" t="s">
        <v>435</v>
      </c>
      <c r="F6759" s="752" t="s">
        <v>1698</v>
      </c>
    </row>
    <row r="6760" spans="2:6" x14ac:dyDescent="0.35">
      <c r="B6760" s="752" t="s">
        <v>1700</v>
      </c>
      <c r="C6760" s="752">
        <v>3477</v>
      </c>
      <c r="D6760" s="343" t="s">
        <v>10718</v>
      </c>
      <c r="E6760" s="752" t="s">
        <v>435</v>
      </c>
      <c r="F6760" s="752" t="s">
        <v>1698</v>
      </c>
    </row>
    <row r="6761" spans="2:6" x14ac:dyDescent="0.35">
      <c r="B6761" s="752" t="s">
        <v>1700</v>
      </c>
      <c r="C6761" s="752">
        <v>3477</v>
      </c>
      <c r="D6761" s="343" t="s">
        <v>10717</v>
      </c>
      <c r="E6761" s="752" t="s">
        <v>435</v>
      </c>
      <c r="F6761" s="752" t="s">
        <v>1698</v>
      </c>
    </row>
    <row r="6762" spans="2:6" x14ac:dyDescent="0.35">
      <c r="B6762" s="752" t="s">
        <v>1700</v>
      </c>
      <c r="C6762" s="752">
        <v>3477</v>
      </c>
      <c r="D6762" s="343" t="s">
        <v>10716</v>
      </c>
      <c r="E6762" s="752" t="s">
        <v>435</v>
      </c>
      <c r="F6762" s="752" t="s">
        <v>1698</v>
      </c>
    </row>
    <row r="6763" spans="2:6" x14ac:dyDescent="0.35">
      <c r="B6763" s="752" t="s">
        <v>1700</v>
      </c>
      <c r="C6763" s="752">
        <v>3477</v>
      </c>
      <c r="D6763" s="343" t="s">
        <v>10715</v>
      </c>
      <c r="E6763" s="752" t="s">
        <v>435</v>
      </c>
      <c r="F6763" s="752" t="s">
        <v>1698</v>
      </c>
    </row>
    <row r="6764" spans="2:6" x14ac:dyDescent="0.35">
      <c r="B6764" s="752" t="s">
        <v>1700</v>
      </c>
      <c r="C6764" s="752">
        <v>3477</v>
      </c>
      <c r="D6764" s="343" t="s">
        <v>10714</v>
      </c>
      <c r="E6764" s="752" t="s">
        <v>435</v>
      </c>
      <c r="F6764" s="752" t="s">
        <v>1698</v>
      </c>
    </row>
    <row r="6765" spans="2:6" x14ac:dyDescent="0.35">
      <c r="B6765" s="752" t="s">
        <v>1700</v>
      </c>
      <c r="C6765" s="752">
        <v>3477</v>
      </c>
      <c r="D6765" s="343" t="s">
        <v>10713</v>
      </c>
      <c r="E6765" s="752" t="s">
        <v>435</v>
      </c>
      <c r="F6765" s="752" t="s">
        <v>1698</v>
      </c>
    </row>
    <row r="6766" spans="2:6" x14ac:dyDescent="0.35">
      <c r="B6766" s="752" t="s">
        <v>1700</v>
      </c>
      <c r="C6766" s="752">
        <v>3477</v>
      </c>
      <c r="D6766" s="343" t="s">
        <v>10712</v>
      </c>
      <c r="E6766" s="752" t="s">
        <v>435</v>
      </c>
      <c r="F6766" s="752" t="s">
        <v>1698</v>
      </c>
    </row>
    <row r="6767" spans="2:6" x14ac:dyDescent="0.35">
      <c r="B6767" s="752" t="s">
        <v>1700</v>
      </c>
      <c r="C6767" s="752">
        <v>3477</v>
      </c>
      <c r="D6767" s="343" t="s">
        <v>10711</v>
      </c>
      <c r="E6767" s="752" t="s">
        <v>435</v>
      </c>
      <c r="F6767" s="752" t="s">
        <v>1698</v>
      </c>
    </row>
    <row r="6768" spans="2:6" x14ac:dyDescent="0.35">
      <c r="B6768" s="752" t="s">
        <v>1700</v>
      </c>
      <c r="C6768" s="752">
        <v>3477</v>
      </c>
      <c r="D6768" s="343" t="s">
        <v>10710</v>
      </c>
      <c r="E6768" s="752" t="s">
        <v>435</v>
      </c>
      <c r="F6768" s="752" t="s">
        <v>1698</v>
      </c>
    </row>
    <row r="6769" spans="2:6" x14ac:dyDescent="0.35">
      <c r="B6769" s="752" t="s">
        <v>1700</v>
      </c>
      <c r="C6769" s="752">
        <v>3477</v>
      </c>
      <c r="D6769" s="343" t="s">
        <v>1883</v>
      </c>
      <c r="E6769" s="752" t="s">
        <v>435</v>
      </c>
      <c r="F6769" s="752" t="s">
        <v>1698</v>
      </c>
    </row>
    <row r="6770" spans="2:6" x14ac:dyDescent="0.35">
      <c r="B6770" s="752" t="s">
        <v>1700</v>
      </c>
      <c r="C6770" s="752">
        <v>3477</v>
      </c>
      <c r="D6770" s="343" t="s">
        <v>2553</v>
      </c>
      <c r="E6770" s="752" t="s">
        <v>435</v>
      </c>
      <c r="F6770" s="752" t="s">
        <v>1698</v>
      </c>
    </row>
    <row r="6771" spans="2:6" x14ac:dyDescent="0.35">
      <c r="B6771" s="752" t="s">
        <v>1700</v>
      </c>
      <c r="C6771" s="752">
        <v>3477</v>
      </c>
      <c r="D6771" s="343" t="s">
        <v>10709</v>
      </c>
      <c r="E6771" s="752" t="s">
        <v>435</v>
      </c>
      <c r="F6771" s="752" t="s">
        <v>1698</v>
      </c>
    </row>
    <row r="6772" spans="2:6" x14ac:dyDescent="0.35">
      <c r="B6772" s="752" t="s">
        <v>1700</v>
      </c>
      <c r="C6772" s="752">
        <v>3477</v>
      </c>
      <c r="D6772" s="343" t="s">
        <v>10708</v>
      </c>
      <c r="E6772" s="752" t="s">
        <v>435</v>
      </c>
      <c r="F6772" s="752" t="s">
        <v>1698</v>
      </c>
    </row>
    <row r="6773" spans="2:6" x14ac:dyDescent="0.35">
      <c r="B6773" s="752" t="s">
        <v>1700</v>
      </c>
      <c r="C6773" s="752">
        <v>3477</v>
      </c>
      <c r="D6773" s="343" t="s">
        <v>10707</v>
      </c>
      <c r="E6773" s="752" t="s">
        <v>435</v>
      </c>
      <c r="F6773" s="752" t="s">
        <v>1698</v>
      </c>
    </row>
    <row r="6774" spans="2:6" x14ac:dyDescent="0.35">
      <c r="B6774" s="752" t="s">
        <v>1700</v>
      </c>
      <c r="C6774" s="752">
        <v>3477</v>
      </c>
      <c r="D6774" s="343" t="s">
        <v>10706</v>
      </c>
      <c r="E6774" s="752" t="s">
        <v>435</v>
      </c>
      <c r="F6774" s="752" t="s">
        <v>1698</v>
      </c>
    </row>
    <row r="6775" spans="2:6" x14ac:dyDescent="0.35">
      <c r="B6775" s="752" t="s">
        <v>1700</v>
      </c>
      <c r="C6775" s="752">
        <v>3477</v>
      </c>
      <c r="D6775" s="343" t="s">
        <v>10705</v>
      </c>
      <c r="E6775" s="752" t="s">
        <v>435</v>
      </c>
      <c r="F6775" s="752" t="s">
        <v>1698</v>
      </c>
    </row>
    <row r="6776" spans="2:6" x14ac:dyDescent="0.35">
      <c r="B6776" s="752" t="s">
        <v>1700</v>
      </c>
      <c r="C6776" s="752">
        <v>3477</v>
      </c>
      <c r="D6776" s="343" t="s">
        <v>10704</v>
      </c>
      <c r="E6776" s="752" t="s">
        <v>435</v>
      </c>
      <c r="F6776" s="752" t="s">
        <v>1698</v>
      </c>
    </row>
    <row r="6777" spans="2:6" x14ac:dyDescent="0.35">
      <c r="B6777" s="752" t="s">
        <v>1700</v>
      </c>
      <c r="C6777" s="752">
        <v>3477</v>
      </c>
      <c r="D6777" s="343" t="s">
        <v>10703</v>
      </c>
      <c r="E6777" s="752" t="s">
        <v>435</v>
      </c>
      <c r="F6777" s="752" t="s">
        <v>1698</v>
      </c>
    </row>
    <row r="6778" spans="2:6" x14ac:dyDescent="0.35">
      <c r="B6778" s="752" t="s">
        <v>1700</v>
      </c>
      <c r="C6778" s="752">
        <v>3477</v>
      </c>
      <c r="D6778" s="343" t="s">
        <v>10702</v>
      </c>
      <c r="E6778" s="752" t="s">
        <v>435</v>
      </c>
      <c r="F6778" s="752" t="s">
        <v>1698</v>
      </c>
    </row>
    <row r="6779" spans="2:6" x14ac:dyDescent="0.35">
      <c r="B6779" s="752" t="s">
        <v>1700</v>
      </c>
      <c r="C6779" s="752">
        <v>3477</v>
      </c>
      <c r="D6779" s="343" t="s">
        <v>10701</v>
      </c>
      <c r="E6779" s="752" t="s">
        <v>435</v>
      </c>
      <c r="F6779" s="752" t="s">
        <v>1698</v>
      </c>
    </row>
    <row r="6780" spans="2:6" x14ac:dyDescent="0.35">
      <c r="B6780" s="752" t="s">
        <v>1700</v>
      </c>
      <c r="C6780" s="752">
        <v>3477</v>
      </c>
      <c r="D6780" s="343" t="s">
        <v>10700</v>
      </c>
      <c r="E6780" s="752" t="s">
        <v>435</v>
      </c>
      <c r="F6780" s="752" t="s">
        <v>1698</v>
      </c>
    </row>
    <row r="6781" spans="2:6" x14ac:dyDescent="0.35">
      <c r="B6781" s="752" t="s">
        <v>1700</v>
      </c>
      <c r="C6781" s="752">
        <v>3477</v>
      </c>
      <c r="D6781" s="343" t="s">
        <v>2299</v>
      </c>
      <c r="E6781" s="752" t="s">
        <v>435</v>
      </c>
      <c r="F6781" s="752" t="s">
        <v>1698</v>
      </c>
    </row>
    <row r="6782" spans="2:6" x14ac:dyDescent="0.35">
      <c r="B6782" s="752" t="s">
        <v>1700</v>
      </c>
      <c r="C6782" s="752">
        <v>3478</v>
      </c>
      <c r="D6782" s="343" t="s">
        <v>10699</v>
      </c>
      <c r="E6782" s="752" t="s">
        <v>435</v>
      </c>
      <c r="F6782" s="752" t="s">
        <v>1698</v>
      </c>
    </row>
    <row r="6783" spans="2:6" x14ac:dyDescent="0.35">
      <c r="B6783" s="752" t="s">
        <v>1700</v>
      </c>
      <c r="C6783" s="752">
        <v>3478</v>
      </c>
      <c r="D6783" s="343" t="s">
        <v>10698</v>
      </c>
      <c r="E6783" s="752" t="s">
        <v>435</v>
      </c>
      <c r="F6783" s="752" t="s">
        <v>1698</v>
      </c>
    </row>
    <row r="6784" spans="2:6" x14ac:dyDescent="0.35">
      <c r="B6784" s="752" t="s">
        <v>1700</v>
      </c>
      <c r="C6784" s="752">
        <v>3478</v>
      </c>
      <c r="D6784" s="343" t="s">
        <v>10697</v>
      </c>
      <c r="E6784" s="752" t="s">
        <v>435</v>
      </c>
      <c r="F6784" s="752" t="s">
        <v>1698</v>
      </c>
    </row>
    <row r="6785" spans="2:6" x14ac:dyDescent="0.35">
      <c r="B6785" s="752" t="s">
        <v>1700</v>
      </c>
      <c r="C6785" s="752">
        <v>3478</v>
      </c>
      <c r="D6785" s="343" t="s">
        <v>10696</v>
      </c>
      <c r="E6785" s="752" t="s">
        <v>435</v>
      </c>
      <c r="F6785" s="752" t="s">
        <v>1698</v>
      </c>
    </row>
    <row r="6786" spans="2:6" x14ac:dyDescent="0.35">
      <c r="B6786" s="752" t="s">
        <v>1700</v>
      </c>
      <c r="C6786" s="752">
        <v>3478</v>
      </c>
      <c r="D6786" s="343" t="s">
        <v>10695</v>
      </c>
      <c r="E6786" s="752" t="s">
        <v>435</v>
      </c>
      <c r="F6786" s="752" t="s">
        <v>1698</v>
      </c>
    </row>
    <row r="6787" spans="2:6" x14ac:dyDescent="0.35">
      <c r="B6787" s="752" t="s">
        <v>1700</v>
      </c>
      <c r="C6787" s="752">
        <v>3478</v>
      </c>
      <c r="D6787" s="343" t="s">
        <v>10694</v>
      </c>
      <c r="E6787" s="752" t="s">
        <v>435</v>
      </c>
      <c r="F6787" s="752" t="s">
        <v>1698</v>
      </c>
    </row>
    <row r="6788" spans="2:6" x14ac:dyDescent="0.35">
      <c r="B6788" s="752" t="s">
        <v>1700</v>
      </c>
      <c r="C6788" s="752">
        <v>3478</v>
      </c>
      <c r="D6788" s="343" t="s">
        <v>10693</v>
      </c>
      <c r="E6788" s="752" t="s">
        <v>435</v>
      </c>
      <c r="F6788" s="752" t="s">
        <v>1698</v>
      </c>
    </row>
    <row r="6789" spans="2:6" x14ac:dyDescent="0.35">
      <c r="B6789" s="752" t="s">
        <v>1700</v>
      </c>
      <c r="C6789" s="752">
        <v>3478</v>
      </c>
      <c r="D6789" s="343" t="s">
        <v>10692</v>
      </c>
      <c r="E6789" s="752" t="s">
        <v>435</v>
      </c>
      <c r="F6789" s="752" t="s">
        <v>1698</v>
      </c>
    </row>
    <row r="6790" spans="2:6" x14ac:dyDescent="0.35">
      <c r="B6790" s="752" t="s">
        <v>1700</v>
      </c>
      <c r="C6790" s="752">
        <v>3480</v>
      </c>
      <c r="D6790" s="343" t="s">
        <v>10691</v>
      </c>
      <c r="E6790" s="752" t="s">
        <v>435</v>
      </c>
      <c r="F6790" s="752" t="s">
        <v>1698</v>
      </c>
    </row>
    <row r="6791" spans="2:6" x14ac:dyDescent="0.35">
      <c r="B6791" s="752" t="s">
        <v>1700</v>
      </c>
      <c r="C6791" s="752">
        <v>3480</v>
      </c>
      <c r="D6791" s="343" t="s">
        <v>10690</v>
      </c>
      <c r="E6791" s="752" t="s">
        <v>435</v>
      </c>
      <c r="F6791" s="752" t="s">
        <v>1698</v>
      </c>
    </row>
    <row r="6792" spans="2:6" x14ac:dyDescent="0.35">
      <c r="B6792" s="752" t="s">
        <v>1700</v>
      </c>
      <c r="C6792" s="752">
        <v>3480</v>
      </c>
      <c r="D6792" s="343" t="s">
        <v>10689</v>
      </c>
      <c r="E6792" s="752" t="s">
        <v>435</v>
      </c>
      <c r="F6792" s="752" t="s">
        <v>1698</v>
      </c>
    </row>
    <row r="6793" spans="2:6" x14ac:dyDescent="0.35">
      <c r="B6793" s="752" t="s">
        <v>1700</v>
      </c>
      <c r="C6793" s="752">
        <v>3480</v>
      </c>
      <c r="D6793" s="343" t="s">
        <v>10688</v>
      </c>
      <c r="E6793" s="752" t="s">
        <v>435</v>
      </c>
      <c r="F6793" s="752" t="s">
        <v>1698</v>
      </c>
    </row>
    <row r="6794" spans="2:6" x14ac:dyDescent="0.35">
      <c r="B6794" s="752" t="s">
        <v>1700</v>
      </c>
      <c r="C6794" s="752">
        <v>3480</v>
      </c>
      <c r="D6794" s="343" t="s">
        <v>10687</v>
      </c>
      <c r="E6794" s="752" t="s">
        <v>435</v>
      </c>
      <c r="F6794" s="752" t="s">
        <v>1698</v>
      </c>
    </row>
    <row r="6795" spans="2:6" x14ac:dyDescent="0.35">
      <c r="B6795" s="752" t="s">
        <v>1700</v>
      </c>
      <c r="C6795" s="752">
        <v>3480</v>
      </c>
      <c r="D6795" s="343" t="s">
        <v>10686</v>
      </c>
      <c r="E6795" s="752" t="s">
        <v>435</v>
      </c>
      <c r="F6795" s="752" t="s">
        <v>1698</v>
      </c>
    </row>
    <row r="6796" spans="2:6" x14ac:dyDescent="0.35">
      <c r="B6796" s="752" t="s">
        <v>1700</v>
      </c>
      <c r="C6796" s="752">
        <v>3480</v>
      </c>
      <c r="D6796" s="343" t="s">
        <v>10685</v>
      </c>
      <c r="E6796" s="752" t="s">
        <v>435</v>
      </c>
      <c r="F6796" s="752" t="s">
        <v>1698</v>
      </c>
    </row>
    <row r="6797" spans="2:6" x14ac:dyDescent="0.35">
      <c r="B6797" s="752" t="s">
        <v>1700</v>
      </c>
      <c r="C6797" s="752">
        <v>3480</v>
      </c>
      <c r="D6797" s="343" t="s">
        <v>10684</v>
      </c>
      <c r="E6797" s="752" t="s">
        <v>435</v>
      </c>
      <c r="F6797" s="752" t="s">
        <v>1698</v>
      </c>
    </row>
    <row r="6798" spans="2:6" x14ac:dyDescent="0.35">
      <c r="B6798" s="752" t="s">
        <v>1700</v>
      </c>
      <c r="C6798" s="752">
        <v>3480</v>
      </c>
      <c r="D6798" s="343" t="s">
        <v>10683</v>
      </c>
      <c r="E6798" s="752" t="s">
        <v>435</v>
      </c>
      <c r="F6798" s="752" t="s">
        <v>1698</v>
      </c>
    </row>
    <row r="6799" spans="2:6" x14ac:dyDescent="0.35">
      <c r="B6799" s="752" t="s">
        <v>1700</v>
      </c>
      <c r="C6799" s="752">
        <v>3480</v>
      </c>
      <c r="D6799" s="343" t="s">
        <v>10682</v>
      </c>
      <c r="E6799" s="752" t="s">
        <v>435</v>
      </c>
      <c r="F6799" s="752" t="s">
        <v>1698</v>
      </c>
    </row>
    <row r="6800" spans="2:6" x14ac:dyDescent="0.35">
      <c r="B6800" s="752" t="s">
        <v>1700</v>
      </c>
      <c r="C6800" s="752">
        <v>3480</v>
      </c>
      <c r="D6800" s="343" t="s">
        <v>10681</v>
      </c>
      <c r="E6800" s="752" t="s">
        <v>435</v>
      </c>
      <c r="F6800" s="752" t="s">
        <v>1698</v>
      </c>
    </row>
    <row r="6801" spans="2:6" x14ac:dyDescent="0.35">
      <c r="B6801" s="752" t="s">
        <v>1700</v>
      </c>
      <c r="C6801" s="752">
        <v>3480</v>
      </c>
      <c r="D6801" s="343" t="s">
        <v>10680</v>
      </c>
      <c r="E6801" s="752" t="s">
        <v>435</v>
      </c>
      <c r="F6801" s="752" t="s">
        <v>1698</v>
      </c>
    </row>
    <row r="6802" spans="2:6" x14ac:dyDescent="0.35">
      <c r="B6802" s="752" t="s">
        <v>1700</v>
      </c>
      <c r="C6802" s="752">
        <v>3480</v>
      </c>
      <c r="D6802" s="343" t="s">
        <v>10679</v>
      </c>
      <c r="E6802" s="752" t="s">
        <v>435</v>
      </c>
      <c r="F6802" s="752" t="s">
        <v>1698</v>
      </c>
    </row>
    <row r="6803" spans="2:6" x14ac:dyDescent="0.35">
      <c r="B6803" s="752" t="s">
        <v>1700</v>
      </c>
      <c r="C6803" s="752">
        <v>3480</v>
      </c>
      <c r="D6803" s="343" t="s">
        <v>10678</v>
      </c>
      <c r="E6803" s="752" t="s">
        <v>435</v>
      </c>
      <c r="F6803" s="752" t="s">
        <v>1698</v>
      </c>
    </row>
    <row r="6804" spans="2:6" x14ac:dyDescent="0.35">
      <c r="B6804" s="752" t="s">
        <v>1700</v>
      </c>
      <c r="C6804" s="752">
        <v>3480</v>
      </c>
      <c r="D6804" s="343" t="s">
        <v>10677</v>
      </c>
      <c r="E6804" s="752" t="s">
        <v>435</v>
      </c>
      <c r="F6804" s="752" t="s">
        <v>1698</v>
      </c>
    </row>
    <row r="6805" spans="2:6" x14ac:dyDescent="0.35">
      <c r="B6805" s="752" t="s">
        <v>1700</v>
      </c>
      <c r="C6805" s="752">
        <v>3480</v>
      </c>
      <c r="D6805" s="343" t="s">
        <v>10676</v>
      </c>
      <c r="E6805" s="752" t="s">
        <v>435</v>
      </c>
      <c r="F6805" s="752" t="s">
        <v>1698</v>
      </c>
    </row>
    <row r="6806" spans="2:6" x14ac:dyDescent="0.35">
      <c r="B6806" s="752" t="s">
        <v>1700</v>
      </c>
      <c r="C6806" s="752">
        <v>3480</v>
      </c>
      <c r="D6806" s="343" t="s">
        <v>10675</v>
      </c>
      <c r="E6806" s="752" t="s">
        <v>435</v>
      </c>
      <c r="F6806" s="752" t="s">
        <v>1698</v>
      </c>
    </row>
    <row r="6807" spans="2:6" x14ac:dyDescent="0.35">
      <c r="B6807" s="752" t="s">
        <v>1700</v>
      </c>
      <c r="C6807" s="752">
        <v>3480</v>
      </c>
      <c r="D6807" s="343" t="s">
        <v>10674</v>
      </c>
      <c r="E6807" s="752" t="s">
        <v>435</v>
      </c>
      <c r="F6807" s="752" t="s">
        <v>1698</v>
      </c>
    </row>
    <row r="6808" spans="2:6" x14ac:dyDescent="0.35">
      <c r="B6808" s="752" t="s">
        <v>1700</v>
      </c>
      <c r="C6808" s="752">
        <v>3482</v>
      </c>
      <c r="D6808" s="343" t="s">
        <v>10673</v>
      </c>
      <c r="E6808" s="752" t="s">
        <v>435</v>
      </c>
      <c r="F6808" s="752" t="s">
        <v>1698</v>
      </c>
    </row>
    <row r="6809" spans="2:6" x14ac:dyDescent="0.35">
      <c r="B6809" s="752" t="s">
        <v>1700</v>
      </c>
      <c r="C6809" s="752">
        <v>3482</v>
      </c>
      <c r="D6809" s="343" t="s">
        <v>10672</v>
      </c>
      <c r="E6809" s="752" t="s">
        <v>435</v>
      </c>
      <c r="F6809" s="752" t="s">
        <v>1698</v>
      </c>
    </row>
    <row r="6810" spans="2:6" x14ac:dyDescent="0.35">
      <c r="B6810" s="752" t="s">
        <v>1700</v>
      </c>
      <c r="C6810" s="752">
        <v>3482</v>
      </c>
      <c r="D6810" s="343" t="s">
        <v>10671</v>
      </c>
      <c r="E6810" s="752" t="s">
        <v>435</v>
      </c>
      <c r="F6810" s="752" t="s">
        <v>1698</v>
      </c>
    </row>
    <row r="6811" spans="2:6" x14ac:dyDescent="0.35">
      <c r="B6811" s="752" t="s">
        <v>1700</v>
      </c>
      <c r="C6811" s="752">
        <v>3482</v>
      </c>
      <c r="D6811" s="343" t="s">
        <v>10670</v>
      </c>
      <c r="E6811" s="752" t="s">
        <v>435</v>
      </c>
      <c r="F6811" s="752" t="s">
        <v>1698</v>
      </c>
    </row>
    <row r="6812" spans="2:6" x14ac:dyDescent="0.35">
      <c r="B6812" s="752" t="s">
        <v>1700</v>
      </c>
      <c r="C6812" s="752">
        <v>3482</v>
      </c>
      <c r="D6812" s="343" t="s">
        <v>10669</v>
      </c>
      <c r="E6812" s="752" t="s">
        <v>435</v>
      </c>
      <c r="F6812" s="752" t="s">
        <v>1698</v>
      </c>
    </row>
    <row r="6813" spans="2:6" x14ac:dyDescent="0.35">
      <c r="B6813" s="752" t="s">
        <v>1700</v>
      </c>
      <c r="C6813" s="752">
        <v>3483</v>
      </c>
      <c r="D6813" s="343" t="s">
        <v>10668</v>
      </c>
      <c r="E6813" s="752" t="s">
        <v>435</v>
      </c>
      <c r="F6813" s="752" t="s">
        <v>1698</v>
      </c>
    </row>
    <row r="6814" spans="2:6" x14ac:dyDescent="0.35">
      <c r="B6814" s="752" t="s">
        <v>1700</v>
      </c>
      <c r="C6814" s="752">
        <v>3483</v>
      </c>
      <c r="D6814" s="343" t="s">
        <v>10667</v>
      </c>
      <c r="E6814" s="752" t="s">
        <v>435</v>
      </c>
      <c r="F6814" s="752" t="s">
        <v>1698</v>
      </c>
    </row>
    <row r="6815" spans="2:6" x14ac:dyDescent="0.35">
      <c r="B6815" s="752" t="s">
        <v>1700</v>
      </c>
      <c r="C6815" s="752">
        <v>3483</v>
      </c>
      <c r="D6815" s="343" t="s">
        <v>10666</v>
      </c>
      <c r="E6815" s="752" t="s">
        <v>435</v>
      </c>
      <c r="F6815" s="752" t="s">
        <v>1698</v>
      </c>
    </row>
    <row r="6816" spans="2:6" x14ac:dyDescent="0.35">
      <c r="B6816" s="752" t="s">
        <v>1700</v>
      </c>
      <c r="C6816" s="752">
        <v>3483</v>
      </c>
      <c r="D6816" s="343" t="s">
        <v>10665</v>
      </c>
      <c r="E6816" s="752" t="s">
        <v>435</v>
      </c>
      <c r="F6816" s="752" t="s">
        <v>1698</v>
      </c>
    </row>
    <row r="6817" spans="2:6" x14ac:dyDescent="0.35">
      <c r="B6817" s="752" t="s">
        <v>1700</v>
      </c>
      <c r="C6817" s="752">
        <v>3483</v>
      </c>
      <c r="D6817" s="343" t="s">
        <v>10664</v>
      </c>
      <c r="E6817" s="752" t="s">
        <v>435</v>
      </c>
      <c r="F6817" s="752" t="s">
        <v>1698</v>
      </c>
    </row>
    <row r="6818" spans="2:6" x14ac:dyDescent="0.35">
      <c r="B6818" s="752" t="s">
        <v>1700</v>
      </c>
      <c r="C6818" s="752">
        <v>3483</v>
      </c>
      <c r="D6818" s="343" t="s">
        <v>10663</v>
      </c>
      <c r="E6818" s="752" t="s">
        <v>435</v>
      </c>
      <c r="F6818" s="752" t="s">
        <v>1698</v>
      </c>
    </row>
    <row r="6819" spans="2:6" x14ac:dyDescent="0.35">
      <c r="B6819" s="752" t="s">
        <v>1700</v>
      </c>
      <c r="C6819" s="752">
        <v>3483</v>
      </c>
      <c r="D6819" s="343" t="s">
        <v>10662</v>
      </c>
      <c r="E6819" s="752" t="s">
        <v>435</v>
      </c>
      <c r="F6819" s="752" t="s">
        <v>1698</v>
      </c>
    </row>
    <row r="6820" spans="2:6" x14ac:dyDescent="0.35">
      <c r="B6820" s="752" t="s">
        <v>1700</v>
      </c>
      <c r="C6820" s="752">
        <v>3483</v>
      </c>
      <c r="D6820" s="343" t="s">
        <v>10661</v>
      </c>
      <c r="E6820" s="752" t="s">
        <v>435</v>
      </c>
      <c r="F6820" s="752" t="s">
        <v>1698</v>
      </c>
    </row>
    <row r="6821" spans="2:6" x14ac:dyDescent="0.35">
      <c r="B6821" s="752" t="s">
        <v>1700</v>
      </c>
      <c r="C6821" s="752">
        <v>3483</v>
      </c>
      <c r="D6821" s="343" t="s">
        <v>10660</v>
      </c>
      <c r="E6821" s="752" t="s">
        <v>435</v>
      </c>
      <c r="F6821" s="752" t="s">
        <v>1698</v>
      </c>
    </row>
    <row r="6822" spans="2:6" x14ac:dyDescent="0.35">
      <c r="B6822" s="752" t="s">
        <v>1700</v>
      </c>
      <c r="C6822" s="752">
        <v>3483</v>
      </c>
      <c r="D6822" s="343" t="s">
        <v>10659</v>
      </c>
      <c r="E6822" s="752" t="s">
        <v>435</v>
      </c>
      <c r="F6822" s="752" t="s">
        <v>1698</v>
      </c>
    </row>
    <row r="6823" spans="2:6" x14ac:dyDescent="0.35">
      <c r="B6823" s="752" t="s">
        <v>1700</v>
      </c>
      <c r="C6823" s="752">
        <v>3485</v>
      </c>
      <c r="D6823" s="343" t="s">
        <v>10658</v>
      </c>
      <c r="E6823" s="752" t="s">
        <v>435</v>
      </c>
      <c r="F6823" s="752" t="s">
        <v>1698</v>
      </c>
    </row>
    <row r="6824" spans="2:6" x14ac:dyDescent="0.35">
      <c r="B6824" s="752" t="s">
        <v>1700</v>
      </c>
      <c r="C6824" s="752">
        <v>3485</v>
      </c>
      <c r="D6824" s="343" t="s">
        <v>10657</v>
      </c>
      <c r="E6824" s="752" t="s">
        <v>435</v>
      </c>
      <c r="F6824" s="752" t="s">
        <v>1698</v>
      </c>
    </row>
    <row r="6825" spans="2:6" x14ac:dyDescent="0.35">
      <c r="B6825" s="752" t="s">
        <v>1700</v>
      </c>
      <c r="C6825" s="752">
        <v>3485</v>
      </c>
      <c r="D6825" s="343" t="s">
        <v>10656</v>
      </c>
      <c r="E6825" s="752" t="s">
        <v>435</v>
      </c>
      <c r="F6825" s="752" t="s">
        <v>1698</v>
      </c>
    </row>
    <row r="6826" spans="2:6" x14ac:dyDescent="0.35">
      <c r="B6826" s="752" t="s">
        <v>1700</v>
      </c>
      <c r="C6826" s="752">
        <v>3485</v>
      </c>
      <c r="D6826" s="343" t="s">
        <v>10655</v>
      </c>
      <c r="E6826" s="752" t="s">
        <v>435</v>
      </c>
      <c r="F6826" s="752" t="s">
        <v>1698</v>
      </c>
    </row>
    <row r="6827" spans="2:6" x14ac:dyDescent="0.35">
      <c r="B6827" s="752" t="s">
        <v>1700</v>
      </c>
      <c r="C6827" s="752">
        <v>3487</v>
      </c>
      <c r="D6827" s="343" t="s">
        <v>10654</v>
      </c>
      <c r="E6827" s="752" t="s">
        <v>435</v>
      </c>
      <c r="F6827" s="752" t="s">
        <v>1698</v>
      </c>
    </row>
    <row r="6828" spans="2:6" x14ac:dyDescent="0.35">
      <c r="B6828" s="752" t="s">
        <v>1700</v>
      </c>
      <c r="C6828" s="752">
        <v>3488</v>
      </c>
      <c r="D6828" s="343" t="s">
        <v>10653</v>
      </c>
      <c r="E6828" s="752" t="s">
        <v>435</v>
      </c>
      <c r="F6828" s="752" t="s">
        <v>1698</v>
      </c>
    </row>
    <row r="6829" spans="2:6" x14ac:dyDescent="0.35">
      <c r="B6829" s="752" t="s">
        <v>1700</v>
      </c>
      <c r="C6829" s="752">
        <v>3488</v>
      </c>
      <c r="D6829" s="343" t="s">
        <v>10652</v>
      </c>
      <c r="E6829" s="752" t="s">
        <v>435</v>
      </c>
      <c r="F6829" s="752" t="s">
        <v>1698</v>
      </c>
    </row>
    <row r="6830" spans="2:6" x14ac:dyDescent="0.35">
      <c r="B6830" s="752" t="s">
        <v>1700</v>
      </c>
      <c r="C6830" s="752">
        <v>3488</v>
      </c>
      <c r="D6830" s="343" t="s">
        <v>10651</v>
      </c>
      <c r="E6830" s="752" t="s">
        <v>435</v>
      </c>
      <c r="F6830" s="752" t="s">
        <v>1698</v>
      </c>
    </row>
    <row r="6831" spans="2:6" x14ac:dyDescent="0.35">
      <c r="B6831" s="752" t="s">
        <v>1700</v>
      </c>
      <c r="C6831" s="752">
        <v>3489</v>
      </c>
      <c r="D6831" s="343" t="s">
        <v>10650</v>
      </c>
      <c r="E6831" s="752" t="s">
        <v>435</v>
      </c>
      <c r="F6831" s="752" t="s">
        <v>1698</v>
      </c>
    </row>
    <row r="6832" spans="2:6" x14ac:dyDescent="0.35">
      <c r="B6832" s="752" t="s">
        <v>1700</v>
      </c>
      <c r="C6832" s="752">
        <v>3490</v>
      </c>
      <c r="D6832" s="343" t="s">
        <v>10649</v>
      </c>
      <c r="E6832" s="752" t="s">
        <v>435</v>
      </c>
      <c r="F6832" s="752" t="s">
        <v>1698</v>
      </c>
    </row>
    <row r="6833" spans="2:6" x14ac:dyDescent="0.35">
      <c r="B6833" s="752" t="s">
        <v>1700</v>
      </c>
      <c r="C6833" s="752">
        <v>3490</v>
      </c>
      <c r="D6833" s="343" t="s">
        <v>10648</v>
      </c>
      <c r="E6833" s="752" t="s">
        <v>435</v>
      </c>
      <c r="F6833" s="752" t="s">
        <v>1698</v>
      </c>
    </row>
    <row r="6834" spans="2:6" x14ac:dyDescent="0.35">
      <c r="B6834" s="752" t="s">
        <v>1700</v>
      </c>
      <c r="C6834" s="752">
        <v>3490</v>
      </c>
      <c r="D6834" s="343" t="s">
        <v>10647</v>
      </c>
      <c r="E6834" s="752" t="s">
        <v>435</v>
      </c>
      <c r="F6834" s="752" t="s">
        <v>1698</v>
      </c>
    </row>
    <row r="6835" spans="2:6" x14ac:dyDescent="0.35">
      <c r="B6835" s="752" t="s">
        <v>1700</v>
      </c>
      <c r="C6835" s="752">
        <v>3490</v>
      </c>
      <c r="D6835" s="343" t="s">
        <v>10646</v>
      </c>
      <c r="E6835" s="752" t="s">
        <v>435</v>
      </c>
      <c r="F6835" s="752" t="s">
        <v>1698</v>
      </c>
    </row>
    <row r="6836" spans="2:6" x14ac:dyDescent="0.35">
      <c r="B6836" s="752" t="s">
        <v>1700</v>
      </c>
      <c r="C6836" s="752">
        <v>3490</v>
      </c>
      <c r="D6836" s="343" t="s">
        <v>10645</v>
      </c>
      <c r="E6836" s="752" t="s">
        <v>435</v>
      </c>
      <c r="F6836" s="752" t="s">
        <v>1698</v>
      </c>
    </row>
    <row r="6837" spans="2:6" x14ac:dyDescent="0.35">
      <c r="B6837" s="752" t="s">
        <v>1700</v>
      </c>
      <c r="C6837" s="752">
        <v>3490</v>
      </c>
      <c r="D6837" s="343" t="s">
        <v>10644</v>
      </c>
      <c r="E6837" s="752" t="s">
        <v>435</v>
      </c>
      <c r="F6837" s="752" t="s">
        <v>1698</v>
      </c>
    </row>
    <row r="6838" spans="2:6" x14ac:dyDescent="0.35">
      <c r="B6838" s="752" t="s">
        <v>1700</v>
      </c>
      <c r="C6838" s="752">
        <v>3490</v>
      </c>
      <c r="D6838" s="343" t="s">
        <v>10643</v>
      </c>
      <c r="E6838" s="752" t="s">
        <v>435</v>
      </c>
      <c r="F6838" s="752" t="s">
        <v>1698</v>
      </c>
    </row>
    <row r="6839" spans="2:6" x14ac:dyDescent="0.35">
      <c r="B6839" s="752" t="s">
        <v>1700</v>
      </c>
      <c r="C6839" s="752">
        <v>3490</v>
      </c>
      <c r="D6839" s="343" t="s">
        <v>10642</v>
      </c>
      <c r="E6839" s="752" t="s">
        <v>435</v>
      </c>
      <c r="F6839" s="752" t="s">
        <v>1698</v>
      </c>
    </row>
    <row r="6840" spans="2:6" x14ac:dyDescent="0.35">
      <c r="B6840" s="752" t="s">
        <v>1700</v>
      </c>
      <c r="C6840" s="752">
        <v>3491</v>
      </c>
      <c r="D6840" s="343" t="s">
        <v>10641</v>
      </c>
      <c r="E6840" s="752" t="s">
        <v>435</v>
      </c>
      <c r="F6840" s="752" t="s">
        <v>1698</v>
      </c>
    </row>
    <row r="6841" spans="2:6" x14ac:dyDescent="0.35">
      <c r="B6841" s="752" t="s">
        <v>1700</v>
      </c>
      <c r="C6841" s="752">
        <v>3494</v>
      </c>
      <c r="D6841" s="343" t="s">
        <v>10640</v>
      </c>
      <c r="E6841" s="752" t="s">
        <v>435</v>
      </c>
      <c r="F6841" s="752" t="s">
        <v>1698</v>
      </c>
    </row>
    <row r="6842" spans="2:6" x14ac:dyDescent="0.35">
      <c r="B6842" s="752" t="s">
        <v>1700</v>
      </c>
      <c r="C6842" s="752">
        <v>3494</v>
      </c>
      <c r="D6842" s="343" t="s">
        <v>10639</v>
      </c>
      <c r="E6842" s="752" t="s">
        <v>435</v>
      </c>
      <c r="F6842" s="752" t="s">
        <v>1698</v>
      </c>
    </row>
    <row r="6843" spans="2:6" x14ac:dyDescent="0.35">
      <c r="B6843" s="752" t="s">
        <v>1700</v>
      </c>
      <c r="C6843" s="752">
        <v>3494</v>
      </c>
      <c r="D6843" s="343" t="s">
        <v>10638</v>
      </c>
      <c r="E6843" s="752" t="s">
        <v>435</v>
      </c>
      <c r="F6843" s="752" t="s">
        <v>1698</v>
      </c>
    </row>
    <row r="6844" spans="2:6" x14ac:dyDescent="0.35">
      <c r="B6844" s="752" t="s">
        <v>1700</v>
      </c>
      <c r="C6844" s="752">
        <v>3494</v>
      </c>
      <c r="D6844" s="343" t="s">
        <v>10637</v>
      </c>
      <c r="E6844" s="752" t="s">
        <v>435</v>
      </c>
      <c r="F6844" s="752" t="s">
        <v>1698</v>
      </c>
    </row>
    <row r="6845" spans="2:6" x14ac:dyDescent="0.35">
      <c r="B6845" s="752" t="s">
        <v>1700</v>
      </c>
      <c r="C6845" s="752">
        <v>3496</v>
      </c>
      <c r="D6845" s="343" t="s">
        <v>10636</v>
      </c>
      <c r="E6845" s="752" t="s">
        <v>435</v>
      </c>
      <c r="F6845" s="752" t="s">
        <v>1698</v>
      </c>
    </row>
    <row r="6846" spans="2:6" x14ac:dyDescent="0.35">
      <c r="B6846" s="752" t="s">
        <v>1700</v>
      </c>
      <c r="C6846" s="752">
        <v>3496</v>
      </c>
      <c r="D6846" s="343" t="s">
        <v>10635</v>
      </c>
      <c r="E6846" s="752" t="s">
        <v>435</v>
      </c>
      <c r="F6846" s="752" t="s">
        <v>1698</v>
      </c>
    </row>
    <row r="6847" spans="2:6" x14ac:dyDescent="0.35">
      <c r="B6847" s="752" t="s">
        <v>1700</v>
      </c>
      <c r="C6847" s="752">
        <v>3496</v>
      </c>
      <c r="D6847" s="343" t="s">
        <v>10634</v>
      </c>
      <c r="E6847" s="752" t="s">
        <v>435</v>
      </c>
      <c r="F6847" s="752" t="s">
        <v>1698</v>
      </c>
    </row>
    <row r="6848" spans="2:6" x14ac:dyDescent="0.35">
      <c r="B6848" s="752" t="s">
        <v>1700</v>
      </c>
      <c r="C6848" s="752">
        <v>3496</v>
      </c>
      <c r="D6848" s="343" t="s">
        <v>10633</v>
      </c>
      <c r="E6848" s="752" t="s">
        <v>435</v>
      </c>
      <c r="F6848" s="752" t="s">
        <v>1698</v>
      </c>
    </row>
    <row r="6849" spans="2:6" x14ac:dyDescent="0.35">
      <c r="B6849" s="752" t="s">
        <v>1700</v>
      </c>
      <c r="C6849" s="752">
        <v>3496</v>
      </c>
      <c r="D6849" s="343" t="s">
        <v>10632</v>
      </c>
      <c r="E6849" s="752" t="s">
        <v>435</v>
      </c>
      <c r="F6849" s="752" t="s">
        <v>1698</v>
      </c>
    </row>
    <row r="6850" spans="2:6" x14ac:dyDescent="0.35">
      <c r="B6850" s="752" t="s">
        <v>1700</v>
      </c>
      <c r="C6850" s="752">
        <v>3496</v>
      </c>
      <c r="D6850" s="343" t="s">
        <v>10631</v>
      </c>
      <c r="E6850" s="752" t="s">
        <v>435</v>
      </c>
      <c r="F6850" s="752" t="s">
        <v>1698</v>
      </c>
    </row>
    <row r="6851" spans="2:6" x14ac:dyDescent="0.35">
      <c r="B6851" s="752" t="s">
        <v>1700</v>
      </c>
      <c r="C6851" s="752">
        <v>3496</v>
      </c>
      <c r="D6851" s="343" t="s">
        <v>10630</v>
      </c>
      <c r="E6851" s="752" t="s">
        <v>435</v>
      </c>
      <c r="F6851" s="752" t="s">
        <v>1698</v>
      </c>
    </row>
    <row r="6852" spans="2:6" x14ac:dyDescent="0.35">
      <c r="B6852" s="752" t="s">
        <v>1700</v>
      </c>
      <c r="C6852" s="752">
        <v>3496</v>
      </c>
      <c r="D6852" s="343" t="s">
        <v>10629</v>
      </c>
      <c r="E6852" s="752" t="s">
        <v>435</v>
      </c>
      <c r="F6852" s="752" t="s">
        <v>1698</v>
      </c>
    </row>
    <row r="6853" spans="2:6" x14ac:dyDescent="0.35">
      <c r="B6853" s="752" t="s">
        <v>1700</v>
      </c>
      <c r="C6853" s="752">
        <v>3496</v>
      </c>
      <c r="D6853" s="343" t="s">
        <v>10628</v>
      </c>
      <c r="E6853" s="752" t="s">
        <v>435</v>
      </c>
      <c r="F6853" s="752" t="s">
        <v>1698</v>
      </c>
    </row>
    <row r="6854" spans="2:6" x14ac:dyDescent="0.35">
      <c r="B6854" s="752" t="s">
        <v>1700</v>
      </c>
      <c r="C6854" s="752">
        <v>3498</v>
      </c>
      <c r="D6854" s="343" t="s">
        <v>10627</v>
      </c>
      <c r="E6854" s="752" t="s">
        <v>435</v>
      </c>
      <c r="F6854" s="752" t="s">
        <v>1698</v>
      </c>
    </row>
    <row r="6855" spans="2:6" x14ac:dyDescent="0.35">
      <c r="B6855" s="752" t="s">
        <v>1700</v>
      </c>
      <c r="C6855" s="752">
        <v>3500</v>
      </c>
      <c r="D6855" s="343" t="s">
        <v>10626</v>
      </c>
      <c r="E6855" s="752" t="s">
        <v>435</v>
      </c>
      <c r="F6855" s="752" t="s">
        <v>1711</v>
      </c>
    </row>
    <row r="6856" spans="2:6" x14ac:dyDescent="0.35">
      <c r="B6856" s="752" t="s">
        <v>1700</v>
      </c>
      <c r="C6856" s="752">
        <v>3500</v>
      </c>
      <c r="D6856" s="343" t="s">
        <v>10625</v>
      </c>
      <c r="E6856" s="752" t="s">
        <v>435</v>
      </c>
      <c r="F6856" s="752" t="s">
        <v>1711</v>
      </c>
    </row>
    <row r="6857" spans="2:6" x14ac:dyDescent="0.35">
      <c r="B6857" s="752" t="s">
        <v>1700</v>
      </c>
      <c r="C6857" s="752">
        <v>3501</v>
      </c>
      <c r="D6857" s="343" t="s">
        <v>10624</v>
      </c>
      <c r="E6857" s="752" t="s">
        <v>435</v>
      </c>
      <c r="F6857" s="752" t="s">
        <v>1711</v>
      </c>
    </row>
    <row r="6858" spans="2:6" x14ac:dyDescent="0.35">
      <c r="B6858" s="752" t="s">
        <v>1700</v>
      </c>
      <c r="C6858" s="752">
        <v>3501</v>
      </c>
      <c r="D6858" s="343" t="s">
        <v>10623</v>
      </c>
      <c r="E6858" s="752" t="s">
        <v>435</v>
      </c>
      <c r="F6858" s="752" t="s">
        <v>1711</v>
      </c>
    </row>
    <row r="6859" spans="2:6" x14ac:dyDescent="0.35">
      <c r="B6859" s="752" t="s">
        <v>1700</v>
      </c>
      <c r="C6859" s="752">
        <v>3501</v>
      </c>
      <c r="D6859" s="343" t="s">
        <v>10622</v>
      </c>
      <c r="E6859" s="752" t="s">
        <v>435</v>
      </c>
      <c r="F6859" s="752" t="s">
        <v>1711</v>
      </c>
    </row>
    <row r="6860" spans="2:6" x14ac:dyDescent="0.35">
      <c r="B6860" s="752" t="s">
        <v>1700</v>
      </c>
      <c r="C6860" s="752">
        <v>3501</v>
      </c>
      <c r="D6860" s="343" t="s">
        <v>10621</v>
      </c>
      <c r="E6860" s="752" t="s">
        <v>435</v>
      </c>
      <c r="F6860" s="752" t="s">
        <v>1711</v>
      </c>
    </row>
    <row r="6861" spans="2:6" x14ac:dyDescent="0.35">
      <c r="B6861" s="752" t="s">
        <v>1700</v>
      </c>
      <c r="C6861" s="752">
        <v>3501</v>
      </c>
      <c r="D6861" s="343" t="s">
        <v>10620</v>
      </c>
      <c r="E6861" s="752" t="s">
        <v>435</v>
      </c>
      <c r="F6861" s="752" t="s">
        <v>1711</v>
      </c>
    </row>
    <row r="6862" spans="2:6" x14ac:dyDescent="0.35">
      <c r="B6862" s="752" t="s">
        <v>1700</v>
      </c>
      <c r="C6862" s="752">
        <v>3505</v>
      </c>
      <c r="D6862" s="343" t="s">
        <v>10619</v>
      </c>
      <c r="E6862" s="752" t="s">
        <v>435</v>
      </c>
      <c r="F6862" s="752" t="s">
        <v>1698</v>
      </c>
    </row>
    <row r="6863" spans="2:6" x14ac:dyDescent="0.35">
      <c r="B6863" s="752" t="s">
        <v>1700</v>
      </c>
      <c r="C6863" s="752">
        <v>3505</v>
      </c>
      <c r="D6863" s="343" t="s">
        <v>10618</v>
      </c>
      <c r="E6863" s="752" t="s">
        <v>435</v>
      </c>
      <c r="F6863" s="752" t="s">
        <v>1698</v>
      </c>
    </row>
    <row r="6864" spans="2:6" x14ac:dyDescent="0.35">
      <c r="B6864" s="752" t="s">
        <v>1700</v>
      </c>
      <c r="C6864" s="752">
        <v>3505</v>
      </c>
      <c r="D6864" s="343" t="s">
        <v>10617</v>
      </c>
      <c r="E6864" s="752" t="s">
        <v>435</v>
      </c>
      <c r="F6864" s="752" t="s">
        <v>1698</v>
      </c>
    </row>
    <row r="6865" spans="2:6" x14ac:dyDescent="0.35">
      <c r="B6865" s="752" t="s">
        <v>1700</v>
      </c>
      <c r="C6865" s="752">
        <v>3505</v>
      </c>
      <c r="D6865" s="343" t="s">
        <v>10616</v>
      </c>
      <c r="E6865" s="752" t="s">
        <v>435</v>
      </c>
      <c r="F6865" s="752" t="s">
        <v>1698</v>
      </c>
    </row>
    <row r="6866" spans="2:6" x14ac:dyDescent="0.35">
      <c r="B6866" s="752" t="s">
        <v>1700</v>
      </c>
      <c r="C6866" s="752">
        <v>3505</v>
      </c>
      <c r="D6866" s="343" t="s">
        <v>10615</v>
      </c>
      <c r="E6866" s="752" t="s">
        <v>435</v>
      </c>
      <c r="F6866" s="752" t="s">
        <v>1698</v>
      </c>
    </row>
    <row r="6867" spans="2:6" x14ac:dyDescent="0.35">
      <c r="B6867" s="752" t="s">
        <v>1700</v>
      </c>
      <c r="C6867" s="752">
        <v>3505</v>
      </c>
      <c r="D6867" s="343" t="s">
        <v>10614</v>
      </c>
      <c r="E6867" s="752" t="s">
        <v>435</v>
      </c>
      <c r="F6867" s="752" t="s">
        <v>1698</v>
      </c>
    </row>
    <row r="6868" spans="2:6" x14ac:dyDescent="0.35">
      <c r="B6868" s="752" t="s">
        <v>1700</v>
      </c>
      <c r="C6868" s="752">
        <v>3505</v>
      </c>
      <c r="D6868" s="343" t="s">
        <v>4621</v>
      </c>
      <c r="E6868" s="752" t="s">
        <v>435</v>
      </c>
      <c r="F6868" s="752" t="s">
        <v>1698</v>
      </c>
    </row>
    <row r="6869" spans="2:6" x14ac:dyDescent="0.35">
      <c r="B6869" s="752" t="s">
        <v>1700</v>
      </c>
      <c r="C6869" s="752">
        <v>3506</v>
      </c>
      <c r="D6869" s="343" t="s">
        <v>10613</v>
      </c>
      <c r="E6869" s="752" t="s">
        <v>435</v>
      </c>
      <c r="F6869" s="752" t="s">
        <v>1698</v>
      </c>
    </row>
    <row r="6870" spans="2:6" x14ac:dyDescent="0.35">
      <c r="B6870" s="752" t="s">
        <v>1700</v>
      </c>
      <c r="C6870" s="752">
        <v>3507</v>
      </c>
      <c r="D6870" s="343" t="s">
        <v>10612</v>
      </c>
      <c r="E6870" s="752" t="s">
        <v>435</v>
      </c>
      <c r="F6870" s="752" t="s">
        <v>1698</v>
      </c>
    </row>
    <row r="6871" spans="2:6" x14ac:dyDescent="0.35">
      <c r="B6871" s="752" t="s">
        <v>1700</v>
      </c>
      <c r="C6871" s="752">
        <v>3509</v>
      </c>
      <c r="D6871" s="343" t="s">
        <v>10611</v>
      </c>
      <c r="E6871" s="752" t="s">
        <v>435</v>
      </c>
      <c r="F6871" s="752" t="s">
        <v>1698</v>
      </c>
    </row>
    <row r="6872" spans="2:6" x14ac:dyDescent="0.35">
      <c r="B6872" s="752" t="s">
        <v>1700</v>
      </c>
      <c r="C6872" s="752">
        <v>3509</v>
      </c>
      <c r="D6872" s="343" t="s">
        <v>10610</v>
      </c>
      <c r="E6872" s="752" t="s">
        <v>435</v>
      </c>
      <c r="F6872" s="752" t="s">
        <v>1698</v>
      </c>
    </row>
    <row r="6873" spans="2:6" x14ac:dyDescent="0.35">
      <c r="B6873" s="752" t="s">
        <v>1700</v>
      </c>
      <c r="C6873" s="752">
        <v>3512</v>
      </c>
      <c r="D6873" s="343" t="s">
        <v>8984</v>
      </c>
      <c r="E6873" s="752" t="s">
        <v>435</v>
      </c>
      <c r="F6873" s="752" t="s">
        <v>1698</v>
      </c>
    </row>
    <row r="6874" spans="2:6" x14ac:dyDescent="0.35">
      <c r="B6874" s="752" t="s">
        <v>1700</v>
      </c>
      <c r="C6874" s="752">
        <v>3512</v>
      </c>
      <c r="D6874" s="343" t="s">
        <v>10609</v>
      </c>
      <c r="E6874" s="752" t="s">
        <v>435</v>
      </c>
      <c r="F6874" s="752" t="s">
        <v>1698</v>
      </c>
    </row>
    <row r="6875" spans="2:6" x14ac:dyDescent="0.35">
      <c r="B6875" s="752" t="s">
        <v>1700</v>
      </c>
      <c r="C6875" s="752">
        <v>3512</v>
      </c>
      <c r="D6875" s="343" t="s">
        <v>4457</v>
      </c>
      <c r="E6875" s="752" t="s">
        <v>435</v>
      </c>
      <c r="F6875" s="752" t="s">
        <v>1698</v>
      </c>
    </row>
    <row r="6876" spans="2:6" x14ac:dyDescent="0.35">
      <c r="B6876" s="752" t="s">
        <v>1700</v>
      </c>
      <c r="C6876" s="752">
        <v>3515</v>
      </c>
      <c r="D6876" s="343" t="s">
        <v>10608</v>
      </c>
      <c r="E6876" s="752" t="s">
        <v>435</v>
      </c>
      <c r="F6876" s="752" t="s">
        <v>1711</v>
      </c>
    </row>
    <row r="6877" spans="2:6" x14ac:dyDescent="0.35">
      <c r="B6877" s="752" t="s">
        <v>1700</v>
      </c>
      <c r="C6877" s="752">
        <v>3515</v>
      </c>
      <c r="D6877" s="343" t="s">
        <v>10607</v>
      </c>
      <c r="E6877" s="752" t="s">
        <v>435</v>
      </c>
      <c r="F6877" s="752" t="s">
        <v>1711</v>
      </c>
    </row>
    <row r="6878" spans="2:6" x14ac:dyDescent="0.35">
      <c r="B6878" s="752" t="s">
        <v>1700</v>
      </c>
      <c r="C6878" s="752">
        <v>3515</v>
      </c>
      <c r="D6878" s="343" t="s">
        <v>10606</v>
      </c>
      <c r="E6878" s="752" t="s">
        <v>435</v>
      </c>
      <c r="F6878" s="752" t="s">
        <v>1711</v>
      </c>
    </row>
    <row r="6879" spans="2:6" x14ac:dyDescent="0.35">
      <c r="B6879" s="752" t="s">
        <v>1700</v>
      </c>
      <c r="C6879" s="752">
        <v>3516</v>
      </c>
      <c r="D6879" s="343" t="s">
        <v>2415</v>
      </c>
      <c r="E6879" s="752" t="s">
        <v>435</v>
      </c>
      <c r="F6879" s="752" t="s">
        <v>1698</v>
      </c>
    </row>
    <row r="6880" spans="2:6" x14ac:dyDescent="0.35">
      <c r="B6880" s="752" t="s">
        <v>1700</v>
      </c>
      <c r="C6880" s="752">
        <v>3516</v>
      </c>
      <c r="D6880" s="343" t="s">
        <v>10605</v>
      </c>
      <c r="E6880" s="752" t="s">
        <v>435</v>
      </c>
      <c r="F6880" s="752" t="s">
        <v>1698</v>
      </c>
    </row>
    <row r="6881" spans="2:6" x14ac:dyDescent="0.35">
      <c r="B6881" s="752" t="s">
        <v>1700</v>
      </c>
      <c r="C6881" s="752">
        <v>3516</v>
      </c>
      <c r="D6881" s="343" t="s">
        <v>10604</v>
      </c>
      <c r="E6881" s="752" t="s">
        <v>435</v>
      </c>
      <c r="F6881" s="752" t="s">
        <v>1698</v>
      </c>
    </row>
    <row r="6882" spans="2:6" x14ac:dyDescent="0.35">
      <c r="B6882" s="752" t="s">
        <v>1700</v>
      </c>
      <c r="C6882" s="752">
        <v>3516</v>
      </c>
      <c r="D6882" s="343" t="s">
        <v>2005</v>
      </c>
      <c r="E6882" s="752" t="s">
        <v>435</v>
      </c>
      <c r="F6882" s="752" t="s">
        <v>1698</v>
      </c>
    </row>
    <row r="6883" spans="2:6" x14ac:dyDescent="0.35">
      <c r="B6883" s="752" t="s">
        <v>1700</v>
      </c>
      <c r="C6883" s="752">
        <v>3516</v>
      </c>
      <c r="D6883" s="343" t="s">
        <v>10603</v>
      </c>
      <c r="E6883" s="752" t="s">
        <v>435</v>
      </c>
      <c r="F6883" s="752" t="s">
        <v>1698</v>
      </c>
    </row>
    <row r="6884" spans="2:6" x14ac:dyDescent="0.35">
      <c r="B6884" s="752" t="s">
        <v>1700</v>
      </c>
      <c r="C6884" s="752">
        <v>3516</v>
      </c>
      <c r="D6884" s="343" t="s">
        <v>10602</v>
      </c>
      <c r="E6884" s="752" t="s">
        <v>435</v>
      </c>
      <c r="F6884" s="752" t="s">
        <v>1698</v>
      </c>
    </row>
    <row r="6885" spans="2:6" x14ac:dyDescent="0.35">
      <c r="B6885" s="752" t="s">
        <v>1700</v>
      </c>
      <c r="C6885" s="752">
        <v>3517</v>
      </c>
      <c r="D6885" s="343" t="s">
        <v>10601</v>
      </c>
      <c r="E6885" s="752" t="s">
        <v>435</v>
      </c>
      <c r="F6885" s="752" t="s">
        <v>1698</v>
      </c>
    </row>
    <row r="6886" spans="2:6" x14ac:dyDescent="0.35">
      <c r="B6886" s="752" t="s">
        <v>1700</v>
      </c>
      <c r="C6886" s="752">
        <v>3517</v>
      </c>
      <c r="D6886" s="343" t="s">
        <v>10600</v>
      </c>
      <c r="E6886" s="752" t="s">
        <v>435</v>
      </c>
      <c r="F6886" s="752" t="s">
        <v>1698</v>
      </c>
    </row>
    <row r="6887" spans="2:6" x14ac:dyDescent="0.35">
      <c r="B6887" s="752" t="s">
        <v>1700</v>
      </c>
      <c r="C6887" s="752">
        <v>3517</v>
      </c>
      <c r="D6887" s="343" t="s">
        <v>10599</v>
      </c>
      <c r="E6887" s="752" t="s">
        <v>435</v>
      </c>
      <c r="F6887" s="752" t="s">
        <v>1698</v>
      </c>
    </row>
    <row r="6888" spans="2:6" x14ac:dyDescent="0.35">
      <c r="B6888" s="752" t="s">
        <v>1700</v>
      </c>
      <c r="C6888" s="752">
        <v>3517</v>
      </c>
      <c r="D6888" s="343" t="s">
        <v>4079</v>
      </c>
      <c r="E6888" s="752" t="s">
        <v>435</v>
      </c>
      <c r="F6888" s="752" t="s">
        <v>1698</v>
      </c>
    </row>
    <row r="6889" spans="2:6" x14ac:dyDescent="0.35">
      <c r="B6889" s="752" t="s">
        <v>1700</v>
      </c>
      <c r="C6889" s="752">
        <v>3517</v>
      </c>
      <c r="D6889" s="343" t="s">
        <v>10598</v>
      </c>
      <c r="E6889" s="752" t="s">
        <v>435</v>
      </c>
      <c r="F6889" s="752" t="s">
        <v>1698</v>
      </c>
    </row>
    <row r="6890" spans="2:6" x14ac:dyDescent="0.35">
      <c r="B6890" s="752" t="s">
        <v>1700</v>
      </c>
      <c r="C6890" s="752">
        <v>3517</v>
      </c>
      <c r="D6890" s="343" t="s">
        <v>10597</v>
      </c>
      <c r="E6890" s="752" t="s">
        <v>435</v>
      </c>
      <c r="F6890" s="752" t="s">
        <v>1698</v>
      </c>
    </row>
    <row r="6891" spans="2:6" x14ac:dyDescent="0.35">
      <c r="B6891" s="752" t="s">
        <v>1700</v>
      </c>
      <c r="C6891" s="752">
        <v>3517</v>
      </c>
      <c r="D6891" s="343" t="s">
        <v>10596</v>
      </c>
      <c r="E6891" s="752" t="s">
        <v>435</v>
      </c>
      <c r="F6891" s="752" t="s">
        <v>1698</v>
      </c>
    </row>
    <row r="6892" spans="2:6" x14ac:dyDescent="0.35">
      <c r="B6892" s="752" t="s">
        <v>1700</v>
      </c>
      <c r="C6892" s="752">
        <v>3517</v>
      </c>
      <c r="D6892" s="343" t="s">
        <v>10595</v>
      </c>
      <c r="E6892" s="752" t="s">
        <v>435</v>
      </c>
      <c r="F6892" s="752" t="s">
        <v>1698</v>
      </c>
    </row>
    <row r="6893" spans="2:6" x14ac:dyDescent="0.35">
      <c r="B6893" s="752" t="s">
        <v>1700</v>
      </c>
      <c r="C6893" s="752">
        <v>3517</v>
      </c>
      <c r="D6893" s="343" t="s">
        <v>10594</v>
      </c>
      <c r="E6893" s="752" t="s">
        <v>435</v>
      </c>
      <c r="F6893" s="752" t="s">
        <v>1698</v>
      </c>
    </row>
    <row r="6894" spans="2:6" x14ac:dyDescent="0.35">
      <c r="B6894" s="752" t="s">
        <v>1700</v>
      </c>
      <c r="C6894" s="752">
        <v>3517</v>
      </c>
      <c r="D6894" s="343" t="s">
        <v>10593</v>
      </c>
      <c r="E6894" s="752" t="s">
        <v>435</v>
      </c>
      <c r="F6894" s="752" t="s">
        <v>1698</v>
      </c>
    </row>
    <row r="6895" spans="2:6" x14ac:dyDescent="0.35">
      <c r="B6895" s="752" t="s">
        <v>1700</v>
      </c>
      <c r="C6895" s="752">
        <v>3517</v>
      </c>
      <c r="D6895" s="343" t="s">
        <v>3907</v>
      </c>
      <c r="E6895" s="752" t="s">
        <v>435</v>
      </c>
      <c r="F6895" s="752" t="s">
        <v>1698</v>
      </c>
    </row>
    <row r="6896" spans="2:6" x14ac:dyDescent="0.35">
      <c r="B6896" s="752" t="s">
        <v>1700</v>
      </c>
      <c r="C6896" s="752">
        <v>3518</v>
      </c>
      <c r="D6896" s="343" t="s">
        <v>10592</v>
      </c>
      <c r="E6896" s="752" t="s">
        <v>435</v>
      </c>
      <c r="F6896" s="752" t="s">
        <v>1698</v>
      </c>
    </row>
    <row r="6897" spans="2:6" x14ac:dyDescent="0.35">
      <c r="B6897" s="752" t="s">
        <v>1700</v>
      </c>
      <c r="C6897" s="752">
        <v>3518</v>
      </c>
      <c r="D6897" s="343" t="s">
        <v>10591</v>
      </c>
      <c r="E6897" s="752" t="s">
        <v>435</v>
      </c>
      <c r="F6897" s="752" t="s">
        <v>1698</v>
      </c>
    </row>
    <row r="6898" spans="2:6" x14ac:dyDescent="0.35">
      <c r="B6898" s="752" t="s">
        <v>1700</v>
      </c>
      <c r="C6898" s="752">
        <v>3518</v>
      </c>
      <c r="D6898" s="343" t="s">
        <v>10590</v>
      </c>
      <c r="E6898" s="752" t="s">
        <v>435</v>
      </c>
      <c r="F6898" s="752" t="s">
        <v>1698</v>
      </c>
    </row>
    <row r="6899" spans="2:6" x14ac:dyDescent="0.35">
      <c r="B6899" s="752" t="s">
        <v>1700</v>
      </c>
      <c r="C6899" s="752">
        <v>3518</v>
      </c>
      <c r="D6899" s="343" t="s">
        <v>10589</v>
      </c>
      <c r="E6899" s="752" t="s">
        <v>435</v>
      </c>
      <c r="F6899" s="752" t="s">
        <v>1698</v>
      </c>
    </row>
    <row r="6900" spans="2:6" x14ac:dyDescent="0.35">
      <c r="B6900" s="752" t="s">
        <v>1700</v>
      </c>
      <c r="C6900" s="752">
        <v>3518</v>
      </c>
      <c r="D6900" s="343" t="s">
        <v>10588</v>
      </c>
      <c r="E6900" s="752" t="s">
        <v>435</v>
      </c>
      <c r="F6900" s="752" t="s">
        <v>1698</v>
      </c>
    </row>
    <row r="6901" spans="2:6" x14ac:dyDescent="0.35">
      <c r="B6901" s="752" t="s">
        <v>1700</v>
      </c>
      <c r="C6901" s="752">
        <v>3518</v>
      </c>
      <c r="D6901" s="343" t="s">
        <v>10587</v>
      </c>
      <c r="E6901" s="752" t="s">
        <v>435</v>
      </c>
      <c r="F6901" s="752" t="s">
        <v>1698</v>
      </c>
    </row>
    <row r="6902" spans="2:6" x14ac:dyDescent="0.35">
      <c r="B6902" s="752" t="s">
        <v>1700</v>
      </c>
      <c r="C6902" s="752">
        <v>3518</v>
      </c>
      <c r="D6902" s="343" t="s">
        <v>10586</v>
      </c>
      <c r="E6902" s="752" t="s">
        <v>435</v>
      </c>
      <c r="F6902" s="752" t="s">
        <v>1698</v>
      </c>
    </row>
    <row r="6903" spans="2:6" x14ac:dyDescent="0.35">
      <c r="B6903" s="752" t="s">
        <v>1700</v>
      </c>
      <c r="C6903" s="752">
        <v>3518</v>
      </c>
      <c r="D6903" s="343" t="s">
        <v>10585</v>
      </c>
      <c r="E6903" s="752" t="s">
        <v>435</v>
      </c>
      <c r="F6903" s="752" t="s">
        <v>1698</v>
      </c>
    </row>
    <row r="6904" spans="2:6" x14ac:dyDescent="0.35">
      <c r="B6904" s="752" t="s">
        <v>1700</v>
      </c>
      <c r="C6904" s="752">
        <v>3518</v>
      </c>
      <c r="D6904" s="343" t="s">
        <v>7017</v>
      </c>
      <c r="E6904" s="752" t="s">
        <v>435</v>
      </c>
      <c r="F6904" s="752" t="s">
        <v>1698</v>
      </c>
    </row>
    <row r="6905" spans="2:6" x14ac:dyDescent="0.35">
      <c r="B6905" s="752" t="s">
        <v>1700</v>
      </c>
      <c r="C6905" s="752">
        <v>3518</v>
      </c>
      <c r="D6905" s="343" t="s">
        <v>10584</v>
      </c>
      <c r="E6905" s="752" t="s">
        <v>435</v>
      </c>
      <c r="F6905" s="752" t="s">
        <v>1698</v>
      </c>
    </row>
    <row r="6906" spans="2:6" x14ac:dyDescent="0.35">
      <c r="B6906" s="752" t="s">
        <v>1700</v>
      </c>
      <c r="C6906" s="752">
        <v>3518</v>
      </c>
      <c r="D6906" s="343" t="s">
        <v>10583</v>
      </c>
      <c r="E6906" s="752" t="s">
        <v>435</v>
      </c>
      <c r="F6906" s="752" t="s">
        <v>1698</v>
      </c>
    </row>
    <row r="6907" spans="2:6" x14ac:dyDescent="0.35">
      <c r="B6907" s="752" t="s">
        <v>1700</v>
      </c>
      <c r="C6907" s="752">
        <v>3518</v>
      </c>
      <c r="D6907" s="343" t="s">
        <v>10582</v>
      </c>
      <c r="E6907" s="752" t="s">
        <v>435</v>
      </c>
      <c r="F6907" s="752" t="s">
        <v>1698</v>
      </c>
    </row>
    <row r="6908" spans="2:6" x14ac:dyDescent="0.35">
      <c r="B6908" s="752" t="s">
        <v>1700</v>
      </c>
      <c r="C6908" s="752">
        <v>3518</v>
      </c>
      <c r="D6908" s="343" t="s">
        <v>10581</v>
      </c>
      <c r="E6908" s="752" t="s">
        <v>435</v>
      </c>
      <c r="F6908" s="752" t="s">
        <v>1698</v>
      </c>
    </row>
    <row r="6909" spans="2:6" x14ac:dyDescent="0.35">
      <c r="B6909" s="752" t="s">
        <v>1700</v>
      </c>
      <c r="C6909" s="752">
        <v>3518</v>
      </c>
      <c r="D6909" s="343" t="s">
        <v>10580</v>
      </c>
      <c r="E6909" s="752" t="s">
        <v>435</v>
      </c>
      <c r="F6909" s="752" t="s">
        <v>1698</v>
      </c>
    </row>
    <row r="6910" spans="2:6" x14ac:dyDescent="0.35">
      <c r="B6910" s="752" t="s">
        <v>1700</v>
      </c>
      <c r="C6910" s="752">
        <v>3518</v>
      </c>
      <c r="D6910" s="343" t="s">
        <v>4953</v>
      </c>
      <c r="E6910" s="752" t="s">
        <v>435</v>
      </c>
      <c r="F6910" s="752" t="s">
        <v>1698</v>
      </c>
    </row>
    <row r="6911" spans="2:6" x14ac:dyDescent="0.35">
      <c r="B6911" s="752" t="s">
        <v>1700</v>
      </c>
      <c r="C6911" s="752">
        <v>3518</v>
      </c>
      <c r="D6911" s="343" t="s">
        <v>10579</v>
      </c>
      <c r="E6911" s="752" t="s">
        <v>435</v>
      </c>
      <c r="F6911" s="752" t="s">
        <v>1698</v>
      </c>
    </row>
    <row r="6912" spans="2:6" x14ac:dyDescent="0.35">
      <c r="B6912" s="752" t="s">
        <v>1700</v>
      </c>
      <c r="C6912" s="752">
        <v>3520</v>
      </c>
      <c r="D6912" s="343" t="s">
        <v>10578</v>
      </c>
      <c r="E6912" s="752" t="s">
        <v>435</v>
      </c>
      <c r="F6912" s="752" t="s">
        <v>1698</v>
      </c>
    </row>
    <row r="6913" spans="2:6" x14ac:dyDescent="0.35">
      <c r="B6913" s="752" t="s">
        <v>1700</v>
      </c>
      <c r="C6913" s="752">
        <v>3520</v>
      </c>
      <c r="D6913" s="343" t="s">
        <v>10577</v>
      </c>
      <c r="E6913" s="752" t="s">
        <v>435</v>
      </c>
      <c r="F6913" s="752" t="s">
        <v>1698</v>
      </c>
    </row>
    <row r="6914" spans="2:6" x14ac:dyDescent="0.35">
      <c r="B6914" s="752" t="s">
        <v>1700</v>
      </c>
      <c r="C6914" s="752">
        <v>3521</v>
      </c>
      <c r="D6914" s="343" t="s">
        <v>10576</v>
      </c>
      <c r="E6914" s="752" t="s">
        <v>435</v>
      </c>
      <c r="F6914" s="752" t="s">
        <v>1698</v>
      </c>
    </row>
    <row r="6915" spans="2:6" x14ac:dyDescent="0.35">
      <c r="B6915" s="752" t="s">
        <v>1700</v>
      </c>
      <c r="C6915" s="752">
        <v>3522</v>
      </c>
      <c r="D6915" s="343" t="s">
        <v>10575</v>
      </c>
      <c r="E6915" s="752" t="s">
        <v>435</v>
      </c>
      <c r="F6915" s="752" t="s">
        <v>1698</v>
      </c>
    </row>
    <row r="6916" spans="2:6" x14ac:dyDescent="0.35">
      <c r="B6916" s="752" t="s">
        <v>1700</v>
      </c>
      <c r="C6916" s="752">
        <v>3522</v>
      </c>
      <c r="D6916" s="343" t="s">
        <v>10574</v>
      </c>
      <c r="E6916" s="752" t="s">
        <v>435</v>
      </c>
      <c r="F6916" s="752" t="s">
        <v>1698</v>
      </c>
    </row>
    <row r="6917" spans="2:6" x14ac:dyDescent="0.35">
      <c r="B6917" s="752" t="s">
        <v>1700</v>
      </c>
      <c r="C6917" s="752">
        <v>3523</v>
      </c>
      <c r="D6917" s="343" t="s">
        <v>3677</v>
      </c>
      <c r="E6917" s="752" t="s">
        <v>435</v>
      </c>
      <c r="F6917" s="752" t="s">
        <v>1711</v>
      </c>
    </row>
    <row r="6918" spans="2:6" x14ac:dyDescent="0.35">
      <c r="B6918" s="752" t="s">
        <v>1700</v>
      </c>
      <c r="C6918" s="752">
        <v>3523</v>
      </c>
      <c r="D6918" s="343" t="s">
        <v>10573</v>
      </c>
      <c r="E6918" s="752" t="s">
        <v>435</v>
      </c>
      <c r="F6918" s="752" t="s">
        <v>1711</v>
      </c>
    </row>
    <row r="6919" spans="2:6" x14ac:dyDescent="0.35">
      <c r="B6919" s="752" t="s">
        <v>1700</v>
      </c>
      <c r="C6919" s="752">
        <v>3523</v>
      </c>
      <c r="D6919" s="343" t="s">
        <v>10572</v>
      </c>
      <c r="E6919" s="752" t="s">
        <v>435</v>
      </c>
      <c r="F6919" s="752" t="s">
        <v>1711</v>
      </c>
    </row>
    <row r="6920" spans="2:6" x14ac:dyDescent="0.35">
      <c r="B6920" s="752" t="s">
        <v>1700</v>
      </c>
      <c r="C6920" s="752">
        <v>3523</v>
      </c>
      <c r="D6920" s="343" t="s">
        <v>10571</v>
      </c>
      <c r="E6920" s="752" t="s">
        <v>435</v>
      </c>
      <c r="F6920" s="752" t="s">
        <v>1711</v>
      </c>
    </row>
    <row r="6921" spans="2:6" x14ac:dyDescent="0.35">
      <c r="B6921" s="752" t="s">
        <v>1700</v>
      </c>
      <c r="C6921" s="752">
        <v>3523</v>
      </c>
      <c r="D6921" s="343" t="s">
        <v>10570</v>
      </c>
      <c r="E6921" s="752" t="s">
        <v>435</v>
      </c>
      <c r="F6921" s="752" t="s">
        <v>1711</v>
      </c>
    </row>
    <row r="6922" spans="2:6" x14ac:dyDescent="0.35">
      <c r="B6922" s="752" t="s">
        <v>1700</v>
      </c>
      <c r="C6922" s="752">
        <v>3523</v>
      </c>
      <c r="D6922" s="343" t="s">
        <v>10569</v>
      </c>
      <c r="E6922" s="752" t="s">
        <v>435</v>
      </c>
      <c r="F6922" s="752" t="s">
        <v>1711</v>
      </c>
    </row>
    <row r="6923" spans="2:6" x14ac:dyDescent="0.35">
      <c r="B6923" s="752" t="s">
        <v>1700</v>
      </c>
      <c r="C6923" s="752">
        <v>3523</v>
      </c>
      <c r="D6923" s="343" t="s">
        <v>10568</v>
      </c>
      <c r="E6923" s="752" t="s">
        <v>435</v>
      </c>
      <c r="F6923" s="752" t="s">
        <v>1711</v>
      </c>
    </row>
    <row r="6924" spans="2:6" x14ac:dyDescent="0.35">
      <c r="B6924" s="752" t="s">
        <v>1700</v>
      </c>
      <c r="C6924" s="752">
        <v>3523</v>
      </c>
      <c r="D6924" s="343" t="s">
        <v>10567</v>
      </c>
      <c r="E6924" s="752" t="s">
        <v>435</v>
      </c>
      <c r="F6924" s="752" t="s">
        <v>1711</v>
      </c>
    </row>
    <row r="6925" spans="2:6" x14ac:dyDescent="0.35">
      <c r="B6925" s="752" t="s">
        <v>1700</v>
      </c>
      <c r="C6925" s="752">
        <v>3523</v>
      </c>
      <c r="D6925" s="343" t="s">
        <v>10566</v>
      </c>
      <c r="E6925" s="752" t="s">
        <v>435</v>
      </c>
      <c r="F6925" s="752" t="s">
        <v>1711</v>
      </c>
    </row>
    <row r="6926" spans="2:6" x14ac:dyDescent="0.35">
      <c r="B6926" s="752" t="s">
        <v>1700</v>
      </c>
      <c r="C6926" s="752">
        <v>3523</v>
      </c>
      <c r="D6926" s="343" t="s">
        <v>10565</v>
      </c>
      <c r="E6926" s="752" t="s">
        <v>435</v>
      </c>
      <c r="F6926" s="752" t="s">
        <v>1711</v>
      </c>
    </row>
    <row r="6927" spans="2:6" x14ac:dyDescent="0.35">
      <c r="B6927" s="752" t="s">
        <v>1700</v>
      </c>
      <c r="C6927" s="752">
        <v>3525</v>
      </c>
      <c r="D6927" s="343" t="s">
        <v>10564</v>
      </c>
      <c r="E6927" s="752" t="s">
        <v>435</v>
      </c>
      <c r="F6927" s="752" t="s">
        <v>1698</v>
      </c>
    </row>
    <row r="6928" spans="2:6" x14ac:dyDescent="0.35">
      <c r="B6928" s="752" t="s">
        <v>1700</v>
      </c>
      <c r="C6928" s="752">
        <v>3525</v>
      </c>
      <c r="D6928" s="343" t="s">
        <v>10563</v>
      </c>
      <c r="E6928" s="752" t="s">
        <v>435</v>
      </c>
      <c r="F6928" s="752" t="s">
        <v>1698</v>
      </c>
    </row>
    <row r="6929" spans="2:6" x14ac:dyDescent="0.35">
      <c r="B6929" s="752" t="s">
        <v>1700</v>
      </c>
      <c r="C6929" s="752">
        <v>3525</v>
      </c>
      <c r="D6929" s="343" t="s">
        <v>8498</v>
      </c>
      <c r="E6929" s="752" t="s">
        <v>435</v>
      </c>
      <c r="F6929" s="752" t="s">
        <v>1698</v>
      </c>
    </row>
    <row r="6930" spans="2:6" x14ac:dyDescent="0.35">
      <c r="B6930" s="752" t="s">
        <v>1700</v>
      </c>
      <c r="C6930" s="752">
        <v>3525</v>
      </c>
      <c r="D6930" s="343" t="s">
        <v>10562</v>
      </c>
      <c r="E6930" s="752" t="s">
        <v>435</v>
      </c>
      <c r="F6930" s="752" t="s">
        <v>1698</v>
      </c>
    </row>
    <row r="6931" spans="2:6" x14ac:dyDescent="0.35">
      <c r="B6931" s="752" t="s">
        <v>1700</v>
      </c>
      <c r="C6931" s="752">
        <v>3525</v>
      </c>
      <c r="D6931" s="343" t="s">
        <v>10561</v>
      </c>
      <c r="E6931" s="752" t="s">
        <v>435</v>
      </c>
      <c r="F6931" s="752" t="s">
        <v>1698</v>
      </c>
    </row>
    <row r="6932" spans="2:6" x14ac:dyDescent="0.35">
      <c r="B6932" s="752" t="s">
        <v>1700</v>
      </c>
      <c r="C6932" s="752">
        <v>3525</v>
      </c>
      <c r="D6932" s="343" t="s">
        <v>10560</v>
      </c>
      <c r="E6932" s="752" t="s">
        <v>435</v>
      </c>
      <c r="F6932" s="752" t="s">
        <v>1698</v>
      </c>
    </row>
    <row r="6933" spans="2:6" x14ac:dyDescent="0.35">
      <c r="B6933" s="752" t="s">
        <v>1700</v>
      </c>
      <c r="C6933" s="752">
        <v>3525</v>
      </c>
      <c r="D6933" s="343" t="s">
        <v>10559</v>
      </c>
      <c r="E6933" s="752" t="s">
        <v>435</v>
      </c>
      <c r="F6933" s="752" t="s">
        <v>1698</v>
      </c>
    </row>
    <row r="6934" spans="2:6" x14ac:dyDescent="0.35">
      <c r="B6934" s="752" t="s">
        <v>1700</v>
      </c>
      <c r="C6934" s="752">
        <v>3525</v>
      </c>
      <c r="D6934" s="343" t="s">
        <v>10558</v>
      </c>
      <c r="E6934" s="752" t="s">
        <v>435</v>
      </c>
      <c r="F6934" s="752" t="s">
        <v>1698</v>
      </c>
    </row>
    <row r="6935" spans="2:6" x14ac:dyDescent="0.35">
      <c r="B6935" s="752" t="s">
        <v>1700</v>
      </c>
      <c r="C6935" s="752">
        <v>3525</v>
      </c>
      <c r="D6935" s="343" t="s">
        <v>10557</v>
      </c>
      <c r="E6935" s="752" t="s">
        <v>435</v>
      </c>
      <c r="F6935" s="752" t="s">
        <v>1698</v>
      </c>
    </row>
    <row r="6936" spans="2:6" x14ac:dyDescent="0.35">
      <c r="B6936" s="752" t="s">
        <v>1700</v>
      </c>
      <c r="C6936" s="752">
        <v>3525</v>
      </c>
      <c r="D6936" s="343" t="s">
        <v>10556</v>
      </c>
      <c r="E6936" s="752" t="s">
        <v>435</v>
      </c>
      <c r="F6936" s="752" t="s">
        <v>1698</v>
      </c>
    </row>
    <row r="6937" spans="2:6" x14ac:dyDescent="0.35">
      <c r="B6937" s="752" t="s">
        <v>1700</v>
      </c>
      <c r="C6937" s="752">
        <v>3525</v>
      </c>
      <c r="D6937" s="343" t="s">
        <v>10555</v>
      </c>
      <c r="E6937" s="752" t="s">
        <v>435</v>
      </c>
      <c r="F6937" s="752" t="s">
        <v>1698</v>
      </c>
    </row>
    <row r="6938" spans="2:6" x14ac:dyDescent="0.35">
      <c r="B6938" s="752" t="s">
        <v>1700</v>
      </c>
      <c r="C6938" s="752">
        <v>3525</v>
      </c>
      <c r="D6938" s="343" t="s">
        <v>10554</v>
      </c>
      <c r="E6938" s="752" t="s">
        <v>435</v>
      </c>
      <c r="F6938" s="752" t="s">
        <v>1698</v>
      </c>
    </row>
    <row r="6939" spans="2:6" x14ac:dyDescent="0.35">
      <c r="B6939" s="752" t="s">
        <v>1700</v>
      </c>
      <c r="C6939" s="752">
        <v>3525</v>
      </c>
      <c r="D6939" s="343" t="s">
        <v>10553</v>
      </c>
      <c r="E6939" s="752" t="s">
        <v>435</v>
      </c>
      <c r="F6939" s="752" t="s">
        <v>1698</v>
      </c>
    </row>
    <row r="6940" spans="2:6" x14ac:dyDescent="0.35">
      <c r="B6940" s="752" t="s">
        <v>1700</v>
      </c>
      <c r="C6940" s="752">
        <v>3527</v>
      </c>
      <c r="D6940" s="343" t="s">
        <v>10552</v>
      </c>
      <c r="E6940" s="752" t="s">
        <v>435</v>
      </c>
      <c r="F6940" s="752" t="s">
        <v>1698</v>
      </c>
    </row>
    <row r="6941" spans="2:6" x14ac:dyDescent="0.35">
      <c r="B6941" s="752" t="s">
        <v>1700</v>
      </c>
      <c r="C6941" s="752">
        <v>3527</v>
      </c>
      <c r="D6941" s="343" t="s">
        <v>10551</v>
      </c>
      <c r="E6941" s="752" t="s">
        <v>435</v>
      </c>
      <c r="F6941" s="752" t="s">
        <v>1698</v>
      </c>
    </row>
    <row r="6942" spans="2:6" x14ac:dyDescent="0.35">
      <c r="B6942" s="752" t="s">
        <v>1700</v>
      </c>
      <c r="C6942" s="752">
        <v>3527</v>
      </c>
      <c r="D6942" s="343" t="s">
        <v>10550</v>
      </c>
      <c r="E6942" s="752" t="s">
        <v>435</v>
      </c>
      <c r="F6942" s="752" t="s">
        <v>1698</v>
      </c>
    </row>
    <row r="6943" spans="2:6" x14ac:dyDescent="0.35">
      <c r="B6943" s="752" t="s">
        <v>1700</v>
      </c>
      <c r="C6943" s="752">
        <v>3527</v>
      </c>
      <c r="D6943" s="343" t="s">
        <v>10549</v>
      </c>
      <c r="E6943" s="752" t="s">
        <v>435</v>
      </c>
      <c r="F6943" s="752" t="s">
        <v>1698</v>
      </c>
    </row>
    <row r="6944" spans="2:6" x14ac:dyDescent="0.35">
      <c r="B6944" s="752" t="s">
        <v>1700</v>
      </c>
      <c r="C6944" s="752">
        <v>3527</v>
      </c>
      <c r="D6944" s="343" t="s">
        <v>10548</v>
      </c>
      <c r="E6944" s="752" t="s">
        <v>435</v>
      </c>
      <c r="F6944" s="752" t="s">
        <v>1698</v>
      </c>
    </row>
    <row r="6945" spans="2:6" x14ac:dyDescent="0.35">
      <c r="B6945" s="752" t="s">
        <v>1700</v>
      </c>
      <c r="C6945" s="752">
        <v>3527</v>
      </c>
      <c r="D6945" s="343" t="s">
        <v>10547</v>
      </c>
      <c r="E6945" s="752" t="s">
        <v>435</v>
      </c>
      <c r="F6945" s="752" t="s">
        <v>1698</v>
      </c>
    </row>
    <row r="6946" spans="2:6" x14ac:dyDescent="0.35">
      <c r="B6946" s="752" t="s">
        <v>1700</v>
      </c>
      <c r="C6946" s="752">
        <v>3527</v>
      </c>
      <c r="D6946" s="343" t="s">
        <v>10546</v>
      </c>
      <c r="E6946" s="752" t="s">
        <v>435</v>
      </c>
      <c r="F6946" s="752" t="s">
        <v>1698</v>
      </c>
    </row>
    <row r="6947" spans="2:6" x14ac:dyDescent="0.35">
      <c r="B6947" s="752" t="s">
        <v>1700</v>
      </c>
      <c r="C6947" s="752">
        <v>3527</v>
      </c>
      <c r="D6947" s="343" t="s">
        <v>10545</v>
      </c>
      <c r="E6947" s="752" t="s">
        <v>435</v>
      </c>
      <c r="F6947" s="752" t="s">
        <v>1698</v>
      </c>
    </row>
    <row r="6948" spans="2:6" x14ac:dyDescent="0.35">
      <c r="B6948" s="752" t="s">
        <v>1700</v>
      </c>
      <c r="C6948" s="752">
        <v>3527</v>
      </c>
      <c r="D6948" s="343" t="s">
        <v>10544</v>
      </c>
      <c r="E6948" s="752" t="s">
        <v>435</v>
      </c>
      <c r="F6948" s="752" t="s">
        <v>1698</v>
      </c>
    </row>
    <row r="6949" spans="2:6" x14ac:dyDescent="0.35">
      <c r="B6949" s="752" t="s">
        <v>1700</v>
      </c>
      <c r="C6949" s="752">
        <v>3527</v>
      </c>
      <c r="D6949" s="343" t="s">
        <v>10543</v>
      </c>
      <c r="E6949" s="752" t="s">
        <v>435</v>
      </c>
      <c r="F6949" s="752" t="s">
        <v>1698</v>
      </c>
    </row>
    <row r="6950" spans="2:6" x14ac:dyDescent="0.35">
      <c r="B6950" s="752" t="s">
        <v>1700</v>
      </c>
      <c r="C6950" s="752">
        <v>3527</v>
      </c>
      <c r="D6950" s="343" t="s">
        <v>10542</v>
      </c>
      <c r="E6950" s="752" t="s">
        <v>435</v>
      </c>
      <c r="F6950" s="752" t="s">
        <v>1698</v>
      </c>
    </row>
    <row r="6951" spans="2:6" x14ac:dyDescent="0.35">
      <c r="B6951" s="752" t="s">
        <v>1700</v>
      </c>
      <c r="C6951" s="752">
        <v>3527</v>
      </c>
      <c r="D6951" s="343" t="s">
        <v>10541</v>
      </c>
      <c r="E6951" s="752" t="s">
        <v>435</v>
      </c>
      <c r="F6951" s="752" t="s">
        <v>1698</v>
      </c>
    </row>
    <row r="6952" spans="2:6" x14ac:dyDescent="0.35">
      <c r="B6952" s="752" t="s">
        <v>1700</v>
      </c>
      <c r="C6952" s="752">
        <v>3527</v>
      </c>
      <c r="D6952" s="343" t="s">
        <v>10540</v>
      </c>
      <c r="E6952" s="752" t="s">
        <v>435</v>
      </c>
      <c r="F6952" s="752" t="s">
        <v>1698</v>
      </c>
    </row>
    <row r="6953" spans="2:6" x14ac:dyDescent="0.35">
      <c r="B6953" s="752" t="s">
        <v>1700</v>
      </c>
      <c r="C6953" s="752">
        <v>3529</v>
      </c>
      <c r="D6953" s="343" t="s">
        <v>10539</v>
      </c>
      <c r="E6953" s="752" t="s">
        <v>435</v>
      </c>
      <c r="F6953" s="752" t="s">
        <v>1698</v>
      </c>
    </row>
    <row r="6954" spans="2:6" x14ac:dyDescent="0.35">
      <c r="B6954" s="752" t="s">
        <v>1700</v>
      </c>
      <c r="C6954" s="752">
        <v>3529</v>
      </c>
      <c r="D6954" s="343" t="s">
        <v>10538</v>
      </c>
      <c r="E6954" s="752" t="s">
        <v>435</v>
      </c>
      <c r="F6954" s="752" t="s">
        <v>1698</v>
      </c>
    </row>
    <row r="6955" spans="2:6" x14ac:dyDescent="0.35">
      <c r="B6955" s="752" t="s">
        <v>1700</v>
      </c>
      <c r="C6955" s="752">
        <v>3530</v>
      </c>
      <c r="D6955" s="343" t="s">
        <v>10537</v>
      </c>
      <c r="E6955" s="752" t="s">
        <v>435</v>
      </c>
      <c r="F6955" s="752" t="s">
        <v>1698</v>
      </c>
    </row>
    <row r="6956" spans="2:6" x14ac:dyDescent="0.35">
      <c r="B6956" s="752" t="s">
        <v>1700</v>
      </c>
      <c r="C6956" s="752">
        <v>3530</v>
      </c>
      <c r="D6956" s="343" t="s">
        <v>10536</v>
      </c>
      <c r="E6956" s="752" t="s">
        <v>435</v>
      </c>
      <c r="F6956" s="752" t="s">
        <v>1698</v>
      </c>
    </row>
    <row r="6957" spans="2:6" x14ac:dyDescent="0.35">
      <c r="B6957" s="752" t="s">
        <v>1700</v>
      </c>
      <c r="C6957" s="752">
        <v>3530</v>
      </c>
      <c r="D6957" s="343" t="s">
        <v>10535</v>
      </c>
      <c r="E6957" s="752" t="s">
        <v>435</v>
      </c>
      <c r="F6957" s="752" t="s">
        <v>1698</v>
      </c>
    </row>
    <row r="6958" spans="2:6" x14ac:dyDescent="0.35">
      <c r="B6958" s="752" t="s">
        <v>1700</v>
      </c>
      <c r="C6958" s="752">
        <v>3530</v>
      </c>
      <c r="D6958" s="343" t="s">
        <v>10534</v>
      </c>
      <c r="E6958" s="752" t="s">
        <v>435</v>
      </c>
      <c r="F6958" s="752" t="s">
        <v>1698</v>
      </c>
    </row>
    <row r="6959" spans="2:6" x14ac:dyDescent="0.35">
      <c r="B6959" s="752" t="s">
        <v>1700</v>
      </c>
      <c r="C6959" s="752">
        <v>3531</v>
      </c>
      <c r="D6959" s="343" t="s">
        <v>10533</v>
      </c>
      <c r="E6959" s="752" t="s">
        <v>435</v>
      </c>
      <c r="F6959" s="752" t="s">
        <v>1698</v>
      </c>
    </row>
    <row r="6960" spans="2:6" x14ac:dyDescent="0.35">
      <c r="B6960" s="752" t="s">
        <v>1700</v>
      </c>
      <c r="C6960" s="752">
        <v>3531</v>
      </c>
      <c r="D6960" s="343" t="s">
        <v>10532</v>
      </c>
      <c r="E6960" s="752" t="s">
        <v>435</v>
      </c>
      <c r="F6960" s="752" t="s">
        <v>1698</v>
      </c>
    </row>
    <row r="6961" spans="2:6" x14ac:dyDescent="0.35">
      <c r="B6961" s="752" t="s">
        <v>1700</v>
      </c>
      <c r="C6961" s="752">
        <v>3533</v>
      </c>
      <c r="D6961" s="343" t="s">
        <v>10531</v>
      </c>
      <c r="E6961" s="752" t="s">
        <v>435</v>
      </c>
      <c r="F6961" s="752" t="s">
        <v>1698</v>
      </c>
    </row>
    <row r="6962" spans="2:6" x14ac:dyDescent="0.35">
      <c r="B6962" s="752" t="s">
        <v>1700</v>
      </c>
      <c r="C6962" s="752">
        <v>3533</v>
      </c>
      <c r="D6962" s="343" t="s">
        <v>10530</v>
      </c>
      <c r="E6962" s="752" t="s">
        <v>435</v>
      </c>
      <c r="F6962" s="752" t="s">
        <v>1698</v>
      </c>
    </row>
    <row r="6963" spans="2:6" x14ac:dyDescent="0.35">
      <c r="B6963" s="752" t="s">
        <v>1700</v>
      </c>
      <c r="C6963" s="752">
        <v>3533</v>
      </c>
      <c r="D6963" s="343" t="s">
        <v>10338</v>
      </c>
      <c r="E6963" s="752" t="s">
        <v>435</v>
      </c>
      <c r="F6963" s="752" t="s">
        <v>1698</v>
      </c>
    </row>
    <row r="6964" spans="2:6" x14ac:dyDescent="0.35">
      <c r="B6964" s="752" t="s">
        <v>1700</v>
      </c>
      <c r="C6964" s="752">
        <v>3533</v>
      </c>
      <c r="D6964" s="343" t="s">
        <v>10529</v>
      </c>
      <c r="E6964" s="752" t="s">
        <v>435</v>
      </c>
      <c r="F6964" s="752" t="s">
        <v>1698</v>
      </c>
    </row>
    <row r="6965" spans="2:6" x14ac:dyDescent="0.35">
      <c r="B6965" s="752" t="s">
        <v>1700</v>
      </c>
      <c r="C6965" s="752">
        <v>3533</v>
      </c>
      <c r="D6965" s="343" t="s">
        <v>10528</v>
      </c>
      <c r="E6965" s="752" t="s">
        <v>435</v>
      </c>
      <c r="F6965" s="752" t="s">
        <v>1698</v>
      </c>
    </row>
    <row r="6966" spans="2:6" x14ac:dyDescent="0.35">
      <c r="B6966" s="752" t="s">
        <v>1700</v>
      </c>
      <c r="C6966" s="752">
        <v>3533</v>
      </c>
      <c r="D6966" s="343" t="s">
        <v>10527</v>
      </c>
      <c r="E6966" s="752" t="s">
        <v>435</v>
      </c>
      <c r="F6966" s="752" t="s">
        <v>1698</v>
      </c>
    </row>
    <row r="6967" spans="2:6" x14ac:dyDescent="0.35">
      <c r="B6967" s="752" t="s">
        <v>1700</v>
      </c>
      <c r="C6967" s="752">
        <v>3533</v>
      </c>
      <c r="D6967" s="343" t="s">
        <v>10526</v>
      </c>
      <c r="E6967" s="752" t="s">
        <v>435</v>
      </c>
      <c r="F6967" s="752" t="s">
        <v>1698</v>
      </c>
    </row>
    <row r="6968" spans="2:6" x14ac:dyDescent="0.35">
      <c r="B6968" s="752" t="s">
        <v>1700</v>
      </c>
      <c r="C6968" s="752">
        <v>3533</v>
      </c>
      <c r="D6968" s="343" t="s">
        <v>10525</v>
      </c>
      <c r="E6968" s="752" t="s">
        <v>435</v>
      </c>
      <c r="F6968" s="752" t="s">
        <v>1698</v>
      </c>
    </row>
    <row r="6969" spans="2:6" x14ac:dyDescent="0.35">
      <c r="B6969" s="752" t="s">
        <v>1700</v>
      </c>
      <c r="C6969" s="752">
        <v>3533</v>
      </c>
      <c r="D6969" s="343" t="s">
        <v>10524</v>
      </c>
      <c r="E6969" s="752" t="s">
        <v>435</v>
      </c>
      <c r="F6969" s="752" t="s">
        <v>1698</v>
      </c>
    </row>
    <row r="6970" spans="2:6" x14ac:dyDescent="0.35">
      <c r="B6970" s="752" t="s">
        <v>1700</v>
      </c>
      <c r="C6970" s="752">
        <v>3533</v>
      </c>
      <c r="D6970" s="343" t="s">
        <v>2254</v>
      </c>
      <c r="E6970" s="752" t="s">
        <v>435</v>
      </c>
      <c r="F6970" s="752" t="s">
        <v>1698</v>
      </c>
    </row>
    <row r="6971" spans="2:6" x14ac:dyDescent="0.35">
      <c r="B6971" s="752" t="s">
        <v>1700</v>
      </c>
      <c r="C6971" s="752">
        <v>3533</v>
      </c>
      <c r="D6971" s="343" t="s">
        <v>10523</v>
      </c>
      <c r="E6971" s="752" t="s">
        <v>435</v>
      </c>
      <c r="F6971" s="752" t="s">
        <v>1698</v>
      </c>
    </row>
    <row r="6972" spans="2:6" x14ac:dyDescent="0.35">
      <c r="B6972" s="752" t="s">
        <v>1700</v>
      </c>
      <c r="C6972" s="752">
        <v>3533</v>
      </c>
      <c r="D6972" s="343" t="s">
        <v>10522</v>
      </c>
      <c r="E6972" s="752" t="s">
        <v>435</v>
      </c>
      <c r="F6972" s="752" t="s">
        <v>1698</v>
      </c>
    </row>
    <row r="6973" spans="2:6" x14ac:dyDescent="0.35">
      <c r="B6973" s="752" t="s">
        <v>1700</v>
      </c>
      <c r="C6973" s="752">
        <v>3537</v>
      </c>
      <c r="D6973" s="343" t="s">
        <v>10521</v>
      </c>
      <c r="E6973" s="752" t="s">
        <v>435</v>
      </c>
      <c r="F6973" s="752" t="s">
        <v>1698</v>
      </c>
    </row>
    <row r="6974" spans="2:6" x14ac:dyDescent="0.35">
      <c r="B6974" s="752" t="s">
        <v>1700</v>
      </c>
      <c r="C6974" s="752">
        <v>3537</v>
      </c>
      <c r="D6974" s="343" t="s">
        <v>10520</v>
      </c>
      <c r="E6974" s="752" t="s">
        <v>435</v>
      </c>
      <c r="F6974" s="752" t="s">
        <v>1698</v>
      </c>
    </row>
    <row r="6975" spans="2:6" x14ac:dyDescent="0.35">
      <c r="B6975" s="752" t="s">
        <v>1700</v>
      </c>
      <c r="C6975" s="752">
        <v>3537</v>
      </c>
      <c r="D6975" s="343" t="s">
        <v>10519</v>
      </c>
      <c r="E6975" s="752" t="s">
        <v>435</v>
      </c>
      <c r="F6975" s="752" t="s">
        <v>1698</v>
      </c>
    </row>
    <row r="6976" spans="2:6" x14ac:dyDescent="0.35">
      <c r="B6976" s="752" t="s">
        <v>1700</v>
      </c>
      <c r="C6976" s="752">
        <v>3537</v>
      </c>
      <c r="D6976" s="343" t="s">
        <v>10518</v>
      </c>
      <c r="E6976" s="752" t="s">
        <v>435</v>
      </c>
      <c r="F6976" s="752" t="s">
        <v>1698</v>
      </c>
    </row>
    <row r="6977" spans="2:6" x14ac:dyDescent="0.35">
      <c r="B6977" s="752" t="s">
        <v>1700</v>
      </c>
      <c r="C6977" s="752">
        <v>3537</v>
      </c>
      <c r="D6977" s="343" t="s">
        <v>10517</v>
      </c>
      <c r="E6977" s="752" t="s">
        <v>435</v>
      </c>
      <c r="F6977" s="752" t="s">
        <v>1698</v>
      </c>
    </row>
    <row r="6978" spans="2:6" x14ac:dyDescent="0.35">
      <c r="B6978" s="752" t="s">
        <v>1700</v>
      </c>
      <c r="C6978" s="752">
        <v>3537</v>
      </c>
      <c r="D6978" s="343" t="s">
        <v>10516</v>
      </c>
      <c r="E6978" s="752" t="s">
        <v>435</v>
      </c>
      <c r="F6978" s="752" t="s">
        <v>1698</v>
      </c>
    </row>
    <row r="6979" spans="2:6" x14ac:dyDescent="0.35">
      <c r="B6979" s="752" t="s">
        <v>1700</v>
      </c>
      <c r="C6979" s="752">
        <v>3537</v>
      </c>
      <c r="D6979" s="343" t="s">
        <v>10515</v>
      </c>
      <c r="E6979" s="752" t="s">
        <v>435</v>
      </c>
      <c r="F6979" s="752" t="s">
        <v>1698</v>
      </c>
    </row>
    <row r="6980" spans="2:6" x14ac:dyDescent="0.35">
      <c r="B6980" s="752" t="s">
        <v>1700</v>
      </c>
      <c r="C6980" s="752">
        <v>3537</v>
      </c>
      <c r="D6980" s="343" t="s">
        <v>10514</v>
      </c>
      <c r="E6980" s="752" t="s">
        <v>435</v>
      </c>
      <c r="F6980" s="752" t="s">
        <v>1698</v>
      </c>
    </row>
    <row r="6981" spans="2:6" x14ac:dyDescent="0.35">
      <c r="B6981" s="752" t="s">
        <v>1700</v>
      </c>
      <c r="C6981" s="752">
        <v>3537</v>
      </c>
      <c r="D6981" s="343" t="s">
        <v>10513</v>
      </c>
      <c r="E6981" s="752" t="s">
        <v>435</v>
      </c>
      <c r="F6981" s="752" t="s">
        <v>1698</v>
      </c>
    </row>
    <row r="6982" spans="2:6" x14ac:dyDescent="0.35">
      <c r="B6982" s="752" t="s">
        <v>1700</v>
      </c>
      <c r="C6982" s="752">
        <v>3540</v>
      </c>
      <c r="D6982" s="343" t="s">
        <v>10512</v>
      </c>
      <c r="E6982" s="752" t="s">
        <v>435</v>
      </c>
      <c r="F6982" s="752" t="s">
        <v>1698</v>
      </c>
    </row>
    <row r="6983" spans="2:6" x14ac:dyDescent="0.35">
      <c r="B6983" s="752" t="s">
        <v>1700</v>
      </c>
      <c r="C6983" s="752">
        <v>3540</v>
      </c>
      <c r="D6983" s="343" t="s">
        <v>10511</v>
      </c>
      <c r="E6983" s="752" t="s">
        <v>435</v>
      </c>
      <c r="F6983" s="752" t="s">
        <v>1698</v>
      </c>
    </row>
    <row r="6984" spans="2:6" x14ac:dyDescent="0.35">
      <c r="B6984" s="752" t="s">
        <v>1700</v>
      </c>
      <c r="C6984" s="752">
        <v>3540</v>
      </c>
      <c r="D6984" s="343" t="s">
        <v>10510</v>
      </c>
      <c r="E6984" s="752" t="s">
        <v>435</v>
      </c>
      <c r="F6984" s="752" t="s">
        <v>1698</v>
      </c>
    </row>
    <row r="6985" spans="2:6" x14ac:dyDescent="0.35">
      <c r="B6985" s="752" t="s">
        <v>1700</v>
      </c>
      <c r="C6985" s="752">
        <v>3542</v>
      </c>
      <c r="D6985" s="343" t="s">
        <v>10509</v>
      </c>
      <c r="E6985" s="752" t="s">
        <v>435</v>
      </c>
      <c r="F6985" s="752" t="s">
        <v>1698</v>
      </c>
    </row>
    <row r="6986" spans="2:6" x14ac:dyDescent="0.35">
      <c r="B6986" s="752" t="s">
        <v>1700</v>
      </c>
      <c r="C6986" s="752">
        <v>3542</v>
      </c>
      <c r="D6986" s="343" t="s">
        <v>10508</v>
      </c>
      <c r="E6986" s="752" t="s">
        <v>435</v>
      </c>
      <c r="F6986" s="752" t="s">
        <v>1698</v>
      </c>
    </row>
    <row r="6987" spans="2:6" x14ac:dyDescent="0.35">
      <c r="B6987" s="752" t="s">
        <v>1700</v>
      </c>
      <c r="C6987" s="752">
        <v>3542</v>
      </c>
      <c r="D6987" s="343" t="s">
        <v>10507</v>
      </c>
      <c r="E6987" s="752" t="s">
        <v>435</v>
      </c>
      <c r="F6987" s="752" t="s">
        <v>1698</v>
      </c>
    </row>
    <row r="6988" spans="2:6" x14ac:dyDescent="0.35">
      <c r="B6988" s="752" t="s">
        <v>1700</v>
      </c>
      <c r="C6988" s="752">
        <v>3544</v>
      </c>
      <c r="D6988" s="343" t="s">
        <v>10506</v>
      </c>
      <c r="E6988" s="752" t="s">
        <v>435</v>
      </c>
      <c r="F6988" s="752" t="s">
        <v>1698</v>
      </c>
    </row>
    <row r="6989" spans="2:6" x14ac:dyDescent="0.35">
      <c r="B6989" s="752" t="s">
        <v>1700</v>
      </c>
      <c r="C6989" s="752">
        <v>3544</v>
      </c>
      <c r="D6989" s="343" t="s">
        <v>10505</v>
      </c>
      <c r="E6989" s="752" t="s">
        <v>435</v>
      </c>
      <c r="F6989" s="752" t="s">
        <v>1698</v>
      </c>
    </row>
    <row r="6990" spans="2:6" x14ac:dyDescent="0.35">
      <c r="B6990" s="752" t="s">
        <v>1700</v>
      </c>
      <c r="C6990" s="752">
        <v>3544</v>
      </c>
      <c r="D6990" s="343" t="s">
        <v>10504</v>
      </c>
      <c r="E6990" s="752" t="s">
        <v>435</v>
      </c>
      <c r="F6990" s="752" t="s">
        <v>1698</v>
      </c>
    </row>
    <row r="6991" spans="2:6" x14ac:dyDescent="0.35">
      <c r="B6991" s="752" t="s">
        <v>1700</v>
      </c>
      <c r="C6991" s="752">
        <v>3544</v>
      </c>
      <c r="D6991" s="343" t="s">
        <v>2022</v>
      </c>
      <c r="E6991" s="752" t="s">
        <v>435</v>
      </c>
      <c r="F6991" s="752" t="s">
        <v>1698</v>
      </c>
    </row>
    <row r="6992" spans="2:6" x14ac:dyDescent="0.35">
      <c r="B6992" s="752" t="s">
        <v>1700</v>
      </c>
      <c r="C6992" s="752">
        <v>3544</v>
      </c>
      <c r="D6992" s="343" t="s">
        <v>10503</v>
      </c>
      <c r="E6992" s="752" t="s">
        <v>435</v>
      </c>
      <c r="F6992" s="752" t="s">
        <v>1698</v>
      </c>
    </row>
    <row r="6993" spans="2:6" x14ac:dyDescent="0.35">
      <c r="B6993" s="752" t="s">
        <v>1700</v>
      </c>
      <c r="C6993" s="752">
        <v>3544</v>
      </c>
      <c r="D6993" s="343" t="s">
        <v>10502</v>
      </c>
      <c r="E6993" s="752" t="s">
        <v>435</v>
      </c>
      <c r="F6993" s="752" t="s">
        <v>1698</v>
      </c>
    </row>
    <row r="6994" spans="2:6" x14ac:dyDescent="0.35">
      <c r="B6994" s="752" t="s">
        <v>1700</v>
      </c>
      <c r="C6994" s="752">
        <v>3544</v>
      </c>
      <c r="D6994" s="343" t="s">
        <v>10501</v>
      </c>
      <c r="E6994" s="752" t="s">
        <v>435</v>
      </c>
      <c r="F6994" s="752" t="s">
        <v>1698</v>
      </c>
    </row>
    <row r="6995" spans="2:6" x14ac:dyDescent="0.35">
      <c r="B6995" s="752" t="s">
        <v>1700</v>
      </c>
      <c r="C6995" s="752">
        <v>3546</v>
      </c>
      <c r="D6995" s="343" t="s">
        <v>10500</v>
      </c>
      <c r="E6995" s="752" t="s">
        <v>435</v>
      </c>
      <c r="F6995" s="752" t="s">
        <v>1698</v>
      </c>
    </row>
    <row r="6996" spans="2:6" x14ac:dyDescent="0.35">
      <c r="B6996" s="752" t="s">
        <v>1700</v>
      </c>
      <c r="C6996" s="752">
        <v>3546</v>
      </c>
      <c r="D6996" s="343" t="s">
        <v>10499</v>
      </c>
      <c r="E6996" s="752" t="s">
        <v>435</v>
      </c>
      <c r="F6996" s="752" t="s">
        <v>1698</v>
      </c>
    </row>
    <row r="6997" spans="2:6" x14ac:dyDescent="0.35">
      <c r="B6997" s="752" t="s">
        <v>1700</v>
      </c>
      <c r="C6997" s="752">
        <v>3546</v>
      </c>
      <c r="D6997" s="343" t="s">
        <v>10498</v>
      </c>
      <c r="E6997" s="752" t="s">
        <v>435</v>
      </c>
      <c r="F6997" s="752" t="s">
        <v>1698</v>
      </c>
    </row>
    <row r="6998" spans="2:6" x14ac:dyDescent="0.35">
      <c r="B6998" s="752" t="s">
        <v>1700</v>
      </c>
      <c r="C6998" s="752">
        <v>3546</v>
      </c>
      <c r="D6998" s="343" t="s">
        <v>10497</v>
      </c>
      <c r="E6998" s="752" t="s">
        <v>435</v>
      </c>
      <c r="F6998" s="752" t="s">
        <v>1698</v>
      </c>
    </row>
    <row r="6999" spans="2:6" x14ac:dyDescent="0.35">
      <c r="B6999" s="752" t="s">
        <v>1700</v>
      </c>
      <c r="C6999" s="752">
        <v>3546</v>
      </c>
      <c r="D6999" s="343" t="s">
        <v>10496</v>
      </c>
      <c r="E6999" s="752" t="s">
        <v>435</v>
      </c>
      <c r="F6999" s="752" t="s">
        <v>1698</v>
      </c>
    </row>
    <row r="7000" spans="2:6" x14ac:dyDescent="0.35">
      <c r="B7000" s="752" t="s">
        <v>1700</v>
      </c>
      <c r="C7000" s="752">
        <v>3546</v>
      </c>
      <c r="D7000" s="343" t="s">
        <v>10495</v>
      </c>
      <c r="E7000" s="752" t="s">
        <v>435</v>
      </c>
      <c r="F7000" s="752" t="s">
        <v>1698</v>
      </c>
    </row>
    <row r="7001" spans="2:6" x14ac:dyDescent="0.35">
      <c r="B7001" s="752" t="s">
        <v>1700</v>
      </c>
      <c r="C7001" s="752">
        <v>3546</v>
      </c>
      <c r="D7001" s="343" t="s">
        <v>10494</v>
      </c>
      <c r="E7001" s="752" t="s">
        <v>435</v>
      </c>
      <c r="F7001" s="752" t="s">
        <v>1698</v>
      </c>
    </row>
    <row r="7002" spans="2:6" x14ac:dyDescent="0.35">
      <c r="B7002" s="752" t="s">
        <v>1700</v>
      </c>
      <c r="C7002" s="752">
        <v>3549</v>
      </c>
      <c r="D7002" s="343" t="s">
        <v>10493</v>
      </c>
      <c r="E7002" s="752" t="s">
        <v>435</v>
      </c>
      <c r="F7002" s="752" t="s">
        <v>1698</v>
      </c>
    </row>
    <row r="7003" spans="2:6" x14ac:dyDescent="0.35">
      <c r="B7003" s="752" t="s">
        <v>1700</v>
      </c>
      <c r="C7003" s="752">
        <v>3549</v>
      </c>
      <c r="D7003" s="343" t="s">
        <v>10492</v>
      </c>
      <c r="E7003" s="752" t="s">
        <v>435</v>
      </c>
      <c r="F7003" s="752" t="s">
        <v>1698</v>
      </c>
    </row>
    <row r="7004" spans="2:6" x14ac:dyDescent="0.35">
      <c r="B7004" s="752" t="s">
        <v>1700</v>
      </c>
      <c r="C7004" s="752">
        <v>3549</v>
      </c>
      <c r="D7004" s="343" t="s">
        <v>5617</v>
      </c>
      <c r="E7004" s="752" t="s">
        <v>435</v>
      </c>
      <c r="F7004" s="752" t="s">
        <v>1698</v>
      </c>
    </row>
    <row r="7005" spans="2:6" x14ac:dyDescent="0.35">
      <c r="B7005" s="752" t="s">
        <v>1700</v>
      </c>
      <c r="C7005" s="752">
        <v>3549</v>
      </c>
      <c r="D7005" s="343" t="s">
        <v>10491</v>
      </c>
      <c r="E7005" s="752" t="s">
        <v>435</v>
      </c>
      <c r="F7005" s="752" t="s">
        <v>1698</v>
      </c>
    </row>
    <row r="7006" spans="2:6" x14ac:dyDescent="0.35">
      <c r="B7006" s="752" t="s">
        <v>1700</v>
      </c>
      <c r="C7006" s="752">
        <v>3549</v>
      </c>
      <c r="D7006" s="343" t="s">
        <v>10490</v>
      </c>
      <c r="E7006" s="752" t="s">
        <v>435</v>
      </c>
      <c r="F7006" s="752" t="s">
        <v>1698</v>
      </c>
    </row>
    <row r="7007" spans="2:6" x14ac:dyDescent="0.35">
      <c r="B7007" s="752" t="s">
        <v>1700</v>
      </c>
      <c r="C7007" s="752">
        <v>3549</v>
      </c>
      <c r="D7007" s="343" t="s">
        <v>10489</v>
      </c>
      <c r="E7007" s="752" t="s">
        <v>435</v>
      </c>
      <c r="F7007" s="752" t="s">
        <v>1698</v>
      </c>
    </row>
    <row r="7008" spans="2:6" x14ac:dyDescent="0.35">
      <c r="B7008" s="752" t="s">
        <v>1700</v>
      </c>
      <c r="C7008" s="752">
        <v>3549</v>
      </c>
      <c r="D7008" s="343" t="s">
        <v>10488</v>
      </c>
      <c r="E7008" s="752" t="s">
        <v>435</v>
      </c>
      <c r="F7008" s="753" t="s">
        <v>1698</v>
      </c>
    </row>
    <row r="7009" spans="2:6" x14ac:dyDescent="0.35">
      <c r="B7009" s="752" t="s">
        <v>1700</v>
      </c>
      <c r="C7009" s="752">
        <v>3549</v>
      </c>
      <c r="D7009" s="343" t="s">
        <v>10487</v>
      </c>
      <c r="E7009" s="752" t="s">
        <v>435</v>
      </c>
      <c r="F7009" s="753" t="s">
        <v>1698</v>
      </c>
    </row>
    <row r="7010" spans="2:6" x14ac:dyDescent="0.35">
      <c r="B7010" s="752" t="s">
        <v>1700</v>
      </c>
      <c r="C7010" s="752">
        <v>3549</v>
      </c>
      <c r="D7010" s="343" t="s">
        <v>10486</v>
      </c>
      <c r="E7010" s="752" t="s">
        <v>435</v>
      </c>
      <c r="F7010" s="753" t="s">
        <v>1698</v>
      </c>
    </row>
    <row r="7011" spans="2:6" x14ac:dyDescent="0.35">
      <c r="B7011" s="752" t="s">
        <v>1700</v>
      </c>
      <c r="C7011" s="752">
        <v>3549</v>
      </c>
      <c r="D7011" s="343" t="s">
        <v>10485</v>
      </c>
      <c r="E7011" s="752" t="s">
        <v>435</v>
      </c>
      <c r="F7011" s="752" t="s">
        <v>1698</v>
      </c>
    </row>
    <row r="7012" spans="2:6" x14ac:dyDescent="0.35">
      <c r="B7012" s="752" t="s">
        <v>1700</v>
      </c>
      <c r="C7012" s="752">
        <v>3549</v>
      </c>
      <c r="D7012" s="343" t="s">
        <v>10484</v>
      </c>
      <c r="E7012" s="752" t="s">
        <v>435</v>
      </c>
      <c r="F7012" s="752" t="s">
        <v>1698</v>
      </c>
    </row>
    <row r="7013" spans="2:6" x14ac:dyDescent="0.35">
      <c r="B7013" s="752" t="s">
        <v>1700</v>
      </c>
      <c r="C7013" s="752">
        <v>3549</v>
      </c>
      <c r="D7013" s="343" t="s">
        <v>10483</v>
      </c>
      <c r="E7013" s="752" t="s">
        <v>435</v>
      </c>
      <c r="F7013" s="752" t="s">
        <v>1698</v>
      </c>
    </row>
    <row r="7014" spans="2:6" x14ac:dyDescent="0.35">
      <c r="B7014" s="752" t="s">
        <v>1700</v>
      </c>
      <c r="C7014" s="752">
        <v>3550</v>
      </c>
      <c r="D7014" s="343" t="s">
        <v>10482</v>
      </c>
      <c r="E7014" s="752" t="s">
        <v>435</v>
      </c>
      <c r="F7014" s="752" t="s">
        <v>1711</v>
      </c>
    </row>
    <row r="7015" spans="2:6" x14ac:dyDescent="0.35">
      <c r="B7015" s="752" t="s">
        <v>1700</v>
      </c>
      <c r="C7015" s="752">
        <v>3550</v>
      </c>
      <c r="D7015" s="343" t="s">
        <v>10481</v>
      </c>
      <c r="E7015" s="752" t="s">
        <v>435</v>
      </c>
      <c r="F7015" s="752" t="s">
        <v>1711</v>
      </c>
    </row>
    <row r="7016" spans="2:6" x14ac:dyDescent="0.35">
      <c r="B7016" s="752" t="s">
        <v>1700</v>
      </c>
      <c r="C7016" s="752">
        <v>3550</v>
      </c>
      <c r="D7016" s="343" t="s">
        <v>10480</v>
      </c>
      <c r="E7016" s="752" t="s">
        <v>435</v>
      </c>
      <c r="F7016" s="752" t="s">
        <v>1711</v>
      </c>
    </row>
    <row r="7017" spans="2:6" x14ac:dyDescent="0.35">
      <c r="B7017" s="752" t="s">
        <v>1700</v>
      </c>
      <c r="C7017" s="752">
        <v>3550</v>
      </c>
      <c r="D7017" s="343" t="s">
        <v>10479</v>
      </c>
      <c r="E7017" s="752" t="s">
        <v>435</v>
      </c>
      <c r="F7017" s="752" t="s">
        <v>1711</v>
      </c>
    </row>
    <row r="7018" spans="2:6" x14ac:dyDescent="0.35">
      <c r="B7018" s="752" t="s">
        <v>1700</v>
      </c>
      <c r="C7018" s="752">
        <v>3550</v>
      </c>
      <c r="D7018" s="343" t="s">
        <v>8705</v>
      </c>
      <c r="E7018" s="752" t="s">
        <v>435</v>
      </c>
      <c r="F7018" s="752" t="s">
        <v>1711</v>
      </c>
    </row>
    <row r="7019" spans="2:6" x14ac:dyDescent="0.35">
      <c r="B7019" s="752" t="s">
        <v>1700</v>
      </c>
      <c r="C7019" s="752">
        <v>3550</v>
      </c>
      <c r="D7019" s="343" t="s">
        <v>10478</v>
      </c>
      <c r="E7019" s="752" t="s">
        <v>435</v>
      </c>
      <c r="F7019" s="752" t="s">
        <v>1711</v>
      </c>
    </row>
    <row r="7020" spans="2:6" x14ac:dyDescent="0.35">
      <c r="B7020" s="752" t="s">
        <v>1700</v>
      </c>
      <c r="C7020" s="752">
        <v>3550</v>
      </c>
      <c r="D7020" s="343" t="s">
        <v>10477</v>
      </c>
      <c r="E7020" s="752" t="s">
        <v>435</v>
      </c>
      <c r="F7020" s="752" t="s">
        <v>1711</v>
      </c>
    </row>
    <row r="7021" spans="2:6" x14ac:dyDescent="0.35">
      <c r="B7021" s="752" t="s">
        <v>1700</v>
      </c>
      <c r="C7021" s="752">
        <v>3550</v>
      </c>
      <c r="D7021" s="343" t="s">
        <v>10476</v>
      </c>
      <c r="E7021" s="752" t="s">
        <v>435</v>
      </c>
      <c r="F7021" s="752" t="s">
        <v>1711</v>
      </c>
    </row>
    <row r="7022" spans="2:6" x14ac:dyDescent="0.35">
      <c r="B7022" s="752" t="s">
        <v>1700</v>
      </c>
      <c r="C7022" s="752">
        <v>3550</v>
      </c>
      <c r="D7022" s="343" t="s">
        <v>10475</v>
      </c>
      <c r="E7022" s="752" t="s">
        <v>435</v>
      </c>
      <c r="F7022" s="752" t="s">
        <v>1711</v>
      </c>
    </row>
    <row r="7023" spans="2:6" x14ac:dyDescent="0.35">
      <c r="B7023" s="752" t="s">
        <v>1700</v>
      </c>
      <c r="C7023" s="752">
        <v>3550</v>
      </c>
      <c r="D7023" s="343" t="s">
        <v>10474</v>
      </c>
      <c r="E7023" s="752" t="s">
        <v>435</v>
      </c>
      <c r="F7023" s="752" t="s">
        <v>1711</v>
      </c>
    </row>
    <row r="7024" spans="2:6" x14ac:dyDescent="0.35">
      <c r="B7024" s="752" t="s">
        <v>1700</v>
      </c>
      <c r="C7024" s="752">
        <v>3550</v>
      </c>
      <c r="D7024" s="343" t="s">
        <v>4780</v>
      </c>
      <c r="E7024" s="752" t="s">
        <v>435</v>
      </c>
      <c r="F7024" s="752" t="s">
        <v>1711</v>
      </c>
    </row>
    <row r="7025" spans="2:6" x14ac:dyDescent="0.35">
      <c r="B7025" s="752" t="s">
        <v>1700</v>
      </c>
      <c r="C7025" s="752">
        <v>3550</v>
      </c>
      <c r="D7025" s="343" t="s">
        <v>10473</v>
      </c>
      <c r="E7025" s="752" t="s">
        <v>435</v>
      </c>
      <c r="F7025" s="752" t="s">
        <v>1711</v>
      </c>
    </row>
    <row r="7026" spans="2:6" x14ac:dyDescent="0.35">
      <c r="B7026" s="752" t="s">
        <v>1700</v>
      </c>
      <c r="C7026" s="752">
        <v>3550</v>
      </c>
      <c r="D7026" s="343" t="s">
        <v>10472</v>
      </c>
      <c r="E7026" s="752" t="s">
        <v>435</v>
      </c>
      <c r="F7026" s="752" t="s">
        <v>1711</v>
      </c>
    </row>
    <row r="7027" spans="2:6" x14ac:dyDescent="0.35">
      <c r="B7027" s="752" t="s">
        <v>1700</v>
      </c>
      <c r="C7027" s="752">
        <v>3550</v>
      </c>
      <c r="D7027" s="343" t="s">
        <v>2039</v>
      </c>
      <c r="E7027" s="752" t="s">
        <v>435</v>
      </c>
      <c r="F7027" s="752" t="s">
        <v>1711</v>
      </c>
    </row>
    <row r="7028" spans="2:6" x14ac:dyDescent="0.35">
      <c r="B7028" s="752" t="s">
        <v>1700</v>
      </c>
      <c r="C7028" s="752">
        <v>3551</v>
      </c>
      <c r="D7028" s="343" t="s">
        <v>10471</v>
      </c>
      <c r="E7028" s="752" t="s">
        <v>435</v>
      </c>
      <c r="F7028" s="752" t="s">
        <v>1711</v>
      </c>
    </row>
    <row r="7029" spans="2:6" x14ac:dyDescent="0.35">
      <c r="B7029" s="752" t="s">
        <v>1700</v>
      </c>
      <c r="C7029" s="752">
        <v>3551</v>
      </c>
      <c r="D7029" s="343" t="s">
        <v>10470</v>
      </c>
      <c r="E7029" s="752" t="s">
        <v>435</v>
      </c>
      <c r="F7029" s="752" t="s">
        <v>1711</v>
      </c>
    </row>
    <row r="7030" spans="2:6" x14ac:dyDescent="0.35">
      <c r="B7030" s="752" t="s">
        <v>1700</v>
      </c>
      <c r="C7030" s="752">
        <v>3551</v>
      </c>
      <c r="D7030" s="343" t="s">
        <v>3960</v>
      </c>
      <c r="E7030" s="752" t="s">
        <v>435</v>
      </c>
      <c r="F7030" s="752" t="s">
        <v>1711</v>
      </c>
    </row>
    <row r="7031" spans="2:6" x14ac:dyDescent="0.35">
      <c r="B7031" s="752" t="s">
        <v>1700</v>
      </c>
      <c r="C7031" s="752">
        <v>3551</v>
      </c>
      <c r="D7031" s="343" t="s">
        <v>10469</v>
      </c>
      <c r="E7031" s="752" t="s">
        <v>435</v>
      </c>
      <c r="F7031" s="752" t="s">
        <v>1711</v>
      </c>
    </row>
    <row r="7032" spans="2:6" x14ac:dyDescent="0.35">
      <c r="B7032" s="752" t="s">
        <v>1700</v>
      </c>
      <c r="C7032" s="752">
        <v>3551</v>
      </c>
      <c r="D7032" s="343" t="s">
        <v>10468</v>
      </c>
      <c r="E7032" s="752" t="s">
        <v>435</v>
      </c>
      <c r="F7032" s="752" t="s">
        <v>1711</v>
      </c>
    </row>
    <row r="7033" spans="2:6" x14ac:dyDescent="0.35">
      <c r="B7033" s="752" t="s">
        <v>1700</v>
      </c>
      <c r="C7033" s="752">
        <v>3551</v>
      </c>
      <c r="D7033" s="343" t="s">
        <v>10467</v>
      </c>
      <c r="E7033" s="752" t="s">
        <v>435</v>
      </c>
      <c r="F7033" s="752" t="s">
        <v>1711</v>
      </c>
    </row>
    <row r="7034" spans="2:6" x14ac:dyDescent="0.35">
      <c r="B7034" s="752" t="s">
        <v>1700</v>
      </c>
      <c r="C7034" s="752">
        <v>3551</v>
      </c>
      <c r="D7034" s="343" t="s">
        <v>10466</v>
      </c>
      <c r="E7034" s="752" t="s">
        <v>435</v>
      </c>
      <c r="F7034" s="752" t="s">
        <v>1711</v>
      </c>
    </row>
    <row r="7035" spans="2:6" x14ac:dyDescent="0.35">
      <c r="B7035" s="752" t="s">
        <v>1700</v>
      </c>
      <c r="C7035" s="752">
        <v>3551</v>
      </c>
      <c r="D7035" s="343" t="s">
        <v>10465</v>
      </c>
      <c r="E7035" s="752" t="s">
        <v>435</v>
      </c>
      <c r="F7035" s="752" t="s">
        <v>1711</v>
      </c>
    </row>
    <row r="7036" spans="2:6" x14ac:dyDescent="0.35">
      <c r="B7036" s="752" t="s">
        <v>1700</v>
      </c>
      <c r="C7036" s="752">
        <v>3551</v>
      </c>
      <c r="D7036" s="343" t="s">
        <v>10464</v>
      </c>
      <c r="E7036" s="752" t="s">
        <v>435</v>
      </c>
      <c r="F7036" s="752" t="s">
        <v>1711</v>
      </c>
    </row>
    <row r="7037" spans="2:6" x14ac:dyDescent="0.35">
      <c r="B7037" s="752" t="s">
        <v>1700</v>
      </c>
      <c r="C7037" s="754">
        <v>3551</v>
      </c>
      <c r="D7037" s="755" t="s">
        <v>10463</v>
      </c>
      <c r="E7037" s="752" t="s">
        <v>435</v>
      </c>
      <c r="F7037" s="752" t="s">
        <v>1698</v>
      </c>
    </row>
    <row r="7038" spans="2:6" x14ac:dyDescent="0.35">
      <c r="B7038" s="752" t="s">
        <v>1700</v>
      </c>
      <c r="C7038" s="752">
        <v>3551</v>
      </c>
      <c r="D7038" s="343" t="s">
        <v>8382</v>
      </c>
      <c r="E7038" s="752" t="s">
        <v>435</v>
      </c>
      <c r="F7038" s="752" t="s">
        <v>1711</v>
      </c>
    </row>
    <row r="7039" spans="2:6" x14ac:dyDescent="0.35">
      <c r="B7039" s="752" t="s">
        <v>1700</v>
      </c>
      <c r="C7039" s="752">
        <v>3551</v>
      </c>
      <c r="D7039" s="343" t="s">
        <v>10462</v>
      </c>
      <c r="E7039" s="752" t="s">
        <v>435</v>
      </c>
      <c r="F7039" s="752" t="s">
        <v>1711</v>
      </c>
    </row>
    <row r="7040" spans="2:6" x14ac:dyDescent="0.35">
      <c r="B7040" s="752" t="s">
        <v>1700</v>
      </c>
      <c r="C7040" s="752">
        <v>3551</v>
      </c>
      <c r="D7040" s="343" t="s">
        <v>6786</v>
      </c>
      <c r="E7040" s="752" t="s">
        <v>435</v>
      </c>
      <c r="F7040" s="752" t="s">
        <v>1711</v>
      </c>
    </row>
    <row r="7041" spans="2:6" x14ac:dyDescent="0.35">
      <c r="B7041" s="752" t="s">
        <v>1700</v>
      </c>
      <c r="C7041" s="752">
        <v>3551</v>
      </c>
      <c r="D7041" s="343" t="s">
        <v>10461</v>
      </c>
      <c r="E7041" s="752" t="s">
        <v>435</v>
      </c>
      <c r="F7041" s="752" t="s">
        <v>1711</v>
      </c>
    </row>
    <row r="7042" spans="2:6" x14ac:dyDescent="0.35">
      <c r="B7042" s="752" t="s">
        <v>1700</v>
      </c>
      <c r="C7042" s="752">
        <v>3551</v>
      </c>
      <c r="D7042" s="343" t="s">
        <v>10460</v>
      </c>
      <c r="E7042" s="752" t="s">
        <v>435</v>
      </c>
      <c r="F7042" s="752" t="s">
        <v>1711</v>
      </c>
    </row>
    <row r="7043" spans="2:6" x14ac:dyDescent="0.35">
      <c r="B7043" s="752" t="s">
        <v>1700</v>
      </c>
      <c r="C7043" s="752">
        <v>3551</v>
      </c>
      <c r="D7043" s="343" t="s">
        <v>10459</v>
      </c>
      <c r="E7043" s="752" t="s">
        <v>435</v>
      </c>
      <c r="F7043" s="752" t="s">
        <v>1711</v>
      </c>
    </row>
    <row r="7044" spans="2:6" x14ac:dyDescent="0.35">
      <c r="B7044" s="752" t="s">
        <v>1700</v>
      </c>
      <c r="C7044" s="752">
        <v>3551</v>
      </c>
      <c r="D7044" s="343" t="s">
        <v>2529</v>
      </c>
      <c r="E7044" s="752" t="s">
        <v>435</v>
      </c>
      <c r="F7044" s="752" t="s">
        <v>1711</v>
      </c>
    </row>
    <row r="7045" spans="2:6" x14ac:dyDescent="0.35">
      <c r="B7045" s="752" t="s">
        <v>1700</v>
      </c>
      <c r="C7045" s="752">
        <v>3551</v>
      </c>
      <c r="D7045" s="343" t="s">
        <v>10458</v>
      </c>
      <c r="E7045" s="752" t="s">
        <v>435</v>
      </c>
      <c r="F7045" s="752" t="s">
        <v>1711</v>
      </c>
    </row>
    <row r="7046" spans="2:6" x14ac:dyDescent="0.35">
      <c r="B7046" s="752" t="s">
        <v>1700</v>
      </c>
      <c r="C7046" s="752">
        <v>3551</v>
      </c>
      <c r="D7046" s="343" t="s">
        <v>10457</v>
      </c>
      <c r="E7046" s="752" t="s">
        <v>435</v>
      </c>
      <c r="F7046" s="752" t="s">
        <v>1711</v>
      </c>
    </row>
    <row r="7047" spans="2:6" x14ac:dyDescent="0.35">
      <c r="B7047" s="752" t="s">
        <v>1700</v>
      </c>
      <c r="C7047" s="752">
        <v>3551</v>
      </c>
      <c r="D7047" s="343" t="s">
        <v>10456</v>
      </c>
      <c r="E7047" s="752" t="s">
        <v>435</v>
      </c>
      <c r="F7047" s="752" t="s">
        <v>1711</v>
      </c>
    </row>
    <row r="7048" spans="2:6" x14ac:dyDescent="0.35">
      <c r="B7048" s="752" t="s">
        <v>1700</v>
      </c>
      <c r="C7048" s="752">
        <v>3551</v>
      </c>
      <c r="D7048" s="343" t="s">
        <v>10455</v>
      </c>
      <c r="E7048" s="752" t="s">
        <v>435</v>
      </c>
      <c r="F7048" s="752" t="s">
        <v>1711</v>
      </c>
    </row>
    <row r="7049" spans="2:6" x14ac:dyDescent="0.35">
      <c r="B7049" s="752" t="s">
        <v>1700</v>
      </c>
      <c r="C7049" s="752">
        <v>3551</v>
      </c>
      <c r="D7049" s="343" t="s">
        <v>10454</v>
      </c>
      <c r="E7049" s="752" t="s">
        <v>435</v>
      </c>
      <c r="F7049" s="752" t="s">
        <v>1711</v>
      </c>
    </row>
    <row r="7050" spans="2:6" x14ac:dyDescent="0.35">
      <c r="B7050" s="752" t="s">
        <v>1700</v>
      </c>
      <c r="C7050" s="752">
        <v>3551</v>
      </c>
      <c r="D7050" s="343" t="s">
        <v>10453</v>
      </c>
      <c r="E7050" s="752" t="s">
        <v>435</v>
      </c>
      <c r="F7050" s="752" t="s">
        <v>1711</v>
      </c>
    </row>
    <row r="7051" spans="2:6" x14ac:dyDescent="0.35">
      <c r="B7051" s="752" t="s">
        <v>1700</v>
      </c>
      <c r="C7051" s="752">
        <v>3551</v>
      </c>
      <c r="D7051" s="343" t="s">
        <v>10452</v>
      </c>
      <c r="E7051" s="752" t="s">
        <v>435</v>
      </c>
      <c r="F7051" s="752" t="s">
        <v>1711</v>
      </c>
    </row>
    <row r="7052" spans="2:6" x14ac:dyDescent="0.35">
      <c r="B7052" s="752" t="s">
        <v>1700</v>
      </c>
      <c r="C7052" s="752">
        <v>3551</v>
      </c>
      <c r="D7052" s="343" t="s">
        <v>10451</v>
      </c>
      <c r="E7052" s="752" t="s">
        <v>435</v>
      </c>
      <c r="F7052" s="752" t="s">
        <v>1711</v>
      </c>
    </row>
    <row r="7053" spans="2:6" x14ac:dyDescent="0.35">
      <c r="B7053" s="752" t="s">
        <v>1700</v>
      </c>
      <c r="C7053" s="752">
        <v>3551</v>
      </c>
      <c r="D7053" s="343" t="s">
        <v>8421</v>
      </c>
      <c r="E7053" s="752" t="s">
        <v>435</v>
      </c>
      <c r="F7053" s="752" t="s">
        <v>1711</v>
      </c>
    </row>
    <row r="7054" spans="2:6" x14ac:dyDescent="0.35">
      <c r="B7054" s="752" t="s">
        <v>1700</v>
      </c>
      <c r="C7054" s="752">
        <v>3551</v>
      </c>
      <c r="D7054" s="343" t="s">
        <v>10450</v>
      </c>
      <c r="E7054" s="752" t="s">
        <v>435</v>
      </c>
      <c r="F7054" s="752" t="s">
        <v>1711</v>
      </c>
    </row>
    <row r="7055" spans="2:6" x14ac:dyDescent="0.35">
      <c r="B7055" s="752" t="s">
        <v>1700</v>
      </c>
      <c r="C7055" s="752">
        <v>3551</v>
      </c>
      <c r="D7055" s="343" t="s">
        <v>10449</v>
      </c>
      <c r="E7055" s="752" t="s">
        <v>435</v>
      </c>
      <c r="F7055" s="752" t="s">
        <v>1711</v>
      </c>
    </row>
    <row r="7056" spans="2:6" x14ac:dyDescent="0.35">
      <c r="B7056" s="752" t="s">
        <v>1700</v>
      </c>
      <c r="C7056" s="752">
        <v>3551</v>
      </c>
      <c r="D7056" s="343" t="s">
        <v>10448</v>
      </c>
      <c r="E7056" s="752" t="s">
        <v>435</v>
      </c>
      <c r="F7056" s="752" t="s">
        <v>1711</v>
      </c>
    </row>
    <row r="7057" spans="2:6" x14ac:dyDescent="0.35">
      <c r="B7057" s="752" t="s">
        <v>1700</v>
      </c>
      <c r="C7057" s="752">
        <v>3551</v>
      </c>
      <c r="D7057" s="343" t="s">
        <v>10447</v>
      </c>
      <c r="E7057" s="752" t="s">
        <v>435</v>
      </c>
      <c r="F7057" s="752" t="s">
        <v>1711</v>
      </c>
    </row>
    <row r="7058" spans="2:6" x14ac:dyDescent="0.35">
      <c r="B7058" s="752" t="s">
        <v>1700</v>
      </c>
      <c r="C7058" s="752">
        <v>3551</v>
      </c>
      <c r="D7058" s="343" t="s">
        <v>10446</v>
      </c>
      <c r="E7058" s="752" t="s">
        <v>435</v>
      </c>
      <c r="F7058" s="752" t="s">
        <v>1711</v>
      </c>
    </row>
    <row r="7059" spans="2:6" x14ac:dyDescent="0.35">
      <c r="B7059" s="752" t="s">
        <v>1700</v>
      </c>
      <c r="C7059" s="752">
        <v>3551</v>
      </c>
      <c r="D7059" s="343" t="s">
        <v>10445</v>
      </c>
      <c r="E7059" s="752" t="s">
        <v>435</v>
      </c>
      <c r="F7059" s="752" t="s">
        <v>1711</v>
      </c>
    </row>
    <row r="7060" spans="2:6" x14ac:dyDescent="0.35">
      <c r="B7060" s="752" t="s">
        <v>1700</v>
      </c>
      <c r="C7060" s="752">
        <v>3551</v>
      </c>
      <c r="D7060" s="343" t="s">
        <v>10444</v>
      </c>
      <c r="E7060" s="752" t="s">
        <v>435</v>
      </c>
      <c r="F7060" s="752" t="s">
        <v>1711</v>
      </c>
    </row>
    <row r="7061" spans="2:6" x14ac:dyDescent="0.35">
      <c r="B7061" s="752" t="s">
        <v>1700</v>
      </c>
      <c r="C7061" s="752">
        <v>3551</v>
      </c>
      <c r="D7061" s="343" t="s">
        <v>10443</v>
      </c>
      <c r="E7061" s="752" t="s">
        <v>435</v>
      </c>
      <c r="F7061" s="752" t="s">
        <v>1711</v>
      </c>
    </row>
    <row r="7062" spans="2:6" x14ac:dyDescent="0.35">
      <c r="B7062" s="752" t="s">
        <v>1700</v>
      </c>
      <c r="C7062" s="752">
        <v>3551</v>
      </c>
      <c r="D7062" s="343" t="s">
        <v>10442</v>
      </c>
      <c r="E7062" s="752" t="s">
        <v>435</v>
      </c>
      <c r="F7062" s="752" t="s">
        <v>1711</v>
      </c>
    </row>
    <row r="7063" spans="2:6" x14ac:dyDescent="0.35">
      <c r="B7063" s="752" t="s">
        <v>1700</v>
      </c>
      <c r="C7063" s="752">
        <v>3551</v>
      </c>
      <c r="D7063" s="343" t="s">
        <v>10441</v>
      </c>
      <c r="E7063" s="752" t="s">
        <v>435</v>
      </c>
      <c r="F7063" s="752" t="s">
        <v>1711</v>
      </c>
    </row>
    <row r="7064" spans="2:6" x14ac:dyDescent="0.35">
      <c r="B7064" s="752" t="s">
        <v>1700</v>
      </c>
      <c r="C7064" s="752">
        <v>3551</v>
      </c>
      <c r="D7064" s="343" t="s">
        <v>10440</v>
      </c>
      <c r="E7064" s="752" t="s">
        <v>435</v>
      </c>
      <c r="F7064" s="752" t="s">
        <v>1711</v>
      </c>
    </row>
    <row r="7065" spans="2:6" x14ac:dyDescent="0.35">
      <c r="B7065" s="752" t="s">
        <v>1700</v>
      </c>
      <c r="C7065" s="752">
        <v>3555</v>
      </c>
      <c r="D7065" s="343" t="s">
        <v>10439</v>
      </c>
      <c r="E7065" s="752" t="s">
        <v>435</v>
      </c>
      <c r="F7065" s="752" t="s">
        <v>1711</v>
      </c>
    </row>
    <row r="7066" spans="2:6" x14ac:dyDescent="0.35">
      <c r="B7066" s="752" t="s">
        <v>1700</v>
      </c>
      <c r="C7066" s="752">
        <v>3555</v>
      </c>
      <c r="D7066" s="343" t="s">
        <v>10438</v>
      </c>
      <c r="E7066" s="752" t="s">
        <v>435</v>
      </c>
      <c r="F7066" s="752" t="s">
        <v>1711</v>
      </c>
    </row>
    <row r="7067" spans="2:6" x14ac:dyDescent="0.35">
      <c r="B7067" s="752" t="s">
        <v>1700</v>
      </c>
      <c r="C7067" s="752">
        <v>3555</v>
      </c>
      <c r="D7067" s="343" t="s">
        <v>10437</v>
      </c>
      <c r="E7067" s="752" t="s">
        <v>435</v>
      </c>
      <c r="F7067" s="752" t="s">
        <v>1711</v>
      </c>
    </row>
    <row r="7068" spans="2:6" x14ac:dyDescent="0.35">
      <c r="B7068" s="752" t="s">
        <v>1700</v>
      </c>
      <c r="C7068" s="752">
        <v>3555</v>
      </c>
      <c r="D7068" s="343" t="s">
        <v>5685</v>
      </c>
      <c r="E7068" s="752" t="s">
        <v>435</v>
      </c>
      <c r="F7068" s="752" t="s">
        <v>1711</v>
      </c>
    </row>
    <row r="7069" spans="2:6" x14ac:dyDescent="0.35">
      <c r="B7069" s="752" t="s">
        <v>1700</v>
      </c>
      <c r="C7069" s="752">
        <v>3555</v>
      </c>
      <c r="D7069" s="343" t="s">
        <v>10436</v>
      </c>
      <c r="E7069" s="752" t="s">
        <v>435</v>
      </c>
      <c r="F7069" s="752" t="s">
        <v>1711</v>
      </c>
    </row>
    <row r="7070" spans="2:6" x14ac:dyDescent="0.35">
      <c r="B7070" s="752" t="s">
        <v>1700</v>
      </c>
      <c r="C7070" s="752">
        <v>3556</v>
      </c>
      <c r="D7070" s="343" t="s">
        <v>10435</v>
      </c>
      <c r="E7070" s="752" t="s">
        <v>435</v>
      </c>
      <c r="F7070" s="752" t="s">
        <v>1711</v>
      </c>
    </row>
    <row r="7071" spans="2:6" x14ac:dyDescent="0.35">
      <c r="B7071" s="752" t="s">
        <v>1700</v>
      </c>
      <c r="C7071" s="752">
        <v>3556</v>
      </c>
      <c r="D7071" s="343" t="s">
        <v>10434</v>
      </c>
      <c r="E7071" s="752" t="s">
        <v>435</v>
      </c>
      <c r="F7071" s="752" t="s">
        <v>1711</v>
      </c>
    </row>
    <row r="7072" spans="2:6" x14ac:dyDescent="0.35">
      <c r="B7072" s="752" t="s">
        <v>1700</v>
      </c>
      <c r="C7072" s="752">
        <v>3556</v>
      </c>
      <c r="D7072" s="343" t="s">
        <v>10433</v>
      </c>
      <c r="E7072" s="752" t="s">
        <v>435</v>
      </c>
      <c r="F7072" s="752" t="s">
        <v>1711</v>
      </c>
    </row>
    <row r="7073" spans="2:6" x14ac:dyDescent="0.35">
      <c r="B7073" s="752" t="s">
        <v>1700</v>
      </c>
      <c r="C7073" s="752">
        <v>3556</v>
      </c>
      <c r="D7073" s="343" t="s">
        <v>10432</v>
      </c>
      <c r="E7073" s="752" t="s">
        <v>435</v>
      </c>
      <c r="F7073" s="752" t="s">
        <v>1711</v>
      </c>
    </row>
    <row r="7074" spans="2:6" x14ac:dyDescent="0.35">
      <c r="B7074" s="752" t="s">
        <v>1700</v>
      </c>
      <c r="C7074" s="752">
        <v>3556</v>
      </c>
      <c r="D7074" s="343" t="s">
        <v>10431</v>
      </c>
      <c r="E7074" s="752" t="s">
        <v>435</v>
      </c>
      <c r="F7074" s="752" t="s">
        <v>1711</v>
      </c>
    </row>
    <row r="7075" spans="2:6" x14ac:dyDescent="0.35">
      <c r="B7075" s="752" t="s">
        <v>1700</v>
      </c>
      <c r="C7075" s="752">
        <v>3556</v>
      </c>
      <c r="D7075" s="343" t="s">
        <v>10430</v>
      </c>
      <c r="E7075" s="752" t="s">
        <v>435</v>
      </c>
      <c r="F7075" s="752" t="s">
        <v>1711</v>
      </c>
    </row>
    <row r="7076" spans="2:6" x14ac:dyDescent="0.35">
      <c r="B7076" s="752" t="s">
        <v>1700</v>
      </c>
      <c r="C7076" s="752">
        <v>3556</v>
      </c>
      <c r="D7076" s="343" t="s">
        <v>10429</v>
      </c>
      <c r="E7076" s="752" t="s">
        <v>435</v>
      </c>
      <c r="F7076" s="752" t="s">
        <v>1711</v>
      </c>
    </row>
    <row r="7077" spans="2:6" x14ac:dyDescent="0.35">
      <c r="B7077" s="752" t="s">
        <v>1700</v>
      </c>
      <c r="C7077" s="752">
        <v>3556</v>
      </c>
      <c r="D7077" s="343" t="s">
        <v>10428</v>
      </c>
      <c r="E7077" s="752" t="s">
        <v>435</v>
      </c>
      <c r="F7077" s="752" t="s">
        <v>1711</v>
      </c>
    </row>
    <row r="7078" spans="2:6" x14ac:dyDescent="0.35">
      <c r="B7078" s="752" t="s">
        <v>1700</v>
      </c>
      <c r="C7078" s="752">
        <v>3556</v>
      </c>
      <c r="D7078" s="343" t="s">
        <v>10427</v>
      </c>
      <c r="E7078" s="752" t="s">
        <v>435</v>
      </c>
      <c r="F7078" s="752" t="s">
        <v>1711</v>
      </c>
    </row>
    <row r="7079" spans="2:6" x14ac:dyDescent="0.35">
      <c r="B7079" s="752" t="s">
        <v>1700</v>
      </c>
      <c r="C7079" s="752">
        <v>3556</v>
      </c>
      <c r="D7079" s="343" t="s">
        <v>4127</v>
      </c>
      <c r="E7079" s="752" t="s">
        <v>435</v>
      </c>
      <c r="F7079" s="752" t="s">
        <v>1711</v>
      </c>
    </row>
    <row r="7080" spans="2:6" x14ac:dyDescent="0.35">
      <c r="B7080" s="752" t="s">
        <v>1700</v>
      </c>
      <c r="C7080" s="752">
        <v>3557</v>
      </c>
      <c r="D7080" s="343" t="s">
        <v>10426</v>
      </c>
      <c r="E7080" s="752" t="s">
        <v>435</v>
      </c>
      <c r="F7080" s="752" t="s">
        <v>1698</v>
      </c>
    </row>
    <row r="7081" spans="2:6" x14ac:dyDescent="0.35">
      <c r="B7081" s="752" t="s">
        <v>1700</v>
      </c>
      <c r="C7081" s="752">
        <v>3557</v>
      </c>
      <c r="D7081" s="343" t="s">
        <v>10425</v>
      </c>
      <c r="E7081" s="752" t="s">
        <v>435</v>
      </c>
      <c r="F7081" s="752" t="s">
        <v>1698</v>
      </c>
    </row>
    <row r="7082" spans="2:6" x14ac:dyDescent="0.35">
      <c r="B7082" s="752" t="s">
        <v>1700</v>
      </c>
      <c r="C7082" s="752">
        <v>3557</v>
      </c>
      <c r="D7082" s="343" t="s">
        <v>10424</v>
      </c>
      <c r="E7082" s="752" t="s">
        <v>435</v>
      </c>
      <c r="F7082" s="752" t="s">
        <v>1698</v>
      </c>
    </row>
    <row r="7083" spans="2:6" x14ac:dyDescent="0.35">
      <c r="B7083" s="752" t="s">
        <v>1700</v>
      </c>
      <c r="C7083" s="752">
        <v>3557</v>
      </c>
      <c r="D7083" s="343" t="s">
        <v>10423</v>
      </c>
      <c r="E7083" s="752" t="s">
        <v>435</v>
      </c>
      <c r="F7083" s="752" t="s">
        <v>1698</v>
      </c>
    </row>
    <row r="7084" spans="2:6" x14ac:dyDescent="0.35">
      <c r="B7084" s="752" t="s">
        <v>1700</v>
      </c>
      <c r="C7084" s="752">
        <v>3558</v>
      </c>
      <c r="D7084" s="343" t="s">
        <v>10422</v>
      </c>
      <c r="E7084" s="752" t="s">
        <v>435</v>
      </c>
      <c r="F7084" s="752" t="s">
        <v>1698</v>
      </c>
    </row>
    <row r="7085" spans="2:6" x14ac:dyDescent="0.35">
      <c r="B7085" s="752" t="s">
        <v>1700</v>
      </c>
      <c r="C7085" s="752">
        <v>3558</v>
      </c>
      <c r="D7085" s="343" t="s">
        <v>10421</v>
      </c>
      <c r="E7085" s="752" t="s">
        <v>435</v>
      </c>
      <c r="F7085" s="752" t="s">
        <v>1698</v>
      </c>
    </row>
    <row r="7086" spans="2:6" x14ac:dyDescent="0.35">
      <c r="B7086" s="752" t="s">
        <v>1700</v>
      </c>
      <c r="C7086" s="752">
        <v>3558</v>
      </c>
      <c r="D7086" s="343" t="s">
        <v>10420</v>
      </c>
      <c r="E7086" s="752" t="s">
        <v>435</v>
      </c>
      <c r="F7086" s="752" t="s">
        <v>1698</v>
      </c>
    </row>
    <row r="7087" spans="2:6" x14ac:dyDescent="0.35">
      <c r="B7087" s="752" t="s">
        <v>1700</v>
      </c>
      <c r="C7087" s="752">
        <v>3558</v>
      </c>
      <c r="D7087" s="343" t="s">
        <v>10419</v>
      </c>
      <c r="E7087" s="752" t="s">
        <v>435</v>
      </c>
      <c r="F7087" s="752" t="s">
        <v>1698</v>
      </c>
    </row>
    <row r="7088" spans="2:6" x14ac:dyDescent="0.35">
      <c r="B7088" s="752" t="s">
        <v>1700</v>
      </c>
      <c r="C7088" s="752">
        <v>3558</v>
      </c>
      <c r="D7088" s="343" t="s">
        <v>2170</v>
      </c>
      <c r="E7088" s="752" t="s">
        <v>435</v>
      </c>
      <c r="F7088" s="752" t="s">
        <v>1698</v>
      </c>
    </row>
    <row r="7089" spans="2:6" x14ac:dyDescent="0.35">
      <c r="B7089" s="752" t="s">
        <v>1700</v>
      </c>
      <c r="C7089" s="752">
        <v>3559</v>
      </c>
      <c r="D7089" s="343" t="s">
        <v>10418</v>
      </c>
      <c r="E7089" s="752" t="s">
        <v>435</v>
      </c>
      <c r="F7089" s="752" t="s">
        <v>1698</v>
      </c>
    </row>
    <row r="7090" spans="2:6" x14ac:dyDescent="0.35">
      <c r="B7090" s="752" t="s">
        <v>1700</v>
      </c>
      <c r="C7090" s="752">
        <v>3559</v>
      </c>
      <c r="D7090" s="343" t="s">
        <v>10417</v>
      </c>
      <c r="E7090" s="752" t="s">
        <v>435</v>
      </c>
      <c r="F7090" s="752" t="s">
        <v>1698</v>
      </c>
    </row>
    <row r="7091" spans="2:6" x14ac:dyDescent="0.35">
      <c r="B7091" s="752" t="s">
        <v>1700</v>
      </c>
      <c r="C7091" s="752">
        <v>3559</v>
      </c>
      <c r="D7091" s="343" t="s">
        <v>10416</v>
      </c>
      <c r="E7091" s="752" t="s">
        <v>435</v>
      </c>
      <c r="F7091" s="752" t="s">
        <v>1698</v>
      </c>
    </row>
    <row r="7092" spans="2:6" x14ac:dyDescent="0.35">
      <c r="B7092" s="752" t="s">
        <v>1700</v>
      </c>
      <c r="C7092" s="752">
        <v>3559</v>
      </c>
      <c r="D7092" s="343" t="s">
        <v>10415</v>
      </c>
      <c r="E7092" s="752" t="s">
        <v>435</v>
      </c>
      <c r="F7092" s="752" t="s">
        <v>1698</v>
      </c>
    </row>
    <row r="7093" spans="2:6" x14ac:dyDescent="0.35">
      <c r="B7093" s="752" t="s">
        <v>1700</v>
      </c>
      <c r="C7093" s="752">
        <v>3559</v>
      </c>
      <c r="D7093" s="343" t="s">
        <v>10414</v>
      </c>
      <c r="E7093" s="752" t="s">
        <v>435</v>
      </c>
      <c r="F7093" s="752" t="s">
        <v>1698</v>
      </c>
    </row>
    <row r="7094" spans="2:6" x14ac:dyDescent="0.35">
      <c r="B7094" s="752" t="s">
        <v>1700</v>
      </c>
      <c r="C7094" s="752">
        <v>3561</v>
      </c>
      <c r="D7094" s="343" t="s">
        <v>10413</v>
      </c>
      <c r="E7094" s="752" t="s">
        <v>435</v>
      </c>
      <c r="F7094" s="752" t="s">
        <v>1698</v>
      </c>
    </row>
    <row r="7095" spans="2:6" x14ac:dyDescent="0.35">
      <c r="B7095" s="752" t="s">
        <v>1700</v>
      </c>
      <c r="C7095" s="752">
        <v>3561</v>
      </c>
      <c r="D7095" s="343" t="s">
        <v>10412</v>
      </c>
      <c r="E7095" s="752" t="s">
        <v>435</v>
      </c>
      <c r="F7095" s="752" t="s">
        <v>1698</v>
      </c>
    </row>
    <row r="7096" spans="2:6" x14ac:dyDescent="0.35">
      <c r="B7096" s="752" t="s">
        <v>1700</v>
      </c>
      <c r="C7096" s="752">
        <v>3561</v>
      </c>
      <c r="D7096" s="343" t="s">
        <v>10411</v>
      </c>
      <c r="E7096" s="752" t="s">
        <v>435</v>
      </c>
      <c r="F7096" s="752" t="s">
        <v>1698</v>
      </c>
    </row>
    <row r="7097" spans="2:6" x14ac:dyDescent="0.35">
      <c r="B7097" s="752" t="s">
        <v>1700</v>
      </c>
      <c r="C7097" s="752">
        <v>3561</v>
      </c>
      <c r="D7097" s="343" t="s">
        <v>10410</v>
      </c>
      <c r="E7097" s="752" t="s">
        <v>435</v>
      </c>
      <c r="F7097" s="752" t="s">
        <v>1698</v>
      </c>
    </row>
    <row r="7098" spans="2:6" x14ac:dyDescent="0.35">
      <c r="B7098" s="752" t="s">
        <v>1700</v>
      </c>
      <c r="C7098" s="752">
        <v>3561</v>
      </c>
      <c r="D7098" s="343" t="s">
        <v>9536</v>
      </c>
      <c r="E7098" s="752" t="s">
        <v>435</v>
      </c>
      <c r="F7098" s="752" t="s">
        <v>1698</v>
      </c>
    </row>
    <row r="7099" spans="2:6" x14ac:dyDescent="0.35">
      <c r="B7099" s="752" t="s">
        <v>1700</v>
      </c>
      <c r="C7099" s="752">
        <v>3561</v>
      </c>
      <c r="D7099" s="343" t="s">
        <v>10409</v>
      </c>
      <c r="E7099" s="752" t="s">
        <v>435</v>
      </c>
      <c r="F7099" s="752" t="s">
        <v>1698</v>
      </c>
    </row>
    <row r="7100" spans="2:6" x14ac:dyDescent="0.35">
      <c r="B7100" s="752" t="s">
        <v>1700</v>
      </c>
      <c r="C7100" s="752">
        <v>3561</v>
      </c>
      <c r="D7100" s="343" t="s">
        <v>4748</v>
      </c>
      <c r="E7100" s="752" t="s">
        <v>435</v>
      </c>
      <c r="F7100" s="752" t="s">
        <v>1698</v>
      </c>
    </row>
    <row r="7101" spans="2:6" x14ac:dyDescent="0.35">
      <c r="B7101" s="752" t="s">
        <v>1700</v>
      </c>
      <c r="C7101" s="752">
        <v>3561</v>
      </c>
      <c r="D7101" s="343" t="s">
        <v>10408</v>
      </c>
      <c r="E7101" s="752" t="s">
        <v>435</v>
      </c>
      <c r="F7101" s="752" t="s">
        <v>1698</v>
      </c>
    </row>
    <row r="7102" spans="2:6" x14ac:dyDescent="0.35">
      <c r="B7102" s="752" t="s">
        <v>1700</v>
      </c>
      <c r="C7102" s="752">
        <v>3562</v>
      </c>
      <c r="D7102" s="343" t="s">
        <v>10407</v>
      </c>
      <c r="E7102" s="752" t="s">
        <v>435</v>
      </c>
      <c r="F7102" s="752" t="s">
        <v>1698</v>
      </c>
    </row>
    <row r="7103" spans="2:6" x14ac:dyDescent="0.35">
      <c r="B7103" s="752" t="s">
        <v>1700</v>
      </c>
      <c r="C7103" s="752">
        <v>3563</v>
      </c>
      <c r="D7103" s="343" t="s">
        <v>10406</v>
      </c>
      <c r="E7103" s="752" t="s">
        <v>435</v>
      </c>
      <c r="F7103" s="752" t="s">
        <v>1698</v>
      </c>
    </row>
    <row r="7104" spans="2:6" x14ac:dyDescent="0.35">
      <c r="B7104" s="752" t="s">
        <v>1700</v>
      </c>
      <c r="C7104" s="752">
        <v>3564</v>
      </c>
      <c r="D7104" s="343" t="s">
        <v>10405</v>
      </c>
      <c r="E7104" s="752" t="s">
        <v>435</v>
      </c>
      <c r="F7104" s="752" t="s">
        <v>1711</v>
      </c>
    </row>
    <row r="7105" spans="2:6" x14ac:dyDescent="0.35">
      <c r="B7105" s="752" t="s">
        <v>1700</v>
      </c>
      <c r="C7105" s="752">
        <v>3564</v>
      </c>
      <c r="D7105" s="343" t="s">
        <v>10404</v>
      </c>
      <c r="E7105" s="752" t="s">
        <v>435</v>
      </c>
      <c r="F7105" s="752" t="s">
        <v>1711</v>
      </c>
    </row>
    <row r="7106" spans="2:6" x14ac:dyDescent="0.35">
      <c r="B7106" s="752" t="s">
        <v>1700</v>
      </c>
      <c r="C7106" s="752">
        <v>3564</v>
      </c>
      <c r="D7106" s="343" t="s">
        <v>10403</v>
      </c>
      <c r="E7106" s="752" t="s">
        <v>435</v>
      </c>
      <c r="F7106" s="752" t="s">
        <v>1711</v>
      </c>
    </row>
    <row r="7107" spans="2:6" x14ac:dyDescent="0.35">
      <c r="B7107" s="752" t="s">
        <v>1700</v>
      </c>
      <c r="C7107" s="752">
        <v>3564</v>
      </c>
      <c r="D7107" s="343" t="s">
        <v>10402</v>
      </c>
      <c r="E7107" s="752" t="s">
        <v>435</v>
      </c>
      <c r="F7107" s="752" t="s">
        <v>1711</v>
      </c>
    </row>
    <row r="7108" spans="2:6" x14ac:dyDescent="0.35">
      <c r="B7108" s="752" t="s">
        <v>1700</v>
      </c>
      <c r="C7108" s="752">
        <v>3564</v>
      </c>
      <c r="D7108" s="343" t="s">
        <v>10401</v>
      </c>
      <c r="E7108" s="752" t="s">
        <v>435</v>
      </c>
      <c r="F7108" s="752" t="s">
        <v>1711</v>
      </c>
    </row>
    <row r="7109" spans="2:6" x14ac:dyDescent="0.35">
      <c r="B7109" s="752" t="s">
        <v>1700</v>
      </c>
      <c r="C7109" s="752">
        <v>3564</v>
      </c>
      <c r="D7109" s="343" t="s">
        <v>10400</v>
      </c>
      <c r="E7109" s="752" t="s">
        <v>435</v>
      </c>
      <c r="F7109" s="752" t="s">
        <v>1711</v>
      </c>
    </row>
    <row r="7110" spans="2:6" x14ac:dyDescent="0.35">
      <c r="B7110" s="752" t="s">
        <v>1700</v>
      </c>
      <c r="C7110" s="752">
        <v>3564</v>
      </c>
      <c r="D7110" s="343" t="s">
        <v>10399</v>
      </c>
      <c r="E7110" s="752" t="s">
        <v>435</v>
      </c>
      <c r="F7110" s="752" t="s">
        <v>1711</v>
      </c>
    </row>
    <row r="7111" spans="2:6" x14ac:dyDescent="0.35">
      <c r="B7111" s="752" t="s">
        <v>1700</v>
      </c>
      <c r="C7111" s="752">
        <v>3564</v>
      </c>
      <c r="D7111" s="343" t="s">
        <v>10398</v>
      </c>
      <c r="E7111" s="752" t="s">
        <v>435</v>
      </c>
      <c r="F7111" s="752" t="s">
        <v>1711</v>
      </c>
    </row>
    <row r="7112" spans="2:6" x14ac:dyDescent="0.35">
      <c r="B7112" s="752" t="s">
        <v>1700</v>
      </c>
      <c r="C7112" s="752">
        <v>3564</v>
      </c>
      <c r="D7112" s="343" t="s">
        <v>10397</v>
      </c>
      <c r="E7112" s="752" t="s">
        <v>435</v>
      </c>
      <c r="F7112" s="752" t="s">
        <v>1711</v>
      </c>
    </row>
    <row r="7113" spans="2:6" x14ac:dyDescent="0.35">
      <c r="B7113" s="752" t="s">
        <v>1700</v>
      </c>
      <c r="C7113" s="752">
        <v>3565</v>
      </c>
      <c r="D7113" s="343" t="s">
        <v>10396</v>
      </c>
      <c r="E7113" s="752" t="s">
        <v>435</v>
      </c>
      <c r="F7113" s="752" t="s">
        <v>1698</v>
      </c>
    </row>
    <row r="7114" spans="2:6" x14ac:dyDescent="0.35">
      <c r="B7114" s="752" t="s">
        <v>1700</v>
      </c>
      <c r="C7114" s="752">
        <v>3566</v>
      </c>
      <c r="D7114" s="343" t="s">
        <v>10395</v>
      </c>
      <c r="E7114" s="752" t="s">
        <v>435</v>
      </c>
      <c r="F7114" s="752" t="s">
        <v>1698</v>
      </c>
    </row>
    <row r="7115" spans="2:6" x14ac:dyDescent="0.35">
      <c r="B7115" s="752" t="s">
        <v>1700</v>
      </c>
      <c r="C7115" s="752">
        <v>3567</v>
      </c>
      <c r="D7115" s="343" t="s">
        <v>10394</v>
      </c>
      <c r="E7115" s="752" t="s">
        <v>435</v>
      </c>
      <c r="F7115" s="752" t="s">
        <v>1698</v>
      </c>
    </row>
    <row r="7116" spans="2:6" x14ac:dyDescent="0.35">
      <c r="B7116" s="752" t="s">
        <v>1700</v>
      </c>
      <c r="C7116" s="752">
        <v>3567</v>
      </c>
      <c r="D7116" s="343" t="s">
        <v>10393</v>
      </c>
      <c r="E7116" s="752" t="s">
        <v>435</v>
      </c>
      <c r="F7116" s="752" t="s">
        <v>1698</v>
      </c>
    </row>
    <row r="7117" spans="2:6" x14ac:dyDescent="0.35">
      <c r="B7117" s="752" t="s">
        <v>1700</v>
      </c>
      <c r="C7117" s="752">
        <v>3568</v>
      </c>
      <c r="D7117" s="343" t="s">
        <v>10392</v>
      </c>
      <c r="E7117" s="752" t="s">
        <v>435</v>
      </c>
      <c r="F7117" s="752" t="s">
        <v>1698</v>
      </c>
    </row>
    <row r="7118" spans="2:6" x14ac:dyDescent="0.35">
      <c r="B7118" s="752" t="s">
        <v>1700</v>
      </c>
      <c r="C7118" s="752">
        <v>3568</v>
      </c>
      <c r="D7118" s="343" t="s">
        <v>10391</v>
      </c>
      <c r="E7118" s="752" t="s">
        <v>435</v>
      </c>
      <c r="F7118" s="752" t="s">
        <v>1698</v>
      </c>
    </row>
    <row r="7119" spans="2:6" x14ac:dyDescent="0.35">
      <c r="B7119" s="752" t="s">
        <v>1700</v>
      </c>
      <c r="C7119" s="752">
        <v>3568</v>
      </c>
      <c r="D7119" s="343" t="s">
        <v>10390</v>
      </c>
      <c r="E7119" s="752" t="s">
        <v>435</v>
      </c>
      <c r="F7119" s="752" t="s">
        <v>1698</v>
      </c>
    </row>
    <row r="7120" spans="2:6" x14ac:dyDescent="0.35">
      <c r="B7120" s="752" t="s">
        <v>1700</v>
      </c>
      <c r="C7120" s="752">
        <v>3568</v>
      </c>
      <c r="D7120" s="343" t="s">
        <v>10389</v>
      </c>
      <c r="E7120" s="752" t="s">
        <v>435</v>
      </c>
      <c r="F7120" s="752" t="s">
        <v>1698</v>
      </c>
    </row>
    <row r="7121" spans="2:6" x14ac:dyDescent="0.35">
      <c r="B7121" s="752" t="s">
        <v>1700</v>
      </c>
      <c r="C7121" s="752">
        <v>3568</v>
      </c>
      <c r="D7121" s="343" t="s">
        <v>10388</v>
      </c>
      <c r="E7121" s="752" t="s">
        <v>435</v>
      </c>
      <c r="F7121" s="752" t="s">
        <v>1698</v>
      </c>
    </row>
    <row r="7122" spans="2:6" x14ac:dyDescent="0.35">
      <c r="B7122" s="752" t="s">
        <v>1700</v>
      </c>
      <c r="C7122" s="752">
        <v>3568</v>
      </c>
      <c r="D7122" s="343" t="s">
        <v>10387</v>
      </c>
      <c r="E7122" s="752" t="s">
        <v>435</v>
      </c>
      <c r="F7122" s="752" t="s">
        <v>1698</v>
      </c>
    </row>
    <row r="7123" spans="2:6" x14ac:dyDescent="0.35">
      <c r="B7123" s="752" t="s">
        <v>1700</v>
      </c>
      <c r="C7123" s="752">
        <v>3568</v>
      </c>
      <c r="D7123" s="343" t="s">
        <v>10386</v>
      </c>
      <c r="E7123" s="752" t="s">
        <v>435</v>
      </c>
      <c r="F7123" s="752" t="s">
        <v>1698</v>
      </c>
    </row>
    <row r="7124" spans="2:6" x14ac:dyDescent="0.35">
      <c r="B7124" s="752" t="s">
        <v>1700</v>
      </c>
      <c r="C7124" s="752">
        <v>3568</v>
      </c>
      <c r="D7124" s="343" t="s">
        <v>10385</v>
      </c>
      <c r="E7124" s="752" t="s">
        <v>435</v>
      </c>
      <c r="F7124" s="752" t="s">
        <v>1698</v>
      </c>
    </row>
    <row r="7125" spans="2:6" x14ac:dyDescent="0.35">
      <c r="B7125" s="752" t="s">
        <v>1700</v>
      </c>
      <c r="C7125" s="752">
        <v>3568</v>
      </c>
      <c r="D7125" s="343" t="s">
        <v>10384</v>
      </c>
      <c r="E7125" s="752" t="s">
        <v>435</v>
      </c>
      <c r="F7125" s="752" t="s">
        <v>1698</v>
      </c>
    </row>
    <row r="7126" spans="2:6" x14ac:dyDescent="0.35">
      <c r="B7126" s="752" t="s">
        <v>1700</v>
      </c>
      <c r="C7126" s="752">
        <v>3568</v>
      </c>
      <c r="D7126" s="343" t="s">
        <v>10383</v>
      </c>
      <c r="E7126" s="752" t="s">
        <v>435</v>
      </c>
      <c r="F7126" s="752" t="s">
        <v>1698</v>
      </c>
    </row>
    <row r="7127" spans="2:6" x14ac:dyDescent="0.35">
      <c r="B7127" s="752" t="s">
        <v>1700</v>
      </c>
      <c r="C7127" s="752">
        <v>3568</v>
      </c>
      <c r="D7127" s="343" t="s">
        <v>10382</v>
      </c>
      <c r="E7127" s="752" t="s">
        <v>435</v>
      </c>
      <c r="F7127" s="752" t="s">
        <v>1698</v>
      </c>
    </row>
    <row r="7128" spans="2:6" x14ac:dyDescent="0.35">
      <c r="B7128" s="752" t="s">
        <v>1700</v>
      </c>
      <c r="C7128" s="752">
        <v>3570</v>
      </c>
      <c r="D7128" s="343" t="s">
        <v>10381</v>
      </c>
      <c r="E7128" s="752" t="s">
        <v>435</v>
      </c>
      <c r="F7128" s="752" t="s">
        <v>1698</v>
      </c>
    </row>
    <row r="7129" spans="2:6" x14ac:dyDescent="0.35">
      <c r="B7129" s="752" t="s">
        <v>1700</v>
      </c>
      <c r="C7129" s="752">
        <v>3570</v>
      </c>
      <c r="D7129" s="343" t="s">
        <v>10380</v>
      </c>
      <c r="E7129" s="752" t="s">
        <v>435</v>
      </c>
      <c r="F7129" s="752" t="s">
        <v>1698</v>
      </c>
    </row>
    <row r="7130" spans="2:6" x14ac:dyDescent="0.35">
      <c r="B7130" s="752" t="s">
        <v>1700</v>
      </c>
      <c r="C7130" s="752">
        <v>3570</v>
      </c>
      <c r="D7130" s="343" t="s">
        <v>10379</v>
      </c>
      <c r="E7130" s="752" t="s">
        <v>435</v>
      </c>
      <c r="F7130" s="752" t="s">
        <v>1698</v>
      </c>
    </row>
    <row r="7131" spans="2:6" x14ac:dyDescent="0.35">
      <c r="B7131" s="752" t="s">
        <v>1700</v>
      </c>
      <c r="C7131" s="752">
        <v>3570</v>
      </c>
      <c r="D7131" s="343" t="s">
        <v>10378</v>
      </c>
      <c r="E7131" s="752" t="s">
        <v>435</v>
      </c>
      <c r="F7131" s="752" t="s">
        <v>1698</v>
      </c>
    </row>
    <row r="7132" spans="2:6" x14ac:dyDescent="0.35">
      <c r="B7132" s="752" t="s">
        <v>1700</v>
      </c>
      <c r="C7132" s="752">
        <v>3570</v>
      </c>
      <c r="D7132" s="343" t="s">
        <v>10377</v>
      </c>
      <c r="E7132" s="752" t="s">
        <v>435</v>
      </c>
      <c r="F7132" s="752" t="s">
        <v>1698</v>
      </c>
    </row>
    <row r="7133" spans="2:6" x14ac:dyDescent="0.35">
      <c r="B7133" s="752" t="s">
        <v>1700</v>
      </c>
      <c r="C7133" s="752">
        <v>3571</v>
      </c>
      <c r="D7133" s="343" t="s">
        <v>10376</v>
      </c>
      <c r="E7133" s="752" t="s">
        <v>435</v>
      </c>
      <c r="F7133" s="752" t="s">
        <v>1698</v>
      </c>
    </row>
    <row r="7134" spans="2:6" x14ac:dyDescent="0.35">
      <c r="B7134" s="752" t="s">
        <v>1700</v>
      </c>
      <c r="C7134" s="752">
        <v>3571</v>
      </c>
      <c r="D7134" s="343" t="s">
        <v>10375</v>
      </c>
      <c r="E7134" s="752" t="s">
        <v>435</v>
      </c>
      <c r="F7134" s="752" t="s">
        <v>1698</v>
      </c>
    </row>
    <row r="7135" spans="2:6" x14ac:dyDescent="0.35">
      <c r="B7135" s="752" t="s">
        <v>1700</v>
      </c>
      <c r="C7135" s="752">
        <v>3571</v>
      </c>
      <c r="D7135" s="343" t="s">
        <v>10374</v>
      </c>
      <c r="E7135" s="752" t="s">
        <v>435</v>
      </c>
      <c r="F7135" s="752" t="s">
        <v>1698</v>
      </c>
    </row>
    <row r="7136" spans="2:6" x14ac:dyDescent="0.35">
      <c r="B7136" s="752" t="s">
        <v>1700</v>
      </c>
      <c r="C7136" s="752">
        <v>3571</v>
      </c>
      <c r="D7136" s="343" t="s">
        <v>10373</v>
      </c>
      <c r="E7136" s="752" t="s">
        <v>435</v>
      </c>
      <c r="F7136" s="752" t="s">
        <v>1698</v>
      </c>
    </row>
    <row r="7137" spans="2:6" x14ac:dyDescent="0.35">
      <c r="B7137" s="752" t="s">
        <v>1700</v>
      </c>
      <c r="C7137" s="752">
        <v>3572</v>
      </c>
      <c r="D7137" s="343" t="s">
        <v>10372</v>
      </c>
      <c r="E7137" s="752" t="s">
        <v>435</v>
      </c>
      <c r="F7137" s="752" t="s">
        <v>1698</v>
      </c>
    </row>
    <row r="7138" spans="2:6" x14ac:dyDescent="0.35">
      <c r="B7138" s="752" t="s">
        <v>1700</v>
      </c>
      <c r="C7138" s="752">
        <v>3572</v>
      </c>
      <c r="D7138" s="343" t="s">
        <v>10371</v>
      </c>
      <c r="E7138" s="752" t="s">
        <v>435</v>
      </c>
      <c r="F7138" s="752" t="s">
        <v>1698</v>
      </c>
    </row>
    <row r="7139" spans="2:6" x14ac:dyDescent="0.35">
      <c r="B7139" s="752" t="s">
        <v>1700</v>
      </c>
      <c r="C7139" s="752">
        <v>3572</v>
      </c>
      <c r="D7139" s="343" t="s">
        <v>6516</v>
      </c>
      <c r="E7139" s="752" t="s">
        <v>435</v>
      </c>
      <c r="F7139" s="752" t="s">
        <v>1698</v>
      </c>
    </row>
    <row r="7140" spans="2:6" x14ac:dyDescent="0.35">
      <c r="B7140" s="752" t="s">
        <v>1700</v>
      </c>
      <c r="C7140" s="752">
        <v>3572</v>
      </c>
      <c r="D7140" s="343" t="s">
        <v>5962</v>
      </c>
      <c r="E7140" s="752" t="s">
        <v>435</v>
      </c>
      <c r="F7140" s="752" t="s">
        <v>1698</v>
      </c>
    </row>
    <row r="7141" spans="2:6" x14ac:dyDescent="0.35">
      <c r="B7141" s="752" t="s">
        <v>1700</v>
      </c>
      <c r="C7141" s="752">
        <v>3573</v>
      </c>
      <c r="D7141" s="343" t="s">
        <v>10370</v>
      </c>
      <c r="E7141" s="752" t="s">
        <v>435</v>
      </c>
      <c r="F7141" s="752" t="s">
        <v>1698</v>
      </c>
    </row>
    <row r="7142" spans="2:6" x14ac:dyDescent="0.35">
      <c r="B7142" s="752" t="s">
        <v>1700</v>
      </c>
      <c r="C7142" s="752">
        <v>3573</v>
      </c>
      <c r="D7142" s="343" t="s">
        <v>10369</v>
      </c>
      <c r="E7142" s="752" t="s">
        <v>435</v>
      </c>
      <c r="F7142" s="752" t="s">
        <v>1698</v>
      </c>
    </row>
    <row r="7143" spans="2:6" x14ac:dyDescent="0.35">
      <c r="B7143" s="752" t="s">
        <v>1700</v>
      </c>
      <c r="C7143" s="752">
        <v>3573</v>
      </c>
      <c r="D7143" s="343" t="s">
        <v>10368</v>
      </c>
      <c r="E7143" s="752" t="s">
        <v>435</v>
      </c>
      <c r="F7143" s="752" t="s">
        <v>1698</v>
      </c>
    </row>
    <row r="7144" spans="2:6" x14ac:dyDescent="0.35">
      <c r="B7144" s="752" t="s">
        <v>1700</v>
      </c>
      <c r="C7144" s="752">
        <v>3573</v>
      </c>
      <c r="D7144" s="343" t="s">
        <v>10367</v>
      </c>
      <c r="E7144" s="752" t="s">
        <v>435</v>
      </c>
      <c r="F7144" s="752" t="s">
        <v>1698</v>
      </c>
    </row>
    <row r="7145" spans="2:6" x14ac:dyDescent="0.35">
      <c r="B7145" s="752" t="s">
        <v>1700</v>
      </c>
      <c r="C7145" s="752">
        <v>3575</v>
      </c>
      <c r="D7145" s="343" t="s">
        <v>8293</v>
      </c>
      <c r="E7145" s="752" t="s">
        <v>435</v>
      </c>
      <c r="F7145" s="752" t="s">
        <v>1698</v>
      </c>
    </row>
    <row r="7146" spans="2:6" x14ac:dyDescent="0.35">
      <c r="B7146" s="752" t="s">
        <v>1700</v>
      </c>
      <c r="C7146" s="752">
        <v>3575</v>
      </c>
      <c r="D7146" s="343" t="s">
        <v>10366</v>
      </c>
      <c r="E7146" s="752" t="s">
        <v>435</v>
      </c>
      <c r="F7146" s="752" t="s">
        <v>1698</v>
      </c>
    </row>
    <row r="7147" spans="2:6" x14ac:dyDescent="0.35">
      <c r="B7147" s="752" t="s">
        <v>1700</v>
      </c>
      <c r="C7147" s="752">
        <v>3575</v>
      </c>
      <c r="D7147" s="343" t="s">
        <v>10365</v>
      </c>
      <c r="E7147" s="752" t="s">
        <v>435</v>
      </c>
      <c r="F7147" s="752" t="s">
        <v>1698</v>
      </c>
    </row>
    <row r="7148" spans="2:6" x14ac:dyDescent="0.35">
      <c r="B7148" s="752" t="s">
        <v>1700</v>
      </c>
      <c r="C7148" s="752">
        <v>3575</v>
      </c>
      <c r="D7148" s="343" t="s">
        <v>10364</v>
      </c>
      <c r="E7148" s="752" t="s">
        <v>435</v>
      </c>
      <c r="F7148" s="752" t="s">
        <v>1698</v>
      </c>
    </row>
    <row r="7149" spans="2:6" x14ac:dyDescent="0.35">
      <c r="B7149" s="752" t="s">
        <v>1700</v>
      </c>
      <c r="C7149" s="752">
        <v>3575</v>
      </c>
      <c r="D7149" s="343" t="s">
        <v>10363</v>
      </c>
      <c r="E7149" s="752" t="s">
        <v>435</v>
      </c>
      <c r="F7149" s="752" t="s">
        <v>1698</v>
      </c>
    </row>
    <row r="7150" spans="2:6" x14ac:dyDescent="0.35">
      <c r="B7150" s="752" t="s">
        <v>1700</v>
      </c>
      <c r="C7150" s="752">
        <v>3575</v>
      </c>
      <c r="D7150" s="343" t="s">
        <v>10362</v>
      </c>
      <c r="E7150" s="752" t="s">
        <v>435</v>
      </c>
      <c r="F7150" s="752" t="s">
        <v>1698</v>
      </c>
    </row>
    <row r="7151" spans="2:6" x14ac:dyDescent="0.35">
      <c r="B7151" s="752" t="s">
        <v>1700</v>
      </c>
      <c r="C7151" s="752">
        <v>3575</v>
      </c>
      <c r="D7151" s="343" t="s">
        <v>10361</v>
      </c>
      <c r="E7151" s="752" t="s">
        <v>435</v>
      </c>
      <c r="F7151" s="752" t="s">
        <v>1698</v>
      </c>
    </row>
    <row r="7152" spans="2:6" x14ac:dyDescent="0.35">
      <c r="B7152" s="752" t="s">
        <v>1700</v>
      </c>
      <c r="C7152" s="752">
        <v>3575</v>
      </c>
      <c r="D7152" s="343" t="s">
        <v>10360</v>
      </c>
      <c r="E7152" s="752" t="s">
        <v>435</v>
      </c>
      <c r="F7152" s="752" t="s">
        <v>1698</v>
      </c>
    </row>
    <row r="7153" spans="2:6" x14ac:dyDescent="0.35">
      <c r="B7153" s="752" t="s">
        <v>1700</v>
      </c>
      <c r="C7153" s="752">
        <v>3575</v>
      </c>
      <c r="D7153" s="343" t="s">
        <v>10359</v>
      </c>
      <c r="E7153" s="752" t="s">
        <v>435</v>
      </c>
      <c r="F7153" s="752" t="s">
        <v>1698</v>
      </c>
    </row>
    <row r="7154" spans="2:6" x14ac:dyDescent="0.35">
      <c r="B7154" s="752" t="s">
        <v>1700</v>
      </c>
      <c r="C7154" s="752">
        <v>3576</v>
      </c>
      <c r="D7154" s="343" t="s">
        <v>10358</v>
      </c>
      <c r="E7154" s="752" t="s">
        <v>435</v>
      </c>
      <c r="F7154" s="752" t="s">
        <v>1698</v>
      </c>
    </row>
    <row r="7155" spans="2:6" x14ac:dyDescent="0.35">
      <c r="B7155" s="752" t="s">
        <v>1700</v>
      </c>
      <c r="C7155" s="752">
        <v>3579</v>
      </c>
      <c r="D7155" s="343" t="s">
        <v>10357</v>
      </c>
      <c r="E7155" s="752" t="s">
        <v>435</v>
      </c>
      <c r="F7155" s="752" t="s">
        <v>1698</v>
      </c>
    </row>
    <row r="7156" spans="2:6" x14ac:dyDescent="0.35">
      <c r="B7156" s="752" t="s">
        <v>1700</v>
      </c>
      <c r="C7156" s="752">
        <v>3579</v>
      </c>
      <c r="D7156" s="343" t="s">
        <v>10356</v>
      </c>
      <c r="E7156" s="752" t="s">
        <v>435</v>
      </c>
      <c r="F7156" s="752" t="s">
        <v>1698</v>
      </c>
    </row>
    <row r="7157" spans="2:6" x14ac:dyDescent="0.35">
      <c r="B7157" s="752" t="s">
        <v>1700</v>
      </c>
      <c r="C7157" s="752">
        <v>3579</v>
      </c>
      <c r="D7157" s="343" t="s">
        <v>10355</v>
      </c>
      <c r="E7157" s="752" t="s">
        <v>435</v>
      </c>
      <c r="F7157" s="752" t="s">
        <v>1698</v>
      </c>
    </row>
    <row r="7158" spans="2:6" x14ac:dyDescent="0.35">
      <c r="B7158" s="752" t="s">
        <v>1700</v>
      </c>
      <c r="C7158" s="752">
        <v>3579</v>
      </c>
      <c r="D7158" s="343" t="s">
        <v>10354</v>
      </c>
      <c r="E7158" s="752" t="s">
        <v>435</v>
      </c>
      <c r="F7158" s="752" t="s">
        <v>1698</v>
      </c>
    </row>
    <row r="7159" spans="2:6" x14ac:dyDescent="0.35">
      <c r="B7159" s="752" t="s">
        <v>1700</v>
      </c>
      <c r="C7159" s="752">
        <v>3579</v>
      </c>
      <c r="D7159" s="343" t="s">
        <v>10353</v>
      </c>
      <c r="E7159" s="752" t="s">
        <v>435</v>
      </c>
      <c r="F7159" s="752" t="s">
        <v>1698</v>
      </c>
    </row>
    <row r="7160" spans="2:6" x14ac:dyDescent="0.35">
      <c r="B7160" s="752" t="s">
        <v>1700</v>
      </c>
      <c r="C7160" s="752">
        <v>3579</v>
      </c>
      <c r="D7160" s="343" t="s">
        <v>10352</v>
      </c>
      <c r="E7160" s="752" t="s">
        <v>435</v>
      </c>
      <c r="F7160" s="752" t="s">
        <v>1698</v>
      </c>
    </row>
    <row r="7161" spans="2:6" x14ac:dyDescent="0.35">
      <c r="B7161" s="752" t="s">
        <v>1700</v>
      </c>
      <c r="C7161" s="752">
        <v>3579</v>
      </c>
      <c r="D7161" s="343" t="s">
        <v>10351</v>
      </c>
      <c r="E7161" s="752" t="s">
        <v>435</v>
      </c>
      <c r="F7161" s="752" t="s">
        <v>1698</v>
      </c>
    </row>
    <row r="7162" spans="2:6" x14ac:dyDescent="0.35">
      <c r="B7162" s="752" t="s">
        <v>1700</v>
      </c>
      <c r="C7162" s="752">
        <v>3579</v>
      </c>
      <c r="D7162" s="343" t="s">
        <v>10350</v>
      </c>
      <c r="E7162" s="752" t="s">
        <v>435</v>
      </c>
      <c r="F7162" s="752" t="s">
        <v>1698</v>
      </c>
    </row>
    <row r="7163" spans="2:6" x14ac:dyDescent="0.35">
      <c r="B7163" s="752" t="s">
        <v>1700</v>
      </c>
      <c r="C7163" s="752">
        <v>3579</v>
      </c>
      <c r="D7163" s="343" t="s">
        <v>10349</v>
      </c>
      <c r="E7163" s="752" t="s">
        <v>435</v>
      </c>
      <c r="F7163" s="752" t="s">
        <v>1698</v>
      </c>
    </row>
    <row r="7164" spans="2:6" x14ac:dyDescent="0.35">
      <c r="B7164" s="752" t="s">
        <v>1700</v>
      </c>
      <c r="C7164" s="752">
        <v>3579</v>
      </c>
      <c r="D7164" s="343" t="s">
        <v>10348</v>
      </c>
      <c r="E7164" s="752" t="s">
        <v>435</v>
      </c>
      <c r="F7164" s="752" t="s">
        <v>1698</v>
      </c>
    </row>
    <row r="7165" spans="2:6" x14ac:dyDescent="0.35">
      <c r="B7165" s="752" t="s">
        <v>1700</v>
      </c>
      <c r="C7165" s="752">
        <v>3579</v>
      </c>
      <c r="D7165" s="343" t="s">
        <v>10347</v>
      </c>
      <c r="E7165" s="752" t="s">
        <v>435</v>
      </c>
      <c r="F7165" s="752" t="s">
        <v>1698</v>
      </c>
    </row>
    <row r="7166" spans="2:6" x14ac:dyDescent="0.35">
      <c r="B7166" s="752" t="s">
        <v>1700</v>
      </c>
      <c r="C7166" s="752">
        <v>3579</v>
      </c>
      <c r="D7166" s="343" t="s">
        <v>10346</v>
      </c>
      <c r="E7166" s="752" t="s">
        <v>435</v>
      </c>
      <c r="F7166" s="752" t="s">
        <v>1698</v>
      </c>
    </row>
    <row r="7167" spans="2:6" x14ac:dyDescent="0.35">
      <c r="B7167" s="752" t="s">
        <v>1700</v>
      </c>
      <c r="C7167" s="752">
        <v>3579</v>
      </c>
      <c r="D7167" s="343" t="s">
        <v>10345</v>
      </c>
      <c r="E7167" s="752" t="s">
        <v>435</v>
      </c>
      <c r="F7167" s="752" t="s">
        <v>1698</v>
      </c>
    </row>
    <row r="7168" spans="2:6" x14ac:dyDescent="0.35">
      <c r="B7168" s="752" t="s">
        <v>1700</v>
      </c>
      <c r="C7168" s="752">
        <v>3579</v>
      </c>
      <c r="D7168" s="343" t="s">
        <v>10344</v>
      </c>
      <c r="E7168" s="752" t="s">
        <v>435</v>
      </c>
      <c r="F7168" s="752" t="s">
        <v>1698</v>
      </c>
    </row>
    <row r="7169" spans="2:6" x14ac:dyDescent="0.35">
      <c r="B7169" s="752" t="s">
        <v>1700</v>
      </c>
      <c r="C7169" s="752">
        <v>3579</v>
      </c>
      <c r="D7169" s="343" t="s">
        <v>10343</v>
      </c>
      <c r="E7169" s="752" t="s">
        <v>435</v>
      </c>
      <c r="F7169" s="752" t="s">
        <v>1698</v>
      </c>
    </row>
    <row r="7170" spans="2:6" x14ac:dyDescent="0.35">
      <c r="B7170" s="752" t="s">
        <v>1700</v>
      </c>
      <c r="C7170" s="752">
        <v>3579</v>
      </c>
      <c r="D7170" s="343" t="s">
        <v>10342</v>
      </c>
      <c r="E7170" s="752" t="s">
        <v>435</v>
      </c>
      <c r="F7170" s="752" t="s">
        <v>1698</v>
      </c>
    </row>
    <row r="7171" spans="2:6" x14ac:dyDescent="0.35">
      <c r="B7171" s="752" t="s">
        <v>1700</v>
      </c>
      <c r="C7171" s="752">
        <v>3579</v>
      </c>
      <c r="D7171" s="343" t="s">
        <v>10341</v>
      </c>
      <c r="E7171" s="752" t="s">
        <v>435</v>
      </c>
      <c r="F7171" s="752" t="s">
        <v>1698</v>
      </c>
    </row>
    <row r="7172" spans="2:6" x14ac:dyDescent="0.35">
      <c r="B7172" s="752" t="s">
        <v>1700</v>
      </c>
      <c r="C7172" s="752">
        <v>3579</v>
      </c>
      <c r="D7172" s="343" t="s">
        <v>10340</v>
      </c>
      <c r="E7172" s="752" t="s">
        <v>435</v>
      </c>
      <c r="F7172" s="752" t="s">
        <v>1698</v>
      </c>
    </row>
    <row r="7173" spans="2:6" x14ac:dyDescent="0.35">
      <c r="B7173" s="752" t="s">
        <v>1700</v>
      </c>
      <c r="C7173" s="752">
        <v>3579</v>
      </c>
      <c r="D7173" s="343" t="s">
        <v>10339</v>
      </c>
      <c r="E7173" s="752" t="s">
        <v>435</v>
      </c>
      <c r="F7173" s="752" t="s">
        <v>1698</v>
      </c>
    </row>
    <row r="7174" spans="2:6" x14ac:dyDescent="0.35">
      <c r="B7174" s="752" t="s">
        <v>1700</v>
      </c>
      <c r="C7174" s="752">
        <v>3579</v>
      </c>
      <c r="D7174" s="343" t="s">
        <v>10338</v>
      </c>
      <c r="E7174" s="752" t="s">
        <v>435</v>
      </c>
      <c r="F7174" s="752" t="s">
        <v>1698</v>
      </c>
    </row>
    <row r="7175" spans="2:6" x14ac:dyDescent="0.35">
      <c r="B7175" s="752" t="s">
        <v>1700</v>
      </c>
      <c r="C7175" s="752">
        <v>3579</v>
      </c>
      <c r="D7175" s="343" t="s">
        <v>10337</v>
      </c>
      <c r="E7175" s="752" t="s">
        <v>435</v>
      </c>
      <c r="F7175" s="752" t="s">
        <v>1698</v>
      </c>
    </row>
    <row r="7176" spans="2:6" x14ac:dyDescent="0.35">
      <c r="B7176" s="752" t="s">
        <v>1700</v>
      </c>
      <c r="C7176" s="752">
        <v>3579</v>
      </c>
      <c r="D7176" s="343" t="s">
        <v>5549</v>
      </c>
      <c r="E7176" s="752" t="s">
        <v>435</v>
      </c>
      <c r="F7176" s="752" t="s">
        <v>1698</v>
      </c>
    </row>
    <row r="7177" spans="2:6" x14ac:dyDescent="0.35">
      <c r="B7177" s="752" t="s">
        <v>1700</v>
      </c>
      <c r="C7177" s="752">
        <v>3579</v>
      </c>
      <c r="D7177" s="343" t="s">
        <v>10336</v>
      </c>
      <c r="E7177" s="752" t="s">
        <v>435</v>
      </c>
      <c r="F7177" s="752" t="s">
        <v>1698</v>
      </c>
    </row>
    <row r="7178" spans="2:6" x14ac:dyDescent="0.35">
      <c r="B7178" s="752" t="s">
        <v>1700</v>
      </c>
      <c r="C7178" s="752">
        <v>3579</v>
      </c>
      <c r="D7178" s="343" t="s">
        <v>10335</v>
      </c>
      <c r="E7178" s="752" t="s">
        <v>435</v>
      </c>
      <c r="F7178" s="752" t="s">
        <v>1698</v>
      </c>
    </row>
    <row r="7179" spans="2:6" x14ac:dyDescent="0.35">
      <c r="B7179" s="752" t="s">
        <v>1700</v>
      </c>
      <c r="C7179" s="752">
        <v>3579</v>
      </c>
      <c r="D7179" s="343" t="s">
        <v>10334</v>
      </c>
      <c r="E7179" s="752" t="s">
        <v>435</v>
      </c>
      <c r="F7179" s="752" t="s">
        <v>1698</v>
      </c>
    </row>
    <row r="7180" spans="2:6" x14ac:dyDescent="0.35">
      <c r="B7180" s="752" t="s">
        <v>1700</v>
      </c>
      <c r="C7180" s="752">
        <v>3579</v>
      </c>
      <c r="D7180" s="343" t="s">
        <v>10333</v>
      </c>
      <c r="E7180" s="752" t="s">
        <v>435</v>
      </c>
      <c r="F7180" s="752" t="s">
        <v>1698</v>
      </c>
    </row>
    <row r="7181" spans="2:6" x14ac:dyDescent="0.35">
      <c r="B7181" s="752" t="s">
        <v>1700</v>
      </c>
      <c r="C7181" s="752">
        <v>3579</v>
      </c>
      <c r="D7181" s="343" t="s">
        <v>10332</v>
      </c>
      <c r="E7181" s="752" t="s">
        <v>435</v>
      </c>
      <c r="F7181" s="752" t="s">
        <v>1698</v>
      </c>
    </row>
    <row r="7182" spans="2:6" x14ac:dyDescent="0.35">
      <c r="B7182" s="752" t="s">
        <v>1700</v>
      </c>
      <c r="C7182" s="752">
        <v>3579</v>
      </c>
      <c r="D7182" s="343" t="s">
        <v>10331</v>
      </c>
      <c r="E7182" s="752" t="s">
        <v>435</v>
      </c>
      <c r="F7182" s="752" t="s">
        <v>1698</v>
      </c>
    </row>
    <row r="7183" spans="2:6" x14ac:dyDescent="0.35">
      <c r="B7183" s="752" t="s">
        <v>1700</v>
      </c>
      <c r="C7183" s="752">
        <v>3579</v>
      </c>
      <c r="D7183" s="343" t="s">
        <v>10330</v>
      </c>
      <c r="E7183" s="752" t="s">
        <v>435</v>
      </c>
      <c r="F7183" s="752" t="s">
        <v>1698</v>
      </c>
    </row>
    <row r="7184" spans="2:6" x14ac:dyDescent="0.35">
      <c r="B7184" s="752" t="s">
        <v>1700</v>
      </c>
      <c r="C7184" s="752">
        <v>3580</v>
      </c>
      <c r="D7184" s="343" t="s">
        <v>10329</v>
      </c>
      <c r="E7184" s="752" t="s">
        <v>435</v>
      </c>
      <c r="F7184" s="752" t="s">
        <v>1698</v>
      </c>
    </row>
    <row r="7185" spans="2:6" x14ac:dyDescent="0.35">
      <c r="B7185" s="752" t="s">
        <v>1700</v>
      </c>
      <c r="C7185" s="752">
        <v>3581</v>
      </c>
      <c r="D7185" s="343" t="s">
        <v>10328</v>
      </c>
      <c r="E7185" s="752" t="s">
        <v>435</v>
      </c>
      <c r="F7185" s="752" t="s">
        <v>1698</v>
      </c>
    </row>
    <row r="7186" spans="2:6" x14ac:dyDescent="0.35">
      <c r="B7186" s="752" t="s">
        <v>1700</v>
      </c>
      <c r="C7186" s="752">
        <v>3583</v>
      </c>
      <c r="D7186" s="343" t="s">
        <v>10327</v>
      </c>
      <c r="E7186" s="752" t="s">
        <v>435</v>
      </c>
      <c r="F7186" s="752" t="s">
        <v>1698</v>
      </c>
    </row>
    <row r="7187" spans="2:6" x14ac:dyDescent="0.35">
      <c r="B7187" s="752" t="s">
        <v>1700</v>
      </c>
      <c r="C7187" s="752">
        <v>3584</v>
      </c>
      <c r="D7187" s="343" t="s">
        <v>10326</v>
      </c>
      <c r="E7187" s="752" t="s">
        <v>435</v>
      </c>
      <c r="F7187" s="752" t="s">
        <v>1698</v>
      </c>
    </row>
    <row r="7188" spans="2:6" x14ac:dyDescent="0.35">
      <c r="B7188" s="752" t="s">
        <v>1700</v>
      </c>
      <c r="C7188" s="752">
        <v>3584</v>
      </c>
      <c r="D7188" s="343" t="s">
        <v>10325</v>
      </c>
      <c r="E7188" s="752" t="s">
        <v>435</v>
      </c>
      <c r="F7188" s="752" t="s">
        <v>1698</v>
      </c>
    </row>
    <row r="7189" spans="2:6" x14ac:dyDescent="0.35">
      <c r="B7189" s="752" t="s">
        <v>1700</v>
      </c>
      <c r="C7189" s="752">
        <v>3585</v>
      </c>
      <c r="D7189" s="343" t="s">
        <v>10324</v>
      </c>
      <c r="E7189" s="752" t="s">
        <v>435</v>
      </c>
      <c r="F7189" s="752" t="s">
        <v>1711</v>
      </c>
    </row>
    <row r="7190" spans="2:6" x14ac:dyDescent="0.35">
      <c r="B7190" s="752" t="s">
        <v>1700</v>
      </c>
      <c r="C7190" s="752">
        <v>3585</v>
      </c>
      <c r="D7190" s="343" t="s">
        <v>10323</v>
      </c>
      <c r="E7190" s="752" t="s">
        <v>435</v>
      </c>
      <c r="F7190" s="752" t="s">
        <v>1711</v>
      </c>
    </row>
    <row r="7191" spans="2:6" x14ac:dyDescent="0.35">
      <c r="B7191" s="752" t="s">
        <v>1700</v>
      </c>
      <c r="C7191" s="752">
        <v>3585</v>
      </c>
      <c r="D7191" s="343" t="s">
        <v>10322</v>
      </c>
      <c r="E7191" s="752" t="s">
        <v>435</v>
      </c>
      <c r="F7191" s="752" t="s">
        <v>1711</v>
      </c>
    </row>
    <row r="7192" spans="2:6" x14ac:dyDescent="0.35">
      <c r="B7192" s="752" t="s">
        <v>1700</v>
      </c>
      <c r="C7192" s="752">
        <v>3585</v>
      </c>
      <c r="D7192" s="343" t="s">
        <v>10321</v>
      </c>
      <c r="E7192" s="752" t="s">
        <v>435</v>
      </c>
      <c r="F7192" s="752" t="s">
        <v>1711</v>
      </c>
    </row>
    <row r="7193" spans="2:6" x14ac:dyDescent="0.35">
      <c r="B7193" s="752" t="s">
        <v>1700</v>
      </c>
      <c r="C7193" s="752">
        <v>3585</v>
      </c>
      <c r="D7193" s="343" t="s">
        <v>10320</v>
      </c>
      <c r="E7193" s="752" t="s">
        <v>435</v>
      </c>
      <c r="F7193" s="752" t="s">
        <v>1711</v>
      </c>
    </row>
    <row r="7194" spans="2:6" x14ac:dyDescent="0.35">
      <c r="B7194" s="752" t="s">
        <v>1700</v>
      </c>
      <c r="C7194" s="752">
        <v>3585</v>
      </c>
      <c r="D7194" s="343" t="s">
        <v>10319</v>
      </c>
      <c r="E7194" s="752" t="s">
        <v>435</v>
      </c>
      <c r="F7194" s="752" t="s">
        <v>1711</v>
      </c>
    </row>
    <row r="7195" spans="2:6" x14ac:dyDescent="0.35">
      <c r="B7195" s="752" t="s">
        <v>1700</v>
      </c>
      <c r="C7195" s="752">
        <v>3585</v>
      </c>
      <c r="D7195" s="343" t="s">
        <v>10318</v>
      </c>
      <c r="E7195" s="752" t="s">
        <v>435</v>
      </c>
      <c r="F7195" s="752" t="s">
        <v>1711</v>
      </c>
    </row>
    <row r="7196" spans="2:6" x14ac:dyDescent="0.35">
      <c r="B7196" s="752" t="s">
        <v>1700</v>
      </c>
      <c r="C7196" s="752">
        <v>3585</v>
      </c>
      <c r="D7196" s="343" t="s">
        <v>10317</v>
      </c>
      <c r="E7196" s="752" t="s">
        <v>435</v>
      </c>
      <c r="F7196" s="752" t="s">
        <v>1711</v>
      </c>
    </row>
    <row r="7197" spans="2:6" x14ac:dyDescent="0.35">
      <c r="B7197" s="752" t="s">
        <v>1700</v>
      </c>
      <c r="C7197" s="752">
        <v>3585</v>
      </c>
      <c r="D7197" s="343" t="s">
        <v>10316</v>
      </c>
      <c r="E7197" s="752" t="s">
        <v>435</v>
      </c>
      <c r="F7197" s="752" t="s">
        <v>1711</v>
      </c>
    </row>
    <row r="7198" spans="2:6" x14ac:dyDescent="0.35">
      <c r="B7198" s="752" t="s">
        <v>1700</v>
      </c>
      <c r="C7198" s="752">
        <v>3585</v>
      </c>
      <c r="D7198" s="343" t="s">
        <v>10315</v>
      </c>
      <c r="E7198" s="752" t="s">
        <v>435</v>
      </c>
      <c r="F7198" s="752" t="s">
        <v>1711</v>
      </c>
    </row>
    <row r="7199" spans="2:6" x14ac:dyDescent="0.35">
      <c r="B7199" s="752" t="s">
        <v>1700</v>
      </c>
      <c r="C7199" s="752">
        <v>3585</v>
      </c>
      <c r="D7199" s="343" t="s">
        <v>10314</v>
      </c>
      <c r="E7199" s="752" t="s">
        <v>435</v>
      </c>
      <c r="F7199" s="752" t="s">
        <v>1698</v>
      </c>
    </row>
    <row r="7200" spans="2:6" x14ac:dyDescent="0.35">
      <c r="B7200" s="752" t="s">
        <v>1700</v>
      </c>
      <c r="C7200" s="752">
        <v>3585</v>
      </c>
      <c r="D7200" s="343" t="s">
        <v>10313</v>
      </c>
      <c r="E7200" s="752" t="s">
        <v>435</v>
      </c>
      <c r="F7200" s="752" t="s">
        <v>1711</v>
      </c>
    </row>
    <row r="7201" spans="2:6" x14ac:dyDescent="0.35">
      <c r="B7201" s="752" t="s">
        <v>1700</v>
      </c>
      <c r="C7201" s="752">
        <v>3585</v>
      </c>
      <c r="D7201" s="343" t="s">
        <v>10312</v>
      </c>
      <c r="E7201" s="752" t="s">
        <v>435</v>
      </c>
      <c r="F7201" s="752" t="s">
        <v>1711</v>
      </c>
    </row>
    <row r="7202" spans="2:6" x14ac:dyDescent="0.35">
      <c r="B7202" s="752" t="s">
        <v>1700</v>
      </c>
      <c r="C7202" s="752">
        <v>3585</v>
      </c>
      <c r="D7202" s="343" t="s">
        <v>10311</v>
      </c>
      <c r="E7202" s="752" t="s">
        <v>435</v>
      </c>
      <c r="F7202" s="752" t="s">
        <v>1711</v>
      </c>
    </row>
    <row r="7203" spans="2:6" x14ac:dyDescent="0.35">
      <c r="B7203" s="752" t="s">
        <v>1700</v>
      </c>
      <c r="C7203" s="752">
        <v>3586</v>
      </c>
      <c r="D7203" s="343" t="s">
        <v>10310</v>
      </c>
      <c r="E7203" s="752" t="s">
        <v>435</v>
      </c>
      <c r="F7203" s="752" t="s">
        <v>1698</v>
      </c>
    </row>
    <row r="7204" spans="2:6" x14ac:dyDescent="0.35">
      <c r="B7204" s="752" t="s">
        <v>1700</v>
      </c>
      <c r="C7204" s="752">
        <v>3586</v>
      </c>
      <c r="D7204" s="343" t="s">
        <v>10309</v>
      </c>
      <c r="E7204" s="752" t="s">
        <v>435</v>
      </c>
      <c r="F7204" s="752" t="s">
        <v>1698</v>
      </c>
    </row>
    <row r="7205" spans="2:6" x14ac:dyDescent="0.35">
      <c r="B7205" s="752" t="s">
        <v>1700</v>
      </c>
      <c r="C7205" s="752">
        <v>3586</v>
      </c>
      <c r="D7205" s="343" t="s">
        <v>10308</v>
      </c>
      <c r="E7205" s="752" t="s">
        <v>435</v>
      </c>
      <c r="F7205" s="752" t="s">
        <v>1698</v>
      </c>
    </row>
    <row r="7206" spans="2:6" x14ac:dyDescent="0.35">
      <c r="B7206" s="752" t="s">
        <v>1700</v>
      </c>
      <c r="C7206" s="752">
        <v>3586</v>
      </c>
      <c r="D7206" s="343" t="s">
        <v>10307</v>
      </c>
      <c r="E7206" s="752" t="s">
        <v>435</v>
      </c>
      <c r="F7206" s="752" t="s">
        <v>1698</v>
      </c>
    </row>
    <row r="7207" spans="2:6" x14ac:dyDescent="0.35">
      <c r="B7207" s="752" t="s">
        <v>1700</v>
      </c>
      <c r="C7207" s="752">
        <v>3586</v>
      </c>
      <c r="D7207" s="343" t="s">
        <v>10306</v>
      </c>
      <c r="E7207" s="752" t="s">
        <v>435</v>
      </c>
      <c r="F7207" s="752" t="s">
        <v>1698</v>
      </c>
    </row>
    <row r="7208" spans="2:6" x14ac:dyDescent="0.35">
      <c r="B7208" s="752" t="s">
        <v>1700</v>
      </c>
      <c r="C7208" s="752">
        <v>3586</v>
      </c>
      <c r="D7208" s="343" t="s">
        <v>10305</v>
      </c>
      <c r="E7208" s="752" t="s">
        <v>435</v>
      </c>
      <c r="F7208" s="752" t="s">
        <v>1698</v>
      </c>
    </row>
    <row r="7209" spans="2:6" x14ac:dyDescent="0.35">
      <c r="B7209" s="752" t="s">
        <v>1700</v>
      </c>
      <c r="C7209" s="752">
        <v>3588</v>
      </c>
      <c r="D7209" s="343" t="s">
        <v>10304</v>
      </c>
      <c r="E7209" s="752" t="s">
        <v>435</v>
      </c>
      <c r="F7209" s="752" t="s">
        <v>1698</v>
      </c>
    </row>
    <row r="7210" spans="2:6" x14ac:dyDescent="0.35">
      <c r="B7210" s="752" t="s">
        <v>1700</v>
      </c>
      <c r="C7210" s="752">
        <v>3589</v>
      </c>
      <c r="D7210" s="343" t="s">
        <v>10303</v>
      </c>
      <c r="E7210" s="752" t="s">
        <v>435</v>
      </c>
      <c r="F7210" s="752" t="s">
        <v>1698</v>
      </c>
    </row>
    <row r="7211" spans="2:6" x14ac:dyDescent="0.35">
      <c r="B7211" s="752" t="s">
        <v>1700</v>
      </c>
      <c r="C7211" s="752">
        <v>3589</v>
      </c>
      <c r="D7211" s="343" t="s">
        <v>10302</v>
      </c>
      <c r="E7211" s="752" t="s">
        <v>435</v>
      </c>
      <c r="F7211" s="752" t="s">
        <v>1698</v>
      </c>
    </row>
    <row r="7212" spans="2:6" x14ac:dyDescent="0.35">
      <c r="B7212" s="752" t="s">
        <v>1700</v>
      </c>
      <c r="C7212" s="752">
        <v>3590</v>
      </c>
      <c r="D7212" s="343" t="s">
        <v>10301</v>
      </c>
      <c r="E7212" s="752" t="s">
        <v>435</v>
      </c>
      <c r="F7212" s="752" t="s">
        <v>1698</v>
      </c>
    </row>
    <row r="7213" spans="2:6" x14ac:dyDescent="0.35">
      <c r="B7213" s="752" t="s">
        <v>1700</v>
      </c>
      <c r="C7213" s="752">
        <v>3591</v>
      </c>
      <c r="D7213" s="343" t="s">
        <v>10300</v>
      </c>
      <c r="E7213" s="752" t="s">
        <v>435</v>
      </c>
      <c r="F7213" s="752" t="s">
        <v>1698</v>
      </c>
    </row>
    <row r="7214" spans="2:6" x14ac:dyDescent="0.35">
      <c r="B7214" s="752" t="s">
        <v>1700</v>
      </c>
      <c r="C7214" s="752">
        <v>3594</v>
      </c>
      <c r="D7214" s="343" t="s">
        <v>10299</v>
      </c>
      <c r="E7214" s="752" t="s">
        <v>435</v>
      </c>
      <c r="F7214" s="752" t="s">
        <v>1698</v>
      </c>
    </row>
    <row r="7215" spans="2:6" x14ac:dyDescent="0.35">
      <c r="B7215" s="752" t="s">
        <v>1700</v>
      </c>
      <c r="C7215" s="752">
        <v>3595</v>
      </c>
      <c r="D7215" s="343" t="s">
        <v>10298</v>
      </c>
      <c r="E7215" s="752" t="s">
        <v>435</v>
      </c>
      <c r="F7215" s="752" t="s">
        <v>1698</v>
      </c>
    </row>
    <row r="7216" spans="2:6" x14ac:dyDescent="0.35">
      <c r="B7216" s="752" t="s">
        <v>1700</v>
      </c>
      <c r="C7216" s="752">
        <v>3596</v>
      </c>
      <c r="D7216" s="343" t="s">
        <v>10297</v>
      </c>
      <c r="E7216" s="752" t="s">
        <v>435</v>
      </c>
      <c r="F7216" s="752" t="s">
        <v>1698</v>
      </c>
    </row>
    <row r="7217" spans="2:6" x14ac:dyDescent="0.35">
      <c r="B7217" s="752" t="s">
        <v>1700</v>
      </c>
      <c r="C7217" s="752">
        <v>3596</v>
      </c>
      <c r="D7217" s="343" t="s">
        <v>10296</v>
      </c>
      <c r="E7217" s="752" t="s">
        <v>435</v>
      </c>
      <c r="F7217" s="752" t="s">
        <v>1698</v>
      </c>
    </row>
    <row r="7218" spans="2:6" x14ac:dyDescent="0.35">
      <c r="B7218" s="752" t="s">
        <v>1700</v>
      </c>
      <c r="C7218" s="752">
        <v>3596</v>
      </c>
      <c r="D7218" s="343" t="s">
        <v>10295</v>
      </c>
      <c r="E7218" s="752" t="s">
        <v>435</v>
      </c>
      <c r="F7218" s="752" t="s">
        <v>1698</v>
      </c>
    </row>
    <row r="7219" spans="2:6" x14ac:dyDescent="0.35">
      <c r="B7219" s="752" t="s">
        <v>1700</v>
      </c>
      <c r="C7219" s="752">
        <v>3597</v>
      </c>
      <c r="D7219" s="343" t="s">
        <v>10294</v>
      </c>
      <c r="E7219" s="752" t="s">
        <v>435</v>
      </c>
      <c r="F7219" s="752" t="s">
        <v>1698</v>
      </c>
    </row>
    <row r="7220" spans="2:6" x14ac:dyDescent="0.35">
      <c r="B7220" s="752" t="s">
        <v>1700</v>
      </c>
      <c r="C7220" s="752">
        <v>3597</v>
      </c>
      <c r="D7220" s="343" t="s">
        <v>10293</v>
      </c>
      <c r="E7220" s="752" t="s">
        <v>435</v>
      </c>
      <c r="F7220" s="752" t="s">
        <v>1698</v>
      </c>
    </row>
    <row r="7221" spans="2:6" x14ac:dyDescent="0.35">
      <c r="B7221" s="752" t="s">
        <v>1700</v>
      </c>
      <c r="C7221" s="752">
        <v>3597</v>
      </c>
      <c r="D7221" s="343" t="s">
        <v>10292</v>
      </c>
      <c r="E7221" s="752" t="s">
        <v>435</v>
      </c>
      <c r="F7221" s="752" t="s">
        <v>1698</v>
      </c>
    </row>
    <row r="7222" spans="2:6" x14ac:dyDescent="0.35">
      <c r="B7222" s="752" t="s">
        <v>1700</v>
      </c>
      <c r="C7222" s="752">
        <v>3597</v>
      </c>
      <c r="D7222" s="343" t="s">
        <v>5338</v>
      </c>
      <c r="E7222" s="752" t="s">
        <v>435</v>
      </c>
      <c r="F7222" s="752" t="s">
        <v>1698</v>
      </c>
    </row>
    <row r="7223" spans="2:6" x14ac:dyDescent="0.35">
      <c r="B7223" s="752" t="s">
        <v>1700</v>
      </c>
      <c r="C7223" s="752">
        <v>3597</v>
      </c>
      <c r="D7223" s="343" t="s">
        <v>10291</v>
      </c>
      <c r="E7223" s="752" t="s">
        <v>435</v>
      </c>
      <c r="F7223" s="752" t="s">
        <v>1698</v>
      </c>
    </row>
    <row r="7224" spans="2:6" x14ac:dyDescent="0.35">
      <c r="B7224" s="752" t="s">
        <v>1700</v>
      </c>
      <c r="C7224" s="752">
        <v>3597</v>
      </c>
      <c r="D7224" s="343" t="s">
        <v>10290</v>
      </c>
      <c r="E7224" s="752" t="s">
        <v>435</v>
      </c>
      <c r="F7224" s="752" t="s">
        <v>1698</v>
      </c>
    </row>
    <row r="7225" spans="2:6" x14ac:dyDescent="0.35">
      <c r="B7225" s="752" t="s">
        <v>1700</v>
      </c>
      <c r="C7225" s="752">
        <v>3599</v>
      </c>
      <c r="D7225" s="343" t="s">
        <v>10289</v>
      </c>
      <c r="E7225" s="752" t="s">
        <v>435</v>
      </c>
      <c r="F7225" s="752" t="s">
        <v>1698</v>
      </c>
    </row>
    <row r="7226" spans="2:6" x14ac:dyDescent="0.35">
      <c r="B7226" s="752" t="s">
        <v>1700</v>
      </c>
      <c r="C7226" s="752">
        <v>3607</v>
      </c>
      <c r="D7226" s="343" t="s">
        <v>10288</v>
      </c>
      <c r="E7226" s="752" t="s">
        <v>435</v>
      </c>
      <c r="F7226" s="752" t="s">
        <v>1698</v>
      </c>
    </row>
    <row r="7227" spans="2:6" x14ac:dyDescent="0.35">
      <c r="B7227" s="752" t="s">
        <v>1700</v>
      </c>
      <c r="C7227" s="752">
        <v>3608</v>
      </c>
      <c r="D7227" s="343" t="s">
        <v>10287</v>
      </c>
      <c r="E7227" s="752" t="s">
        <v>435</v>
      </c>
      <c r="F7227" s="752" t="s">
        <v>1698</v>
      </c>
    </row>
    <row r="7228" spans="2:6" x14ac:dyDescent="0.35">
      <c r="B7228" s="752" t="s">
        <v>1700</v>
      </c>
      <c r="C7228" s="752">
        <v>3608</v>
      </c>
      <c r="D7228" s="343" t="s">
        <v>10286</v>
      </c>
      <c r="E7228" s="752" t="s">
        <v>435</v>
      </c>
      <c r="F7228" s="752" t="s">
        <v>1698</v>
      </c>
    </row>
    <row r="7229" spans="2:6" x14ac:dyDescent="0.35">
      <c r="B7229" s="752" t="s">
        <v>1700</v>
      </c>
      <c r="C7229" s="752">
        <v>3608</v>
      </c>
      <c r="D7229" s="343" t="s">
        <v>10285</v>
      </c>
      <c r="E7229" s="752" t="s">
        <v>435</v>
      </c>
      <c r="F7229" s="752" t="s">
        <v>1698</v>
      </c>
    </row>
    <row r="7230" spans="2:6" x14ac:dyDescent="0.35">
      <c r="B7230" s="752" t="s">
        <v>1700</v>
      </c>
      <c r="C7230" s="752">
        <v>3608</v>
      </c>
      <c r="D7230" s="343" t="s">
        <v>10284</v>
      </c>
      <c r="E7230" s="752" t="s">
        <v>435</v>
      </c>
      <c r="F7230" s="752" t="s">
        <v>1698</v>
      </c>
    </row>
    <row r="7231" spans="2:6" x14ac:dyDescent="0.35">
      <c r="B7231" s="752" t="s">
        <v>1700</v>
      </c>
      <c r="C7231" s="752">
        <v>3608</v>
      </c>
      <c r="D7231" s="343" t="s">
        <v>10283</v>
      </c>
      <c r="E7231" s="752" t="s">
        <v>435</v>
      </c>
      <c r="F7231" s="752" t="s">
        <v>1698</v>
      </c>
    </row>
    <row r="7232" spans="2:6" x14ac:dyDescent="0.35">
      <c r="B7232" s="752" t="s">
        <v>1700</v>
      </c>
      <c r="C7232" s="752">
        <v>3608</v>
      </c>
      <c r="D7232" s="343" t="s">
        <v>10282</v>
      </c>
      <c r="E7232" s="752" t="s">
        <v>435</v>
      </c>
      <c r="F7232" s="752" t="s">
        <v>1698</v>
      </c>
    </row>
    <row r="7233" spans="2:6" x14ac:dyDescent="0.35">
      <c r="B7233" s="752" t="s">
        <v>1700</v>
      </c>
      <c r="C7233" s="752">
        <v>3608</v>
      </c>
      <c r="D7233" s="343" t="s">
        <v>10281</v>
      </c>
      <c r="E7233" s="752" t="s">
        <v>435</v>
      </c>
      <c r="F7233" s="752" t="s">
        <v>1698</v>
      </c>
    </row>
    <row r="7234" spans="2:6" x14ac:dyDescent="0.35">
      <c r="B7234" s="752" t="s">
        <v>1700</v>
      </c>
      <c r="C7234" s="752">
        <v>3608</v>
      </c>
      <c r="D7234" s="343" t="s">
        <v>10280</v>
      </c>
      <c r="E7234" s="752" t="s">
        <v>435</v>
      </c>
      <c r="F7234" s="752" t="s">
        <v>1698</v>
      </c>
    </row>
    <row r="7235" spans="2:6" x14ac:dyDescent="0.35">
      <c r="B7235" s="752" t="s">
        <v>1700</v>
      </c>
      <c r="C7235" s="752">
        <v>3610</v>
      </c>
      <c r="D7235" s="343" t="s">
        <v>10279</v>
      </c>
      <c r="E7235" s="752" t="s">
        <v>435</v>
      </c>
      <c r="F7235" s="752" t="s">
        <v>1698</v>
      </c>
    </row>
    <row r="7236" spans="2:6" x14ac:dyDescent="0.35">
      <c r="B7236" s="752" t="s">
        <v>1700</v>
      </c>
      <c r="C7236" s="752">
        <v>3610</v>
      </c>
      <c r="D7236" s="343" t="s">
        <v>10278</v>
      </c>
      <c r="E7236" s="752" t="s">
        <v>435</v>
      </c>
      <c r="F7236" s="752" t="s">
        <v>1698</v>
      </c>
    </row>
    <row r="7237" spans="2:6" x14ac:dyDescent="0.35">
      <c r="B7237" s="752" t="s">
        <v>1700</v>
      </c>
      <c r="C7237" s="752">
        <v>3610</v>
      </c>
      <c r="D7237" s="343" t="s">
        <v>2660</v>
      </c>
      <c r="E7237" s="752" t="s">
        <v>435</v>
      </c>
      <c r="F7237" s="752" t="s">
        <v>1698</v>
      </c>
    </row>
    <row r="7238" spans="2:6" x14ac:dyDescent="0.35">
      <c r="B7238" s="752" t="s">
        <v>1700</v>
      </c>
      <c r="C7238" s="752">
        <v>3610</v>
      </c>
      <c r="D7238" s="343" t="s">
        <v>10277</v>
      </c>
      <c r="E7238" s="752" t="s">
        <v>435</v>
      </c>
      <c r="F7238" s="752" t="s">
        <v>1698</v>
      </c>
    </row>
    <row r="7239" spans="2:6" x14ac:dyDescent="0.35">
      <c r="B7239" s="752" t="s">
        <v>1700</v>
      </c>
      <c r="C7239" s="752">
        <v>3610</v>
      </c>
      <c r="D7239" s="343" t="s">
        <v>10276</v>
      </c>
      <c r="E7239" s="752" t="s">
        <v>435</v>
      </c>
      <c r="F7239" s="752" t="s">
        <v>1698</v>
      </c>
    </row>
    <row r="7240" spans="2:6" x14ac:dyDescent="0.35">
      <c r="B7240" s="752" t="s">
        <v>1700</v>
      </c>
      <c r="C7240" s="752">
        <v>3612</v>
      </c>
      <c r="D7240" s="343" t="s">
        <v>2880</v>
      </c>
      <c r="E7240" s="752" t="s">
        <v>435</v>
      </c>
      <c r="F7240" s="752" t="s">
        <v>1698</v>
      </c>
    </row>
    <row r="7241" spans="2:6" x14ac:dyDescent="0.35">
      <c r="B7241" s="752" t="s">
        <v>1700</v>
      </c>
      <c r="C7241" s="752">
        <v>3612</v>
      </c>
      <c r="D7241" s="343" t="s">
        <v>10275</v>
      </c>
      <c r="E7241" s="752" t="s">
        <v>435</v>
      </c>
      <c r="F7241" s="752" t="s">
        <v>1698</v>
      </c>
    </row>
    <row r="7242" spans="2:6" x14ac:dyDescent="0.35">
      <c r="B7242" s="752" t="s">
        <v>1700</v>
      </c>
      <c r="C7242" s="752">
        <v>3612</v>
      </c>
      <c r="D7242" s="343" t="s">
        <v>10274</v>
      </c>
      <c r="E7242" s="752" t="s">
        <v>435</v>
      </c>
      <c r="F7242" s="752" t="s">
        <v>1698</v>
      </c>
    </row>
    <row r="7243" spans="2:6" x14ac:dyDescent="0.35">
      <c r="B7243" s="752" t="s">
        <v>1700</v>
      </c>
      <c r="C7243" s="752">
        <v>3612</v>
      </c>
      <c r="D7243" s="343" t="s">
        <v>10273</v>
      </c>
      <c r="E7243" s="752" t="s">
        <v>435</v>
      </c>
      <c r="F7243" s="752" t="s">
        <v>1698</v>
      </c>
    </row>
    <row r="7244" spans="2:6" x14ac:dyDescent="0.35">
      <c r="B7244" s="752" t="s">
        <v>1700</v>
      </c>
      <c r="C7244" s="752">
        <v>3612</v>
      </c>
      <c r="D7244" s="343" t="s">
        <v>10272</v>
      </c>
      <c r="E7244" s="752" t="s">
        <v>435</v>
      </c>
      <c r="F7244" s="752" t="s">
        <v>1698</v>
      </c>
    </row>
    <row r="7245" spans="2:6" x14ac:dyDescent="0.35">
      <c r="B7245" s="752" t="s">
        <v>1700</v>
      </c>
      <c r="C7245" s="752">
        <v>3614</v>
      </c>
      <c r="D7245" s="343" t="s">
        <v>10271</v>
      </c>
      <c r="E7245" s="752" t="s">
        <v>435</v>
      </c>
      <c r="F7245" s="752" t="s">
        <v>1698</v>
      </c>
    </row>
    <row r="7246" spans="2:6" x14ac:dyDescent="0.35">
      <c r="B7246" s="752" t="s">
        <v>1700</v>
      </c>
      <c r="C7246" s="752">
        <v>3614</v>
      </c>
      <c r="D7246" s="343" t="s">
        <v>10270</v>
      </c>
      <c r="E7246" s="752" t="s">
        <v>435</v>
      </c>
      <c r="F7246" s="752" t="s">
        <v>1698</v>
      </c>
    </row>
    <row r="7247" spans="2:6" x14ac:dyDescent="0.35">
      <c r="B7247" s="752" t="s">
        <v>1700</v>
      </c>
      <c r="C7247" s="752">
        <v>3616</v>
      </c>
      <c r="D7247" s="343" t="s">
        <v>10269</v>
      </c>
      <c r="E7247" s="752" t="s">
        <v>435</v>
      </c>
      <c r="F7247" s="752" t="s">
        <v>1698</v>
      </c>
    </row>
    <row r="7248" spans="2:6" x14ac:dyDescent="0.35">
      <c r="B7248" s="752" t="s">
        <v>1700</v>
      </c>
      <c r="C7248" s="752">
        <v>3616</v>
      </c>
      <c r="D7248" s="343" t="s">
        <v>10268</v>
      </c>
      <c r="E7248" s="752" t="s">
        <v>435</v>
      </c>
      <c r="F7248" s="752" t="s">
        <v>1698</v>
      </c>
    </row>
    <row r="7249" spans="2:9" x14ac:dyDescent="0.35">
      <c r="B7249" s="752" t="s">
        <v>1700</v>
      </c>
      <c r="C7249" s="752">
        <v>3616</v>
      </c>
      <c r="D7249" s="343" t="s">
        <v>10267</v>
      </c>
      <c r="E7249" s="752" t="s">
        <v>435</v>
      </c>
      <c r="F7249" s="752" t="s">
        <v>1698</v>
      </c>
    </row>
    <row r="7250" spans="2:9" x14ac:dyDescent="0.35">
      <c r="B7250" s="752" t="s">
        <v>1700</v>
      </c>
      <c r="C7250" s="752">
        <v>3616</v>
      </c>
      <c r="D7250" s="343" t="s">
        <v>10266</v>
      </c>
      <c r="E7250" s="752" t="s">
        <v>435</v>
      </c>
      <c r="F7250" s="752" t="s">
        <v>1698</v>
      </c>
    </row>
    <row r="7251" spans="2:9" x14ac:dyDescent="0.35">
      <c r="B7251" s="752" t="s">
        <v>1700</v>
      </c>
      <c r="C7251" s="752">
        <v>3616</v>
      </c>
      <c r="D7251" s="343" t="s">
        <v>10265</v>
      </c>
      <c r="E7251" s="752" t="s">
        <v>435</v>
      </c>
      <c r="F7251" s="752" t="s">
        <v>1698</v>
      </c>
    </row>
    <row r="7252" spans="2:9" x14ac:dyDescent="0.35">
      <c r="B7252" s="752" t="s">
        <v>1700</v>
      </c>
      <c r="C7252" s="752">
        <v>3616</v>
      </c>
      <c r="D7252" s="343" t="s">
        <v>10264</v>
      </c>
      <c r="E7252" s="752" t="s">
        <v>435</v>
      </c>
      <c r="F7252" s="752" t="s">
        <v>1698</v>
      </c>
    </row>
    <row r="7253" spans="2:9" x14ac:dyDescent="0.35">
      <c r="B7253" s="752" t="s">
        <v>1700</v>
      </c>
      <c r="C7253" s="752">
        <v>3616</v>
      </c>
      <c r="D7253" s="343" t="s">
        <v>10263</v>
      </c>
      <c r="E7253" s="752" t="s">
        <v>435</v>
      </c>
      <c r="F7253" s="752" t="s">
        <v>1698</v>
      </c>
    </row>
    <row r="7254" spans="2:9" s="757" customFormat="1" x14ac:dyDescent="0.35">
      <c r="B7254" s="752" t="s">
        <v>1700</v>
      </c>
      <c r="C7254" s="752">
        <v>3616</v>
      </c>
      <c r="D7254" s="343" t="s">
        <v>10262</v>
      </c>
      <c r="E7254" s="752" t="s">
        <v>435</v>
      </c>
      <c r="F7254" s="752" t="s">
        <v>1698</v>
      </c>
      <c r="I7254" s="758"/>
    </row>
    <row r="7255" spans="2:9" x14ac:dyDescent="0.35">
      <c r="B7255" s="752" t="s">
        <v>1700</v>
      </c>
      <c r="C7255" s="752">
        <v>3617</v>
      </c>
      <c r="D7255" s="343" t="s">
        <v>10261</v>
      </c>
      <c r="E7255" s="752" t="s">
        <v>435</v>
      </c>
      <c r="F7255" s="752" t="s">
        <v>1698</v>
      </c>
    </row>
    <row r="7256" spans="2:9" x14ac:dyDescent="0.35">
      <c r="B7256" s="752" t="s">
        <v>1700</v>
      </c>
      <c r="C7256" s="752">
        <v>3618</v>
      </c>
      <c r="D7256" s="343" t="s">
        <v>10260</v>
      </c>
      <c r="E7256" s="752" t="s">
        <v>435</v>
      </c>
      <c r="F7256" s="752" t="s">
        <v>1698</v>
      </c>
    </row>
    <row r="7257" spans="2:9" x14ac:dyDescent="0.35">
      <c r="B7257" s="752" t="s">
        <v>1700</v>
      </c>
      <c r="C7257" s="752">
        <v>3620</v>
      </c>
      <c r="D7257" s="343" t="s">
        <v>10259</v>
      </c>
      <c r="E7257" s="752" t="s">
        <v>435</v>
      </c>
      <c r="F7257" s="752" t="s">
        <v>1698</v>
      </c>
    </row>
    <row r="7258" spans="2:9" x14ac:dyDescent="0.35">
      <c r="B7258" s="752" t="s">
        <v>1700</v>
      </c>
      <c r="C7258" s="752">
        <v>3620</v>
      </c>
      <c r="D7258" s="343" t="s">
        <v>10258</v>
      </c>
      <c r="E7258" s="752" t="s">
        <v>435</v>
      </c>
      <c r="F7258" s="752" t="s">
        <v>1698</v>
      </c>
    </row>
    <row r="7259" spans="2:9" x14ac:dyDescent="0.35">
      <c r="B7259" s="752" t="s">
        <v>1700</v>
      </c>
      <c r="C7259" s="752">
        <v>3620</v>
      </c>
      <c r="D7259" s="343" t="s">
        <v>10257</v>
      </c>
      <c r="E7259" s="752" t="s">
        <v>435</v>
      </c>
      <c r="F7259" s="752" t="s">
        <v>1698</v>
      </c>
    </row>
    <row r="7260" spans="2:9" x14ac:dyDescent="0.35">
      <c r="B7260" s="752" t="s">
        <v>1700</v>
      </c>
      <c r="C7260" s="752">
        <v>3620</v>
      </c>
      <c r="D7260" s="343" t="s">
        <v>10256</v>
      </c>
      <c r="E7260" s="752" t="s">
        <v>435</v>
      </c>
      <c r="F7260" s="752" t="s">
        <v>1698</v>
      </c>
    </row>
    <row r="7261" spans="2:9" s="757" customFormat="1" x14ac:dyDescent="0.35">
      <c r="B7261" s="752" t="s">
        <v>1700</v>
      </c>
      <c r="C7261" s="752">
        <v>3620</v>
      </c>
      <c r="D7261" s="343" t="s">
        <v>6862</v>
      </c>
      <c r="E7261" s="752" t="s">
        <v>435</v>
      </c>
      <c r="F7261" s="752" t="s">
        <v>1698</v>
      </c>
      <c r="I7261" s="758"/>
    </row>
    <row r="7262" spans="2:9" x14ac:dyDescent="0.35">
      <c r="B7262" s="752" t="s">
        <v>1700</v>
      </c>
      <c r="C7262" s="752">
        <v>3620</v>
      </c>
      <c r="D7262" s="343" t="s">
        <v>10255</v>
      </c>
      <c r="E7262" s="752" t="s">
        <v>435</v>
      </c>
      <c r="F7262" s="752" t="s">
        <v>1698</v>
      </c>
    </row>
    <row r="7263" spans="2:9" x14ac:dyDescent="0.35">
      <c r="B7263" s="752" t="s">
        <v>1700</v>
      </c>
      <c r="C7263" s="752">
        <v>3621</v>
      </c>
      <c r="D7263" s="343" t="s">
        <v>10254</v>
      </c>
      <c r="E7263" s="752" t="s">
        <v>435</v>
      </c>
      <c r="F7263" s="752" t="s">
        <v>1698</v>
      </c>
    </row>
    <row r="7264" spans="2:9" x14ac:dyDescent="0.35">
      <c r="B7264" s="752" t="s">
        <v>1700</v>
      </c>
      <c r="C7264" s="752">
        <v>3621</v>
      </c>
      <c r="D7264" s="343" t="s">
        <v>10253</v>
      </c>
      <c r="E7264" s="752" t="s">
        <v>435</v>
      </c>
      <c r="F7264" s="752" t="s">
        <v>1698</v>
      </c>
    </row>
    <row r="7265" spans="2:6" x14ac:dyDescent="0.35">
      <c r="B7265" s="752" t="s">
        <v>1700</v>
      </c>
      <c r="C7265" s="752">
        <v>3621</v>
      </c>
      <c r="D7265" s="343" t="s">
        <v>10252</v>
      </c>
      <c r="E7265" s="752" t="s">
        <v>435</v>
      </c>
      <c r="F7265" s="752" t="s">
        <v>1698</v>
      </c>
    </row>
    <row r="7266" spans="2:6" x14ac:dyDescent="0.35">
      <c r="B7266" s="752" t="s">
        <v>1700</v>
      </c>
      <c r="C7266" s="752">
        <v>3622</v>
      </c>
      <c r="D7266" s="343" t="s">
        <v>10251</v>
      </c>
      <c r="E7266" s="752" t="s">
        <v>435</v>
      </c>
      <c r="F7266" s="752" t="s">
        <v>1698</v>
      </c>
    </row>
    <row r="7267" spans="2:6" x14ac:dyDescent="0.35">
      <c r="B7267" s="752" t="s">
        <v>1700</v>
      </c>
      <c r="C7267" s="752">
        <v>3622</v>
      </c>
      <c r="D7267" s="343" t="s">
        <v>10250</v>
      </c>
      <c r="E7267" s="752" t="s">
        <v>435</v>
      </c>
      <c r="F7267" s="752" t="s">
        <v>1698</v>
      </c>
    </row>
    <row r="7268" spans="2:6" x14ac:dyDescent="0.35">
      <c r="B7268" s="752" t="s">
        <v>1700</v>
      </c>
      <c r="C7268" s="752">
        <v>3623</v>
      </c>
      <c r="D7268" s="343" t="s">
        <v>10249</v>
      </c>
      <c r="E7268" s="752" t="s">
        <v>435</v>
      </c>
      <c r="F7268" s="752" t="s">
        <v>1698</v>
      </c>
    </row>
    <row r="7269" spans="2:6" x14ac:dyDescent="0.35">
      <c r="B7269" s="752" t="s">
        <v>1700</v>
      </c>
      <c r="C7269" s="752">
        <v>3623</v>
      </c>
      <c r="D7269" s="343" t="s">
        <v>10248</v>
      </c>
      <c r="E7269" s="752" t="s">
        <v>435</v>
      </c>
      <c r="F7269" s="752" t="s">
        <v>1698</v>
      </c>
    </row>
    <row r="7270" spans="2:6" x14ac:dyDescent="0.35">
      <c r="B7270" s="752" t="s">
        <v>1700</v>
      </c>
      <c r="C7270" s="752">
        <v>3623</v>
      </c>
      <c r="D7270" s="343" t="s">
        <v>10247</v>
      </c>
      <c r="E7270" s="752" t="s">
        <v>435</v>
      </c>
      <c r="F7270" s="752" t="s">
        <v>1698</v>
      </c>
    </row>
    <row r="7271" spans="2:6" x14ac:dyDescent="0.35">
      <c r="B7271" s="752" t="s">
        <v>1700</v>
      </c>
      <c r="C7271" s="752">
        <v>3624</v>
      </c>
      <c r="D7271" s="343" t="s">
        <v>10246</v>
      </c>
      <c r="E7271" s="752" t="s">
        <v>435</v>
      </c>
      <c r="F7271" s="752" t="s">
        <v>1698</v>
      </c>
    </row>
    <row r="7272" spans="2:6" x14ac:dyDescent="0.35">
      <c r="B7272" s="752" t="s">
        <v>1700</v>
      </c>
      <c r="C7272" s="752">
        <v>3629</v>
      </c>
      <c r="D7272" s="343" t="s">
        <v>10245</v>
      </c>
      <c r="E7272" s="752" t="s">
        <v>435</v>
      </c>
      <c r="F7272" s="752" t="s">
        <v>1698</v>
      </c>
    </row>
    <row r="7273" spans="2:6" x14ac:dyDescent="0.35">
      <c r="B7273" s="752" t="s">
        <v>1700</v>
      </c>
      <c r="C7273" s="752">
        <v>3629</v>
      </c>
      <c r="D7273" s="343" t="s">
        <v>10244</v>
      </c>
      <c r="E7273" s="752" t="s">
        <v>435</v>
      </c>
      <c r="F7273" s="752" t="s">
        <v>1698</v>
      </c>
    </row>
    <row r="7274" spans="2:6" x14ac:dyDescent="0.35">
      <c r="B7274" s="752" t="s">
        <v>1700</v>
      </c>
      <c r="C7274" s="752">
        <v>3629</v>
      </c>
      <c r="D7274" s="343" t="s">
        <v>10243</v>
      </c>
      <c r="E7274" s="752" t="s">
        <v>435</v>
      </c>
      <c r="F7274" s="752" t="s">
        <v>1711</v>
      </c>
    </row>
    <row r="7275" spans="2:6" x14ac:dyDescent="0.35">
      <c r="B7275" s="752" t="s">
        <v>1700</v>
      </c>
      <c r="C7275" s="752">
        <v>3629</v>
      </c>
      <c r="D7275" s="343" t="s">
        <v>10242</v>
      </c>
      <c r="E7275" s="752" t="s">
        <v>435</v>
      </c>
      <c r="F7275" s="752" t="s">
        <v>1698</v>
      </c>
    </row>
    <row r="7276" spans="2:6" x14ac:dyDescent="0.35">
      <c r="B7276" s="752" t="s">
        <v>1700</v>
      </c>
      <c r="C7276" s="752">
        <v>3629</v>
      </c>
      <c r="D7276" s="343" t="s">
        <v>10241</v>
      </c>
      <c r="E7276" s="752" t="s">
        <v>435</v>
      </c>
      <c r="F7276" s="752" t="s">
        <v>1698</v>
      </c>
    </row>
    <row r="7277" spans="2:6" x14ac:dyDescent="0.35">
      <c r="B7277" s="752" t="s">
        <v>1700</v>
      </c>
      <c r="C7277" s="752">
        <v>3630</v>
      </c>
      <c r="D7277" s="343" t="s">
        <v>10240</v>
      </c>
      <c r="E7277" s="752" t="s">
        <v>435</v>
      </c>
      <c r="F7277" s="752" t="s">
        <v>1711</v>
      </c>
    </row>
    <row r="7278" spans="2:6" x14ac:dyDescent="0.35">
      <c r="B7278" s="752" t="s">
        <v>1700</v>
      </c>
      <c r="C7278" s="752">
        <v>3630</v>
      </c>
      <c r="D7278" s="343" t="s">
        <v>10239</v>
      </c>
      <c r="E7278" s="752" t="s">
        <v>435</v>
      </c>
      <c r="F7278" s="752" t="s">
        <v>1711</v>
      </c>
    </row>
    <row r="7279" spans="2:6" x14ac:dyDescent="0.35">
      <c r="B7279" s="752" t="s">
        <v>1700</v>
      </c>
      <c r="C7279" s="752">
        <v>3630</v>
      </c>
      <c r="D7279" s="343" t="s">
        <v>10238</v>
      </c>
      <c r="E7279" s="752" t="s">
        <v>435</v>
      </c>
      <c r="F7279" s="752" t="s">
        <v>1711</v>
      </c>
    </row>
    <row r="7280" spans="2:6" x14ac:dyDescent="0.35">
      <c r="B7280" s="752" t="s">
        <v>1700</v>
      </c>
      <c r="C7280" s="752">
        <v>3630</v>
      </c>
      <c r="D7280" s="343" t="s">
        <v>10237</v>
      </c>
      <c r="E7280" s="752" t="s">
        <v>435</v>
      </c>
      <c r="F7280" s="752" t="s">
        <v>1711</v>
      </c>
    </row>
    <row r="7281" spans="2:6" x14ac:dyDescent="0.35">
      <c r="B7281" s="752" t="s">
        <v>1700</v>
      </c>
      <c r="C7281" s="752">
        <v>3630</v>
      </c>
      <c r="D7281" s="343" t="s">
        <v>10236</v>
      </c>
      <c r="E7281" s="752" t="s">
        <v>435</v>
      </c>
      <c r="F7281" s="752" t="s">
        <v>1711</v>
      </c>
    </row>
    <row r="7282" spans="2:6" x14ac:dyDescent="0.35">
      <c r="B7282" s="752" t="s">
        <v>1700</v>
      </c>
      <c r="C7282" s="752">
        <v>3631</v>
      </c>
      <c r="D7282" s="343" t="s">
        <v>6545</v>
      </c>
      <c r="E7282" s="752" t="s">
        <v>435</v>
      </c>
      <c r="F7282" s="752" t="s">
        <v>1711</v>
      </c>
    </row>
    <row r="7283" spans="2:6" x14ac:dyDescent="0.35">
      <c r="B7283" s="752" t="s">
        <v>1700</v>
      </c>
      <c r="C7283" s="752">
        <v>3631</v>
      </c>
      <c r="D7283" s="343" t="s">
        <v>10235</v>
      </c>
      <c r="E7283" s="752" t="s">
        <v>435</v>
      </c>
      <c r="F7283" s="752" t="s">
        <v>1711</v>
      </c>
    </row>
    <row r="7284" spans="2:6" x14ac:dyDescent="0.35">
      <c r="B7284" s="752" t="s">
        <v>1700</v>
      </c>
      <c r="C7284" s="752">
        <v>3631</v>
      </c>
      <c r="D7284" s="343" t="s">
        <v>10234</v>
      </c>
      <c r="E7284" s="752" t="s">
        <v>435</v>
      </c>
      <c r="F7284" s="752" t="s">
        <v>1711</v>
      </c>
    </row>
    <row r="7285" spans="2:6" x14ac:dyDescent="0.35">
      <c r="B7285" s="752" t="s">
        <v>1700</v>
      </c>
      <c r="C7285" s="752">
        <v>3631</v>
      </c>
      <c r="D7285" s="343" t="s">
        <v>6555</v>
      </c>
      <c r="E7285" s="752" t="s">
        <v>435</v>
      </c>
      <c r="F7285" s="752" t="s">
        <v>1711</v>
      </c>
    </row>
    <row r="7286" spans="2:6" x14ac:dyDescent="0.35">
      <c r="B7286" s="752" t="s">
        <v>1700</v>
      </c>
      <c r="C7286" s="752">
        <v>3631</v>
      </c>
      <c r="D7286" s="343" t="s">
        <v>10233</v>
      </c>
      <c r="E7286" s="752" t="s">
        <v>435</v>
      </c>
      <c r="F7286" s="752" t="s">
        <v>1711</v>
      </c>
    </row>
    <row r="7287" spans="2:6" x14ac:dyDescent="0.35">
      <c r="B7287" s="752" t="s">
        <v>1700</v>
      </c>
      <c r="C7287" s="752">
        <v>3631</v>
      </c>
      <c r="D7287" s="343" t="s">
        <v>10232</v>
      </c>
      <c r="E7287" s="752" t="s">
        <v>435</v>
      </c>
      <c r="F7287" s="752" t="s">
        <v>1711</v>
      </c>
    </row>
    <row r="7288" spans="2:6" x14ac:dyDescent="0.35">
      <c r="B7288" s="752" t="s">
        <v>1700</v>
      </c>
      <c r="C7288" s="752">
        <v>3631</v>
      </c>
      <c r="D7288" s="343" t="s">
        <v>10231</v>
      </c>
      <c r="E7288" s="752" t="s">
        <v>435</v>
      </c>
      <c r="F7288" s="752" t="s">
        <v>1711</v>
      </c>
    </row>
    <row r="7289" spans="2:6" x14ac:dyDescent="0.35">
      <c r="B7289" s="752" t="s">
        <v>1700</v>
      </c>
      <c r="C7289" s="752">
        <v>3631</v>
      </c>
      <c r="D7289" s="343" t="s">
        <v>10230</v>
      </c>
      <c r="E7289" s="752" t="s">
        <v>435</v>
      </c>
      <c r="F7289" s="752" t="s">
        <v>1711</v>
      </c>
    </row>
    <row r="7290" spans="2:6" x14ac:dyDescent="0.35">
      <c r="B7290" s="752" t="s">
        <v>1700</v>
      </c>
      <c r="C7290" s="752">
        <v>3631</v>
      </c>
      <c r="D7290" s="343" t="s">
        <v>10229</v>
      </c>
      <c r="E7290" s="752" t="s">
        <v>435</v>
      </c>
      <c r="F7290" s="752" t="s">
        <v>1711</v>
      </c>
    </row>
    <row r="7291" spans="2:6" x14ac:dyDescent="0.35">
      <c r="B7291" s="752" t="s">
        <v>1700</v>
      </c>
      <c r="C7291" s="752">
        <v>3631</v>
      </c>
      <c r="D7291" s="343" t="s">
        <v>10228</v>
      </c>
      <c r="E7291" s="752" t="s">
        <v>435</v>
      </c>
      <c r="F7291" s="752" t="s">
        <v>1711</v>
      </c>
    </row>
    <row r="7292" spans="2:6" x14ac:dyDescent="0.35">
      <c r="B7292" s="752" t="s">
        <v>1700</v>
      </c>
      <c r="C7292" s="752">
        <v>3631</v>
      </c>
      <c r="D7292" s="343" t="s">
        <v>10227</v>
      </c>
      <c r="E7292" s="752" t="s">
        <v>435</v>
      </c>
      <c r="F7292" s="752" t="s">
        <v>1711</v>
      </c>
    </row>
    <row r="7293" spans="2:6" x14ac:dyDescent="0.35">
      <c r="B7293" s="752" t="s">
        <v>1700</v>
      </c>
      <c r="C7293" s="752">
        <v>3631</v>
      </c>
      <c r="D7293" s="343" t="s">
        <v>10226</v>
      </c>
      <c r="E7293" s="752" t="s">
        <v>435</v>
      </c>
      <c r="F7293" s="752" t="s">
        <v>1711</v>
      </c>
    </row>
    <row r="7294" spans="2:6" x14ac:dyDescent="0.35">
      <c r="B7294" s="752" t="s">
        <v>1700</v>
      </c>
      <c r="C7294" s="752">
        <v>3631</v>
      </c>
      <c r="D7294" s="343" t="s">
        <v>10225</v>
      </c>
      <c r="E7294" s="752" t="s">
        <v>435</v>
      </c>
      <c r="F7294" s="752" t="s">
        <v>1711</v>
      </c>
    </row>
    <row r="7295" spans="2:6" x14ac:dyDescent="0.35">
      <c r="B7295" s="752" t="s">
        <v>1700</v>
      </c>
      <c r="C7295" s="752">
        <v>3631</v>
      </c>
      <c r="D7295" s="343" t="s">
        <v>10224</v>
      </c>
      <c r="E7295" s="752" t="s">
        <v>435</v>
      </c>
      <c r="F7295" s="752" t="s">
        <v>1711</v>
      </c>
    </row>
    <row r="7296" spans="2:6" x14ac:dyDescent="0.35">
      <c r="B7296" s="752" t="s">
        <v>1700</v>
      </c>
      <c r="C7296" s="752">
        <v>3631</v>
      </c>
      <c r="D7296" s="343" t="s">
        <v>10223</v>
      </c>
      <c r="E7296" s="752" t="s">
        <v>435</v>
      </c>
      <c r="F7296" s="752" t="s">
        <v>1711</v>
      </c>
    </row>
    <row r="7297" spans="2:6" x14ac:dyDescent="0.35">
      <c r="B7297" s="752" t="s">
        <v>1700</v>
      </c>
      <c r="C7297" s="752">
        <v>3633</v>
      </c>
      <c r="D7297" s="343" t="s">
        <v>10222</v>
      </c>
      <c r="E7297" s="752" t="s">
        <v>435</v>
      </c>
      <c r="F7297" s="752" t="s">
        <v>1698</v>
      </c>
    </row>
    <row r="7298" spans="2:6" x14ac:dyDescent="0.35">
      <c r="B7298" s="752" t="s">
        <v>1700</v>
      </c>
      <c r="C7298" s="752">
        <v>3634</v>
      </c>
      <c r="D7298" s="343" t="s">
        <v>10221</v>
      </c>
      <c r="E7298" s="752" t="s">
        <v>435</v>
      </c>
      <c r="F7298" s="752" t="s">
        <v>1698</v>
      </c>
    </row>
    <row r="7299" spans="2:6" x14ac:dyDescent="0.35">
      <c r="B7299" s="752" t="s">
        <v>1700</v>
      </c>
      <c r="C7299" s="752">
        <v>3634</v>
      </c>
      <c r="D7299" s="343" t="s">
        <v>10220</v>
      </c>
      <c r="E7299" s="752" t="s">
        <v>435</v>
      </c>
      <c r="F7299" s="752" t="s">
        <v>1698</v>
      </c>
    </row>
    <row r="7300" spans="2:6" x14ac:dyDescent="0.35">
      <c r="B7300" s="752" t="s">
        <v>1700</v>
      </c>
      <c r="C7300" s="752">
        <v>3634</v>
      </c>
      <c r="D7300" s="343" t="s">
        <v>10219</v>
      </c>
      <c r="E7300" s="752" t="s">
        <v>435</v>
      </c>
      <c r="F7300" s="752" t="s">
        <v>1698</v>
      </c>
    </row>
    <row r="7301" spans="2:6" x14ac:dyDescent="0.35">
      <c r="B7301" s="752" t="s">
        <v>1700</v>
      </c>
      <c r="C7301" s="752">
        <v>3634</v>
      </c>
      <c r="D7301" s="343" t="s">
        <v>10218</v>
      </c>
      <c r="E7301" s="752" t="s">
        <v>435</v>
      </c>
      <c r="F7301" s="752" t="s">
        <v>1698</v>
      </c>
    </row>
    <row r="7302" spans="2:6" x14ac:dyDescent="0.35">
      <c r="B7302" s="752" t="s">
        <v>1700</v>
      </c>
      <c r="C7302" s="752">
        <v>3634</v>
      </c>
      <c r="D7302" s="343" t="s">
        <v>10217</v>
      </c>
      <c r="E7302" s="752" t="s">
        <v>435</v>
      </c>
      <c r="F7302" s="752" t="s">
        <v>1698</v>
      </c>
    </row>
    <row r="7303" spans="2:6" x14ac:dyDescent="0.35">
      <c r="B7303" s="752" t="s">
        <v>1700</v>
      </c>
      <c r="C7303" s="752">
        <v>3634</v>
      </c>
      <c r="D7303" s="343" t="s">
        <v>10216</v>
      </c>
      <c r="E7303" s="752" t="s">
        <v>435</v>
      </c>
      <c r="F7303" s="752" t="s">
        <v>1698</v>
      </c>
    </row>
    <row r="7304" spans="2:6" x14ac:dyDescent="0.35">
      <c r="B7304" s="752" t="s">
        <v>1700</v>
      </c>
      <c r="C7304" s="752">
        <v>3634</v>
      </c>
      <c r="D7304" s="343" t="s">
        <v>10215</v>
      </c>
      <c r="E7304" s="752" t="s">
        <v>435</v>
      </c>
      <c r="F7304" s="752" t="s">
        <v>1698</v>
      </c>
    </row>
    <row r="7305" spans="2:6" x14ac:dyDescent="0.35">
      <c r="B7305" s="752" t="s">
        <v>1700</v>
      </c>
      <c r="C7305" s="752">
        <v>3635</v>
      </c>
      <c r="D7305" s="343" t="s">
        <v>10214</v>
      </c>
      <c r="E7305" s="752" t="s">
        <v>435</v>
      </c>
      <c r="F7305" s="752" t="s">
        <v>1698</v>
      </c>
    </row>
    <row r="7306" spans="2:6" x14ac:dyDescent="0.35">
      <c r="B7306" s="752" t="s">
        <v>1700</v>
      </c>
      <c r="C7306" s="752">
        <v>3635</v>
      </c>
      <c r="D7306" s="343" t="s">
        <v>10213</v>
      </c>
      <c r="E7306" s="752" t="s">
        <v>435</v>
      </c>
      <c r="F7306" s="752" t="s">
        <v>1698</v>
      </c>
    </row>
    <row r="7307" spans="2:6" x14ac:dyDescent="0.35">
      <c r="B7307" s="752" t="s">
        <v>1700</v>
      </c>
      <c r="C7307" s="752">
        <v>3635</v>
      </c>
      <c r="D7307" s="343" t="s">
        <v>10212</v>
      </c>
      <c r="E7307" s="752" t="s">
        <v>435</v>
      </c>
      <c r="F7307" s="752" t="s">
        <v>1698</v>
      </c>
    </row>
    <row r="7308" spans="2:6" x14ac:dyDescent="0.35">
      <c r="B7308" s="752" t="s">
        <v>1700</v>
      </c>
      <c r="C7308" s="752">
        <v>3636</v>
      </c>
      <c r="D7308" s="343" t="s">
        <v>10211</v>
      </c>
      <c r="E7308" s="752" t="s">
        <v>435</v>
      </c>
      <c r="F7308" s="752" t="s">
        <v>1698</v>
      </c>
    </row>
    <row r="7309" spans="2:6" x14ac:dyDescent="0.35">
      <c r="B7309" s="752" t="s">
        <v>1700</v>
      </c>
      <c r="C7309" s="752">
        <v>3636</v>
      </c>
      <c r="D7309" s="343" t="s">
        <v>10210</v>
      </c>
      <c r="E7309" s="752" t="s">
        <v>435</v>
      </c>
      <c r="F7309" s="752" t="s">
        <v>1698</v>
      </c>
    </row>
    <row r="7310" spans="2:6" x14ac:dyDescent="0.35">
      <c r="B7310" s="752" t="s">
        <v>1700</v>
      </c>
      <c r="C7310" s="752">
        <v>3636</v>
      </c>
      <c r="D7310" s="343" t="s">
        <v>10209</v>
      </c>
      <c r="E7310" s="752" t="s">
        <v>435</v>
      </c>
      <c r="F7310" s="752" t="s">
        <v>1698</v>
      </c>
    </row>
    <row r="7311" spans="2:6" x14ac:dyDescent="0.35">
      <c r="B7311" s="752" t="s">
        <v>1700</v>
      </c>
      <c r="C7311" s="752">
        <v>3636</v>
      </c>
      <c r="D7311" s="343" t="s">
        <v>10208</v>
      </c>
      <c r="E7311" s="752" t="s">
        <v>435</v>
      </c>
      <c r="F7311" s="752" t="s">
        <v>1698</v>
      </c>
    </row>
    <row r="7312" spans="2:6" x14ac:dyDescent="0.35">
      <c r="B7312" s="752" t="s">
        <v>1700</v>
      </c>
      <c r="C7312" s="752">
        <v>3637</v>
      </c>
      <c r="D7312" s="343" t="s">
        <v>10207</v>
      </c>
      <c r="E7312" s="752" t="s">
        <v>435</v>
      </c>
      <c r="F7312" s="752" t="s">
        <v>1698</v>
      </c>
    </row>
    <row r="7313" spans="2:6" x14ac:dyDescent="0.35">
      <c r="B7313" s="752" t="s">
        <v>1700</v>
      </c>
      <c r="C7313" s="752">
        <v>3637</v>
      </c>
      <c r="D7313" s="343" t="s">
        <v>10206</v>
      </c>
      <c r="E7313" s="752" t="s">
        <v>435</v>
      </c>
      <c r="F7313" s="752" t="s">
        <v>1698</v>
      </c>
    </row>
    <row r="7314" spans="2:6" x14ac:dyDescent="0.35">
      <c r="B7314" s="752" t="s">
        <v>1700</v>
      </c>
      <c r="C7314" s="752">
        <v>3638</v>
      </c>
      <c r="D7314" s="343" t="s">
        <v>10205</v>
      </c>
      <c r="E7314" s="752" t="s">
        <v>435</v>
      </c>
      <c r="F7314" s="752" t="s">
        <v>1698</v>
      </c>
    </row>
    <row r="7315" spans="2:6" x14ac:dyDescent="0.35">
      <c r="B7315" s="752" t="s">
        <v>1700</v>
      </c>
      <c r="C7315" s="752">
        <v>3638</v>
      </c>
      <c r="D7315" s="343" t="s">
        <v>10204</v>
      </c>
      <c r="E7315" s="752" t="s">
        <v>435</v>
      </c>
      <c r="F7315" s="752" t="s">
        <v>1698</v>
      </c>
    </row>
    <row r="7316" spans="2:6" x14ac:dyDescent="0.35">
      <c r="B7316" s="752" t="s">
        <v>1700</v>
      </c>
      <c r="C7316" s="752">
        <v>3638</v>
      </c>
      <c r="D7316" s="343" t="s">
        <v>10203</v>
      </c>
      <c r="E7316" s="752" t="s">
        <v>435</v>
      </c>
      <c r="F7316" s="752" t="s">
        <v>1698</v>
      </c>
    </row>
    <row r="7317" spans="2:6" x14ac:dyDescent="0.35">
      <c r="B7317" s="752" t="s">
        <v>1700</v>
      </c>
      <c r="C7317" s="752">
        <v>3639</v>
      </c>
      <c r="D7317" s="343" t="s">
        <v>10202</v>
      </c>
      <c r="E7317" s="752" t="s">
        <v>435</v>
      </c>
      <c r="F7317" s="752" t="s">
        <v>1698</v>
      </c>
    </row>
    <row r="7318" spans="2:6" x14ac:dyDescent="0.35">
      <c r="B7318" s="752" t="s">
        <v>1700</v>
      </c>
      <c r="C7318" s="752">
        <v>3639</v>
      </c>
      <c r="D7318" s="343" t="s">
        <v>10201</v>
      </c>
      <c r="E7318" s="752" t="s">
        <v>435</v>
      </c>
      <c r="F7318" s="752" t="s">
        <v>1698</v>
      </c>
    </row>
    <row r="7319" spans="2:6" x14ac:dyDescent="0.35">
      <c r="B7319" s="752" t="s">
        <v>1700</v>
      </c>
      <c r="C7319" s="752">
        <v>3639</v>
      </c>
      <c r="D7319" s="343" t="s">
        <v>10200</v>
      </c>
      <c r="E7319" s="752" t="s">
        <v>435</v>
      </c>
      <c r="F7319" s="752" t="s">
        <v>1698</v>
      </c>
    </row>
    <row r="7320" spans="2:6" x14ac:dyDescent="0.35">
      <c r="B7320" s="752" t="s">
        <v>1700</v>
      </c>
      <c r="C7320" s="752">
        <v>3639</v>
      </c>
      <c r="D7320" s="343" t="s">
        <v>10199</v>
      </c>
      <c r="E7320" s="752" t="s">
        <v>435</v>
      </c>
      <c r="F7320" s="752" t="s">
        <v>1698</v>
      </c>
    </row>
    <row r="7321" spans="2:6" x14ac:dyDescent="0.35">
      <c r="B7321" s="752" t="s">
        <v>1700</v>
      </c>
      <c r="C7321" s="752">
        <v>3640</v>
      </c>
      <c r="D7321" s="343" t="s">
        <v>10198</v>
      </c>
      <c r="E7321" s="752" t="s">
        <v>435</v>
      </c>
      <c r="F7321" s="752" t="s">
        <v>1698</v>
      </c>
    </row>
    <row r="7322" spans="2:6" x14ac:dyDescent="0.35">
      <c r="B7322" s="752" t="s">
        <v>1700</v>
      </c>
      <c r="C7322" s="752">
        <v>3641</v>
      </c>
      <c r="D7322" s="343" t="s">
        <v>10197</v>
      </c>
      <c r="E7322" s="752" t="s">
        <v>435</v>
      </c>
      <c r="F7322" s="752" t="s">
        <v>1698</v>
      </c>
    </row>
    <row r="7323" spans="2:6" x14ac:dyDescent="0.35">
      <c r="B7323" s="752" t="s">
        <v>1700</v>
      </c>
      <c r="C7323" s="752">
        <v>3641</v>
      </c>
      <c r="D7323" s="343" t="s">
        <v>10196</v>
      </c>
      <c r="E7323" s="752" t="s">
        <v>435</v>
      </c>
      <c r="F7323" s="752" t="s">
        <v>1698</v>
      </c>
    </row>
    <row r="7324" spans="2:6" x14ac:dyDescent="0.35">
      <c r="B7324" s="752" t="s">
        <v>1700</v>
      </c>
      <c r="C7324" s="752">
        <v>3641</v>
      </c>
      <c r="D7324" s="343" t="s">
        <v>10195</v>
      </c>
      <c r="E7324" s="752" t="s">
        <v>435</v>
      </c>
      <c r="F7324" s="752" t="s">
        <v>1698</v>
      </c>
    </row>
    <row r="7325" spans="2:6" x14ac:dyDescent="0.35">
      <c r="B7325" s="752" t="s">
        <v>1700</v>
      </c>
      <c r="C7325" s="752">
        <v>3641</v>
      </c>
      <c r="D7325" s="343" t="s">
        <v>10194</v>
      </c>
      <c r="E7325" s="752" t="s">
        <v>435</v>
      </c>
      <c r="F7325" s="752" t="s">
        <v>1698</v>
      </c>
    </row>
    <row r="7326" spans="2:6" x14ac:dyDescent="0.35">
      <c r="B7326" s="752" t="s">
        <v>1700</v>
      </c>
      <c r="C7326" s="752">
        <v>3644</v>
      </c>
      <c r="D7326" s="343" t="s">
        <v>10193</v>
      </c>
      <c r="E7326" s="752" t="s">
        <v>431</v>
      </c>
      <c r="F7326" s="752" t="s">
        <v>1711</v>
      </c>
    </row>
    <row r="7327" spans="2:6" x14ac:dyDescent="0.35">
      <c r="B7327" s="752" t="s">
        <v>1700</v>
      </c>
      <c r="C7327" s="752">
        <v>3644</v>
      </c>
      <c r="D7327" s="343" t="s">
        <v>10192</v>
      </c>
      <c r="E7327" s="752" t="s">
        <v>435</v>
      </c>
      <c r="F7327" s="752" t="s">
        <v>1698</v>
      </c>
    </row>
    <row r="7328" spans="2:6" x14ac:dyDescent="0.35">
      <c r="B7328" s="752" t="s">
        <v>1700</v>
      </c>
      <c r="C7328" s="752">
        <v>3644</v>
      </c>
      <c r="D7328" s="343" t="s">
        <v>10191</v>
      </c>
      <c r="E7328" s="752" t="s">
        <v>435</v>
      </c>
      <c r="F7328" s="752" t="s">
        <v>1698</v>
      </c>
    </row>
    <row r="7329" spans="2:6" x14ac:dyDescent="0.35">
      <c r="B7329" s="752" t="s">
        <v>1700</v>
      </c>
      <c r="C7329" s="752">
        <v>3644</v>
      </c>
      <c r="D7329" s="343" t="s">
        <v>10190</v>
      </c>
      <c r="E7329" s="752" t="s">
        <v>435</v>
      </c>
      <c r="F7329" s="752" t="s">
        <v>1698</v>
      </c>
    </row>
    <row r="7330" spans="2:6" x14ac:dyDescent="0.35">
      <c r="B7330" s="752" t="s">
        <v>1700</v>
      </c>
      <c r="C7330" s="752">
        <v>3644</v>
      </c>
      <c r="D7330" s="343" t="s">
        <v>10189</v>
      </c>
      <c r="E7330" s="752" t="s">
        <v>431</v>
      </c>
      <c r="F7330" s="752" t="s">
        <v>1698</v>
      </c>
    </row>
    <row r="7331" spans="2:6" x14ac:dyDescent="0.35">
      <c r="B7331" s="752" t="s">
        <v>1700</v>
      </c>
      <c r="C7331" s="752">
        <v>3644</v>
      </c>
      <c r="D7331" s="343" t="s">
        <v>10188</v>
      </c>
      <c r="E7331" s="752" t="s">
        <v>435</v>
      </c>
      <c r="F7331" s="752" t="s">
        <v>1698</v>
      </c>
    </row>
    <row r="7332" spans="2:6" x14ac:dyDescent="0.35">
      <c r="B7332" s="752" t="s">
        <v>1700</v>
      </c>
      <c r="C7332" s="752">
        <v>3644</v>
      </c>
      <c r="D7332" s="343" t="s">
        <v>10187</v>
      </c>
      <c r="E7332" s="752" t="s">
        <v>435</v>
      </c>
      <c r="F7332" s="752" t="s">
        <v>1698</v>
      </c>
    </row>
    <row r="7333" spans="2:6" x14ac:dyDescent="0.35">
      <c r="B7333" s="752" t="s">
        <v>1700</v>
      </c>
      <c r="C7333" s="752">
        <v>3646</v>
      </c>
      <c r="D7333" s="343" t="s">
        <v>10186</v>
      </c>
      <c r="E7333" s="752" t="s">
        <v>435</v>
      </c>
      <c r="F7333" s="752" t="s">
        <v>1698</v>
      </c>
    </row>
    <row r="7334" spans="2:6" x14ac:dyDescent="0.35">
      <c r="B7334" s="752" t="s">
        <v>1700</v>
      </c>
      <c r="C7334" s="752">
        <v>3646</v>
      </c>
      <c r="D7334" s="343" t="s">
        <v>10185</v>
      </c>
      <c r="E7334" s="752" t="s">
        <v>435</v>
      </c>
      <c r="F7334" s="752" t="s">
        <v>1698</v>
      </c>
    </row>
    <row r="7335" spans="2:6" x14ac:dyDescent="0.35">
      <c r="B7335" s="752" t="s">
        <v>1700</v>
      </c>
      <c r="C7335" s="752">
        <v>3646</v>
      </c>
      <c r="D7335" s="343" t="s">
        <v>10184</v>
      </c>
      <c r="E7335" s="752" t="s">
        <v>435</v>
      </c>
      <c r="F7335" s="752" t="s">
        <v>1698</v>
      </c>
    </row>
    <row r="7336" spans="2:6" x14ac:dyDescent="0.35">
      <c r="B7336" s="752" t="s">
        <v>1700</v>
      </c>
      <c r="C7336" s="752">
        <v>3646</v>
      </c>
      <c r="D7336" s="343" t="s">
        <v>10183</v>
      </c>
      <c r="E7336" s="752" t="s">
        <v>435</v>
      </c>
      <c r="F7336" s="752" t="s">
        <v>1698</v>
      </c>
    </row>
    <row r="7337" spans="2:6" x14ac:dyDescent="0.35">
      <c r="B7337" s="752" t="s">
        <v>1700</v>
      </c>
      <c r="C7337" s="752">
        <v>3646</v>
      </c>
      <c r="D7337" s="343" t="s">
        <v>10182</v>
      </c>
      <c r="E7337" s="752" t="s">
        <v>435</v>
      </c>
      <c r="F7337" s="752" t="s">
        <v>1698</v>
      </c>
    </row>
    <row r="7338" spans="2:6" x14ac:dyDescent="0.35">
      <c r="B7338" s="752" t="s">
        <v>1700</v>
      </c>
      <c r="C7338" s="752">
        <v>3646</v>
      </c>
      <c r="D7338" s="343" t="s">
        <v>10181</v>
      </c>
      <c r="E7338" s="752" t="s">
        <v>435</v>
      </c>
      <c r="F7338" s="752" t="s">
        <v>1698</v>
      </c>
    </row>
    <row r="7339" spans="2:6" x14ac:dyDescent="0.35">
      <c r="B7339" s="752" t="s">
        <v>1700</v>
      </c>
      <c r="C7339" s="752">
        <v>3646</v>
      </c>
      <c r="D7339" s="343" t="s">
        <v>10180</v>
      </c>
      <c r="E7339" s="752" t="s">
        <v>435</v>
      </c>
      <c r="F7339" s="752" t="s">
        <v>1698</v>
      </c>
    </row>
    <row r="7340" spans="2:6" x14ac:dyDescent="0.35">
      <c r="B7340" s="752" t="s">
        <v>1700</v>
      </c>
      <c r="C7340" s="752">
        <v>3647</v>
      </c>
      <c r="D7340" s="343" t="s">
        <v>10179</v>
      </c>
      <c r="E7340" s="752" t="s">
        <v>435</v>
      </c>
      <c r="F7340" s="752" t="s">
        <v>1698</v>
      </c>
    </row>
    <row r="7341" spans="2:6" x14ac:dyDescent="0.35">
      <c r="B7341" s="752" t="s">
        <v>1700</v>
      </c>
      <c r="C7341" s="752">
        <v>3649</v>
      </c>
      <c r="D7341" s="343" t="s">
        <v>10178</v>
      </c>
      <c r="E7341" s="752" t="s">
        <v>435</v>
      </c>
      <c r="F7341" s="752" t="s">
        <v>1698</v>
      </c>
    </row>
    <row r="7342" spans="2:6" x14ac:dyDescent="0.35">
      <c r="B7342" s="752" t="s">
        <v>1700</v>
      </c>
      <c r="C7342" s="752">
        <v>3649</v>
      </c>
      <c r="D7342" s="343" t="s">
        <v>10177</v>
      </c>
      <c r="E7342" s="752" t="s">
        <v>435</v>
      </c>
      <c r="F7342" s="752" t="s">
        <v>1698</v>
      </c>
    </row>
    <row r="7343" spans="2:6" x14ac:dyDescent="0.35">
      <c r="B7343" s="752" t="s">
        <v>1700</v>
      </c>
      <c r="C7343" s="752">
        <v>3658</v>
      </c>
      <c r="D7343" s="343" t="s">
        <v>10176</v>
      </c>
      <c r="E7343" s="752" t="s">
        <v>435</v>
      </c>
      <c r="F7343" s="752" t="s">
        <v>1698</v>
      </c>
    </row>
    <row r="7344" spans="2:6" x14ac:dyDescent="0.35">
      <c r="B7344" s="752" t="s">
        <v>1700</v>
      </c>
      <c r="C7344" s="752">
        <v>3658</v>
      </c>
      <c r="D7344" s="343" t="s">
        <v>10175</v>
      </c>
      <c r="E7344" s="752" t="s">
        <v>435</v>
      </c>
      <c r="F7344" s="752" t="s">
        <v>1698</v>
      </c>
    </row>
    <row r="7345" spans="2:6" x14ac:dyDescent="0.35">
      <c r="B7345" s="752" t="s">
        <v>1700</v>
      </c>
      <c r="C7345" s="752">
        <v>3658</v>
      </c>
      <c r="D7345" s="343" t="s">
        <v>10174</v>
      </c>
      <c r="E7345" s="752" t="s">
        <v>435</v>
      </c>
      <c r="F7345" s="752" t="s">
        <v>1698</v>
      </c>
    </row>
    <row r="7346" spans="2:6" x14ac:dyDescent="0.35">
      <c r="B7346" s="752" t="s">
        <v>1700</v>
      </c>
      <c r="C7346" s="752">
        <v>3658</v>
      </c>
      <c r="D7346" s="343" t="s">
        <v>5249</v>
      </c>
      <c r="E7346" s="752" t="s">
        <v>435</v>
      </c>
      <c r="F7346" s="752" t="s">
        <v>1698</v>
      </c>
    </row>
    <row r="7347" spans="2:6" x14ac:dyDescent="0.35">
      <c r="B7347" s="752" t="s">
        <v>1700</v>
      </c>
      <c r="C7347" s="752">
        <v>3658</v>
      </c>
      <c r="D7347" s="343" t="s">
        <v>10173</v>
      </c>
      <c r="E7347" s="752" t="s">
        <v>435</v>
      </c>
      <c r="F7347" s="752" t="s">
        <v>1698</v>
      </c>
    </row>
    <row r="7348" spans="2:6" x14ac:dyDescent="0.35">
      <c r="B7348" s="752" t="s">
        <v>1700</v>
      </c>
      <c r="C7348" s="752">
        <v>3658</v>
      </c>
      <c r="D7348" s="343" t="s">
        <v>10172</v>
      </c>
      <c r="E7348" s="752" t="s">
        <v>435</v>
      </c>
      <c r="F7348" s="752" t="s">
        <v>1698</v>
      </c>
    </row>
    <row r="7349" spans="2:6" x14ac:dyDescent="0.35">
      <c r="B7349" s="752" t="s">
        <v>1700</v>
      </c>
      <c r="C7349" s="752">
        <v>3658</v>
      </c>
      <c r="D7349" s="343" t="s">
        <v>10171</v>
      </c>
      <c r="E7349" s="752" t="s">
        <v>435</v>
      </c>
      <c r="F7349" s="752" t="s">
        <v>1698</v>
      </c>
    </row>
    <row r="7350" spans="2:6" x14ac:dyDescent="0.35">
      <c r="B7350" s="752" t="s">
        <v>1700</v>
      </c>
      <c r="C7350" s="752">
        <v>3658</v>
      </c>
      <c r="D7350" s="343" t="s">
        <v>10170</v>
      </c>
      <c r="E7350" s="752" t="s">
        <v>435</v>
      </c>
      <c r="F7350" s="752" t="s">
        <v>1698</v>
      </c>
    </row>
    <row r="7351" spans="2:6" x14ac:dyDescent="0.35">
      <c r="B7351" s="752" t="s">
        <v>1700</v>
      </c>
      <c r="C7351" s="752">
        <v>3658</v>
      </c>
      <c r="D7351" s="343" t="s">
        <v>10169</v>
      </c>
      <c r="E7351" s="752" t="s">
        <v>435</v>
      </c>
      <c r="F7351" s="752" t="s">
        <v>1698</v>
      </c>
    </row>
    <row r="7352" spans="2:6" x14ac:dyDescent="0.35">
      <c r="B7352" s="752" t="s">
        <v>1700</v>
      </c>
      <c r="C7352" s="752">
        <v>3659</v>
      </c>
      <c r="D7352" s="343" t="s">
        <v>10168</v>
      </c>
      <c r="E7352" s="752" t="s">
        <v>435</v>
      </c>
      <c r="F7352" s="752" t="s">
        <v>1698</v>
      </c>
    </row>
    <row r="7353" spans="2:6" x14ac:dyDescent="0.35">
      <c r="B7353" s="752" t="s">
        <v>1700</v>
      </c>
      <c r="C7353" s="752">
        <v>3660</v>
      </c>
      <c r="D7353" s="343" t="s">
        <v>10167</v>
      </c>
      <c r="E7353" s="752" t="s">
        <v>435</v>
      </c>
      <c r="F7353" s="752" t="s">
        <v>1698</v>
      </c>
    </row>
    <row r="7354" spans="2:6" x14ac:dyDescent="0.35">
      <c r="B7354" s="752" t="s">
        <v>1700</v>
      </c>
      <c r="C7354" s="752">
        <v>3660</v>
      </c>
      <c r="D7354" s="343" t="s">
        <v>10166</v>
      </c>
      <c r="E7354" s="752" t="s">
        <v>435</v>
      </c>
      <c r="F7354" s="752" t="s">
        <v>1698</v>
      </c>
    </row>
    <row r="7355" spans="2:6" x14ac:dyDescent="0.35">
      <c r="B7355" s="752" t="s">
        <v>1700</v>
      </c>
      <c r="C7355" s="752">
        <v>3660</v>
      </c>
      <c r="D7355" s="343" t="s">
        <v>10165</v>
      </c>
      <c r="E7355" s="752" t="s">
        <v>435</v>
      </c>
      <c r="F7355" s="752" t="s">
        <v>1698</v>
      </c>
    </row>
    <row r="7356" spans="2:6" x14ac:dyDescent="0.35">
      <c r="B7356" s="752" t="s">
        <v>1700</v>
      </c>
      <c r="C7356" s="752">
        <v>3660</v>
      </c>
      <c r="D7356" s="343" t="s">
        <v>10164</v>
      </c>
      <c r="E7356" s="752" t="s">
        <v>435</v>
      </c>
      <c r="F7356" s="752" t="s">
        <v>1698</v>
      </c>
    </row>
    <row r="7357" spans="2:6" x14ac:dyDescent="0.35">
      <c r="B7357" s="752" t="s">
        <v>1700</v>
      </c>
      <c r="C7357" s="752">
        <v>3660</v>
      </c>
      <c r="D7357" s="343" t="s">
        <v>10163</v>
      </c>
      <c r="E7357" s="752" t="s">
        <v>435</v>
      </c>
      <c r="F7357" s="752" t="s">
        <v>1698</v>
      </c>
    </row>
    <row r="7358" spans="2:6" x14ac:dyDescent="0.35">
      <c r="B7358" s="752" t="s">
        <v>1700</v>
      </c>
      <c r="C7358" s="752">
        <v>3660</v>
      </c>
      <c r="D7358" s="343" t="s">
        <v>10162</v>
      </c>
      <c r="E7358" s="752" t="s">
        <v>435</v>
      </c>
      <c r="F7358" s="752" t="s">
        <v>1698</v>
      </c>
    </row>
    <row r="7359" spans="2:6" x14ac:dyDescent="0.35">
      <c r="B7359" s="752" t="s">
        <v>1700</v>
      </c>
      <c r="C7359" s="752">
        <v>3660</v>
      </c>
      <c r="D7359" s="343" t="s">
        <v>2130</v>
      </c>
      <c r="E7359" s="752" t="s">
        <v>435</v>
      </c>
      <c r="F7359" s="752" t="s">
        <v>1711</v>
      </c>
    </row>
    <row r="7360" spans="2:6" x14ac:dyDescent="0.35">
      <c r="B7360" s="752" t="s">
        <v>1700</v>
      </c>
      <c r="C7360" s="752">
        <v>3660</v>
      </c>
      <c r="D7360" s="343" t="s">
        <v>10161</v>
      </c>
      <c r="E7360" s="752" t="s">
        <v>435</v>
      </c>
      <c r="F7360" s="752" t="s">
        <v>1698</v>
      </c>
    </row>
    <row r="7361" spans="2:6" x14ac:dyDescent="0.35">
      <c r="B7361" s="752" t="s">
        <v>1700</v>
      </c>
      <c r="C7361" s="752">
        <v>3660</v>
      </c>
      <c r="D7361" s="343" t="s">
        <v>10160</v>
      </c>
      <c r="E7361" s="752" t="s">
        <v>435</v>
      </c>
      <c r="F7361" s="752" t="s">
        <v>1698</v>
      </c>
    </row>
    <row r="7362" spans="2:6" x14ac:dyDescent="0.35">
      <c r="B7362" s="752" t="s">
        <v>1700</v>
      </c>
      <c r="C7362" s="752">
        <v>3660</v>
      </c>
      <c r="D7362" s="343" t="s">
        <v>10159</v>
      </c>
      <c r="E7362" s="752" t="s">
        <v>435</v>
      </c>
      <c r="F7362" s="752" t="s">
        <v>1698</v>
      </c>
    </row>
    <row r="7363" spans="2:6" x14ac:dyDescent="0.35">
      <c r="B7363" s="752" t="s">
        <v>1700</v>
      </c>
      <c r="C7363" s="752">
        <v>3662</v>
      </c>
      <c r="D7363" s="343" t="s">
        <v>10158</v>
      </c>
      <c r="E7363" s="752" t="s">
        <v>435</v>
      </c>
      <c r="F7363" s="752" t="s">
        <v>1698</v>
      </c>
    </row>
    <row r="7364" spans="2:6" x14ac:dyDescent="0.35">
      <c r="B7364" s="752" t="s">
        <v>1700</v>
      </c>
      <c r="C7364" s="752">
        <v>3663</v>
      </c>
      <c r="D7364" s="343" t="s">
        <v>2397</v>
      </c>
      <c r="E7364" s="752" t="s">
        <v>435</v>
      </c>
      <c r="F7364" s="752" t="s">
        <v>1698</v>
      </c>
    </row>
    <row r="7365" spans="2:6" x14ac:dyDescent="0.35">
      <c r="B7365" s="752" t="s">
        <v>1700</v>
      </c>
      <c r="C7365" s="752">
        <v>3664</v>
      </c>
      <c r="D7365" s="343" t="s">
        <v>10157</v>
      </c>
      <c r="E7365" s="752" t="s">
        <v>435</v>
      </c>
      <c r="F7365" s="752" t="s">
        <v>1698</v>
      </c>
    </row>
    <row r="7366" spans="2:6" x14ac:dyDescent="0.35">
      <c r="B7366" s="752" t="s">
        <v>1700</v>
      </c>
      <c r="C7366" s="752">
        <v>3664</v>
      </c>
      <c r="D7366" s="343" t="s">
        <v>10156</v>
      </c>
      <c r="E7366" s="752" t="s">
        <v>435</v>
      </c>
      <c r="F7366" s="752" t="s">
        <v>1698</v>
      </c>
    </row>
    <row r="7367" spans="2:6" x14ac:dyDescent="0.35">
      <c r="B7367" s="752" t="s">
        <v>1700</v>
      </c>
      <c r="C7367" s="752">
        <v>3665</v>
      </c>
      <c r="D7367" s="343" t="s">
        <v>10155</v>
      </c>
      <c r="E7367" s="752" t="s">
        <v>435</v>
      </c>
      <c r="F7367" s="752" t="s">
        <v>1698</v>
      </c>
    </row>
    <row r="7368" spans="2:6" x14ac:dyDescent="0.35">
      <c r="B7368" s="752" t="s">
        <v>1700</v>
      </c>
      <c r="C7368" s="752">
        <v>3665</v>
      </c>
      <c r="D7368" s="343" t="s">
        <v>5638</v>
      </c>
      <c r="E7368" s="752" t="s">
        <v>435</v>
      </c>
      <c r="F7368" s="752" t="s">
        <v>1698</v>
      </c>
    </row>
    <row r="7369" spans="2:6" x14ac:dyDescent="0.35">
      <c r="B7369" s="752" t="s">
        <v>1700</v>
      </c>
      <c r="C7369" s="752">
        <v>3666</v>
      </c>
      <c r="D7369" s="343" t="s">
        <v>10154</v>
      </c>
      <c r="E7369" s="752" t="s">
        <v>435</v>
      </c>
      <c r="F7369" s="752" t="s">
        <v>1698</v>
      </c>
    </row>
    <row r="7370" spans="2:6" x14ac:dyDescent="0.35">
      <c r="B7370" s="752" t="s">
        <v>1700</v>
      </c>
      <c r="C7370" s="752">
        <v>3666</v>
      </c>
      <c r="D7370" s="343" t="s">
        <v>10153</v>
      </c>
      <c r="E7370" s="752" t="s">
        <v>435</v>
      </c>
      <c r="F7370" s="752" t="s">
        <v>1698</v>
      </c>
    </row>
    <row r="7371" spans="2:6" x14ac:dyDescent="0.35">
      <c r="B7371" s="752" t="s">
        <v>1700</v>
      </c>
      <c r="C7371" s="752">
        <v>3666</v>
      </c>
      <c r="D7371" s="343" t="s">
        <v>10152</v>
      </c>
      <c r="E7371" s="752" t="s">
        <v>435</v>
      </c>
      <c r="F7371" s="752" t="s">
        <v>1698</v>
      </c>
    </row>
    <row r="7372" spans="2:6" x14ac:dyDescent="0.35">
      <c r="B7372" s="752" t="s">
        <v>1700</v>
      </c>
      <c r="C7372" s="752">
        <v>3666</v>
      </c>
      <c r="D7372" s="343" t="s">
        <v>10151</v>
      </c>
      <c r="E7372" s="752" t="s">
        <v>435</v>
      </c>
      <c r="F7372" s="752" t="s">
        <v>1698</v>
      </c>
    </row>
    <row r="7373" spans="2:6" x14ac:dyDescent="0.35">
      <c r="B7373" s="752" t="s">
        <v>1700</v>
      </c>
      <c r="C7373" s="752">
        <v>3666</v>
      </c>
      <c r="D7373" s="343" t="s">
        <v>10150</v>
      </c>
      <c r="E7373" s="752" t="s">
        <v>435</v>
      </c>
      <c r="F7373" s="752" t="s">
        <v>1698</v>
      </c>
    </row>
    <row r="7374" spans="2:6" x14ac:dyDescent="0.35">
      <c r="B7374" s="752" t="s">
        <v>1700</v>
      </c>
      <c r="C7374" s="752">
        <v>3666</v>
      </c>
      <c r="D7374" s="343" t="s">
        <v>10149</v>
      </c>
      <c r="E7374" s="752" t="s">
        <v>435</v>
      </c>
      <c r="F7374" s="752" t="s">
        <v>1698</v>
      </c>
    </row>
    <row r="7375" spans="2:6" x14ac:dyDescent="0.35">
      <c r="B7375" s="752" t="s">
        <v>1700</v>
      </c>
      <c r="C7375" s="752">
        <v>3666</v>
      </c>
      <c r="D7375" s="343" t="s">
        <v>10148</v>
      </c>
      <c r="E7375" s="752" t="s">
        <v>435</v>
      </c>
      <c r="F7375" s="752" t="s">
        <v>1698</v>
      </c>
    </row>
    <row r="7376" spans="2:6" x14ac:dyDescent="0.35">
      <c r="B7376" s="752" t="s">
        <v>1700</v>
      </c>
      <c r="C7376" s="752">
        <v>3666</v>
      </c>
      <c r="D7376" s="343" t="s">
        <v>10147</v>
      </c>
      <c r="E7376" s="752" t="s">
        <v>435</v>
      </c>
      <c r="F7376" s="752" t="s">
        <v>1698</v>
      </c>
    </row>
    <row r="7377" spans="2:6" x14ac:dyDescent="0.35">
      <c r="B7377" s="752" t="s">
        <v>1700</v>
      </c>
      <c r="C7377" s="752">
        <v>3666</v>
      </c>
      <c r="D7377" s="343" t="s">
        <v>10146</v>
      </c>
      <c r="E7377" s="752" t="s">
        <v>435</v>
      </c>
      <c r="F7377" s="752" t="s">
        <v>1698</v>
      </c>
    </row>
    <row r="7378" spans="2:6" x14ac:dyDescent="0.35">
      <c r="B7378" s="752" t="s">
        <v>1700</v>
      </c>
      <c r="C7378" s="752">
        <v>3666</v>
      </c>
      <c r="D7378" s="343" t="s">
        <v>10145</v>
      </c>
      <c r="E7378" s="752" t="s">
        <v>435</v>
      </c>
      <c r="F7378" s="752" t="s">
        <v>1698</v>
      </c>
    </row>
    <row r="7379" spans="2:6" x14ac:dyDescent="0.35">
      <c r="B7379" s="752" t="s">
        <v>1700</v>
      </c>
      <c r="C7379" s="752">
        <v>3666</v>
      </c>
      <c r="D7379" s="343" t="s">
        <v>10144</v>
      </c>
      <c r="E7379" s="752" t="s">
        <v>435</v>
      </c>
      <c r="F7379" s="752" t="s">
        <v>1698</v>
      </c>
    </row>
    <row r="7380" spans="2:6" x14ac:dyDescent="0.35">
      <c r="B7380" s="752" t="s">
        <v>1700</v>
      </c>
      <c r="C7380" s="752">
        <v>3666</v>
      </c>
      <c r="D7380" s="343" t="s">
        <v>10143</v>
      </c>
      <c r="E7380" s="752" t="s">
        <v>435</v>
      </c>
      <c r="F7380" s="752" t="s">
        <v>1698</v>
      </c>
    </row>
    <row r="7381" spans="2:6" x14ac:dyDescent="0.35">
      <c r="B7381" s="752" t="s">
        <v>1700</v>
      </c>
      <c r="C7381" s="752">
        <v>3666</v>
      </c>
      <c r="D7381" s="343" t="s">
        <v>10142</v>
      </c>
      <c r="E7381" s="752" t="s">
        <v>435</v>
      </c>
      <c r="F7381" s="752" t="s">
        <v>1698</v>
      </c>
    </row>
    <row r="7382" spans="2:6" x14ac:dyDescent="0.35">
      <c r="B7382" s="752" t="s">
        <v>1700</v>
      </c>
      <c r="C7382" s="752">
        <v>3666</v>
      </c>
      <c r="D7382" s="343" t="s">
        <v>10141</v>
      </c>
      <c r="E7382" s="752" t="s">
        <v>435</v>
      </c>
      <c r="F7382" s="752" t="s">
        <v>1698</v>
      </c>
    </row>
    <row r="7383" spans="2:6" x14ac:dyDescent="0.35">
      <c r="B7383" s="752" t="s">
        <v>1700</v>
      </c>
      <c r="C7383" s="752">
        <v>3666</v>
      </c>
      <c r="D7383" s="343" t="s">
        <v>10140</v>
      </c>
      <c r="E7383" s="752" t="s">
        <v>435</v>
      </c>
      <c r="F7383" s="752" t="s">
        <v>1698</v>
      </c>
    </row>
    <row r="7384" spans="2:6" x14ac:dyDescent="0.35">
      <c r="B7384" s="752" t="s">
        <v>1700</v>
      </c>
      <c r="C7384" s="752">
        <v>3666</v>
      </c>
      <c r="D7384" s="343" t="s">
        <v>10139</v>
      </c>
      <c r="E7384" s="752" t="s">
        <v>435</v>
      </c>
      <c r="F7384" s="752" t="s">
        <v>1698</v>
      </c>
    </row>
    <row r="7385" spans="2:6" x14ac:dyDescent="0.35">
      <c r="B7385" s="752" t="s">
        <v>1700</v>
      </c>
      <c r="C7385" s="752">
        <v>3669</v>
      </c>
      <c r="D7385" s="343" t="s">
        <v>10138</v>
      </c>
      <c r="E7385" s="752" t="s">
        <v>435</v>
      </c>
      <c r="F7385" s="752" t="s">
        <v>1698</v>
      </c>
    </row>
    <row r="7386" spans="2:6" x14ac:dyDescent="0.35">
      <c r="B7386" s="752" t="s">
        <v>1700</v>
      </c>
      <c r="C7386" s="752">
        <v>3669</v>
      </c>
      <c r="D7386" s="343" t="s">
        <v>10137</v>
      </c>
      <c r="E7386" s="752" t="s">
        <v>435</v>
      </c>
      <c r="F7386" s="752" t="s">
        <v>1698</v>
      </c>
    </row>
    <row r="7387" spans="2:6" x14ac:dyDescent="0.35">
      <c r="B7387" s="752" t="s">
        <v>1700</v>
      </c>
      <c r="C7387" s="752">
        <v>3669</v>
      </c>
      <c r="D7387" s="343" t="s">
        <v>10136</v>
      </c>
      <c r="E7387" s="752" t="s">
        <v>435</v>
      </c>
      <c r="F7387" s="752" t="s">
        <v>1698</v>
      </c>
    </row>
    <row r="7388" spans="2:6" x14ac:dyDescent="0.35">
      <c r="B7388" s="752" t="s">
        <v>1700</v>
      </c>
      <c r="C7388" s="752">
        <v>3669</v>
      </c>
      <c r="D7388" s="343" t="s">
        <v>10135</v>
      </c>
      <c r="E7388" s="752" t="s">
        <v>435</v>
      </c>
      <c r="F7388" s="752" t="s">
        <v>1698</v>
      </c>
    </row>
    <row r="7389" spans="2:6" x14ac:dyDescent="0.35">
      <c r="B7389" s="752" t="s">
        <v>1700</v>
      </c>
      <c r="C7389" s="752">
        <v>3669</v>
      </c>
      <c r="D7389" s="343" t="s">
        <v>10134</v>
      </c>
      <c r="E7389" s="752" t="s">
        <v>435</v>
      </c>
      <c r="F7389" s="752" t="s">
        <v>1698</v>
      </c>
    </row>
    <row r="7390" spans="2:6" x14ac:dyDescent="0.35">
      <c r="B7390" s="752" t="s">
        <v>1700</v>
      </c>
      <c r="C7390" s="752">
        <v>3669</v>
      </c>
      <c r="D7390" s="343" t="s">
        <v>10133</v>
      </c>
      <c r="E7390" s="752" t="s">
        <v>435</v>
      </c>
      <c r="F7390" s="752" t="s">
        <v>1698</v>
      </c>
    </row>
    <row r="7391" spans="2:6" x14ac:dyDescent="0.35">
      <c r="B7391" s="752" t="s">
        <v>1700</v>
      </c>
      <c r="C7391" s="752">
        <v>3669</v>
      </c>
      <c r="D7391" s="343" t="s">
        <v>10132</v>
      </c>
      <c r="E7391" s="752" t="s">
        <v>435</v>
      </c>
      <c r="F7391" s="752" t="s">
        <v>1698</v>
      </c>
    </row>
    <row r="7392" spans="2:6" x14ac:dyDescent="0.35">
      <c r="B7392" s="752" t="s">
        <v>1700</v>
      </c>
      <c r="C7392" s="752">
        <v>3669</v>
      </c>
      <c r="D7392" s="343" t="s">
        <v>10131</v>
      </c>
      <c r="E7392" s="752" t="s">
        <v>435</v>
      </c>
      <c r="F7392" s="752" t="s">
        <v>1698</v>
      </c>
    </row>
    <row r="7393" spans="2:6" x14ac:dyDescent="0.35">
      <c r="B7393" s="752" t="s">
        <v>1700</v>
      </c>
      <c r="C7393" s="752">
        <v>3669</v>
      </c>
      <c r="D7393" s="343" t="s">
        <v>10130</v>
      </c>
      <c r="E7393" s="752" t="s">
        <v>435</v>
      </c>
      <c r="F7393" s="752" t="s">
        <v>1698</v>
      </c>
    </row>
    <row r="7394" spans="2:6" x14ac:dyDescent="0.35">
      <c r="B7394" s="752" t="s">
        <v>1700</v>
      </c>
      <c r="C7394" s="752">
        <v>3669</v>
      </c>
      <c r="D7394" s="343" t="s">
        <v>10129</v>
      </c>
      <c r="E7394" s="752" t="s">
        <v>435</v>
      </c>
      <c r="F7394" s="752" t="s">
        <v>1698</v>
      </c>
    </row>
    <row r="7395" spans="2:6" x14ac:dyDescent="0.35">
      <c r="B7395" s="752" t="s">
        <v>1700</v>
      </c>
      <c r="C7395" s="752">
        <v>3669</v>
      </c>
      <c r="D7395" s="343" t="s">
        <v>10128</v>
      </c>
      <c r="E7395" s="752" t="s">
        <v>435</v>
      </c>
      <c r="F7395" s="752" t="s">
        <v>1698</v>
      </c>
    </row>
    <row r="7396" spans="2:6" x14ac:dyDescent="0.35">
      <c r="B7396" s="752" t="s">
        <v>1700</v>
      </c>
      <c r="C7396" s="752">
        <v>3670</v>
      </c>
      <c r="D7396" s="343" t="s">
        <v>10127</v>
      </c>
      <c r="E7396" s="752" t="s">
        <v>435</v>
      </c>
      <c r="F7396" s="752" t="s">
        <v>1698</v>
      </c>
    </row>
    <row r="7397" spans="2:6" x14ac:dyDescent="0.35">
      <c r="B7397" s="752" t="s">
        <v>1700</v>
      </c>
      <c r="C7397" s="752">
        <v>3670</v>
      </c>
      <c r="D7397" s="343" t="s">
        <v>10126</v>
      </c>
      <c r="E7397" s="752" t="s">
        <v>435</v>
      </c>
      <c r="F7397" s="752" t="s">
        <v>1698</v>
      </c>
    </row>
    <row r="7398" spans="2:6" x14ac:dyDescent="0.35">
      <c r="B7398" s="752" t="s">
        <v>1700</v>
      </c>
      <c r="C7398" s="752">
        <v>3670</v>
      </c>
      <c r="D7398" s="343" t="s">
        <v>10125</v>
      </c>
      <c r="E7398" s="752" t="s">
        <v>435</v>
      </c>
      <c r="F7398" s="752" t="s">
        <v>1698</v>
      </c>
    </row>
    <row r="7399" spans="2:6" x14ac:dyDescent="0.35">
      <c r="B7399" s="752" t="s">
        <v>1700</v>
      </c>
      <c r="C7399" s="752">
        <v>3672</v>
      </c>
      <c r="D7399" s="343" t="s">
        <v>10124</v>
      </c>
      <c r="E7399" s="752" t="s">
        <v>435</v>
      </c>
      <c r="F7399" s="752" t="s">
        <v>1698</v>
      </c>
    </row>
    <row r="7400" spans="2:6" x14ac:dyDescent="0.35">
      <c r="B7400" s="752" t="s">
        <v>1700</v>
      </c>
      <c r="C7400" s="752">
        <v>3673</v>
      </c>
      <c r="D7400" s="343" t="s">
        <v>10123</v>
      </c>
      <c r="E7400" s="752" t="s">
        <v>435</v>
      </c>
      <c r="F7400" s="752" t="s">
        <v>1698</v>
      </c>
    </row>
    <row r="7401" spans="2:6" x14ac:dyDescent="0.35">
      <c r="B7401" s="752" t="s">
        <v>1700</v>
      </c>
      <c r="C7401" s="752">
        <v>3673</v>
      </c>
      <c r="D7401" s="343" t="s">
        <v>10122</v>
      </c>
      <c r="E7401" s="752" t="s">
        <v>435</v>
      </c>
      <c r="F7401" s="752" t="s">
        <v>1698</v>
      </c>
    </row>
    <row r="7402" spans="2:6" x14ac:dyDescent="0.35">
      <c r="B7402" s="752" t="s">
        <v>1700</v>
      </c>
      <c r="C7402" s="752">
        <v>3673</v>
      </c>
      <c r="D7402" s="343" t="s">
        <v>10121</v>
      </c>
      <c r="E7402" s="752" t="s">
        <v>435</v>
      </c>
      <c r="F7402" s="752" t="s">
        <v>1698</v>
      </c>
    </row>
    <row r="7403" spans="2:6" x14ac:dyDescent="0.35">
      <c r="B7403" s="752" t="s">
        <v>1700</v>
      </c>
      <c r="C7403" s="752">
        <v>3673</v>
      </c>
      <c r="D7403" s="343" t="s">
        <v>10120</v>
      </c>
      <c r="E7403" s="752" t="s">
        <v>435</v>
      </c>
      <c r="F7403" s="752" t="s">
        <v>1698</v>
      </c>
    </row>
    <row r="7404" spans="2:6" x14ac:dyDescent="0.35">
      <c r="B7404" s="752" t="s">
        <v>1700</v>
      </c>
      <c r="C7404" s="752">
        <v>3673</v>
      </c>
      <c r="D7404" s="343" t="s">
        <v>10119</v>
      </c>
      <c r="E7404" s="752" t="s">
        <v>435</v>
      </c>
      <c r="F7404" s="752" t="s">
        <v>1698</v>
      </c>
    </row>
    <row r="7405" spans="2:6" x14ac:dyDescent="0.35">
      <c r="B7405" s="752" t="s">
        <v>1700</v>
      </c>
      <c r="C7405" s="752">
        <v>3673</v>
      </c>
      <c r="D7405" s="343" t="s">
        <v>10118</v>
      </c>
      <c r="E7405" s="752" t="s">
        <v>435</v>
      </c>
      <c r="F7405" s="752" t="s">
        <v>1698</v>
      </c>
    </row>
    <row r="7406" spans="2:6" x14ac:dyDescent="0.35">
      <c r="B7406" s="752" t="s">
        <v>1700</v>
      </c>
      <c r="C7406" s="752">
        <v>3673</v>
      </c>
      <c r="D7406" s="343" t="s">
        <v>10117</v>
      </c>
      <c r="E7406" s="752" t="s">
        <v>435</v>
      </c>
      <c r="F7406" s="752" t="s">
        <v>1698</v>
      </c>
    </row>
    <row r="7407" spans="2:6" x14ac:dyDescent="0.35">
      <c r="B7407" s="752" t="s">
        <v>1700</v>
      </c>
      <c r="C7407" s="752">
        <v>3673</v>
      </c>
      <c r="D7407" s="343" t="s">
        <v>10116</v>
      </c>
      <c r="E7407" s="752" t="s">
        <v>435</v>
      </c>
      <c r="F7407" s="752" t="s">
        <v>1698</v>
      </c>
    </row>
    <row r="7408" spans="2:6" x14ac:dyDescent="0.35">
      <c r="B7408" s="752" t="s">
        <v>1700</v>
      </c>
      <c r="C7408" s="752">
        <v>3673</v>
      </c>
      <c r="D7408" s="343" t="s">
        <v>10115</v>
      </c>
      <c r="E7408" s="752" t="s">
        <v>435</v>
      </c>
      <c r="F7408" s="752" t="s">
        <v>1698</v>
      </c>
    </row>
    <row r="7409" spans="2:6" x14ac:dyDescent="0.35">
      <c r="B7409" s="752" t="s">
        <v>1700</v>
      </c>
      <c r="C7409" s="752">
        <v>3673</v>
      </c>
      <c r="D7409" s="343" t="s">
        <v>10114</v>
      </c>
      <c r="E7409" s="752" t="s">
        <v>435</v>
      </c>
      <c r="F7409" s="752" t="s">
        <v>1698</v>
      </c>
    </row>
    <row r="7410" spans="2:6" x14ac:dyDescent="0.35">
      <c r="B7410" s="752" t="s">
        <v>1700</v>
      </c>
      <c r="C7410" s="752">
        <v>3673</v>
      </c>
      <c r="D7410" s="343" t="s">
        <v>10113</v>
      </c>
      <c r="E7410" s="752" t="s">
        <v>435</v>
      </c>
      <c r="F7410" s="752" t="s">
        <v>1698</v>
      </c>
    </row>
    <row r="7411" spans="2:6" x14ac:dyDescent="0.35">
      <c r="B7411" s="752" t="s">
        <v>1700</v>
      </c>
      <c r="C7411" s="752">
        <v>3673</v>
      </c>
      <c r="D7411" s="343" t="s">
        <v>10112</v>
      </c>
      <c r="E7411" s="752" t="s">
        <v>435</v>
      </c>
      <c r="F7411" s="752" t="s">
        <v>1698</v>
      </c>
    </row>
    <row r="7412" spans="2:6" x14ac:dyDescent="0.35">
      <c r="B7412" s="752" t="s">
        <v>1700</v>
      </c>
      <c r="C7412" s="752">
        <v>3673</v>
      </c>
      <c r="D7412" s="343" t="s">
        <v>10111</v>
      </c>
      <c r="E7412" s="752" t="s">
        <v>435</v>
      </c>
      <c r="F7412" s="752" t="s">
        <v>1698</v>
      </c>
    </row>
    <row r="7413" spans="2:6" x14ac:dyDescent="0.35">
      <c r="B7413" s="752" t="s">
        <v>1700</v>
      </c>
      <c r="C7413" s="752">
        <v>3673</v>
      </c>
      <c r="D7413" s="343" t="s">
        <v>6849</v>
      </c>
      <c r="E7413" s="752" t="s">
        <v>435</v>
      </c>
      <c r="F7413" s="752" t="s">
        <v>1698</v>
      </c>
    </row>
    <row r="7414" spans="2:6" x14ac:dyDescent="0.35">
      <c r="B7414" s="752" t="s">
        <v>1700</v>
      </c>
      <c r="C7414" s="752">
        <v>3673</v>
      </c>
      <c r="D7414" s="343" t="s">
        <v>10110</v>
      </c>
      <c r="E7414" s="752" t="s">
        <v>435</v>
      </c>
      <c r="F7414" s="752" t="s">
        <v>1698</v>
      </c>
    </row>
    <row r="7415" spans="2:6" x14ac:dyDescent="0.35">
      <c r="B7415" s="752" t="s">
        <v>1700</v>
      </c>
      <c r="C7415" s="752">
        <v>3675</v>
      </c>
      <c r="D7415" s="343" t="s">
        <v>10109</v>
      </c>
      <c r="E7415" s="752" t="s">
        <v>435</v>
      </c>
      <c r="F7415" s="752" t="s">
        <v>1698</v>
      </c>
    </row>
    <row r="7416" spans="2:6" x14ac:dyDescent="0.35">
      <c r="B7416" s="752" t="s">
        <v>1700</v>
      </c>
      <c r="C7416" s="752">
        <v>3675</v>
      </c>
      <c r="D7416" s="343" t="s">
        <v>10108</v>
      </c>
      <c r="E7416" s="752" t="s">
        <v>435</v>
      </c>
      <c r="F7416" s="752" t="s">
        <v>1698</v>
      </c>
    </row>
    <row r="7417" spans="2:6" x14ac:dyDescent="0.35">
      <c r="B7417" s="752" t="s">
        <v>1700</v>
      </c>
      <c r="C7417" s="752">
        <v>3675</v>
      </c>
      <c r="D7417" s="343" t="s">
        <v>10107</v>
      </c>
      <c r="E7417" s="752" t="s">
        <v>435</v>
      </c>
      <c r="F7417" s="752" t="s">
        <v>1698</v>
      </c>
    </row>
    <row r="7418" spans="2:6" x14ac:dyDescent="0.35">
      <c r="B7418" s="752" t="s">
        <v>1700</v>
      </c>
      <c r="C7418" s="752">
        <v>3675</v>
      </c>
      <c r="D7418" s="343" t="s">
        <v>10106</v>
      </c>
      <c r="E7418" s="752" t="s">
        <v>435</v>
      </c>
      <c r="F7418" s="752" t="s">
        <v>1698</v>
      </c>
    </row>
    <row r="7419" spans="2:6" x14ac:dyDescent="0.35">
      <c r="B7419" s="752" t="s">
        <v>1700</v>
      </c>
      <c r="C7419" s="752">
        <v>3675</v>
      </c>
      <c r="D7419" s="343" t="s">
        <v>10105</v>
      </c>
      <c r="E7419" s="752" t="s">
        <v>435</v>
      </c>
      <c r="F7419" s="752" t="s">
        <v>1698</v>
      </c>
    </row>
    <row r="7420" spans="2:6" x14ac:dyDescent="0.35">
      <c r="B7420" s="752" t="s">
        <v>1700</v>
      </c>
      <c r="C7420" s="752">
        <v>3675</v>
      </c>
      <c r="D7420" s="343" t="s">
        <v>10104</v>
      </c>
      <c r="E7420" s="752" t="s">
        <v>435</v>
      </c>
      <c r="F7420" s="752" t="s">
        <v>1698</v>
      </c>
    </row>
    <row r="7421" spans="2:6" x14ac:dyDescent="0.35">
      <c r="B7421" s="752" t="s">
        <v>1700</v>
      </c>
      <c r="C7421" s="752">
        <v>3675</v>
      </c>
      <c r="D7421" s="343" t="s">
        <v>10103</v>
      </c>
      <c r="E7421" s="752" t="s">
        <v>435</v>
      </c>
      <c r="F7421" s="752" t="s">
        <v>1698</v>
      </c>
    </row>
    <row r="7422" spans="2:6" x14ac:dyDescent="0.35">
      <c r="B7422" s="752" t="s">
        <v>1700</v>
      </c>
      <c r="C7422" s="752">
        <v>3675</v>
      </c>
      <c r="D7422" s="343" t="s">
        <v>10102</v>
      </c>
      <c r="E7422" s="752" t="s">
        <v>435</v>
      </c>
      <c r="F7422" s="752" t="s">
        <v>1698</v>
      </c>
    </row>
    <row r="7423" spans="2:6" x14ac:dyDescent="0.35">
      <c r="B7423" s="752" t="s">
        <v>1700</v>
      </c>
      <c r="C7423" s="752">
        <v>3675</v>
      </c>
      <c r="D7423" s="343" t="s">
        <v>10101</v>
      </c>
      <c r="E7423" s="752" t="s">
        <v>435</v>
      </c>
      <c r="F7423" s="752" t="s">
        <v>1698</v>
      </c>
    </row>
    <row r="7424" spans="2:6" x14ac:dyDescent="0.35">
      <c r="B7424" s="752" t="s">
        <v>1700</v>
      </c>
      <c r="C7424" s="752">
        <v>3675</v>
      </c>
      <c r="D7424" s="343" t="s">
        <v>10100</v>
      </c>
      <c r="E7424" s="752" t="s">
        <v>435</v>
      </c>
      <c r="F7424" s="752" t="s">
        <v>1698</v>
      </c>
    </row>
    <row r="7425" spans="2:6" x14ac:dyDescent="0.35">
      <c r="B7425" s="752" t="s">
        <v>1700</v>
      </c>
      <c r="C7425" s="752">
        <v>3677</v>
      </c>
      <c r="D7425" s="343" t="s">
        <v>6667</v>
      </c>
      <c r="E7425" s="752" t="s">
        <v>435</v>
      </c>
      <c r="F7425" s="752" t="s">
        <v>1711</v>
      </c>
    </row>
    <row r="7426" spans="2:6" x14ac:dyDescent="0.35">
      <c r="B7426" s="752" t="s">
        <v>1700</v>
      </c>
      <c r="C7426" s="752">
        <v>3677</v>
      </c>
      <c r="D7426" s="343" t="s">
        <v>10099</v>
      </c>
      <c r="E7426" s="752" t="s">
        <v>435</v>
      </c>
      <c r="F7426" s="752" t="s">
        <v>1711</v>
      </c>
    </row>
    <row r="7427" spans="2:6" x14ac:dyDescent="0.35">
      <c r="B7427" s="752" t="s">
        <v>1700</v>
      </c>
      <c r="C7427" s="752">
        <v>3678</v>
      </c>
      <c r="D7427" s="343" t="s">
        <v>10098</v>
      </c>
      <c r="E7427" s="752" t="s">
        <v>435</v>
      </c>
      <c r="F7427" s="752" t="s">
        <v>1698</v>
      </c>
    </row>
    <row r="7428" spans="2:6" x14ac:dyDescent="0.35">
      <c r="B7428" s="752" t="s">
        <v>1700</v>
      </c>
      <c r="C7428" s="752">
        <v>3678</v>
      </c>
      <c r="D7428" s="343" t="s">
        <v>10097</v>
      </c>
      <c r="E7428" s="752" t="s">
        <v>435</v>
      </c>
      <c r="F7428" s="752" t="s">
        <v>1698</v>
      </c>
    </row>
    <row r="7429" spans="2:6" x14ac:dyDescent="0.35">
      <c r="B7429" s="752" t="s">
        <v>1700</v>
      </c>
      <c r="C7429" s="752">
        <v>3678</v>
      </c>
      <c r="D7429" s="343" t="s">
        <v>10096</v>
      </c>
      <c r="E7429" s="752" t="s">
        <v>435</v>
      </c>
      <c r="F7429" s="752" t="s">
        <v>1698</v>
      </c>
    </row>
    <row r="7430" spans="2:6" x14ac:dyDescent="0.35">
      <c r="B7430" s="752" t="s">
        <v>1700</v>
      </c>
      <c r="C7430" s="752">
        <v>3678</v>
      </c>
      <c r="D7430" s="343" t="s">
        <v>10095</v>
      </c>
      <c r="E7430" s="752" t="s">
        <v>435</v>
      </c>
      <c r="F7430" s="752" t="s">
        <v>1698</v>
      </c>
    </row>
    <row r="7431" spans="2:6" x14ac:dyDescent="0.35">
      <c r="B7431" s="752" t="s">
        <v>1700</v>
      </c>
      <c r="C7431" s="752">
        <v>3678</v>
      </c>
      <c r="D7431" s="343" t="s">
        <v>10094</v>
      </c>
      <c r="E7431" s="752" t="s">
        <v>435</v>
      </c>
      <c r="F7431" s="752" t="s">
        <v>1698</v>
      </c>
    </row>
    <row r="7432" spans="2:6" x14ac:dyDescent="0.35">
      <c r="B7432" s="752" t="s">
        <v>1700</v>
      </c>
      <c r="C7432" s="752">
        <v>3678</v>
      </c>
      <c r="D7432" s="343" t="s">
        <v>10093</v>
      </c>
      <c r="E7432" s="752" t="s">
        <v>435</v>
      </c>
      <c r="F7432" s="752" t="s">
        <v>1698</v>
      </c>
    </row>
    <row r="7433" spans="2:6" x14ac:dyDescent="0.35">
      <c r="B7433" s="752" t="s">
        <v>1700</v>
      </c>
      <c r="C7433" s="752">
        <v>3678</v>
      </c>
      <c r="D7433" s="343" t="s">
        <v>10092</v>
      </c>
      <c r="E7433" s="752" t="s">
        <v>435</v>
      </c>
      <c r="F7433" s="752" t="s">
        <v>1698</v>
      </c>
    </row>
    <row r="7434" spans="2:6" x14ac:dyDescent="0.35">
      <c r="B7434" s="752" t="s">
        <v>1700</v>
      </c>
      <c r="C7434" s="752">
        <v>3678</v>
      </c>
      <c r="D7434" s="343" t="s">
        <v>10091</v>
      </c>
      <c r="E7434" s="752" t="s">
        <v>435</v>
      </c>
      <c r="F7434" s="752" t="s">
        <v>1698</v>
      </c>
    </row>
    <row r="7435" spans="2:6" x14ac:dyDescent="0.35">
      <c r="B7435" s="752" t="s">
        <v>1700</v>
      </c>
      <c r="C7435" s="752">
        <v>3678</v>
      </c>
      <c r="D7435" s="343" t="s">
        <v>10090</v>
      </c>
      <c r="E7435" s="752" t="s">
        <v>435</v>
      </c>
      <c r="F7435" s="752" t="s">
        <v>1698</v>
      </c>
    </row>
    <row r="7436" spans="2:6" x14ac:dyDescent="0.35">
      <c r="B7436" s="752" t="s">
        <v>1700</v>
      </c>
      <c r="C7436" s="752">
        <v>3678</v>
      </c>
      <c r="D7436" s="343" t="s">
        <v>10089</v>
      </c>
      <c r="E7436" s="752" t="s">
        <v>435</v>
      </c>
      <c r="F7436" s="752" t="s">
        <v>1698</v>
      </c>
    </row>
    <row r="7437" spans="2:6" x14ac:dyDescent="0.35">
      <c r="B7437" s="752" t="s">
        <v>1700</v>
      </c>
      <c r="C7437" s="752">
        <v>3678</v>
      </c>
      <c r="D7437" s="343" t="s">
        <v>10088</v>
      </c>
      <c r="E7437" s="752" t="s">
        <v>435</v>
      </c>
      <c r="F7437" s="752" t="s">
        <v>1698</v>
      </c>
    </row>
    <row r="7438" spans="2:6" x14ac:dyDescent="0.35">
      <c r="B7438" s="752" t="s">
        <v>1700</v>
      </c>
      <c r="C7438" s="752">
        <v>3678</v>
      </c>
      <c r="D7438" s="343" t="s">
        <v>10087</v>
      </c>
      <c r="E7438" s="752" t="s">
        <v>435</v>
      </c>
      <c r="F7438" s="752" t="s">
        <v>1698</v>
      </c>
    </row>
    <row r="7439" spans="2:6" x14ac:dyDescent="0.35">
      <c r="B7439" s="752" t="s">
        <v>1700</v>
      </c>
      <c r="C7439" s="752">
        <v>3678</v>
      </c>
      <c r="D7439" s="343" t="s">
        <v>10086</v>
      </c>
      <c r="E7439" s="752" t="s">
        <v>435</v>
      </c>
      <c r="F7439" s="752" t="s">
        <v>1698</v>
      </c>
    </row>
    <row r="7440" spans="2:6" x14ac:dyDescent="0.35">
      <c r="B7440" s="752" t="s">
        <v>1700</v>
      </c>
      <c r="C7440" s="752">
        <v>3678</v>
      </c>
      <c r="D7440" s="343" t="s">
        <v>10085</v>
      </c>
      <c r="E7440" s="752" t="s">
        <v>435</v>
      </c>
      <c r="F7440" s="752" t="s">
        <v>1698</v>
      </c>
    </row>
    <row r="7441" spans="2:6" x14ac:dyDescent="0.35">
      <c r="B7441" s="752" t="s">
        <v>1700</v>
      </c>
      <c r="C7441" s="752">
        <v>3678</v>
      </c>
      <c r="D7441" s="343" t="s">
        <v>10084</v>
      </c>
      <c r="E7441" s="752" t="s">
        <v>435</v>
      </c>
      <c r="F7441" s="752" t="s">
        <v>1698</v>
      </c>
    </row>
    <row r="7442" spans="2:6" x14ac:dyDescent="0.35">
      <c r="B7442" s="752" t="s">
        <v>1700</v>
      </c>
      <c r="C7442" s="752">
        <v>3678</v>
      </c>
      <c r="D7442" s="343" t="s">
        <v>10083</v>
      </c>
      <c r="E7442" s="752" t="s">
        <v>435</v>
      </c>
      <c r="F7442" s="752" t="s">
        <v>1698</v>
      </c>
    </row>
    <row r="7443" spans="2:6" x14ac:dyDescent="0.35">
      <c r="B7443" s="752" t="s">
        <v>1700</v>
      </c>
      <c r="C7443" s="752">
        <v>3678</v>
      </c>
      <c r="D7443" s="343" t="s">
        <v>10082</v>
      </c>
      <c r="E7443" s="752" t="s">
        <v>435</v>
      </c>
      <c r="F7443" s="752" t="s">
        <v>1698</v>
      </c>
    </row>
    <row r="7444" spans="2:6" x14ac:dyDescent="0.35">
      <c r="B7444" s="752" t="s">
        <v>1700</v>
      </c>
      <c r="C7444" s="752">
        <v>3678</v>
      </c>
      <c r="D7444" s="343" t="s">
        <v>10081</v>
      </c>
      <c r="E7444" s="752" t="s">
        <v>435</v>
      </c>
      <c r="F7444" s="752" t="s">
        <v>1698</v>
      </c>
    </row>
    <row r="7445" spans="2:6" x14ac:dyDescent="0.35">
      <c r="B7445" s="752" t="s">
        <v>1700</v>
      </c>
      <c r="C7445" s="752">
        <v>3678</v>
      </c>
      <c r="D7445" s="343" t="s">
        <v>10080</v>
      </c>
      <c r="E7445" s="752" t="s">
        <v>435</v>
      </c>
      <c r="F7445" s="752" t="s">
        <v>1698</v>
      </c>
    </row>
    <row r="7446" spans="2:6" x14ac:dyDescent="0.35">
      <c r="B7446" s="752" t="s">
        <v>1700</v>
      </c>
      <c r="C7446" s="752">
        <v>3678</v>
      </c>
      <c r="D7446" s="343" t="s">
        <v>10079</v>
      </c>
      <c r="E7446" s="752" t="s">
        <v>435</v>
      </c>
      <c r="F7446" s="752" t="s">
        <v>1698</v>
      </c>
    </row>
    <row r="7447" spans="2:6" x14ac:dyDescent="0.35">
      <c r="B7447" s="752" t="s">
        <v>1700</v>
      </c>
      <c r="C7447" s="752">
        <v>3678</v>
      </c>
      <c r="D7447" s="343" t="s">
        <v>10078</v>
      </c>
      <c r="E7447" s="752" t="s">
        <v>435</v>
      </c>
      <c r="F7447" s="752" t="s">
        <v>1698</v>
      </c>
    </row>
    <row r="7448" spans="2:6" x14ac:dyDescent="0.35">
      <c r="B7448" s="752" t="s">
        <v>1700</v>
      </c>
      <c r="C7448" s="752">
        <v>3678</v>
      </c>
      <c r="D7448" s="343" t="s">
        <v>10077</v>
      </c>
      <c r="E7448" s="752" t="s">
        <v>435</v>
      </c>
      <c r="F7448" s="752" t="s">
        <v>1698</v>
      </c>
    </row>
    <row r="7449" spans="2:6" x14ac:dyDescent="0.35">
      <c r="B7449" s="752" t="s">
        <v>1700</v>
      </c>
      <c r="C7449" s="752">
        <v>3678</v>
      </c>
      <c r="D7449" s="343" t="s">
        <v>10076</v>
      </c>
      <c r="E7449" s="752" t="s">
        <v>435</v>
      </c>
      <c r="F7449" s="752" t="s">
        <v>1698</v>
      </c>
    </row>
    <row r="7450" spans="2:6" x14ac:dyDescent="0.35">
      <c r="B7450" s="752" t="s">
        <v>1700</v>
      </c>
      <c r="C7450" s="752">
        <v>3678</v>
      </c>
      <c r="D7450" s="343" t="s">
        <v>9082</v>
      </c>
      <c r="E7450" s="752" t="s">
        <v>435</v>
      </c>
      <c r="F7450" s="752" t="s">
        <v>1698</v>
      </c>
    </row>
    <row r="7451" spans="2:6" x14ac:dyDescent="0.35">
      <c r="B7451" s="752" t="s">
        <v>1700</v>
      </c>
      <c r="C7451" s="752">
        <v>3678</v>
      </c>
      <c r="D7451" s="343" t="s">
        <v>10075</v>
      </c>
      <c r="E7451" s="752" t="s">
        <v>435</v>
      </c>
      <c r="F7451" s="752" t="s">
        <v>1698</v>
      </c>
    </row>
    <row r="7452" spans="2:6" x14ac:dyDescent="0.35">
      <c r="B7452" s="752" t="s">
        <v>1700</v>
      </c>
      <c r="C7452" s="752">
        <v>3678</v>
      </c>
      <c r="D7452" s="343" t="s">
        <v>10074</v>
      </c>
      <c r="E7452" s="752" t="s">
        <v>435</v>
      </c>
      <c r="F7452" s="752" t="s">
        <v>1698</v>
      </c>
    </row>
    <row r="7453" spans="2:6" x14ac:dyDescent="0.35">
      <c r="B7453" s="752" t="s">
        <v>1700</v>
      </c>
      <c r="C7453" s="752">
        <v>3678</v>
      </c>
      <c r="D7453" s="343" t="s">
        <v>10073</v>
      </c>
      <c r="E7453" s="752" t="s">
        <v>435</v>
      </c>
      <c r="F7453" s="752" t="s">
        <v>1698</v>
      </c>
    </row>
    <row r="7454" spans="2:6" x14ac:dyDescent="0.35">
      <c r="B7454" s="752" t="s">
        <v>1700</v>
      </c>
      <c r="C7454" s="752">
        <v>3678</v>
      </c>
      <c r="D7454" s="343" t="s">
        <v>10072</v>
      </c>
      <c r="E7454" s="752" t="s">
        <v>435</v>
      </c>
      <c r="F7454" s="752" t="s">
        <v>1698</v>
      </c>
    </row>
    <row r="7455" spans="2:6" x14ac:dyDescent="0.35">
      <c r="B7455" s="752" t="s">
        <v>1700</v>
      </c>
      <c r="C7455" s="752">
        <v>3678</v>
      </c>
      <c r="D7455" s="343" t="s">
        <v>10071</v>
      </c>
      <c r="E7455" s="752" t="s">
        <v>435</v>
      </c>
      <c r="F7455" s="752" t="s">
        <v>1698</v>
      </c>
    </row>
    <row r="7456" spans="2:6" x14ac:dyDescent="0.35">
      <c r="B7456" s="752" t="s">
        <v>1700</v>
      </c>
      <c r="C7456" s="752">
        <v>3678</v>
      </c>
      <c r="D7456" s="343" t="s">
        <v>10070</v>
      </c>
      <c r="E7456" s="752" t="s">
        <v>435</v>
      </c>
      <c r="F7456" s="752" t="s">
        <v>1698</v>
      </c>
    </row>
    <row r="7457" spans="2:6" x14ac:dyDescent="0.35">
      <c r="B7457" s="752" t="s">
        <v>1700</v>
      </c>
      <c r="C7457" s="752">
        <v>3678</v>
      </c>
      <c r="D7457" s="343" t="s">
        <v>10069</v>
      </c>
      <c r="E7457" s="752" t="s">
        <v>435</v>
      </c>
      <c r="F7457" s="752" t="s">
        <v>1698</v>
      </c>
    </row>
    <row r="7458" spans="2:6" x14ac:dyDescent="0.35">
      <c r="B7458" s="752" t="s">
        <v>1700</v>
      </c>
      <c r="C7458" s="752">
        <v>3678</v>
      </c>
      <c r="D7458" s="343" t="s">
        <v>10068</v>
      </c>
      <c r="E7458" s="752" t="s">
        <v>435</v>
      </c>
      <c r="F7458" s="752" t="s">
        <v>1698</v>
      </c>
    </row>
    <row r="7459" spans="2:6" x14ac:dyDescent="0.35">
      <c r="B7459" s="752" t="s">
        <v>1700</v>
      </c>
      <c r="C7459" s="752">
        <v>3678</v>
      </c>
      <c r="D7459" s="343" t="s">
        <v>10067</v>
      </c>
      <c r="E7459" s="752" t="s">
        <v>435</v>
      </c>
      <c r="F7459" s="752" t="s">
        <v>1698</v>
      </c>
    </row>
    <row r="7460" spans="2:6" x14ac:dyDescent="0.35">
      <c r="B7460" s="752" t="s">
        <v>1700</v>
      </c>
      <c r="C7460" s="752">
        <v>3678</v>
      </c>
      <c r="D7460" s="343" t="s">
        <v>10066</v>
      </c>
      <c r="E7460" s="752" t="s">
        <v>435</v>
      </c>
      <c r="F7460" s="752" t="s">
        <v>1711</v>
      </c>
    </row>
    <row r="7461" spans="2:6" x14ac:dyDescent="0.35">
      <c r="B7461" s="752" t="s">
        <v>1700</v>
      </c>
      <c r="C7461" s="752">
        <v>3678</v>
      </c>
      <c r="D7461" s="343" t="s">
        <v>10065</v>
      </c>
      <c r="E7461" s="752" t="s">
        <v>435</v>
      </c>
      <c r="F7461" s="752" t="s">
        <v>1698</v>
      </c>
    </row>
    <row r="7462" spans="2:6" x14ac:dyDescent="0.35">
      <c r="B7462" s="752" t="s">
        <v>1700</v>
      </c>
      <c r="C7462" s="752">
        <v>3682</v>
      </c>
      <c r="D7462" s="343" t="s">
        <v>10064</v>
      </c>
      <c r="E7462" s="752" t="s">
        <v>435</v>
      </c>
      <c r="F7462" s="752" t="s">
        <v>1698</v>
      </c>
    </row>
    <row r="7463" spans="2:6" x14ac:dyDescent="0.35">
      <c r="B7463" s="752" t="s">
        <v>1700</v>
      </c>
      <c r="C7463" s="752">
        <v>3682</v>
      </c>
      <c r="D7463" s="343" t="s">
        <v>10063</v>
      </c>
      <c r="E7463" s="752" t="s">
        <v>435</v>
      </c>
      <c r="F7463" s="752" t="s">
        <v>1698</v>
      </c>
    </row>
    <row r="7464" spans="2:6" x14ac:dyDescent="0.35">
      <c r="B7464" s="752" t="s">
        <v>1700</v>
      </c>
      <c r="C7464" s="752">
        <v>3682</v>
      </c>
      <c r="D7464" s="343" t="s">
        <v>10062</v>
      </c>
      <c r="E7464" s="752" t="s">
        <v>435</v>
      </c>
      <c r="F7464" s="752" t="s">
        <v>1698</v>
      </c>
    </row>
    <row r="7465" spans="2:6" x14ac:dyDescent="0.35">
      <c r="B7465" s="752" t="s">
        <v>1700</v>
      </c>
      <c r="C7465" s="752">
        <v>3682</v>
      </c>
      <c r="D7465" s="343" t="s">
        <v>10061</v>
      </c>
      <c r="E7465" s="752" t="s">
        <v>435</v>
      </c>
      <c r="F7465" s="752" t="s">
        <v>1698</v>
      </c>
    </row>
    <row r="7466" spans="2:6" x14ac:dyDescent="0.35">
      <c r="B7466" s="752" t="s">
        <v>1700</v>
      </c>
      <c r="C7466" s="752">
        <v>3683</v>
      </c>
      <c r="D7466" s="343" t="s">
        <v>10060</v>
      </c>
      <c r="E7466" s="752" t="s">
        <v>435</v>
      </c>
      <c r="F7466" s="752" t="s">
        <v>1711</v>
      </c>
    </row>
    <row r="7467" spans="2:6" x14ac:dyDescent="0.35">
      <c r="B7467" s="752" t="s">
        <v>1700</v>
      </c>
      <c r="C7467" s="752">
        <v>3683</v>
      </c>
      <c r="D7467" s="343" t="s">
        <v>10059</v>
      </c>
      <c r="E7467" s="752" t="s">
        <v>435</v>
      </c>
      <c r="F7467" s="752" t="s">
        <v>1698</v>
      </c>
    </row>
    <row r="7468" spans="2:6" x14ac:dyDescent="0.35">
      <c r="B7468" s="752" t="s">
        <v>1700</v>
      </c>
      <c r="C7468" s="752">
        <v>3683</v>
      </c>
      <c r="D7468" s="343" t="s">
        <v>10058</v>
      </c>
      <c r="E7468" s="752" t="s">
        <v>435</v>
      </c>
      <c r="F7468" s="752" t="s">
        <v>1698</v>
      </c>
    </row>
    <row r="7469" spans="2:6" x14ac:dyDescent="0.35">
      <c r="B7469" s="752" t="s">
        <v>1700</v>
      </c>
      <c r="C7469" s="752">
        <v>3685</v>
      </c>
      <c r="D7469" s="343" t="s">
        <v>10057</v>
      </c>
      <c r="E7469" s="752" t="s">
        <v>435</v>
      </c>
      <c r="F7469" s="752" t="s">
        <v>1698</v>
      </c>
    </row>
    <row r="7470" spans="2:6" x14ac:dyDescent="0.35">
      <c r="B7470" s="752" t="s">
        <v>1700</v>
      </c>
      <c r="C7470" s="752">
        <v>3685</v>
      </c>
      <c r="D7470" s="343" t="s">
        <v>10056</v>
      </c>
      <c r="E7470" s="752" t="s">
        <v>435</v>
      </c>
      <c r="F7470" s="752" t="s">
        <v>1698</v>
      </c>
    </row>
    <row r="7471" spans="2:6" x14ac:dyDescent="0.35">
      <c r="B7471" s="752" t="s">
        <v>1700</v>
      </c>
      <c r="C7471" s="752">
        <v>3685</v>
      </c>
      <c r="D7471" s="343" t="s">
        <v>9033</v>
      </c>
      <c r="E7471" s="752" t="s">
        <v>435</v>
      </c>
      <c r="F7471" s="752" t="s">
        <v>1698</v>
      </c>
    </row>
    <row r="7472" spans="2:6" x14ac:dyDescent="0.35">
      <c r="B7472" s="752" t="s">
        <v>1700</v>
      </c>
      <c r="C7472" s="752">
        <v>3685</v>
      </c>
      <c r="D7472" s="343" t="s">
        <v>10055</v>
      </c>
      <c r="E7472" s="752" t="s">
        <v>435</v>
      </c>
      <c r="F7472" s="752" t="s">
        <v>1698</v>
      </c>
    </row>
    <row r="7473" spans="2:6" x14ac:dyDescent="0.35">
      <c r="B7473" s="752" t="s">
        <v>1700</v>
      </c>
      <c r="C7473" s="752">
        <v>3685</v>
      </c>
      <c r="D7473" s="343" t="s">
        <v>10054</v>
      </c>
      <c r="E7473" s="752" t="s">
        <v>435</v>
      </c>
      <c r="F7473" s="752" t="s">
        <v>1698</v>
      </c>
    </row>
    <row r="7474" spans="2:6" x14ac:dyDescent="0.35">
      <c r="B7474" s="752" t="s">
        <v>1700</v>
      </c>
      <c r="C7474" s="752">
        <v>3685</v>
      </c>
      <c r="D7474" s="343" t="s">
        <v>10053</v>
      </c>
      <c r="E7474" s="752" t="s">
        <v>435</v>
      </c>
      <c r="F7474" s="752" t="s">
        <v>1698</v>
      </c>
    </row>
    <row r="7475" spans="2:6" x14ac:dyDescent="0.35">
      <c r="B7475" s="752" t="s">
        <v>1700</v>
      </c>
      <c r="C7475" s="752">
        <v>3685</v>
      </c>
      <c r="D7475" s="343" t="s">
        <v>10052</v>
      </c>
      <c r="E7475" s="752" t="s">
        <v>435</v>
      </c>
      <c r="F7475" s="752" t="s">
        <v>1698</v>
      </c>
    </row>
    <row r="7476" spans="2:6" x14ac:dyDescent="0.35">
      <c r="B7476" s="752" t="s">
        <v>1700</v>
      </c>
      <c r="C7476" s="752">
        <v>3685</v>
      </c>
      <c r="D7476" s="343" t="s">
        <v>10051</v>
      </c>
      <c r="E7476" s="752" t="s">
        <v>435</v>
      </c>
      <c r="F7476" s="752" t="s">
        <v>1698</v>
      </c>
    </row>
    <row r="7477" spans="2:6" x14ac:dyDescent="0.35">
      <c r="B7477" s="752" t="s">
        <v>1700</v>
      </c>
      <c r="C7477" s="752">
        <v>3687</v>
      </c>
      <c r="D7477" s="343" t="s">
        <v>10050</v>
      </c>
      <c r="E7477" s="752" t="s">
        <v>435</v>
      </c>
      <c r="F7477" s="752" t="s">
        <v>1698</v>
      </c>
    </row>
    <row r="7478" spans="2:6" x14ac:dyDescent="0.35">
      <c r="B7478" s="752" t="s">
        <v>1700</v>
      </c>
      <c r="C7478" s="752">
        <v>3688</v>
      </c>
      <c r="D7478" s="343" t="s">
        <v>10049</v>
      </c>
      <c r="E7478" s="752" t="s">
        <v>435</v>
      </c>
      <c r="F7478" s="752" t="s">
        <v>1698</v>
      </c>
    </row>
    <row r="7479" spans="2:6" x14ac:dyDescent="0.35">
      <c r="B7479" s="752" t="s">
        <v>1700</v>
      </c>
      <c r="C7479" s="752">
        <v>3688</v>
      </c>
      <c r="D7479" s="343" t="s">
        <v>10048</v>
      </c>
      <c r="E7479" s="752" t="s">
        <v>435</v>
      </c>
      <c r="F7479" s="752" t="s">
        <v>1698</v>
      </c>
    </row>
    <row r="7480" spans="2:6" x14ac:dyDescent="0.35">
      <c r="B7480" s="752" t="s">
        <v>1700</v>
      </c>
      <c r="C7480" s="752">
        <v>3690</v>
      </c>
      <c r="D7480" s="343" t="s">
        <v>10047</v>
      </c>
      <c r="E7480" s="752" t="s">
        <v>435</v>
      </c>
      <c r="F7480" s="752" t="s">
        <v>1711</v>
      </c>
    </row>
    <row r="7481" spans="2:6" x14ac:dyDescent="0.35">
      <c r="B7481" s="752" t="s">
        <v>1700</v>
      </c>
      <c r="C7481" s="752">
        <v>3690</v>
      </c>
      <c r="D7481" s="343" t="s">
        <v>10046</v>
      </c>
      <c r="E7481" s="752" t="s">
        <v>435</v>
      </c>
      <c r="F7481" s="752" t="s">
        <v>1711</v>
      </c>
    </row>
    <row r="7482" spans="2:6" x14ac:dyDescent="0.35">
      <c r="B7482" s="752" t="s">
        <v>1700</v>
      </c>
      <c r="C7482" s="752">
        <v>3690</v>
      </c>
      <c r="D7482" s="343" t="s">
        <v>10045</v>
      </c>
      <c r="E7482" s="752" t="s">
        <v>435</v>
      </c>
      <c r="F7482" s="752" t="s">
        <v>1711</v>
      </c>
    </row>
    <row r="7483" spans="2:6" x14ac:dyDescent="0.35">
      <c r="B7483" s="752" t="s">
        <v>1700</v>
      </c>
      <c r="C7483" s="752">
        <v>3691</v>
      </c>
      <c r="D7483" s="343" t="s">
        <v>10044</v>
      </c>
      <c r="E7483" s="752" t="s">
        <v>435</v>
      </c>
      <c r="F7483" s="752" t="s">
        <v>1711</v>
      </c>
    </row>
    <row r="7484" spans="2:6" x14ac:dyDescent="0.35">
      <c r="B7484" s="752" t="s">
        <v>1700</v>
      </c>
      <c r="C7484" s="752">
        <v>3691</v>
      </c>
      <c r="D7484" s="343" t="s">
        <v>10043</v>
      </c>
      <c r="E7484" s="752" t="s">
        <v>435</v>
      </c>
      <c r="F7484" s="752" t="s">
        <v>1711</v>
      </c>
    </row>
    <row r="7485" spans="2:6" x14ac:dyDescent="0.35">
      <c r="B7485" s="752" t="s">
        <v>1700</v>
      </c>
      <c r="C7485" s="752">
        <v>3691</v>
      </c>
      <c r="D7485" s="343" t="s">
        <v>10042</v>
      </c>
      <c r="E7485" s="752" t="s">
        <v>435</v>
      </c>
      <c r="F7485" s="752" t="s">
        <v>1711</v>
      </c>
    </row>
    <row r="7486" spans="2:6" x14ac:dyDescent="0.35">
      <c r="B7486" s="752" t="s">
        <v>1700</v>
      </c>
      <c r="C7486" s="752">
        <v>3691</v>
      </c>
      <c r="D7486" s="343" t="s">
        <v>10041</v>
      </c>
      <c r="E7486" s="752" t="s">
        <v>435</v>
      </c>
      <c r="F7486" s="752" t="s">
        <v>1711</v>
      </c>
    </row>
    <row r="7487" spans="2:6" x14ac:dyDescent="0.35">
      <c r="B7487" s="752" t="s">
        <v>1700</v>
      </c>
      <c r="C7487" s="752">
        <v>3691</v>
      </c>
      <c r="D7487" s="343" t="s">
        <v>10040</v>
      </c>
      <c r="E7487" s="752" t="s">
        <v>435</v>
      </c>
      <c r="F7487" s="752" t="s">
        <v>1711</v>
      </c>
    </row>
    <row r="7488" spans="2:6" x14ac:dyDescent="0.35">
      <c r="B7488" s="752" t="s">
        <v>1700</v>
      </c>
      <c r="C7488" s="752">
        <v>3691</v>
      </c>
      <c r="D7488" s="343" t="s">
        <v>10039</v>
      </c>
      <c r="E7488" s="752" t="s">
        <v>435</v>
      </c>
      <c r="F7488" s="752" t="s">
        <v>1711</v>
      </c>
    </row>
    <row r="7489" spans="2:6" x14ac:dyDescent="0.35">
      <c r="B7489" s="752" t="s">
        <v>1700</v>
      </c>
      <c r="C7489" s="752">
        <v>3691</v>
      </c>
      <c r="D7489" s="343" t="s">
        <v>10038</v>
      </c>
      <c r="E7489" s="752" t="s">
        <v>435</v>
      </c>
      <c r="F7489" s="752" t="s">
        <v>1711</v>
      </c>
    </row>
    <row r="7490" spans="2:6" x14ac:dyDescent="0.35">
      <c r="B7490" s="752" t="s">
        <v>1700</v>
      </c>
      <c r="C7490" s="752">
        <v>3691</v>
      </c>
      <c r="D7490" s="343" t="s">
        <v>10037</v>
      </c>
      <c r="E7490" s="752" t="s">
        <v>435</v>
      </c>
      <c r="F7490" s="752" t="s">
        <v>1711</v>
      </c>
    </row>
    <row r="7491" spans="2:6" x14ac:dyDescent="0.35">
      <c r="B7491" s="752" t="s">
        <v>1700</v>
      </c>
      <c r="C7491" s="752">
        <v>3691</v>
      </c>
      <c r="D7491" s="343" t="s">
        <v>8010</v>
      </c>
      <c r="E7491" s="752" t="s">
        <v>435</v>
      </c>
      <c r="F7491" s="752" t="s">
        <v>1711</v>
      </c>
    </row>
    <row r="7492" spans="2:6" x14ac:dyDescent="0.35">
      <c r="B7492" s="752" t="s">
        <v>1700</v>
      </c>
      <c r="C7492" s="752">
        <v>3691</v>
      </c>
      <c r="D7492" s="343" t="s">
        <v>6924</v>
      </c>
      <c r="E7492" s="752" t="s">
        <v>435</v>
      </c>
      <c r="F7492" s="752" t="s">
        <v>1711</v>
      </c>
    </row>
    <row r="7493" spans="2:6" x14ac:dyDescent="0.35">
      <c r="B7493" s="752" t="s">
        <v>1700</v>
      </c>
      <c r="C7493" s="752">
        <v>3691</v>
      </c>
      <c r="D7493" s="343" t="s">
        <v>10036</v>
      </c>
      <c r="E7493" s="752" t="s">
        <v>435</v>
      </c>
      <c r="F7493" s="752" t="s">
        <v>1711</v>
      </c>
    </row>
    <row r="7494" spans="2:6" x14ac:dyDescent="0.35">
      <c r="B7494" s="752" t="s">
        <v>1700</v>
      </c>
      <c r="C7494" s="752">
        <v>3691</v>
      </c>
      <c r="D7494" s="343" t="s">
        <v>10035</v>
      </c>
      <c r="E7494" s="752" t="s">
        <v>435</v>
      </c>
      <c r="F7494" s="752" t="s">
        <v>1711</v>
      </c>
    </row>
    <row r="7495" spans="2:6" x14ac:dyDescent="0.35">
      <c r="B7495" s="752" t="s">
        <v>1700</v>
      </c>
      <c r="C7495" s="752">
        <v>3691</v>
      </c>
      <c r="D7495" s="343" t="s">
        <v>10034</v>
      </c>
      <c r="E7495" s="752" t="s">
        <v>435</v>
      </c>
      <c r="F7495" s="752" t="s">
        <v>1711</v>
      </c>
    </row>
    <row r="7496" spans="2:6" x14ac:dyDescent="0.35">
      <c r="B7496" s="752" t="s">
        <v>1700</v>
      </c>
      <c r="C7496" s="752">
        <v>3691</v>
      </c>
      <c r="D7496" s="343" t="s">
        <v>10033</v>
      </c>
      <c r="E7496" s="752" t="s">
        <v>435</v>
      </c>
      <c r="F7496" s="752" t="s">
        <v>1711</v>
      </c>
    </row>
    <row r="7497" spans="2:6" x14ac:dyDescent="0.35">
      <c r="B7497" s="752" t="s">
        <v>1700</v>
      </c>
      <c r="C7497" s="752">
        <v>3691</v>
      </c>
      <c r="D7497" s="343" t="s">
        <v>10032</v>
      </c>
      <c r="E7497" s="752" t="s">
        <v>435</v>
      </c>
      <c r="F7497" s="752" t="s">
        <v>1711</v>
      </c>
    </row>
    <row r="7498" spans="2:6" x14ac:dyDescent="0.35">
      <c r="B7498" s="752" t="s">
        <v>1700</v>
      </c>
      <c r="C7498" s="752">
        <v>3691</v>
      </c>
      <c r="D7498" s="343" t="s">
        <v>10031</v>
      </c>
      <c r="E7498" s="752" t="s">
        <v>435</v>
      </c>
      <c r="F7498" s="752" t="s">
        <v>1711</v>
      </c>
    </row>
    <row r="7499" spans="2:6" x14ac:dyDescent="0.35">
      <c r="B7499" s="752" t="s">
        <v>1700</v>
      </c>
      <c r="C7499" s="752">
        <v>3691</v>
      </c>
      <c r="D7499" s="343" t="s">
        <v>10030</v>
      </c>
      <c r="E7499" s="752" t="s">
        <v>435</v>
      </c>
      <c r="F7499" s="752" t="s">
        <v>1711</v>
      </c>
    </row>
    <row r="7500" spans="2:6" x14ac:dyDescent="0.35">
      <c r="B7500" s="752" t="s">
        <v>1700</v>
      </c>
      <c r="C7500" s="752">
        <v>3691</v>
      </c>
      <c r="D7500" s="343" t="s">
        <v>10029</v>
      </c>
      <c r="E7500" s="752" t="s">
        <v>435</v>
      </c>
      <c r="F7500" s="752" t="s">
        <v>1711</v>
      </c>
    </row>
    <row r="7501" spans="2:6" x14ac:dyDescent="0.35">
      <c r="B7501" s="752" t="s">
        <v>1700</v>
      </c>
      <c r="C7501" s="752">
        <v>3691</v>
      </c>
      <c r="D7501" s="343" t="s">
        <v>10028</v>
      </c>
      <c r="E7501" s="752" t="s">
        <v>435</v>
      </c>
      <c r="F7501" s="752" t="s">
        <v>1711</v>
      </c>
    </row>
    <row r="7502" spans="2:6" x14ac:dyDescent="0.35">
      <c r="B7502" s="752" t="s">
        <v>1700</v>
      </c>
      <c r="C7502" s="752">
        <v>3691</v>
      </c>
      <c r="D7502" s="343" t="s">
        <v>10027</v>
      </c>
      <c r="E7502" s="752" t="s">
        <v>435</v>
      </c>
      <c r="F7502" s="752" t="s">
        <v>1711</v>
      </c>
    </row>
    <row r="7503" spans="2:6" x14ac:dyDescent="0.35">
      <c r="B7503" s="752" t="s">
        <v>1700</v>
      </c>
      <c r="C7503" s="752">
        <v>3691</v>
      </c>
      <c r="D7503" s="343" t="s">
        <v>10026</v>
      </c>
      <c r="E7503" s="752" t="s">
        <v>435</v>
      </c>
      <c r="F7503" s="752" t="s">
        <v>1711</v>
      </c>
    </row>
    <row r="7504" spans="2:6" x14ac:dyDescent="0.35">
      <c r="B7504" s="752" t="s">
        <v>1700</v>
      </c>
      <c r="C7504" s="752">
        <v>3691</v>
      </c>
      <c r="D7504" s="343" t="s">
        <v>10025</v>
      </c>
      <c r="E7504" s="752" t="s">
        <v>435</v>
      </c>
      <c r="F7504" s="752" t="s">
        <v>1711</v>
      </c>
    </row>
    <row r="7505" spans="2:6" x14ac:dyDescent="0.35">
      <c r="B7505" s="752" t="s">
        <v>1700</v>
      </c>
      <c r="C7505" s="752">
        <v>3691</v>
      </c>
      <c r="D7505" s="343" t="s">
        <v>10024</v>
      </c>
      <c r="E7505" s="752" t="s">
        <v>431</v>
      </c>
      <c r="F7505" s="752" t="s">
        <v>1711</v>
      </c>
    </row>
    <row r="7506" spans="2:6" x14ac:dyDescent="0.35">
      <c r="B7506" s="752" t="s">
        <v>1700</v>
      </c>
      <c r="C7506" s="752">
        <v>3691</v>
      </c>
      <c r="D7506" s="343" t="s">
        <v>10023</v>
      </c>
      <c r="E7506" s="752" t="s">
        <v>435</v>
      </c>
      <c r="F7506" s="752" t="s">
        <v>1711</v>
      </c>
    </row>
    <row r="7507" spans="2:6" x14ac:dyDescent="0.35">
      <c r="B7507" s="752" t="s">
        <v>1700</v>
      </c>
      <c r="C7507" s="752">
        <v>3691</v>
      </c>
      <c r="D7507" s="343" t="s">
        <v>10022</v>
      </c>
      <c r="E7507" s="752" t="s">
        <v>435</v>
      </c>
      <c r="F7507" s="752" t="s">
        <v>1711</v>
      </c>
    </row>
    <row r="7508" spans="2:6" x14ac:dyDescent="0.35">
      <c r="B7508" s="752" t="s">
        <v>1700</v>
      </c>
      <c r="C7508" s="752">
        <v>3691</v>
      </c>
      <c r="D7508" s="343" t="s">
        <v>10021</v>
      </c>
      <c r="E7508" s="752" t="s">
        <v>435</v>
      </c>
      <c r="F7508" s="752" t="s">
        <v>1711</v>
      </c>
    </row>
    <row r="7509" spans="2:6" x14ac:dyDescent="0.35">
      <c r="B7509" s="752" t="s">
        <v>1700</v>
      </c>
      <c r="C7509" s="752">
        <v>3691</v>
      </c>
      <c r="D7509" s="343" t="s">
        <v>10020</v>
      </c>
      <c r="E7509" s="752" t="s">
        <v>435</v>
      </c>
      <c r="F7509" s="752" t="s">
        <v>1711</v>
      </c>
    </row>
    <row r="7510" spans="2:6" x14ac:dyDescent="0.35">
      <c r="B7510" s="752" t="s">
        <v>1700</v>
      </c>
      <c r="C7510" s="752">
        <v>3691</v>
      </c>
      <c r="D7510" s="343" t="s">
        <v>8761</v>
      </c>
      <c r="E7510" s="752" t="s">
        <v>435</v>
      </c>
      <c r="F7510" s="752" t="s">
        <v>1711</v>
      </c>
    </row>
    <row r="7511" spans="2:6" x14ac:dyDescent="0.35">
      <c r="B7511" s="752" t="s">
        <v>1700</v>
      </c>
      <c r="C7511" s="752">
        <v>3691</v>
      </c>
      <c r="D7511" s="343" t="s">
        <v>10019</v>
      </c>
      <c r="E7511" s="752" t="s">
        <v>435</v>
      </c>
      <c r="F7511" s="752" t="s">
        <v>1711</v>
      </c>
    </row>
    <row r="7512" spans="2:6" x14ac:dyDescent="0.35">
      <c r="B7512" s="752" t="s">
        <v>1700</v>
      </c>
      <c r="C7512" s="752">
        <v>3691</v>
      </c>
      <c r="D7512" s="343" t="s">
        <v>10018</v>
      </c>
      <c r="E7512" s="752" t="s">
        <v>435</v>
      </c>
      <c r="F7512" s="752" t="s">
        <v>1711</v>
      </c>
    </row>
    <row r="7513" spans="2:6" x14ac:dyDescent="0.35">
      <c r="B7513" s="752" t="s">
        <v>1700</v>
      </c>
      <c r="C7513" s="752">
        <v>3691</v>
      </c>
      <c r="D7513" s="343" t="s">
        <v>10017</v>
      </c>
      <c r="E7513" s="752" t="s">
        <v>435</v>
      </c>
      <c r="F7513" s="752" t="s">
        <v>1711</v>
      </c>
    </row>
    <row r="7514" spans="2:6" x14ac:dyDescent="0.35">
      <c r="B7514" s="752" t="s">
        <v>1700</v>
      </c>
      <c r="C7514" s="752">
        <v>3691</v>
      </c>
      <c r="D7514" s="343" t="s">
        <v>10016</v>
      </c>
      <c r="E7514" s="752" t="s">
        <v>435</v>
      </c>
      <c r="F7514" s="752" t="s">
        <v>1711</v>
      </c>
    </row>
    <row r="7515" spans="2:6" x14ac:dyDescent="0.35">
      <c r="B7515" s="752" t="s">
        <v>1700</v>
      </c>
      <c r="C7515" s="752">
        <v>3691</v>
      </c>
      <c r="D7515" s="343" t="s">
        <v>10015</v>
      </c>
      <c r="E7515" s="752" t="s">
        <v>435</v>
      </c>
      <c r="F7515" s="752" t="s">
        <v>1711</v>
      </c>
    </row>
    <row r="7516" spans="2:6" x14ac:dyDescent="0.35">
      <c r="B7516" s="752" t="s">
        <v>1700</v>
      </c>
      <c r="C7516" s="752">
        <v>3691</v>
      </c>
      <c r="D7516" s="343" t="s">
        <v>10014</v>
      </c>
      <c r="E7516" s="752" t="s">
        <v>435</v>
      </c>
      <c r="F7516" s="752" t="s">
        <v>1711</v>
      </c>
    </row>
    <row r="7517" spans="2:6" x14ac:dyDescent="0.35">
      <c r="B7517" s="752" t="s">
        <v>1700</v>
      </c>
      <c r="C7517" s="752">
        <v>3695</v>
      </c>
      <c r="D7517" s="343" t="s">
        <v>10013</v>
      </c>
      <c r="E7517" s="752" t="s">
        <v>435</v>
      </c>
      <c r="F7517" s="752" t="s">
        <v>1698</v>
      </c>
    </row>
    <row r="7518" spans="2:6" x14ac:dyDescent="0.35">
      <c r="B7518" s="752" t="s">
        <v>1700</v>
      </c>
      <c r="C7518" s="752">
        <v>3695</v>
      </c>
      <c r="D7518" s="343" t="s">
        <v>10012</v>
      </c>
      <c r="E7518" s="752" t="s">
        <v>435</v>
      </c>
      <c r="F7518" s="752" t="s">
        <v>1698</v>
      </c>
    </row>
    <row r="7519" spans="2:6" x14ac:dyDescent="0.35">
      <c r="B7519" s="752" t="s">
        <v>1700</v>
      </c>
      <c r="C7519" s="752">
        <v>3695</v>
      </c>
      <c r="D7519" s="343" t="s">
        <v>5054</v>
      </c>
      <c r="E7519" s="752" t="s">
        <v>435</v>
      </c>
      <c r="F7519" s="752" t="s">
        <v>1698</v>
      </c>
    </row>
    <row r="7520" spans="2:6" x14ac:dyDescent="0.35">
      <c r="B7520" s="752" t="s">
        <v>1700</v>
      </c>
      <c r="C7520" s="752">
        <v>3697</v>
      </c>
      <c r="D7520" s="343" t="s">
        <v>10011</v>
      </c>
      <c r="E7520" s="752" t="s">
        <v>435</v>
      </c>
      <c r="F7520" s="752" t="s">
        <v>1698</v>
      </c>
    </row>
    <row r="7521" spans="2:6" x14ac:dyDescent="0.35">
      <c r="B7521" s="752" t="s">
        <v>1700</v>
      </c>
      <c r="C7521" s="752">
        <v>3698</v>
      </c>
      <c r="D7521" s="343" t="s">
        <v>10010</v>
      </c>
      <c r="E7521" s="752" t="s">
        <v>435</v>
      </c>
      <c r="F7521" s="752" t="s">
        <v>1698</v>
      </c>
    </row>
    <row r="7522" spans="2:6" x14ac:dyDescent="0.35">
      <c r="B7522" s="752" t="s">
        <v>1700</v>
      </c>
      <c r="C7522" s="752">
        <v>3699</v>
      </c>
      <c r="D7522" s="343" t="s">
        <v>10009</v>
      </c>
      <c r="E7522" s="752" t="s">
        <v>435</v>
      </c>
      <c r="F7522" s="752" t="s">
        <v>1698</v>
      </c>
    </row>
    <row r="7523" spans="2:6" x14ac:dyDescent="0.35">
      <c r="B7523" s="752" t="s">
        <v>1700</v>
      </c>
      <c r="C7523" s="752">
        <v>3699</v>
      </c>
      <c r="D7523" s="343" t="s">
        <v>10008</v>
      </c>
      <c r="E7523" s="752" t="s">
        <v>435</v>
      </c>
      <c r="F7523" s="752" t="s">
        <v>1698</v>
      </c>
    </row>
    <row r="7524" spans="2:6" x14ac:dyDescent="0.35">
      <c r="B7524" s="752" t="s">
        <v>1700</v>
      </c>
      <c r="C7524" s="752">
        <v>3699</v>
      </c>
      <c r="D7524" s="343" t="s">
        <v>10007</v>
      </c>
      <c r="E7524" s="752" t="s">
        <v>435</v>
      </c>
      <c r="F7524" s="752" t="s">
        <v>1698</v>
      </c>
    </row>
    <row r="7525" spans="2:6" x14ac:dyDescent="0.35">
      <c r="B7525" s="752" t="s">
        <v>1700</v>
      </c>
      <c r="C7525" s="752">
        <v>3699</v>
      </c>
      <c r="D7525" s="343" t="s">
        <v>10006</v>
      </c>
      <c r="E7525" s="752" t="s">
        <v>435</v>
      </c>
      <c r="F7525" s="752" t="s">
        <v>1698</v>
      </c>
    </row>
    <row r="7526" spans="2:6" x14ac:dyDescent="0.35">
      <c r="B7526" s="752" t="s">
        <v>1700</v>
      </c>
      <c r="C7526" s="752">
        <v>3700</v>
      </c>
      <c r="D7526" s="343" t="s">
        <v>10005</v>
      </c>
      <c r="E7526" s="752" t="s">
        <v>435</v>
      </c>
      <c r="F7526" s="752" t="s">
        <v>1698</v>
      </c>
    </row>
    <row r="7527" spans="2:6" x14ac:dyDescent="0.35">
      <c r="B7527" s="752" t="s">
        <v>1700</v>
      </c>
      <c r="C7527" s="752">
        <v>3700</v>
      </c>
      <c r="D7527" s="343" t="s">
        <v>10004</v>
      </c>
      <c r="E7527" s="752" t="s">
        <v>435</v>
      </c>
      <c r="F7527" s="752" t="s">
        <v>1698</v>
      </c>
    </row>
    <row r="7528" spans="2:6" x14ac:dyDescent="0.35">
      <c r="B7528" s="752" t="s">
        <v>1700</v>
      </c>
      <c r="C7528" s="752">
        <v>3700</v>
      </c>
      <c r="D7528" s="343" t="s">
        <v>10003</v>
      </c>
      <c r="E7528" s="752" t="s">
        <v>435</v>
      </c>
      <c r="F7528" s="752" t="s">
        <v>1698</v>
      </c>
    </row>
    <row r="7529" spans="2:6" x14ac:dyDescent="0.35">
      <c r="B7529" s="752" t="s">
        <v>1700</v>
      </c>
      <c r="C7529" s="752">
        <v>3700</v>
      </c>
      <c r="D7529" s="343" t="s">
        <v>10002</v>
      </c>
      <c r="E7529" s="752" t="s">
        <v>435</v>
      </c>
      <c r="F7529" s="752" t="s">
        <v>1698</v>
      </c>
    </row>
    <row r="7530" spans="2:6" x14ac:dyDescent="0.35">
      <c r="B7530" s="752" t="s">
        <v>1700</v>
      </c>
      <c r="C7530" s="752">
        <v>3700</v>
      </c>
      <c r="D7530" s="343" t="s">
        <v>10001</v>
      </c>
      <c r="E7530" s="752" t="s">
        <v>435</v>
      </c>
      <c r="F7530" s="752" t="s">
        <v>1698</v>
      </c>
    </row>
    <row r="7531" spans="2:6" x14ac:dyDescent="0.35">
      <c r="B7531" s="752" t="s">
        <v>1700</v>
      </c>
      <c r="C7531" s="752">
        <v>3701</v>
      </c>
      <c r="D7531" s="343" t="s">
        <v>10000</v>
      </c>
      <c r="E7531" s="752" t="s">
        <v>435</v>
      </c>
      <c r="F7531" s="752" t="s">
        <v>1698</v>
      </c>
    </row>
    <row r="7532" spans="2:6" x14ac:dyDescent="0.35">
      <c r="B7532" s="752" t="s">
        <v>1700</v>
      </c>
      <c r="C7532" s="752">
        <v>3701</v>
      </c>
      <c r="D7532" s="343" t="s">
        <v>8611</v>
      </c>
      <c r="E7532" s="752" t="s">
        <v>435</v>
      </c>
      <c r="F7532" s="752" t="s">
        <v>1698</v>
      </c>
    </row>
    <row r="7533" spans="2:6" x14ac:dyDescent="0.35">
      <c r="B7533" s="752" t="s">
        <v>1700</v>
      </c>
      <c r="C7533" s="752">
        <v>3701</v>
      </c>
      <c r="D7533" s="343" t="s">
        <v>9999</v>
      </c>
      <c r="E7533" s="752" t="s">
        <v>435</v>
      </c>
      <c r="F7533" s="752" t="s">
        <v>1698</v>
      </c>
    </row>
    <row r="7534" spans="2:6" x14ac:dyDescent="0.35">
      <c r="B7534" s="752" t="s">
        <v>1700</v>
      </c>
      <c r="C7534" s="752">
        <v>3701</v>
      </c>
      <c r="D7534" s="343" t="s">
        <v>9998</v>
      </c>
      <c r="E7534" s="752" t="s">
        <v>435</v>
      </c>
      <c r="F7534" s="752" t="s">
        <v>1698</v>
      </c>
    </row>
    <row r="7535" spans="2:6" x14ac:dyDescent="0.35">
      <c r="B7535" s="752" t="s">
        <v>1700</v>
      </c>
      <c r="C7535" s="752">
        <v>3701</v>
      </c>
      <c r="D7535" s="343" t="s">
        <v>9997</v>
      </c>
      <c r="E7535" s="752" t="s">
        <v>435</v>
      </c>
      <c r="F7535" s="752" t="s">
        <v>1698</v>
      </c>
    </row>
    <row r="7536" spans="2:6" x14ac:dyDescent="0.35">
      <c r="B7536" s="752" t="s">
        <v>1700</v>
      </c>
      <c r="C7536" s="752">
        <v>3701</v>
      </c>
      <c r="D7536" s="343" t="s">
        <v>3899</v>
      </c>
      <c r="E7536" s="752" t="s">
        <v>435</v>
      </c>
      <c r="F7536" s="752" t="s">
        <v>1698</v>
      </c>
    </row>
    <row r="7537" spans="2:6" x14ac:dyDescent="0.35">
      <c r="B7537" s="752" t="s">
        <v>1700</v>
      </c>
      <c r="C7537" s="752">
        <v>3701</v>
      </c>
      <c r="D7537" s="343" t="s">
        <v>9996</v>
      </c>
      <c r="E7537" s="752" t="s">
        <v>435</v>
      </c>
      <c r="F7537" s="752" t="s">
        <v>1698</v>
      </c>
    </row>
    <row r="7538" spans="2:6" x14ac:dyDescent="0.35">
      <c r="B7538" s="752" t="s">
        <v>1700</v>
      </c>
      <c r="C7538" s="752">
        <v>3701</v>
      </c>
      <c r="D7538" s="343" t="s">
        <v>9995</v>
      </c>
      <c r="E7538" s="752" t="s">
        <v>435</v>
      </c>
      <c r="F7538" s="752" t="s">
        <v>1698</v>
      </c>
    </row>
    <row r="7539" spans="2:6" x14ac:dyDescent="0.35">
      <c r="B7539" s="752" t="s">
        <v>1700</v>
      </c>
      <c r="C7539" s="752">
        <v>3701</v>
      </c>
      <c r="D7539" s="343" t="s">
        <v>9994</v>
      </c>
      <c r="E7539" s="752" t="s">
        <v>435</v>
      </c>
      <c r="F7539" s="752" t="s">
        <v>1698</v>
      </c>
    </row>
    <row r="7540" spans="2:6" x14ac:dyDescent="0.35">
      <c r="B7540" s="752" t="s">
        <v>1700</v>
      </c>
      <c r="C7540" s="752">
        <v>3704</v>
      </c>
      <c r="D7540" s="343" t="s">
        <v>9993</v>
      </c>
      <c r="E7540" s="752" t="s">
        <v>435</v>
      </c>
      <c r="F7540" s="752" t="s">
        <v>1698</v>
      </c>
    </row>
    <row r="7541" spans="2:6" x14ac:dyDescent="0.35">
      <c r="B7541" s="752" t="s">
        <v>1700</v>
      </c>
      <c r="C7541" s="752">
        <v>3705</v>
      </c>
      <c r="D7541" s="343" t="s">
        <v>9992</v>
      </c>
      <c r="E7541" s="752" t="s">
        <v>435</v>
      </c>
      <c r="F7541" s="752" t="s">
        <v>1698</v>
      </c>
    </row>
    <row r="7542" spans="2:6" x14ac:dyDescent="0.35">
      <c r="B7542" s="752" t="s">
        <v>1700</v>
      </c>
      <c r="C7542" s="752">
        <v>3707</v>
      </c>
      <c r="D7542" s="343" t="s">
        <v>9991</v>
      </c>
      <c r="E7542" s="752" t="s">
        <v>435</v>
      </c>
      <c r="F7542" s="752" t="s">
        <v>1698</v>
      </c>
    </row>
    <row r="7543" spans="2:6" x14ac:dyDescent="0.35">
      <c r="B7543" s="752" t="s">
        <v>1700</v>
      </c>
      <c r="C7543" s="752">
        <v>3707</v>
      </c>
      <c r="D7543" s="343" t="s">
        <v>9990</v>
      </c>
      <c r="E7543" s="752" t="s">
        <v>431</v>
      </c>
      <c r="F7543" s="752" t="s">
        <v>1698</v>
      </c>
    </row>
    <row r="7544" spans="2:6" x14ac:dyDescent="0.35">
      <c r="B7544" s="752" t="s">
        <v>1700</v>
      </c>
      <c r="C7544" s="752">
        <v>3707</v>
      </c>
      <c r="D7544" s="343" t="s">
        <v>9989</v>
      </c>
      <c r="E7544" s="752" t="s">
        <v>435</v>
      </c>
      <c r="F7544" s="752" t="s">
        <v>1698</v>
      </c>
    </row>
    <row r="7545" spans="2:6" x14ac:dyDescent="0.35">
      <c r="B7545" s="752" t="s">
        <v>1700</v>
      </c>
      <c r="C7545" s="752">
        <v>3707</v>
      </c>
      <c r="D7545" s="343" t="s">
        <v>9988</v>
      </c>
      <c r="E7545" s="752" t="s">
        <v>435</v>
      </c>
      <c r="F7545" s="752" t="s">
        <v>1698</v>
      </c>
    </row>
    <row r="7546" spans="2:6" x14ac:dyDescent="0.35">
      <c r="B7546" s="752" t="s">
        <v>1700</v>
      </c>
      <c r="C7546" s="752">
        <v>3707</v>
      </c>
      <c r="D7546" s="343" t="s">
        <v>9987</v>
      </c>
      <c r="E7546" s="752" t="s">
        <v>435</v>
      </c>
      <c r="F7546" s="752" t="s">
        <v>1698</v>
      </c>
    </row>
    <row r="7547" spans="2:6" x14ac:dyDescent="0.35">
      <c r="B7547" s="752" t="s">
        <v>1700</v>
      </c>
      <c r="C7547" s="752">
        <v>3707</v>
      </c>
      <c r="D7547" s="343" t="s">
        <v>9986</v>
      </c>
      <c r="E7547" s="752" t="s">
        <v>435</v>
      </c>
      <c r="F7547" s="752" t="s">
        <v>1698</v>
      </c>
    </row>
    <row r="7548" spans="2:6" x14ac:dyDescent="0.35">
      <c r="B7548" s="752" t="s">
        <v>1700</v>
      </c>
      <c r="C7548" s="752">
        <v>3707</v>
      </c>
      <c r="D7548" s="343" t="s">
        <v>9985</v>
      </c>
      <c r="E7548" s="752" t="s">
        <v>435</v>
      </c>
      <c r="F7548" s="752" t="s">
        <v>1698</v>
      </c>
    </row>
    <row r="7549" spans="2:6" x14ac:dyDescent="0.35">
      <c r="B7549" s="752" t="s">
        <v>1700</v>
      </c>
      <c r="C7549" s="752">
        <v>3707</v>
      </c>
      <c r="D7549" s="343" t="s">
        <v>9984</v>
      </c>
      <c r="E7549" s="752" t="s">
        <v>435</v>
      </c>
      <c r="F7549" s="752" t="s">
        <v>1698</v>
      </c>
    </row>
    <row r="7550" spans="2:6" x14ac:dyDescent="0.35">
      <c r="B7550" s="752" t="s">
        <v>1700</v>
      </c>
      <c r="C7550" s="752">
        <v>3707</v>
      </c>
      <c r="D7550" s="343" t="s">
        <v>9983</v>
      </c>
      <c r="E7550" s="752" t="s">
        <v>435</v>
      </c>
      <c r="F7550" s="752" t="s">
        <v>1698</v>
      </c>
    </row>
    <row r="7551" spans="2:6" x14ac:dyDescent="0.35">
      <c r="B7551" s="752" t="s">
        <v>1700</v>
      </c>
      <c r="C7551" s="752">
        <v>3708</v>
      </c>
      <c r="D7551" s="343" t="s">
        <v>9982</v>
      </c>
      <c r="E7551" s="752" t="s">
        <v>435</v>
      </c>
      <c r="F7551" s="752" t="s">
        <v>1698</v>
      </c>
    </row>
    <row r="7552" spans="2:6" x14ac:dyDescent="0.35">
      <c r="B7552" s="752" t="s">
        <v>1700</v>
      </c>
      <c r="C7552" s="752">
        <v>3709</v>
      </c>
      <c r="D7552" s="343" t="s">
        <v>9981</v>
      </c>
      <c r="E7552" s="752" t="s">
        <v>435</v>
      </c>
      <c r="F7552" s="752" t="s">
        <v>1698</v>
      </c>
    </row>
    <row r="7553" spans="2:6" x14ac:dyDescent="0.35">
      <c r="B7553" s="752" t="s">
        <v>1700</v>
      </c>
      <c r="C7553" s="752">
        <v>3709</v>
      </c>
      <c r="D7553" s="343" t="s">
        <v>9980</v>
      </c>
      <c r="E7553" s="752" t="s">
        <v>435</v>
      </c>
      <c r="F7553" s="752" t="s">
        <v>1698</v>
      </c>
    </row>
    <row r="7554" spans="2:6" x14ac:dyDescent="0.35">
      <c r="B7554" s="752" t="s">
        <v>1700</v>
      </c>
      <c r="C7554" s="752">
        <v>3709</v>
      </c>
      <c r="D7554" s="343" t="s">
        <v>9979</v>
      </c>
      <c r="E7554" s="752" t="s">
        <v>435</v>
      </c>
      <c r="F7554" s="752" t="s">
        <v>1698</v>
      </c>
    </row>
    <row r="7555" spans="2:6" x14ac:dyDescent="0.35">
      <c r="B7555" s="752" t="s">
        <v>1700</v>
      </c>
      <c r="C7555" s="752">
        <v>3709</v>
      </c>
      <c r="D7555" s="343" t="s">
        <v>8694</v>
      </c>
      <c r="E7555" s="752" t="s">
        <v>435</v>
      </c>
      <c r="F7555" s="752" t="s">
        <v>1698</v>
      </c>
    </row>
    <row r="7556" spans="2:6" x14ac:dyDescent="0.35">
      <c r="B7556" s="752" t="s">
        <v>1700</v>
      </c>
      <c r="C7556" s="752">
        <v>3709</v>
      </c>
      <c r="D7556" s="343" t="s">
        <v>9978</v>
      </c>
      <c r="E7556" s="752" t="s">
        <v>435</v>
      </c>
      <c r="F7556" s="752" t="s">
        <v>1698</v>
      </c>
    </row>
    <row r="7557" spans="2:6" x14ac:dyDescent="0.35">
      <c r="B7557" s="752" t="s">
        <v>1700</v>
      </c>
      <c r="C7557" s="752">
        <v>3711</v>
      </c>
      <c r="D7557" s="343" t="s">
        <v>7277</v>
      </c>
      <c r="E7557" s="752" t="s">
        <v>435</v>
      </c>
      <c r="F7557" s="752" t="s">
        <v>1698</v>
      </c>
    </row>
    <row r="7558" spans="2:6" x14ac:dyDescent="0.35">
      <c r="B7558" s="752" t="s">
        <v>1700</v>
      </c>
      <c r="C7558" s="752">
        <v>3712</v>
      </c>
      <c r="D7558" s="343" t="s">
        <v>9977</v>
      </c>
      <c r="E7558" s="752" t="s">
        <v>435</v>
      </c>
      <c r="F7558" s="752" t="s">
        <v>1698</v>
      </c>
    </row>
    <row r="7559" spans="2:6" x14ac:dyDescent="0.35">
      <c r="B7559" s="752" t="s">
        <v>1700</v>
      </c>
      <c r="C7559" s="752">
        <v>3712</v>
      </c>
      <c r="D7559" s="343" t="s">
        <v>8545</v>
      </c>
      <c r="E7559" s="752" t="s">
        <v>435</v>
      </c>
      <c r="F7559" s="752" t="s">
        <v>1698</v>
      </c>
    </row>
    <row r="7560" spans="2:6" x14ac:dyDescent="0.35">
      <c r="B7560" s="752" t="s">
        <v>1700</v>
      </c>
      <c r="C7560" s="752">
        <v>3713</v>
      </c>
      <c r="D7560" s="343" t="s">
        <v>9976</v>
      </c>
      <c r="E7560" s="752" t="s">
        <v>435</v>
      </c>
      <c r="F7560" s="752" t="s">
        <v>1698</v>
      </c>
    </row>
    <row r="7561" spans="2:6" x14ac:dyDescent="0.35">
      <c r="B7561" s="752" t="s">
        <v>1700</v>
      </c>
      <c r="C7561" s="752">
        <v>3713</v>
      </c>
      <c r="D7561" s="343" t="s">
        <v>9975</v>
      </c>
      <c r="E7561" s="752" t="s">
        <v>435</v>
      </c>
      <c r="F7561" s="752" t="s">
        <v>1698</v>
      </c>
    </row>
    <row r="7562" spans="2:6" x14ac:dyDescent="0.35">
      <c r="B7562" s="752" t="s">
        <v>1700</v>
      </c>
      <c r="C7562" s="752">
        <v>3713</v>
      </c>
      <c r="D7562" s="343" t="s">
        <v>9974</v>
      </c>
      <c r="E7562" s="752" t="s">
        <v>435</v>
      </c>
      <c r="F7562" s="752" t="s">
        <v>1698</v>
      </c>
    </row>
    <row r="7563" spans="2:6" x14ac:dyDescent="0.35">
      <c r="B7563" s="752" t="s">
        <v>1700</v>
      </c>
      <c r="C7563" s="752">
        <v>3714</v>
      </c>
      <c r="D7563" s="343" t="s">
        <v>9973</v>
      </c>
      <c r="E7563" s="752" t="s">
        <v>435</v>
      </c>
      <c r="F7563" s="752" t="s">
        <v>1698</v>
      </c>
    </row>
    <row r="7564" spans="2:6" x14ac:dyDescent="0.35">
      <c r="B7564" s="752" t="s">
        <v>1700</v>
      </c>
      <c r="C7564" s="752">
        <v>3714</v>
      </c>
      <c r="D7564" s="343" t="s">
        <v>6837</v>
      </c>
      <c r="E7564" s="752" t="s">
        <v>435</v>
      </c>
      <c r="F7564" s="752" t="s">
        <v>1711</v>
      </c>
    </row>
    <row r="7565" spans="2:6" x14ac:dyDescent="0.35">
      <c r="B7565" s="752" t="s">
        <v>1700</v>
      </c>
      <c r="C7565" s="752">
        <v>3714</v>
      </c>
      <c r="D7565" s="343" t="s">
        <v>9972</v>
      </c>
      <c r="E7565" s="752" t="s">
        <v>435</v>
      </c>
      <c r="F7565" s="752" t="s">
        <v>1698</v>
      </c>
    </row>
    <row r="7566" spans="2:6" x14ac:dyDescent="0.35">
      <c r="B7566" s="752" t="s">
        <v>1700</v>
      </c>
      <c r="C7566" s="752">
        <v>3714</v>
      </c>
      <c r="D7566" s="343" t="s">
        <v>6592</v>
      </c>
      <c r="E7566" s="752" t="s">
        <v>435</v>
      </c>
      <c r="F7566" s="752" t="s">
        <v>1698</v>
      </c>
    </row>
    <row r="7567" spans="2:6" x14ac:dyDescent="0.35">
      <c r="B7567" s="752" t="s">
        <v>1700</v>
      </c>
      <c r="C7567" s="752">
        <v>3714</v>
      </c>
      <c r="D7567" s="343" t="s">
        <v>9971</v>
      </c>
      <c r="E7567" s="752" t="s">
        <v>435</v>
      </c>
      <c r="F7567" s="752" t="s">
        <v>1698</v>
      </c>
    </row>
    <row r="7568" spans="2:6" x14ac:dyDescent="0.35">
      <c r="B7568" s="752" t="s">
        <v>1700</v>
      </c>
      <c r="C7568" s="752">
        <v>3714</v>
      </c>
      <c r="D7568" s="343" t="s">
        <v>9970</v>
      </c>
      <c r="E7568" s="752" t="s">
        <v>435</v>
      </c>
      <c r="F7568" s="752" t="s">
        <v>1698</v>
      </c>
    </row>
    <row r="7569" spans="2:6" x14ac:dyDescent="0.35">
      <c r="B7569" s="752" t="s">
        <v>1700</v>
      </c>
      <c r="C7569" s="752">
        <v>3714</v>
      </c>
      <c r="D7569" s="343" t="s">
        <v>9969</v>
      </c>
      <c r="E7569" s="752" t="s">
        <v>435</v>
      </c>
      <c r="F7569" s="752" t="s">
        <v>1698</v>
      </c>
    </row>
    <row r="7570" spans="2:6" x14ac:dyDescent="0.35">
      <c r="B7570" s="752" t="s">
        <v>1700</v>
      </c>
      <c r="C7570" s="752">
        <v>3714</v>
      </c>
      <c r="D7570" s="343" t="s">
        <v>9968</v>
      </c>
      <c r="E7570" s="752" t="s">
        <v>435</v>
      </c>
      <c r="F7570" s="752" t="s">
        <v>1698</v>
      </c>
    </row>
    <row r="7571" spans="2:6" x14ac:dyDescent="0.35">
      <c r="B7571" s="752" t="s">
        <v>1700</v>
      </c>
      <c r="C7571" s="752">
        <v>3714</v>
      </c>
      <c r="D7571" s="343" t="s">
        <v>9967</v>
      </c>
      <c r="E7571" s="752" t="s">
        <v>435</v>
      </c>
      <c r="F7571" s="752" t="s">
        <v>1698</v>
      </c>
    </row>
    <row r="7572" spans="2:6" x14ac:dyDescent="0.35">
      <c r="B7572" s="752" t="s">
        <v>1700</v>
      </c>
      <c r="C7572" s="752">
        <v>3714</v>
      </c>
      <c r="D7572" s="343" t="s">
        <v>9966</v>
      </c>
      <c r="E7572" s="752" t="s">
        <v>435</v>
      </c>
      <c r="F7572" s="752" t="s">
        <v>1698</v>
      </c>
    </row>
    <row r="7573" spans="2:6" x14ac:dyDescent="0.35">
      <c r="B7573" s="752" t="s">
        <v>1700</v>
      </c>
      <c r="C7573" s="752">
        <v>3715</v>
      </c>
      <c r="D7573" s="343" t="s">
        <v>9965</v>
      </c>
      <c r="E7573" s="752" t="s">
        <v>435</v>
      </c>
      <c r="F7573" s="752" t="s">
        <v>1698</v>
      </c>
    </row>
    <row r="7574" spans="2:6" x14ac:dyDescent="0.35">
      <c r="B7574" s="752" t="s">
        <v>1700</v>
      </c>
      <c r="C7574" s="752">
        <v>3715</v>
      </c>
      <c r="D7574" s="343" t="s">
        <v>9964</v>
      </c>
      <c r="E7574" s="752" t="s">
        <v>435</v>
      </c>
      <c r="F7574" s="752" t="s">
        <v>1698</v>
      </c>
    </row>
    <row r="7575" spans="2:6" x14ac:dyDescent="0.35">
      <c r="B7575" s="752" t="s">
        <v>1700</v>
      </c>
      <c r="C7575" s="752">
        <v>3715</v>
      </c>
      <c r="D7575" s="343" t="s">
        <v>9963</v>
      </c>
      <c r="E7575" s="752" t="s">
        <v>435</v>
      </c>
      <c r="F7575" s="752" t="s">
        <v>1698</v>
      </c>
    </row>
    <row r="7576" spans="2:6" x14ac:dyDescent="0.35">
      <c r="B7576" s="752" t="s">
        <v>1700</v>
      </c>
      <c r="C7576" s="752">
        <v>3717</v>
      </c>
      <c r="D7576" s="343" t="s">
        <v>1755</v>
      </c>
      <c r="E7576" s="752" t="s">
        <v>435</v>
      </c>
      <c r="F7576" s="752" t="s">
        <v>1698</v>
      </c>
    </row>
    <row r="7577" spans="2:6" x14ac:dyDescent="0.35">
      <c r="B7577" s="752" t="s">
        <v>1700</v>
      </c>
      <c r="C7577" s="752">
        <v>3717</v>
      </c>
      <c r="D7577" s="343" t="s">
        <v>9962</v>
      </c>
      <c r="E7577" s="752" t="s">
        <v>435</v>
      </c>
      <c r="F7577" s="752" t="s">
        <v>1698</v>
      </c>
    </row>
    <row r="7578" spans="2:6" x14ac:dyDescent="0.35">
      <c r="B7578" s="752" t="s">
        <v>1700</v>
      </c>
      <c r="C7578" s="752">
        <v>3717</v>
      </c>
      <c r="D7578" s="343" t="s">
        <v>9961</v>
      </c>
      <c r="E7578" s="752" t="s">
        <v>435</v>
      </c>
      <c r="F7578" s="752" t="s">
        <v>1698</v>
      </c>
    </row>
    <row r="7579" spans="2:6" x14ac:dyDescent="0.35">
      <c r="B7579" s="752" t="s">
        <v>1700</v>
      </c>
      <c r="C7579" s="752">
        <v>3717</v>
      </c>
      <c r="D7579" s="343" t="s">
        <v>9960</v>
      </c>
      <c r="E7579" s="752" t="s">
        <v>435</v>
      </c>
      <c r="F7579" s="752" t="s">
        <v>1698</v>
      </c>
    </row>
    <row r="7580" spans="2:6" x14ac:dyDescent="0.35">
      <c r="B7580" s="752" t="s">
        <v>1700</v>
      </c>
      <c r="C7580" s="752">
        <v>3717</v>
      </c>
      <c r="D7580" s="343" t="s">
        <v>9959</v>
      </c>
      <c r="E7580" s="752" t="s">
        <v>435</v>
      </c>
      <c r="F7580" s="752" t="s">
        <v>1698</v>
      </c>
    </row>
    <row r="7581" spans="2:6" x14ac:dyDescent="0.35">
      <c r="B7581" s="752" t="s">
        <v>1700</v>
      </c>
      <c r="C7581" s="752">
        <v>3717</v>
      </c>
      <c r="D7581" s="343" t="s">
        <v>6937</v>
      </c>
      <c r="E7581" s="752" t="s">
        <v>435</v>
      </c>
      <c r="F7581" s="752" t="s">
        <v>1698</v>
      </c>
    </row>
    <row r="7582" spans="2:6" x14ac:dyDescent="0.35">
      <c r="B7582" s="752" t="s">
        <v>1700</v>
      </c>
      <c r="C7582" s="752">
        <v>3717</v>
      </c>
      <c r="D7582" s="343" t="s">
        <v>9958</v>
      </c>
      <c r="E7582" s="752" t="s">
        <v>435</v>
      </c>
      <c r="F7582" s="752" t="s">
        <v>1698</v>
      </c>
    </row>
    <row r="7583" spans="2:6" x14ac:dyDescent="0.35">
      <c r="B7583" s="752" t="s">
        <v>1700</v>
      </c>
      <c r="C7583" s="752">
        <v>3717</v>
      </c>
      <c r="D7583" s="343" t="s">
        <v>9957</v>
      </c>
      <c r="E7583" s="752" t="s">
        <v>435</v>
      </c>
      <c r="F7583" s="752" t="s">
        <v>1698</v>
      </c>
    </row>
    <row r="7584" spans="2:6" x14ac:dyDescent="0.35">
      <c r="B7584" s="752" t="s">
        <v>1700</v>
      </c>
      <c r="C7584" s="752">
        <v>3718</v>
      </c>
      <c r="D7584" s="343" t="s">
        <v>2268</v>
      </c>
      <c r="E7584" s="752" t="s">
        <v>435</v>
      </c>
      <c r="F7584" s="752" t="s">
        <v>1698</v>
      </c>
    </row>
    <row r="7585" spans="2:6" x14ac:dyDescent="0.35">
      <c r="B7585" s="752" t="s">
        <v>1700</v>
      </c>
      <c r="C7585" s="752">
        <v>3719</v>
      </c>
      <c r="D7585" s="343" t="s">
        <v>9956</v>
      </c>
      <c r="E7585" s="752" t="s">
        <v>435</v>
      </c>
      <c r="F7585" s="752" t="s">
        <v>1698</v>
      </c>
    </row>
    <row r="7586" spans="2:6" x14ac:dyDescent="0.35">
      <c r="B7586" s="752" t="s">
        <v>1700</v>
      </c>
      <c r="C7586" s="752">
        <v>3719</v>
      </c>
      <c r="D7586" s="343" t="s">
        <v>9955</v>
      </c>
      <c r="E7586" s="752" t="s">
        <v>435</v>
      </c>
      <c r="F7586" s="752" t="s">
        <v>1698</v>
      </c>
    </row>
    <row r="7587" spans="2:6" x14ac:dyDescent="0.35">
      <c r="B7587" s="752" t="s">
        <v>1700</v>
      </c>
      <c r="C7587" s="752">
        <v>3719</v>
      </c>
      <c r="D7587" s="343" t="s">
        <v>9954</v>
      </c>
      <c r="E7587" s="752" t="s">
        <v>435</v>
      </c>
      <c r="F7587" s="752" t="s">
        <v>1698</v>
      </c>
    </row>
    <row r="7588" spans="2:6" x14ac:dyDescent="0.35">
      <c r="B7588" s="752" t="s">
        <v>1700</v>
      </c>
      <c r="C7588" s="752">
        <v>3719</v>
      </c>
      <c r="D7588" s="343" t="s">
        <v>9953</v>
      </c>
      <c r="E7588" s="752" t="s">
        <v>435</v>
      </c>
      <c r="F7588" s="752" t="s">
        <v>1698</v>
      </c>
    </row>
    <row r="7589" spans="2:6" x14ac:dyDescent="0.35">
      <c r="B7589" s="752" t="s">
        <v>1700</v>
      </c>
      <c r="C7589" s="752">
        <v>3720</v>
      </c>
      <c r="D7589" s="343" t="s">
        <v>6198</v>
      </c>
      <c r="E7589" s="752" t="s">
        <v>435</v>
      </c>
      <c r="F7589" s="752" t="s">
        <v>1698</v>
      </c>
    </row>
    <row r="7590" spans="2:6" x14ac:dyDescent="0.35">
      <c r="B7590" s="752" t="s">
        <v>1700</v>
      </c>
      <c r="C7590" s="752">
        <v>3722</v>
      </c>
      <c r="D7590" s="343" t="s">
        <v>9952</v>
      </c>
      <c r="E7590" s="752" t="s">
        <v>435</v>
      </c>
      <c r="F7590" s="752" t="s">
        <v>1698</v>
      </c>
    </row>
    <row r="7591" spans="2:6" x14ac:dyDescent="0.35">
      <c r="B7591" s="752" t="s">
        <v>1700</v>
      </c>
      <c r="C7591" s="752">
        <v>3722</v>
      </c>
      <c r="D7591" s="343" t="s">
        <v>9022</v>
      </c>
      <c r="E7591" s="752" t="s">
        <v>435</v>
      </c>
      <c r="F7591" s="752" t="s">
        <v>1698</v>
      </c>
    </row>
    <row r="7592" spans="2:6" x14ac:dyDescent="0.35">
      <c r="B7592" s="752" t="s">
        <v>1700</v>
      </c>
      <c r="C7592" s="752">
        <v>3722</v>
      </c>
      <c r="D7592" s="343" t="s">
        <v>9951</v>
      </c>
      <c r="E7592" s="752" t="s">
        <v>435</v>
      </c>
      <c r="F7592" s="752" t="s">
        <v>1698</v>
      </c>
    </row>
    <row r="7593" spans="2:6" x14ac:dyDescent="0.35">
      <c r="B7593" s="752" t="s">
        <v>1700</v>
      </c>
      <c r="C7593" s="752">
        <v>3723</v>
      </c>
      <c r="D7593" s="343" t="s">
        <v>9950</v>
      </c>
      <c r="E7593" s="752" t="s">
        <v>435</v>
      </c>
      <c r="F7593" s="752" t="s">
        <v>1698</v>
      </c>
    </row>
    <row r="7594" spans="2:6" x14ac:dyDescent="0.35">
      <c r="B7594" s="752" t="s">
        <v>1700</v>
      </c>
      <c r="C7594" s="752">
        <v>3723</v>
      </c>
      <c r="D7594" s="343" t="s">
        <v>9949</v>
      </c>
      <c r="E7594" s="752" t="s">
        <v>435</v>
      </c>
      <c r="F7594" s="752" t="s">
        <v>1698</v>
      </c>
    </row>
    <row r="7595" spans="2:6" x14ac:dyDescent="0.35">
      <c r="B7595" s="752" t="s">
        <v>1700</v>
      </c>
      <c r="C7595" s="752">
        <v>3723</v>
      </c>
      <c r="D7595" s="343" t="s">
        <v>9948</v>
      </c>
      <c r="E7595" s="752" t="s">
        <v>435</v>
      </c>
      <c r="F7595" s="752" t="s">
        <v>1698</v>
      </c>
    </row>
    <row r="7596" spans="2:6" x14ac:dyDescent="0.35">
      <c r="B7596" s="752" t="s">
        <v>1700</v>
      </c>
      <c r="C7596" s="752">
        <v>3723</v>
      </c>
      <c r="D7596" s="343" t="s">
        <v>9947</v>
      </c>
      <c r="E7596" s="752" t="s">
        <v>435</v>
      </c>
      <c r="F7596" s="752" t="s">
        <v>1698</v>
      </c>
    </row>
    <row r="7597" spans="2:6" x14ac:dyDescent="0.35">
      <c r="B7597" s="752" t="s">
        <v>1700</v>
      </c>
      <c r="C7597" s="752">
        <v>3723</v>
      </c>
      <c r="D7597" s="343" t="s">
        <v>9946</v>
      </c>
      <c r="E7597" s="752" t="s">
        <v>435</v>
      </c>
      <c r="F7597" s="752" t="s">
        <v>1698</v>
      </c>
    </row>
    <row r="7598" spans="2:6" x14ac:dyDescent="0.35">
      <c r="B7598" s="752" t="s">
        <v>1700</v>
      </c>
      <c r="C7598" s="752">
        <v>3723</v>
      </c>
      <c r="D7598" s="343" t="s">
        <v>9945</v>
      </c>
      <c r="E7598" s="752" t="s">
        <v>435</v>
      </c>
      <c r="F7598" s="752" t="s">
        <v>1698</v>
      </c>
    </row>
    <row r="7599" spans="2:6" x14ac:dyDescent="0.35">
      <c r="B7599" s="752" t="s">
        <v>1700</v>
      </c>
      <c r="C7599" s="752">
        <v>3723</v>
      </c>
      <c r="D7599" s="343" t="s">
        <v>9944</v>
      </c>
      <c r="E7599" s="752" t="s">
        <v>435</v>
      </c>
      <c r="F7599" s="752" t="s">
        <v>1698</v>
      </c>
    </row>
    <row r="7600" spans="2:6" x14ac:dyDescent="0.35">
      <c r="B7600" s="752" t="s">
        <v>1700</v>
      </c>
      <c r="C7600" s="752">
        <v>3723</v>
      </c>
      <c r="D7600" s="343" t="s">
        <v>9943</v>
      </c>
      <c r="E7600" s="752" t="s">
        <v>435</v>
      </c>
      <c r="F7600" s="752" t="s">
        <v>1698</v>
      </c>
    </row>
    <row r="7601" spans="2:6" x14ac:dyDescent="0.35">
      <c r="B7601" s="752" t="s">
        <v>1700</v>
      </c>
      <c r="C7601" s="752">
        <v>3723</v>
      </c>
      <c r="D7601" s="343" t="s">
        <v>9942</v>
      </c>
      <c r="E7601" s="752" t="s">
        <v>435</v>
      </c>
      <c r="F7601" s="752" t="s">
        <v>1698</v>
      </c>
    </row>
    <row r="7602" spans="2:6" x14ac:dyDescent="0.35">
      <c r="B7602" s="752" t="s">
        <v>1700</v>
      </c>
      <c r="C7602" s="752">
        <v>3723</v>
      </c>
      <c r="D7602" s="343" t="s">
        <v>9941</v>
      </c>
      <c r="E7602" s="752" t="s">
        <v>435</v>
      </c>
      <c r="F7602" s="752" t="s">
        <v>1698</v>
      </c>
    </row>
    <row r="7603" spans="2:6" x14ac:dyDescent="0.35">
      <c r="B7603" s="752" t="s">
        <v>1700</v>
      </c>
      <c r="C7603" s="752">
        <v>3723</v>
      </c>
      <c r="D7603" s="343" t="s">
        <v>9940</v>
      </c>
      <c r="E7603" s="752" t="s">
        <v>435</v>
      </c>
      <c r="F7603" s="752" t="s">
        <v>1698</v>
      </c>
    </row>
    <row r="7604" spans="2:6" x14ac:dyDescent="0.35">
      <c r="B7604" s="752" t="s">
        <v>1700</v>
      </c>
      <c r="C7604" s="752">
        <v>3723</v>
      </c>
      <c r="D7604" s="343" t="s">
        <v>9939</v>
      </c>
      <c r="E7604" s="752" t="s">
        <v>435</v>
      </c>
      <c r="F7604" s="752" t="s">
        <v>1698</v>
      </c>
    </row>
    <row r="7605" spans="2:6" x14ac:dyDescent="0.35">
      <c r="B7605" s="752" t="s">
        <v>1700</v>
      </c>
      <c r="C7605" s="752">
        <v>3723</v>
      </c>
      <c r="D7605" s="343" t="s">
        <v>4468</v>
      </c>
      <c r="E7605" s="752" t="s">
        <v>435</v>
      </c>
      <c r="F7605" s="752" t="s">
        <v>1698</v>
      </c>
    </row>
    <row r="7606" spans="2:6" x14ac:dyDescent="0.35">
      <c r="B7606" s="752" t="s">
        <v>1700</v>
      </c>
      <c r="C7606" s="752">
        <v>3723</v>
      </c>
      <c r="D7606" s="343" t="s">
        <v>9938</v>
      </c>
      <c r="E7606" s="752" t="s">
        <v>435</v>
      </c>
      <c r="F7606" s="752" t="s">
        <v>1698</v>
      </c>
    </row>
    <row r="7607" spans="2:6" x14ac:dyDescent="0.35">
      <c r="B7607" s="752" t="s">
        <v>1700</v>
      </c>
      <c r="C7607" s="752">
        <v>3723</v>
      </c>
      <c r="D7607" s="343" t="s">
        <v>9937</v>
      </c>
      <c r="E7607" s="752" t="s">
        <v>435</v>
      </c>
      <c r="F7607" s="752" t="s">
        <v>1698</v>
      </c>
    </row>
    <row r="7608" spans="2:6" x14ac:dyDescent="0.35">
      <c r="B7608" s="752" t="s">
        <v>1700</v>
      </c>
      <c r="C7608" s="752">
        <v>3723</v>
      </c>
      <c r="D7608" s="343" t="s">
        <v>9936</v>
      </c>
      <c r="E7608" s="752" t="s">
        <v>435</v>
      </c>
      <c r="F7608" s="752" t="s">
        <v>1698</v>
      </c>
    </row>
    <row r="7609" spans="2:6" x14ac:dyDescent="0.35">
      <c r="B7609" s="752" t="s">
        <v>1700</v>
      </c>
      <c r="C7609" s="752">
        <v>3723</v>
      </c>
      <c r="D7609" s="343" t="s">
        <v>9935</v>
      </c>
      <c r="E7609" s="752" t="s">
        <v>435</v>
      </c>
      <c r="F7609" s="752" t="s">
        <v>1698</v>
      </c>
    </row>
    <row r="7610" spans="2:6" x14ac:dyDescent="0.35">
      <c r="B7610" s="752" t="s">
        <v>1700</v>
      </c>
      <c r="C7610" s="752">
        <v>3723</v>
      </c>
      <c r="D7610" s="343" t="s">
        <v>9934</v>
      </c>
      <c r="E7610" s="752" t="s">
        <v>435</v>
      </c>
      <c r="F7610" s="752" t="s">
        <v>1698</v>
      </c>
    </row>
    <row r="7611" spans="2:6" x14ac:dyDescent="0.35">
      <c r="B7611" s="752" t="s">
        <v>1700</v>
      </c>
      <c r="C7611" s="752">
        <v>3723</v>
      </c>
      <c r="D7611" s="343" t="s">
        <v>9526</v>
      </c>
      <c r="E7611" s="752" t="s">
        <v>435</v>
      </c>
      <c r="F7611" s="752" t="s">
        <v>1698</v>
      </c>
    </row>
    <row r="7612" spans="2:6" x14ac:dyDescent="0.35">
      <c r="B7612" s="752" t="s">
        <v>1700</v>
      </c>
      <c r="C7612" s="752">
        <v>3723</v>
      </c>
      <c r="D7612" s="343" t="s">
        <v>9933</v>
      </c>
      <c r="E7612" s="752" t="s">
        <v>435</v>
      </c>
      <c r="F7612" s="752" t="s">
        <v>1698</v>
      </c>
    </row>
    <row r="7613" spans="2:6" x14ac:dyDescent="0.35">
      <c r="B7613" s="752" t="s">
        <v>1700</v>
      </c>
      <c r="C7613" s="752">
        <v>3723</v>
      </c>
      <c r="D7613" s="343" t="s">
        <v>9932</v>
      </c>
      <c r="E7613" s="752" t="s">
        <v>435</v>
      </c>
      <c r="F7613" s="752" t="s">
        <v>1698</v>
      </c>
    </row>
    <row r="7614" spans="2:6" x14ac:dyDescent="0.35">
      <c r="B7614" s="752" t="s">
        <v>1700</v>
      </c>
      <c r="C7614" s="752">
        <v>3723</v>
      </c>
      <c r="D7614" s="343" t="s">
        <v>9931</v>
      </c>
      <c r="E7614" s="752" t="s">
        <v>435</v>
      </c>
      <c r="F7614" s="752" t="s">
        <v>1698</v>
      </c>
    </row>
    <row r="7615" spans="2:6" x14ac:dyDescent="0.35">
      <c r="B7615" s="752" t="s">
        <v>1700</v>
      </c>
      <c r="C7615" s="752">
        <v>3723</v>
      </c>
      <c r="D7615" s="343" t="s">
        <v>9930</v>
      </c>
      <c r="E7615" s="752" t="s">
        <v>435</v>
      </c>
      <c r="F7615" s="752" t="s">
        <v>1698</v>
      </c>
    </row>
    <row r="7616" spans="2:6" x14ac:dyDescent="0.35">
      <c r="B7616" s="752" t="s">
        <v>1700</v>
      </c>
      <c r="C7616" s="752">
        <v>3723</v>
      </c>
      <c r="D7616" s="343" t="s">
        <v>9929</v>
      </c>
      <c r="E7616" s="752" t="s">
        <v>435</v>
      </c>
      <c r="F7616" s="752" t="s">
        <v>1698</v>
      </c>
    </row>
    <row r="7617" spans="2:6" x14ac:dyDescent="0.35">
      <c r="B7617" s="752" t="s">
        <v>1700</v>
      </c>
      <c r="C7617" s="752">
        <v>3723</v>
      </c>
      <c r="D7617" s="343" t="s">
        <v>5380</v>
      </c>
      <c r="E7617" s="752" t="s">
        <v>435</v>
      </c>
      <c r="F7617" s="752" t="s">
        <v>1698</v>
      </c>
    </row>
    <row r="7618" spans="2:6" x14ac:dyDescent="0.35">
      <c r="B7618" s="752" t="s">
        <v>1700</v>
      </c>
      <c r="C7618" s="752">
        <v>3725</v>
      </c>
      <c r="D7618" s="343" t="s">
        <v>9928</v>
      </c>
      <c r="E7618" s="752" t="s">
        <v>435</v>
      </c>
      <c r="F7618" s="752" t="s">
        <v>1698</v>
      </c>
    </row>
    <row r="7619" spans="2:6" x14ac:dyDescent="0.35">
      <c r="B7619" s="752" t="s">
        <v>1700</v>
      </c>
      <c r="C7619" s="752">
        <v>3725</v>
      </c>
      <c r="D7619" s="343" t="s">
        <v>9927</v>
      </c>
      <c r="E7619" s="752" t="s">
        <v>435</v>
      </c>
      <c r="F7619" s="752" t="s">
        <v>1698</v>
      </c>
    </row>
    <row r="7620" spans="2:6" x14ac:dyDescent="0.35">
      <c r="B7620" s="752" t="s">
        <v>1700</v>
      </c>
      <c r="C7620" s="752">
        <v>3725</v>
      </c>
      <c r="D7620" s="343" t="s">
        <v>9926</v>
      </c>
      <c r="E7620" s="752" t="s">
        <v>435</v>
      </c>
      <c r="F7620" s="752" t="s">
        <v>1698</v>
      </c>
    </row>
    <row r="7621" spans="2:6" x14ac:dyDescent="0.35">
      <c r="B7621" s="752" t="s">
        <v>1700</v>
      </c>
      <c r="C7621" s="752">
        <v>3725</v>
      </c>
      <c r="D7621" s="343" t="s">
        <v>9925</v>
      </c>
      <c r="E7621" s="752" t="s">
        <v>435</v>
      </c>
      <c r="F7621" s="752" t="s">
        <v>1698</v>
      </c>
    </row>
    <row r="7622" spans="2:6" x14ac:dyDescent="0.35">
      <c r="B7622" s="752" t="s">
        <v>1700</v>
      </c>
      <c r="C7622" s="752">
        <v>3725</v>
      </c>
      <c r="D7622" s="343" t="s">
        <v>7003</v>
      </c>
      <c r="E7622" s="752" t="s">
        <v>435</v>
      </c>
      <c r="F7622" s="752" t="s">
        <v>1698</v>
      </c>
    </row>
    <row r="7623" spans="2:6" x14ac:dyDescent="0.35">
      <c r="B7623" s="752" t="s">
        <v>1700</v>
      </c>
      <c r="C7623" s="752">
        <v>3726</v>
      </c>
      <c r="D7623" s="343" t="s">
        <v>9924</v>
      </c>
      <c r="E7623" s="752" t="s">
        <v>435</v>
      </c>
      <c r="F7623" s="752" t="s">
        <v>1698</v>
      </c>
    </row>
    <row r="7624" spans="2:6" x14ac:dyDescent="0.35">
      <c r="B7624" s="752" t="s">
        <v>1700</v>
      </c>
      <c r="C7624" s="752">
        <v>3726</v>
      </c>
      <c r="D7624" s="343" t="s">
        <v>9923</v>
      </c>
      <c r="E7624" s="752" t="s">
        <v>435</v>
      </c>
      <c r="F7624" s="752" t="s">
        <v>1698</v>
      </c>
    </row>
    <row r="7625" spans="2:6" x14ac:dyDescent="0.35">
      <c r="B7625" s="752" t="s">
        <v>1700</v>
      </c>
      <c r="C7625" s="752">
        <v>3726</v>
      </c>
      <c r="D7625" s="343" t="s">
        <v>9922</v>
      </c>
      <c r="E7625" s="752" t="s">
        <v>435</v>
      </c>
      <c r="F7625" s="752" t="s">
        <v>1698</v>
      </c>
    </row>
    <row r="7626" spans="2:6" x14ac:dyDescent="0.35">
      <c r="B7626" s="752" t="s">
        <v>1700</v>
      </c>
      <c r="C7626" s="752">
        <v>3726</v>
      </c>
      <c r="D7626" s="343" t="s">
        <v>9921</v>
      </c>
      <c r="E7626" s="752" t="s">
        <v>435</v>
      </c>
      <c r="F7626" s="752" t="s">
        <v>1698</v>
      </c>
    </row>
    <row r="7627" spans="2:6" x14ac:dyDescent="0.35">
      <c r="B7627" s="752" t="s">
        <v>1700</v>
      </c>
      <c r="C7627" s="752">
        <v>3727</v>
      </c>
      <c r="D7627" s="343" t="s">
        <v>9920</v>
      </c>
      <c r="E7627" s="752" t="s">
        <v>435</v>
      </c>
      <c r="F7627" s="752" t="s">
        <v>1698</v>
      </c>
    </row>
    <row r="7628" spans="2:6" x14ac:dyDescent="0.35">
      <c r="B7628" s="752" t="s">
        <v>1700</v>
      </c>
      <c r="C7628" s="752">
        <v>3727</v>
      </c>
      <c r="D7628" s="343" t="s">
        <v>9919</v>
      </c>
      <c r="E7628" s="752" t="s">
        <v>435</v>
      </c>
      <c r="F7628" s="752" t="s">
        <v>1698</v>
      </c>
    </row>
    <row r="7629" spans="2:6" x14ac:dyDescent="0.35">
      <c r="B7629" s="752" t="s">
        <v>1700</v>
      </c>
      <c r="C7629" s="752">
        <v>3727</v>
      </c>
      <c r="D7629" s="343" t="s">
        <v>9918</v>
      </c>
      <c r="E7629" s="752" t="s">
        <v>435</v>
      </c>
      <c r="F7629" s="752" t="s">
        <v>1698</v>
      </c>
    </row>
    <row r="7630" spans="2:6" x14ac:dyDescent="0.35">
      <c r="B7630" s="752" t="s">
        <v>1700</v>
      </c>
      <c r="C7630" s="752">
        <v>3727</v>
      </c>
      <c r="D7630" s="343" t="s">
        <v>3962</v>
      </c>
      <c r="E7630" s="752" t="s">
        <v>435</v>
      </c>
      <c r="F7630" s="752" t="s">
        <v>1698</v>
      </c>
    </row>
    <row r="7631" spans="2:6" x14ac:dyDescent="0.35">
      <c r="B7631" s="752" t="s">
        <v>1700</v>
      </c>
      <c r="C7631" s="752">
        <v>3727</v>
      </c>
      <c r="D7631" s="343" t="s">
        <v>9917</v>
      </c>
      <c r="E7631" s="752" t="s">
        <v>435</v>
      </c>
      <c r="F7631" s="752" t="s">
        <v>1698</v>
      </c>
    </row>
    <row r="7632" spans="2:6" x14ac:dyDescent="0.35">
      <c r="B7632" s="752" t="s">
        <v>1700</v>
      </c>
      <c r="C7632" s="752">
        <v>3728</v>
      </c>
      <c r="D7632" s="343" t="s">
        <v>9916</v>
      </c>
      <c r="E7632" s="752" t="s">
        <v>435</v>
      </c>
      <c r="F7632" s="752" t="s">
        <v>1698</v>
      </c>
    </row>
    <row r="7633" spans="2:6" x14ac:dyDescent="0.35">
      <c r="B7633" s="752" t="s">
        <v>1700</v>
      </c>
      <c r="C7633" s="752">
        <v>3728</v>
      </c>
      <c r="D7633" s="343" t="s">
        <v>9915</v>
      </c>
      <c r="E7633" s="752" t="s">
        <v>435</v>
      </c>
      <c r="F7633" s="752" t="s">
        <v>1698</v>
      </c>
    </row>
    <row r="7634" spans="2:6" x14ac:dyDescent="0.35">
      <c r="B7634" s="752" t="s">
        <v>1700</v>
      </c>
      <c r="C7634" s="752">
        <v>3728</v>
      </c>
      <c r="D7634" s="343" t="s">
        <v>9914</v>
      </c>
      <c r="E7634" s="752" t="s">
        <v>435</v>
      </c>
      <c r="F7634" s="752" t="s">
        <v>1698</v>
      </c>
    </row>
    <row r="7635" spans="2:6" x14ac:dyDescent="0.35">
      <c r="B7635" s="752" t="s">
        <v>1700</v>
      </c>
      <c r="C7635" s="752">
        <v>3728</v>
      </c>
      <c r="D7635" s="343" t="s">
        <v>9913</v>
      </c>
      <c r="E7635" s="752" t="s">
        <v>435</v>
      </c>
      <c r="F7635" s="752" t="s">
        <v>1698</v>
      </c>
    </row>
    <row r="7636" spans="2:6" x14ac:dyDescent="0.35">
      <c r="B7636" s="752" t="s">
        <v>1700</v>
      </c>
      <c r="C7636" s="752">
        <v>3730</v>
      </c>
      <c r="D7636" s="343" t="s">
        <v>9912</v>
      </c>
      <c r="E7636" s="752" t="s">
        <v>435</v>
      </c>
      <c r="F7636" s="752" t="s">
        <v>1711</v>
      </c>
    </row>
    <row r="7637" spans="2:6" x14ac:dyDescent="0.35">
      <c r="B7637" s="752" t="s">
        <v>1700</v>
      </c>
      <c r="C7637" s="752">
        <v>3730</v>
      </c>
      <c r="D7637" s="343" t="s">
        <v>9911</v>
      </c>
      <c r="E7637" s="752" t="s">
        <v>435</v>
      </c>
      <c r="F7637" s="752" t="s">
        <v>1698</v>
      </c>
    </row>
    <row r="7638" spans="2:6" x14ac:dyDescent="0.35">
      <c r="B7638" s="752" t="s">
        <v>1700</v>
      </c>
      <c r="C7638" s="752">
        <v>3730</v>
      </c>
      <c r="D7638" s="343" t="s">
        <v>9910</v>
      </c>
      <c r="E7638" s="752" t="s">
        <v>435</v>
      </c>
      <c r="F7638" s="752" t="s">
        <v>1698</v>
      </c>
    </row>
    <row r="7639" spans="2:6" x14ac:dyDescent="0.35">
      <c r="B7639" s="752" t="s">
        <v>1700</v>
      </c>
      <c r="C7639" s="752">
        <v>3730</v>
      </c>
      <c r="D7639" s="343" t="s">
        <v>9909</v>
      </c>
      <c r="E7639" s="752" t="s">
        <v>435</v>
      </c>
      <c r="F7639" s="752" t="s">
        <v>1698</v>
      </c>
    </row>
    <row r="7640" spans="2:6" x14ac:dyDescent="0.35">
      <c r="B7640" s="752" t="s">
        <v>1700</v>
      </c>
      <c r="C7640" s="752">
        <v>3730</v>
      </c>
      <c r="D7640" s="343" t="s">
        <v>9908</v>
      </c>
      <c r="E7640" s="752" t="s">
        <v>435</v>
      </c>
      <c r="F7640" s="752" t="s">
        <v>1698</v>
      </c>
    </row>
    <row r="7641" spans="2:6" x14ac:dyDescent="0.35">
      <c r="B7641" s="752" t="s">
        <v>1700</v>
      </c>
      <c r="C7641" s="752">
        <v>3730</v>
      </c>
      <c r="D7641" s="343" t="s">
        <v>9907</v>
      </c>
      <c r="E7641" s="752" t="s">
        <v>435</v>
      </c>
      <c r="F7641" s="752" t="s">
        <v>1698</v>
      </c>
    </row>
    <row r="7642" spans="2:6" x14ac:dyDescent="0.35">
      <c r="B7642" s="752" t="s">
        <v>1700</v>
      </c>
      <c r="C7642" s="752">
        <v>3730</v>
      </c>
      <c r="D7642" s="343" t="s">
        <v>9906</v>
      </c>
      <c r="E7642" s="752" t="s">
        <v>435</v>
      </c>
      <c r="F7642" s="752" t="s">
        <v>1698</v>
      </c>
    </row>
    <row r="7643" spans="2:6" x14ac:dyDescent="0.35">
      <c r="B7643" s="752" t="s">
        <v>1700</v>
      </c>
      <c r="C7643" s="752">
        <v>3730</v>
      </c>
      <c r="D7643" s="343" t="s">
        <v>9905</v>
      </c>
      <c r="E7643" s="752" t="s">
        <v>435</v>
      </c>
      <c r="F7643" s="752" t="s">
        <v>1698</v>
      </c>
    </row>
    <row r="7644" spans="2:6" x14ac:dyDescent="0.35">
      <c r="B7644" s="752" t="s">
        <v>1700</v>
      </c>
      <c r="C7644" s="752">
        <v>3730</v>
      </c>
      <c r="D7644" s="343" t="s">
        <v>9904</v>
      </c>
      <c r="E7644" s="752" t="s">
        <v>435</v>
      </c>
      <c r="F7644" s="752" t="s">
        <v>1711</v>
      </c>
    </row>
    <row r="7645" spans="2:6" x14ac:dyDescent="0.35">
      <c r="B7645" s="752" t="s">
        <v>1700</v>
      </c>
      <c r="C7645" s="752">
        <v>3730</v>
      </c>
      <c r="D7645" s="343" t="s">
        <v>9903</v>
      </c>
      <c r="E7645" s="752" t="s">
        <v>435</v>
      </c>
      <c r="F7645" s="752" t="s">
        <v>1698</v>
      </c>
    </row>
    <row r="7646" spans="2:6" x14ac:dyDescent="0.35">
      <c r="B7646" s="752" t="s">
        <v>1700</v>
      </c>
      <c r="C7646" s="752">
        <v>3732</v>
      </c>
      <c r="D7646" s="343" t="s">
        <v>9902</v>
      </c>
      <c r="E7646" s="752" t="s">
        <v>435</v>
      </c>
      <c r="F7646" s="752" t="s">
        <v>1698</v>
      </c>
    </row>
    <row r="7647" spans="2:6" x14ac:dyDescent="0.35">
      <c r="B7647" s="752" t="s">
        <v>1700</v>
      </c>
      <c r="C7647" s="752">
        <v>3732</v>
      </c>
      <c r="D7647" s="343" t="s">
        <v>9901</v>
      </c>
      <c r="E7647" s="752" t="s">
        <v>435</v>
      </c>
      <c r="F7647" s="752" t="s">
        <v>1698</v>
      </c>
    </row>
    <row r="7648" spans="2:6" x14ac:dyDescent="0.35">
      <c r="B7648" s="752" t="s">
        <v>1700</v>
      </c>
      <c r="C7648" s="752">
        <v>3733</v>
      </c>
      <c r="D7648" s="343" t="s">
        <v>6288</v>
      </c>
      <c r="E7648" s="752" t="s">
        <v>435</v>
      </c>
      <c r="F7648" s="752" t="s">
        <v>1698</v>
      </c>
    </row>
    <row r="7649" spans="2:6" x14ac:dyDescent="0.35">
      <c r="B7649" s="752" t="s">
        <v>1700</v>
      </c>
      <c r="C7649" s="752">
        <v>3735</v>
      </c>
      <c r="D7649" s="343" t="s">
        <v>9900</v>
      </c>
      <c r="E7649" s="752" t="s">
        <v>435</v>
      </c>
      <c r="F7649" s="752" t="s">
        <v>1698</v>
      </c>
    </row>
    <row r="7650" spans="2:6" x14ac:dyDescent="0.35">
      <c r="B7650" s="752" t="s">
        <v>1700</v>
      </c>
      <c r="C7650" s="752">
        <v>3735</v>
      </c>
      <c r="D7650" s="343" t="s">
        <v>9899</v>
      </c>
      <c r="E7650" s="752" t="s">
        <v>435</v>
      </c>
      <c r="F7650" s="752" t="s">
        <v>1698</v>
      </c>
    </row>
    <row r="7651" spans="2:6" x14ac:dyDescent="0.35">
      <c r="B7651" s="752" t="s">
        <v>1700</v>
      </c>
      <c r="C7651" s="752">
        <v>3735</v>
      </c>
      <c r="D7651" s="343" t="s">
        <v>9898</v>
      </c>
      <c r="E7651" s="752" t="s">
        <v>435</v>
      </c>
      <c r="F7651" s="752" t="s">
        <v>1698</v>
      </c>
    </row>
    <row r="7652" spans="2:6" x14ac:dyDescent="0.35">
      <c r="B7652" s="752" t="s">
        <v>1700</v>
      </c>
      <c r="C7652" s="752">
        <v>3735</v>
      </c>
      <c r="D7652" s="343" t="s">
        <v>9897</v>
      </c>
      <c r="E7652" s="752" t="s">
        <v>435</v>
      </c>
      <c r="F7652" s="752" t="s">
        <v>1698</v>
      </c>
    </row>
    <row r="7653" spans="2:6" x14ac:dyDescent="0.35">
      <c r="B7653" s="752" t="s">
        <v>1700</v>
      </c>
      <c r="C7653" s="752">
        <v>3737</v>
      </c>
      <c r="D7653" s="343" t="s">
        <v>9896</v>
      </c>
      <c r="E7653" s="752" t="s">
        <v>435</v>
      </c>
      <c r="F7653" s="752" t="s">
        <v>1698</v>
      </c>
    </row>
    <row r="7654" spans="2:6" x14ac:dyDescent="0.35">
      <c r="B7654" s="752" t="s">
        <v>1700</v>
      </c>
      <c r="C7654" s="752">
        <v>3737</v>
      </c>
      <c r="D7654" s="343" t="s">
        <v>9895</v>
      </c>
      <c r="E7654" s="752" t="s">
        <v>435</v>
      </c>
      <c r="F7654" s="752" t="s">
        <v>1698</v>
      </c>
    </row>
    <row r="7655" spans="2:6" x14ac:dyDescent="0.35">
      <c r="B7655" s="752" t="s">
        <v>1700</v>
      </c>
      <c r="C7655" s="752">
        <v>3737</v>
      </c>
      <c r="D7655" s="343" t="s">
        <v>9894</v>
      </c>
      <c r="E7655" s="752" t="s">
        <v>435</v>
      </c>
      <c r="F7655" s="752" t="s">
        <v>1698</v>
      </c>
    </row>
    <row r="7656" spans="2:6" x14ac:dyDescent="0.35">
      <c r="B7656" s="752" t="s">
        <v>1700</v>
      </c>
      <c r="C7656" s="752">
        <v>3737</v>
      </c>
      <c r="D7656" s="343" t="s">
        <v>9893</v>
      </c>
      <c r="E7656" s="752" t="s">
        <v>435</v>
      </c>
      <c r="F7656" s="752" t="s">
        <v>1698</v>
      </c>
    </row>
    <row r="7657" spans="2:6" x14ac:dyDescent="0.35">
      <c r="B7657" s="752" t="s">
        <v>1700</v>
      </c>
      <c r="C7657" s="752">
        <v>3737</v>
      </c>
      <c r="D7657" s="343" t="s">
        <v>9892</v>
      </c>
      <c r="E7657" s="752" t="s">
        <v>435</v>
      </c>
      <c r="F7657" s="752" t="s">
        <v>1698</v>
      </c>
    </row>
    <row r="7658" spans="2:6" x14ac:dyDescent="0.35">
      <c r="B7658" s="752" t="s">
        <v>1700</v>
      </c>
      <c r="C7658" s="752">
        <v>3737</v>
      </c>
      <c r="D7658" s="343" t="s">
        <v>9891</v>
      </c>
      <c r="E7658" s="752" t="s">
        <v>435</v>
      </c>
      <c r="F7658" s="752" t="s">
        <v>1698</v>
      </c>
    </row>
    <row r="7659" spans="2:6" x14ac:dyDescent="0.35">
      <c r="B7659" s="752" t="s">
        <v>1700</v>
      </c>
      <c r="C7659" s="752">
        <v>3737</v>
      </c>
      <c r="D7659" s="343" t="s">
        <v>9890</v>
      </c>
      <c r="E7659" s="752" t="s">
        <v>435</v>
      </c>
      <c r="F7659" s="752" t="s">
        <v>1698</v>
      </c>
    </row>
    <row r="7660" spans="2:6" x14ac:dyDescent="0.35">
      <c r="B7660" s="752" t="s">
        <v>1700</v>
      </c>
      <c r="C7660" s="752">
        <v>3737</v>
      </c>
      <c r="D7660" s="343" t="s">
        <v>9889</v>
      </c>
      <c r="E7660" s="752" t="s">
        <v>435</v>
      </c>
      <c r="F7660" s="752" t="s">
        <v>1698</v>
      </c>
    </row>
    <row r="7661" spans="2:6" x14ac:dyDescent="0.35">
      <c r="B7661" s="752" t="s">
        <v>1700</v>
      </c>
      <c r="C7661" s="752">
        <v>3737</v>
      </c>
      <c r="D7661" s="343" t="s">
        <v>9888</v>
      </c>
      <c r="E7661" s="752" t="s">
        <v>435</v>
      </c>
      <c r="F7661" s="752" t="s">
        <v>1698</v>
      </c>
    </row>
    <row r="7662" spans="2:6" x14ac:dyDescent="0.35">
      <c r="B7662" s="752" t="s">
        <v>1700</v>
      </c>
      <c r="C7662" s="752">
        <v>3737</v>
      </c>
      <c r="D7662" s="343" t="s">
        <v>9887</v>
      </c>
      <c r="E7662" s="752" t="s">
        <v>435</v>
      </c>
      <c r="F7662" s="752" t="s">
        <v>1711</v>
      </c>
    </row>
    <row r="7663" spans="2:6" x14ac:dyDescent="0.35">
      <c r="B7663" s="752" t="s">
        <v>1700</v>
      </c>
      <c r="C7663" s="752">
        <v>3737</v>
      </c>
      <c r="D7663" s="343" t="s">
        <v>9886</v>
      </c>
      <c r="E7663" s="752" t="s">
        <v>435</v>
      </c>
      <c r="F7663" s="752" t="s">
        <v>1698</v>
      </c>
    </row>
    <row r="7664" spans="2:6" x14ac:dyDescent="0.35">
      <c r="B7664" s="752" t="s">
        <v>1700</v>
      </c>
      <c r="C7664" s="752">
        <v>3737</v>
      </c>
      <c r="D7664" s="343" t="s">
        <v>9885</v>
      </c>
      <c r="E7664" s="752" t="s">
        <v>435</v>
      </c>
      <c r="F7664" s="752" t="s">
        <v>1698</v>
      </c>
    </row>
    <row r="7665" spans="2:6" x14ac:dyDescent="0.35">
      <c r="B7665" s="752" t="s">
        <v>1700</v>
      </c>
      <c r="C7665" s="752">
        <v>3737</v>
      </c>
      <c r="D7665" s="343" t="s">
        <v>6496</v>
      </c>
      <c r="E7665" s="752" t="s">
        <v>435</v>
      </c>
      <c r="F7665" s="752" t="s">
        <v>1698</v>
      </c>
    </row>
    <row r="7666" spans="2:6" x14ac:dyDescent="0.35">
      <c r="B7666" s="752" t="s">
        <v>1700</v>
      </c>
      <c r="C7666" s="752">
        <v>3737</v>
      </c>
      <c r="D7666" s="343" t="s">
        <v>9884</v>
      </c>
      <c r="E7666" s="752" t="s">
        <v>435</v>
      </c>
      <c r="F7666" s="752" t="s">
        <v>1698</v>
      </c>
    </row>
    <row r="7667" spans="2:6" x14ac:dyDescent="0.35">
      <c r="B7667" s="752" t="s">
        <v>1700</v>
      </c>
      <c r="C7667" s="752">
        <v>3738</v>
      </c>
      <c r="D7667" s="343" t="s">
        <v>9883</v>
      </c>
      <c r="E7667" s="752" t="s">
        <v>435</v>
      </c>
      <c r="F7667" s="752" t="s">
        <v>1698</v>
      </c>
    </row>
    <row r="7668" spans="2:6" x14ac:dyDescent="0.35">
      <c r="B7668" s="752" t="s">
        <v>1700</v>
      </c>
      <c r="C7668" s="752">
        <v>3739</v>
      </c>
      <c r="D7668" s="343" t="s">
        <v>9882</v>
      </c>
      <c r="E7668" s="752" t="s">
        <v>435</v>
      </c>
      <c r="F7668" s="752" t="s">
        <v>1698</v>
      </c>
    </row>
    <row r="7669" spans="2:6" x14ac:dyDescent="0.35">
      <c r="B7669" s="752" t="s">
        <v>1700</v>
      </c>
      <c r="C7669" s="752">
        <v>3740</v>
      </c>
      <c r="D7669" s="343" t="s">
        <v>2178</v>
      </c>
      <c r="E7669" s="752" t="s">
        <v>435</v>
      </c>
      <c r="F7669" s="752" t="s">
        <v>1698</v>
      </c>
    </row>
    <row r="7670" spans="2:6" x14ac:dyDescent="0.35">
      <c r="B7670" s="752" t="s">
        <v>1700</v>
      </c>
      <c r="C7670" s="752">
        <v>3740</v>
      </c>
      <c r="D7670" s="343" t="s">
        <v>9881</v>
      </c>
      <c r="E7670" s="752" t="s">
        <v>435</v>
      </c>
      <c r="F7670" s="752" t="s">
        <v>1698</v>
      </c>
    </row>
    <row r="7671" spans="2:6" x14ac:dyDescent="0.35">
      <c r="B7671" s="752" t="s">
        <v>1700</v>
      </c>
      <c r="C7671" s="752">
        <v>3740</v>
      </c>
      <c r="D7671" s="343" t="s">
        <v>9880</v>
      </c>
      <c r="E7671" s="752" t="s">
        <v>435</v>
      </c>
      <c r="F7671" s="752" t="s">
        <v>1711</v>
      </c>
    </row>
    <row r="7672" spans="2:6" x14ac:dyDescent="0.35">
      <c r="B7672" s="752" t="s">
        <v>1700</v>
      </c>
      <c r="C7672" s="752">
        <v>3741</v>
      </c>
      <c r="D7672" s="343" t="s">
        <v>4971</v>
      </c>
      <c r="E7672" s="752" t="s">
        <v>435</v>
      </c>
      <c r="F7672" s="752" t="s">
        <v>1711</v>
      </c>
    </row>
    <row r="7673" spans="2:6" x14ac:dyDescent="0.35">
      <c r="B7673" s="752" t="s">
        <v>1700</v>
      </c>
      <c r="C7673" s="752">
        <v>3741</v>
      </c>
      <c r="D7673" s="343" t="s">
        <v>9879</v>
      </c>
      <c r="E7673" s="752" t="s">
        <v>435</v>
      </c>
      <c r="F7673" s="752" t="s">
        <v>1698</v>
      </c>
    </row>
    <row r="7674" spans="2:6" x14ac:dyDescent="0.35">
      <c r="B7674" s="752" t="s">
        <v>1700</v>
      </c>
      <c r="C7674" s="752">
        <v>3741</v>
      </c>
      <c r="D7674" s="343" t="s">
        <v>6256</v>
      </c>
      <c r="E7674" s="752" t="s">
        <v>435</v>
      </c>
      <c r="F7674" s="752" t="s">
        <v>1698</v>
      </c>
    </row>
    <row r="7675" spans="2:6" x14ac:dyDescent="0.35">
      <c r="B7675" s="752" t="s">
        <v>1700</v>
      </c>
      <c r="C7675" s="752">
        <v>3741</v>
      </c>
      <c r="D7675" s="343" t="s">
        <v>9878</v>
      </c>
      <c r="E7675" s="752" t="s">
        <v>435</v>
      </c>
      <c r="F7675" s="752" t="s">
        <v>1698</v>
      </c>
    </row>
    <row r="7676" spans="2:6" x14ac:dyDescent="0.35">
      <c r="B7676" s="752" t="s">
        <v>1700</v>
      </c>
      <c r="C7676" s="752">
        <v>3741</v>
      </c>
      <c r="D7676" s="343" t="s">
        <v>9877</v>
      </c>
      <c r="E7676" s="752" t="s">
        <v>435</v>
      </c>
      <c r="F7676" s="752" t="s">
        <v>1698</v>
      </c>
    </row>
    <row r="7677" spans="2:6" x14ac:dyDescent="0.35">
      <c r="B7677" s="752" t="s">
        <v>1700</v>
      </c>
      <c r="C7677" s="752">
        <v>3741</v>
      </c>
      <c r="D7677" s="343" t="s">
        <v>9876</v>
      </c>
      <c r="E7677" s="752" t="s">
        <v>435</v>
      </c>
      <c r="F7677" s="752" t="s">
        <v>1698</v>
      </c>
    </row>
    <row r="7678" spans="2:6" x14ac:dyDescent="0.35">
      <c r="B7678" s="752" t="s">
        <v>1700</v>
      </c>
      <c r="C7678" s="752">
        <v>3741</v>
      </c>
      <c r="D7678" s="343" t="s">
        <v>9875</v>
      </c>
      <c r="E7678" s="752" t="s">
        <v>435</v>
      </c>
      <c r="F7678" s="752" t="s">
        <v>1698</v>
      </c>
    </row>
    <row r="7679" spans="2:6" x14ac:dyDescent="0.35">
      <c r="B7679" s="752" t="s">
        <v>1700</v>
      </c>
      <c r="C7679" s="752">
        <v>3744</v>
      </c>
      <c r="D7679" s="343" t="s">
        <v>9874</v>
      </c>
      <c r="E7679" s="752" t="s">
        <v>435</v>
      </c>
      <c r="F7679" s="752" t="s">
        <v>1698</v>
      </c>
    </row>
    <row r="7680" spans="2:6" x14ac:dyDescent="0.35">
      <c r="B7680" s="752" t="s">
        <v>1700</v>
      </c>
      <c r="C7680" s="752">
        <v>3746</v>
      </c>
      <c r="D7680" s="343" t="s">
        <v>9873</v>
      </c>
      <c r="E7680" s="752" t="s">
        <v>435</v>
      </c>
      <c r="F7680" s="752" t="s">
        <v>1698</v>
      </c>
    </row>
    <row r="7681" spans="2:6" x14ac:dyDescent="0.35">
      <c r="B7681" s="752" t="s">
        <v>1700</v>
      </c>
      <c r="C7681" s="752">
        <v>3747</v>
      </c>
      <c r="D7681" s="343" t="s">
        <v>9872</v>
      </c>
      <c r="E7681" s="752" t="s">
        <v>435</v>
      </c>
      <c r="F7681" s="752" t="s">
        <v>1698</v>
      </c>
    </row>
    <row r="7682" spans="2:6" x14ac:dyDescent="0.35">
      <c r="B7682" s="752" t="s">
        <v>1700</v>
      </c>
      <c r="C7682" s="752">
        <v>3747</v>
      </c>
      <c r="D7682" s="343" t="s">
        <v>9871</v>
      </c>
      <c r="E7682" s="752" t="s">
        <v>435</v>
      </c>
      <c r="F7682" s="752" t="s">
        <v>1698</v>
      </c>
    </row>
    <row r="7683" spans="2:6" x14ac:dyDescent="0.35">
      <c r="B7683" s="752" t="s">
        <v>1700</v>
      </c>
      <c r="C7683" s="752">
        <v>3747</v>
      </c>
      <c r="D7683" s="343" t="s">
        <v>1710</v>
      </c>
      <c r="E7683" s="752" t="s">
        <v>435</v>
      </c>
      <c r="F7683" s="752" t="s">
        <v>1698</v>
      </c>
    </row>
    <row r="7684" spans="2:6" x14ac:dyDescent="0.35">
      <c r="B7684" s="752" t="s">
        <v>1700</v>
      </c>
      <c r="C7684" s="752">
        <v>3747</v>
      </c>
      <c r="D7684" s="343" t="s">
        <v>9870</v>
      </c>
      <c r="E7684" s="752" t="s">
        <v>435</v>
      </c>
      <c r="F7684" s="752" t="s">
        <v>1698</v>
      </c>
    </row>
    <row r="7685" spans="2:6" x14ac:dyDescent="0.35">
      <c r="B7685" s="752" t="s">
        <v>1700</v>
      </c>
      <c r="C7685" s="752">
        <v>3749</v>
      </c>
      <c r="D7685" s="343" t="s">
        <v>9869</v>
      </c>
      <c r="E7685" s="752" t="s">
        <v>435</v>
      </c>
      <c r="F7685" s="752" t="s">
        <v>1698</v>
      </c>
    </row>
    <row r="7686" spans="2:6" x14ac:dyDescent="0.35">
      <c r="B7686" s="752" t="s">
        <v>1700</v>
      </c>
      <c r="C7686" s="752">
        <v>3749</v>
      </c>
      <c r="D7686" s="343" t="s">
        <v>9868</v>
      </c>
      <c r="E7686" s="752" t="s">
        <v>435</v>
      </c>
      <c r="F7686" s="752" t="s">
        <v>1711</v>
      </c>
    </row>
    <row r="7687" spans="2:6" x14ac:dyDescent="0.35">
      <c r="B7687" s="752" t="s">
        <v>1700</v>
      </c>
      <c r="C7687" s="752">
        <v>3750</v>
      </c>
      <c r="D7687" s="343" t="s">
        <v>9867</v>
      </c>
      <c r="E7687" s="752" t="s">
        <v>435</v>
      </c>
      <c r="F7687" s="752" t="s">
        <v>212</v>
      </c>
    </row>
    <row r="7688" spans="2:6" x14ac:dyDescent="0.35">
      <c r="B7688" s="752" t="s">
        <v>1700</v>
      </c>
      <c r="C7688" s="752">
        <v>3751</v>
      </c>
      <c r="D7688" s="343" t="s">
        <v>2340</v>
      </c>
      <c r="E7688" s="752" t="s">
        <v>435</v>
      </c>
      <c r="F7688" s="752" t="s">
        <v>1711</v>
      </c>
    </row>
    <row r="7689" spans="2:6" x14ac:dyDescent="0.35">
      <c r="B7689" s="752" t="s">
        <v>1700</v>
      </c>
      <c r="C7689" s="752">
        <v>3752</v>
      </c>
      <c r="D7689" s="343" t="s">
        <v>9866</v>
      </c>
      <c r="E7689" s="752" t="s">
        <v>435</v>
      </c>
      <c r="F7689" s="752" t="s">
        <v>212</v>
      </c>
    </row>
    <row r="7690" spans="2:6" x14ac:dyDescent="0.35">
      <c r="B7690" s="752" t="s">
        <v>1700</v>
      </c>
      <c r="C7690" s="752">
        <v>3753</v>
      </c>
      <c r="D7690" s="343" t="s">
        <v>9865</v>
      </c>
      <c r="E7690" s="752" t="s">
        <v>435</v>
      </c>
      <c r="F7690" s="752" t="s">
        <v>212</v>
      </c>
    </row>
    <row r="7691" spans="2:6" x14ac:dyDescent="0.35">
      <c r="B7691" s="752" t="s">
        <v>1700</v>
      </c>
      <c r="C7691" s="752">
        <v>3754</v>
      </c>
      <c r="D7691" s="343" t="s">
        <v>9864</v>
      </c>
      <c r="E7691" s="752" t="s">
        <v>435</v>
      </c>
      <c r="F7691" s="752" t="s">
        <v>212</v>
      </c>
    </row>
    <row r="7692" spans="2:6" x14ac:dyDescent="0.35">
      <c r="B7692" s="752" t="s">
        <v>1700</v>
      </c>
      <c r="C7692" s="752">
        <v>3754</v>
      </c>
      <c r="D7692" s="343" t="s">
        <v>9863</v>
      </c>
      <c r="E7692" s="752" t="s">
        <v>435</v>
      </c>
      <c r="F7692" s="752" t="s">
        <v>212</v>
      </c>
    </row>
    <row r="7693" spans="2:6" x14ac:dyDescent="0.35">
      <c r="B7693" s="752" t="s">
        <v>1700</v>
      </c>
      <c r="C7693" s="752">
        <v>3755</v>
      </c>
      <c r="D7693" s="343" t="s">
        <v>9862</v>
      </c>
      <c r="E7693" s="752" t="s">
        <v>435</v>
      </c>
      <c r="F7693" s="752" t="s">
        <v>212</v>
      </c>
    </row>
    <row r="7694" spans="2:6" x14ac:dyDescent="0.35">
      <c r="B7694" s="752" t="s">
        <v>1700</v>
      </c>
      <c r="C7694" s="752">
        <v>3756</v>
      </c>
      <c r="D7694" s="343" t="s">
        <v>9861</v>
      </c>
      <c r="E7694" s="752" t="s">
        <v>435</v>
      </c>
      <c r="F7694" s="752" t="s">
        <v>1711</v>
      </c>
    </row>
    <row r="7695" spans="2:6" x14ac:dyDescent="0.35">
      <c r="B7695" s="752" t="s">
        <v>1700</v>
      </c>
      <c r="C7695" s="752">
        <v>3756</v>
      </c>
      <c r="D7695" s="343" t="s">
        <v>9860</v>
      </c>
      <c r="E7695" s="752" t="s">
        <v>435</v>
      </c>
      <c r="F7695" s="752" t="s">
        <v>1711</v>
      </c>
    </row>
    <row r="7696" spans="2:6" x14ac:dyDescent="0.35">
      <c r="B7696" s="752" t="s">
        <v>1700</v>
      </c>
      <c r="C7696" s="752">
        <v>3756</v>
      </c>
      <c r="D7696" s="343" t="s">
        <v>9859</v>
      </c>
      <c r="E7696" s="752" t="s">
        <v>435</v>
      </c>
      <c r="F7696" s="752" t="s">
        <v>1711</v>
      </c>
    </row>
    <row r="7697" spans="2:6" x14ac:dyDescent="0.35">
      <c r="B7697" s="752" t="s">
        <v>1700</v>
      </c>
      <c r="C7697" s="752">
        <v>3756</v>
      </c>
      <c r="D7697" s="343" t="s">
        <v>9858</v>
      </c>
      <c r="E7697" s="752" t="s">
        <v>435</v>
      </c>
      <c r="F7697" s="752" t="s">
        <v>1711</v>
      </c>
    </row>
    <row r="7698" spans="2:6" x14ac:dyDescent="0.35">
      <c r="B7698" s="752" t="s">
        <v>1700</v>
      </c>
      <c r="C7698" s="752">
        <v>3757</v>
      </c>
      <c r="D7698" s="343" t="s">
        <v>9857</v>
      </c>
      <c r="E7698" s="752" t="s">
        <v>435</v>
      </c>
      <c r="F7698" s="752" t="s">
        <v>1711</v>
      </c>
    </row>
    <row r="7699" spans="2:6" x14ac:dyDescent="0.35">
      <c r="B7699" s="752" t="s">
        <v>1700</v>
      </c>
      <c r="C7699" s="752">
        <v>3757</v>
      </c>
      <c r="D7699" s="343" t="s">
        <v>9856</v>
      </c>
      <c r="E7699" s="752" t="s">
        <v>435</v>
      </c>
      <c r="F7699" s="752" t="s">
        <v>1711</v>
      </c>
    </row>
    <row r="7700" spans="2:6" x14ac:dyDescent="0.35">
      <c r="B7700" s="752" t="s">
        <v>1700</v>
      </c>
      <c r="C7700" s="752">
        <v>3757</v>
      </c>
      <c r="D7700" s="343" t="s">
        <v>9855</v>
      </c>
      <c r="E7700" s="752" t="s">
        <v>435</v>
      </c>
      <c r="F7700" s="752" t="s">
        <v>1711</v>
      </c>
    </row>
    <row r="7701" spans="2:6" x14ac:dyDescent="0.35">
      <c r="B7701" s="752" t="s">
        <v>1700</v>
      </c>
      <c r="C7701" s="752">
        <v>3757</v>
      </c>
      <c r="D7701" s="343" t="s">
        <v>9854</v>
      </c>
      <c r="E7701" s="752" t="s">
        <v>435</v>
      </c>
      <c r="F7701" s="752" t="s">
        <v>1711</v>
      </c>
    </row>
    <row r="7702" spans="2:6" x14ac:dyDescent="0.35">
      <c r="B7702" s="752" t="s">
        <v>1700</v>
      </c>
      <c r="C7702" s="752">
        <v>3757</v>
      </c>
      <c r="D7702" s="343" t="s">
        <v>7015</v>
      </c>
      <c r="E7702" s="752" t="s">
        <v>435</v>
      </c>
      <c r="F7702" s="752" t="s">
        <v>1711</v>
      </c>
    </row>
    <row r="7703" spans="2:6" x14ac:dyDescent="0.35">
      <c r="B7703" s="752" t="s">
        <v>1700</v>
      </c>
      <c r="C7703" s="752">
        <v>3757</v>
      </c>
      <c r="D7703" s="343" t="s">
        <v>9853</v>
      </c>
      <c r="E7703" s="752" t="s">
        <v>435</v>
      </c>
      <c r="F7703" s="752" t="s">
        <v>212</v>
      </c>
    </row>
    <row r="7704" spans="2:6" x14ac:dyDescent="0.35">
      <c r="B7704" s="752" t="s">
        <v>1700</v>
      </c>
      <c r="C7704" s="752">
        <v>3758</v>
      </c>
      <c r="D7704" s="343" t="s">
        <v>9852</v>
      </c>
      <c r="E7704" s="752" t="s">
        <v>435</v>
      </c>
      <c r="F7704" s="752" t="s">
        <v>1711</v>
      </c>
    </row>
    <row r="7705" spans="2:6" x14ac:dyDescent="0.35">
      <c r="B7705" s="752" t="s">
        <v>1700</v>
      </c>
      <c r="C7705" s="752">
        <v>3758</v>
      </c>
      <c r="D7705" s="343" t="s">
        <v>9851</v>
      </c>
      <c r="E7705" s="752" t="s">
        <v>435</v>
      </c>
      <c r="F7705" s="752" t="s">
        <v>1711</v>
      </c>
    </row>
    <row r="7706" spans="2:6" x14ac:dyDescent="0.35">
      <c r="B7706" s="752" t="s">
        <v>1700</v>
      </c>
      <c r="C7706" s="752">
        <v>3759</v>
      </c>
      <c r="D7706" s="343" t="s">
        <v>9850</v>
      </c>
      <c r="E7706" s="752" t="s">
        <v>435</v>
      </c>
      <c r="F7706" s="752" t="s">
        <v>212</v>
      </c>
    </row>
    <row r="7707" spans="2:6" x14ac:dyDescent="0.35">
      <c r="B7707" s="752" t="s">
        <v>1700</v>
      </c>
      <c r="C7707" s="752">
        <v>3760</v>
      </c>
      <c r="D7707" s="343" t="s">
        <v>9849</v>
      </c>
      <c r="E7707" s="752" t="s">
        <v>435</v>
      </c>
      <c r="F7707" s="752" t="s">
        <v>1711</v>
      </c>
    </row>
    <row r="7708" spans="2:6" x14ac:dyDescent="0.35">
      <c r="B7708" s="752" t="s">
        <v>1700</v>
      </c>
      <c r="C7708" s="752">
        <v>3761</v>
      </c>
      <c r="D7708" s="343" t="s">
        <v>9848</v>
      </c>
      <c r="E7708" s="752" t="s">
        <v>435</v>
      </c>
      <c r="F7708" s="752" t="s">
        <v>212</v>
      </c>
    </row>
    <row r="7709" spans="2:6" x14ac:dyDescent="0.35">
      <c r="B7709" s="752" t="s">
        <v>1700</v>
      </c>
      <c r="C7709" s="752">
        <v>3762</v>
      </c>
      <c r="D7709" s="343" t="s">
        <v>9847</v>
      </c>
      <c r="E7709" s="752" t="s">
        <v>435</v>
      </c>
      <c r="F7709" s="752" t="s">
        <v>1698</v>
      </c>
    </row>
    <row r="7710" spans="2:6" x14ac:dyDescent="0.35">
      <c r="B7710" s="752" t="s">
        <v>1700</v>
      </c>
      <c r="C7710" s="752">
        <v>3763</v>
      </c>
      <c r="D7710" s="343" t="s">
        <v>9846</v>
      </c>
      <c r="E7710" s="752" t="s">
        <v>435</v>
      </c>
      <c r="F7710" s="752" t="s">
        <v>1711</v>
      </c>
    </row>
    <row r="7711" spans="2:6" x14ac:dyDescent="0.35">
      <c r="B7711" s="752" t="s">
        <v>1700</v>
      </c>
      <c r="C7711" s="752">
        <v>3764</v>
      </c>
      <c r="D7711" s="343" t="s">
        <v>9845</v>
      </c>
      <c r="E7711" s="752" t="s">
        <v>435</v>
      </c>
      <c r="F7711" s="752" t="s">
        <v>212</v>
      </c>
    </row>
    <row r="7712" spans="2:6" x14ac:dyDescent="0.35">
      <c r="B7712" s="752" t="s">
        <v>1700</v>
      </c>
      <c r="C7712" s="752">
        <v>3764</v>
      </c>
      <c r="D7712" s="343" t="s">
        <v>9844</v>
      </c>
      <c r="E7712" s="752" t="s">
        <v>435</v>
      </c>
      <c r="F7712" s="752" t="s">
        <v>212</v>
      </c>
    </row>
    <row r="7713" spans="2:6" x14ac:dyDescent="0.35">
      <c r="B7713" s="752" t="s">
        <v>1700</v>
      </c>
      <c r="C7713" s="752">
        <v>3764</v>
      </c>
      <c r="D7713" s="343" t="s">
        <v>9843</v>
      </c>
      <c r="E7713" s="752" t="s">
        <v>435</v>
      </c>
      <c r="F7713" s="752" t="s">
        <v>212</v>
      </c>
    </row>
    <row r="7714" spans="2:6" x14ac:dyDescent="0.35">
      <c r="B7714" s="752" t="s">
        <v>1700</v>
      </c>
      <c r="C7714" s="752">
        <v>3764</v>
      </c>
      <c r="D7714" s="343" t="s">
        <v>9842</v>
      </c>
      <c r="E7714" s="752" t="s">
        <v>435</v>
      </c>
      <c r="F7714" s="752" t="s">
        <v>212</v>
      </c>
    </row>
    <row r="7715" spans="2:6" x14ac:dyDescent="0.35">
      <c r="B7715" s="752" t="s">
        <v>1700</v>
      </c>
      <c r="C7715" s="752">
        <v>3764</v>
      </c>
      <c r="D7715" s="343" t="s">
        <v>9841</v>
      </c>
      <c r="E7715" s="752" t="s">
        <v>435</v>
      </c>
      <c r="F7715" s="752" t="s">
        <v>212</v>
      </c>
    </row>
    <row r="7716" spans="2:6" x14ac:dyDescent="0.35">
      <c r="B7716" s="752" t="s">
        <v>1700</v>
      </c>
      <c r="C7716" s="752">
        <v>3764</v>
      </c>
      <c r="D7716" s="343" t="s">
        <v>9840</v>
      </c>
      <c r="E7716" s="752" t="s">
        <v>435</v>
      </c>
      <c r="F7716" s="752" t="s">
        <v>212</v>
      </c>
    </row>
    <row r="7717" spans="2:6" x14ac:dyDescent="0.35">
      <c r="B7717" s="752" t="s">
        <v>1700</v>
      </c>
      <c r="C7717" s="752">
        <v>3764</v>
      </c>
      <c r="D7717" s="343" t="s">
        <v>9839</v>
      </c>
      <c r="E7717" s="752" t="s">
        <v>435</v>
      </c>
      <c r="F7717" s="752" t="s">
        <v>212</v>
      </c>
    </row>
    <row r="7718" spans="2:6" x14ac:dyDescent="0.35">
      <c r="B7718" s="752" t="s">
        <v>1700</v>
      </c>
      <c r="C7718" s="752">
        <v>3764</v>
      </c>
      <c r="D7718" s="343" t="s">
        <v>9838</v>
      </c>
      <c r="E7718" s="752" t="s">
        <v>435</v>
      </c>
      <c r="F7718" s="752" t="s">
        <v>212</v>
      </c>
    </row>
    <row r="7719" spans="2:6" x14ac:dyDescent="0.35">
      <c r="B7719" s="752" t="s">
        <v>1700</v>
      </c>
      <c r="C7719" s="752">
        <v>3765</v>
      </c>
      <c r="D7719" s="343" t="s">
        <v>2458</v>
      </c>
      <c r="E7719" s="752" t="s">
        <v>435</v>
      </c>
      <c r="F7719" s="752" t="s">
        <v>212</v>
      </c>
    </row>
    <row r="7720" spans="2:6" x14ac:dyDescent="0.35">
      <c r="B7720" s="752" t="s">
        <v>1700</v>
      </c>
      <c r="C7720" s="752">
        <v>3766</v>
      </c>
      <c r="D7720" s="343" t="s">
        <v>9837</v>
      </c>
      <c r="E7720" s="752" t="s">
        <v>435</v>
      </c>
      <c r="F7720" s="752" t="s">
        <v>212</v>
      </c>
    </row>
    <row r="7721" spans="2:6" x14ac:dyDescent="0.35">
      <c r="B7721" s="752" t="s">
        <v>1700</v>
      </c>
      <c r="C7721" s="752">
        <v>3767</v>
      </c>
      <c r="D7721" s="343" t="s">
        <v>9836</v>
      </c>
      <c r="E7721" s="752" t="s">
        <v>435</v>
      </c>
      <c r="F7721" s="752" t="s">
        <v>212</v>
      </c>
    </row>
    <row r="7722" spans="2:6" x14ac:dyDescent="0.35">
      <c r="B7722" s="752" t="s">
        <v>1700</v>
      </c>
      <c r="C7722" s="752">
        <v>3770</v>
      </c>
      <c r="D7722" s="343" t="s">
        <v>9835</v>
      </c>
      <c r="E7722" s="752" t="s">
        <v>435</v>
      </c>
      <c r="F7722" s="752" t="s">
        <v>212</v>
      </c>
    </row>
    <row r="7723" spans="2:6" x14ac:dyDescent="0.35">
      <c r="B7723" s="752" t="s">
        <v>1700</v>
      </c>
      <c r="C7723" s="752">
        <v>3770</v>
      </c>
      <c r="D7723" s="343" t="s">
        <v>9834</v>
      </c>
      <c r="E7723" s="752" t="s">
        <v>435</v>
      </c>
      <c r="F7723" s="752" t="s">
        <v>212</v>
      </c>
    </row>
    <row r="7724" spans="2:6" x14ac:dyDescent="0.35">
      <c r="B7724" s="752" t="s">
        <v>1700</v>
      </c>
      <c r="C7724" s="752">
        <v>3770</v>
      </c>
      <c r="D7724" s="343" t="s">
        <v>9833</v>
      </c>
      <c r="E7724" s="752" t="s">
        <v>435</v>
      </c>
      <c r="F7724" s="752" t="s">
        <v>212</v>
      </c>
    </row>
    <row r="7725" spans="2:6" x14ac:dyDescent="0.35">
      <c r="B7725" s="752" t="s">
        <v>1700</v>
      </c>
      <c r="C7725" s="752">
        <v>3775</v>
      </c>
      <c r="D7725" s="343" t="s">
        <v>1734</v>
      </c>
      <c r="E7725" s="752" t="s">
        <v>435</v>
      </c>
      <c r="F7725" s="752" t="s">
        <v>212</v>
      </c>
    </row>
    <row r="7726" spans="2:6" x14ac:dyDescent="0.35">
      <c r="B7726" s="752" t="s">
        <v>1700</v>
      </c>
      <c r="C7726" s="752">
        <v>3775</v>
      </c>
      <c r="D7726" s="343" t="s">
        <v>9832</v>
      </c>
      <c r="E7726" s="752" t="s">
        <v>435</v>
      </c>
      <c r="F7726" s="752" t="s">
        <v>212</v>
      </c>
    </row>
    <row r="7727" spans="2:6" x14ac:dyDescent="0.35">
      <c r="B7727" s="752" t="s">
        <v>1700</v>
      </c>
      <c r="C7727" s="752">
        <v>3775</v>
      </c>
      <c r="D7727" s="343" t="s">
        <v>9831</v>
      </c>
      <c r="E7727" s="752" t="s">
        <v>435</v>
      </c>
      <c r="F7727" s="752" t="s">
        <v>212</v>
      </c>
    </row>
    <row r="7728" spans="2:6" x14ac:dyDescent="0.35">
      <c r="B7728" s="752" t="s">
        <v>1700</v>
      </c>
      <c r="C7728" s="752">
        <v>3775</v>
      </c>
      <c r="D7728" s="343" t="s">
        <v>9830</v>
      </c>
      <c r="E7728" s="752" t="s">
        <v>435</v>
      </c>
      <c r="F7728" s="752" t="s">
        <v>212</v>
      </c>
    </row>
    <row r="7729" spans="2:6" x14ac:dyDescent="0.35">
      <c r="B7729" s="752" t="s">
        <v>1700</v>
      </c>
      <c r="C7729" s="752">
        <v>3775</v>
      </c>
      <c r="D7729" s="343" t="s">
        <v>9829</v>
      </c>
      <c r="E7729" s="752" t="s">
        <v>435</v>
      </c>
      <c r="F7729" s="752" t="s">
        <v>212</v>
      </c>
    </row>
    <row r="7730" spans="2:6" x14ac:dyDescent="0.35">
      <c r="B7730" s="752" t="s">
        <v>1700</v>
      </c>
      <c r="C7730" s="752">
        <v>3777</v>
      </c>
      <c r="D7730" s="343" t="s">
        <v>9828</v>
      </c>
      <c r="E7730" s="752" t="s">
        <v>435</v>
      </c>
      <c r="F7730" s="752" t="s">
        <v>212</v>
      </c>
    </row>
    <row r="7731" spans="2:6" x14ac:dyDescent="0.35">
      <c r="B7731" s="752" t="s">
        <v>1700</v>
      </c>
      <c r="C7731" s="752">
        <v>3777</v>
      </c>
      <c r="D7731" s="343" t="s">
        <v>9827</v>
      </c>
      <c r="E7731" s="752" t="s">
        <v>435</v>
      </c>
      <c r="F7731" s="752" t="s">
        <v>1711</v>
      </c>
    </row>
    <row r="7732" spans="2:6" x14ac:dyDescent="0.35">
      <c r="B7732" s="752" t="s">
        <v>1700</v>
      </c>
      <c r="C7732" s="752">
        <v>3777</v>
      </c>
      <c r="D7732" s="343" t="s">
        <v>9826</v>
      </c>
      <c r="E7732" s="752" t="s">
        <v>435</v>
      </c>
      <c r="F7732" s="752" t="s">
        <v>1711</v>
      </c>
    </row>
    <row r="7733" spans="2:6" x14ac:dyDescent="0.35">
      <c r="B7733" s="752" t="s">
        <v>1700</v>
      </c>
      <c r="C7733" s="752">
        <v>3777</v>
      </c>
      <c r="D7733" s="343" t="s">
        <v>9825</v>
      </c>
      <c r="E7733" s="752" t="s">
        <v>435</v>
      </c>
      <c r="F7733" s="752" t="s">
        <v>212</v>
      </c>
    </row>
    <row r="7734" spans="2:6" x14ac:dyDescent="0.35">
      <c r="B7734" s="752" t="s">
        <v>1700</v>
      </c>
      <c r="C7734" s="752">
        <v>3777</v>
      </c>
      <c r="D7734" s="343" t="s">
        <v>9824</v>
      </c>
      <c r="E7734" s="752" t="s">
        <v>435</v>
      </c>
      <c r="F7734" s="752" t="s">
        <v>1711</v>
      </c>
    </row>
    <row r="7735" spans="2:6" x14ac:dyDescent="0.35">
      <c r="B7735" s="752" t="s">
        <v>1700</v>
      </c>
      <c r="C7735" s="752">
        <v>3777</v>
      </c>
      <c r="D7735" s="343" t="s">
        <v>9823</v>
      </c>
      <c r="E7735" s="752" t="s">
        <v>435</v>
      </c>
      <c r="F7735" s="752" t="s">
        <v>1711</v>
      </c>
    </row>
    <row r="7736" spans="2:6" x14ac:dyDescent="0.35">
      <c r="B7736" s="752" t="s">
        <v>1700</v>
      </c>
      <c r="C7736" s="752">
        <v>3777</v>
      </c>
      <c r="D7736" s="343" t="s">
        <v>9822</v>
      </c>
      <c r="E7736" s="752" t="s">
        <v>435</v>
      </c>
      <c r="F7736" s="752" t="s">
        <v>1711</v>
      </c>
    </row>
    <row r="7737" spans="2:6" x14ac:dyDescent="0.35">
      <c r="B7737" s="752" t="s">
        <v>1700</v>
      </c>
      <c r="C7737" s="752">
        <v>3778</v>
      </c>
      <c r="D7737" s="343" t="s">
        <v>9821</v>
      </c>
      <c r="E7737" s="752" t="s">
        <v>435</v>
      </c>
      <c r="F7737" s="752" t="s">
        <v>1698</v>
      </c>
    </row>
    <row r="7738" spans="2:6" x14ac:dyDescent="0.35">
      <c r="B7738" s="752" t="s">
        <v>1700</v>
      </c>
      <c r="C7738" s="752">
        <v>3778</v>
      </c>
      <c r="D7738" s="343" t="s">
        <v>9820</v>
      </c>
      <c r="E7738" s="752" t="s">
        <v>435</v>
      </c>
      <c r="F7738" s="752" t="s">
        <v>1698</v>
      </c>
    </row>
    <row r="7739" spans="2:6" x14ac:dyDescent="0.35">
      <c r="B7739" s="752" t="s">
        <v>1700</v>
      </c>
      <c r="C7739" s="752">
        <v>3779</v>
      </c>
      <c r="D7739" s="343" t="s">
        <v>9819</v>
      </c>
      <c r="E7739" s="752" t="s">
        <v>435</v>
      </c>
      <c r="F7739" s="752" t="s">
        <v>1698</v>
      </c>
    </row>
    <row r="7740" spans="2:6" x14ac:dyDescent="0.35">
      <c r="B7740" s="752" t="s">
        <v>1700</v>
      </c>
      <c r="C7740" s="752">
        <v>3779</v>
      </c>
      <c r="D7740" s="343" t="s">
        <v>9818</v>
      </c>
      <c r="E7740" s="752" t="s">
        <v>435</v>
      </c>
      <c r="F7740" s="752" t="s">
        <v>1698</v>
      </c>
    </row>
    <row r="7741" spans="2:6" x14ac:dyDescent="0.35">
      <c r="B7741" s="752" t="s">
        <v>1700</v>
      </c>
      <c r="C7741" s="752">
        <v>3781</v>
      </c>
      <c r="D7741" s="343" t="s">
        <v>8067</v>
      </c>
      <c r="E7741" s="752" t="s">
        <v>435</v>
      </c>
      <c r="F7741" s="752" t="s">
        <v>212</v>
      </c>
    </row>
    <row r="7742" spans="2:6" x14ac:dyDescent="0.35">
      <c r="B7742" s="752" t="s">
        <v>1700</v>
      </c>
      <c r="C7742" s="752">
        <v>3781</v>
      </c>
      <c r="D7742" s="343" t="s">
        <v>9817</v>
      </c>
      <c r="E7742" s="752" t="s">
        <v>435</v>
      </c>
      <c r="F7742" s="752" t="s">
        <v>212</v>
      </c>
    </row>
    <row r="7743" spans="2:6" x14ac:dyDescent="0.35">
      <c r="B7743" s="752" t="s">
        <v>1700</v>
      </c>
      <c r="C7743" s="752">
        <v>3781</v>
      </c>
      <c r="D7743" s="343" t="s">
        <v>9816</v>
      </c>
      <c r="E7743" s="752" t="s">
        <v>435</v>
      </c>
      <c r="F7743" s="752" t="s">
        <v>212</v>
      </c>
    </row>
    <row r="7744" spans="2:6" x14ac:dyDescent="0.35">
      <c r="B7744" s="752" t="s">
        <v>1700</v>
      </c>
      <c r="C7744" s="752">
        <v>3782</v>
      </c>
      <c r="D7744" s="343" t="s">
        <v>9815</v>
      </c>
      <c r="E7744" s="752" t="s">
        <v>435</v>
      </c>
      <c r="F7744" s="752" t="s">
        <v>212</v>
      </c>
    </row>
    <row r="7745" spans="2:6" x14ac:dyDescent="0.35">
      <c r="B7745" s="752" t="s">
        <v>1700</v>
      </c>
      <c r="C7745" s="752">
        <v>3782</v>
      </c>
      <c r="D7745" s="343" t="s">
        <v>9814</v>
      </c>
      <c r="E7745" s="752" t="s">
        <v>435</v>
      </c>
      <c r="F7745" s="752" t="s">
        <v>1711</v>
      </c>
    </row>
    <row r="7746" spans="2:6" x14ac:dyDescent="0.35">
      <c r="B7746" s="752" t="s">
        <v>1700</v>
      </c>
      <c r="C7746" s="752">
        <v>3782</v>
      </c>
      <c r="D7746" s="343" t="s">
        <v>6900</v>
      </c>
      <c r="E7746" s="752" t="s">
        <v>435</v>
      </c>
      <c r="F7746" s="752" t="s">
        <v>212</v>
      </c>
    </row>
    <row r="7747" spans="2:6" x14ac:dyDescent="0.35">
      <c r="B7747" s="752" t="s">
        <v>1700</v>
      </c>
      <c r="C7747" s="752">
        <v>3782</v>
      </c>
      <c r="D7747" s="343" t="s">
        <v>5637</v>
      </c>
      <c r="E7747" s="752" t="s">
        <v>435</v>
      </c>
      <c r="F7747" s="752" t="s">
        <v>1711</v>
      </c>
    </row>
    <row r="7748" spans="2:6" x14ac:dyDescent="0.35">
      <c r="B7748" s="752" t="s">
        <v>1700</v>
      </c>
      <c r="C7748" s="752">
        <v>3783</v>
      </c>
      <c r="D7748" s="343" t="s">
        <v>9813</v>
      </c>
      <c r="E7748" s="752" t="s">
        <v>435</v>
      </c>
      <c r="F7748" s="752" t="s">
        <v>212</v>
      </c>
    </row>
    <row r="7749" spans="2:6" x14ac:dyDescent="0.35">
      <c r="B7749" s="752" t="s">
        <v>1700</v>
      </c>
      <c r="C7749" s="752">
        <v>3785</v>
      </c>
      <c r="D7749" s="343" t="s">
        <v>9812</v>
      </c>
      <c r="E7749" s="752" t="s">
        <v>435</v>
      </c>
      <c r="F7749" s="752" t="s">
        <v>212</v>
      </c>
    </row>
    <row r="7750" spans="2:6" x14ac:dyDescent="0.35">
      <c r="B7750" s="752" t="s">
        <v>1700</v>
      </c>
      <c r="C7750" s="752">
        <v>3786</v>
      </c>
      <c r="D7750" s="343" t="s">
        <v>9811</v>
      </c>
      <c r="E7750" s="752" t="s">
        <v>435</v>
      </c>
      <c r="F7750" s="752" t="s">
        <v>212</v>
      </c>
    </row>
    <row r="7751" spans="2:6" x14ac:dyDescent="0.35">
      <c r="B7751" s="752" t="s">
        <v>1700</v>
      </c>
      <c r="C7751" s="752">
        <v>3787</v>
      </c>
      <c r="D7751" s="343" t="s">
        <v>1869</v>
      </c>
      <c r="E7751" s="752" t="s">
        <v>435</v>
      </c>
      <c r="F7751" s="752" t="s">
        <v>212</v>
      </c>
    </row>
    <row r="7752" spans="2:6" x14ac:dyDescent="0.35">
      <c r="B7752" s="752" t="s">
        <v>1700</v>
      </c>
      <c r="C7752" s="752">
        <v>3787</v>
      </c>
      <c r="D7752" s="343" t="s">
        <v>9810</v>
      </c>
      <c r="E7752" s="752" t="s">
        <v>435</v>
      </c>
      <c r="F7752" s="752" t="s">
        <v>212</v>
      </c>
    </row>
    <row r="7753" spans="2:6" x14ac:dyDescent="0.35">
      <c r="B7753" s="752" t="s">
        <v>1700</v>
      </c>
      <c r="C7753" s="752">
        <v>3788</v>
      </c>
      <c r="D7753" s="343" t="s">
        <v>9809</v>
      </c>
      <c r="E7753" s="752" t="s">
        <v>435</v>
      </c>
      <c r="F7753" s="752" t="s">
        <v>212</v>
      </c>
    </row>
    <row r="7754" spans="2:6" x14ac:dyDescent="0.35">
      <c r="B7754" s="752" t="s">
        <v>1700</v>
      </c>
      <c r="C7754" s="752">
        <v>3789</v>
      </c>
      <c r="D7754" s="343" t="s">
        <v>9808</v>
      </c>
      <c r="E7754" s="752" t="s">
        <v>435</v>
      </c>
      <c r="F7754" s="752" t="s">
        <v>212</v>
      </c>
    </row>
    <row r="7755" spans="2:6" x14ac:dyDescent="0.35">
      <c r="B7755" s="752" t="s">
        <v>1700</v>
      </c>
      <c r="C7755" s="752">
        <v>3791</v>
      </c>
      <c r="D7755" s="343" t="s">
        <v>9807</v>
      </c>
      <c r="E7755" s="752" t="s">
        <v>435</v>
      </c>
      <c r="F7755" s="752" t="s">
        <v>212</v>
      </c>
    </row>
    <row r="7756" spans="2:6" x14ac:dyDescent="0.35">
      <c r="B7756" s="752" t="s">
        <v>1700</v>
      </c>
      <c r="C7756" s="752">
        <v>3792</v>
      </c>
      <c r="D7756" s="343" t="s">
        <v>9806</v>
      </c>
      <c r="E7756" s="752" t="s">
        <v>435</v>
      </c>
      <c r="F7756" s="752" t="s">
        <v>212</v>
      </c>
    </row>
    <row r="7757" spans="2:6" x14ac:dyDescent="0.35">
      <c r="B7757" s="752" t="s">
        <v>1700</v>
      </c>
      <c r="C7757" s="752">
        <v>3793</v>
      </c>
      <c r="D7757" s="343" t="s">
        <v>9805</v>
      </c>
      <c r="E7757" s="752" t="s">
        <v>435</v>
      </c>
      <c r="F7757" s="752" t="s">
        <v>212</v>
      </c>
    </row>
    <row r="7758" spans="2:6" x14ac:dyDescent="0.35">
      <c r="B7758" s="752" t="s">
        <v>1700</v>
      </c>
      <c r="C7758" s="752">
        <v>3795</v>
      </c>
      <c r="D7758" s="343" t="s">
        <v>9804</v>
      </c>
      <c r="E7758" s="752" t="s">
        <v>435</v>
      </c>
      <c r="F7758" s="752" t="s">
        <v>212</v>
      </c>
    </row>
    <row r="7759" spans="2:6" x14ac:dyDescent="0.35">
      <c r="B7759" s="752" t="s">
        <v>1700</v>
      </c>
      <c r="C7759" s="752">
        <v>3796</v>
      </c>
      <c r="D7759" s="343" t="s">
        <v>9803</v>
      </c>
      <c r="E7759" s="752" t="s">
        <v>435</v>
      </c>
      <c r="F7759" s="752" t="s">
        <v>212</v>
      </c>
    </row>
    <row r="7760" spans="2:6" x14ac:dyDescent="0.35">
      <c r="B7760" s="752" t="s">
        <v>1700</v>
      </c>
      <c r="C7760" s="752">
        <v>3797</v>
      </c>
      <c r="D7760" s="343" t="s">
        <v>9802</v>
      </c>
      <c r="E7760" s="752" t="s">
        <v>435</v>
      </c>
      <c r="F7760" s="752" t="s">
        <v>1698</v>
      </c>
    </row>
    <row r="7761" spans="2:6" x14ac:dyDescent="0.35">
      <c r="B7761" s="752" t="s">
        <v>1700</v>
      </c>
      <c r="C7761" s="752">
        <v>3797</v>
      </c>
      <c r="D7761" s="343" t="s">
        <v>9801</v>
      </c>
      <c r="E7761" s="752" t="s">
        <v>435</v>
      </c>
      <c r="F7761" s="752" t="s">
        <v>1698</v>
      </c>
    </row>
    <row r="7762" spans="2:6" x14ac:dyDescent="0.35">
      <c r="B7762" s="752" t="s">
        <v>1700</v>
      </c>
      <c r="C7762" s="752">
        <v>3797</v>
      </c>
      <c r="D7762" s="343" t="s">
        <v>9800</v>
      </c>
      <c r="E7762" s="752" t="s">
        <v>435</v>
      </c>
      <c r="F7762" s="752" t="s">
        <v>1698</v>
      </c>
    </row>
    <row r="7763" spans="2:6" x14ac:dyDescent="0.35">
      <c r="B7763" s="752" t="s">
        <v>1700</v>
      </c>
      <c r="C7763" s="752">
        <v>3797</v>
      </c>
      <c r="D7763" s="343" t="s">
        <v>9799</v>
      </c>
      <c r="E7763" s="752" t="s">
        <v>435</v>
      </c>
      <c r="F7763" s="752" t="s">
        <v>1698</v>
      </c>
    </row>
    <row r="7764" spans="2:6" x14ac:dyDescent="0.35">
      <c r="B7764" s="752" t="s">
        <v>1700</v>
      </c>
      <c r="C7764" s="752">
        <v>3797</v>
      </c>
      <c r="D7764" s="343" t="s">
        <v>9798</v>
      </c>
      <c r="E7764" s="752" t="s">
        <v>435</v>
      </c>
      <c r="F7764" s="752" t="s">
        <v>1711</v>
      </c>
    </row>
    <row r="7765" spans="2:6" x14ac:dyDescent="0.35">
      <c r="B7765" s="752" t="s">
        <v>1700</v>
      </c>
      <c r="C7765" s="752">
        <v>3799</v>
      </c>
      <c r="D7765" s="343" t="s">
        <v>9797</v>
      </c>
      <c r="E7765" s="752" t="s">
        <v>435</v>
      </c>
      <c r="F7765" s="752" t="s">
        <v>1711</v>
      </c>
    </row>
    <row r="7766" spans="2:6" x14ac:dyDescent="0.35">
      <c r="B7766" s="752" t="s">
        <v>1700</v>
      </c>
      <c r="C7766" s="752">
        <v>3799</v>
      </c>
      <c r="D7766" s="343" t="s">
        <v>9796</v>
      </c>
      <c r="E7766" s="752" t="s">
        <v>435</v>
      </c>
      <c r="F7766" s="752" t="s">
        <v>1711</v>
      </c>
    </row>
    <row r="7767" spans="2:6" x14ac:dyDescent="0.35">
      <c r="B7767" s="752" t="s">
        <v>1700</v>
      </c>
      <c r="C7767" s="752">
        <v>3799</v>
      </c>
      <c r="D7767" s="343" t="s">
        <v>9795</v>
      </c>
      <c r="E7767" s="752" t="s">
        <v>435</v>
      </c>
      <c r="F7767" s="752" t="s">
        <v>1711</v>
      </c>
    </row>
    <row r="7768" spans="2:6" x14ac:dyDescent="0.35">
      <c r="B7768" s="752" t="s">
        <v>1700</v>
      </c>
      <c r="C7768" s="752">
        <v>3799</v>
      </c>
      <c r="D7768" s="343" t="s">
        <v>9794</v>
      </c>
      <c r="E7768" s="752" t="s">
        <v>435</v>
      </c>
      <c r="F7768" s="752" t="s">
        <v>1711</v>
      </c>
    </row>
    <row r="7769" spans="2:6" x14ac:dyDescent="0.35">
      <c r="B7769" s="752" t="s">
        <v>1700</v>
      </c>
      <c r="C7769" s="752">
        <v>3799</v>
      </c>
      <c r="D7769" s="343" t="s">
        <v>9793</v>
      </c>
      <c r="E7769" s="752" t="s">
        <v>435</v>
      </c>
      <c r="F7769" s="752" t="s">
        <v>1711</v>
      </c>
    </row>
    <row r="7770" spans="2:6" x14ac:dyDescent="0.35">
      <c r="B7770" s="752" t="s">
        <v>1700</v>
      </c>
      <c r="C7770" s="752">
        <v>3799</v>
      </c>
      <c r="D7770" s="343" t="s">
        <v>3059</v>
      </c>
      <c r="E7770" s="752" t="s">
        <v>435</v>
      </c>
      <c r="F7770" s="752" t="s">
        <v>1711</v>
      </c>
    </row>
    <row r="7771" spans="2:6" x14ac:dyDescent="0.35">
      <c r="B7771" s="752" t="s">
        <v>1700</v>
      </c>
      <c r="C7771" s="752">
        <v>3799</v>
      </c>
      <c r="D7771" s="343" t="s">
        <v>9792</v>
      </c>
      <c r="E7771" s="752" t="s">
        <v>435</v>
      </c>
      <c r="F7771" s="752" t="s">
        <v>1711</v>
      </c>
    </row>
    <row r="7772" spans="2:6" x14ac:dyDescent="0.35">
      <c r="B7772" s="752" t="s">
        <v>1700</v>
      </c>
      <c r="C7772" s="752">
        <v>3802</v>
      </c>
      <c r="D7772" s="343" t="s">
        <v>9791</v>
      </c>
      <c r="E7772" s="752" t="s">
        <v>435</v>
      </c>
      <c r="F7772" s="752" t="s">
        <v>212</v>
      </c>
    </row>
    <row r="7773" spans="2:6" x14ac:dyDescent="0.35">
      <c r="B7773" s="752" t="s">
        <v>1700</v>
      </c>
      <c r="C7773" s="752">
        <v>3803</v>
      </c>
      <c r="D7773" s="343" t="s">
        <v>9790</v>
      </c>
      <c r="E7773" s="752" t="s">
        <v>435</v>
      </c>
      <c r="F7773" s="752" t="s">
        <v>212</v>
      </c>
    </row>
    <row r="7774" spans="2:6" x14ac:dyDescent="0.35">
      <c r="B7774" s="752" t="s">
        <v>1700</v>
      </c>
      <c r="C7774" s="752">
        <v>3804</v>
      </c>
      <c r="D7774" s="343" t="s">
        <v>9789</v>
      </c>
      <c r="E7774" s="752" t="s">
        <v>435</v>
      </c>
      <c r="F7774" s="752" t="s">
        <v>210</v>
      </c>
    </row>
    <row r="7775" spans="2:6" x14ac:dyDescent="0.35">
      <c r="B7775" s="752" t="s">
        <v>1700</v>
      </c>
      <c r="C7775" s="752">
        <v>3804</v>
      </c>
      <c r="D7775" s="343" t="s">
        <v>9788</v>
      </c>
      <c r="E7775" s="752" t="s">
        <v>435</v>
      </c>
      <c r="F7775" s="752" t="s">
        <v>210</v>
      </c>
    </row>
    <row r="7776" spans="2:6" x14ac:dyDescent="0.35">
      <c r="B7776" s="752" t="s">
        <v>1700</v>
      </c>
      <c r="C7776" s="752">
        <v>3805</v>
      </c>
      <c r="D7776" s="343" t="s">
        <v>9787</v>
      </c>
      <c r="E7776" s="752" t="s">
        <v>435</v>
      </c>
      <c r="F7776" s="752" t="s">
        <v>212</v>
      </c>
    </row>
    <row r="7777" spans="2:6" x14ac:dyDescent="0.35">
      <c r="B7777" s="752" t="s">
        <v>1700</v>
      </c>
      <c r="C7777" s="752">
        <v>3805</v>
      </c>
      <c r="D7777" s="343" t="s">
        <v>9786</v>
      </c>
      <c r="E7777" s="752" t="s">
        <v>435</v>
      </c>
      <c r="F7777" s="752" t="s">
        <v>212</v>
      </c>
    </row>
    <row r="7778" spans="2:6" x14ac:dyDescent="0.35">
      <c r="B7778" s="752" t="s">
        <v>1700</v>
      </c>
      <c r="C7778" s="752">
        <v>3805</v>
      </c>
      <c r="D7778" s="343" t="s">
        <v>9785</v>
      </c>
      <c r="E7778" s="752" t="s">
        <v>435</v>
      </c>
      <c r="F7778" s="752" t="s">
        <v>212</v>
      </c>
    </row>
    <row r="7779" spans="2:6" x14ac:dyDescent="0.35">
      <c r="B7779" s="752" t="s">
        <v>1700</v>
      </c>
      <c r="C7779" s="752">
        <v>3806</v>
      </c>
      <c r="D7779" s="343" t="s">
        <v>9784</v>
      </c>
      <c r="E7779" s="752" t="s">
        <v>435</v>
      </c>
      <c r="F7779" s="752" t="s">
        <v>210</v>
      </c>
    </row>
    <row r="7780" spans="2:6" x14ac:dyDescent="0.35">
      <c r="B7780" s="752" t="s">
        <v>1700</v>
      </c>
      <c r="C7780" s="752">
        <v>3806</v>
      </c>
      <c r="D7780" s="343" t="s">
        <v>9783</v>
      </c>
      <c r="E7780" s="752" t="s">
        <v>435</v>
      </c>
      <c r="F7780" s="752" t="s">
        <v>210</v>
      </c>
    </row>
    <row r="7781" spans="2:6" x14ac:dyDescent="0.35">
      <c r="B7781" s="752" t="s">
        <v>1700</v>
      </c>
      <c r="C7781" s="752">
        <v>3807</v>
      </c>
      <c r="D7781" s="343" t="s">
        <v>1982</v>
      </c>
      <c r="E7781" s="752" t="s">
        <v>435</v>
      </c>
      <c r="F7781" s="752" t="s">
        <v>212</v>
      </c>
    </row>
    <row r="7782" spans="2:6" x14ac:dyDescent="0.35">
      <c r="B7782" s="752" t="s">
        <v>1700</v>
      </c>
      <c r="C7782" s="752">
        <v>3807</v>
      </c>
      <c r="D7782" s="343" t="s">
        <v>9782</v>
      </c>
      <c r="E7782" s="752" t="s">
        <v>435</v>
      </c>
      <c r="F7782" s="752" t="s">
        <v>212</v>
      </c>
    </row>
    <row r="7783" spans="2:6" x14ac:dyDescent="0.35">
      <c r="B7783" s="752" t="s">
        <v>1700</v>
      </c>
      <c r="C7783" s="752">
        <v>3808</v>
      </c>
      <c r="D7783" s="343" t="s">
        <v>9781</v>
      </c>
      <c r="E7783" s="752" t="s">
        <v>435</v>
      </c>
      <c r="F7783" s="752" t="s">
        <v>210</v>
      </c>
    </row>
    <row r="7784" spans="2:6" x14ac:dyDescent="0.35">
      <c r="B7784" s="752" t="s">
        <v>1700</v>
      </c>
      <c r="C7784" s="752">
        <v>3808</v>
      </c>
      <c r="D7784" s="343" t="s">
        <v>9780</v>
      </c>
      <c r="E7784" s="752" t="s">
        <v>435</v>
      </c>
      <c r="F7784" s="752" t="s">
        <v>210</v>
      </c>
    </row>
    <row r="7785" spans="2:6" x14ac:dyDescent="0.35">
      <c r="B7785" s="752" t="s">
        <v>1700</v>
      </c>
      <c r="C7785" s="752">
        <v>3809</v>
      </c>
      <c r="D7785" s="343" t="s">
        <v>9779</v>
      </c>
      <c r="E7785" s="752" t="s">
        <v>435</v>
      </c>
      <c r="F7785" s="752" t="s">
        <v>212</v>
      </c>
    </row>
    <row r="7786" spans="2:6" x14ac:dyDescent="0.35">
      <c r="B7786" s="752" t="s">
        <v>1700</v>
      </c>
      <c r="C7786" s="752">
        <v>3809</v>
      </c>
      <c r="D7786" s="343" t="s">
        <v>9778</v>
      </c>
      <c r="E7786" s="752" t="s">
        <v>435</v>
      </c>
      <c r="F7786" s="752" t="s">
        <v>212</v>
      </c>
    </row>
    <row r="7787" spans="2:6" x14ac:dyDescent="0.35">
      <c r="B7787" s="752" t="s">
        <v>1700</v>
      </c>
      <c r="C7787" s="752">
        <v>3810</v>
      </c>
      <c r="D7787" s="343" t="s">
        <v>9777</v>
      </c>
      <c r="E7787" s="752" t="s">
        <v>435</v>
      </c>
      <c r="F7787" s="752" t="s">
        <v>212</v>
      </c>
    </row>
    <row r="7788" spans="2:6" x14ac:dyDescent="0.35">
      <c r="B7788" s="752" t="s">
        <v>1700</v>
      </c>
      <c r="C7788" s="752">
        <v>3810</v>
      </c>
      <c r="D7788" s="343" t="s">
        <v>9776</v>
      </c>
      <c r="E7788" s="752" t="s">
        <v>435</v>
      </c>
      <c r="F7788" s="752" t="s">
        <v>212</v>
      </c>
    </row>
    <row r="7789" spans="2:6" x14ac:dyDescent="0.35">
      <c r="B7789" s="752" t="s">
        <v>1700</v>
      </c>
      <c r="C7789" s="752">
        <v>3810</v>
      </c>
      <c r="D7789" s="343" t="s">
        <v>9775</v>
      </c>
      <c r="E7789" s="752" t="s">
        <v>435</v>
      </c>
      <c r="F7789" s="752" t="s">
        <v>212</v>
      </c>
    </row>
    <row r="7790" spans="2:6" x14ac:dyDescent="0.35">
      <c r="B7790" s="752" t="s">
        <v>1700</v>
      </c>
      <c r="C7790" s="752">
        <v>3810</v>
      </c>
      <c r="D7790" s="343" t="s">
        <v>9774</v>
      </c>
      <c r="E7790" s="752" t="s">
        <v>435</v>
      </c>
      <c r="F7790" s="752" t="s">
        <v>212</v>
      </c>
    </row>
    <row r="7791" spans="2:6" x14ac:dyDescent="0.35">
      <c r="B7791" s="752" t="s">
        <v>1700</v>
      </c>
      <c r="C7791" s="752">
        <v>3812</v>
      </c>
      <c r="D7791" s="343" t="s">
        <v>9773</v>
      </c>
      <c r="E7791" s="752" t="s">
        <v>435</v>
      </c>
      <c r="F7791" s="752" t="s">
        <v>1698</v>
      </c>
    </row>
    <row r="7792" spans="2:6" x14ac:dyDescent="0.35">
      <c r="B7792" s="752" t="s">
        <v>1700</v>
      </c>
      <c r="C7792" s="752">
        <v>3812</v>
      </c>
      <c r="D7792" s="343" t="s">
        <v>9772</v>
      </c>
      <c r="E7792" s="752" t="s">
        <v>435</v>
      </c>
      <c r="F7792" s="752" t="s">
        <v>1698</v>
      </c>
    </row>
    <row r="7793" spans="2:6" x14ac:dyDescent="0.35">
      <c r="B7793" s="752" t="s">
        <v>1700</v>
      </c>
      <c r="C7793" s="752">
        <v>3812</v>
      </c>
      <c r="D7793" s="343" t="s">
        <v>9771</v>
      </c>
      <c r="E7793" s="752" t="s">
        <v>435</v>
      </c>
      <c r="F7793" s="752" t="s">
        <v>1698</v>
      </c>
    </row>
    <row r="7794" spans="2:6" x14ac:dyDescent="0.35">
      <c r="B7794" s="752" t="s">
        <v>1700</v>
      </c>
      <c r="C7794" s="752">
        <v>3813</v>
      </c>
      <c r="D7794" s="343" t="s">
        <v>9770</v>
      </c>
      <c r="E7794" s="752" t="s">
        <v>435</v>
      </c>
      <c r="F7794" s="752" t="s">
        <v>1698</v>
      </c>
    </row>
    <row r="7795" spans="2:6" x14ac:dyDescent="0.35">
      <c r="B7795" s="752" t="s">
        <v>1700</v>
      </c>
      <c r="C7795" s="752">
        <v>3813</v>
      </c>
      <c r="D7795" s="343" t="s">
        <v>9769</v>
      </c>
      <c r="E7795" s="752" t="s">
        <v>435</v>
      </c>
      <c r="F7795" s="752" t="s">
        <v>1698</v>
      </c>
    </row>
    <row r="7796" spans="2:6" x14ac:dyDescent="0.35">
      <c r="B7796" s="752" t="s">
        <v>1700</v>
      </c>
      <c r="C7796" s="752">
        <v>3814</v>
      </c>
      <c r="D7796" s="343" t="s">
        <v>9768</v>
      </c>
      <c r="E7796" s="752" t="s">
        <v>435</v>
      </c>
      <c r="F7796" s="752" t="s">
        <v>1698</v>
      </c>
    </row>
    <row r="7797" spans="2:6" x14ac:dyDescent="0.35">
      <c r="B7797" s="752" t="s">
        <v>1700</v>
      </c>
      <c r="C7797" s="752">
        <v>3814</v>
      </c>
      <c r="D7797" s="343" t="s">
        <v>9767</v>
      </c>
      <c r="E7797" s="752" t="s">
        <v>435</v>
      </c>
      <c r="F7797" s="752" t="s">
        <v>1711</v>
      </c>
    </row>
    <row r="7798" spans="2:6" x14ac:dyDescent="0.35">
      <c r="B7798" s="752" t="s">
        <v>1700</v>
      </c>
      <c r="C7798" s="752">
        <v>3814</v>
      </c>
      <c r="D7798" s="343" t="s">
        <v>9766</v>
      </c>
      <c r="E7798" s="752" t="s">
        <v>435</v>
      </c>
      <c r="F7798" s="752" t="s">
        <v>1698</v>
      </c>
    </row>
    <row r="7799" spans="2:6" x14ac:dyDescent="0.35">
      <c r="B7799" s="752" t="s">
        <v>1700</v>
      </c>
      <c r="C7799" s="752">
        <v>3814</v>
      </c>
      <c r="D7799" s="343" t="s">
        <v>9765</v>
      </c>
      <c r="E7799" s="752" t="s">
        <v>435</v>
      </c>
      <c r="F7799" s="752" t="s">
        <v>1698</v>
      </c>
    </row>
    <row r="7800" spans="2:6" x14ac:dyDescent="0.35">
      <c r="B7800" s="752" t="s">
        <v>1700</v>
      </c>
      <c r="C7800" s="752">
        <v>3815</v>
      </c>
      <c r="D7800" s="343" t="s">
        <v>9764</v>
      </c>
      <c r="E7800" s="752" t="s">
        <v>435</v>
      </c>
      <c r="F7800" s="752" t="s">
        <v>1711</v>
      </c>
    </row>
    <row r="7801" spans="2:6" x14ac:dyDescent="0.35">
      <c r="B7801" s="752" t="s">
        <v>1700</v>
      </c>
      <c r="C7801" s="752">
        <v>3815</v>
      </c>
      <c r="D7801" s="343" t="s">
        <v>9763</v>
      </c>
      <c r="E7801" s="752" t="s">
        <v>435</v>
      </c>
      <c r="F7801" s="752" t="s">
        <v>1698</v>
      </c>
    </row>
    <row r="7802" spans="2:6" x14ac:dyDescent="0.35">
      <c r="B7802" s="752" t="s">
        <v>1700</v>
      </c>
      <c r="C7802" s="752">
        <v>3815</v>
      </c>
      <c r="D7802" s="343" t="s">
        <v>9762</v>
      </c>
      <c r="E7802" s="752" t="s">
        <v>435</v>
      </c>
      <c r="F7802" s="752" t="s">
        <v>1698</v>
      </c>
    </row>
    <row r="7803" spans="2:6" x14ac:dyDescent="0.35">
      <c r="B7803" s="752" t="s">
        <v>1700</v>
      </c>
      <c r="C7803" s="752">
        <v>3815</v>
      </c>
      <c r="D7803" s="343" t="s">
        <v>9761</v>
      </c>
      <c r="E7803" s="752" t="s">
        <v>435</v>
      </c>
      <c r="F7803" s="752" t="s">
        <v>1698</v>
      </c>
    </row>
    <row r="7804" spans="2:6" x14ac:dyDescent="0.35">
      <c r="B7804" s="752" t="s">
        <v>1700</v>
      </c>
      <c r="C7804" s="752">
        <v>3816</v>
      </c>
      <c r="D7804" s="343" t="s">
        <v>9760</v>
      </c>
      <c r="E7804" s="752" t="s">
        <v>435</v>
      </c>
      <c r="F7804" s="752" t="s">
        <v>1698</v>
      </c>
    </row>
    <row r="7805" spans="2:6" x14ac:dyDescent="0.35">
      <c r="B7805" s="752" t="s">
        <v>1700</v>
      </c>
      <c r="C7805" s="752">
        <v>3816</v>
      </c>
      <c r="D7805" s="343" t="s">
        <v>9759</v>
      </c>
      <c r="E7805" s="752" t="s">
        <v>435</v>
      </c>
      <c r="F7805" s="752" t="s">
        <v>1711</v>
      </c>
    </row>
    <row r="7806" spans="2:6" x14ac:dyDescent="0.35">
      <c r="B7806" s="752" t="s">
        <v>1700</v>
      </c>
      <c r="C7806" s="752">
        <v>3816</v>
      </c>
      <c r="D7806" s="343" t="s">
        <v>9758</v>
      </c>
      <c r="E7806" s="752" t="s">
        <v>435</v>
      </c>
      <c r="F7806" s="752" t="s">
        <v>1698</v>
      </c>
    </row>
    <row r="7807" spans="2:6" x14ac:dyDescent="0.35">
      <c r="B7807" s="752" t="s">
        <v>1700</v>
      </c>
      <c r="C7807" s="752">
        <v>3816</v>
      </c>
      <c r="D7807" s="343" t="s">
        <v>9757</v>
      </c>
      <c r="E7807" s="752" t="s">
        <v>435</v>
      </c>
      <c r="F7807" s="752" t="s">
        <v>1698</v>
      </c>
    </row>
    <row r="7808" spans="2:6" x14ac:dyDescent="0.35">
      <c r="B7808" s="752" t="s">
        <v>1700</v>
      </c>
      <c r="C7808" s="752">
        <v>3818</v>
      </c>
      <c r="D7808" s="343" t="s">
        <v>9756</v>
      </c>
      <c r="E7808" s="752" t="s">
        <v>435</v>
      </c>
      <c r="F7808" s="752" t="s">
        <v>1698</v>
      </c>
    </row>
    <row r="7809" spans="2:6" x14ac:dyDescent="0.35">
      <c r="B7809" s="752" t="s">
        <v>1700</v>
      </c>
      <c r="C7809" s="752">
        <v>3818</v>
      </c>
      <c r="D7809" s="343" t="s">
        <v>9755</v>
      </c>
      <c r="E7809" s="752" t="s">
        <v>435</v>
      </c>
      <c r="F7809" s="752" t="s">
        <v>1711</v>
      </c>
    </row>
    <row r="7810" spans="2:6" x14ac:dyDescent="0.35">
      <c r="B7810" s="752" t="s">
        <v>1700</v>
      </c>
      <c r="C7810" s="752">
        <v>3818</v>
      </c>
      <c r="D7810" s="343" t="s">
        <v>9754</v>
      </c>
      <c r="E7810" s="752" t="s">
        <v>435</v>
      </c>
      <c r="F7810" s="752" t="s">
        <v>1711</v>
      </c>
    </row>
    <row r="7811" spans="2:6" x14ac:dyDescent="0.35">
      <c r="B7811" s="752" t="s">
        <v>1700</v>
      </c>
      <c r="C7811" s="752">
        <v>3818</v>
      </c>
      <c r="D7811" s="343" t="s">
        <v>9753</v>
      </c>
      <c r="E7811" s="752" t="s">
        <v>435</v>
      </c>
      <c r="F7811" s="752" t="s">
        <v>1711</v>
      </c>
    </row>
    <row r="7812" spans="2:6" x14ac:dyDescent="0.35">
      <c r="B7812" s="752" t="s">
        <v>1700</v>
      </c>
      <c r="C7812" s="752">
        <v>3818</v>
      </c>
      <c r="D7812" s="343" t="s">
        <v>9752</v>
      </c>
      <c r="E7812" s="752" t="s">
        <v>435</v>
      </c>
      <c r="F7812" s="752" t="s">
        <v>1711</v>
      </c>
    </row>
    <row r="7813" spans="2:6" x14ac:dyDescent="0.35">
      <c r="B7813" s="752" t="s">
        <v>1700</v>
      </c>
      <c r="C7813" s="752">
        <v>3818</v>
      </c>
      <c r="D7813" s="343" t="s">
        <v>9751</v>
      </c>
      <c r="E7813" s="752" t="s">
        <v>435</v>
      </c>
      <c r="F7813" s="752" t="s">
        <v>1698</v>
      </c>
    </row>
    <row r="7814" spans="2:6" x14ac:dyDescent="0.35">
      <c r="B7814" s="752" t="s">
        <v>1700</v>
      </c>
      <c r="C7814" s="752">
        <v>3818</v>
      </c>
      <c r="D7814" s="343" t="s">
        <v>9750</v>
      </c>
      <c r="E7814" s="752" t="s">
        <v>435</v>
      </c>
      <c r="F7814" s="752" t="s">
        <v>1711</v>
      </c>
    </row>
    <row r="7815" spans="2:6" x14ac:dyDescent="0.35">
      <c r="B7815" s="752" t="s">
        <v>1700</v>
      </c>
      <c r="C7815" s="752">
        <v>3818</v>
      </c>
      <c r="D7815" s="343" t="s">
        <v>9749</v>
      </c>
      <c r="E7815" s="752" t="s">
        <v>435</v>
      </c>
      <c r="F7815" s="752" t="s">
        <v>1698</v>
      </c>
    </row>
    <row r="7816" spans="2:6" x14ac:dyDescent="0.35">
      <c r="B7816" s="752" t="s">
        <v>1700</v>
      </c>
      <c r="C7816" s="752">
        <v>3820</v>
      </c>
      <c r="D7816" s="343" t="s">
        <v>9748</v>
      </c>
      <c r="E7816" s="752" t="s">
        <v>435</v>
      </c>
      <c r="F7816" s="752" t="s">
        <v>1711</v>
      </c>
    </row>
    <row r="7817" spans="2:6" x14ac:dyDescent="0.35">
      <c r="B7817" s="752" t="s">
        <v>1700</v>
      </c>
      <c r="C7817" s="752">
        <v>3820</v>
      </c>
      <c r="D7817" s="343" t="s">
        <v>1854</v>
      </c>
      <c r="E7817" s="752" t="s">
        <v>435</v>
      </c>
      <c r="F7817" s="752" t="s">
        <v>1711</v>
      </c>
    </row>
    <row r="7818" spans="2:6" x14ac:dyDescent="0.35">
      <c r="B7818" s="752" t="s">
        <v>1700</v>
      </c>
      <c r="C7818" s="752">
        <v>3820</v>
      </c>
      <c r="D7818" s="343" t="s">
        <v>9747</v>
      </c>
      <c r="E7818" s="752" t="s">
        <v>435</v>
      </c>
      <c r="F7818" s="752" t="s">
        <v>1711</v>
      </c>
    </row>
    <row r="7819" spans="2:6" x14ac:dyDescent="0.35">
      <c r="B7819" s="752" t="s">
        <v>1700</v>
      </c>
      <c r="C7819" s="752">
        <v>3821</v>
      </c>
      <c r="D7819" s="343" t="s">
        <v>6724</v>
      </c>
      <c r="E7819" s="752" t="s">
        <v>435</v>
      </c>
      <c r="F7819" s="752" t="s">
        <v>1698</v>
      </c>
    </row>
    <row r="7820" spans="2:6" x14ac:dyDescent="0.35">
      <c r="B7820" s="752" t="s">
        <v>1700</v>
      </c>
      <c r="C7820" s="752">
        <v>3821</v>
      </c>
      <c r="D7820" s="343" t="s">
        <v>9746</v>
      </c>
      <c r="E7820" s="752" t="s">
        <v>435</v>
      </c>
      <c r="F7820" s="752" t="s">
        <v>1698</v>
      </c>
    </row>
    <row r="7821" spans="2:6" x14ac:dyDescent="0.35">
      <c r="B7821" s="752" t="s">
        <v>1700</v>
      </c>
      <c r="C7821" s="752">
        <v>3821</v>
      </c>
      <c r="D7821" s="343" t="s">
        <v>9745</v>
      </c>
      <c r="E7821" s="752" t="s">
        <v>435</v>
      </c>
      <c r="F7821" s="752" t="s">
        <v>1698</v>
      </c>
    </row>
    <row r="7822" spans="2:6" x14ac:dyDescent="0.35">
      <c r="B7822" s="752" t="s">
        <v>1700</v>
      </c>
      <c r="C7822" s="752">
        <v>3821</v>
      </c>
      <c r="D7822" s="343" t="s">
        <v>9744</v>
      </c>
      <c r="E7822" s="752" t="s">
        <v>435</v>
      </c>
      <c r="F7822" s="752" t="s">
        <v>1698</v>
      </c>
    </row>
    <row r="7823" spans="2:6" x14ac:dyDescent="0.35">
      <c r="B7823" s="752" t="s">
        <v>1700</v>
      </c>
      <c r="C7823" s="752">
        <v>3821</v>
      </c>
      <c r="D7823" s="343" t="s">
        <v>9743</v>
      </c>
      <c r="E7823" s="752" t="s">
        <v>435</v>
      </c>
      <c r="F7823" s="752" t="s">
        <v>1698</v>
      </c>
    </row>
    <row r="7824" spans="2:6" x14ac:dyDescent="0.35">
      <c r="B7824" s="752" t="s">
        <v>1700</v>
      </c>
      <c r="C7824" s="752">
        <v>3821</v>
      </c>
      <c r="D7824" s="343" t="s">
        <v>9742</v>
      </c>
      <c r="E7824" s="752" t="s">
        <v>435</v>
      </c>
      <c r="F7824" s="752" t="s">
        <v>1698</v>
      </c>
    </row>
    <row r="7825" spans="2:6" x14ac:dyDescent="0.35">
      <c r="B7825" s="752" t="s">
        <v>1700</v>
      </c>
      <c r="C7825" s="752">
        <v>3821</v>
      </c>
      <c r="D7825" s="343" t="s">
        <v>3902</v>
      </c>
      <c r="E7825" s="752" t="s">
        <v>435</v>
      </c>
      <c r="F7825" s="752" t="s">
        <v>1698</v>
      </c>
    </row>
    <row r="7826" spans="2:6" x14ac:dyDescent="0.35">
      <c r="B7826" s="752" t="s">
        <v>1700</v>
      </c>
      <c r="C7826" s="752">
        <v>3821</v>
      </c>
      <c r="D7826" s="343" t="s">
        <v>9741</v>
      </c>
      <c r="E7826" s="752" t="s">
        <v>435</v>
      </c>
      <c r="F7826" s="752" t="s">
        <v>1698</v>
      </c>
    </row>
    <row r="7827" spans="2:6" x14ac:dyDescent="0.35">
      <c r="B7827" s="752" t="s">
        <v>1700</v>
      </c>
      <c r="C7827" s="752">
        <v>3821</v>
      </c>
      <c r="D7827" s="343" t="s">
        <v>9740</v>
      </c>
      <c r="E7827" s="752" t="s">
        <v>435</v>
      </c>
      <c r="F7827" s="752" t="s">
        <v>1698</v>
      </c>
    </row>
    <row r="7828" spans="2:6" x14ac:dyDescent="0.35">
      <c r="B7828" s="752" t="s">
        <v>1700</v>
      </c>
      <c r="C7828" s="752">
        <v>3821</v>
      </c>
      <c r="D7828" s="343" t="s">
        <v>9739</v>
      </c>
      <c r="E7828" s="752" t="s">
        <v>435</v>
      </c>
      <c r="F7828" s="752" t="s">
        <v>1698</v>
      </c>
    </row>
    <row r="7829" spans="2:6" x14ac:dyDescent="0.35">
      <c r="B7829" s="752" t="s">
        <v>1700</v>
      </c>
      <c r="C7829" s="752">
        <v>3821</v>
      </c>
      <c r="D7829" s="343" t="s">
        <v>2430</v>
      </c>
      <c r="E7829" s="752" t="s">
        <v>435</v>
      </c>
      <c r="F7829" s="752" t="s">
        <v>1698</v>
      </c>
    </row>
    <row r="7830" spans="2:6" x14ac:dyDescent="0.35">
      <c r="B7830" s="752" t="s">
        <v>1700</v>
      </c>
      <c r="C7830" s="752">
        <v>3821</v>
      </c>
      <c r="D7830" s="343" t="s">
        <v>9738</v>
      </c>
      <c r="E7830" s="752" t="s">
        <v>435</v>
      </c>
      <c r="F7830" s="752" t="s">
        <v>1698</v>
      </c>
    </row>
    <row r="7831" spans="2:6" x14ac:dyDescent="0.35">
      <c r="B7831" s="752" t="s">
        <v>1700</v>
      </c>
      <c r="C7831" s="752">
        <v>3821</v>
      </c>
      <c r="D7831" s="343" t="s">
        <v>9737</v>
      </c>
      <c r="E7831" s="752" t="s">
        <v>435</v>
      </c>
      <c r="F7831" s="752" t="s">
        <v>1698</v>
      </c>
    </row>
    <row r="7832" spans="2:6" x14ac:dyDescent="0.35">
      <c r="B7832" s="752" t="s">
        <v>1700</v>
      </c>
      <c r="C7832" s="752">
        <v>3821</v>
      </c>
      <c r="D7832" s="343" t="s">
        <v>9736</v>
      </c>
      <c r="E7832" s="752" t="s">
        <v>435</v>
      </c>
      <c r="F7832" s="752" t="s">
        <v>1698</v>
      </c>
    </row>
    <row r="7833" spans="2:6" x14ac:dyDescent="0.35">
      <c r="B7833" s="752" t="s">
        <v>1700</v>
      </c>
      <c r="C7833" s="752">
        <v>3821</v>
      </c>
      <c r="D7833" s="343" t="s">
        <v>9735</v>
      </c>
      <c r="E7833" s="752" t="s">
        <v>435</v>
      </c>
      <c r="F7833" s="752" t="s">
        <v>1698</v>
      </c>
    </row>
    <row r="7834" spans="2:6" x14ac:dyDescent="0.35">
      <c r="B7834" s="752" t="s">
        <v>1700</v>
      </c>
      <c r="C7834" s="752">
        <v>3821</v>
      </c>
      <c r="D7834" s="343" t="s">
        <v>9734</v>
      </c>
      <c r="E7834" s="752" t="s">
        <v>435</v>
      </c>
      <c r="F7834" s="752" t="s">
        <v>1698</v>
      </c>
    </row>
    <row r="7835" spans="2:6" x14ac:dyDescent="0.35">
      <c r="B7835" s="752" t="s">
        <v>1700</v>
      </c>
      <c r="C7835" s="752">
        <v>3821</v>
      </c>
      <c r="D7835" s="343" t="s">
        <v>9733</v>
      </c>
      <c r="E7835" s="752" t="s">
        <v>435</v>
      </c>
      <c r="F7835" s="752" t="s">
        <v>1698</v>
      </c>
    </row>
    <row r="7836" spans="2:6" x14ac:dyDescent="0.35">
      <c r="B7836" s="752" t="s">
        <v>1700</v>
      </c>
      <c r="C7836" s="752">
        <v>3822</v>
      </c>
      <c r="D7836" s="343" t="s">
        <v>9732</v>
      </c>
      <c r="E7836" s="752" t="s">
        <v>435</v>
      </c>
      <c r="F7836" s="752" t="s">
        <v>1698</v>
      </c>
    </row>
    <row r="7837" spans="2:6" x14ac:dyDescent="0.35">
      <c r="B7837" s="752" t="s">
        <v>1700</v>
      </c>
      <c r="C7837" s="752">
        <v>3822</v>
      </c>
      <c r="D7837" s="343" t="s">
        <v>9731</v>
      </c>
      <c r="E7837" s="752" t="s">
        <v>435</v>
      </c>
      <c r="F7837" s="752" t="s">
        <v>1698</v>
      </c>
    </row>
    <row r="7838" spans="2:6" x14ac:dyDescent="0.35">
      <c r="B7838" s="752" t="s">
        <v>1700</v>
      </c>
      <c r="C7838" s="752">
        <v>3822</v>
      </c>
      <c r="D7838" s="343" t="s">
        <v>9730</v>
      </c>
      <c r="E7838" s="752" t="s">
        <v>435</v>
      </c>
      <c r="F7838" s="752" t="s">
        <v>1698</v>
      </c>
    </row>
    <row r="7839" spans="2:6" x14ac:dyDescent="0.35">
      <c r="B7839" s="752" t="s">
        <v>1700</v>
      </c>
      <c r="C7839" s="752">
        <v>3823</v>
      </c>
      <c r="D7839" s="343" t="s">
        <v>9729</v>
      </c>
      <c r="E7839" s="752" t="s">
        <v>435</v>
      </c>
      <c r="F7839" s="752" t="s">
        <v>1698</v>
      </c>
    </row>
    <row r="7840" spans="2:6" x14ac:dyDescent="0.35">
      <c r="B7840" s="752" t="s">
        <v>1700</v>
      </c>
      <c r="C7840" s="752">
        <v>3823</v>
      </c>
      <c r="D7840" s="343" t="s">
        <v>9728</v>
      </c>
      <c r="E7840" s="752" t="s">
        <v>435</v>
      </c>
      <c r="F7840" s="752" t="s">
        <v>1698</v>
      </c>
    </row>
    <row r="7841" spans="2:6" x14ac:dyDescent="0.35">
      <c r="B7841" s="752" t="s">
        <v>1700</v>
      </c>
      <c r="C7841" s="752">
        <v>3823</v>
      </c>
      <c r="D7841" s="343" t="s">
        <v>9727</v>
      </c>
      <c r="E7841" s="752" t="s">
        <v>435</v>
      </c>
      <c r="F7841" s="752" t="s">
        <v>1698</v>
      </c>
    </row>
    <row r="7842" spans="2:6" x14ac:dyDescent="0.35">
      <c r="B7842" s="752" t="s">
        <v>1700</v>
      </c>
      <c r="C7842" s="752">
        <v>3824</v>
      </c>
      <c r="D7842" s="343" t="s">
        <v>7275</v>
      </c>
      <c r="E7842" s="752" t="s">
        <v>435</v>
      </c>
      <c r="F7842" s="752" t="s">
        <v>1698</v>
      </c>
    </row>
    <row r="7843" spans="2:6" x14ac:dyDescent="0.35">
      <c r="B7843" s="752" t="s">
        <v>1700</v>
      </c>
      <c r="C7843" s="752">
        <v>3824</v>
      </c>
      <c r="D7843" s="343" t="s">
        <v>9726</v>
      </c>
      <c r="E7843" s="752" t="s">
        <v>435</v>
      </c>
      <c r="F7843" s="752" t="s">
        <v>1698</v>
      </c>
    </row>
    <row r="7844" spans="2:6" x14ac:dyDescent="0.35">
      <c r="B7844" s="752" t="s">
        <v>1700</v>
      </c>
      <c r="C7844" s="752">
        <v>3824</v>
      </c>
      <c r="D7844" s="343" t="s">
        <v>9725</v>
      </c>
      <c r="E7844" s="752" t="s">
        <v>435</v>
      </c>
      <c r="F7844" s="752" t="s">
        <v>1698</v>
      </c>
    </row>
    <row r="7845" spans="2:6" x14ac:dyDescent="0.35">
      <c r="B7845" s="752" t="s">
        <v>1700</v>
      </c>
      <c r="C7845" s="752">
        <v>3824</v>
      </c>
      <c r="D7845" s="343" t="s">
        <v>3060</v>
      </c>
      <c r="E7845" s="752" t="s">
        <v>435</v>
      </c>
      <c r="F7845" s="752" t="s">
        <v>1698</v>
      </c>
    </row>
    <row r="7846" spans="2:6" x14ac:dyDescent="0.35">
      <c r="B7846" s="752" t="s">
        <v>1700</v>
      </c>
      <c r="C7846" s="752">
        <v>3824</v>
      </c>
      <c r="D7846" s="343" t="s">
        <v>9724</v>
      </c>
      <c r="E7846" s="752" t="s">
        <v>435</v>
      </c>
      <c r="F7846" s="752" t="s">
        <v>1698</v>
      </c>
    </row>
    <row r="7847" spans="2:6" x14ac:dyDescent="0.35">
      <c r="B7847" s="752" t="s">
        <v>1700</v>
      </c>
      <c r="C7847" s="752">
        <v>3824</v>
      </c>
      <c r="D7847" s="343" t="s">
        <v>9723</v>
      </c>
      <c r="E7847" s="752" t="s">
        <v>435</v>
      </c>
      <c r="F7847" s="752" t="s">
        <v>1698</v>
      </c>
    </row>
    <row r="7848" spans="2:6" x14ac:dyDescent="0.35">
      <c r="B7848" s="752" t="s">
        <v>1700</v>
      </c>
      <c r="C7848" s="752">
        <v>3825</v>
      </c>
      <c r="D7848" s="343" t="s">
        <v>9722</v>
      </c>
      <c r="E7848" s="752" t="s">
        <v>435</v>
      </c>
      <c r="F7848" s="752" t="s">
        <v>1698</v>
      </c>
    </row>
    <row r="7849" spans="2:6" x14ac:dyDescent="0.35">
      <c r="B7849" s="752" t="s">
        <v>1700</v>
      </c>
      <c r="C7849" s="752">
        <v>3825</v>
      </c>
      <c r="D7849" s="343" t="s">
        <v>9721</v>
      </c>
      <c r="E7849" s="752" t="s">
        <v>435</v>
      </c>
      <c r="F7849" s="752" t="s">
        <v>1698</v>
      </c>
    </row>
    <row r="7850" spans="2:6" x14ac:dyDescent="0.35">
      <c r="B7850" s="752" t="s">
        <v>1700</v>
      </c>
      <c r="C7850" s="752">
        <v>3825</v>
      </c>
      <c r="D7850" s="343" t="s">
        <v>9720</v>
      </c>
      <c r="E7850" s="752" t="s">
        <v>435</v>
      </c>
      <c r="F7850" s="752" t="s">
        <v>1698</v>
      </c>
    </row>
    <row r="7851" spans="2:6" x14ac:dyDescent="0.35">
      <c r="B7851" s="752" t="s">
        <v>1700</v>
      </c>
      <c r="C7851" s="752">
        <v>3825</v>
      </c>
      <c r="D7851" s="343" t="s">
        <v>9719</v>
      </c>
      <c r="E7851" s="752" t="s">
        <v>435</v>
      </c>
      <c r="F7851" s="752" t="s">
        <v>1698</v>
      </c>
    </row>
    <row r="7852" spans="2:6" x14ac:dyDescent="0.35">
      <c r="B7852" s="752" t="s">
        <v>1700</v>
      </c>
      <c r="C7852" s="752">
        <v>3825</v>
      </c>
      <c r="D7852" s="343" t="s">
        <v>9718</v>
      </c>
      <c r="E7852" s="752" t="s">
        <v>435</v>
      </c>
      <c r="F7852" s="752" t="s">
        <v>1698</v>
      </c>
    </row>
    <row r="7853" spans="2:6" x14ac:dyDescent="0.35">
      <c r="B7853" s="752" t="s">
        <v>1700</v>
      </c>
      <c r="C7853" s="752">
        <v>3825</v>
      </c>
      <c r="D7853" s="343" t="s">
        <v>9717</v>
      </c>
      <c r="E7853" s="752" t="s">
        <v>435</v>
      </c>
      <c r="F7853" s="752" t="s">
        <v>1698</v>
      </c>
    </row>
    <row r="7854" spans="2:6" x14ac:dyDescent="0.35">
      <c r="B7854" s="752" t="s">
        <v>1700</v>
      </c>
      <c r="C7854" s="752">
        <v>3825</v>
      </c>
      <c r="D7854" s="343" t="s">
        <v>9716</v>
      </c>
      <c r="E7854" s="752" t="s">
        <v>435</v>
      </c>
      <c r="F7854" s="752" t="s">
        <v>1698</v>
      </c>
    </row>
    <row r="7855" spans="2:6" x14ac:dyDescent="0.35">
      <c r="B7855" s="752" t="s">
        <v>1700</v>
      </c>
      <c r="C7855" s="752">
        <v>3825</v>
      </c>
      <c r="D7855" s="343" t="s">
        <v>9715</v>
      </c>
      <c r="E7855" s="752" t="s">
        <v>435</v>
      </c>
      <c r="F7855" s="752" t="s">
        <v>1698</v>
      </c>
    </row>
    <row r="7856" spans="2:6" x14ac:dyDescent="0.35">
      <c r="B7856" s="752" t="s">
        <v>1700</v>
      </c>
      <c r="C7856" s="752">
        <v>3825</v>
      </c>
      <c r="D7856" s="343" t="s">
        <v>9714</v>
      </c>
      <c r="E7856" s="752" t="s">
        <v>435</v>
      </c>
      <c r="F7856" s="752" t="s">
        <v>1698</v>
      </c>
    </row>
    <row r="7857" spans="2:6" x14ac:dyDescent="0.35">
      <c r="B7857" s="752" t="s">
        <v>1700</v>
      </c>
      <c r="C7857" s="752">
        <v>3825</v>
      </c>
      <c r="D7857" s="343" t="s">
        <v>9713</v>
      </c>
      <c r="E7857" s="752" t="s">
        <v>435</v>
      </c>
      <c r="F7857" s="752" t="s">
        <v>1698</v>
      </c>
    </row>
    <row r="7858" spans="2:6" x14ac:dyDescent="0.35">
      <c r="B7858" s="752" t="s">
        <v>1700</v>
      </c>
      <c r="C7858" s="752">
        <v>3825</v>
      </c>
      <c r="D7858" s="343" t="s">
        <v>9712</v>
      </c>
      <c r="E7858" s="752" t="s">
        <v>435</v>
      </c>
      <c r="F7858" s="752" t="s">
        <v>1698</v>
      </c>
    </row>
    <row r="7859" spans="2:6" x14ac:dyDescent="0.35">
      <c r="B7859" s="752" t="s">
        <v>1700</v>
      </c>
      <c r="C7859" s="752">
        <v>3825</v>
      </c>
      <c r="D7859" s="343" t="s">
        <v>9711</v>
      </c>
      <c r="E7859" s="752" t="s">
        <v>435</v>
      </c>
      <c r="F7859" s="752" t="s">
        <v>1698</v>
      </c>
    </row>
    <row r="7860" spans="2:6" x14ac:dyDescent="0.35">
      <c r="B7860" s="752" t="s">
        <v>1700</v>
      </c>
      <c r="C7860" s="752">
        <v>3825</v>
      </c>
      <c r="D7860" s="343" t="s">
        <v>2402</v>
      </c>
      <c r="E7860" s="752" t="s">
        <v>435</v>
      </c>
      <c r="F7860" s="752" t="s">
        <v>1698</v>
      </c>
    </row>
    <row r="7861" spans="2:6" x14ac:dyDescent="0.35">
      <c r="B7861" s="752" t="s">
        <v>1700</v>
      </c>
      <c r="C7861" s="752">
        <v>3825</v>
      </c>
      <c r="D7861" s="343" t="s">
        <v>9710</v>
      </c>
      <c r="E7861" s="752" t="s">
        <v>435</v>
      </c>
      <c r="F7861" s="752" t="s">
        <v>1711</v>
      </c>
    </row>
    <row r="7862" spans="2:6" x14ac:dyDescent="0.35">
      <c r="B7862" s="752" t="s">
        <v>1700</v>
      </c>
      <c r="C7862" s="752">
        <v>3825</v>
      </c>
      <c r="D7862" s="343" t="s">
        <v>9709</v>
      </c>
      <c r="E7862" s="752" t="s">
        <v>435</v>
      </c>
      <c r="F7862" s="752" t="s">
        <v>1711</v>
      </c>
    </row>
    <row r="7863" spans="2:6" x14ac:dyDescent="0.35">
      <c r="B7863" s="752" t="s">
        <v>1700</v>
      </c>
      <c r="C7863" s="752">
        <v>3825</v>
      </c>
      <c r="D7863" s="343" t="s">
        <v>9708</v>
      </c>
      <c r="E7863" s="752" t="s">
        <v>435</v>
      </c>
      <c r="F7863" s="752" t="s">
        <v>1698</v>
      </c>
    </row>
    <row r="7864" spans="2:6" x14ac:dyDescent="0.35">
      <c r="B7864" s="752" t="s">
        <v>1700</v>
      </c>
      <c r="C7864" s="752">
        <v>3825</v>
      </c>
      <c r="D7864" s="343" t="s">
        <v>9707</v>
      </c>
      <c r="E7864" s="752" t="s">
        <v>435</v>
      </c>
      <c r="F7864" s="752" t="s">
        <v>1698</v>
      </c>
    </row>
    <row r="7865" spans="2:6" x14ac:dyDescent="0.35">
      <c r="B7865" s="752" t="s">
        <v>1700</v>
      </c>
      <c r="C7865" s="752">
        <v>3825</v>
      </c>
      <c r="D7865" s="343" t="s">
        <v>9706</v>
      </c>
      <c r="E7865" s="752" t="s">
        <v>435</v>
      </c>
      <c r="F7865" s="752" t="s">
        <v>1698</v>
      </c>
    </row>
    <row r="7866" spans="2:6" x14ac:dyDescent="0.35">
      <c r="B7866" s="752" t="s">
        <v>1700</v>
      </c>
      <c r="C7866" s="752">
        <v>3825</v>
      </c>
      <c r="D7866" s="343" t="s">
        <v>9705</v>
      </c>
      <c r="E7866" s="752" t="s">
        <v>435</v>
      </c>
      <c r="F7866" s="752" t="s">
        <v>1698</v>
      </c>
    </row>
    <row r="7867" spans="2:6" x14ac:dyDescent="0.35">
      <c r="B7867" s="752" t="s">
        <v>1700</v>
      </c>
      <c r="C7867" s="752">
        <v>3825</v>
      </c>
      <c r="D7867" s="343" t="s">
        <v>9704</v>
      </c>
      <c r="E7867" s="752" t="s">
        <v>435</v>
      </c>
      <c r="F7867" s="752" t="s">
        <v>1698</v>
      </c>
    </row>
    <row r="7868" spans="2:6" x14ac:dyDescent="0.35">
      <c r="B7868" s="752" t="s">
        <v>1700</v>
      </c>
      <c r="C7868" s="752">
        <v>3825</v>
      </c>
      <c r="D7868" s="343" t="s">
        <v>9703</v>
      </c>
      <c r="E7868" s="752" t="s">
        <v>435</v>
      </c>
      <c r="F7868" s="752" t="s">
        <v>1698</v>
      </c>
    </row>
    <row r="7869" spans="2:6" x14ac:dyDescent="0.35">
      <c r="B7869" s="752" t="s">
        <v>1700</v>
      </c>
      <c r="C7869" s="752">
        <v>3825</v>
      </c>
      <c r="D7869" s="343" t="s">
        <v>9702</v>
      </c>
      <c r="E7869" s="752" t="s">
        <v>435</v>
      </c>
      <c r="F7869" s="752" t="s">
        <v>1698</v>
      </c>
    </row>
    <row r="7870" spans="2:6" x14ac:dyDescent="0.35">
      <c r="B7870" s="752" t="s">
        <v>1700</v>
      </c>
      <c r="C7870" s="752">
        <v>3825</v>
      </c>
      <c r="D7870" s="343" t="s">
        <v>9701</v>
      </c>
      <c r="E7870" s="752" t="s">
        <v>435</v>
      </c>
      <c r="F7870" s="752" t="s">
        <v>1698</v>
      </c>
    </row>
    <row r="7871" spans="2:6" x14ac:dyDescent="0.35">
      <c r="B7871" s="752" t="s">
        <v>1700</v>
      </c>
      <c r="C7871" s="752">
        <v>3825</v>
      </c>
      <c r="D7871" s="343" t="s">
        <v>9700</v>
      </c>
      <c r="E7871" s="752" t="s">
        <v>435</v>
      </c>
      <c r="F7871" s="752" t="s">
        <v>1698</v>
      </c>
    </row>
    <row r="7872" spans="2:6" x14ac:dyDescent="0.35">
      <c r="B7872" s="752" t="s">
        <v>1700</v>
      </c>
      <c r="C7872" s="752">
        <v>3825</v>
      </c>
      <c r="D7872" s="343" t="s">
        <v>9699</v>
      </c>
      <c r="E7872" s="752" t="s">
        <v>435</v>
      </c>
      <c r="F7872" s="752" t="s">
        <v>1698</v>
      </c>
    </row>
    <row r="7873" spans="2:6" x14ac:dyDescent="0.35">
      <c r="B7873" s="752" t="s">
        <v>1700</v>
      </c>
      <c r="C7873" s="752">
        <v>3825</v>
      </c>
      <c r="D7873" s="343" t="s">
        <v>1932</v>
      </c>
      <c r="E7873" s="752" t="s">
        <v>435</v>
      </c>
      <c r="F7873" s="752" t="s">
        <v>1698</v>
      </c>
    </row>
    <row r="7874" spans="2:6" x14ac:dyDescent="0.35">
      <c r="B7874" s="752" t="s">
        <v>1700</v>
      </c>
      <c r="C7874" s="752">
        <v>3825</v>
      </c>
      <c r="D7874" s="343" t="s">
        <v>9698</v>
      </c>
      <c r="E7874" s="752" t="s">
        <v>435</v>
      </c>
      <c r="F7874" s="752" t="s">
        <v>1698</v>
      </c>
    </row>
    <row r="7875" spans="2:6" x14ac:dyDescent="0.35">
      <c r="B7875" s="752" t="s">
        <v>1700</v>
      </c>
      <c r="C7875" s="752">
        <v>3825</v>
      </c>
      <c r="D7875" s="343" t="s">
        <v>9697</v>
      </c>
      <c r="E7875" s="752" t="s">
        <v>435</v>
      </c>
      <c r="F7875" s="752" t="s">
        <v>1698</v>
      </c>
    </row>
    <row r="7876" spans="2:6" x14ac:dyDescent="0.35">
      <c r="B7876" s="752" t="s">
        <v>1700</v>
      </c>
      <c r="C7876" s="752">
        <v>3825</v>
      </c>
      <c r="D7876" s="343" t="s">
        <v>9696</v>
      </c>
      <c r="E7876" s="752" t="s">
        <v>435</v>
      </c>
      <c r="F7876" s="752" t="s">
        <v>1698</v>
      </c>
    </row>
    <row r="7877" spans="2:6" x14ac:dyDescent="0.35">
      <c r="B7877" s="752" t="s">
        <v>1700</v>
      </c>
      <c r="C7877" s="752">
        <v>3831</v>
      </c>
      <c r="D7877" s="343" t="s">
        <v>9695</v>
      </c>
      <c r="E7877" s="752" t="s">
        <v>435</v>
      </c>
      <c r="F7877" s="752" t="s">
        <v>1698</v>
      </c>
    </row>
    <row r="7878" spans="2:6" x14ac:dyDescent="0.35">
      <c r="B7878" s="752" t="s">
        <v>1700</v>
      </c>
      <c r="C7878" s="752">
        <v>3831</v>
      </c>
      <c r="D7878" s="343" t="s">
        <v>9694</v>
      </c>
      <c r="E7878" s="752" t="s">
        <v>435</v>
      </c>
      <c r="F7878" s="752" t="s">
        <v>1698</v>
      </c>
    </row>
    <row r="7879" spans="2:6" x14ac:dyDescent="0.35">
      <c r="B7879" s="752" t="s">
        <v>1700</v>
      </c>
      <c r="C7879" s="752">
        <v>3831</v>
      </c>
      <c r="D7879" s="343" t="s">
        <v>9693</v>
      </c>
      <c r="E7879" s="752" t="s">
        <v>435</v>
      </c>
      <c r="F7879" s="752" t="s">
        <v>1698</v>
      </c>
    </row>
    <row r="7880" spans="2:6" x14ac:dyDescent="0.35">
      <c r="B7880" s="752" t="s">
        <v>1700</v>
      </c>
      <c r="C7880" s="752">
        <v>3832</v>
      </c>
      <c r="D7880" s="343" t="s">
        <v>9692</v>
      </c>
      <c r="E7880" s="752" t="s">
        <v>435</v>
      </c>
      <c r="F7880" s="752" t="s">
        <v>1698</v>
      </c>
    </row>
    <row r="7881" spans="2:6" x14ac:dyDescent="0.35">
      <c r="B7881" s="752" t="s">
        <v>1700</v>
      </c>
      <c r="C7881" s="752">
        <v>3832</v>
      </c>
      <c r="D7881" s="343" t="s">
        <v>9691</v>
      </c>
      <c r="E7881" s="752" t="s">
        <v>435</v>
      </c>
      <c r="F7881" s="752" t="s">
        <v>1698</v>
      </c>
    </row>
    <row r="7882" spans="2:6" x14ac:dyDescent="0.35">
      <c r="B7882" s="752" t="s">
        <v>1700</v>
      </c>
      <c r="C7882" s="752">
        <v>3832</v>
      </c>
      <c r="D7882" s="343" t="s">
        <v>9690</v>
      </c>
      <c r="E7882" s="752" t="s">
        <v>435</v>
      </c>
      <c r="F7882" s="752" t="s">
        <v>1698</v>
      </c>
    </row>
    <row r="7883" spans="2:6" x14ac:dyDescent="0.35">
      <c r="B7883" s="752" t="s">
        <v>1700</v>
      </c>
      <c r="C7883" s="752">
        <v>3833</v>
      </c>
      <c r="D7883" s="343" t="s">
        <v>9689</v>
      </c>
      <c r="E7883" s="752" t="s">
        <v>435</v>
      </c>
      <c r="F7883" s="752" t="s">
        <v>1698</v>
      </c>
    </row>
    <row r="7884" spans="2:6" x14ac:dyDescent="0.35">
      <c r="B7884" s="752" t="s">
        <v>1700</v>
      </c>
      <c r="C7884" s="752">
        <v>3833</v>
      </c>
      <c r="D7884" s="343" t="s">
        <v>9688</v>
      </c>
      <c r="E7884" s="752" t="s">
        <v>435</v>
      </c>
      <c r="F7884" s="752" t="s">
        <v>1698</v>
      </c>
    </row>
    <row r="7885" spans="2:6" x14ac:dyDescent="0.35">
      <c r="B7885" s="752" t="s">
        <v>1700</v>
      </c>
      <c r="C7885" s="752">
        <v>3833</v>
      </c>
      <c r="D7885" s="343" t="s">
        <v>9687</v>
      </c>
      <c r="E7885" s="752" t="s">
        <v>435</v>
      </c>
      <c r="F7885" s="752" t="s">
        <v>1698</v>
      </c>
    </row>
    <row r="7886" spans="2:6" x14ac:dyDescent="0.35">
      <c r="B7886" s="752" t="s">
        <v>1700</v>
      </c>
      <c r="C7886" s="752">
        <v>3833</v>
      </c>
      <c r="D7886" s="343" t="s">
        <v>9686</v>
      </c>
      <c r="E7886" s="752" t="s">
        <v>435</v>
      </c>
      <c r="F7886" s="752" t="s">
        <v>1698</v>
      </c>
    </row>
    <row r="7887" spans="2:6" x14ac:dyDescent="0.35">
      <c r="B7887" s="752" t="s">
        <v>1700</v>
      </c>
      <c r="C7887" s="752">
        <v>3833</v>
      </c>
      <c r="D7887" s="343" t="s">
        <v>9685</v>
      </c>
      <c r="E7887" s="752" t="s">
        <v>435</v>
      </c>
      <c r="F7887" s="752" t="s">
        <v>1698</v>
      </c>
    </row>
    <row r="7888" spans="2:6" x14ac:dyDescent="0.35">
      <c r="B7888" s="752" t="s">
        <v>1700</v>
      </c>
      <c r="C7888" s="752">
        <v>3833</v>
      </c>
      <c r="D7888" s="343" t="s">
        <v>9684</v>
      </c>
      <c r="E7888" s="752" t="s">
        <v>435</v>
      </c>
      <c r="F7888" s="752" t="s">
        <v>1698</v>
      </c>
    </row>
    <row r="7889" spans="2:6" x14ac:dyDescent="0.35">
      <c r="B7889" s="752" t="s">
        <v>1700</v>
      </c>
      <c r="C7889" s="752">
        <v>3833</v>
      </c>
      <c r="D7889" s="343" t="s">
        <v>9683</v>
      </c>
      <c r="E7889" s="752" t="s">
        <v>435</v>
      </c>
      <c r="F7889" s="752" t="s">
        <v>1698</v>
      </c>
    </row>
    <row r="7890" spans="2:6" x14ac:dyDescent="0.35">
      <c r="B7890" s="752" t="s">
        <v>1700</v>
      </c>
      <c r="C7890" s="752">
        <v>3833</v>
      </c>
      <c r="D7890" s="343" t="s">
        <v>9682</v>
      </c>
      <c r="E7890" s="752" t="s">
        <v>435</v>
      </c>
      <c r="F7890" s="752" t="s">
        <v>1698</v>
      </c>
    </row>
    <row r="7891" spans="2:6" x14ac:dyDescent="0.35">
      <c r="B7891" s="752" t="s">
        <v>1700</v>
      </c>
      <c r="C7891" s="752">
        <v>3833</v>
      </c>
      <c r="D7891" s="343" t="s">
        <v>9681</v>
      </c>
      <c r="E7891" s="752" t="s">
        <v>435</v>
      </c>
      <c r="F7891" s="752" t="s">
        <v>1698</v>
      </c>
    </row>
    <row r="7892" spans="2:6" x14ac:dyDescent="0.35">
      <c r="B7892" s="752" t="s">
        <v>1700</v>
      </c>
      <c r="C7892" s="752">
        <v>3833</v>
      </c>
      <c r="D7892" s="343" t="s">
        <v>9680</v>
      </c>
      <c r="E7892" s="752" t="s">
        <v>435</v>
      </c>
      <c r="F7892" s="752" t="s">
        <v>1698</v>
      </c>
    </row>
    <row r="7893" spans="2:6" x14ac:dyDescent="0.35">
      <c r="B7893" s="752" t="s">
        <v>1700</v>
      </c>
      <c r="C7893" s="752">
        <v>3833</v>
      </c>
      <c r="D7893" s="343" t="s">
        <v>9679</v>
      </c>
      <c r="E7893" s="752" t="s">
        <v>435</v>
      </c>
      <c r="F7893" s="752" t="s">
        <v>1698</v>
      </c>
    </row>
    <row r="7894" spans="2:6" x14ac:dyDescent="0.35">
      <c r="B7894" s="752" t="s">
        <v>1700</v>
      </c>
      <c r="C7894" s="752">
        <v>3835</v>
      </c>
      <c r="D7894" s="343" t="s">
        <v>9678</v>
      </c>
      <c r="E7894" s="752" t="s">
        <v>435</v>
      </c>
      <c r="F7894" s="752" t="s">
        <v>1698</v>
      </c>
    </row>
    <row r="7895" spans="2:6" x14ac:dyDescent="0.35">
      <c r="B7895" s="752" t="s">
        <v>1700</v>
      </c>
      <c r="C7895" s="752">
        <v>3840</v>
      </c>
      <c r="D7895" s="343" t="s">
        <v>9677</v>
      </c>
      <c r="E7895" s="752" t="s">
        <v>435</v>
      </c>
      <c r="F7895" s="752" t="s">
        <v>1698</v>
      </c>
    </row>
    <row r="7896" spans="2:6" x14ac:dyDescent="0.35">
      <c r="B7896" s="752" t="s">
        <v>1700</v>
      </c>
      <c r="C7896" s="752">
        <v>3840</v>
      </c>
      <c r="D7896" s="343" t="s">
        <v>9676</v>
      </c>
      <c r="E7896" s="752" t="s">
        <v>435</v>
      </c>
      <c r="F7896" s="752" t="s">
        <v>1698</v>
      </c>
    </row>
    <row r="7897" spans="2:6" x14ac:dyDescent="0.35">
      <c r="B7897" s="752" t="s">
        <v>1700</v>
      </c>
      <c r="C7897" s="752">
        <v>3840</v>
      </c>
      <c r="D7897" s="343" t="s">
        <v>9675</v>
      </c>
      <c r="E7897" s="752" t="s">
        <v>435</v>
      </c>
      <c r="F7897" s="752" t="s">
        <v>1698</v>
      </c>
    </row>
    <row r="7898" spans="2:6" x14ac:dyDescent="0.35">
      <c r="B7898" s="752" t="s">
        <v>1700</v>
      </c>
      <c r="C7898" s="752">
        <v>3840</v>
      </c>
      <c r="D7898" s="343" t="s">
        <v>9674</v>
      </c>
      <c r="E7898" s="752" t="s">
        <v>435</v>
      </c>
      <c r="F7898" s="752" t="s">
        <v>1698</v>
      </c>
    </row>
    <row r="7899" spans="2:6" x14ac:dyDescent="0.35">
      <c r="B7899" s="752" t="s">
        <v>1700</v>
      </c>
      <c r="C7899" s="752">
        <v>3840</v>
      </c>
      <c r="D7899" s="343" t="s">
        <v>9673</v>
      </c>
      <c r="E7899" s="752" t="s">
        <v>435</v>
      </c>
      <c r="F7899" s="752" t="s">
        <v>1698</v>
      </c>
    </row>
    <row r="7900" spans="2:6" x14ac:dyDescent="0.35">
      <c r="B7900" s="752" t="s">
        <v>1700</v>
      </c>
      <c r="C7900" s="752">
        <v>3840</v>
      </c>
      <c r="D7900" s="343" t="s">
        <v>9672</v>
      </c>
      <c r="E7900" s="752" t="s">
        <v>435</v>
      </c>
      <c r="F7900" s="752" t="s">
        <v>1698</v>
      </c>
    </row>
    <row r="7901" spans="2:6" x14ac:dyDescent="0.35">
      <c r="B7901" s="752" t="s">
        <v>1700</v>
      </c>
      <c r="C7901" s="752">
        <v>3840</v>
      </c>
      <c r="D7901" s="343" t="s">
        <v>4396</v>
      </c>
      <c r="E7901" s="752" t="s">
        <v>435</v>
      </c>
      <c r="F7901" s="752" t="s">
        <v>1698</v>
      </c>
    </row>
    <row r="7902" spans="2:6" x14ac:dyDescent="0.35">
      <c r="B7902" s="752" t="s">
        <v>1700</v>
      </c>
      <c r="C7902" s="752">
        <v>3840</v>
      </c>
      <c r="D7902" s="343" t="s">
        <v>9671</v>
      </c>
      <c r="E7902" s="752" t="s">
        <v>435</v>
      </c>
      <c r="F7902" s="752" t="s">
        <v>1711</v>
      </c>
    </row>
    <row r="7903" spans="2:6" x14ac:dyDescent="0.35">
      <c r="B7903" s="752" t="s">
        <v>1700</v>
      </c>
      <c r="C7903" s="752">
        <v>3842</v>
      </c>
      <c r="D7903" s="343" t="s">
        <v>8737</v>
      </c>
      <c r="E7903" s="752" t="s">
        <v>435</v>
      </c>
      <c r="F7903" s="752" t="s">
        <v>1698</v>
      </c>
    </row>
    <row r="7904" spans="2:6" x14ac:dyDescent="0.35">
      <c r="B7904" s="752" t="s">
        <v>1700</v>
      </c>
      <c r="C7904" s="752">
        <v>3844</v>
      </c>
      <c r="D7904" s="343" t="s">
        <v>9670</v>
      </c>
      <c r="E7904" s="752" t="s">
        <v>435</v>
      </c>
      <c r="F7904" s="752" t="s">
        <v>1711</v>
      </c>
    </row>
    <row r="7905" spans="2:6" x14ac:dyDescent="0.35">
      <c r="B7905" s="752" t="s">
        <v>1700</v>
      </c>
      <c r="C7905" s="752">
        <v>3844</v>
      </c>
      <c r="D7905" s="343" t="s">
        <v>9669</v>
      </c>
      <c r="E7905" s="752" t="s">
        <v>435</v>
      </c>
      <c r="F7905" s="752" t="s">
        <v>1711</v>
      </c>
    </row>
    <row r="7906" spans="2:6" x14ac:dyDescent="0.35">
      <c r="B7906" s="752" t="s">
        <v>1700</v>
      </c>
      <c r="C7906" s="752">
        <v>3844</v>
      </c>
      <c r="D7906" s="343" t="s">
        <v>9668</v>
      </c>
      <c r="E7906" s="752" t="s">
        <v>435</v>
      </c>
      <c r="F7906" s="752" t="s">
        <v>1711</v>
      </c>
    </row>
    <row r="7907" spans="2:6" x14ac:dyDescent="0.35">
      <c r="B7907" s="752" t="s">
        <v>1700</v>
      </c>
      <c r="C7907" s="752">
        <v>3844</v>
      </c>
      <c r="D7907" s="343" t="s">
        <v>9667</v>
      </c>
      <c r="E7907" s="752" t="s">
        <v>435</v>
      </c>
      <c r="F7907" s="752" t="s">
        <v>1711</v>
      </c>
    </row>
    <row r="7908" spans="2:6" x14ac:dyDescent="0.35">
      <c r="B7908" s="752" t="s">
        <v>1700</v>
      </c>
      <c r="C7908" s="752">
        <v>3844</v>
      </c>
      <c r="D7908" s="343" t="s">
        <v>9666</v>
      </c>
      <c r="E7908" s="752" t="s">
        <v>435</v>
      </c>
      <c r="F7908" s="752" t="s">
        <v>1711</v>
      </c>
    </row>
    <row r="7909" spans="2:6" x14ac:dyDescent="0.35">
      <c r="B7909" s="752" t="s">
        <v>1700</v>
      </c>
      <c r="C7909" s="752">
        <v>3844</v>
      </c>
      <c r="D7909" s="343" t="s">
        <v>9665</v>
      </c>
      <c r="E7909" s="752" t="s">
        <v>435</v>
      </c>
      <c r="F7909" s="752" t="s">
        <v>1711</v>
      </c>
    </row>
    <row r="7910" spans="2:6" x14ac:dyDescent="0.35">
      <c r="B7910" s="752" t="s">
        <v>1700</v>
      </c>
      <c r="C7910" s="752">
        <v>3844</v>
      </c>
      <c r="D7910" s="343" t="s">
        <v>9664</v>
      </c>
      <c r="E7910" s="752" t="s">
        <v>435</v>
      </c>
      <c r="F7910" s="752" t="s">
        <v>1711</v>
      </c>
    </row>
    <row r="7911" spans="2:6" x14ac:dyDescent="0.35">
      <c r="B7911" s="752" t="s">
        <v>1700</v>
      </c>
      <c r="C7911" s="752">
        <v>3844</v>
      </c>
      <c r="D7911" s="343" t="s">
        <v>3507</v>
      </c>
      <c r="E7911" s="752" t="s">
        <v>435</v>
      </c>
      <c r="F7911" s="752" t="s">
        <v>1711</v>
      </c>
    </row>
    <row r="7912" spans="2:6" x14ac:dyDescent="0.35">
      <c r="B7912" s="752" t="s">
        <v>1700</v>
      </c>
      <c r="C7912" s="752">
        <v>3844</v>
      </c>
      <c r="D7912" s="343" t="s">
        <v>9663</v>
      </c>
      <c r="E7912" s="752" t="s">
        <v>435</v>
      </c>
      <c r="F7912" s="752" t="s">
        <v>1711</v>
      </c>
    </row>
    <row r="7913" spans="2:6" x14ac:dyDescent="0.35">
      <c r="B7913" s="752" t="s">
        <v>1700</v>
      </c>
      <c r="C7913" s="752">
        <v>3844</v>
      </c>
      <c r="D7913" s="343" t="s">
        <v>9662</v>
      </c>
      <c r="E7913" s="752" t="s">
        <v>435</v>
      </c>
      <c r="F7913" s="752" t="s">
        <v>1711</v>
      </c>
    </row>
    <row r="7914" spans="2:6" x14ac:dyDescent="0.35">
      <c r="B7914" s="752" t="s">
        <v>1700</v>
      </c>
      <c r="C7914" s="752">
        <v>3844</v>
      </c>
      <c r="D7914" s="343" t="s">
        <v>9661</v>
      </c>
      <c r="E7914" s="752" t="s">
        <v>435</v>
      </c>
      <c r="F7914" s="752" t="s">
        <v>1711</v>
      </c>
    </row>
    <row r="7915" spans="2:6" x14ac:dyDescent="0.35">
      <c r="B7915" s="752" t="s">
        <v>1700</v>
      </c>
      <c r="C7915" s="752">
        <v>3844</v>
      </c>
      <c r="D7915" s="343" t="s">
        <v>9660</v>
      </c>
      <c r="E7915" s="752" t="s">
        <v>435</v>
      </c>
      <c r="F7915" s="752" t="s">
        <v>1711</v>
      </c>
    </row>
    <row r="7916" spans="2:6" x14ac:dyDescent="0.35">
      <c r="B7916" s="752" t="s">
        <v>1700</v>
      </c>
      <c r="C7916" s="752">
        <v>3844</v>
      </c>
      <c r="D7916" s="343" t="s">
        <v>9659</v>
      </c>
      <c r="E7916" s="752" t="s">
        <v>435</v>
      </c>
      <c r="F7916" s="752" t="s">
        <v>1711</v>
      </c>
    </row>
    <row r="7917" spans="2:6" x14ac:dyDescent="0.35">
      <c r="B7917" s="752" t="s">
        <v>1700</v>
      </c>
      <c r="C7917" s="752">
        <v>3844</v>
      </c>
      <c r="D7917" s="343" t="s">
        <v>9658</v>
      </c>
      <c r="E7917" s="752" t="s">
        <v>435</v>
      </c>
      <c r="F7917" s="752" t="s">
        <v>1711</v>
      </c>
    </row>
    <row r="7918" spans="2:6" x14ac:dyDescent="0.35">
      <c r="B7918" s="752" t="s">
        <v>1700</v>
      </c>
      <c r="C7918" s="752">
        <v>3844</v>
      </c>
      <c r="D7918" s="343" t="s">
        <v>9657</v>
      </c>
      <c r="E7918" s="752" t="s">
        <v>435</v>
      </c>
      <c r="F7918" s="752" t="s">
        <v>1711</v>
      </c>
    </row>
    <row r="7919" spans="2:6" x14ac:dyDescent="0.35">
      <c r="B7919" s="752" t="s">
        <v>1700</v>
      </c>
      <c r="C7919" s="752">
        <v>3844</v>
      </c>
      <c r="D7919" s="343" t="s">
        <v>9656</v>
      </c>
      <c r="E7919" s="752" t="s">
        <v>435</v>
      </c>
      <c r="F7919" s="752" t="s">
        <v>1711</v>
      </c>
    </row>
    <row r="7920" spans="2:6" x14ac:dyDescent="0.35">
      <c r="B7920" s="752" t="s">
        <v>1700</v>
      </c>
      <c r="C7920" s="752">
        <v>3847</v>
      </c>
      <c r="D7920" s="343" t="s">
        <v>9655</v>
      </c>
      <c r="E7920" s="752" t="s">
        <v>435</v>
      </c>
      <c r="F7920" s="752" t="s">
        <v>1698</v>
      </c>
    </row>
    <row r="7921" spans="2:6" x14ac:dyDescent="0.35">
      <c r="B7921" s="752" t="s">
        <v>1700</v>
      </c>
      <c r="C7921" s="752">
        <v>3847</v>
      </c>
      <c r="D7921" s="343" t="s">
        <v>9654</v>
      </c>
      <c r="E7921" s="752" t="s">
        <v>435</v>
      </c>
      <c r="F7921" s="752" t="s">
        <v>1698</v>
      </c>
    </row>
    <row r="7922" spans="2:6" x14ac:dyDescent="0.35">
      <c r="B7922" s="752" t="s">
        <v>1700</v>
      </c>
      <c r="C7922" s="752">
        <v>3847</v>
      </c>
      <c r="D7922" s="343" t="s">
        <v>5055</v>
      </c>
      <c r="E7922" s="752" t="s">
        <v>435</v>
      </c>
      <c r="F7922" s="752" t="s">
        <v>1698</v>
      </c>
    </row>
    <row r="7923" spans="2:6" x14ac:dyDescent="0.35">
      <c r="B7923" s="752" t="s">
        <v>1700</v>
      </c>
      <c r="C7923" s="752">
        <v>3847</v>
      </c>
      <c r="D7923" s="343" t="s">
        <v>9653</v>
      </c>
      <c r="E7923" s="752" t="s">
        <v>435</v>
      </c>
      <c r="F7923" s="752" t="s">
        <v>1698</v>
      </c>
    </row>
    <row r="7924" spans="2:6" x14ac:dyDescent="0.35">
      <c r="B7924" s="752" t="s">
        <v>1700</v>
      </c>
      <c r="C7924" s="752">
        <v>3847</v>
      </c>
      <c r="D7924" s="343" t="s">
        <v>9652</v>
      </c>
      <c r="E7924" s="752" t="s">
        <v>435</v>
      </c>
      <c r="F7924" s="752" t="s">
        <v>1698</v>
      </c>
    </row>
    <row r="7925" spans="2:6" x14ac:dyDescent="0.35">
      <c r="B7925" s="752" t="s">
        <v>1700</v>
      </c>
      <c r="C7925" s="752">
        <v>3850</v>
      </c>
      <c r="D7925" s="343" t="s">
        <v>9651</v>
      </c>
      <c r="E7925" s="752" t="s">
        <v>435</v>
      </c>
      <c r="F7925" s="752" t="s">
        <v>1711</v>
      </c>
    </row>
    <row r="7926" spans="2:6" x14ac:dyDescent="0.35">
      <c r="B7926" s="752" t="s">
        <v>1700</v>
      </c>
      <c r="C7926" s="752">
        <v>3850</v>
      </c>
      <c r="D7926" s="343" t="s">
        <v>9650</v>
      </c>
      <c r="E7926" s="752" t="s">
        <v>435</v>
      </c>
      <c r="F7926" s="752" t="s">
        <v>1711</v>
      </c>
    </row>
    <row r="7927" spans="2:6" x14ac:dyDescent="0.35">
      <c r="B7927" s="752" t="s">
        <v>1700</v>
      </c>
      <c r="C7927" s="752">
        <v>3851</v>
      </c>
      <c r="D7927" s="343" t="s">
        <v>9649</v>
      </c>
      <c r="E7927" s="752" t="s">
        <v>435</v>
      </c>
      <c r="F7927" s="752" t="s">
        <v>1698</v>
      </c>
    </row>
    <row r="7928" spans="2:6" x14ac:dyDescent="0.35">
      <c r="B7928" s="752" t="s">
        <v>1700</v>
      </c>
      <c r="C7928" s="752">
        <v>3851</v>
      </c>
      <c r="D7928" s="343" t="s">
        <v>9648</v>
      </c>
      <c r="E7928" s="752" t="s">
        <v>435</v>
      </c>
      <c r="F7928" s="752" t="s">
        <v>1698</v>
      </c>
    </row>
    <row r="7929" spans="2:6" x14ac:dyDescent="0.35">
      <c r="B7929" s="752" t="s">
        <v>1700</v>
      </c>
      <c r="C7929" s="752">
        <v>3851</v>
      </c>
      <c r="D7929" s="343" t="s">
        <v>9647</v>
      </c>
      <c r="E7929" s="752" t="s">
        <v>435</v>
      </c>
      <c r="F7929" s="752" t="s">
        <v>1698</v>
      </c>
    </row>
    <row r="7930" spans="2:6" x14ac:dyDescent="0.35">
      <c r="B7930" s="752" t="s">
        <v>1700</v>
      </c>
      <c r="C7930" s="752">
        <v>3851</v>
      </c>
      <c r="D7930" s="343" t="s">
        <v>9646</v>
      </c>
      <c r="E7930" s="752" t="s">
        <v>435</v>
      </c>
      <c r="F7930" s="752" t="s">
        <v>1698</v>
      </c>
    </row>
    <row r="7931" spans="2:6" x14ac:dyDescent="0.35">
      <c r="B7931" s="752" t="s">
        <v>1700</v>
      </c>
      <c r="C7931" s="752">
        <v>3851</v>
      </c>
      <c r="D7931" s="343" t="s">
        <v>9645</v>
      </c>
      <c r="E7931" s="752" t="s">
        <v>435</v>
      </c>
      <c r="F7931" s="752" t="s">
        <v>1698</v>
      </c>
    </row>
    <row r="7932" spans="2:6" x14ac:dyDescent="0.35">
      <c r="B7932" s="752" t="s">
        <v>1700</v>
      </c>
      <c r="C7932" s="752">
        <v>3851</v>
      </c>
      <c r="D7932" s="343" t="s">
        <v>9644</v>
      </c>
      <c r="E7932" s="752" t="s">
        <v>435</v>
      </c>
      <c r="F7932" s="752" t="s">
        <v>1698</v>
      </c>
    </row>
    <row r="7933" spans="2:6" x14ac:dyDescent="0.35">
      <c r="B7933" s="752" t="s">
        <v>1700</v>
      </c>
      <c r="C7933" s="752">
        <v>3851</v>
      </c>
      <c r="D7933" s="343" t="s">
        <v>9643</v>
      </c>
      <c r="E7933" s="752" t="s">
        <v>435</v>
      </c>
      <c r="F7933" s="752" t="s">
        <v>1698</v>
      </c>
    </row>
    <row r="7934" spans="2:6" x14ac:dyDescent="0.35">
      <c r="B7934" s="752" t="s">
        <v>1700</v>
      </c>
      <c r="C7934" s="752">
        <v>3851</v>
      </c>
      <c r="D7934" s="343" t="s">
        <v>9642</v>
      </c>
      <c r="E7934" s="752" t="s">
        <v>435</v>
      </c>
      <c r="F7934" s="752" t="s">
        <v>1698</v>
      </c>
    </row>
    <row r="7935" spans="2:6" x14ac:dyDescent="0.35">
      <c r="B7935" s="752" t="s">
        <v>1700</v>
      </c>
      <c r="C7935" s="752">
        <v>3851</v>
      </c>
      <c r="D7935" s="343" t="s">
        <v>5959</v>
      </c>
      <c r="E7935" s="752" t="s">
        <v>435</v>
      </c>
      <c r="F7935" s="752" t="s">
        <v>1698</v>
      </c>
    </row>
    <row r="7936" spans="2:6" x14ac:dyDescent="0.35">
      <c r="B7936" s="752" t="s">
        <v>1700</v>
      </c>
      <c r="C7936" s="752">
        <v>3851</v>
      </c>
      <c r="D7936" s="343" t="s">
        <v>9641</v>
      </c>
      <c r="E7936" s="752" t="s">
        <v>435</v>
      </c>
      <c r="F7936" s="752" t="s">
        <v>1698</v>
      </c>
    </row>
    <row r="7937" spans="2:6" x14ac:dyDescent="0.35">
      <c r="B7937" s="752" t="s">
        <v>1700</v>
      </c>
      <c r="C7937" s="752">
        <v>3851</v>
      </c>
      <c r="D7937" s="343" t="s">
        <v>9640</v>
      </c>
      <c r="E7937" s="752" t="s">
        <v>435</v>
      </c>
      <c r="F7937" s="752" t="s">
        <v>1698</v>
      </c>
    </row>
    <row r="7938" spans="2:6" x14ac:dyDescent="0.35">
      <c r="B7938" s="752" t="s">
        <v>1700</v>
      </c>
      <c r="C7938" s="752">
        <v>3851</v>
      </c>
      <c r="D7938" s="343" t="s">
        <v>9639</v>
      </c>
      <c r="E7938" s="752" t="s">
        <v>435</v>
      </c>
      <c r="F7938" s="752" t="s">
        <v>1698</v>
      </c>
    </row>
    <row r="7939" spans="2:6" x14ac:dyDescent="0.35">
      <c r="B7939" s="752" t="s">
        <v>1700</v>
      </c>
      <c r="C7939" s="752">
        <v>3851</v>
      </c>
      <c r="D7939" s="343" t="s">
        <v>7788</v>
      </c>
      <c r="E7939" s="752" t="s">
        <v>435</v>
      </c>
      <c r="F7939" s="752" t="s">
        <v>1698</v>
      </c>
    </row>
    <row r="7940" spans="2:6" x14ac:dyDescent="0.35">
      <c r="B7940" s="752" t="s">
        <v>1700</v>
      </c>
      <c r="C7940" s="752">
        <v>3851</v>
      </c>
      <c r="D7940" s="343" t="s">
        <v>9638</v>
      </c>
      <c r="E7940" s="752" t="s">
        <v>435</v>
      </c>
      <c r="F7940" s="752" t="s">
        <v>1698</v>
      </c>
    </row>
    <row r="7941" spans="2:6" x14ac:dyDescent="0.35">
      <c r="B7941" s="752" t="s">
        <v>1700</v>
      </c>
      <c r="C7941" s="752">
        <v>3851</v>
      </c>
      <c r="D7941" s="343" t="s">
        <v>9637</v>
      </c>
      <c r="E7941" s="752" t="s">
        <v>435</v>
      </c>
      <c r="F7941" s="752" t="s">
        <v>1698</v>
      </c>
    </row>
    <row r="7942" spans="2:6" x14ac:dyDescent="0.35">
      <c r="B7942" s="752" t="s">
        <v>1700</v>
      </c>
      <c r="C7942" s="752">
        <v>3851</v>
      </c>
      <c r="D7942" s="343" t="s">
        <v>9636</v>
      </c>
      <c r="E7942" s="752" t="s">
        <v>435</v>
      </c>
      <c r="F7942" s="752" t="s">
        <v>1698</v>
      </c>
    </row>
    <row r="7943" spans="2:6" x14ac:dyDescent="0.35">
      <c r="B7943" s="752" t="s">
        <v>1700</v>
      </c>
      <c r="C7943" s="752">
        <v>3851</v>
      </c>
      <c r="D7943" s="343" t="s">
        <v>1942</v>
      </c>
      <c r="E7943" s="752" t="s">
        <v>435</v>
      </c>
      <c r="F7943" s="752" t="s">
        <v>1698</v>
      </c>
    </row>
    <row r="7944" spans="2:6" x14ac:dyDescent="0.35">
      <c r="B7944" s="752" t="s">
        <v>1700</v>
      </c>
      <c r="C7944" s="752">
        <v>3851</v>
      </c>
      <c r="D7944" s="343" t="s">
        <v>9635</v>
      </c>
      <c r="E7944" s="752" t="s">
        <v>435</v>
      </c>
      <c r="F7944" s="752" t="s">
        <v>1698</v>
      </c>
    </row>
    <row r="7945" spans="2:6" x14ac:dyDescent="0.35">
      <c r="B7945" s="752" t="s">
        <v>1700</v>
      </c>
      <c r="C7945" s="752">
        <v>3851</v>
      </c>
      <c r="D7945" s="343" t="s">
        <v>9634</v>
      </c>
      <c r="E7945" s="752" t="s">
        <v>435</v>
      </c>
      <c r="F7945" s="752" t="s">
        <v>1698</v>
      </c>
    </row>
    <row r="7946" spans="2:6" x14ac:dyDescent="0.35">
      <c r="B7946" s="752" t="s">
        <v>1700</v>
      </c>
      <c r="C7946" s="752">
        <v>3851</v>
      </c>
      <c r="D7946" s="343" t="s">
        <v>9633</v>
      </c>
      <c r="E7946" s="752" t="s">
        <v>435</v>
      </c>
      <c r="F7946" s="752" t="s">
        <v>1698</v>
      </c>
    </row>
    <row r="7947" spans="2:6" x14ac:dyDescent="0.35">
      <c r="B7947" s="752" t="s">
        <v>1700</v>
      </c>
      <c r="C7947" s="752">
        <v>3851</v>
      </c>
      <c r="D7947" s="343" t="s">
        <v>9632</v>
      </c>
      <c r="E7947" s="752" t="s">
        <v>435</v>
      </c>
      <c r="F7947" s="752" t="s">
        <v>1698</v>
      </c>
    </row>
    <row r="7948" spans="2:6" x14ac:dyDescent="0.35">
      <c r="B7948" s="752" t="s">
        <v>1700</v>
      </c>
      <c r="C7948" s="752">
        <v>3851</v>
      </c>
      <c r="D7948" s="343" t="s">
        <v>9631</v>
      </c>
      <c r="E7948" s="752" t="s">
        <v>435</v>
      </c>
      <c r="F7948" s="752" t="s">
        <v>1698</v>
      </c>
    </row>
    <row r="7949" spans="2:6" x14ac:dyDescent="0.35">
      <c r="B7949" s="752" t="s">
        <v>1700</v>
      </c>
      <c r="C7949" s="752">
        <v>3851</v>
      </c>
      <c r="D7949" s="343" t="s">
        <v>9630</v>
      </c>
      <c r="E7949" s="752" t="s">
        <v>435</v>
      </c>
      <c r="F7949" s="752" t="s">
        <v>1698</v>
      </c>
    </row>
    <row r="7950" spans="2:6" x14ac:dyDescent="0.35">
      <c r="B7950" s="752" t="s">
        <v>1700</v>
      </c>
      <c r="C7950" s="752">
        <v>3851</v>
      </c>
      <c r="D7950" s="343" t="s">
        <v>5903</v>
      </c>
      <c r="E7950" s="752" t="s">
        <v>435</v>
      </c>
      <c r="F7950" s="752" t="s">
        <v>1698</v>
      </c>
    </row>
    <row r="7951" spans="2:6" x14ac:dyDescent="0.35">
      <c r="B7951" s="752" t="s">
        <v>1700</v>
      </c>
      <c r="C7951" s="752">
        <v>3851</v>
      </c>
      <c r="D7951" s="343" t="s">
        <v>9629</v>
      </c>
      <c r="E7951" s="752" t="s">
        <v>435</v>
      </c>
      <c r="F7951" s="752" t="s">
        <v>1698</v>
      </c>
    </row>
    <row r="7952" spans="2:6" x14ac:dyDescent="0.35">
      <c r="B7952" s="752" t="s">
        <v>1700</v>
      </c>
      <c r="C7952" s="752">
        <v>3851</v>
      </c>
      <c r="D7952" s="343" t="s">
        <v>9628</v>
      </c>
      <c r="E7952" s="752" t="s">
        <v>435</v>
      </c>
      <c r="F7952" s="752" t="s">
        <v>1698</v>
      </c>
    </row>
    <row r="7953" spans="2:6" x14ac:dyDescent="0.35">
      <c r="B7953" s="752" t="s">
        <v>1700</v>
      </c>
      <c r="C7953" s="752">
        <v>3851</v>
      </c>
      <c r="D7953" s="343" t="s">
        <v>9627</v>
      </c>
      <c r="E7953" s="752" t="s">
        <v>435</v>
      </c>
      <c r="F7953" s="752" t="s">
        <v>1698</v>
      </c>
    </row>
    <row r="7954" spans="2:6" x14ac:dyDescent="0.35">
      <c r="B7954" s="752" t="s">
        <v>1700</v>
      </c>
      <c r="C7954" s="752">
        <v>3852</v>
      </c>
      <c r="D7954" s="343" t="s">
        <v>9626</v>
      </c>
      <c r="E7954" s="752" t="s">
        <v>435</v>
      </c>
      <c r="F7954" s="752" t="s">
        <v>1698</v>
      </c>
    </row>
    <row r="7955" spans="2:6" x14ac:dyDescent="0.35">
      <c r="B7955" s="752" t="s">
        <v>1700</v>
      </c>
      <c r="C7955" s="752">
        <v>3852</v>
      </c>
      <c r="D7955" s="343" t="s">
        <v>9625</v>
      </c>
      <c r="E7955" s="752" t="s">
        <v>435</v>
      </c>
      <c r="F7955" s="752" t="s">
        <v>1698</v>
      </c>
    </row>
    <row r="7956" spans="2:6" x14ac:dyDescent="0.35">
      <c r="B7956" s="752" t="s">
        <v>1700</v>
      </c>
      <c r="C7956" s="752">
        <v>3854</v>
      </c>
      <c r="D7956" s="343" t="s">
        <v>1968</v>
      </c>
      <c r="E7956" s="752" t="s">
        <v>435</v>
      </c>
      <c r="F7956" s="752" t="s">
        <v>1698</v>
      </c>
    </row>
    <row r="7957" spans="2:6" x14ac:dyDescent="0.35">
      <c r="B7957" s="752" t="s">
        <v>1700</v>
      </c>
      <c r="C7957" s="752">
        <v>3854</v>
      </c>
      <c r="D7957" s="343" t="s">
        <v>9624</v>
      </c>
      <c r="E7957" s="752" t="s">
        <v>435</v>
      </c>
      <c r="F7957" s="752" t="s">
        <v>1698</v>
      </c>
    </row>
    <row r="7958" spans="2:6" x14ac:dyDescent="0.35">
      <c r="B7958" s="752" t="s">
        <v>1700</v>
      </c>
      <c r="C7958" s="752">
        <v>3854</v>
      </c>
      <c r="D7958" s="343" t="s">
        <v>9623</v>
      </c>
      <c r="E7958" s="752" t="s">
        <v>435</v>
      </c>
      <c r="F7958" s="752" t="s">
        <v>1698</v>
      </c>
    </row>
    <row r="7959" spans="2:6" x14ac:dyDescent="0.35">
      <c r="B7959" s="752" t="s">
        <v>1700</v>
      </c>
      <c r="C7959" s="752">
        <v>3856</v>
      </c>
      <c r="D7959" s="343" t="s">
        <v>9622</v>
      </c>
      <c r="E7959" s="752" t="s">
        <v>435</v>
      </c>
      <c r="F7959" s="752" t="s">
        <v>1698</v>
      </c>
    </row>
    <row r="7960" spans="2:6" x14ac:dyDescent="0.35">
      <c r="B7960" s="752" t="s">
        <v>1700</v>
      </c>
      <c r="C7960" s="752">
        <v>3857</v>
      </c>
      <c r="D7960" s="343" t="s">
        <v>9621</v>
      </c>
      <c r="E7960" s="752" t="s">
        <v>435</v>
      </c>
      <c r="F7960" s="752" t="s">
        <v>1698</v>
      </c>
    </row>
    <row r="7961" spans="2:6" x14ac:dyDescent="0.35">
      <c r="B7961" s="752" t="s">
        <v>1700</v>
      </c>
      <c r="C7961" s="752">
        <v>3858</v>
      </c>
      <c r="D7961" s="343" t="s">
        <v>9620</v>
      </c>
      <c r="E7961" s="752" t="s">
        <v>435</v>
      </c>
      <c r="F7961" s="752" t="s">
        <v>1698</v>
      </c>
    </row>
    <row r="7962" spans="2:6" x14ac:dyDescent="0.35">
      <c r="B7962" s="752" t="s">
        <v>1700</v>
      </c>
      <c r="C7962" s="752">
        <v>3858</v>
      </c>
      <c r="D7962" s="343" t="s">
        <v>9619</v>
      </c>
      <c r="E7962" s="752" t="s">
        <v>435</v>
      </c>
      <c r="F7962" s="752" t="s">
        <v>1698</v>
      </c>
    </row>
    <row r="7963" spans="2:6" x14ac:dyDescent="0.35">
      <c r="B7963" s="752" t="s">
        <v>1700</v>
      </c>
      <c r="C7963" s="752">
        <v>3858</v>
      </c>
      <c r="D7963" s="343" t="s">
        <v>9618</v>
      </c>
      <c r="E7963" s="752" t="s">
        <v>435</v>
      </c>
      <c r="F7963" s="752" t="s">
        <v>1698</v>
      </c>
    </row>
    <row r="7964" spans="2:6" x14ac:dyDescent="0.35">
      <c r="B7964" s="752" t="s">
        <v>1700</v>
      </c>
      <c r="C7964" s="752">
        <v>3858</v>
      </c>
      <c r="D7964" s="343" t="s">
        <v>9617</v>
      </c>
      <c r="E7964" s="752" t="s">
        <v>435</v>
      </c>
      <c r="F7964" s="752" t="s">
        <v>1698</v>
      </c>
    </row>
    <row r="7965" spans="2:6" x14ac:dyDescent="0.35">
      <c r="B7965" s="752" t="s">
        <v>1700</v>
      </c>
      <c r="C7965" s="752">
        <v>3858</v>
      </c>
      <c r="D7965" s="343" t="s">
        <v>4903</v>
      </c>
      <c r="E7965" s="752" t="s">
        <v>435</v>
      </c>
      <c r="F7965" s="752" t="s">
        <v>1698</v>
      </c>
    </row>
    <row r="7966" spans="2:6" x14ac:dyDescent="0.35">
      <c r="B7966" s="752" t="s">
        <v>1700</v>
      </c>
      <c r="C7966" s="752">
        <v>3858</v>
      </c>
      <c r="D7966" s="343" t="s">
        <v>9616</v>
      </c>
      <c r="E7966" s="752" t="s">
        <v>435</v>
      </c>
      <c r="F7966" s="752" t="s">
        <v>1698</v>
      </c>
    </row>
    <row r="7967" spans="2:6" x14ac:dyDescent="0.35">
      <c r="B7967" s="752" t="s">
        <v>1700</v>
      </c>
      <c r="C7967" s="752">
        <v>3858</v>
      </c>
      <c r="D7967" s="343" t="s">
        <v>9615</v>
      </c>
      <c r="E7967" s="752" t="s">
        <v>435</v>
      </c>
      <c r="F7967" s="752" t="s">
        <v>1698</v>
      </c>
    </row>
    <row r="7968" spans="2:6" x14ac:dyDescent="0.35">
      <c r="B7968" s="752" t="s">
        <v>1700</v>
      </c>
      <c r="C7968" s="752">
        <v>3858</v>
      </c>
      <c r="D7968" s="343" t="s">
        <v>9614</v>
      </c>
      <c r="E7968" s="752" t="s">
        <v>435</v>
      </c>
      <c r="F7968" s="752" t="s">
        <v>1698</v>
      </c>
    </row>
    <row r="7969" spans="2:6" x14ac:dyDescent="0.35">
      <c r="B7969" s="752" t="s">
        <v>1700</v>
      </c>
      <c r="C7969" s="752">
        <v>3858</v>
      </c>
      <c r="D7969" s="343" t="s">
        <v>9613</v>
      </c>
      <c r="E7969" s="752" t="s">
        <v>435</v>
      </c>
      <c r="F7969" s="752" t="s">
        <v>1698</v>
      </c>
    </row>
    <row r="7970" spans="2:6" x14ac:dyDescent="0.35">
      <c r="B7970" s="752" t="s">
        <v>1700</v>
      </c>
      <c r="C7970" s="752">
        <v>3858</v>
      </c>
      <c r="D7970" s="343" t="s">
        <v>9612</v>
      </c>
      <c r="E7970" s="752" t="s">
        <v>435</v>
      </c>
      <c r="F7970" s="752" t="s">
        <v>1698</v>
      </c>
    </row>
    <row r="7971" spans="2:6" x14ac:dyDescent="0.35">
      <c r="B7971" s="752" t="s">
        <v>1700</v>
      </c>
      <c r="C7971" s="752">
        <v>3858</v>
      </c>
      <c r="D7971" s="343" t="s">
        <v>9611</v>
      </c>
      <c r="E7971" s="752" t="s">
        <v>435</v>
      </c>
      <c r="F7971" s="752" t="s">
        <v>1698</v>
      </c>
    </row>
    <row r="7972" spans="2:6" x14ac:dyDescent="0.35">
      <c r="B7972" s="752" t="s">
        <v>1700</v>
      </c>
      <c r="C7972" s="752">
        <v>3858</v>
      </c>
      <c r="D7972" s="343" t="s">
        <v>9610</v>
      </c>
      <c r="E7972" s="752" t="s">
        <v>435</v>
      </c>
      <c r="F7972" s="752" t="s">
        <v>1698</v>
      </c>
    </row>
    <row r="7973" spans="2:6" x14ac:dyDescent="0.35">
      <c r="B7973" s="752" t="s">
        <v>1700</v>
      </c>
      <c r="C7973" s="752">
        <v>3858</v>
      </c>
      <c r="D7973" s="343" t="s">
        <v>9609</v>
      </c>
      <c r="E7973" s="752" t="s">
        <v>435</v>
      </c>
      <c r="F7973" s="752" t="s">
        <v>1698</v>
      </c>
    </row>
    <row r="7974" spans="2:6" x14ac:dyDescent="0.35">
      <c r="B7974" s="752" t="s">
        <v>1700</v>
      </c>
      <c r="C7974" s="752">
        <v>3858</v>
      </c>
      <c r="D7974" s="343" t="s">
        <v>9608</v>
      </c>
      <c r="E7974" s="752" t="s">
        <v>435</v>
      </c>
      <c r="F7974" s="752" t="s">
        <v>1698</v>
      </c>
    </row>
    <row r="7975" spans="2:6" x14ac:dyDescent="0.35">
      <c r="B7975" s="752" t="s">
        <v>1700</v>
      </c>
      <c r="C7975" s="752">
        <v>3858</v>
      </c>
      <c r="D7975" s="343" t="s">
        <v>9607</v>
      </c>
      <c r="E7975" s="752" t="s">
        <v>435</v>
      </c>
      <c r="F7975" s="752" t="s">
        <v>1698</v>
      </c>
    </row>
    <row r="7976" spans="2:6" x14ac:dyDescent="0.35">
      <c r="B7976" s="752" t="s">
        <v>1700</v>
      </c>
      <c r="C7976" s="752">
        <v>3858</v>
      </c>
      <c r="D7976" s="343" t="s">
        <v>5960</v>
      </c>
      <c r="E7976" s="752" t="s">
        <v>435</v>
      </c>
      <c r="F7976" s="752" t="s">
        <v>1698</v>
      </c>
    </row>
    <row r="7977" spans="2:6" x14ac:dyDescent="0.35">
      <c r="B7977" s="752" t="s">
        <v>1700</v>
      </c>
      <c r="C7977" s="752">
        <v>3858</v>
      </c>
      <c r="D7977" s="343" t="s">
        <v>9606</v>
      </c>
      <c r="E7977" s="752" t="s">
        <v>435</v>
      </c>
      <c r="F7977" s="752" t="s">
        <v>1698</v>
      </c>
    </row>
    <row r="7978" spans="2:6" x14ac:dyDescent="0.35">
      <c r="B7978" s="752" t="s">
        <v>1700</v>
      </c>
      <c r="C7978" s="752">
        <v>3858</v>
      </c>
      <c r="D7978" s="343" t="s">
        <v>9605</v>
      </c>
      <c r="E7978" s="752" t="s">
        <v>435</v>
      </c>
      <c r="F7978" s="752" t="s">
        <v>1698</v>
      </c>
    </row>
    <row r="7979" spans="2:6" x14ac:dyDescent="0.35">
      <c r="B7979" s="752" t="s">
        <v>1700</v>
      </c>
      <c r="C7979" s="752">
        <v>3858</v>
      </c>
      <c r="D7979" s="343" t="s">
        <v>9604</v>
      </c>
      <c r="E7979" s="752" t="s">
        <v>435</v>
      </c>
      <c r="F7979" s="752" t="s">
        <v>1698</v>
      </c>
    </row>
    <row r="7980" spans="2:6" x14ac:dyDescent="0.35">
      <c r="B7980" s="752" t="s">
        <v>1700</v>
      </c>
      <c r="C7980" s="752">
        <v>3858</v>
      </c>
      <c r="D7980" s="343" t="s">
        <v>9603</v>
      </c>
      <c r="E7980" s="752" t="s">
        <v>435</v>
      </c>
      <c r="F7980" s="752" t="s">
        <v>1698</v>
      </c>
    </row>
    <row r="7981" spans="2:6" x14ac:dyDescent="0.35">
      <c r="B7981" s="752" t="s">
        <v>1700</v>
      </c>
      <c r="C7981" s="752">
        <v>3859</v>
      </c>
      <c r="D7981" s="343" t="s">
        <v>9602</v>
      </c>
      <c r="E7981" s="752" t="s">
        <v>435</v>
      </c>
      <c r="F7981" s="752" t="s">
        <v>1698</v>
      </c>
    </row>
    <row r="7982" spans="2:6" x14ac:dyDescent="0.35">
      <c r="B7982" s="752" t="s">
        <v>1700</v>
      </c>
      <c r="C7982" s="752">
        <v>3859</v>
      </c>
      <c r="D7982" s="343" t="s">
        <v>9601</v>
      </c>
      <c r="E7982" s="752" t="s">
        <v>435</v>
      </c>
      <c r="F7982" s="752" t="s">
        <v>1698</v>
      </c>
    </row>
    <row r="7983" spans="2:6" x14ac:dyDescent="0.35">
      <c r="B7983" s="752" t="s">
        <v>1700</v>
      </c>
      <c r="C7983" s="752">
        <v>3859</v>
      </c>
      <c r="D7983" s="343" t="s">
        <v>9600</v>
      </c>
      <c r="E7983" s="752" t="s">
        <v>435</v>
      </c>
      <c r="F7983" s="752" t="s">
        <v>1698</v>
      </c>
    </row>
    <row r="7984" spans="2:6" x14ac:dyDescent="0.35">
      <c r="B7984" s="752" t="s">
        <v>1700</v>
      </c>
      <c r="C7984" s="752">
        <v>3859</v>
      </c>
      <c r="D7984" s="343" t="s">
        <v>9599</v>
      </c>
      <c r="E7984" s="752" t="s">
        <v>435</v>
      </c>
      <c r="F7984" s="752" t="s">
        <v>1698</v>
      </c>
    </row>
    <row r="7985" spans="2:6" x14ac:dyDescent="0.35">
      <c r="B7985" s="752" t="s">
        <v>1700</v>
      </c>
      <c r="C7985" s="752">
        <v>3860</v>
      </c>
      <c r="D7985" s="343" t="s">
        <v>9598</v>
      </c>
      <c r="E7985" s="752" t="s">
        <v>435</v>
      </c>
      <c r="F7985" s="752" t="s">
        <v>1698</v>
      </c>
    </row>
    <row r="7986" spans="2:6" x14ac:dyDescent="0.35">
      <c r="B7986" s="752" t="s">
        <v>1700</v>
      </c>
      <c r="C7986" s="752">
        <v>3860</v>
      </c>
      <c r="D7986" s="343" t="s">
        <v>9597</v>
      </c>
      <c r="E7986" s="752" t="s">
        <v>435</v>
      </c>
      <c r="F7986" s="752" t="s">
        <v>1698</v>
      </c>
    </row>
    <row r="7987" spans="2:6" x14ac:dyDescent="0.35">
      <c r="B7987" s="752" t="s">
        <v>1700</v>
      </c>
      <c r="C7987" s="752">
        <v>3860</v>
      </c>
      <c r="D7987" s="343" t="s">
        <v>2293</v>
      </c>
      <c r="E7987" s="752" t="s">
        <v>435</v>
      </c>
      <c r="F7987" s="752" t="s">
        <v>1698</v>
      </c>
    </row>
    <row r="7988" spans="2:6" x14ac:dyDescent="0.35">
      <c r="B7988" s="752" t="s">
        <v>1700</v>
      </c>
      <c r="C7988" s="752">
        <v>3860</v>
      </c>
      <c r="D7988" s="343" t="s">
        <v>9596</v>
      </c>
      <c r="E7988" s="752" t="s">
        <v>435</v>
      </c>
      <c r="F7988" s="752" t="s">
        <v>1698</v>
      </c>
    </row>
    <row r="7989" spans="2:6" x14ac:dyDescent="0.35">
      <c r="B7989" s="752" t="s">
        <v>1700</v>
      </c>
      <c r="C7989" s="752">
        <v>3860</v>
      </c>
      <c r="D7989" s="343" t="s">
        <v>9595</v>
      </c>
      <c r="E7989" s="752" t="s">
        <v>435</v>
      </c>
      <c r="F7989" s="752" t="s">
        <v>1698</v>
      </c>
    </row>
    <row r="7990" spans="2:6" x14ac:dyDescent="0.35">
      <c r="B7990" s="752" t="s">
        <v>1700</v>
      </c>
      <c r="C7990" s="752">
        <v>3860</v>
      </c>
      <c r="D7990" s="343" t="s">
        <v>9594</v>
      </c>
      <c r="E7990" s="752" t="s">
        <v>435</v>
      </c>
      <c r="F7990" s="752" t="s">
        <v>1698</v>
      </c>
    </row>
    <row r="7991" spans="2:6" x14ac:dyDescent="0.35">
      <c r="B7991" s="752" t="s">
        <v>1700</v>
      </c>
      <c r="C7991" s="752">
        <v>3860</v>
      </c>
      <c r="D7991" s="343" t="s">
        <v>9593</v>
      </c>
      <c r="E7991" s="752" t="s">
        <v>435</v>
      </c>
      <c r="F7991" s="752" t="s">
        <v>1698</v>
      </c>
    </row>
    <row r="7992" spans="2:6" x14ac:dyDescent="0.35">
      <c r="B7992" s="752" t="s">
        <v>1700</v>
      </c>
      <c r="C7992" s="752">
        <v>3860</v>
      </c>
      <c r="D7992" s="343" t="s">
        <v>9592</v>
      </c>
      <c r="E7992" s="752" t="s">
        <v>435</v>
      </c>
      <c r="F7992" s="752" t="s">
        <v>1698</v>
      </c>
    </row>
    <row r="7993" spans="2:6" x14ac:dyDescent="0.35">
      <c r="B7993" s="752" t="s">
        <v>1700</v>
      </c>
      <c r="C7993" s="752">
        <v>3860</v>
      </c>
      <c r="D7993" s="343" t="s">
        <v>9591</v>
      </c>
      <c r="E7993" s="752" t="s">
        <v>435</v>
      </c>
      <c r="F7993" s="752" t="s">
        <v>1698</v>
      </c>
    </row>
    <row r="7994" spans="2:6" x14ac:dyDescent="0.35">
      <c r="B7994" s="752" t="s">
        <v>1700</v>
      </c>
      <c r="C7994" s="752">
        <v>3860</v>
      </c>
      <c r="D7994" s="343" t="s">
        <v>9590</v>
      </c>
      <c r="E7994" s="752" t="s">
        <v>435</v>
      </c>
      <c r="F7994" s="752" t="s">
        <v>1698</v>
      </c>
    </row>
    <row r="7995" spans="2:6" x14ac:dyDescent="0.35">
      <c r="B7995" s="752" t="s">
        <v>1700</v>
      </c>
      <c r="C7995" s="752">
        <v>3860</v>
      </c>
      <c r="D7995" s="343" t="s">
        <v>9589</v>
      </c>
      <c r="E7995" s="752" t="s">
        <v>435</v>
      </c>
      <c r="F7995" s="752" t="s">
        <v>1698</v>
      </c>
    </row>
    <row r="7996" spans="2:6" x14ac:dyDescent="0.35">
      <c r="B7996" s="752" t="s">
        <v>1700</v>
      </c>
      <c r="C7996" s="752">
        <v>3860</v>
      </c>
      <c r="D7996" s="343" t="s">
        <v>9588</v>
      </c>
      <c r="E7996" s="752" t="s">
        <v>435</v>
      </c>
      <c r="F7996" s="752" t="s">
        <v>1698</v>
      </c>
    </row>
    <row r="7997" spans="2:6" x14ac:dyDescent="0.35">
      <c r="B7997" s="752" t="s">
        <v>1700</v>
      </c>
      <c r="C7997" s="752">
        <v>3860</v>
      </c>
      <c r="D7997" s="343" t="s">
        <v>9587</v>
      </c>
      <c r="E7997" s="752" t="s">
        <v>435</v>
      </c>
      <c r="F7997" s="752" t="s">
        <v>1698</v>
      </c>
    </row>
    <row r="7998" spans="2:6" x14ac:dyDescent="0.35">
      <c r="B7998" s="752" t="s">
        <v>1700</v>
      </c>
      <c r="C7998" s="752">
        <v>3860</v>
      </c>
      <c r="D7998" s="343" t="s">
        <v>9586</v>
      </c>
      <c r="E7998" s="752" t="s">
        <v>435</v>
      </c>
      <c r="F7998" s="752" t="s">
        <v>1698</v>
      </c>
    </row>
    <row r="7999" spans="2:6" x14ac:dyDescent="0.35">
      <c r="B7999" s="752" t="s">
        <v>1700</v>
      </c>
      <c r="C7999" s="752">
        <v>3860</v>
      </c>
      <c r="D7999" s="343" t="s">
        <v>9585</v>
      </c>
      <c r="E7999" s="752" t="s">
        <v>435</v>
      </c>
      <c r="F7999" s="752" t="s">
        <v>1698</v>
      </c>
    </row>
    <row r="8000" spans="2:6" x14ac:dyDescent="0.35">
      <c r="B8000" s="752" t="s">
        <v>1700</v>
      </c>
      <c r="C8000" s="752">
        <v>3862</v>
      </c>
      <c r="D8000" s="343" t="s">
        <v>9584</v>
      </c>
      <c r="E8000" s="752" t="s">
        <v>435</v>
      </c>
      <c r="F8000" s="752" t="s">
        <v>1698</v>
      </c>
    </row>
    <row r="8001" spans="2:6" x14ac:dyDescent="0.35">
      <c r="B8001" s="752" t="s">
        <v>1700</v>
      </c>
      <c r="C8001" s="752">
        <v>3862</v>
      </c>
      <c r="D8001" s="343" t="s">
        <v>9583</v>
      </c>
      <c r="E8001" s="752" t="s">
        <v>435</v>
      </c>
      <c r="F8001" s="752" t="s">
        <v>1698</v>
      </c>
    </row>
    <row r="8002" spans="2:6" x14ac:dyDescent="0.35">
      <c r="B8002" s="752" t="s">
        <v>1700</v>
      </c>
      <c r="C8002" s="752">
        <v>3862</v>
      </c>
      <c r="D8002" s="343" t="s">
        <v>9582</v>
      </c>
      <c r="E8002" s="752" t="s">
        <v>435</v>
      </c>
      <c r="F8002" s="752" t="s">
        <v>1698</v>
      </c>
    </row>
    <row r="8003" spans="2:6" x14ac:dyDescent="0.35">
      <c r="B8003" s="752" t="s">
        <v>1700</v>
      </c>
      <c r="C8003" s="752">
        <v>3862</v>
      </c>
      <c r="D8003" s="343" t="s">
        <v>9581</v>
      </c>
      <c r="E8003" s="752" t="s">
        <v>435</v>
      </c>
      <c r="F8003" s="752" t="s">
        <v>1698</v>
      </c>
    </row>
    <row r="8004" spans="2:6" x14ac:dyDescent="0.35">
      <c r="B8004" s="752" t="s">
        <v>1700</v>
      </c>
      <c r="C8004" s="752">
        <v>3862</v>
      </c>
      <c r="D8004" s="343" t="s">
        <v>9580</v>
      </c>
      <c r="E8004" s="752" t="s">
        <v>435</v>
      </c>
      <c r="F8004" s="752" t="s">
        <v>1698</v>
      </c>
    </row>
    <row r="8005" spans="2:6" x14ac:dyDescent="0.35">
      <c r="B8005" s="752" t="s">
        <v>1700</v>
      </c>
      <c r="C8005" s="752">
        <v>3862</v>
      </c>
      <c r="D8005" s="343" t="s">
        <v>9579</v>
      </c>
      <c r="E8005" s="752" t="s">
        <v>435</v>
      </c>
      <c r="F8005" s="752" t="s">
        <v>1698</v>
      </c>
    </row>
    <row r="8006" spans="2:6" x14ac:dyDescent="0.35">
      <c r="B8006" s="752" t="s">
        <v>1700</v>
      </c>
      <c r="C8006" s="752">
        <v>3862</v>
      </c>
      <c r="D8006" s="343" t="s">
        <v>9578</v>
      </c>
      <c r="E8006" s="752" t="s">
        <v>435</v>
      </c>
      <c r="F8006" s="752" t="s">
        <v>1698</v>
      </c>
    </row>
    <row r="8007" spans="2:6" x14ac:dyDescent="0.35">
      <c r="B8007" s="752" t="s">
        <v>1700</v>
      </c>
      <c r="C8007" s="752">
        <v>3862</v>
      </c>
      <c r="D8007" s="343" t="s">
        <v>9577</v>
      </c>
      <c r="E8007" s="752" t="s">
        <v>435</v>
      </c>
      <c r="F8007" s="752" t="s">
        <v>1698</v>
      </c>
    </row>
    <row r="8008" spans="2:6" x14ac:dyDescent="0.35">
      <c r="B8008" s="752" t="s">
        <v>1700</v>
      </c>
      <c r="C8008" s="752">
        <v>3862</v>
      </c>
      <c r="D8008" s="343" t="s">
        <v>9576</v>
      </c>
      <c r="E8008" s="752" t="s">
        <v>435</v>
      </c>
      <c r="F8008" s="752" t="s">
        <v>1698</v>
      </c>
    </row>
    <row r="8009" spans="2:6" x14ac:dyDescent="0.35">
      <c r="B8009" s="752" t="s">
        <v>1700</v>
      </c>
      <c r="C8009" s="752">
        <v>3862</v>
      </c>
      <c r="D8009" s="343" t="s">
        <v>9575</v>
      </c>
      <c r="E8009" s="752" t="s">
        <v>435</v>
      </c>
      <c r="F8009" s="752" t="s">
        <v>1698</v>
      </c>
    </row>
    <row r="8010" spans="2:6" x14ac:dyDescent="0.35">
      <c r="B8010" s="752" t="s">
        <v>1700</v>
      </c>
      <c r="C8010" s="752">
        <v>3862</v>
      </c>
      <c r="D8010" s="343" t="s">
        <v>9574</v>
      </c>
      <c r="E8010" s="752" t="s">
        <v>435</v>
      </c>
      <c r="F8010" s="752" t="s">
        <v>1698</v>
      </c>
    </row>
    <row r="8011" spans="2:6" x14ac:dyDescent="0.35">
      <c r="B8011" s="752" t="s">
        <v>1700</v>
      </c>
      <c r="C8011" s="752">
        <v>3862</v>
      </c>
      <c r="D8011" s="343" t="s">
        <v>9573</v>
      </c>
      <c r="E8011" s="752" t="s">
        <v>435</v>
      </c>
      <c r="F8011" s="752" t="s">
        <v>1698</v>
      </c>
    </row>
    <row r="8012" spans="2:6" x14ac:dyDescent="0.35">
      <c r="B8012" s="752" t="s">
        <v>1700</v>
      </c>
      <c r="C8012" s="752">
        <v>3862</v>
      </c>
      <c r="D8012" s="343" t="s">
        <v>9572</v>
      </c>
      <c r="E8012" s="752" t="s">
        <v>435</v>
      </c>
      <c r="F8012" s="752" t="s">
        <v>1698</v>
      </c>
    </row>
    <row r="8013" spans="2:6" x14ac:dyDescent="0.35">
      <c r="B8013" s="752" t="s">
        <v>1700</v>
      </c>
      <c r="C8013" s="752">
        <v>3862</v>
      </c>
      <c r="D8013" s="343" t="s">
        <v>9571</v>
      </c>
      <c r="E8013" s="752" t="s">
        <v>435</v>
      </c>
      <c r="F8013" s="752" t="s">
        <v>1698</v>
      </c>
    </row>
    <row r="8014" spans="2:6" x14ac:dyDescent="0.35">
      <c r="B8014" s="752" t="s">
        <v>1700</v>
      </c>
      <c r="C8014" s="752">
        <v>3862</v>
      </c>
      <c r="D8014" s="343" t="s">
        <v>6290</v>
      </c>
      <c r="E8014" s="752" t="s">
        <v>435</v>
      </c>
      <c r="F8014" s="752" t="s">
        <v>1698</v>
      </c>
    </row>
    <row r="8015" spans="2:6" x14ac:dyDescent="0.35">
      <c r="B8015" s="752" t="s">
        <v>1700</v>
      </c>
      <c r="C8015" s="752">
        <v>3862</v>
      </c>
      <c r="D8015" s="343" t="s">
        <v>3886</v>
      </c>
      <c r="E8015" s="752" t="s">
        <v>435</v>
      </c>
      <c r="F8015" s="752" t="s">
        <v>1698</v>
      </c>
    </row>
    <row r="8016" spans="2:6" x14ac:dyDescent="0.35">
      <c r="B8016" s="752" t="s">
        <v>1700</v>
      </c>
      <c r="C8016" s="752">
        <v>3862</v>
      </c>
      <c r="D8016" s="343" t="s">
        <v>9570</v>
      </c>
      <c r="E8016" s="752" t="s">
        <v>435</v>
      </c>
      <c r="F8016" s="752" t="s">
        <v>1698</v>
      </c>
    </row>
    <row r="8017" spans="2:6" x14ac:dyDescent="0.35">
      <c r="B8017" s="752" t="s">
        <v>1700</v>
      </c>
      <c r="C8017" s="752">
        <v>3864</v>
      </c>
      <c r="D8017" s="343" t="s">
        <v>9569</v>
      </c>
      <c r="E8017" s="752" t="s">
        <v>435</v>
      </c>
      <c r="F8017" s="752" t="s">
        <v>1698</v>
      </c>
    </row>
    <row r="8018" spans="2:6" x14ac:dyDescent="0.35">
      <c r="B8018" s="752" t="s">
        <v>1700</v>
      </c>
      <c r="C8018" s="752">
        <v>3864</v>
      </c>
      <c r="D8018" s="343" t="s">
        <v>9568</v>
      </c>
      <c r="E8018" s="752" t="s">
        <v>435</v>
      </c>
      <c r="F8018" s="752" t="s">
        <v>1698</v>
      </c>
    </row>
    <row r="8019" spans="2:6" x14ac:dyDescent="0.35">
      <c r="B8019" s="752" t="s">
        <v>1700</v>
      </c>
      <c r="C8019" s="752">
        <v>3865</v>
      </c>
      <c r="D8019" s="343" t="s">
        <v>9567</v>
      </c>
      <c r="E8019" s="752" t="s">
        <v>435</v>
      </c>
      <c r="F8019" s="752" t="s">
        <v>1698</v>
      </c>
    </row>
    <row r="8020" spans="2:6" x14ac:dyDescent="0.35">
      <c r="B8020" s="752" t="s">
        <v>1700</v>
      </c>
      <c r="C8020" s="752">
        <v>3869</v>
      </c>
      <c r="D8020" s="343" t="s">
        <v>9566</v>
      </c>
      <c r="E8020" s="752" t="s">
        <v>435</v>
      </c>
      <c r="F8020" s="752" t="s">
        <v>1698</v>
      </c>
    </row>
    <row r="8021" spans="2:6" x14ac:dyDescent="0.35">
      <c r="B8021" s="752" t="s">
        <v>1700</v>
      </c>
      <c r="C8021" s="752">
        <v>3869</v>
      </c>
      <c r="D8021" s="343" t="s">
        <v>9565</v>
      </c>
      <c r="E8021" s="752" t="s">
        <v>435</v>
      </c>
      <c r="F8021" s="752" t="s">
        <v>1698</v>
      </c>
    </row>
    <row r="8022" spans="2:6" x14ac:dyDescent="0.35">
      <c r="B8022" s="752" t="s">
        <v>1700</v>
      </c>
      <c r="C8022" s="752">
        <v>3869</v>
      </c>
      <c r="D8022" s="343" t="s">
        <v>9564</v>
      </c>
      <c r="E8022" s="752" t="s">
        <v>435</v>
      </c>
      <c r="F8022" s="752" t="s">
        <v>1698</v>
      </c>
    </row>
    <row r="8023" spans="2:6" x14ac:dyDescent="0.35">
      <c r="B8023" s="752" t="s">
        <v>1700</v>
      </c>
      <c r="C8023" s="752">
        <v>3870</v>
      </c>
      <c r="D8023" s="343" t="s">
        <v>9563</v>
      </c>
      <c r="E8023" s="752" t="s">
        <v>435</v>
      </c>
      <c r="F8023" s="752" t="s">
        <v>1698</v>
      </c>
    </row>
    <row r="8024" spans="2:6" x14ac:dyDescent="0.35">
      <c r="B8024" s="752" t="s">
        <v>1700</v>
      </c>
      <c r="C8024" s="752">
        <v>3870</v>
      </c>
      <c r="D8024" s="343" t="s">
        <v>9562</v>
      </c>
      <c r="E8024" s="752" t="s">
        <v>435</v>
      </c>
      <c r="F8024" s="752" t="s">
        <v>1698</v>
      </c>
    </row>
    <row r="8025" spans="2:6" x14ac:dyDescent="0.35">
      <c r="B8025" s="752" t="s">
        <v>1700</v>
      </c>
      <c r="C8025" s="752">
        <v>3870</v>
      </c>
      <c r="D8025" s="343" t="s">
        <v>9561</v>
      </c>
      <c r="E8025" s="752" t="s">
        <v>435</v>
      </c>
      <c r="F8025" s="752" t="s">
        <v>1698</v>
      </c>
    </row>
    <row r="8026" spans="2:6" x14ac:dyDescent="0.35">
      <c r="B8026" s="752" t="s">
        <v>1700</v>
      </c>
      <c r="C8026" s="752">
        <v>3870</v>
      </c>
      <c r="D8026" s="343" t="s">
        <v>9560</v>
      </c>
      <c r="E8026" s="752" t="s">
        <v>435</v>
      </c>
      <c r="F8026" s="752" t="s">
        <v>1698</v>
      </c>
    </row>
    <row r="8027" spans="2:6" x14ac:dyDescent="0.35">
      <c r="B8027" s="752" t="s">
        <v>1700</v>
      </c>
      <c r="C8027" s="752">
        <v>3870</v>
      </c>
      <c r="D8027" s="343" t="s">
        <v>9559</v>
      </c>
      <c r="E8027" s="752" t="s">
        <v>435</v>
      </c>
      <c r="F8027" s="752" t="s">
        <v>1698</v>
      </c>
    </row>
    <row r="8028" spans="2:6" x14ac:dyDescent="0.35">
      <c r="B8028" s="752" t="s">
        <v>1700</v>
      </c>
      <c r="C8028" s="752">
        <v>3871</v>
      </c>
      <c r="D8028" s="343" t="s">
        <v>9558</v>
      </c>
      <c r="E8028" s="752" t="s">
        <v>435</v>
      </c>
      <c r="F8028" s="752" t="s">
        <v>1698</v>
      </c>
    </row>
    <row r="8029" spans="2:6" x14ac:dyDescent="0.35">
      <c r="B8029" s="752" t="s">
        <v>1700</v>
      </c>
      <c r="C8029" s="752">
        <v>3871</v>
      </c>
      <c r="D8029" s="343" t="s">
        <v>9557</v>
      </c>
      <c r="E8029" s="752" t="s">
        <v>435</v>
      </c>
      <c r="F8029" s="752" t="s">
        <v>1698</v>
      </c>
    </row>
    <row r="8030" spans="2:6" x14ac:dyDescent="0.35">
      <c r="B8030" s="752" t="s">
        <v>1700</v>
      </c>
      <c r="C8030" s="752">
        <v>3871</v>
      </c>
      <c r="D8030" s="343" t="s">
        <v>9556</v>
      </c>
      <c r="E8030" s="752" t="s">
        <v>435</v>
      </c>
      <c r="F8030" s="752" t="s">
        <v>1698</v>
      </c>
    </row>
    <row r="8031" spans="2:6" x14ac:dyDescent="0.35">
      <c r="B8031" s="752" t="s">
        <v>1700</v>
      </c>
      <c r="C8031" s="752">
        <v>3871</v>
      </c>
      <c r="D8031" s="343" t="s">
        <v>9555</v>
      </c>
      <c r="E8031" s="752" t="s">
        <v>435</v>
      </c>
      <c r="F8031" s="752" t="s">
        <v>1698</v>
      </c>
    </row>
    <row r="8032" spans="2:6" x14ac:dyDescent="0.35">
      <c r="B8032" s="752" t="s">
        <v>1700</v>
      </c>
      <c r="C8032" s="752">
        <v>3871</v>
      </c>
      <c r="D8032" s="343" t="s">
        <v>9554</v>
      </c>
      <c r="E8032" s="752" t="s">
        <v>435</v>
      </c>
      <c r="F8032" s="752" t="s">
        <v>1698</v>
      </c>
    </row>
    <row r="8033" spans="2:6" x14ac:dyDescent="0.35">
      <c r="B8033" s="752" t="s">
        <v>1700</v>
      </c>
      <c r="C8033" s="752">
        <v>3871</v>
      </c>
      <c r="D8033" s="343" t="s">
        <v>9553</v>
      </c>
      <c r="E8033" s="752" t="s">
        <v>435</v>
      </c>
      <c r="F8033" s="752" t="s">
        <v>1698</v>
      </c>
    </row>
    <row r="8034" spans="2:6" x14ac:dyDescent="0.35">
      <c r="B8034" s="752" t="s">
        <v>1700</v>
      </c>
      <c r="C8034" s="752">
        <v>3871</v>
      </c>
      <c r="D8034" s="343" t="s">
        <v>9552</v>
      </c>
      <c r="E8034" s="752" t="s">
        <v>435</v>
      </c>
      <c r="F8034" s="752" t="s">
        <v>1698</v>
      </c>
    </row>
    <row r="8035" spans="2:6" x14ac:dyDescent="0.35">
      <c r="B8035" s="752" t="s">
        <v>1700</v>
      </c>
      <c r="C8035" s="752">
        <v>3871</v>
      </c>
      <c r="D8035" s="343" t="s">
        <v>9551</v>
      </c>
      <c r="E8035" s="752" t="s">
        <v>435</v>
      </c>
      <c r="F8035" s="752" t="s">
        <v>1698</v>
      </c>
    </row>
    <row r="8036" spans="2:6" x14ac:dyDescent="0.35">
      <c r="B8036" s="752" t="s">
        <v>1700</v>
      </c>
      <c r="C8036" s="752">
        <v>3873</v>
      </c>
      <c r="D8036" s="343" t="s">
        <v>9550</v>
      </c>
      <c r="E8036" s="752" t="s">
        <v>435</v>
      </c>
      <c r="F8036" s="752" t="s">
        <v>1698</v>
      </c>
    </row>
    <row r="8037" spans="2:6" x14ac:dyDescent="0.35">
      <c r="B8037" s="752" t="s">
        <v>1700</v>
      </c>
      <c r="C8037" s="752">
        <v>3874</v>
      </c>
      <c r="D8037" s="343" t="s">
        <v>9549</v>
      </c>
      <c r="E8037" s="752" t="s">
        <v>435</v>
      </c>
      <c r="F8037" s="752" t="s">
        <v>1698</v>
      </c>
    </row>
    <row r="8038" spans="2:6" x14ac:dyDescent="0.35">
      <c r="B8038" s="752" t="s">
        <v>1700</v>
      </c>
      <c r="C8038" s="752">
        <v>3874</v>
      </c>
      <c r="D8038" s="343" t="s">
        <v>5420</v>
      </c>
      <c r="E8038" s="752" t="s">
        <v>435</v>
      </c>
      <c r="F8038" s="752" t="s">
        <v>1698</v>
      </c>
    </row>
    <row r="8039" spans="2:6" x14ac:dyDescent="0.35">
      <c r="B8039" s="752" t="s">
        <v>1700</v>
      </c>
      <c r="C8039" s="752">
        <v>3874</v>
      </c>
      <c r="D8039" s="343" t="s">
        <v>9548</v>
      </c>
      <c r="E8039" s="752" t="s">
        <v>435</v>
      </c>
      <c r="F8039" s="752" t="s">
        <v>1698</v>
      </c>
    </row>
    <row r="8040" spans="2:6" x14ac:dyDescent="0.35">
      <c r="B8040" s="752" t="s">
        <v>1700</v>
      </c>
      <c r="C8040" s="752">
        <v>3874</v>
      </c>
      <c r="D8040" s="343" t="s">
        <v>9547</v>
      </c>
      <c r="E8040" s="752" t="s">
        <v>435</v>
      </c>
      <c r="F8040" s="752" t="s">
        <v>1698</v>
      </c>
    </row>
    <row r="8041" spans="2:6" x14ac:dyDescent="0.35">
      <c r="B8041" s="752" t="s">
        <v>1700</v>
      </c>
      <c r="C8041" s="752">
        <v>3875</v>
      </c>
      <c r="D8041" s="343" t="s">
        <v>9546</v>
      </c>
      <c r="E8041" s="752" t="s">
        <v>435</v>
      </c>
      <c r="F8041" s="752" t="s">
        <v>1711</v>
      </c>
    </row>
    <row r="8042" spans="2:6" x14ac:dyDescent="0.35">
      <c r="B8042" s="752" t="s">
        <v>1700</v>
      </c>
      <c r="C8042" s="752">
        <v>3875</v>
      </c>
      <c r="D8042" s="343" t="s">
        <v>9545</v>
      </c>
      <c r="E8042" s="752" t="s">
        <v>435</v>
      </c>
      <c r="F8042" s="752" t="s">
        <v>1711</v>
      </c>
    </row>
    <row r="8043" spans="2:6" x14ac:dyDescent="0.35">
      <c r="B8043" s="752" t="s">
        <v>1700</v>
      </c>
      <c r="C8043" s="752">
        <v>3875</v>
      </c>
      <c r="D8043" s="343" t="s">
        <v>9544</v>
      </c>
      <c r="E8043" s="752" t="s">
        <v>435</v>
      </c>
      <c r="F8043" s="752" t="s">
        <v>1711</v>
      </c>
    </row>
    <row r="8044" spans="2:6" x14ac:dyDescent="0.35">
      <c r="B8044" s="752" t="s">
        <v>1700</v>
      </c>
      <c r="C8044" s="752">
        <v>3875</v>
      </c>
      <c r="D8044" s="343" t="s">
        <v>9543</v>
      </c>
      <c r="E8044" s="752" t="s">
        <v>435</v>
      </c>
      <c r="F8044" s="752" t="s">
        <v>1711</v>
      </c>
    </row>
    <row r="8045" spans="2:6" x14ac:dyDescent="0.35">
      <c r="B8045" s="752" t="s">
        <v>1700</v>
      </c>
      <c r="C8045" s="752">
        <v>3875</v>
      </c>
      <c r="D8045" s="343" t="s">
        <v>9542</v>
      </c>
      <c r="E8045" s="752" t="s">
        <v>435</v>
      </c>
      <c r="F8045" s="752" t="s">
        <v>1711</v>
      </c>
    </row>
    <row r="8046" spans="2:6" x14ac:dyDescent="0.35">
      <c r="B8046" s="752" t="s">
        <v>1700</v>
      </c>
      <c r="C8046" s="752">
        <v>3875</v>
      </c>
      <c r="D8046" s="343" t="s">
        <v>9541</v>
      </c>
      <c r="E8046" s="752" t="s">
        <v>435</v>
      </c>
      <c r="F8046" s="752" t="s">
        <v>1711</v>
      </c>
    </row>
    <row r="8047" spans="2:6" x14ac:dyDescent="0.35">
      <c r="B8047" s="752" t="s">
        <v>1700</v>
      </c>
      <c r="C8047" s="752">
        <v>3875</v>
      </c>
      <c r="D8047" s="343" t="s">
        <v>9540</v>
      </c>
      <c r="E8047" s="752" t="s">
        <v>435</v>
      </c>
      <c r="F8047" s="752" t="s">
        <v>1711</v>
      </c>
    </row>
    <row r="8048" spans="2:6" x14ac:dyDescent="0.35">
      <c r="B8048" s="752" t="s">
        <v>1700</v>
      </c>
      <c r="C8048" s="752">
        <v>3875</v>
      </c>
      <c r="D8048" s="343" t="s">
        <v>9539</v>
      </c>
      <c r="E8048" s="752" t="s">
        <v>435</v>
      </c>
      <c r="F8048" s="752" t="s">
        <v>1711</v>
      </c>
    </row>
    <row r="8049" spans="2:6" x14ac:dyDescent="0.35">
      <c r="B8049" s="752" t="s">
        <v>1700</v>
      </c>
      <c r="C8049" s="752">
        <v>3875</v>
      </c>
      <c r="D8049" s="343" t="s">
        <v>9538</v>
      </c>
      <c r="E8049" s="752" t="s">
        <v>435</v>
      </c>
      <c r="F8049" s="752" t="s">
        <v>1711</v>
      </c>
    </row>
    <row r="8050" spans="2:6" x14ac:dyDescent="0.35">
      <c r="B8050" s="752" t="s">
        <v>1700</v>
      </c>
      <c r="C8050" s="752">
        <v>3875</v>
      </c>
      <c r="D8050" s="343" t="s">
        <v>5861</v>
      </c>
      <c r="E8050" s="752" t="s">
        <v>435</v>
      </c>
      <c r="F8050" s="752" t="s">
        <v>1711</v>
      </c>
    </row>
    <row r="8051" spans="2:6" x14ac:dyDescent="0.35">
      <c r="B8051" s="752" t="s">
        <v>1700</v>
      </c>
      <c r="C8051" s="752">
        <v>3875</v>
      </c>
      <c r="D8051" s="343" t="s">
        <v>9537</v>
      </c>
      <c r="E8051" s="752" t="s">
        <v>435</v>
      </c>
      <c r="F8051" s="752" t="s">
        <v>1711</v>
      </c>
    </row>
    <row r="8052" spans="2:6" x14ac:dyDescent="0.35">
      <c r="B8052" s="752" t="s">
        <v>1700</v>
      </c>
      <c r="C8052" s="752">
        <v>3875</v>
      </c>
      <c r="D8052" s="343" t="s">
        <v>9536</v>
      </c>
      <c r="E8052" s="752" t="s">
        <v>435</v>
      </c>
      <c r="F8052" s="752" t="s">
        <v>1711</v>
      </c>
    </row>
    <row r="8053" spans="2:6" x14ac:dyDescent="0.35">
      <c r="B8053" s="752" t="s">
        <v>1700</v>
      </c>
      <c r="C8053" s="752">
        <v>3875</v>
      </c>
      <c r="D8053" s="343" t="s">
        <v>9535</v>
      </c>
      <c r="E8053" s="752" t="s">
        <v>435</v>
      </c>
      <c r="F8053" s="752" t="s">
        <v>1711</v>
      </c>
    </row>
    <row r="8054" spans="2:6" x14ac:dyDescent="0.35">
      <c r="B8054" s="752" t="s">
        <v>1700</v>
      </c>
      <c r="C8054" s="752">
        <v>3875</v>
      </c>
      <c r="D8054" s="343" t="s">
        <v>9534</v>
      </c>
      <c r="E8054" s="752" t="s">
        <v>435</v>
      </c>
      <c r="F8054" s="752" t="s">
        <v>1711</v>
      </c>
    </row>
    <row r="8055" spans="2:6" x14ac:dyDescent="0.35">
      <c r="B8055" s="752" t="s">
        <v>1700</v>
      </c>
      <c r="C8055" s="752">
        <v>3875</v>
      </c>
      <c r="D8055" s="343" t="s">
        <v>9533</v>
      </c>
      <c r="E8055" s="752" t="s">
        <v>435</v>
      </c>
      <c r="F8055" s="752" t="s">
        <v>1711</v>
      </c>
    </row>
    <row r="8056" spans="2:6" x14ac:dyDescent="0.35">
      <c r="B8056" s="752" t="s">
        <v>1700</v>
      </c>
      <c r="C8056" s="752">
        <v>3875</v>
      </c>
      <c r="D8056" s="343" t="s">
        <v>9532</v>
      </c>
      <c r="E8056" s="752" t="s">
        <v>435</v>
      </c>
      <c r="F8056" s="752" t="s">
        <v>1711</v>
      </c>
    </row>
    <row r="8057" spans="2:6" x14ac:dyDescent="0.35">
      <c r="B8057" s="752" t="s">
        <v>1700</v>
      </c>
      <c r="C8057" s="752">
        <v>3875</v>
      </c>
      <c r="D8057" s="343" t="s">
        <v>3457</v>
      </c>
      <c r="E8057" s="752" t="s">
        <v>435</v>
      </c>
      <c r="F8057" s="752" t="s">
        <v>1711</v>
      </c>
    </row>
    <row r="8058" spans="2:6" x14ac:dyDescent="0.35">
      <c r="B8058" s="752" t="s">
        <v>1700</v>
      </c>
      <c r="C8058" s="752">
        <v>3875</v>
      </c>
      <c r="D8058" s="343" t="s">
        <v>9531</v>
      </c>
      <c r="E8058" s="752" t="s">
        <v>435</v>
      </c>
      <c r="F8058" s="752" t="s">
        <v>1711</v>
      </c>
    </row>
    <row r="8059" spans="2:6" x14ac:dyDescent="0.35">
      <c r="B8059" s="752" t="s">
        <v>1700</v>
      </c>
      <c r="C8059" s="752">
        <v>3875</v>
      </c>
      <c r="D8059" s="343" t="s">
        <v>9530</v>
      </c>
      <c r="E8059" s="752" t="s">
        <v>435</v>
      </c>
      <c r="F8059" s="752" t="s">
        <v>1711</v>
      </c>
    </row>
    <row r="8060" spans="2:6" x14ac:dyDescent="0.35">
      <c r="B8060" s="752" t="s">
        <v>1700</v>
      </c>
      <c r="C8060" s="752">
        <v>3875</v>
      </c>
      <c r="D8060" s="343" t="s">
        <v>9529</v>
      </c>
      <c r="E8060" s="752" t="s">
        <v>435</v>
      </c>
      <c r="F8060" s="752" t="s">
        <v>1711</v>
      </c>
    </row>
    <row r="8061" spans="2:6" x14ac:dyDescent="0.35">
      <c r="B8061" s="752" t="s">
        <v>1700</v>
      </c>
      <c r="C8061" s="752">
        <v>3875</v>
      </c>
      <c r="D8061" s="343" t="s">
        <v>9528</v>
      </c>
      <c r="E8061" s="752" t="s">
        <v>435</v>
      </c>
      <c r="F8061" s="752" t="s">
        <v>1711</v>
      </c>
    </row>
    <row r="8062" spans="2:6" x14ac:dyDescent="0.35">
      <c r="B8062" s="752" t="s">
        <v>1700</v>
      </c>
      <c r="C8062" s="752">
        <v>3875</v>
      </c>
      <c r="D8062" s="343" t="s">
        <v>9527</v>
      </c>
      <c r="E8062" s="752" t="s">
        <v>435</v>
      </c>
      <c r="F8062" s="752" t="s">
        <v>1711</v>
      </c>
    </row>
    <row r="8063" spans="2:6" x14ac:dyDescent="0.35">
      <c r="B8063" s="752" t="s">
        <v>1700</v>
      </c>
      <c r="C8063" s="752">
        <v>3875</v>
      </c>
      <c r="D8063" s="343" t="s">
        <v>9526</v>
      </c>
      <c r="E8063" s="752" t="s">
        <v>435</v>
      </c>
      <c r="F8063" s="752" t="s">
        <v>1698</v>
      </c>
    </row>
    <row r="8064" spans="2:6" x14ac:dyDescent="0.35">
      <c r="B8064" s="752" t="s">
        <v>1700</v>
      </c>
      <c r="C8064" s="752">
        <v>3875</v>
      </c>
      <c r="D8064" s="343" t="s">
        <v>9525</v>
      </c>
      <c r="E8064" s="752" t="s">
        <v>435</v>
      </c>
      <c r="F8064" s="752" t="s">
        <v>1711</v>
      </c>
    </row>
    <row r="8065" spans="2:6" x14ac:dyDescent="0.35">
      <c r="B8065" s="752" t="s">
        <v>1700</v>
      </c>
      <c r="C8065" s="752">
        <v>3875</v>
      </c>
      <c r="D8065" s="343" t="s">
        <v>9524</v>
      </c>
      <c r="E8065" s="752" t="s">
        <v>435</v>
      </c>
      <c r="F8065" s="752" t="s">
        <v>1711</v>
      </c>
    </row>
    <row r="8066" spans="2:6" x14ac:dyDescent="0.35">
      <c r="B8066" s="752" t="s">
        <v>1700</v>
      </c>
      <c r="C8066" s="752">
        <v>3875</v>
      </c>
      <c r="D8066" s="343" t="s">
        <v>9523</v>
      </c>
      <c r="E8066" s="752" t="s">
        <v>435</v>
      </c>
      <c r="F8066" s="752" t="s">
        <v>1711</v>
      </c>
    </row>
    <row r="8067" spans="2:6" x14ac:dyDescent="0.35">
      <c r="B8067" s="752" t="s">
        <v>1700</v>
      </c>
      <c r="C8067" s="752">
        <v>3875</v>
      </c>
      <c r="D8067" s="343" t="s">
        <v>9522</v>
      </c>
      <c r="E8067" s="752" t="s">
        <v>435</v>
      </c>
      <c r="F8067" s="752" t="s">
        <v>1711</v>
      </c>
    </row>
    <row r="8068" spans="2:6" x14ac:dyDescent="0.35">
      <c r="B8068" s="752" t="s">
        <v>1700</v>
      </c>
      <c r="C8068" s="752">
        <v>3875</v>
      </c>
      <c r="D8068" s="343" t="s">
        <v>9521</v>
      </c>
      <c r="E8068" s="752" t="s">
        <v>435</v>
      </c>
      <c r="F8068" s="752" t="s">
        <v>1711</v>
      </c>
    </row>
    <row r="8069" spans="2:6" x14ac:dyDescent="0.35">
      <c r="B8069" s="752" t="s">
        <v>1700</v>
      </c>
      <c r="C8069" s="752">
        <v>3875</v>
      </c>
      <c r="D8069" s="343" t="s">
        <v>9520</v>
      </c>
      <c r="E8069" s="752" t="s">
        <v>435</v>
      </c>
      <c r="F8069" s="752" t="s">
        <v>1711</v>
      </c>
    </row>
    <row r="8070" spans="2:6" x14ac:dyDescent="0.35">
      <c r="B8070" s="752" t="s">
        <v>1700</v>
      </c>
      <c r="C8070" s="752">
        <v>3875</v>
      </c>
      <c r="D8070" s="343" t="s">
        <v>9519</v>
      </c>
      <c r="E8070" s="752" t="s">
        <v>435</v>
      </c>
      <c r="F8070" s="752" t="s">
        <v>1711</v>
      </c>
    </row>
    <row r="8071" spans="2:6" x14ac:dyDescent="0.35">
      <c r="B8071" s="752" t="s">
        <v>1700</v>
      </c>
      <c r="C8071" s="752">
        <v>3875</v>
      </c>
      <c r="D8071" s="343" t="s">
        <v>9518</v>
      </c>
      <c r="E8071" s="752" t="s">
        <v>435</v>
      </c>
      <c r="F8071" s="752" t="s">
        <v>1711</v>
      </c>
    </row>
    <row r="8072" spans="2:6" x14ac:dyDescent="0.35">
      <c r="B8072" s="752" t="s">
        <v>1700</v>
      </c>
      <c r="C8072" s="752">
        <v>3875</v>
      </c>
      <c r="D8072" s="343" t="s">
        <v>9517</v>
      </c>
      <c r="E8072" s="752" t="s">
        <v>435</v>
      </c>
      <c r="F8072" s="752" t="s">
        <v>1711</v>
      </c>
    </row>
    <row r="8073" spans="2:6" x14ac:dyDescent="0.35">
      <c r="B8073" s="752" t="s">
        <v>1700</v>
      </c>
      <c r="C8073" s="752">
        <v>3875</v>
      </c>
      <c r="D8073" s="343" t="s">
        <v>9516</v>
      </c>
      <c r="E8073" s="752" t="s">
        <v>435</v>
      </c>
      <c r="F8073" s="752" t="s">
        <v>1711</v>
      </c>
    </row>
    <row r="8074" spans="2:6" x14ac:dyDescent="0.35">
      <c r="B8074" s="752" t="s">
        <v>1700</v>
      </c>
      <c r="C8074" s="752">
        <v>3875</v>
      </c>
      <c r="D8074" s="343" t="s">
        <v>9515</v>
      </c>
      <c r="E8074" s="752" t="s">
        <v>435</v>
      </c>
      <c r="F8074" s="752" t="s">
        <v>1711</v>
      </c>
    </row>
    <row r="8075" spans="2:6" x14ac:dyDescent="0.35">
      <c r="B8075" s="752" t="s">
        <v>1700</v>
      </c>
      <c r="C8075" s="752">
        <v>3878</v>
      </c>
      <c r="D8075" s="343" t="s">
        <v>9514</v>
      </c>
      <c r="E8075" s="752" t="s">
        <v>435</v>
      </c>
      <c r="F8075" s="752" t="s">
        <v>1698</v>
      </c>
    </row>
    <row r="8076" spans="2:6" x14ac:dyDescent="0.35">
      <c r="B8076" s="752" t="s">
        <v>1700</v>
      </c>
      <c r="C8076" s="752">
        <v>3880</v>
      </c>
      <c r="D8076" s="343" t="s">
        <v>9513</v>
      </c>
      <c r="E8076" s="752" t="s">
        <v>435</v>
      </c>
      <c r="F8076" s="752" t="s">
        <v>1698</v>
      </c>
    </row>
    <row r="8077" spans="2:6" x14ac:dyDescent="0.35">
      <c r="B8077" s="752" t="s">
        <v>1700</v>
      </c>
      <c r="C8077" s="752">
        <v>3880</v>
      </c>
      <c r="D8077" s="343" t="s">
        <v>9512</v>
      </c>
      <c r="E8077" s="752" t="s">
        <v>435</v>
      </c>
      <c r="F8077" s="752" t="s">
        <v>1698</v>
      </c>
    </row>
    <row r="8078" spans="2:6" x14ac:dyDescent="0.35">
      <c r="B8078" s="752" t="s">
        <v>1700</v>
      </c>
      <c r="C8078" s="752">
        <v>3880</v>
      </c>
      <c r="D8078" s="343" t="s">
        <v>2646</v>
      </c>
      <c r="E8078" s="752" t="s">
        <v>435</v>
      </c>
      <c r="F8078" s="752" t="s">
        <v>1698</v>
      </c>
    </row>
    <row r="8079" spans="2:6" x14ac:dyDescent="0.35">
      <c r="B8079" s="752" t="s">
        <v>1700</v>
      </c>
      <c r="C8079" s="752">
        <v>3880</v>
      </c>
      <c r="D8079" s="343" t="s">
        <v>9511</v>
      </c>
      <c r="E8079" s="752" t="s">
        <v>435</v>
      </c>
      <c r="F8079" s="752" t="s">
        <v>1698</v>
      </c>
    </row>
    <row r="8080" spans="2:6" x14ac:dyDescent="0.35">
      <c r="B8080" s="752" t="s">
        <v>1700</v>
      </c>
      <c r="C8080" s="752">
        <v>3882</v>
      </c>
      <c r="D8080" s="343" t="s">
        <v>6457</v>
      </c>
      <c r="E8080" s="752" t="s">
        <v>435</v>
      </c>
      <c r="F8080" s="752" t="s">
        <v>1698</v>
      </c>
    </row>
    <row r="8081" spans="2:6" x14ac:dyDescent="0.35">
      <c r="B8081" s="752" t="s">
        <v>1700</v>
      </c>
      <c r="C8081" s="752">
        <v>3885</v>
      </c>
      <c r="D8081" s="343" t="s">
        <v>9510</v>
      </c>
      <c r="E8081" s="752" t="s">
        <v>435</v>
      </c>
      <c r="F8081" s="752" t="s">
        <v>1698</v>
      </c>
    </row>
    <row r="8082" spans="2:6" x14ac:dyDescent="0.35">
      <c r="B8082" s="752" t="s">
        <v>1700</v>
      </c>
      <c r="C8082" s="752">
        <v>3885</v>
      </c>
      <c r="D8082" s="343" t="s">
        <v>9509</v>
      </c>
      <c r="E8082" s="752" t="s">
        <v>435</v>
      </c>
      <c r="F8082" s="752" t="s">
        <v>1698</v>
      </c>
    </row>
    <row r="8083" spans="2:6" x14ac:dyDescent="0.35">
      <c r="B8083" s="752" t="s">
        <v>1700</v>
      </c>
      <c r="C8083" s="752">
        <v>3885</v>
      </c>
      <c r="D8083" s="343" t="s">
        <v>9508</v>
      </c>
      <c r="E8083" s="752" t="s">
        <v>435</v>
      </c>
      <c r="F8083" s="752" t="s">
        <v>1698</v>
      </c>
    </row>
    <row r="8084" spans="2:6" x14ac:dyDescent="0.35">
      <c r="B8084" s="752" t="s">
        <v>1700</v>
      </c>
      <c r="C8084" s="752">
        <v>3885</v>
      </c>
      <c r="D8084" s="343" t="s">
        <v>9507</v>
      </c>
      <c r="E8084" s="752" t="s">
        <v>435</v>
      </c>
      <c r="F8084" s="752" t="s">
        <v>1698</v>
      </c>
    </row>
    <row r="8085" spans="2:6" x14ac:dyDescent="0.35">
      <c r="B8085" s="752" t="s">
        <v>1700</v>
      </c>
      <c r="C8085" s="752">
        <v>3885</v>
      </c>
      <c r="D8085" s="343" t="s">
        <v>9506</v>
      </c>
      <c r="E8085" s="752" t="s">
        <v>435</v>
      </c>
      <c r="F8085" s="752" t="s">
        <v>1698</v>
      </c>
    </row>
    <row r="8086" spans="2:6" x14ac:dyDescent="0.35">
      <c r="B8086" s="752" t="s">
        <v>1700</v>
      </c>
      <c r="C8086" s="752">
        <v>3885</v>
      </c>
      <c r="D8086" s="343" t="s">
        <v>9505</v>
      </c>
      <c r="E8086" s="752" t="s">
        <v>435</v>
      </c>
      <c r="F8086" s="752" t="s">
        <v>1698</v>
      </c>
    </row>
    <row r="8087" spans="2:6" x14ac:dyDescent="0.35">
      <c r="B8087" s="752" t="s">
        <v>1700</v>
      </c>
      <c r="C8087" s="752">
        <v>3885</v>
      </c>
      <c r="D8087" s="343" t="s">
        <v>9504</v>
      </c>
      <c r="E8087" s="752" t="s">
        <v>435</v>
      </c>
      <c r="F8087" s="752" t="s">
        <v>1698</v>
      </c>
    </row>
    <row r="8088" spans="2:6" x14ac:dyDescent="0.35">
      <c r="B8088" s="752" t="s">
        <v>1700</v>
      </c>
      <c r="C8088" s="752">
        <v>3885</v>
      </c>
      <c r="D8088" s="343" t="s">
        <v>9503</v>
      </c>
      <c r="E8088" s="752" t="s">
        <v>435</v>
      </c>
      <c r="F8088" s="752" t="s">
        <v>1698</v>
      </c>
    </row>
    <row r="8089" spans="2:6" x14ac:dyDescent="0.35">
      <c r="B8089" s="752" t="s">
        <v>1700</v>
      </c>
      <c r="C8089" s="752">
        <v>3885</v>
      </c>
      <c r="D8089" s="343" t="s">
        <v>9502</v>
      </c>
      <c r="E8089" s="752" t="s">
        <v>435</v>
      </c>
      <c r="F8089" s="752" t="s">
        <v>1698</v>
      </c>
    </row>
    <row r="8090" spans="2:6" x14ac:dyDescent="0.35">
      <c r="B8090" s="752" t="s">
        <v>1700</v>
      </c>
      <c r="C8090" s="752">
        <v>3885</v>
      </c>
      <c r="D8090" s="343" t="s">
        <v>9501</v>
      </c>
      <c r="E8090" s="752" t="s">
        <v>435</v>
      </c>
      <c r="F8090" s="752" t="s">
        <v>1698</v>
      </c>
    </row>
    <row r="8091" spans="2:6" x14ac:dyDescent="0.35">
      <c r="B8091" s="752" t="s">
        <v>1700</v>
      </c>
      <c r="C8091" s="752">
        <v>3885</v>
      </c>
      <c r="D8091" s="343" t="s">
        <v>9500</v>
      </c>
      <c r="E8091" s="752" t="s">
        <v>435</v>
      </c>
      <c r="F8091" s="752" t="s">
        <v>1698</v>
      </c>
    </row>
    <row r="8092" spans="2:6" x14ac:dyDescent="0.35">
      <c r="B8092" s="752" t="s">
        <v>1700</v>
      </c>
      <c r="C8092" s="752">
        <v>3885</v>
      </c>
      <c r="D8092" s="343" t="s">
        <v>9499</v>
      </c>
      <c r="E8092" s="752" t="s">
        <v>435</v>
      </c>
      <c r="F8092" s="752" t="s">
        <v>1698</v>
      </c>
    </row>
    <row r="8093" spans="2:6" x14ac:dyDescent="0.35">
      <c r="B8093" s="752" t="s">
        <v>1700</v>
      </c>
      <c r="C8093" s="752">
        <v>3885</v>
      </c>
      <c r="D8093" s="343" t="s">
        <v>9498</v>
      </c>
      <c r="E8093" s="752" t="s">
        <v>435</v>
      </c>
      <c r="F8093" s="752" t="s">
        <v>1698</v>
      </c>
    </row>
    <row r="8094" spans="2:6" x14ac:dyDescent="0.35">
      <c r="B8094" s="752" t="s">
        <v>1700</v>
      </c>
      <c r="C8094" s="752">
        <v>3885</v>
      </c>
      <c r="D8094" s="343" t="s">
        <v>9497</v>
      </c>
      <c r="E8094" s="752" t="s">
        <v>435</v>
      </c>
      <c r="F8094" s="752" t="s">
        <v>1698</v>
      </c>
    </row>
    <row r="8095" spans="2:6" x14ac:dyDescent="0.35">
      <c r="B8095" s="752" t="s">
        <v>1700</v>
      </c>
      <c r="C8095" s="752">
        <v>3885</v>
      </c>
      <c r="D8095" s="343" t="s">
        <v>9496</v>
      </c>
      <c r="E8095" s="752" t="s">
        <v>435</v>
      </c>
      <c r="F8095" s="752" t="s">
        <v>1698</v>
      </c>
    </row>
    <row r="8096" spans="2:6" x14ac:dyDescent="0.35">
      <c r="B8096" s="752" t="s">
        <v>1700</v>
      </c>
      <c r="C8096" s="752">
        <v>3885</v>
      </c>
      <c r="D8096" s="343" t="s">
        <v>9495</v>
      </c>
      <c r="E8096" s="752" t="s">
        <v>435</v>
      </c>
      <c r="F8096" s="752" t="s">
        <v>1698</v>
      </c>
    </row>
    <row r="8097" spans="2:6" x14ac:dyDescent="0.35">
      <c r="B8097" s="752" t="s">
        <v>1700</v>
      </c>
      <c r="C8097" s="752">
        <v>3885</v>
      </c>
      <c r="D8097" s="343" t="s">
        <v>9494</v>
      </c>
      <c r="E8097" s="752" t="s">
        <v>435</v>
      </c>
      <c r="F8097" s="752" t="s">
        <v>1698</v>
      </c>
    </row>
    <row r="8098" spans="2:6" x14ac:dyDescent="0.35">
      <c r="B8098" s="752" t="s">
        <v>1700</v>
      </c>
      <c r="C8098" s="752">
        <v>3886</v>
      </c>
      <c r="D8098" s="343" t="s">
        <v>9493</v>
      </c>
      <c r="E8098" s="752" t="s">
        <v>435</v>
      </c>
      <c r="F8098" s="752" t="s">
        <v>1698</v>
      </c>
    </row>
    <row r="8099" spans="2:6" x14ac:dyDescent="0.35">
      <c r="B8099" s="752" t="s">
        <v>1700</v>
      </c>
      <c r="C8099" s="752">
        <v>3887</v>
      </c>
      <c r="D8099" s="343" t="s">
        <v>9492</v>
      </c>
      <c r="E8099" s="752" t="s">
        <v>435</v>
      </c>
      <c r="F8099" s="752" t="s">
        <v>1698</v>
      </c>
    </row>
    <row r="8100" spans="2:6" x14ac:dyDescent="0.35">
      <c r="B8100" s="752" t="s">
        <v>1700</v>
      </c>
      <c r="C8100" s="752">
        <v>3887</v>
      </c>
      <c r="D8100" s="343" t="s">
        <v>9491</v>
      </c>
      <c r="E8100" s="752" t="s">
        <v>435</v>
      </c>
      <c r="F8100" s="752" t="s">
        <v>1698</v>
      </c>
    </row>
    <row r="8101" spans="2:6" x14ac:dyDescent="0.35">
      <c r="B8101" s="752" t="s">
        <v>1700</v>
      </c>
      <c r="C8101" s="752">
        <v>3887</v>
      </c>
      <c r="D8101" s="343" t="s">
        <v>9490</v>
      </c>
      <c r="E8101" s="752" t="s">
        <v>435</v>
      </c>
      <c r="F8101" s="752" t="s">
        <v>1698</v>
      </c>
    </row>
    <row r="8102" spans="2:6" x14ac:dyDescent="0.35">
      <c r="B8102" s="752" t="s">
        <v>1700</v>
      </c>
      <c r="C8102" s="752">
        <v>3888</v>
      </c>
      <c r="D8102" s="343" t="s">
        <v>9489</v>
      </c>
      <c r="E8102" s="752" t="s">
        <v>435</v>
      </c>
      <c r="F8102" s="752" t="s">
        <v>1698</v>
      </c>
    </row>
    <row r="8103" spans="2:6" x14ac:dyDescent="0.35">
      <c r="B8103" s="752" t="s">
        <v>1700</v>
      </c>
      <c r="C8103" s="752">
        <v>3888</v>
      </c>
      <c r="D8103" s="343" t="s">
        <v>9488</v>
      </c>
      <c r="E8103" s="752" t="s">
        <v>435</v>
      </c>
      <c r="F8103" s="752" t="s">
        <v>1698</v>
      </c>
    </row>
    <row r="8104" spans="2:6" x14ac:dyDescent="0.35">
      <c r="B8104" s="752" t="s">
        <v>1700</v>
      </c>
      <c r="C8104" s="752">
        <v>3888</v>
      </c>
      <c r="D8104" s="343" t="s">
        <v>9487</v>
      </c>
      <c r="E8104" s="752" t="s">
        <v>435</v>
      </c>
      <c r="F8104" s="752" t="s">
        <v>1698</v>
      </c>
    </row>
    <row r="8105" spans="2:6" x14ac:dyDescent="0.35">
      <c r="B8105" s="752" t="s">
        <v>1700</v>
      </c>
      <c r="C8105" s="752">
        <v>3888</v>
      </c>
      <c r="D8105" s="343" t="s">
        <v>9486</v>
      </c>
      <c r="E8105" s="752" t="s">
        <v>435</v>
      </c>
      <c r="F8105" s="752" t="s">
        <v>1698</v>
      </c>
    </row>
    <row r="8106" spans="2:6" x14ac:dyDescent="0.35">
      <c r="B8106" s="752" t="s">
        <v>1700</v>
      </c>
      <c r="C8106" s="752">
        <v>3888</v>
      </c>
      <c r="D8106" s="343" t="s">
        <v>9485</v>
      </c>
      <c r="E8106" s="752" t="s">
        <v>435</v>
      </c>
      <c r="F8106" s="752" t="s">
        <v>1698</v>
      </c>
    </row>
    <row r="8107" spans="2:6" x14ac:dyDescent="0.35">
      <c r="B8107" s="752" t="s">
        <v>1700</v>
      </c>
      <c r="C8107" s="752">
        <v>3888</v>
      </c>
      <c r="D8107" s="343" t="s">
        <v>9484</v>
      </c>
      <c r="E8107" s="752" t="s">
        <v>435</v>
      </c>
      <c r="F8107" s="752" t="s">
        <v>1698</v>
      </c>
    </row>
    <row r="8108" spans="2:6" x14ac:dyDescent="0.35">
      <c r="B8108" s="752" t="s">
        <v>1700</v>
      </c>
      <c r="C8108" s="752">
        <v>3888</v>
      </c>
      <c r="D8108" s="343" t="s">
        <v>9483</v>
      </c>
      <c r="E8108" s="752" t="s">
        <v>435</v>
      </c>
      <c r="F8108" s="752" t="s">
        <v>1698</v>
      </c>
    </row>
    <row r="8109" spans="2:6" x14ac:dyDescent="0.35">
      <c r="B8109" s="752" t="s">
        <v>1700</v>
      </c>
      <c r="C8109" s="752">
        <v>3888</v>
      </c>
      <c r="D8109" s="343" t="s">
        <v>9482</v>
      </c>
      <c r="E8109" s="752" t="s">
        <v>435</v>
      </c>
      <c r="F8109" s="752" t="s">
        <v>1698</v>
      </c>
    </row>
    <row r="8110" spans="2:6" x14ac:dyDescent="0.35">
      <c r="B8110" s="752" t="s">
        <v>1700</v>
      </c>
      <c r="C8110" s="752">
        <v>3888</v>
      </c>
      <c r="D8110" s="343" t="s">
        <v>9481</v>
      </c>
      <c r="E8110" s="752" t="s">
        <v>435</v>
      </c>
      <c r="F8110" s="752" t="s">
        <v>1698</v>
      </c>
    </row>
    <row r="8111" spans="2:6" x14ac:dyDescent="0.35">
      <c r="B8111" s="752" t="s">
        <v>1700</v>
      </c>
      <c r="C8111" s="752">
        <v>3888</v>
      </c>
      <c r="D8111" s="343" t="s">
        <v>9480</v>
      </c>
      <c r="E8111" s="752" t="s">
        <v>435</v>
      </c>
      <c r="F8111" s="752" t="s">
        <v>1698</v>
      </c>
    </row>
    <row r="8112" spans="2:6" x14ac:dyDescent="0.35">
      <c r="B8112" s="752" t="s">
        <v>1700</v>
      </c>
      <c r="C8112" s="752">
        <v>3888</v>
      </c>
      <c r="D8112" s="343" t="s">
        <v>9479</v>
      </c>
      <c r="E8112" s="752" t="s">
        <v>435</v>
      </c>
      <c r="F8112" s="752" t="s">
        <v>1698</v>
      </c>
    </row>
    <row r="8113" spans="2:6" x14ac:dyDescent="0.35">
      <c r="B8113" s="752" t="s">
        <v>1700</v>
      </c>
      <c r="C8113" s="752">
        <v>3888</v>
      </c>
      <c r="D8113" s="343" t="s">
        <v>9478</v>
      </c>
      <c r="E8113" s="752" t="s">
        <v>435</v>
      </c>
      <c r="F8113" s="752" t="s">
        <v>1698</v>
      </c>
    </row>
    <row r="8114" spans="2:6" x14ac:dyDescent="0.35">
      <c r="B8114" s="752" t="s">
        <v>1700</v>
      </c>
      <c r="C8114" s="752">
        <v>3888</v>
      </c>
      <c r="D8114" s="343" t="s">
        <v>9477</v>
      </c>
      <c r="E8114" s="752" t="s">
        <v>435</v>
      </c>
      <c r="F8114" s="752" t="s">
        <v>1698</v>
      </c>
    </row>
    <row r="8115" spans="2:6" x14ac:dyDescent="0.35">
      <c r="B8115" s="752" t="s">
        <v>1700</v>
      </c>
      <c r="C8115" s="752">
        <v>3888</v>
      </c>
      <c r="D8115" s="343" t="s">
        <v>9476</v>
      </c>
      <c r="E8115" s="752" t="s">
        <v>435</v>
      </c>
      <c r="F8115" s="752" t="s">
        <v>1698</v>
      </c>
    </row>
    <row r="8116" spans="2:6" x14ac:dyDescent="0.35">
      <c r="B8116" s="752" t="s">
        <v>1700</v>
      </c>
      <c r="C8116" s="752">
        <v>3888</v>
      </c>
      <c r="D8116" s="343" t="s">
        <v>9475</v>
      </c>
      <c r="E8116" s="752" t="s">
        <v>435</v>
      </c>
      <c r="F8116" s="752" t="s">
        <v>1698</v>
      </c>
    </row>
    <row r="8117" spans="2:6" x14ac:dyDescent="0.35">
      <c r="B8117" s="752" t="s">
        <v>1700</v>
      </c>
      <c r="C8117" s="752">
        <v>3888</v>
      </c>
      <c r="D8117" s="343" t="s">
        <v>9474</v>
      </c>
      <c r="E8117" s="752" t="s">
        <v>435</v>
      </c>
      <c r="F8117" s="752" t="s">
        <v>1698</v>
      </c>
    </row>
    <row r="8118" spans="2:6" x14ac:dyDescent="0.35">
      <c r="B8118" s="752" t="s">
        <v>1700</v>
      </c>
      <c r="C8118" s="752">
        <v>3888</v>
      </c>
      <c r="D8118" s="343" t="s">
        <v>9473</v>
      </c>
      <c r="E8118" s="752" t="s">
        <v>435</v>
      </c>
      <c r="F8118" s="752" t="s">
        <v>1698</v>
      </c>
    </row>
    <row r="8119" spans="2:6" x14ac:dyDescent="0.35">
      <c r="B8119" s="752" t="s">
        <v>1700</v>
      </c>
      <c r="C8119" s="752">
        <v>3888</v>
      </c>
      <c r="D8119" s="343" t="s">
        <v>9472</v>
      </c>
      <c r="E8119" s="752" t="s">
        <v>435</v>
      </c>
      <c r="F8119" s="752" t="s">
        <v>1698</v>
      </c>
    </row>
    <row r="8120" spans="2:6" x14ac:dyDescent="0.35">
      <c r="B8120" s="752" t="s">
        <v>1700</v>
      </c>
      <c r="C8120" s="752">
        <v>3888</v>
      </c>
      <c r="D8120" s="343" t="s">
        <v>9471</v>
      </c>
      <c r="E8120" s="752" t="s">
        <v>435</v>
      </c>
      <c r="F8120" s="752" t="s">
        <v>1698</v>
      </c>
    </row>
    <row r="8121" spans="2:6" x14ac:dyDescent="0.35">
      <c r="B8121" s="752" t="s">
        <v>1700</v>
      </c>
      <c r="C8121" s="752">
        <v>3888</v>
      </c>
      <c r="D8121" s="343" t="s">
        <v>9470</v>
      </c>
      <c r="E8121" s="752" t="s">
        <v>435</v>
      </c>
      <c r="F8121" s="752" t="s">
        <v>1698</v>
      </c>
    </row>
    <row r="8122" spans="2:6" x14ac:dyDescent="0.35">
      <c r="B8122" s="752" t="s">
        <v>1700</v>
      </c>
      <c r="C8122" s="752">
        <v>3889</v>
      </c>
      <c r="D8122" s="343" t="s">
        <v>9469</v>
      </c>
      <c r="E8122" s="752" t="s">
        <v>435</v>
      </c>
      <c r="F8122" s="752" t="s">
        <v>1698</v>
      </c>
    </row>
    <row r="8123" spans="2:6" x14ac:dyDescent="0.35">
      <c r="B8123" s="752" t="s">
        <v>1700</v>
      </c>
      <c r="C8123" s="752">
        <v>3889</v>
      </c>
      <c r="D8123" s="343" t="s">
        <v>9468</v>
      </c>
      <c r="E8123" s="752" t="s">
        <v>435</v>
      </c>
      <c r="F8123" s="752" t="s">
        <v>1698</v>
      </c>
    </row>
    <row r="8124" spans="2:6" x14ac:dyDescent="0.35">
      <c r="B8124" s="752" t="s">
        <v>1700</v>
      </c>
      <c r="C8124" s="752">
        <v>3889</v>
      </c>
      <c r="D8124" s="343" t="s">
        <v>9467</v>
      </c>
      <c r="E8124" s="752" t="s">
        <v>435</v>
      </c>
      <c r="F8124" s="752" t="s">
        <v>1698</v>
      </c>
    </row>
    <row r="8125" spans="2:6" x14ac:dyDescent="0.35">
      <c r="B8125" s="752" t="s">
        <v>1700</v>
      </c>
      <c r="C8125" s="752">
        <v>3889</v>
      </c>
      <c r="D8125" s="343" t="s">
        <v>9466</v>
      </c>
      <c r="E8125" s="752" t="s">
        <v>435</v>
      </c>
      <c r="F8125" s="752" t="s">
        <v>1698</v>
      </c>
    </row>
    <row r="8126" spans="2:6" x14ac:dyDescent="0.35">
      <c r="B8126" s="752" t="s">
        <v>1700</v>
      </c>
      <c r="C8126" s="752">
        <v>3889</v>
      </c>
      <c r="D8126" s="343" t="s">
        <v>9465</v>
      </c>
      <c r="E8126" s="752" t="s">
        <v>435</v>
      </c>
      <c r="F8126" s="752" t="s">
        <v>1698</v>
      </c>
    </row>
    <row r="8127" spans="2:6" x14ac:dyDescent="0.35">
      <c r="B8127" s="752" t="s">
        <v>1700</v>
      </c>
      <c r="C8127" s="752">
        <v>3889</v>
      </c>
      <c r="D8127" s="343" t="s">
        <v>9464</v>
      </c>
      <c r="E8127" s="752" t="s">
        <v>435</v>
      </c>
      <c r="F8127" s="752" t="s">
        <v>1698</v>
      </c>
    </row>
    <row r="8128" spans="2:6" x14ac:dyDescent="0.35">
      <c r="B8128" s="752" t="s">
        <v>1700</v>
      </c>
      <c r="C8128" s="752">
        <v>3889</v>
      </c>
      <c r="D8128" s="343" t="s">
        <v>9463</v>
      </c>
      <c r="E8128" s="752" t="s">
        <v>435</v>
      </c>
      <c r="F8128" s="752" t="s">
        <v>1698</v>
      </c>
    </row>
    <row r="8129" spans="2:6" x14ac:dyDescent="0.35">
      <c r="B8129" s="752" t="s">
        <v>1700</v>
      </c>
      <c r="C8129" s="752">
        <v>3890</v>
      </c>
      <c r="D8129" s="343" t="s">
        <v>9462</v>
      </c>
      <c r="E8129" s="752" t="s">
        <v>435</v>
      </c>
      <c r="F8129" s="752" t="s">
        <v>1698</v>
      </c>
    </row>
    <row r="8130" spans="2:6" x14ac:dyDescent="0.35">
      <c r="B8130" s="752" t="s">
        <v>1700</v>
      </c>
      <c r="C8130" s="752">
        <v>3890</v>
      </c>
      <c r="D8130" s="343" t="s">
        <v>9461</v>
      </c>
      <c r="E8130" s="752" t="s">
        <v>435</v>
      </c>
      <c r="F8130" s="752" t="s">
        <v>1698</v>
      </c>
    </row>
    <row r="8131" spans="2:6" x14ac:dyDescent="0.35">
      <c r="B8131" s="752" t="s">
        <v>1700</v>
      </c>
      <c r="C8131" s="752">
        <v>3890</v>
      </c>
      <c r="D8131" s="343" t="s">
        <v>9460</v>
      </c>
      <c r="E8131" s="752" t="s">
        <v>435</v>
      </c>
      <c r="F8131" s="752" t="s">
        <v>1698</v>
      </c>
    </row>
    <row r="8132" spans="2:6" x14ac:dyDescent="0.35">
      <c r="B8132" s="752" t="s">
        <v>1700</v>
      </c>
      <c r="C8132" s="752">
        <v>3890</v>
      </c>
      <c r="D8132" s="343" t="s">
        <v>9459</v>
      </c>
      <c r="E8132" s="752" t="s">
        <v>435</v>
      </c>
      <c r="F8132" s="752" t="s">
        <v>1698</v>
      </c>
    </row>
    <row r="8133" spans="2:6" x14ac:dyDescent="0.35">
      <c r="B8133" s="752" t="s">
        <v>1700</v>
      </c>
      <c r="C8133" s="752">
        <v>3890</v>
      </c>
      <c r="D8133" s="343" t="s">
        <v>9458</v>
      </c>
      <c r="E8133" s="752" t="s">
        <v>435</v>
      </c>
      <c r="F8133" s="752" t="s">
        <v>1698</v>
      </c>
    </row>
    <row r="8134" spans="2:6" x14ac:dyDescent="0.35">
      <c r="B8134" s="752" t="s">
        <v>1700</v>
      </c>
      <c r="C8134" s="752">
        <v>3890</v>
      </c>
      <c r="D8134" s="343" t="s">
        <v>9457</v>
      </c>
      <c r="E8134" s="752" t="s">
        <v>435</v>
      </c>
      <c r="F8134" s="752" t="s">
        <v>1698</v>
      </c>
    </row>
    <row r="8135" spans="2:6" x14ac:dyDescent="0.35">
      <c r="B8135" s="752" t="s">
        <v>1700</v>
      </c>
      <c r="C8135" s="752">
        <v>3890</v>
      </c>
      <c r="D8135" s="343" t="s">
        <v>9456</v>
      </c>
      <c r="E8135" s="752" t="s">
        <v>435</v>
      </c>
      <c r="F8135" s="752" t="s">
        <v>1698</v>
      </c>
    </row>
    <row r="8136" spans="2:6" x14ac:dyDescent="0.35">
      <c r="B8136" s="752" t="s">
        <v>1700</v>
      </c>
      <c r="C8136" s="752">
        <v>3891</v>
      </c>
      <c r="D8136" s="343" t="s">
        <v>9455</v>
      </c>
      <c r="E8136" s="752" t="s">
        <v>435</v>
      </c>
      <c r="F8136" s="752" t="s">
        <v>1698</v>
      </c>
    </row>
    <row r="8137" spans="2:6" x14ac:dyDescent="0.35">
      <c r="B8137" s="752" t="s">
        <v>1700</v>
      </c>
      <c r="C8137" s="752">
        <v>3891</v>
      </c>
      <c r="D8137" s="343" t="s">
        <v>9454</v>
      </c>
      <c r="E8137" s="752" t="s">
        <v>435</v>
      </c>
      <c r="F8137" s="752" t="s">
        <v>1698</v>
      </c>
    </row>
    <row r="8138" spans="2:6" x14ac:dyDescent="0.35">
      <c r="B8138" s="752" t="s">
        <v>1700</v>
      </c>
      <c r="C8138" s="752">
        <v>3891</v>
      </c>
      <c r="D8138" s="343" t="s">
        <v>9453</v>
      </c>
      <c r="E8138" s="752" t="s">
        <v>435</v>
      </c>
      <c r="F8138" s="752" t="s">
        <v>1698</v>
      </c>
    </row>
    <row r="8139" spans="2:6" x14ac:dyDescent="0.35">
      <c r="B8139" s="752" t="s">
        <v>1700</v>
      </c>
      <c r="C8139" s="752">
        <v>3891</v>
      </c>
      <c r="D8139" s="343" t="s">
        <v>9452</v>
      </c>
      <c r="E8139" s="752" t="s">
        <v>435</v>
      </c>
      <c r="F8139" s="752" t="s">
        <v>1698</v>
      </c>
    </row>
    <row r="8140" spans="2:6" x14ac:dyDescent="0.35">
      <c r="B8140" s="752" t="s">
        <v>1700</v>
      </c>
      <c r="C8140" s="752">
        <v>3891</v>
      </c>
      <c r="D8140" s="343" t="s">
        <v>9451</v>
      </c>
      <c r="E8140" s="752" t="s">
        <v>435</v>
      </c>
      <c r="F8140" s="752" t="s">
        <v>1698</v>
      </c>
    </row>
    <row r="8141" spans="2:6" x14ac:dyDescent="0.35">
      <c r="B8141" s="752" t="s">
        <v>1700</v>
      </c>
      <c r="C8141" s="752">
        <v>3891</v>
      </c>
      <c r="D8141" s="343" t="s">
        <v>9450</v>
      </c>
      <c r="E8141" s="752" t="s">
        <v>435</v>
      </c>
      <c r="F8141" s="752" t="s">
        <v>1698</v>
      </c>
    </row>
    <row r="8142" spans="2:6" x14ac:dyDescent="0.35">
      <c r="B8142" s="752" t="s">
        <v>1700</v>
      </c>
      <c r="C8142" s="752">
        <v>3891</v>
      </c>
      <c r="D8142" s="343" t="s">
        <v>9449</v>
      </c>
      <c r="E8142" s="752" t="s">
        <v>435</v>
      </c>
      <c r="F8142" s="752" t="s">
        <v>1698</v>
      </c>
    </row>
    <row r="8143" spans="2:6" x14ac:dyDescent="0.35">
      <c r="B8143" s="752" t="s">
        <v>1700</v>
      </c>
      <c r="C8143" s="752">
        <v>3892</v>
      </c>
      <c r="D8143" s="343" t="s">
        <v>9448</v>
      </c>
      <c r="E8143" s="752" t="s">
        <v>435</v>
      </c>
      <c r="F8143" s="752" t="s">
        <v>1698</v>
      </c>
    </row>
    <row r="8144" spans="2:6" x14ac:dyDescent="0.35">
      <c r="B8144" s="752" t="s">
        <v>1700</v>
      </c>
      <c r="C8144" s="752">
        <v>3893</v>
      </c>
      <c r="D8144" s="343" t="s">
        <v>9447</v>
      </c>
      <c r="E8144" s="752" t="s">
        <v>435</v>
      </c>
      <c r="F8144" s="752" t="s">
        <v>1698</v>
      </c>
    </row>
    <row r="8145" spans="2:6" x14ac:dyDescent="0.35">
      <c r="B8145" s="752" t="s">
        <v>1700</v>
      </c>
      <c r="C8145" s="752">
        <v>3893</v>
      </c>
      <c r="D8145" s="343" t="s">
        <v>4137</v>
      </c>
      <c r="E8145" s="752" t="s">
        <v>435</v>
      </c>
      <c r="F8145" s="752" t="s">
        <v>1698</v>
      </c>
    </row>
    <row r="8146" spans="2:6" x14ac:dyDescent="0.35">
      <c r="B8146" s="752" t="s">
        <v>1700</v>
      </c>
      <c r="C8146" s="752">
        <v>3893</v>
      </c>
      <c r="D8146" s="343" t="s">
        <v>9446</v>
      </c>
      <c r="E8146" s="752" t="s">
        <v>435</v>
      </c>
      <c r="F8146" s="752" t="s">
        <v>1698</v>
      </c>
    </row>
    <row r="8147" spans="2:6" x14ac:dyDescent="0.35">
      <c r="B8147" s="752" t="s">
        <v>1700</v>
      </c>
      <c r="C8147" s="752">
        <v>3895</v>
      </c>
      <c r="D8147" s="343" t="s">
        <v>9445</v>
      </c>
      <c r="E8147" s="752" t="s">
        <v>435</v>
      </c>
      <c r="F8147" s="752" t="s">
        <v>1698</v>
      </c>
    </row>
    <row r="8148" spans="2:6" x14ac:dyDescent="0.35">
      <c r="B8148" s="752" t="s">
        <v>1700</v>
      </c>
      <c r="C8148" s="752">
        <v>3895</v>
      </c>
      <c r="D8148" s="343" t="s">
        <v>9444</v>
      </c>
      <c r="E8148" s="752" t="s">
        <v>435</v>
      </c>
      <c r="F8148" s="752" t="s">
        <v>1698</v>
      </c>
    </row>
    <row r="8149" spans="2:6" x14ac:dyDescent="0.35">
      <c r="B8149" s="752" t="s">
        <v>1700</v>
      </c>
      <c r="C8149" s="752">
        <v>3895</v>
      </c>
      <c r="D8149" s="343" t="s">
        <v>9443</v>
      </c>
      <c r="E8149" s="752" t="s">
        <v>435</v>
      </c>
      <c r="F8149" s="752" t="s">
        <v>1698</v>
      </c>
    </row>
    <row r="8150" spans="2:6" x14ac:dyDescent="0.35">
      <c r="B8150" s="752" t="s">
        <v>1700</v>
      </c>
      <c r="C8150" s="752">
        <v>3895</v>
      </c>
      <c r="D8150" s="343" t="s">
        <v>9442</v>
      </c>
      <c r="E8150" s="752" t="s">
        <v>435</v>
      </c>
      <c r="F8150" s="752" t="s">
        <v>1698</v>
      </c>
    </row>
    <row r="8151" spans="2:6" x14ac:dyDescent="0.35">
      <c r="B8151" s="752" t="s">
        <v>1700</v>
      </c>
      <c r="C8151" s="752">
        <v>3896</v>
      </c>
      <c r="D8151" s="343" t="s">
        <v>9441</v>
      </c>
      <c r="E8151" s="752" t="s">
        <v>435</v>
      </c>
      <c r="F8151" s="752" t="s">
        <v>1698</v>
      </c>
    </row>
    <row r="8152" spans="2:6" x14ac:dyDescent="0.35">
      <c r="B8152" s="752" t="s">
        <v>1700</v>
      </c>
      <c r="C8152" s="752">
        <v>3896</v>
      </c>
      <c r="D8152" s="343" t="s">
        <v>9440</v>
      </c>
      <c r="E8152" s="752" t="s">
        <v>435</v>
      </c>
      <c r="F8152" s="752" t="s">
        <v>1698</v>
      </c>
    </row>
    <row r="8153" spans="2:6" x14ac:dyDescent="0.35">
      <c r="B8153" s="752" t="s">
        <v>1700</v>
      </c>
      <c r="C8153" s="752">
        <v>3896</v>
      </c>
      <c r="D8153" s="343" t="s">
        <v>9439</v>
      </c>
      <c r="E8153" s="752" t="s">
        <v>435</v>
      </c>
      <c r="F8153" s="752" t="s">
        <v>1698</v>
      </c>
    </row>
    <row r="8154" spans="2:6" x14ac:dyDescent="0.35">
      <c r="B8154" s="752" t="s">
        <v>1700</v>
      </c>
      <c r="C8154" s="752">
        <v>3896</v>
      </c>
      <c r="D8154" s="343" t="s">
        <v>9438</v>
      </c>
      <c r="E8154" s="752" t="s">
        <v>435</v>
      </c>
      <c r="F8154" s="752" t="s">
        <v>1698</v>
      </c>
    </row>
    <row r="8155" spans="2:6" x14ac:dyDescent="0.35">
      <c r="B8155" s="752" t="s">
        <v>1700</v>
      </c>
      <c r="C8155" s="752">
        <v>3896</v>
      </c>
      <c r="D8155" s="343" t="s">
        <v>9437</v>
      </c>
      <c r="E8155" s="752" t="s">
        <v>435</v>
      </c>
      <c r="F8155" s="752" t="s">
        <v>1698</v>
      </c>
    </row>
    <row r="8156" spans="2:6" x14ac:dyDescent="0.35">
      <c r="B8156" s="752" t="s">
        <v>1700</v>
      </c>
      <c r="C8156" s="752">
        <v>3898</v>
      </c>
      <c r="D8156" s="343" t="s">
        <v>9436</v>
      </c>
      <c r="E8156" s="752" t="s">
        <v>435</v>
      </c>
      <c r="F8156" s="752" t="s">
        <v>1698</v>
      </c>
    </row>
    <row r="8157" spans="2:6" x14ac:dyDescent="0.35">
      <c r="B8157" s="752" t="s">
        <v>1700</v>
      </c>
      <c r="C8157" s="752">
        <v>3898</v>
      </c>
      <c r="D8157" s="343" t="s">
        <v>9435</v>
      </c>
      <c r="E8157" s="752" t="s">
        <v>435</v>
      </c>
      <c r="F8157" s="752" t="s">
        <v>1698</v>
      </c>
    </row>
    <row r="8158" spans="2:6" x14ac:dyDescent="0.35">
      <c r="B8158" s="752" t="s">
        <v>1700</v>
      </c>
      <c r="C8158" s="752">
        <v>3898</v>
      </c>
      <c r="D8158" s="343" t="s">
        <v>9434</v>
      </c>
      <c r="E8158" s="752" t="s">
        <v>435</v>
      </c>
      <c r="F8158" s="752" t="s">
        <v>1698</v>
      </c>
    </row>
    <row r="8159" spans="2:6" x14ac:dyDescent="0.35">
      <c r="B8159" s="752" t="s">
        <v>1700</v>
      </c>
      <c r="C8159" s="752">
        <v>3898</v>
      </c>
      <c r="D8159" s="343" t="s">
        <v>9433</v>
      </c>
      <c r="E8159" s="752" t="s">
        <v>435</v>
      </c>
      <c r="F8159" s="752" t="s">
        <v>1698</v>
      </c>
    </row>
    <row r="8160" spans="2:6" x14ac:dyDescent="0.35">
      <c r="B8160" s="752" t="s">
        <v>1700</v>
      </c>
      <c r="C8160" s="752">
        <v>3898</v>
      </c>
      <c r="D8160" s="343" t="s">
        <v>9432</v>
      </c>
      <c r="E8160" s="752" t="s">
        <v>435</v>
      </c>
      <c r="F8160" s="752" t="s">
        <v>1698</v>
      </c>
    </row>
    <row r="8161" spans="2:6" x14ac:dyDescent="0.35">
      <c r="B8161" s="752" t="s">
        <v>1700</v>
      </c>
      <c r="C8161" s="752">
        <v>3898</v>
      </c>
      <c r="D8161" s="343" t="s">
        <v>9431</v>
      </c>
      <c r="E8161" s="752" t="s">
        <v>435</v>
      </c>
      <c r="F8161" s="752" t="s">
        <v>1698</v>
      </c>
    </row>
    <row r="8162" spans="2:6" x14ac:dyDescent="0.35">
      <c r="B8162" s="752" t="s">
        <v>1700</v>
      </c>
      <c r="C8162" s="752">
        <v>3898</v>
      </c>
      <c r="D8162" s="343" t="s">
        <v>9430</v>
      </c>
      <c r="E8162" s="752" t="s">
        <v>435</v>
      </c>
      <c r="F8162" s="752" t="s">
        <v>1698</v>
      </c>
    </row>
    <row r="8163" spans="2:6" x14ac:dyDescent="0.35">
      <c r="B8163" s="752" t="s">
        <v>1700</v>
      </c>
      <c r="C8163" s="752">
        <v>3898</v>
      </c>
      <c r="D8163" s="343" t="s">
        <v>9429</v>
      </c>
      <c r="E8163" s="752" t="s">
        <v>435</v>
      </c>
      <c r="F8163" s="752" t="s">
        <v>1698</v>
      </c>
    </row>
    <row r="8164" spans="2:6" x14ac:dyDescent="0.35">
      <c r="B8164" s="752" t="s">
        <v>1700</v>
      </c>
      <c r="C8164" s="752">
        <v>3898</v>
      </c>
      <c r="D8164" s="343" t="s">
        <v>9428</v>
      </c>
      <c r="E8164" s="752" t="s">
        <v>435</v>
      </c>
      <c r="F8164" s="752" t="s">
        <v>1698</v>
      </c>
    </row>
    <row r="8165" spans="2:6" x14ac:dyDescent="0.35">
      <c r="B8165" s="752" t="s">
        <v>1700</v>
      </c>
      <c r="C8165" s="752">
        <v>3898</v>
      </c>
      <c r="D8165" s="343" t="s">
        <v>9427</v>
      </c>
      <c r="E8165" s="752" t="s">
        <v>435</v>
      </c>
      <c r="F8165" s="752" t="s">
        <v>1698</v>
      </c>
    </row>
    <row r="8166" spans="2:6" x14ac:dyDescent="0.35">
      <c r="B8166" s="752" t="s">
        <v>1700</v>
      </c>
      <c r="C8166" s="752">
        <v>3898</v>
      </c>
      <c r="D8166" s="343" t="s">
        <v>9426</v>
      </c>
      <c r="E8166" s="752" t="s">
        <v>435</v>
      </c>
      <c r="F8166" s="752" t="s">
        <v>1698</v>
      </c>
    </row>
    <row r="8167" spans="2:6" x14ac:dyDescent="0.35">
      <c r="B8167" s="752" t="s">
        <v>1700</v>
      </c>
      <c r="C8167" s="752">
        <v>3898</v>
      </c>
      <c r="D8167" s="343" t="s">
        <v>6180</v>
      </c>
      <c r="E8167" s="752" t="s">
        <v>435</v>
      </c>
      <c r="F8167" s="752" t="s">
        <v>1698</v>
      </c>
    </row>
    <row r="8168" spans="2:6" x14ac:dyDescent="0.35">
      <c r="B8168" s="752" t="s">
        <v>1700</v>
      </c>
      <c r="C8168" s="752">
        <v>3900</v>
      </c>
      <c r="D8168" s="343" t="s">
        <v>9425</v>
      </c>
      <c r="E8168" s="752" t="s">
        <v>435</v>
      </c>
      <c r="F8168" s="752" t="s">
        <v>1698</v>
      </c>
    </row>
    <row r="8169" spans="2:6" x14ac:dyDescent="0.35">
      <c r="B8169" s="752" t="s">
        <v>1700</v>
      </c>
      <c r="C8169" s="752">
        <v>3900</v>
      </c>
      <c r="D8169" s="343" t="s">
        <v>9424</v>
      </c>
      <c r="E8169" s="752" t="s">
        <v>435</v>
      </c>
      <c r="F8169" s="752" t="s">
        <v>1698</v>
      </c>
    </row>
    <row r="8170" spans="2:6" x14ac:dyDescent="0.35">
      <c r="B8170" s="752" t="s">
        <v>1700</v>
      </c>
      <c r="C8170" s="752">
        <v>3902</v>
      </c>
      <c r="D8170" s="343" t="s">
        <v>9423</v>
      </c>
      <c r="E8170" s="752" t="s">
        <v>435</v>
      </c>
      <c r="F8170" s="752" t="s">
        <v>1698</v>
      </c>
    </row>
    <row r="8171" spans="2:6" x14ac:dyDescent="0.35">
      <c r="B8171" s="752" t="s">
        <v>1700</v>
      </c>
      <c r="C8171" s="752">
        <v>3902</v>
      </c>
      <c r="D8171" s="343" t="s">
        <v>9422</v>
      </c>
      <c r="E8171" s="752" t="s">
        <v>435</v>
      </c>
      <c r="F8171" s="752" t="s">
        <v>1698</v>
      </c>
    </row>
    <row r="8172" spans="2:6" x14ac:dyDescent="0.35">
      <c r="B8172" s="752" t="s">
        <v>1700</v>
      </c>
      <c r="C8172" s="752">
        <v>3903</v>
      </c>
      <c r="D8172" s="343" t="s">
        <v>5022</v>
      </c>
      <c r="E8172" s="752" t="s">
        <v>435</v>
      </c>
      <c r="F8172" s="752" t="s">
        <v>1698</v>
      </c>
    </row>
    <row r="8173" spans="2:6" x14ac:dyDescent="0.35">
      <c r="B8173" s="752" t="s">
        <v>1700</v>
      </c>
      <c r="C8173" s="752">
        <v>3904</v>
      </c>
      <c r="D8173" s="343" t="s">
        <v>9421</v>
      </c>
      <c r="E8173" s="752" t="s">
        <v>435</v>
      </c>
      <c r="F8173" s="752" t="s">
        <v>1698</v>
      </c>
    </row>
    <row r="8174" spans="2:6" x14ac:dyDescent="0.35">
      <c r="B8174" s="752" t="s">
        <v>1700</v>
      </c>
      <c r="C8174" s="752">
        <v>3909</v>
      </c>
      <c r="D8174" s="343" t="s">
        <v>9420</v>
      </c>
      <c r="E8174" s="752" t="s">
        <v>435</v>
      </c>
      <c r="F8174" s="752" t="s">
        <v>1698</v>
      </c>
    </row>
    <row r="8175" spans="2:6" x14ac:dyDescent="0.35">
      <c r="B8175" s="752" t="s">
        <v>1700</v>
      </c>
      <c r="C8175" s="752">
        <v>3909</v>
      </c>
      <c r="D8175" s="343" t="s">
        <v>9419</v>
      </c>
      <c r="E8175" s="752" t="s">
        <v>435</v>
      </c>
      <c r="F8175" s="752" t="s">
        <v>1698</v>
      </c>
    </row>
    <row r="8176" spans="2:6" x14ac:dyDescent="0.35">
      <c r="B8176" s="752" t="s">
        <v>1700</v>
      </c>
      <c r="C8176" s="752">
        <v>3909</v>
      </c>
      <c r="D8176" s="343" t="s">
        <v>9418</v>
      </c>
      <c r="E8176" s="752" t="s">
        <v>435</v>
      </c>
      <c r="F8176" s="752" t="s">
        <v>1698</v>
      </c>
    </row>
    <row r="8177" spans="2:6" x14ac:dyDescent="0.35">
      <c r="B8177" s="752" t="s">
        <v>1700</v>
      </c>
      <c r="C8177" s="752">
        <v>3909</v>
      </c>
      <c r="D8177" s="343" t="s">
        <v>9417</v>
      </c>
      <c r="E8177" s="752" t="s">
        <v>435</v>
      </c>
      <c r="F8177" s="752" t="s">
        <v>1698</v>
      </c>
    </row>
    <row r="8178" spans="2:6" x14ac:dyDescent="0.35">
      <c r="B8178" s="752" t="s">
        <v>1700</v>
      </c>
      <c r="C8178" s="752">
        <v>3909</v>
      </c>
      <c r="D8178" s="343" t="s">
        <v>9416</v>
      </c>
      <c r="E8178" s="752" t="s">
        <v>435</v>
      </c>
      <c r="F8178" s="752" t="s">
        <v>1698</v>
      </c>
    </row>
    <row r="8179" spans="2:6" x14ac:dyDescent="0.35">
      <c r="B8179" s="752" t="s">
        <v>1700</v>
      </c>
      <c r="C8179" s="752">
        <v>3909</v>
      </c>
      <c r="D8179" s="343" t="s">
        <v>9415</v>
      </c>
      <c r="E8179" s="752" t="s">
        <v>435</v>
      </c>
      <c r="F8179" s="752" t="s">
        <v>1698</v>
      </c>
    </row>
    <row r="8180" spans="2:6" x14ac:dyDescent="0.35">
      <c r="B8180" s="752" t="s">
        <v>1700</v>
      </c>
      <c r="C8180" s="752">
        <v>3909</v>
      </c>
      <c r="D8180" s="343" t="s">
        <v>9414</v>
      </c>
      <c r="E8180" s="752" t="s">
        <v>435</v>
      </c>
      <c r="F8180" s="752" t="s">
        <v>1698</v>
      </c>
    </row>
    <row r="8181" spans="2:6" x14ac:dyDescent="0.35">
      <c r="B8181" s="752" t="s">
        <v>1700</v>
      </c>
      <c r="C8181" s="752">
        <v>3909</v>
      </c>
      <c r="D8181" s="343" t="s">
        <v>9413</v>
      </c>
      <c r="E8181" s="752" t="s">
        <v>435</v>
      </c>
      <c r="F8181" s="752" t="s">
        <v>1698</v>
      </c>
    </row>
    <row r="8182" spans="2:6" x14ac:dyDescent="0.35">
      <c r="B8182" s="752" t="s">
        <v>1700</v>
      </c>
      <c r="C8182" s="752">
        <v>3910</v>
      </c>
      <c r="D8182" s="343" t="s">
        <v>9412</v>
      </c>
      <c r="E8182" s="752" t="s">
        <v>435</v>
      </c>
      <c r="F8182" s="752" t="s">
        <v>212</v>
      </c>
    </row>
    <row r="8183" spans="2:6" x14ac:dyDescent="0.35">
      <c r="B8183" s="752" t="s">
        <v>1700</v>
      </c>
      <c r="C8183" s="752">
        <v>3911</v>
      </c>
      <c r="D8183" s="343" t="s">
        <v>9411</v>
      </c>
      <c r="E8183" s="752" t="s">
        <v>435</v>
      </c>
      <c r="F8183" s="752" t="s">
        <v>212</v>
      </c>
    </row>
    <row r="8184" spans="2:6" x14ac:dyDescent="0.35">
      <c r="B8184" s="752" t="s">
        <v>1700</v>
      </c>
      <c r="C8184" s="752">
        <v>3911</v>
      </c>
      <c r="D8184" s="343" t="s">
        <v>9410</v>
      </c>
      <c r="E8184" s="752" t="s">
        <v>435</v>
      </c>
      <c r="F8184" s="752" t="s">
        <v>212</v>
      </c>
    </row>
    <row r="8185" spans="2:6" x14ac:dyDescent="0.35">
      <c r="B8185" s="752" t="s">
        <v>1700</v>
      </c>
      <c r="C8185" s="752">
        <v>3912</v>
      </c>
      <c r="D8185" s="343" t="s">
        <v>9409</v>
      </c>
      <c r="E8185" s="752" t="s">
        <v>435</v>
      </c>
      <c r="F8185" s="752" t="s">
        <v>212</v>
      </c>
    </row>
    <row r="8186" spans="2:6" x14ac:dyDescent="0.35">
      <c r="B8186" s="752" t="s">
        <v>1700</v>
      </c>
      <c r="C8186" s="752">
        <v>3912</v>
      </c>
      <c r="D8186" s="343" t="s">
        <v>3077</v>
      </c>
      <c r="E8186" s="752" t="s">
        <v>435</v>
      </c>
      <c r="F8186" s="752" t="s">
        <v>212</v>
      </c>
    </row>
    <row r="8187" spans="2:6" x14ac:dyDescent="0.35">
      <c r="B8187" s="752" t="s">
        <v>1700</v>
      </c>
      <c r="C8187" s="752">
        <v>3913</v>
      </c>
      <c r="D8187" s="343" t="s">
        <v>9408</v>
      </c>
      <c r="E8187" s="752" t="s">
        <v>435</v>
      </c>
      <c r="F8187" s="752" t="s">
        <v>212</v>
      </c>
    </row>
    <row r="8188" spans="2:6" x14ac:dyDescent="0.35">
      <c r="B8188" s="752" t="s">
        <v>1700</v>
      </c>
      <c r="C8188" s="752">
        <v>3915</v>
      </c>
      <c r="D8188" s="343" t="s">
        <v>2360</v>
      </c>
      <c r="E8188" s="752" t="s">
        <v>435</v>
      </c>
      <c r="F8188" s="752" t="s">
        <v>212</v>
      </c>
    </row>
    <row r="8189" spans="2:6" x14ac:dyDescent="0.35">
      <c r="B8189" s="752" t="s">
        <v>1700</v>
      </c>
      <c r="C8189" s="752">
        <v>3915</v>
      </c>
      <c r="D8189" s="343" t="s">
        <v>9407</v>
      </c>
      <c r="E8189" s="752" t="s">
        <v>435</v>
      </c>
      <c r="F8189" s="752" t="s">
        <v>212</v>
      </c>
    </row>
    <row r="8190" spans="2:6" x14ac:dyDescent="0.35">
      <c r="B8190" s="752" t="s">
        <v>1700</v>
      </c>
      <c r="C8190" s="752">
        <v>3916</v>
      </c>
      <c r="D8190" s="343" t="s">
        <v>9406</v>
      </c>
      <c r="E8190" s="752" t="s">
        <v>435</v>
      </c>
      <c r="F8190" s="752" t="s">
        <v>210</v>
      </c>
    </row>
    <row r="8191" spans="2:6" x14ac:dyDescent="0.35">
      <c r="B8191" s="752" t="s">
        <v>1700</v>
      </c>
      <c r="C8191" s="752">
        <v>3916</v>
      </c>
      <c r="D8191" s="343" t="s">
        <v>9405</v>
      </c>
      <c r="E8191" s="752" t="s">
        <v>435</v>
      </c>
      <c r="F8191" s="752" t="s">
        <v>210</v>
      </c>
    </row>
    <row r="8192" spans="2:6" x14ac:dyDescent="0.35">
      <c r="B8192" s="752" t="s">
        <v>1700</v>
      </c>
      <c r="C8192" s="752">
        <v>3916</v>
      </c>
      <c r="D8192" s="343" t="s">
        <v>9404</v>
      </c>
      <c r="E8192" s="752" t="s">
        <v>435</v>
      </c>
      <c r="F8192" s="752" t="s">
        <v>210</v>
      </c>
    </row>
    <row r="8193" spans="2:6" x14ac:dyDescent="0.35">
      <c r="B8193" s="752" t="s">
        <v>1700</v>
      </c>
      <c r="C8193" s="752">
        <v>3918</v>
      </c>
      <c r="D8193" s="343" t="s">
        <v>9403</v>
      </c>
      <c r="E8193" s="752" t="s">
        <v>435</v>
      </c>
      <c r="F8193" s="752" t="s">
        <v>212</v>
      </c>
    </row>
    <row r="8194" spans="2:6" x14ac:dyDescent="0.35">
      <c r="B8194" s="752" t="s">
        <v>1700</v>
      </c>
      <c r="C8194" s="752">
        <v>3919</v>
      </c>
      <c r="D8194" s="343" t="s">
        <v>9402</v>
      </c>
      <c r="E8194" s="752" t="s">
        <v>435</v>
      </c>
      <c r="F8194" s="752" t="s">
        <v>212</v>
      </c>
    </row>
    <row r="8195" spans="2:6" x14ac:dyDescent="0.35">
      <c r="B8195" s="752" t="s">
        <v>1700</v>
      </c>
      <c r="C8195" s="752">
        <v>3920</v>
      </c>
      <c r="D8195" s="343" t="s">
        <v>9401</v>
      </c>
      <c r="E8195" s="752" t="s">
        <v>435</v>
      </c>
      <c r="F8195" s="752" t="s">
        <v>212</v>
      </c>
    </row>
    <row r="8196" spans="2:6" x14ac:dyDescent="0.35">
      <c r="B8196" s="752" t="s">
        <v>1700</v>
      </c>
      <c r="C8196" s="752">
        <v>3921</v>
      </c>
      <c r="D8196" s="343" t="s">
        <v>9400</v>
      </c>
      <c r="E8196" s="752" t="s">
        <v>435</v>
      </c>
      <c r="F8196" s="752" t="s">
        <v>1711</v>
      </c>
    </row>
    <row r="8197" spans="2:6" x14ac:dyDescent="0.35">
      <c r="B8197" s="752" t="s">
        <v>1700</v>
      </c>
      <c r="C8197" s="752">
        <v>3921</v>
      </c>
      <c r="D8197" s="343" t="s">
        <v>9399</v>
      </c>
      <c r="E8197" s="752" t="s">
        <v>435</v>
      </c>
      <c r="F8197" s="752" t="s">
        <v>1711</v>
      </c>
    </row>
    <row r="8198" spans="2:6" x14ac:dyDescent="0.35">
      <c r="B8198" s="752" t="s">
        <v>1700</v>
      </c>
      <c r="C8198" s="752">
        <v>3922</v>
      </c>
      <c r="D8198" s="343" t="s">
        <v>9398</v>
      </c>
      <c r="E8198" s="752" t="s">
        <v>435</v>
      </c>
      <c r="F8198" s="752" t="s">
        <v>212</v>
      </c>
    </row>
    <row r="8199" spans="2:6" x14ac:dyDescent="0.35">
      <c r="B8199" s="752" t="s">
        <v>1700</v>
      </c>
      <c r="C8199" s="752">
        <v>3922</v>
      </c>
      <c r="D8199" s="343" t="s">
        <v>9397</v>
      </c>
      <c r="E8199" s="752" t="s">
        <v>435</v>
      </c>
      <c r="F8199" s="752" t="s">
        <v>212</v>
      </c>
    </row>
    <row r="8200" spans="2:6" x14ac:dyDescent="0.35">
      <c r="B8200" s="752" t="s">
        <v>1700</v>
      </c>
      <c r="C8200" s="752">
        <v>3922</v>
      </c>
      <c r="D8200" s="343" t="s">
        <v>9396</v>
      </c>
      <c r="E8200" s="752" t="s">
        <v>435</v>
      </c>
      <c r="F8200" s="752" t="s">
        <v>212</v>
      </c>
    </row>
    <row r="8201" spans="2:6" x14ac:dyDescent="0.35">
      <c r="B8201" s="752" t="s">
        <v>1700</v>
      </c>
      <c r="C8201" s="752">
        <v>3922</v>
      </c>
      <c r="D8201" s="343" t="s">
        <v>9395</v>
      </c>
      <c r="E8201" s="752" t="s">
        <v>435</v>
      </c>
      <c r="F8201" s="752" t="s">
        <v>212</v>
      </c>
    </row>
    <row r="8202" spans="2:6" x14ac:dyDescent="0.35">
      <c r="B8202" s="752" t="s">
        <v>1700</v>
      </c>
      <c r="C8202" s="752">
        <v>3922</v>
      </c>
      <c r="D8202" s="343" t="s">
        <v>9394</v>
      </c>
      <c r="E8202" s="752" t="s">
        <v>435</v>
      </c>
      <c r="F8202" s="752" t="s">
        <v>212</v>
      </c>
    </row>
    <row r="8203" spans="2:6" x14ac:dyDescent="0.35">
      <c r="B8203" s="752" t="s">
        <v>1700</v>
      </c>
      <c r="C8203" s="752">
        <v>3922</v>
      </c>
      <c r="D8203" s="343" t="s">
        <v>9393</v>
      </c>
      <c r="E8203" s="752" t="s">
        <v>435</v>
      </c>
      <c r="F8203" s="752" t="s">
        <v>212</v>
      </c>
    </row>
    <row r="8204" spans="2:6" x14ac:dyDescent="0.35">
      <c r="B8204" s="752" t="s">
        <v>1700</v>
      </c>
      <c r="C8204" s="752">
        <v>3922</v>
      </c>
      <c r="D8204" s="343" t="s">
        <v>9392</v>
      </c>
      <c r="E8204" s="752" t="s">
        <v>435</v>
      </c>
      <c r="F8204" s="752" t="s">
        <v>212</v>
      </c>
    </row>
    <row r="8205" spans="2:6" x14ac:dyDescent="0.35">
      <c r="B8205" s="752" t="s">
        <v>1700</v>
      </c>
      <c r="C8205" s="752">
        <v>3922</v>
      </c>
      <c r="D8205" s="343" t="s">
        <v>7359</v>
      </c>
      <c r="E8205" s="752" t="s">
        <v>435</v>
      </c>
      <c r="F8205" s="752" t="s">
        <v>212</v>
      </c>
    </row>
    <row r="8206" spans="2:6" x14ac:dyDescent="0.35">
      <c r="B8206" s="752" t="s">
        <v>1700</v>
      </c>
      <c r="C8206" s="752">
        <v>3922</v>
      </c>
      <c r="D8206" s="343" t="s">
        <v>9391</v>
      </c>
      <c r="E8206" s="752" t="s">
        <v>435</v>
      </c>
      <c r="F8206" s="752" t="s">
        <v>212</v>
      </c>
    </row>
    <row r="8207" spans="2:6" x14ac:dyDescent="0.35">
      <c r="B8207" s="752" t="s">
        <v>1700</v>
      </c>
      <c r="C8207" s="752">
        <v>3923</v>
      </c>
      <c r="D8207" s="343" t="s">
        <v>9390</v>
      </c>
      <c r="E8207" s="752" t="s">
        <v>435</v>
      </c>
      <c r="F8207" s="752" t="s">
        <v>212</v>
      </c>
    </row>
    <row r="8208" spans="2:6" x14ac:dyDescent="0.35">
      <c r="B8208" s="752" t="s">
        <v>1700</v>
      </c>
      <c r="C8208" s="752">
        <v>3925</v>
      </c>
      <c r="D8208" s="343" t="s">
        <v>9389</v>
      </c>
      <c r="E8208" s="752" t="s">
        <v>435</v>
      </c>
      <c r="F8208" s="752" t="s">
        <v>212</v>
      </c>
    </row>
    <row r="8209" spans="2:6" x14ac:dyDescent="0.35">
      <c r="B8209" s="752" t="s">
        <v>1700</v>
      </c>
      <c r="C8209" s="752">
        <v>3925</v>
      </c>
      <c r="D8209" s="343" t="s">
        <v>9388</v>
      </c>
      <c r="E8209" s="752" t="s">
        <v>435</v>
      </c>
      <c r="F8209" s="752" t="s">
        <v>212</v>
      </c>
    </row>
    <row r="8210" spans="2:6" x14ac:dyDescent="0.35">
      <c r="B8210" s="752" t="s">
        <v>1700</v>
      </c>
      <c r="C8210" s="752">
        <v>3925</v>
      </c>
      <c r="D8210" s="343" t="s">
        <v>9387</v>
      </c>
      <c r="E8210" s="752" t="s">
        <v>435</v>
      </c>
      <c r="F8210" s="752" t="s">
        <v>212</v>
      </c>
    </row>
    <row r="8211" spans="2:6" x14ac:dyDescent="0.35">
      <c r="B8211" s="752" t="s">
        <v>1700</v>
      </c>
      <c r="C8211" s="752">
        <v>3925</v>
      </c>
      <c r="D8211" s="343" t="s">
        <v>3766</v>
      </c>
      <c r="E8211" s="752" t="s">
        <v>435</v>
      </c>
      <c r="F8211" s="752" t="s">
        <v>212</v>
      </c>
    </row>
    <row r="8212" spans="2:6" x14ac:dyDescent="0.35">
      <c r="B8212" s="752" t="s">
        <v>1700</v>
      </c>
      <c r="C8212" s="752">
        <v>3926</v>
      </c>
      <c r="D8212" s="343" t="s">
        <v>9386</v>
      </c>
      <c r="E8212" s="752" t="s">
        <v>435</v>
      </c>
      <c r="F8212" s="752" t="s">
        <v>210</v>
      </c>
    </row>
    <row r="8213" spans="2:6" x14ac:dyDescent="0.35">
      <c r="B8213" s="752" t="s">
        <v>1700</v>
      </c>
      <c r="C8213" s="752">
        <v>3926</v>
      </c>
      <c r="D8213" s="343" t="s">
        <v>9385</v>
      </c>
      <c r="E8213" s="752" t="s">
        <v>435</v>
      </c>
      <c r="F8213" s="752" t="s">
        <v>210</v>
      </c>
    </row>
    <row r="8214" spans="2:6" x14ac:dyDescent="0.35">
      <c r="B8214" s="752" t="s">
        <v>1700</v>
      </c>
      <c r="C8214" s="752">
        <v>3926</v>
      </c>
      <c r="D8214" s="343" t="s">
        <v>9384</v>
      </c>
      <c r="E8214" s="752" t="s">
        <v>435</v>
      </c>
      <c r="F8214" s="752" t="s">
        <v>210</v>
      </c>
    </row>
    <row r="8215" spans="2:6" x14ac:dyDescent="0.35">
      <c r="B8215" s="752" t="s">
        <v>1700</v>
      </c>
      <c r="C8215" s="752">
        <v>3926</v>
      </c>
      <c r="D8215" s="343" t="s">
        <v>9383</v>
      </c>
      <c r="E8215" s="752" t="s">
        <v>435</v>
      </c>
      <c r="F8215" s="752" t="s">
        <v>210</v>
      </c>
    </row>
    <row r="8216" spans="2:6" x14ac:dyDescent="0.35">
      <c r="B8216" s="752" t="s">
        <v>1700</v>
      </c>
      <c r="C8216" s="752">
        <v>3927</v>
      </c>
      <c r="D8216" s="343" t="s">
        <v>9382</v>
      </c>
      <c r="E8216" s="752" t="s">
        <v>435</v>
      </c>
      <c r="F8216" s="752" t="s">
        <v>210</v>
      </c>
    </row>
    <row r="8217" spans="2:6" x14ac:dyDescent="0.35">
      <c r="B8217" s="752" t="s">
        <v>1700</v>
      </c>
      <c r="C8217" s="752">
        <v>3928</v>
      </c>
      <c r="D8217" s="343" t="s">
        <v>9381</v>
      </c>
      <c r="E8217" s="752" t="s">
        <v>435</v>
      </c>
      <c r="F8217" s="752" t="s">
        <v>210</v>
      </c>
    </row>
    <row r="8218" spans="2:6" x14ac:dyDescent="0.35">
      <c r="B8218" s="752" t="s">
        <v>1700</v>
      </c>
      <c r="C8218" s="752">
        <v>3929</v>
      </c>
      <c r="D8218" s="343" t="s">
        <v>9380</v>
      </c>
      <c r="E8218" s="752" t="s">
        <v>435</v>
      </c>
      <c r="F8218" s="752" t="s">
        <v>210</v>
      </c>
    </row>
    <row r="8219" spans="2:6" x14ac:dyDescent="0.35">
      <c r="B8219" s="752" t="s">
        <v>1700</v>
      </c>
      <c r="C8219" s="752">
        <v>3930</v>
      </c>
      <c r="D8219" s="343" t="s">
        <v>9379</v>
      </c>
      <c r="E8219" s="752" t="s">
        <v>435</v>
      </c>
      <c r="F8219" s="752" t="s">
        <v>210</v>
      </c>
    </row>
    <row r="8220" spans="2:6" x14ac:dyDescent="0.35">
      <c r="B8220" s="752" t="s">
        <v>1700</v>
      </c>
      <c r="C8220" s="752">
        <v>3930</v>
      </c>
      <c r="D8220" s="343" t="s">
        <v>9378</v>
      </c>
      <c r="E8220" s="752" t="s">
        <v>435</v>
      </c>
      <c r="F8220" s="752" t="s">
        <v>210</v>
      </c>
    </row>
    <row r="8221" spans="2:6" x14ac:dyDescent="0.35">
      <c r="B8221" s="752" t="s">
        <v>1700</v>
      </c>
      <c r="C8221" s="752">
        <v>3931</v>
      </c>
      <c r="D8221" s="343" t="s">
        <v>2437</v>
      </c>
      <c r="E8221" s="752" t="s">
        <v>435</v>
      </c>
      <c r="F8221" s="752" t="s">
        <v>210</v>
      </c>
    </row>
    <row r="8222" spans="2:6" x14ac:dyDescent="0.35">
      <c r="B8222" s="752" t="s">
        <v>1700</v>
      </c>
      <c r="C8222" s="752">
        <v>3933</v>
      </c>
      <c r="D8222" s="343" t="s">
        <v>9377</v>
      </c>
      <c r="E8222" s="752" t="s">
        <v>435</v>
      </c>
      <c r="F8222" s="752" t="s">
        <v>210</v>
      </c>
    </row>
    <row r="8223" spans="2:6" x14ac:dyDescent="0.35">
      <c r="B8223" s="752" t="s">
        <v>1700</v>
      </c>
      <c r="C8223" s="752">
        <v>3934</v>
      </c>
      <c r="D8223" s="343" t="s">
        <v>9376</v>
      </c>
      <c r="E8223" s="752" t="s">
        <v>435</v>
      </c>
      <c r="F8223" s="752" t="s">
        <v>210</v>
      </c>
    </row>
    <row r="8224" spans="2:6" x14ac:dyDescent="0.35">
      <c r="B8224" s="752" t="s">
        <v>1700</v>
      </c>
      <c r="C8224" s="752">
        <v>3936</v>
      </c>
      <c r="D8224" s="343" t="s">
        <v>9375</v>
      </c>
      <c r="E8224" s="752" t="s">
        <v>435</v>
      </c>
      <c r="F8224" s="752" t="s">
        <v>210</v>
      </c>
    </row>
    <row r="8225" spans="2:6" x14ac:dyDescent="0.35">
      <c r="B8225" s="752" t="s">
        <v>1700</v>
      </c>
      <c r="C8225" s="752">
        <v>3936</v>
      </c>
      <c r="D8225" s="343" t="s">
        <v>9374</v>
      </c>
      <c r="E8225" s="752" t="s">
        <v>435</v>
      </c>
      <c r="F8225" s="752" t="s">
        <v>210</v>
      </c>
    </row>
    <row r="8226" spans="2:6" x14ac:dyDescent="0.35">
      <c r="B8226" s="752" t="s">
        <v>1700</v>
      </c>
      <c r="C8226" s="752">
        <v>3936</v>
      </c>
      <c r="D8226" s="343" t="s">
        <v>9373</v>
      </c>
      <c r="E8226" s="752" t="s">
        <v>435</v>
      </c>
      <c r="F8226" s="752" t="s">
        <v>210</v>
      </c>
    </row>
    <row r="8227" spans="2:6" x14ac:dyDescent="0.35">
      <c r="B8227" s="752" t="s">
        <v>1700</v>
      </c>
      <c r="C8227" s="752">
        <v>3937</v>
      </c>
      <c r="D8227" s="343" t="s">
        <v>4052</v>
      </c>
      <c r="E8227" s="752" t="s">
        <v>435</v>
      </c>
      <c r="F8227" s="752" t="s">
        <v>210</v>
      </c>
    </row>
    <row r="8228" spans="2:6" x14ac:dyDescent="0.35">
      <c r="B8228" s="752" t="s">
        <v>1700</v>
      </c>
      <c r="C8228" s="752">
        <v>3937</v>
      </c>
      <c r="D8228" s="343" t="s">
        <v>9372</v>
      </c>
      <c r="E8228" s="752" t="s">
        <v>435</v>
      </c>
      <c r="F8228" s="752" t="s">
        <v>210</v>
      </c>
    </row>
    <row r="8229" spans="2:6" x14ac:dyDescent="0.35">
      <c r="B8229" s="752" t="s">
        <v>1700</v>
      </c>
      <c r="C8229" s="752">
        <v>3938</v>
      </c>
      <c r="D8229" s="343" t="s">
        <v>9371</v>
      </c>
      <c r="E8229" s="752" t="s">
        <v>435</v>
      </c>
      <c r="F8229" s="752" t="s">
        <v>210</v>
      </c>
    </row>
    <row r="8230" spans="2:6" x14ac:dyDescent="0.35">
      <c r="B8230" s="752" t="s">
        <v>1700</v>
      </c>
      <c r="C8230" s="752">
        <v>3939</v>
      </c>
      <c r="D8230" s="343" t="s">
        <v>9370</v>
      </c>
      <c r="E8230" s="752" t="s">
        <v>435</v>
      </c>
      <c r="F8230" s="752" t="s">
        <v>210</v>
      </c>
    </row>
    <row r="8231" spans="2:6" x14ac:dyDescent="0.35">
      <c r="B8231" s="752" t="s">
        <v>1700</v>
      </c>
      <c r="C8231" s="752">
        <v>3939</v>
      </c>
      <c r="D8231" s="343" t="s">
        <v>9369</v>
      </c>
      <c r="E8231" s="752" t="s">
        <v>435</v>
      </c>
      <c r="F8231" s="752" t="s">
        <v>210</v>
      </c>
    </row>
    <row r="8232" spans="2:6" x14ac:dyDescent="0.35">
      <c r="B8232" s="752" t="s">
        <v>1700</v>
      </c>
      <c r="C8232" s="752">
        <v>3939</v>
      </c>
      <c r="D8232" s="343" t="s">
        <v>2147</v>
      </c>
      <c r="E8232" s="752" t="s">
        <v>435</v>
      </c>
      <c r="F8232" s="752" t="s">
        <v>210</v>
      </c>
    </row>
    <row r="8233" spans="2:6" x14ac:dyDescent="0.35">
      <c r="B8233" s="752" t="s">
        <v>1700</v>
      </c>
      <c r="C8233" s="752">
        <v>3939</v>
      </c>
      <c r="D8233" s="343" t="s">
        <v>9368</v>
      </c>
      <c r="E8233" s="752" t="s">
        <v>435</v>
      </c>
      <c r="F8233" s="752" t="s">
        <v>210</v>
      </c>
    </row>
    <row r="8234" spans="2:6" x14ac:dyDescent="0.35">
      <c r="B8234" s="752" t="s">
        <v>1700</v>
      </c>
      <c r="C8234" s="752">
        <v>3939</v>
      </c>
      <c r="D8234" s="343" t="s">
        <v>9367</v>
      </c>
      <c r="E8234" s="752" t="s">
        <v>435</v>
      </c>
      <c r="F8234" s="752" t="s">
        <v>210</v>
      </c>
    </row>
    <row r="8235" spans="2:6" x14ac:dyDescent="0.35">
      <c r="B8235" s="752" t="s">
        <v>1700</v>
      </c>
      <c r="C8235" s="752">
        <v>3940</v>
      </c>
      <c r="D8235" s="343" t="s">
        <v>9366</v>
      </c>
      <c r="E8235" s="752" t="s">
        <v>435</v>
      </c>
      <c r="F8235" s="752" t="s">
        <v>212</v>
      </c>
    </row>
    <row r="8236" spans="2:6" x14ac:dyDescent="0.35">
      <c r="B8236" s="752" t="s">
        <v>1700</v>
      </c>
      <c r="C8236" s="752">
        <v>3941</v>
      </c>
      <c r="D8236" s="343" t="s">
        <v>9365</v>
      </c>
      <c r="E8236" s="752" t="s">
        <v>435</v>
      </c>
      <c r="F8236" s="752" t="s">
        <v>210</v>
      </c>
    </row>
    <row r="8237" spans="2:6" x14ac:dyDescent="0.35">
      <c r="B8237" s="752" t="s">
        <v>1700</v>
      </c>
      <c r="C8237" s="752">
        <v>3941</v>
      </c>
      <c r="D8237" s="343" t="s">
        <v>9364</v>
      </c>
      <c r="E8237" s="752" t="s">
        <v>435</v>
      </c>
      <c r="F8237" s="752" t="s">
        <v>210</v>
      </c>
    </row>
    <row r="8238" spans="2:6" x14ac:dyDescent="0.35">
      <c r="B8238" s="752" t="s">
        <v>1700</v>
      </c>
      <c r="C8238" s="752">
        <v>3941</v>
      </c>
      <c r="D8238" s="343" t="s">
        <v>9363</v>
      </c>
      <c r="E8238" s="752" t="s">
        <v>435</v>
      </c>
      <c r="F8238" s="752" t="s">
        <v>210</v>
      </c>
    </row>
    <row r="8239" spans="2:6" x14ac:dyDescent="0.35">
      <c r="B8239" s="752" t="s">
        <v>1700</v>
      </c>
      <c r="C8239" s="752">
        <v>3942</v>
      </c>
      <c r="D8239" s="343" t="s">
        <v>9362</v>
      </c>
      <c r="E8239" s="752" t="s">
        <v>435</v>
      </c>
      <c r="F8239" s="752" t="s">
        <v>210</v>
      </c>
    </row>
    <row r="8240" spans="2:6" x14ac:dyDescent="0.35">
      <c r="B8240" s="752" t="s">
        <v>1700</v>
      </c>
      <c r="C8240" s="752">
        <v>3943</v>
      </c>
      <c r="D8240" s="343" t="s">
        <v>4140</v>
      </c>
      <c r="E8240" s="752" t="s">
        <v>435</v>
      </c>
      <c r="F8240" s="752" t="s">
        <v>210</v>
      </c>
    </row>
    <row r="8241" spans="2:6" x14ac:dyDescent="0.35">
      <c r="B8241" s="752" t="s">
        <v>1700</v>
      </c>
      <c r="C8241" s="752">
        <v>3944</v>
      </c>
      <c r="D8241" s="343" t="s">
        <v>9361</v>
      </c>
      <c r="E8241" s="752" t="s">
        <v>435</v>
      </c>
      <c r="F8241" s="752" t="s">
        <v>210</v>
      </c>
    </row>
    <row r="8242" spans="2:6" x14ac:dyDescent="0.35">
      <c r="B8242" s="752" t="s">
        <v>1700</v>
      </c>
      <c r="C8242" s="752">
        <v>3945</v>
      </c>
      <c r="D8242" s="343" t="s">
        <v>9360</v>
      </c>
      <c r="E8242" s="752" t="s">
        <v>435</v>
      </c>
      <c r="F8242" s="752" t="s">
        <v>1698</v>
      </c>
    </row>
    <row r="8243" spans="2:6" x14ac:dyDescent="0.35">
      <c r="B8243" s="752" t="s">
        <v>1700</v>
      </c>
      <c r="C8243" s="752">
        <v>3945</v>
      </c>
      <c r="D8243" s="343" t="s">
        <v>9359</v>
      </c>
      <c r="E8243" s="752" t="s">
        <v>435</v>
      </c>
      <c r="F8243" s="752" t="s">
        <v>1698</v>
      </c>
    </row>
    <row r="8244" spans="2:6" x14ac:dyDescent="0.35">
      <c r="B8244" s="752" t="s">
        <v>1700</v>
      </c>
      <c r="C8244" s="752">
        <v>3945</v>
      </c>
      <c r="D8244" s="343" t="s">
        <v>9358</v>
      </c>
      <c r="E8244" s="752" t="s">
        <v>435</v>
      </c>
      <c r="F8244" s="752" t="s">
        <v>1698</v>
      </c>
    </row>
    <row r="8245" spans="2:6" x14ac:dyDescent="0.35">
      <c r="B8245" s="752" t="s">
        <v>1700</v>
      </c>
      <c r="C8245" s="752">
        <v>3945</v>
      </c>
      <c r="D8245" s="343" t="s">
        <v>2606</v>
      </c>
      <c r="E8245" s="752" t="s">
        <v>435</v>
      </c>
      <c r="F8245" s="752" t="s">
        <v>1698</v>
      </c>
    </row>
    <row r="8246" spans="2:6" x14ac:dyDescent="0.35">
      <c r="B8246" s="752" t="s">
        <v>1700</v>
      </c>
      <c r="C8246" s="752">
        <v>3946</v>
      </c>
      <c r="D8246" s="343" t="s">
        <v>9357</v>
      </c>
      <c r="E8246" s="752" t="s">
        <v>435</v>
      </c>
      <c r="F8246" s="752" t="s">
        <v>1698</v>
      </c>
    </row>
    <row r="8247" spans="2:6" x14ac:dyDescent="0.35">
      <c r="B8247" s="752" t="s">
        <v>1700</v>
      </c>
      <c r="C8247" s="752">
        <v>3950</v>
      </c>
      <c r="D8247" s="343" t="s">
        <v>9356</v>
      </c>
      <c r="E8247" s="752" t="s">
        <v>435</v>
      </c>
      <c r="F8247" s="752" t="s">
        <v>1698</v>
      </c>
    </row>
    <row r="8248" spans="2:6" x14ac:dyDescent="0.35">
      <c r="B8248" s="752" t="s">
        <v>1700</v>
      </c>
      <c r="C8248" s="752">
        <v>3950</v>
      </c>
      <c r="D8248" s="343" t="s">
        <v>9355</v>
      </c>
      <c r="E8248" s="752" t="s">
        <v>435</v>
      </c>
      <c r="F8248" s="752" t="s">
        <v>1711</v>
      </c>
    </row>
    <row r="8249" spans="2:6" x14ac:dyDescent="0.35">
      <c r="B8249" s="752" t="s">
        <v>1700</v>
      </c>
      <c r="C8249" s="752">
        <v>3950</v>
      </c>
      <c r="D8249" s="343" t="s">
        <v>9354</v>
      </c>
      <c r="E8249" s="752" t="s">
        <v>435</v>
      </c>
      <c r="F8249" s="752" t="s">
        <v>1698</v>
      </c>
    </row>
    <row r="8250" spans="2:6" x14ac:dyDescent="0.35">
      <c r="B8250" s="752" t="s">
        <v>1700</v>
      </c>
      <c r="C8250" s="752">
        <v>3950</v>
      </c>
      <c r="D8250" s="343" t="s">
        <v>2061</v>
      </c>
      <c r="E8250" s="752" t="s">
        <v>435</v>
      </c>
      <c r="F8250" s="752" t="s">
        <v>1698</v>
      </c>
    </row>
    <row r="8251" spans="2:6" x14ac:dyDescent="0.35">
      <c r="B8251" s="752" t="s">
        <v>1700</v>
      </c>
      <c r="C8251" s="752">
        <v>3950</v>
      </c>
      <c r="D8251" s="343" t="s">
        <v>9353</v>
      </c>
      <c r="E8251" s="752" t="s">
        <v>435</v>
      </c>
      <c r="F8251" s="752" t="s">
        <v>1698</v>
      </c>
    </row>
    <row r="8252" spans="2:6" x14ac:dyDescent="0.35">
      <c r="B8252" s="752" t="s">
        <v>1700</v>
      </c>
      <c r="C8252" s="752">
        <v>3951</v>
      </c>
      <c r="D8252" s="343" t="s">
        <v>9352</v>
      </c>
      <c r="E8252" s="752" t="s">
        <v>435</v>
      </c>
      <c r="F8252" s="752" t="s">
        <v>1698</v>
      </c>
    </row>
    <row r="8253" spans="2:6" x14ac:dyDescent="0.35">
      <c r="B8253" s="752" t="s">
        <v>1700</v>
      </c>
      <c r="C8253" s="752">
        <v>3951</v>
      </c>
      <c r="D8253" s="343" t="s">
        <v>9351</v>
      </c>
      <c r="E8253" s="752" t="s">
        <v>435</v>
      </c>
      <c r="F8253" s="752" t="s">
        <v>1698</v>
      </c>
    </row>
    <row r="8254" spans="2:6" x14ac:dyDescent="0.35">
      <c r="B8254" s="752" t="s">
        <v>1700</v>
      </c>
      <c r="C8254" s="752">
        <v>3951</v>
      </c>
      <c r="D8254" s="343" t="s">
        <v>9350</v>
      </c>
      <c r="E8254" s="752" t="s">
        <v>435</v>
      </c>
      <c r="F8254" s="752" t="s">
        <v>1698</v>
      </c>
    </row>
    <row r="8255" spans="2:6" x14ac:dyDescent="0.35">
      <c r="B8255" s="752" t="s">
        <v>1700</v>
      </c>
      <c r="C8255" s="752">
        <v>3951</v>
      </c>
      <c r="D8255" s="343" t="s">
        <v>9349</v>
      </c>
      <c r="E8255" s="752" t="s">
        <v>435</v>
      </c>
      <c r="F8255" s="752" t="s">
        <v>1698</v>
      </c>
    </row>
    <row r="8256" spans="2:6" x14ac:dyDescent="0.35">
      <c r="B8256" s="752" t="s">
        <v>1700</v>
      </c>
      <c r="C8256" s="752">
        <v>3951</v>
      </c>
      <c r="D8256" s="343" t="s">
        <v>9348</v>
      </c>
      <c r="E8256" s="752" t="s">
        <v>435</v>
      </c>
      <c r="F8256" s="752" t="s">
        <v>1698</v>
      </c>
    </row>
    <row r="8257" spans="2:6" x14ac:dyDescent="0.35">
      <c r="B8257" s="752" t="s">
        <v>1700</v>
      </c>
      <c r="C8257" s="752">
        <v>3951</v>
      </c>
      <c r="D8257" s="343" t="s">
        <v>9347</v>
      </c>
      <c r="E8257" s="752" t="s">
        <v>435</v>
      </c>
      <c r="F8257" s="752" t="s">
        <v>1698</v>
      </c>
    </row>
    <row r="8258" spans="2:6" x14ac:dyDescent="0.35">
      <c r="B8258" s="752" t="s">
        <v>1700</v>
      </c>
      <c r="C8258" s="752">
        <v>3951</v>
      </c>
      <c r="D8258" s="343" t="s">
        <v>9346</v>
      </c>
      <c r="E8258" s="752" t="s">
        <v>435</v>
      </c>
      <c r="F8258" s="752" t="s">
        <v>1698</v>
      </c>
    </row>
    <row r="8259" spans="2:6" x14ac:dyDescent="0.35">
      <c r="B8259" s="752" t="s">
        <v>1700</v>
      </c>
      <c r="C8259" s="752">
        <v>3951</v>
      </c>
      <c r="D8259" s="343" t="s">
        <v>9345</v>
      </c>
      <c r="E8259" s="752" t="s">
        <v>435</v>
      </c>
      <c r="F8259" s="752" t="s">
        <v>1698</v>
      </c>
    </row>
    <row r="8260" spans="2:6" x14ac:dyDescent="0.35">
      <c r="B8260" s="752" t="s">
        <v>1700</v>
      </c>
      <c r="C8260" s="752">
        <v>3953</v>
      </c>
      <c r="D8260" s="343" t="s">
        <v>9344</v>
      </c>
      <c r="E8260" s="752" t="s">
        <v>435</v>
      </c>
      <c r="F8260" s="752" t="s">
        <v>1698</v>
      </c>
    </row>
    <row r="8261" spans="2:6" x14ac:dyDescent="0.35">
      <c r="B8261" s="752" t="s">
        <v>1700</v>
      </c>
      <c r="C8261" s="752">
        <v>3953</v>
      </c>
      <c r="D8261" s="343" t="s">
        <v>9343</v>
      </c>
      <c r="E8261" s="752" t="s">
        <v>435</v>
      </c>
      <c r="F8261" s="752" t="s">
        <v>1698</v>
      </c>
    </row>
    <row r="8262" spans="2:6" x14ac:dyDescent="0.35">
      <c r="B8262" s="752" t="s">
        <v>1700</v>
      </c>
      <c r="C8262" s="752">
        <v>3953</v>
      </c>
      <c r="D8262" s="343" t="s">
        <v>9342</v>
      </c>
      <c r="E8262" s="752" t="s">
        <v>435</v>
      </c>
      <c r="F8262" s="752" t="s">
        <v>1698</v>
      </c>
    </row>
    <row r="8263" spans="2:6" x14ac:dyDescent="0.35">
      <c r="B8263" s="752" t="s">
        <v>1700</v>
      </c>
      <c r="C8263" s="752">
        <v>3953</v>
      </c>
      <c r="D8263" s="343" t="s">
        <v>9341</v>
      </c>
      <c r="E8263" s="752" t="s">
        <v>435</v>
      </c>
      <c r="F8263" s="752" t="s">
        <v>1698</v>
      </c>
    </row>
    <row r="8264" spans="2:6" x14ac:dyDescent="0.35">
      <c r="B8264" s="752" t="s">
        <v>1700</v>
      </c>
      <c r="C8264" s="752">
        <v>3953</v>
      </c>
      <c r="D8264" s="343" t="s">
        <v>9340</v>
      </c>
      <c r="E8264" s="752" t="s">
        <v>435</v>
      </c>
      <c r="F8264" s="752" t="s">
        <v>1711</v>
      </c>
    </row>
    <row r="8265" spans="2:6" x14ac:dyDescent="0.35">
      <c r="B8265" s="752" t="s">
        <v>1700</v>
      </c>
      <c r="C8265" s="752">
        <v>3953</v>
      </c>
      <c r="D8265" s="343" t="s">
        <v>9339</v>
      </c>
      <c r="E8265" s="752" t="s">
        <v>435</v>
      </c>
      <c r="F8265" s="752" t="s">
        <v>1698</v>
      </c>
    </row>
    <row r="8266" spans="2:6" x14ac:dyDescent="0.35">
      <c r="B8266" s="752" t="s">
        <v>1700</v>
      </c>
      <c r="C8266" s="752">
        <v>3953</v>
      </c>
      <c r="D8266" s="343" t="s">
        <v>9338</v>
      </c>
      <c r="E8266" s="752" t="s">
        <v>435</v>
      </c>
      <c r="F8266" s="752" t="s">
        <v>1698</v>
      </c>
    </row>
    <row r="8267" spans="2:6" x14ac:dyDescent="0.35">
      <c r="B8267" s="752" t="s">
        <v>1700</v>
      </c>
      <c r="C8267" s="752">
        <v>3953</v>
      </c>
      <c r="D8267" s="343" t="s">
        <v>9337</v>
      </c>
      <c r="E8267" s="752" t="s">
        <v>435</v>
      </c>
      <c r="F8267" s="752" t="s">
        <v>1698</v>
      </c>
    </row>
    <row r="8268" spans="2:6" x14ac:dyDescent="0.35">
      <c r="B8268" s="752" t="s">
        <v>1700</v>
      </c>
      <c r="C8268" s="752">
        <v>3953</v>
      </c>
      <c r="D8268" s="343" t="s">
        <v>9336</v>
      </c>
      <c r="E8268" s="752" t="s">
        <v>435</v>
      </c>
      <c r="F8268" s="752" t="s">
        <v>1698</v>
      </c>
    </row>
    <row r="8269" spans="2:6" x14ac:dyDescent="0.35">
      <c r="B8269" s="752" t="s">
        <v>1700</v>
      </c>
      <c r="C8269" s="752">
        <v>3953</v>
      </c>
      <c r="D8269" s="343" t="s">
        <v>9335</v>
      </c>
      <c r="E8269" s="752" t="s">
        <v>435</v>
      </c>
      <c r="F8269" s="752" t="s">
        <v>1698</v>
      </c>
    </row>
    <row r="8270" spans="2:6" x14ac:dyDescent="0.35">
      <c r="B8270" s="752" t="s">
        <v>1700</v>
      </c>
      <c r="C8270" s="752">
        <v>3953</v>
      </c>
      <c r="D8270" s="343" t="s">
        <v>9334</v>
      </c>
      <c r="E8270" s="752" t="s">
        <v>435</v>
      </c>
      <c r="F8270" s="752" t="s">
        <v>1698</v>
      </c>
    </row>
    <row r="8271" spans="2:6" x14ac:dyDescent="0.35">
      <c r="B8271" s="752" t="s">
        <v>1700</v>
      </c>
      <c r="C8271" s="752">
        <v>3953</v>
      </c>
      <c r="D8271" s="343" t="s">
        <v>9333</v>
      </c>
      <c r="E8271" s="752" t="s">
        <v>435</v>
      </c>
      <c r="F8271" s="752" t="s">
        <v>1698</v>
      </c>
    </row>
    <row r="8272" spans="2:6" x14ac:dyDescent="0.35">
      <c r="B8272" s="752" t="s">
        <v>1700</v>
      </c>
      <c r="C8272" s="752">
        <v>3953</v>
      </c>
      <c r="D8272" s="343" t="s">
        <v>9332</v>
      </c>
      <c r="E8272" s="752" t="s">
        <v>435</v>
      </c>
      <c r="F8272" s="752" t="s">
        <v>1698</v>
      </c>
    </row>
    <row r="8273" spans="2:6" x14ac:dyDescent="0.35">
      <c r="B8273" s="752" t="s">
        <v>1700</v>
      </c>
      <c r="C8273" s="752">
        <v>3953</v>
      </c>
      <c r="D8273" s="343" t="s">
        <v>5265</v>
      </c>
      <c r="E8273" s="752" t="s">
        <v>435</v>
      </c>
      <c r="F8273" s="752" t="s">
        <v>1698</v>
      </c>
    </row>
    <row r="8274" spans="2:6" x14ac:dyDescent="0.35">
      <c r="B8274" s="752" t="s">
        <v>1700</v>
      </c>
      <c r="C8274" s="752">
        <v>3953</v>
      </c>
      <c r="D8274" s="343" t="s">
        <v>9331</v>
      </c>
      <c r="E8274" s="752" t="s">
        <v>435</v>
      </c>
      <c r="F8274" s="752" t="s">
        <v>1698</v>
      </c>
    </row>
    <row r="8275" spans="2:6" x14ac:dyDescent="0.35">
      <c r="B8275" s="752" t="s">
        <v>1700</v>
      </c>
      <c r="C8275" s="752">
        <v>3954</v>
      </c>
      <c r="D8275" s="343" t="s">
        <v>9330</v>
      </c>
      <c r="E8275" s="752" t="s">
        <v>435</v>
      </c>
      <c r="F8275" s="752" t="s">
        <v>1698</v>
      </c>
    </row>
    <row r="8276" spans="2:6" x14ac:dyDescent="0.35">
      <c r="B8276" s="752" t="s">
        <v>1700</v>
      </c>
      <c r="C8276" s="752">
        <v>3956</v>
      </c>
      <c r="D8276" s="343" t="s">
        <v>9329</v>
      </c>
      <c r="E8276" s="752" t="s">
        <v>435</v>
      </c>
      <c r="F8276" s="752" t="s">
        <v>1698</v>
      </c>
    </row>
    <row r="8277" spans="2:6" x14ac:dyDescent="0.35">
      <c r="B8277" s="752" t="s">
        <v>1700</v>
      </c>
      <c r="C8277" s="752">
        <v>3956</v>
      </c>
      <c r="D8277" s="343" t="s">
        <v>9328</v>
      </c>
      <c r="E8277" s="752" t="s">
        <v>435</v>
      </c>
      <c r="F8277" s="752" t="s">
        <v>1698</v>
      </c>
    </row>
    <row r="8278" spans="2:6" x14ac:dyDescent="0.35">
      <c r="B8278" s="752" t="s">
        <v>1700</v>
      </c>
      <c r="C8278" s="752">
        <v>3956</v>
      </c>
      <c r="D8278" s="343" t="s">
        <v>9327</v>
      </c>
      <c r="E8278" s="752" t="s">
        <v>435</v>
      </c>
      <c r="F8278" s="752" t="s">
        <v>1698</v>
      </c>
    </row>
    <row r="8279" spans="2:6" x14ac:dyDescent="0.35">
      <c r="B8279" s="752" t="s">
        <v>1700</v>
      </c>
      <c r="C8279" s="752">
        <v>3956</v>
      </c>
      <c r="D8279" s="343" t="s">
        <v>9326</v>
      </c>
      <c r="E8279" s="752" t="s">
        <v>435</v>
      </c>
      <c r="F8279" s="752" t="s">
        <v>1698</v>
      </c>
    </row>
    <row r="8280" spans="2:6" x14ac:dyDescent="0.35">
      <c r="B8280" s="752" t="s">
        <v>1700</v>
      </c>
      <c r="C8280" s="752">
        <v>3956</v>
      </c>
      <c r="D8280" s="343" t="s">
        <v>9325</v>
      </c>
      <c r="E8280" s="752" t="s">
        <v>435</v>
      </c>
      <c r="F8280" s="752" t="s">
        <v>1698</v>
      </c>
    </row>
    <row r="8281" spans="2:6" x14ac:dyDescent="0.35">
      <c r="B8281" s="752" t="s">
        <v>1700</v>
      </c>
      <c r="C8281" s="752">
        <v>3956</v>
      </c>
      <c r="D8281" s="343" t="s">
        <v>9324</v>
      </c>
      <c r="E8281" s="752" t="s">
        <v>435</v>
      </c>
      <c r="F8281" s="752" t="s">
        <v>1698</v>
      </c>
    </row>
    <row r="8282" spans="2:6" x14ac:dyDescent="0.35">
      <c r="B8282" s="752" t="s">
        <v>1700</v>
      </c>
      <c r="C8282" s="752">
        <v>3956</v>
      </c>
      <c r="D8282" s="343" t="s">
        <v>4504</v>
      </c>
      <c r="E8282" s="752" t="s">
        <v>435</v>
      </c>
      <c r="F8282" s="752" t="s">
        <v>1698</v>
      </c>
    </row>
    <row r="8283" spans="2:6" x14ac:dyDescent="0.35">
      <c r="B8283" s="752" t="s">
        <v>1700</v>
      </c>
      <c r="C8283" s="752">
        <v>3956</v>
      </c>
      <c r="D8283" s="343" t="s">
        <v>5798</v>
      </c>
      <c r="E8283" s="752" t="s">
        <v>435</v>
      </c>
      <c r="F8283" s="752" t="s">
        <v>1698</v>
      </c>
    </row>
    <row r="8284" spans="2:6" x14ac:dyDescent="0.35">
      <c r="B8284" s="752" t="s">
        <v>1700</v>
      </c>
      <c r="C8284" s="752">
        <v>3956</v>
      </c>
      <c r="D8284" s="343" t="s">
        <v>9323</v>
      </c>
      <c r="E8284" s="752" t="s">
        <v>435</v>
      </c>
      <c r="F8284" s="752" t="s">
        <v>9322</v>
      </c>
    </row>
    <row r="8285" spans="2:6" x14ac:dyDescent="0.35">
      <c r="B8285" s="752" t="s">
        <v>1700</v>
      </c>
      <c r="C8285" s="752">
        <v>3956</v>
      </c>
      <c r="D8285" s="343" t="s">
        <v>9321</v>
      </c>
      <c r="E8285" s="752" t="s">
        <v>435</v>
      </c>
      <c r="F8285" s="752" t="s">
        <v>1698</v>
      </c>
    </row>
    <row r="8286" spans="2:6" x14ac:dyDescent="0.35">
      <c r="B8286" s="752" t="s">
        <v>1700</v>
      </c>
      <c r="C8286" s="752">
        <v>3957</v>
      </c>
      <c r="D8286" s="343" t="s">
        <v>7848</v>
      </c>
      <c r="E8286" s="752" t="s">
        <v>435</v>
      </c>
      <c r="F8286" s="752" t="s">
        <v>1698</v>
      </c>
    </row>
    <row r="8287" spans="2:6" x14ac:dyDescent="0.35">
      <c r="B8287" s="752" t="s">
        <v>1700</v>
      </c>
      <c r="C8287" s="752">
        <v>3958</v>
      </c>
      <c r="D8287" s="343" t="s">
        <v>9320</v>
      </c>
      <c r="E8287" s="752" t="s">
        <v>435</v>
      </c>
      <c r="F8287" s="752" t="s">
        <v>1698</v>
      </c>
    </row>
    <row r="8288" spans="2:6" x14ac:dyDescent="0.35">
      <c r="B8288" s="752" t="s">
        <v>1700</v>
      </c>
      <c r="C8288" s="752">
        <v>3959</v>
      </c>
      <c r="D8288" s="343" t="s">
        <v>9319</v>
      </c>
      <c r="E8288" s="752" t="s">
        <v>435</v>
      </c>
      <c r="F8288" s="752" t="s">
        <v>1698</v>
      </c>
    </row>
    <row r="8289" spans="2:6" x14ac:dyDescent="0.35">
      <c r="B8289" s="752" t="s">
        <v>1700</v>
      </c>
      <c r="C8289" s="752">
        <v>3959</v>
      </c>
      <c r="D8289" s="343" t="s">
        <v>9318</v>
      </c>
      <c r="E8289" s="752" t="s">
        <v>435</v>
      </c>
      <c r="F8289" s="752" t="s">
        <v>1698</v>
      </c>
    </row>
    <row r="8290" spans="2:6" x14ac:dyDescent="0.35">
      <c r="B8290" s="752" t="s">
        <v>1700</v>
      </c>
      <c r="C8290" s="752">
        <v>3959</v>
      </c>
      <c r="D8290" s="343" t="s">
        <v>9317</v>
      </c>
      <c r="E8290" s="752" t="s">
        <v>435</v>
      </c>
      <c r="F8290" s="752" t="s">
        <v>1698</v>
      </c>
    </row>
    <row r="8291" spans="2:6" x14ac:dyDescent="0.35">
      <c r="B8291" s="752" t="s">
        <v>1700</v>
      </c>
      <c r="C8291" s="752">
        <v>3960</v>
      </c>
      <c r="D8291" s="343" t="s">
        <v>9316</v>
      </c>
      <c r="E8291" s="752" t="s">
        <v>435</v>
      </c>
      <c r="F8291" s="752" t="s">
        <v>1698</v>
      </c>
    </row>
    <row r="8292" spans="2:6" x14ac:dyDescent="0.35">
      <c r="B8292" s="752" t="s">
        <v>1700</v>
      </c>
      <c r="C8292" s="752">
        <v>3960</v>
      </c>
      <c r="D8292" s="343" t="s">
        <v>9315</v>
      </c>
      <c r="E8292" s="752" t="s">
        <v>435</v>
      </c>
      <c r="F8292" s="752" t="s">
        <v>1698</v>
      </c>
    </row>
    <row r="8293" spans="2:6" x14ac:dyDescent="0.35">
      <c r="B8293" s="752" t="s">
        <v>1700</v>
      </c>
      <c r="C8293" s="752">
        <v>3960</v>
      </c>
      <c r="D8293" s="343" t="s">
        <v>9314</v>
      </c>
      <c r="E8293" s="752" t="s">
        <v>435</v>
      </c>
      <c r="F8293" s="752" t="s">
        <v>1711</v>
      </c>
    </row>
    <row r="8294" spans="2:6" x14ac:dyDescent="0.35">
      <c r="B8294" s="752" t="s">
        <v>1700</v>
      </c>
      <c r="C8294" s="752">
        <v>3960</v>
      </c>
      <c r="D8294" s="343" t="s">
        <v>9313</v>
      </c>
      <c r="E8294" s="752" t="s">
        <v>435</v>
      </c>
      <c r="F8294" s="752" t="s">
        <v>1698</v>
      </c>
    </row>
    <row r="8295" spans="2:6" x14ac:dyDescent="0.35">
      <c r="B8295" s="752" t="s">
        <v>1700</v>
      </c>
      <c r="C8295" s="752">
        <v>3960</v>
      </c>
      <c r="D8295" s="343" t="s">
        <v>9312</v>
      </c>
      <c r="E8295" s="752" t="s">
        <v>435</v>
      </c>
      <c r="F8295" s="752" t="s">
        <v>1698</v>
      </c>
    </row>
    <row r="8296" spans="2:6" x14ac:dyDescent="0.35">
      <c r="B8296" s="752" t="s">
        <v>1700</v>
      </c>
      <c r="C8296" s="752">
        <v>3960</v>
      </c>
      <c r="D8296" s="343" t="s">
        <v>9311</v>
      </c>
      <c r="E8296" s="752" t="s">
        <v>435</v>
      </c>
      <c r="F8296" s="752" t="s">
        <v>1698</v>
      </c>
    </row>
    <row r="8297" spans="2:6" x14ac:dyDescent="0.35">
      <c r="B8297" s="752" t="s">
        <v>1700</v>
      </c>
      <c r="C8297" s="752">
        <v>3960</v>
      </c>
      <c r="D8297" s="343" t="s">
        <v>9310</v>
      </c>
      <c r="E8297" s="752" t="s">
        <v>435</v>
      </c>
      <c r="F8297" s="752" t="s">
        <v>1698</v>
      </c>
    </row>
    <row r="8298" spans="2:6" x14ac:dyDescent="0.35">
      <c r="B8298" s="752" t="s">
        <v>1700</v>
      </c>
      <c r="C8298" s="752">
        <v>3960</v>
      </c>
      <c r="D8298" s="343" t="s">
        <v>9309</v>
      </c>
      <c r="E8298" s="752" t="s">
        <v>435</v>
      </c>
      <c r="F8298" s="752" t="s">
        <v>1698</v>
      </c>
    </row>
    <row r="8299" spans="2:6" x14ac:dyDescent="0.35">
      <c r="B8299" s="752" t="s">
        <v>1700</v>
      </c>
      <c r="C8299" s="752">
        <v>3960</v>
      </c>
      <c r="D8299" s="343" t="s">
        <v>9308</v>
      </c>
      <c r="E8299" s="752" t="s">
        <v>435</v>
      </c>
      <c r="F8299" s="752" t="s">
        <v>1698</v>
      </c>
    </row>
    <row r="8300" spans="2:6" x14ac:dyDescent="0.35">
      <c r="B8300" s="752" t="s">
        <v>1700</v>
      </c>
      <c r="C8300" s="752">
        <v>3960</v>
      </c>
      <c r="D8300" s="343" t="s">
        <v>9307</v>
      </c>
      <c r="E8300" s="752" t="s">
        <v>435</v>
      </c>
      <c r="F8300" s="752" t="s">
        <v>1698</v>
      </c>
    </row>
    <row r="8301" spans="2:6" x14ac:dyDescent="0.35">
      <c r="B8301" s="752" t="s">
        <v>1700</v>
      </c>
      <c r="C8301" s="752">
        <v>3960</v>
      </c>
      <c r="D8301" s="343" t="s">
        <v>9306</v>
      </c>
      <c r="E8301" s="752" t="s">
        <v>435</v>
      </c>
      <c r="F8301" s="752" t="s">
        <v>1698</v>
      </c>
    </row>
    <row r="8302" spans="2:6" x14ac:dyDescent="0.35">
      <c r="B8302" s="752" t="s">
        <v>1700</v>
      </c>
      <c r="C8302" s="752">
        <v>3960</v>
      </c>
      <c r="D8302" s="343" t="s">
        <v>9305</v>
      </c>
      <c r="E8302" s="752" t="s">
        <v>435</v>
      </c>
      <c r="F8302" s="752" t="s">
        <v>1698</v>
      </c>
    </row>
    <row r="8303" spans="2:6" x14ac:dyDescent="0.35">
      <c r="B8303" s="752" t="s">
        <v>1700</v>
      </c>
      <c r="C8303" s="752">
        <v>3960</v>
      </c>
      <c r="D8303" s="343" t="s">
        <v>9304</v>
      </c>
      <c r="E8303" s="752" t="s">
        <v>435</v>
      </c>
      <c r="F8303" s="752" t="s">
        <v>1698</v>
      </c>
    </row>
    <row r="8304" spans="2:6" x14ac:dyDescent="0.35">
      <c r="B8304" s="752" t="s">
        <v>1700</v>
      </c>
      <c r="C8304" s="752">
        <v>3962</v>
      </c>
      <c r="D8304" s="343" t="s">
        <v>9303</v>
      </c>
      <c r="E8304" s="752" t="s">
        <v>435</v>
      </c>
      <c r="F8304" s="752" t="s">
        <v>1698</v>
      </c>
    </row>
    <row r="8305" spans="2:6" x14ac:dyDescent="0.35">
      <c r="B8305" s="752" t="s">
        <v>1700</v>
      </c>
      <c r="C8305" s="752">
        <v>3962</v>
      </c>
      <c r="D8305" s="343" t="s">
        <v>5383</v>
      </c>
      <c r="E8305" s="752" t="s">
        <v>435</v>
      </c>
      <c r="F8305" s="752" t="s">
        <v>1698</v>
      </c>
    </row>
    <row r="8306" spans="2:6" x14ac:dyDescent="0.35">
      <c r="B8306" s="752" t="s">
        <v>1700</v>
      </c>
      <c r="C8306" s="752">
        <v>3962</v>
      </c>
      <c r="D8306" s="343" t="s">
        <v>9302</v>
      </c>
      <c r="E8306" s="752" t="s">
        <v>435</v>
      </c>
      <c r="F8306" s="752" t="s">
        <v>1698</v>
      </c>
    </row>
    <row r="8307" spans="2:6" x14ac:dyDescent="0.35">
      <c r="B8307" s="752" t="s">
        <v>1700</v>
      </c>
      <c r="C8307" s="752">
        <v>3962</v>
      </c>
      <c r="D8307" s="343" t="s">
        <v>9301</v>
      </c>
      <c r="E8307" s="752" t="s">
        <v>435</v>
      </c>
      <c r="F8307" s="752" t="s">
        <v>1698</v>
      </c>
    </row>
    <row r="8308" spans="2:6" x14ac:dyDescent="0.35">
      <c r="B8308" s="752" t="s">
        <v>1700</v>
      </c>
      <c r="C8308" s="752">
        <v>3962</v>
      </c>
      <c r="D8308" s="343" t="s">
        <v>9300</v>
      </c>
      <c r="E8308" s="752" t="s">
        <v>435</v>
      </c>
      <c r="F8308" s="752" t="s">
        <v>1698</v>
      </c>
    </row>
    <row r="8309" spans="2:6" x14ac:dyDescent="0.35">
      <c r="B8309" s="752" t="s">
        <v>1700</v>
      </c>
      <c r="C8309" s="752">
        <v>3964</v>
      </c>
      <c r="D8309" s="343" t="s">
        <v>9299</v>
      </c>
      <c r="E8309" s="752" t="s">
        <v>435</v>
      </c>
      <c r="F8309" s="752" t="s">
        <v>1698</v>
      </c>
    </row>
    <row r="8310" spans="2:6" x14ac:dyDescent="0.35">
      <c r="B8310" s="752" t="s">
        <v>1700</v>
      </c>
      <c r="C8310" s="752">
        <v>3965</v>
      </c>
      <c r="D8310" s="343" t="s">
        <v>9298</v>
      </c>
      <c r="E8310" s="752" t="s">
        <v>435</v>
      </c>
      <c r="F8310" s="752" t="s">
        <v>1698</v>
      </c>
    </row>
    <row r="8311" spans="2:6" x14ac:dyDescent="0.35">
      <c r="B8311" s="752" t="s">
        <v>1700</v>
      </c>
      <c r="C8311" s="752">
        <v>3966</v>
      </c>
      <c r="D8311" s="343" t="s">
        <v>9297</v>
      </c>
      <c r="E8311" s="752" t="s">
        <v>435</v>
      </c>
      <c r="F8311" s="752" t="s">
        <v>1698</v>
      </c>
    </row>
    <row r="8312" spans="2:6" x14ac:dyDescent="0.35">
      <c r="B8312" s="752" t="s">
        <v>1700</v>
      </c>
      <c r="C8312" s="752">
        <v>3966</v>
      </c>
      <c r="D8312" s="343" t="s">
        <v>9296</v>
      </c>
      <c r="E8312" s="752" t="s">
        <v>435</v>
      </c>
      <c r="F8312" s="752" t="s">
        <v>1698</v>
      </c>
    </row>
    <row r="8313" spans="2:6" x14ac:dyDescent="0.35">
      <c r="B8313" s="752" t="s">
        <v>1700</v>
      </c>
      <c r="C8313" s="752">
        <v>3966</v>
      </c>
      <c r="D8313" s="343" t="s">
        <v>3954</v>
      </c>
      <c r="E8313" s="752" t="s">
        <v>435</v>
      </c>
      <c r="F8313" s="752" t="s">
        <v>1698</v>
      </c>
    </row>
    <row r="8314" spans="2:6" x14ac:dyDescent="0.35">
      <c r="B8314" s="752" t="s">
        <v>1700</v>
      </c>
      <c r="C8314" s="752">
        <v>3967</v>
      </c>
      <c r="D8314" s="343" t="s">
        <v>9295</v>
      </c>
      <c r="E8314" s="752" t="s">
        <v>435</v>
      </c>
      <c r="F8314" s="752" t="s">
        <v>1698</v>
      </c>
    </row>
    <row r="8315" spans="2:6" x14ac:dyDescent="0.35">
      <c r="B8315" s="752" t="s">
        <v>1700</v>
      </c>
      <c r="C8315" s="752">
        <v>3971</v>
      </c>
      <c r="D8315" s="343" t="s">
        <v>2013</v>
      </c>
      <c r="E8315" s="752" t="s">
        <v>435</v>
      </c>
      <c r="F8315" s="752" t="s">
        <v>1698</v>
      </c>
    </row>
    <row r="8316" spans="2:6" x14ac:dyDescent="0.35">
      <c r="B8316" s="752" t="s">
        <v>1700</v>
      </c>
      <c r="C8316" s="752">
        <v>3971</v>
      </c>
      <c r="D8316" s="343" t="s">
        <v>9294</v>
      </c>
      <c r="E8316" s="752" t="s">
        <v>435</v>
      </c>
      <c r="F8316" s="752" t="s">
        <v>1698</v>
      </c>
    </row>
    <row r="8317" spans="2:6" x14ac:dyDescent="0.35">
      <c r="B8317" s="752" t="s">
        <v>1700</v>
      </c>
      <c r="C8317" s="752">
        <v>3971</v>
      </c>
      <c r="D8317" s="343" t="s">
        <v>9293</v>
      </c>
      <c r="E8317" s="752" t="s">
        <v>435</v>
      </c>
      <c r="F8317" s="752" t="s">
        <v>1698</v>
      </c>
    </row>
    <row r="8318" spans="2:6" x14ac:dyDescent="0.35">
      <c r="B8318" s="752" t="s">
        <v>1700</v>
      </c>
      <c r="C8318" s="752">
        <v>3971</v>
      </c>
      <c r="D8318" s="343" t="s">
        <v>9292</v>
      </c>
      <c r="E8318" s="752" t="s">
        <v>435</v>
      </c>
      <c r="F8318" s="752" t="s">
        <v>1698</v>
      </c>
    </row>
    <row r="8319" spans="2:6" x14ac:dyDescent="0.35">
      <c r="B8319" s="752" t="s">
        <v>1700</v>
      </c>
      <c r="C8319" s="752">
        <v>3971</v>
      </c>
      <c r="D8319" s="343" t="s">
        <v>9291</v>
      </c>
      <c r="E8319" s="752" t="s">
        <v>435</v>
      </c>
      <c r="F8319" s="752" t="s">
        <v>1698</v>
      </c>
    </row>
    <row r="8320" spans="2:6" x14ac:dyDescent="0.35">
      <c r="B8320" s="752" t="s">
        <v>1700</v>
      </c>
      <c r="C8320" s="752">
        <v>3971</v>
      </c>
      <c r="D8320" s="343" t="s">
        <v>9290</v>
      </c>
      <c r="E8320" s="752" t="s">
        <v>435</v>
      </c>
      <c r="F8320" s="752" t="s">
        <v>1698</v>
      </c>
    </row>
    <row r="8321" spans="2:6" x14ac:dyDescent="0.35">
      <c r="B8321" s="752" t="s">
        <v>1700</v>
      </c>
      <c r="C8321" s="752">
        <v>3971</v>
      </c>
      <c r="D8321" s="343" t="s">
        <v>9289</v>
      </c>
      <c r="E8321" s="752" t="s">
        <v>435</v>
      </c>
      <c r="F8321" s="752" t="s">
        <v>1698</v>
      </c>
    </row>
    <row r="8322" spans="2:6" x14ac:dyDescent="0.35">
      <c r="B8322" s="752" t="s">
        <v>1700</v>
      </c>
      <c r="C8322" s="752">
        <v>3971</v>
      </c>
      <c r="D8322" s="343" t="s">
        <v>9288</v>
      </c>
      <c r="E8322" s="752" t="s">
        <v>435</v>
      </c>
      <c r="F8322" s="752" t="s">
        <v>1698</v>
      </c>
    </row>
    <row r="8323" spans="2:6" x14ac:dyDescent="0.35">
      <c r="B8323" s="752" t="s">
        <v>1700</v>
      </c>
      <c r="C8323" s="752">
        <v>3971</v>
      </c>
      <c r="D8323" s="343" t="s">
        <v>9287</v>
      </c>
      <c r="E8323" s="752" t="s">
        <v>435</v>
      </c>
      <c r="F8323" s="752" t="s">
        <v>1698</v>
      </c>
    </row>
    <row r="8324" spans="2:6" x14ac:dyDescent="0.35">
      <c r="B8324" s="752" t="s">
        <v>1700</v>
      </c>
      <c r="C8324" s="752">
        <v>3971</v>
      </c>
      <c r="D8324" s="343" t="s">
        <v>9286</v>
      </c>
      <c r="E8324" s="752" t="s">
        <v>435</v>
      </c>
      <c r="F8324" s="752" t="s">
        <v>1698</v>
      </c>
    </row>
    <row r="8325" spans="2:6" x14ac:dyDescent="0.35">
      <c r="B8325" s="752" t="s">
        <v>1700</v>
      </c>
      <c r="C8325" s="752">
        <v>3971</v>
      </c>
      <c r="D8325" s="343" t="s">
        <v>9285</v>
      </c>
      <c r="E8325" s="752" t="s">
        <v>435</v>
      </c>
      <c r="F8325" s="752" t="s">
        <v>1698</v>
      </c>
    </row>
    <row r="8326" spans="2:6" x14ac:dyDescent="0.35">
      <c r="B8326" s="752" t="s">
        <v>1700</v>
      </c>
      <c r="C8326" s="752">
        <v>3971</v>
      </c>
      <c r="D8326" s="343" t="s">
        <v>9284</v>
      </c>
      <c r="E8326" s="752" t="s">
        <v>435</v>
      </c>
      <c r="F8326" s="752" t="s">
        <v>1698</v>
      </c>
    </row>
    <row r="8327" spans="2:6" x14ac:dyDescent="0.35">
      <c r="B8327" s="752" t="s">
        <v>1700</v>
      </c>
      <c r="C8327" s="752">
        <v>3971</v>
      </c>
      <c r="D8327" s="343" t="s">
        <v>9283</v>
      </c>
      <c r="E8327" s="752" t="s">
        <v>435</v>
      </c>
      <c r="F8327" s="752" t="s">
        <v>1698</v>
      </c>
    </row>
    <row r="8328" spans="2:6" x14ac:dyDescent="0.35">
      <c r="B8328" s="752" t="s">
        <v>1700</v>
      </c>
      <c r="C8328" s="752">
        <v>3971</v>
      </c>
      <c r="D8328" s="343" t="s">
        <v>9282</v>
      </c>
      <c r="E8328" s="752" t="s">
        <v>435</v>
      </c>
      <c r="F8328" s="752" t="s">
        <v>1698</v>
      </c>
    </row>
    <row r="8329" spans="2:6" x14ac:dyDescent="0.35">
      <c r="B8329" s="752" t="s">
        <v>1700</v>
      </c>
      <c r="C8329" s="752">
        <v>3971</v>
      </c>
      <c r="D8329" s="343" t="s">
        <v>9281</v>
      </c>
      <c r="E8329" s="752" t="s">
        <v>435</v>
      </c>
      <c r="F8329" s="752" t="s">
        <v>1698</v>
      </c>
    </row>
    <row r="8330" spans="2:6" x14ac:dyDescent="0.35">
      <c r="B8330" s="752" t="s">
        <v>1700</v>
      </c>
      <c r="C8330" s="752">
        <v>3971</v>
      </c>
      <c r="D8330" s="343" t="s">
        <v>9280</v>
      </c>
      <c r="E8330" s="752" t="s">
        <v>435</v>
      </c>
      <c r="F8330" s="752" t="s">
        <v>1698</v>
      </c>
    </row>
    <row r="8331" spans="2:6" x14ac:dyDescent="0.35">
      <c r="B8331" s="752" t="s">
        <v>1700</v>
      </c>
      <c r="C8331" s="752">
        <v>3971</v>
      </c>
      <c r="D8331" s="343" t="s">
        <v>9279</v>
      </c>
      <c r="E8331" s="752" t="s">
        <v>435</v>
      </c>
      <c r="F8331" s="752" t="s">
        <v>1698</v>
      </c>
    </row>
    <row r="8332" spans="2:6" x14ac:dyDescent="0.35">
      <c r="B8332" s="752" t="s">
        <v>1700</v>
      </c>
      <c r="C8332" s="752">
        <v>3971</v>
      </c>
      <c r="D8332" s="343" t="s">
        <v>9278</v>
      </c>
      <c r="E8332" s="752" t="s">
        <v>435</v>
      </c>
      <c r="F8332" s="752" t="s">
        <v>1698</v>
      </c>
    </row>
    <row r="8333" spans="2:6" x14ac:dyDescent="0.35">
      <c r="B8333" s="752" t="s">
        <v>1700</v>
      </c>
      <c r="C8333" s="752">
        <v>3971</v>
      </c>
      <c r="D8333" s="343" t="s">
        <v>9277</v>
      </c>
      <c r="E8333" s="752" t="s">
        <v>435</v>
      </c>
      <c r="F8333" s="752" t="s">
        <v>1698</v>
      </c>
    </row>
    <row r="8334" spans="2:6" x14ac:dyDescent="0.35">
      <c r="B8334" s="752" t="s">
        <v>1700</v>
      </c>
      <c r="C8334" s="752">
        <v>3971</v>
      </c>
      <c r="D8334" s="343" t="s">
        <v>9276</v>
      </c>
      <c r="E8334" s="752" t="s">
        <v>435</v>
      </c>
      <c r="F8334" s="752" t="s">
        <v>1698</v>
      </c>
    </row>
    <row r="8335" spans="2:6" x14ac:dyDescent="0.35">
      <c r="B8335" s="752" t="s">
        <v>1700</v>
      </c>
      <c r="C8335" s="752">
        <v>3971</v>
      </c>
      <c r="D8335" s="343" t="s">
        <v>9275</v>
      </c>
      <c r="E8335" s="752" t="s">
        <v>435</v>
      </c>
      <c r="F8335" s="752" t="s">
        <v>1698</v>
      </c>
    </row>
    <row r="8336" spans="2:6" x14ac:dyDescent="0.35">
      <c r="B8336" s="752" t="s">
        <v>1700</v>
      </c>
      <c r="C8336" s="752">
        <v>3975</v>
      </c>
      <c r="D8336" s="343" t="s">
        <v>9274</v>
      </c>
      <c r="E8336" s="752" t="s">
        <v>435</v>
      </c>
      <c r="F8336" s="752" t="s">
        <v>212</v>
      </c>
    </row>
    <row r="8337" spans="2:6" x14ac:dyDescent="0.35">
      <c r="B8337" s="752" t="s">
        <v>1700</v>
      </c>
      <c r="C8337" s="752">
        <v>3975</v>
      </c>
      <c r="D8337" s="343" t="s">
        <v>4237</v>
      </c>
      <c r="E8337" s="752" t="s">
        <v>435</v>
      </c>
      <c r="F8337" s="752" t="s">
        <v>212</v>
      </c>
    </row>
    <row r="8338" spans="2:6" x14ac:dyDescent="0.35">
      <c r="B8338" s="752" t="s">
        <v>1700</v>
      </c>
      <c r="C8338" s="752">
        <v>3976</v>
      </c>
      <c r="D8338" s="343" t="s">
        <v>9273</v>
      </c>
      <c r="E8338" s="752" t="s">
        <v>435</v>
      </c>
      <c r="F8338" s="752" t="s">
        <v>212</v>
      </c>
    </row>
    <row r="8339" spans="2:6" x14ac:dyDescent="0.35">
      <c r="B8339" s="752" t="s">
        <v>1700</v>
      </c>
      <c r="C8339" s="752">
        <v>3977</v>
      </c>
      <c r="D8339" s="343" t="s">
        <v>9272</v>
      </c>
      <c r="E8339" s="752" t="s">
        <v>435</v>
      </c>
      <c r="F8339" s="752" t="s">
        <v>212</v>
      </c>
    </row>
    <row r="8340" spans="2:6" x14ac:dyDescent="0.35">
      <c r="B8340" s="752" t="s">
        <v>1700</v>
      </c>
      <c r="C8340" s="752">
        <v>3977</v>
      </c>
      <c r="D8340" s="343" t="s">
        <v>9271</v>
      </c>
      <c r="E8340" s="752" t="s">
        <v>435</v>
      </c>
      <c r="F8340" s="752" t="s">
        <v>212</v>
      </c>
    </row>
    <row r="8341" spans="2:6" x14ac:dyDescent="0.35">
      <c r="B8341" s="752" t="s">
        <v>1700</v>
      </c>
      <c r="C8341" s="752">
        <v>3977</v>
      </c>
      <c r="D8341" s="343" t="s">
        <v>9270</v>
      </c>
      <c r="E8341" s="752" t="s">
        <v>435</v>
      </c>
      <c r="F8341" s="752" t="s">
        <v>212</v>
      </c>
    </row>
    <row r="8342" spans="2:6" x14ac:dyDescent="0.35">
      <c r="B8342" s="752" t="s">
        <v>1700</v>
      </c>
      <c r="C8342" s="752">
        <v>3977</v>
      </c>
      <c r="D8342" s="343" t="s">
        <v>9269</v>
      </c>
      <c r="E8342" s="752" t="s">
        <v>435</v>
      </c>
      <c r="F8342" s="752" t="s">
        <v>212</v>
      </c>
    </row>
    <row r="8343" spans="2:6" x14ac:dyDescent="0.35">
      <c r="B8343" s="752" t="s">
        <v>1700</v>
      </c>
      <c r="C8343" s="752">
        <v>3977</v>
      </c>
      <c r="D8343" s="343" t="s">
        <v>9268</v>
      </c>
      <c r="E8343" s="752" t="s">
        <v>435</v>
      </c>
      <c r="F8343" s="752" t="s">
        <v>212</v>
      </c>
    </row>
    <row r="8344" spans="2:6" x14ac:dyDescent="0.35">
      <c r="B8344" s="752" t="s">
        <v>1700</v>
      </c>
      <c r="C8344" s="752">
        <v>3977</v>
      </c>
      <c r="D8344" s="343" t="s">
        <v>9267</v>
      </c>
      <c r="E8344" s="752" t="s">
        <v>435</v>
      </c>
      <c r="F8344" s="752" t="s">
        <v>212</v>
      </c>
    </row>
    <row r="8345" spans="2:6" x14ac:dyDescent="0.35">
      <c r="B8345" s="752" t="s">
        <v>1700</v>
      </c>
      <c r="C8345" s="752">
        <v>3977</v>
      </c>
      <c r="D8345" s="343" t="s">
        <v>9266</v>
      </c>
      <c r="E8345" s="752" t="s">
        <v>435</v>
      </c>
      <c r="F8345" s="752" t="s">
        <v>212</v>
      </c>
    </row>
    <row r="8346" spans="2:6" x14ac:dyDescent="0.35">
      <c r="B8346" s="752" t="s">
        <v>1700</v>
      </c>
      <c r="C8346" s="752">
        <v>3977</v>
      </c>
      <c r="D8346" s="343" t="s">
        <v>9265</v>
      </c>
      <c r="E8346" s="752" t="s">
        <v>435</v>
      </c>
      <c r="F8346" s="752" t="s">
        <v>212</v>
      </c>
    </row>
    <row r="8347" spans="2:6" x14ac:dyDescent="0.35">
      <c r="B8347" s="752" t="s">
        <v>1700</v>
      </c>
      <c r="C8347" s="752">
        <v>3977</v>
      </c>
      <c r="D8347" s="343" t="s">
        <v>9264</v>
      </c>
      <c r="E8347" s="752" t="s">
        <v>435</v>
      </c>
      <c r="F8347" s="752" t="s">
        <v>212</v>
      </c>
    </row>
    <row r="8348" spans="2:6" x14ac:dyDescent="0.35">
      <c r="B8348" s="752" t="s">
        <v>1700</v>
      </c>
      <c r="C8348" s="752">
        <v>3977</v>
      </c>
      <c r="D8348" s="343" t="s">
        <v>9263</v>
      </c>
      <c r="E8348" s="752" t="s">
        <v>435</v>
      </c>
      <c r="F8348" s="752" t="s">
        <v>212</v>
      </c>
    </row>
    <row r="8349" spans="2:6" x14ac:dyDescent="0.35">
      <c r="B8349" s="752" t="s">
        <v>1700</v>
      </c>
      <c r="C8349" s="752">
        <v>3977</v>
      </c>
      <c r="D8349" s="343" t="s">
        <v>5814</v>
      </c>
      <c r="E8349" s="752" t="s">
        <v>435</v>
      </c>
      <c r="F8349" s="752" t="s">
        <v>212</v>
      </c>
    </row>
    <row r="8350" spans="2:6" x14ac:dyDescent="0.35">
      <c r="B8350" s="752" t="s">
        <v>1700</v>
      </c>
      <c r="C8350" s="752">
        <v>3978</v>
      </c>
      <c r="D8350" s="343" t="s">
        <v>9262</v>
      </c>
      <c r="E8350" s="752" t="s">
        <v>435</v>
      </c>
      <c r="F8350" s="752" t="s">
        <v>212</v>
      </c>
    </row>
    <row r="8351" spans="2:6" x14ac:dyDescent="0.35">
      <c r="B8351" s="752" t="s">
        <v>1700</v>
      </c>
      <c r="C8351" s="752">
        <v>3978</v>
      </c>
      <c r="D8351" s="343" t="s">
        <v>9261</v>
      </c>
      <c r="E8351" s="752" t="s">
        <v>435</v>
      </c>
      <c r="F8351" s="752" t="s">
        <v>212</v>
      </c>
    </row>
    <row r="8352" spans="2:6" x14ac:dyDescent="0.35">
      <c r="B8352" s="752" t="s">
        <v>1700</v>
      </c>
      <c r="C8352" s="752">
        <v>3978</v>
      </c>
      <c r="D8352" s="343" t="s">
        <v>9260</v>
      </c>
      <c r="E8352" s="752" t="s">
        <v>435</v>
      </c>
      <c r="F8352" s="752" t="s">
        <v>212</v>
      </c>
    </row>
    <row r="8353" spans="2:6" x14ac:dyDescent="0.35">
      <c r="B8353" s="752" t="s">
        <v>1700</v>
      </c>
      <c r="C8353" s="752">
        <v>3979</v>
      </c>
      <c r="D8353" s="343" t="s">
        <v>9259</v>
      </c>
      <c r="E8353" s="752" t="s">
        <v>435</v>
      </c>
      <c r="F8353" s="752" t="s">
        <v>1698</v>
      </c>
    </row>
    <row r="8354" spans="2:6" x14ac:dyDescent="0.35">
      <c r="B8354" s="752" t="s">
        <v>1700</v>
      </c>
      <c r="C8354" s="752">
        <v>3979</v>
      </c>
      <c r="D8354" s="343" t="s">
        <v>9258</v>
      </c>
      <c r="E8354" s="752" t="s">
        <v>435</v>
      </c>
      <c r="F8354" s="752" t="s">
        <v>1698</v>
      </c>
    </row>
    <row r="8355" spans="2:6" x14ac:dyDescent="0.35">
      <c r="B8355" s="752" t="s">
        <v>1700</v>
      </c>
      <c r="C8355" s="752">
        <v>3979</v>
      </c>
      <c r="D8355" s="343" t="s">
        <v>9257</v>
      </c>
      <c r="E8355" s="752" t="s">
        <v>435</v>
      </c>
      <c r="F8355" s="752" t="s">
        <v>1698</v>
      </c>
    </row>
    <row r="8356" spans="2:6" x14ac:dyDescent="0.35">
      <c r="B8356" s="752" t="s">
        <v>1700</v>
      </c>
      <c r="C8356" s="752">
        <v>3980</v>
      </c>
      <c r="D8356" s="343" t="s">
        <v>9256</v>
      </c>
      <c r="E8356" s="752" t="s">
        <v>435</v>
      </c>
      <c r="F8356" s="752" t="s">
        <v>1711</v>
      </c>
    </row>
    <row r="8357" spans="2:6" x14ac:dyDescent="0.35">
      <c r="B8357" s="752" t="s">
        <v>1700</v>
      </c>
      <c r="C8357" s="752">
        <v>3980</v>
      </c>
      <c r="D8357" s="343" t="s">
        <v>9255</v>
      </c>
      <c r="E8357" s="752" t="s">
        <v>435</v>
      </c>
      <c r="F8357" s="752" t="s">
        <v>212</v>
      </c>
    </row>
    <row r="8358" spans="2:6" x14ac:dyDescent="0.35">
      <c r="B8358" s="752" t="s">
        <v>1700</v>
      </c>
      <c r="C8358" s="752">
        <v>3980</v>
      </c>
      <c r="D8358" s="343" t="s">
        <v>9254</v>
      </c>
      <c r="E8358" s="752" t="s">
        <v>435</v>
      </c>
      <c r="F8358" s="752" t="s">
        <v>1711</v>
      </c>
    </row>
    <row r="8359" spans="2:6" x14ac:dyDescent="0.35">
      <c r="B8359" s="752" t="s">
        <v>1700</v>
      </c>
      <c r="C8359" s="752">
        <v>3981</v>
      </c>
      <c r="D8359" s="343" t="s">
        <v>9253</v>
      </c>
      <c r="E8359" s="752" t="s">
        <v>435</v>
      </c>
      <c r="F8359" s="752" t="s">
        <v>1698</v>
      </c>
    </row>
    <row r="8360" spans="2:6" x14ac:dyDescent="0.35">
      <c r="B8360" s="752" t="s">
        <v>1700</v>
      </c>
      <c r="C8360" s="752">
        <v>3981</v>
      </c>
      <c r="D8360" s="343" t="s">
        <v>9252</v>
      </c>
      <c r="E8360" s="752" t="s">
        <v>435</v>
      </c>
      <c r="F8360" s="752" t="s">
        <v>1698</v>
      </c>
    </row>
    <row r="8361" spans="2:6" x14ac:dyDescent="0.35">
      <c r="B8361" s="752" t="s">
        <v>1700</v>
      </c>
      <c r="C8361" s="752">
        <v>3981</v>
      </c>
      <c r="D8361" s="343" t="s">
        <v>9251</v>
      </c>
      <c r="E8361" s="752" t="s">
        <v>435</v>
      </c>
      <c r="F8361" s="752" t="s">
        <v>1698</v>
      </c>
    </row>
    <row r="8362" spans="2:6" x14ac:dyDescent="0.35">
      <c r="B8362" s="752" t="s">
        <v>1700</v>
      </c>
      <c r="C8362" s="752">
        <v>3981</v>
      </c>
      <c r="D8362" s="343" t="s">
        <v>9250</v>
      </c>
      <c r="E8362" s="752" t="s">
        <v>435</v>
      </c>
      <c r="F8362" s="752" t="s">
        <v>1698</v>
      </c>
    </row>
    <row r="8363" spans="2:6" x14ac:dyDescent="0.35">
      <c r="B8363" s="752" t="s">
        <v>1700</v>
      </c>
      <c r="C8363" s="752">
        <v>3981</v>
      </c>
      <c r="D8363" s="343" t="s">
        <v>9249</v>
      </c>
      <c r="E8363" s="752" t="s">
        <v>435</v>
      </c>
      <c r="F8363" s="752" t="s">
        <v>1711</v>
      </c>
    </row>
    <row r="8364" spans="2:6" x14ac:dyDescent="0.35">
      <c r="B8364" s="752" t="s">
        <v>1700</v>
      </c>
      <c r="C8364" s="752">
        <v>3981</v>
      </c>
      <c r="D8364" s="343" t="s">
        <v>9248</v>
      </c>
      <c r="E8364" s="752" t="s">
        <v>435</v>
      </c>
      <c r="F8364" s="752" t="s">
        <v>1698</v>
      </c>
    </row>
    <row r="8365" spans="2:6" x14ac:dyDescent="0.35">
      <c r="B8365" s="752" t="s">
        <v>1700</v>
      </c>
      <c r="C8365" s="752">
        <v>3981</v>
      </c>
      <c r="D8365" s="343" t="s">
        <v>9247</v>
      </c>
      <c r="E8365" s="752" t="s">
        <v>435</v>
      </c>
      <c r="F8365" s="752" t="s">
        <v>1698</v>
      </c>
    </row>
    <row r="8366" spans="2:6" x14ac:dyDescent="0.35">
      <c r="B8366" s="752" t="s">
        <v>1700</v>
      </c>
      <c r="C8366" s="752">
        <v>3984</v>
      </c>
      <c r="D8366" s="343" t="s">
        <v>9246</v>
      </c>
      <c r="E8366" s="752" t="s">
        <v>435</v>
      </c>
      <c r="F8366" s="752" t="s">
        <v>1698</v>
      </c>
    </row>
    <row r="8367" spans="2:6" x14ac:dyDescent="0.35">
      <c r="B8367" s="752" t="s">
        <v>1700</v>
      </c>
      <c r="C8367" s="752">
        <v>3984</v>
      </c>
      <c r="D8367" s="343" t="s">
        <v>9245</v>
      </c>
      <c r="E8367" s="752" t="s">
        <v>435</v>
      </c>
      <c r="F8367" s="752" t="s">
        <v>1698</v>
      </c>
    </row>
    <row r="8368" spans="2:6" x14ac:dyDescent="0.35">
      <c r="B8368" s="752" t="s">
        <v>1700</v>
      </c>
      <c r="C8368" s="752">
        <v>3984</v>
      </c>
      <c r="D8368" s="343" t="s">
        <v>9244</v>
      </c>
      <c r="E8368" s="752" t="s">
        <v>435</v>
      </c>
      <c r="F8368" s="752" t="s">
        <v>1698</v>
      </c>
    </row>
    <row r="8369" spans="2:6" x14ac:dyDescent="0.35">
      <c r="B8369" s="752" t="s">
        <v>1700</v>
      </c>
      <c r="C8369" s="752">
        <v>3984</v>
      </c>
      <c r="D8369" s="343" t="s">
        <v>9243</v>
      </c>
      <c r="E8369" s="752" t="s">
        <v>435</v>
      </c>
      <c r="F8369" s="752" t="s">
        <v>1698</v>
      </c>
    </row>
    <row r="8370" spans="2:6" x14ac:dyDescent="0.35">
      <c r="B8370" s="752" t="s">
        <v>1700</v>
      </c>
      <c r="C8370" s="752">
        <v>3984</v>
      </c>
      <c r="D8370" s="343" t="s">
        <v>9242</v>
      </c>
      <c r="E8370" s="752" t="s">
        <v>435</v>
      </c>
      <c r="F8370" s="752" t="s">
        <v>1698</v>
      </c>
    </row>
    <row r="8371" spans="2:6" x14ac:dyDescent="0.35">
      <c r="B8371" s="752" t="s">
        <v>1700</v>
      </c>
      <c r="C8371" s="752">
        <v>3984</v>
      </c>
      <c r="D8371" s="343" t="s">
        <v>9241</v>
      </c>
      <c r="E8371" s="752" t="s">
        <v>435</v>
      </c>
      <c r="F8371" s="752" t="s">
        <v>1698</v>
      </c>
    </row>
    <row r="8372" spans="2:6" x14ac:dyDescent="0.35">
      <c r="B8372" s="752" t="s">
        <v>1700</v>
      </c>
      <c r="C8372" s="752">
        <v>3984</v>
      </c>
      <c r="D8372" s="343" t="s">
        <v>9240</v>
      </c>
      <c r="E8372" s="752" t="s">
        <v>435</v>
      </c>
      <c r="F8372" s="752" t="s">
        <v>1698</v>
      </c>
    </row>
    <row r="8373" spans="2:6" x14ac:dyDescent="0.35">
      <c r="B8373" s="752" t="s">
        <v>1700</v>
      </c>
      <c r="C8373" s="752">
        <v>3984</v>
      </c>
      <c r="D8373" s="343" t="s">
        <v>9239</v>
      </c>
      <c r="E8373" s="752" t="s">
        <v>435</v>
      </c>
      <c r="F8373" s="752" t="s">
        <v>1698</v>
      </c>
    </row>
    <row r="8374" spans="2:6" x14ac:dyDescent="0.35">
      <c r="B8374" s="752" t="s">
        <v>1700</v>
      </c>
      <c r="C8374" s="752">
        <v>3984</v>
      </c>
      <c r="D8374" s="343" t="s">
        <v>9238</v>
      </c>
      <c r="E8374" s="752" t="s">
        <v>435</v>
      </c>
      <c r="F8374" s="752" t="s">
        <v>1698</v>
      </c>
    </row>
    <row r="8375" spans="2:6" x14ac:dyDescent="0.35">
      <c r="B8375" s="752" t="s">
        <v>1700</v>
      </c>
      <c r="C8375" s="752">
        <v>3984</v>
      </c>
      <c r="D8375" s="343" t="s">
        <v>9237</v>
      </c>
      <c r="E8375" s="752" t="s">
        <v>435</v>
      </c>
      <c r="F8375" s="752" t="s">
        <v>1698</v>
      </c>
    </row>
    <row r="8376" spans="2:6" x14ac:dyDescent="0.35">
      <c r="B8376" s="752" t="s">
        <v>1700</v>
      </c>
      <c r="C8376" s="752">
        <v>3984</v>
      </c>
      <c r="D8376" s="343" t="s">
        <v>9236</v>
      </c>
      <c r="E8376" s="752" t="s">
        <v>435</v>
      </c>
      <c r="F8376" s="752" t="s">
        <v>1698</v>
      </c>
    </row>
    <row r="8377" spans="2:6" x14ac:dyDescent="0.35">
      <c r="B8377" s="752" t="s">
        <v>1700</v>
      </c>
      <c r="C8377" s="752">
        <v>3984</v>
      </c>
      <c r="D8377" s="343" t="s">
        <v>9235</v>
      </c>
      <c r="E8377" s="752" t="s">
        <v>435</v>
      </c>
      <c r="F8377" s="752" t="s">
        <v>1698</v>
      </c>
    </row>
    <row r="8378" spans="2:6" x14ac:dyDescent="0.35">
      <c r="B8378" s="752" t="s">
        <v>1700</v>
      </c>
      <c r="C8378" s="752">
        <v>3984</v>
      </c>
      <c r="D8378" s="343" t="s">
        <v>9234</v>
      </c>
      <c r="E8378" s="752" t="s">
        <v>435</v>
      </c>
      <c r="F8378" s="752" t="s">
        <v>1698</v>
      </c>
    </row>
    <row r="8379" spans="2:6" x14ac:dyDescent="0.35">
      <c r="B8379" s="752" t="s">
        <v>1700</v>
      </c>
      <c r="C8379" s="752">
        <v>3987</v>
      </c>
      <c r="D8379" s="343" t="s">
        <v>9233</v>
      </c>
      <c r="E8379" s="752" t="s">
        <v>435</v>
      </c>
      <c r="F8379" s="752" t="s">
        <v>1698</v>
      </c>
    </row>
    <row r="8380" spans="2:6" x14ac:dyDescent="0.35">
      <c r="B8380" s="752" t="s">
        <v>1700</v>
      </c>
      <c r="C8380" s="752">
        <v>3988</v>
      </c>
      <c r="D8380" s="343" t="s">
        <v>9232</v>
      </c>
      <c r="E8380" s="752" t="s">
        <v>435</v>
      </c>
      <c r="F8380" s="752" t="s">
        <v>1698</v>
      </c>
    </row>
    <row r="8381" spans="2:6" x14ac:dyDescent="0.35">
      <c r="B8381" s="752" t="s">
        <v>1700</v>
      </c>
      <c r="C8381" s="752">
        <v>3988</v>
      </c>
      <c r="D8381" s="343" t="s">
        <v>9231</v>
      </c>
      <c r="E8381" s="752" t="s">
        <v>435</v>
      </c>
      <c r="F8381" s="752" t="s">
        <v>1698</v>
      </c>
    </row>
    <row r="8382" spans="2:6" x14ac:dyDescent="0.35">
      <c r="B8382" s="752" t="s">
        <v>1700</v>
      </c>
      <c r="C8382" s="752">
        <v>3988</v>
      </c>
      <c r="D8382" s="343" t="s">
        <v>9230</v>
      </c>
      <c r="E8382" s="752" t="s">
        <v>435</v>
      </c>
      <c r="F8382" s="752" t="s">
        <v>1698</v>
      </c>
    </row>
    <row r="8383" spans="2:6" x14ac:dyDescent="0.35">
      <c r="B8383" s="752" t="s">
        <v>1700</v>
      </c>
      <c r="C8383" s="752">
        <v>3988</v>
      </c>
      <c r="D8383" s="343" t="s">
        <v>9229</v>
      </c>
      <c r="E8383" s="752" t="s">
        <v>435</v>
      </c>
      <c r="F8383" s="752" t="s">
        <v>1698</v>
      </c>
    </row>
    <row r="8384" spans="2:6" x14ac:dyDescent="0.35">
      <c r="B8384" s="752" t="s">
        <v>1700</v>
      </c>
      <c r="C8384" s="752">
        <v>3990</v>
      </c>
      <c r="D8384" s="343" t="s">
        <v>9228</v>
      </c>
      <c r="E8384" s="752" t="s">
        <v>435</v>
      </c>
      <c r="F8384" s="752" t="s">
        <v>1698</v>
      </c>
    </row>
    <row r="8385" spans="2:9" x14ac:dyDescent="0.35">
      <c r="B8385" s="752" t="s">
        <v>1700</v>
      </c>
      <c r="C8385" s="752">
        <v>3991</v>
      </c>
      <c r="D8385" s="343" t="s">
        <v>9227</v>
      </c>
      <c r="E8385" s="752" t="s">
        <v>435</v>
      </c>
      <c r="F8385" s="752" t="s">
        <v>1698</v>
      </c>
    </row>
    <row r="8386" spans="2:9" x14ac:dyDescent="0.35">
      <c r="B8386" s="752" t="s">
        <v>1700</v>
      </c>
      <c r="C8386" s="752">
        <v>3992</v>
      </c>
      <c r="D8386" s="343" t="s">
        <v>9226</v>
      </c>
      <c r="E8386" s="752" t="s">
        <v>435</v>
      </c>
      <c r="F8386" s="752" t="s">
        <v>1698</v>
      </c>
    </row>
    <row r="8387" spans="2:9" x14ac:dyDescent="0.35">
      <c r="B8387" s="752" t="s">
        <v>1700</v>
      </c>
      <c r="C8387" s="752">
        <v>3992</v>
      </c>
      <c r="D8387" s="343" t="s">
        <v>9225</v>
      </c>
      <c r="E8387" s="752" t="s">
        <v>435</v>
      </c>
      <c r="F8387" s="752" t="s">
        <v>1698</v>
      </c>
    </row>
    <row r="8388" spans="2:9" x14ac:dyDescent="0.35">
      <c r="B8388" s="752" t="s">
        <v>1700</v>
      </c>
      <c r="C8388" s="752">
        <v>3992</v>
      </c>
      <c r="D8388" s="343" t="s">
        <v>9224</v>
      </c>
      <c r="E8388" s="752" t="s">
        <v>435</v>
      </c>
      <c r="F8388" s="752" t="s">
        <v>1698</v>
      </c>
    </row>
    <row r="8389" spans="2:9" x14ac:dyDescent="0.35">
      <c r="B8389" s="752" t="s">
        <v>1700</v>
      </c>
      <c r="C8389" s="752">
        <v>3992</v>
      </c>
      <c r="D8389" s="343" t="s">
        <v>9223</v>
      </c>
      <c r="E8389" s="752" t="s">
        <v>435</v>
      </c>
      <c r="F8389" s="752" t="s">
        <v>1698</v>
      </c>
    </row>
    <row r="8390" spans="2:9" s="757" customFormat="1" x14ac:dyDescent="0.35">
      <c r="B8390" s="752" t="s">
        <v>1700</v>
      </c>
      <c r="C8390" s="752">
        <v>3995</v>
      </c>
      <c r="D8390" s="343" t="s">
        <v>9222</v>
      </c>
      <c r="E8390" s="752" t="s">
        <v>435</v>
      </c>
      <c r="F8390" s="752" t="s">
        <v>1711</v>
      </c>
      <c r="I8390" s="758"/>
    </row>
    <row r="8391" spans="2:9" x14ac:dyDescent="0.35">
      <c r="B8391" s="752" t="s">
        <v>1700</v>
      </c>
      <c r="C8391" s="752">
        <v>3995</v>
      </c>
      <c r="D8391" s="343" t="s">
        <v>9221</v>
      </c>
      <c r="E8391" s="752" t="s">
        <v>435</v>
      </c>
      <c r="F8391" s="752" t="s">
        <v>1711</v>
      </c>
    </row>
    <row r="8392" spans="2:9" x14ac:dyDescent="0.35">
      <c r="B8392" s="752" t="s">
        <v>1700</v>
      </c>
      <c r="C8392" s="752">
        <v>3995</v>
      </c>
      <c r="D8392" s="343" t="s">
        <v>9220</v>
      </c>
      <c r="E8392" s="752" t="s">
        <v>435</v>
      </c>
      <c r="F8392" s="752" t="s">
        <v>1711</v>
      </c>
    </row>
    <row r="8393" spans="2:9" x14ac:dyDescent="0.35">
      <c r="B8393" s="752" t="s">
        <v>1700</v>
      </c>
      <c r="C8393" s="752">
        <v>3995</v>
      </c>
      <c r="D8393" s="343" t="s">
        <v>9219</v>
      </c>
      <c r="E8393" s="752" t="s">
        <v>435</v>
      </c>
      <c r="F8393" s="752" t="s">
        <v>1711</v>
      </c>
    </row>
    <row r="8394" spans="2:9" x14ac:dyDescent="0.35">
      <c r="B8394" s="752" t="s">
        <v>1700</v>
      </c>
      <c r="C8394" s="752">
        <v>3995</v>
      </c>
      <c r="D8394" s="343" t="s">
        <v>9218</v>
      </c>
      <c r="E8394" s="752" t="s">
        <v>435</v>
      </c>
      <c r="F8394" s="752" t="s">
        <v>1711</v>
      </c>
    </row>
    <row r="8395" spans="2:9" x14ac:dyDescent="0.35">
      <c r="B8395" s="752" t="s">
        <v>1700</v>
      </c>
      <c r="C8395" s="752">
        <v>3995</v>
      </c>
      <c r="D8395" s="343" t="s">
        <v>9217</v>
      </c>
      <c r="E8395" s="752" t="s">
        <v>435</v>
      </c>
      <c r="F8395" s="752" t="s">
        <v>1711</v>
      </c>
    </row>
    <row r="8396" spans="2:9" x14ac:dyDescent="0.35">
      <c r="B8396" s="752" t="s">
        <v>1700</v>
      </c>
      <c r="C8396" s="752">
        <v>3995</v>
      </c>
      <c r="D8396" s="343" t="s">
        <v>9216</v>
      </c>
      <c r="E8396" s="752" t="s">
        <v>435</v>
      </c>
      <c r="F8396" s="752" t="s">
        <v>1711</v>
      </c>
    </row>
    <row r="8397" spans="2:9" x14ac:dyDescent="0.35">
      <c r="B8397" s="752" t="s">
        <v>1700</v>
      </c>
      <c r="C8397" s="752">
        <v>3995</v>
      </c>
      <c r="D8397" s="343" t="s">
        <v>9215</v>
      </c>
      <c r="E8397" s="752" t="s">
        <v>435</v>
      </c>
      <c r="F8397" s="752" t="s">
        <v>1711</v>
      </c>
    </row>
    <row r="8398" spans="2:9" x14ac:dyDescent="0.35">
      <c r="B8398" s="752" t="s">
        <v>1700</v>
      </c>
      <c r="C8398" s="752">
        <v>3995</v>
      </c>
      <c r="D8398" s="343" t="s">
        <v>6002</v>
      </c>
      <c r="E8398" s="752" t="s">
        <v>435</v>
      </c>
      <c r="F8398" s="752" t="s">
        <v>1711</v>
      </c>
    </row>
    <row r="8399" spans="2:9" x14ac:dyDescent="0.35">
      <c r="B8399" s="752" t="s">
        <v>1700</v>
      </c>
      <c r="C8399" s="752">
        <v>3995</v>
      </c>
      <c r="D8399" s="343" t="s">
        <v>9214</v>
      </c>
      <c r="E8399" s="752" t="s">
        <v>435</v>
      </c>
      <c r="F8399" s="752" t="s">
        <v>1711</v>
      </c>
    </row>
    <row r="8400" spans="2:9" x14ac:dyDescent="0.35">
      <c r="B8400" s="752" t="s">
        <v>1700</v>
      </c>
      <c r="C8400" s="752">
        <v>3995</v>
      </c>
      <c r="D8400" s="343" t="s">
        <v>9213</v>
      </c>
      <c r="E8400" s="752" t="s">
        <v>435</v>
      </c>
      <c r="F8400" s="752" t="s">
        <v>1711</v>
      </c>
    </row>
    <row r="8401" spans="2:6" x14ac:dyDescent="0.35">
      <c r="B8401" s="752" t="s">
        <v>1700</v>
      </c>
      <c r="C8401" s="752">
        <v>3995</v>
      </c>
      <c r="D8401" s="343" t="s">
        <v>9212</v>
      </c>
      <c r="E8401" s="752" t="s">
        <v>435</v>
      </c>
      <c r="F8401" s="752" t="s">
        <v>1711</v>
      </c>
    </row>
    <row r="8402" spans="2:6" x14ac:dyDescent="0.35">
      <c r="B8402" s="752" t="s">
        <v>1700</v>
      </c>
      <c r="C8402" s="752">
        <v>3996</v>
      </c>
      <c r="D8402" s="343" t="s">
        <v>9211</v>
      </c>
      <c r="E8402" s="752" t="s">
        <v>435</v>
      </c>
      <c r="F8402" s="752" t="s">
        <v>212</v>
      </c>
    </row>
    <row r="8403" spans="2:6" x14ac:dyDescent="0.35">
      <c r="B8403" s="752" t="s">
        <v>1700</v>
      </c>
      <c r="C8403" s="752">
        <v>3996</v>
      </c>
      <c r="D8403" s="343" t="s">
        <v>9210</v>
      </c>
      <c r="E8403" s="752" t="s">
        <v>435</v>
      </c>
      <c r="F8403" s="752" t="s">
        <v>1711</v>
      </c>
    </row>
    <row r="8404" spans="2:6" x14ac:dyDescent="0.35">
      <c r="B8404" s="752" t="s">
        <v>1700</v>
      </c>
      <c r="C8404" s="752">
        <v>4000</v>
      </c>
      <c r="D8404" s="343" t="s">
        <v>9209</v>
      </c>
      <c r="E8404" s="752" t="s">
        <v>430</v>
      </c>
      <c r="F8404" s="752" t="s">
        <v>210</v>
      </c>
    </row>
    <row r="8405" spans="2:6" x14ac:dyDescent="0.35">
      <c r="B8405" s="752" t="s">
        <v>1700</v>
      </c>
      <c r="C8405" s="752">
        <v>4000</v>
      </c>
      <c r="D8405" s="343" t="s">
        <v>9208</v>
      </c>
      <c r="E8405" s="752" t="s">
        <v>430</v>
      </c>
      <c r="F8405" s="752" t="s">
        <v>210</v>
      </c>
    </row>
    <row r="8406" spans="2:6" x14ac:dyDescent="0.35">
      <c r="B8406" s="752" t="s">
        <v>1700</v>
      </c>
      <c r="C8406" s="752">
        <v>4000</v>
      </c>
      <c r="D8406" s="343" t="s">
        <v>9207</v>
      </c>
      <c r="E8406" s="752" t="s">
        <v>430</v>
      </c>
      <c r="F8406" s="752" t="s">
        <v>210</v>
      </c>
    </row>
    <row r="8407" spans="2:6" x14ac:dyDescent="0.35">
      <c r="B8407" s="752" t="s">
        <v>1700</v>
      </c>
      <c r="C8407" s="752">
        <v>4000</v>
      </c>
      <c r="D8407" s="343" t="s">
        <v>9206</v>
      </c>
      <c r="E8407" s="752" t="s">
        <v>430</v>
      </c>
      <c r="F8407" s="752" t="s">
        <v>210</v>
      </c>
    </row>
    <row r="8408" spans="2:6" x14ac:dyDescent="0.35">
      <c r="B8408" s="752" t="s">
        <v>1700</v>
      </c>
      <c r="C8408" s="752">
        <v>4005</v>
      </c>
      <c r="D8408" s="343" t="s">
        <v>9205</v>
      </c>
      <c r="E8408" s="752" t="s">
        <v>430</v>
      </c>
      <c r="F8408" s="752" t="s">
        <v>210</v>
      </c>
    </row>
    <row r="8409" spans="2:6" x14ac:dyDescent="0.35">
      <c r="B8409" s="752" t="s">
        <v>1700</v>
      </c>
      <c r="C8409" s="752">
        <v>4005</v>
      </c>
      <c r="D8409" s="343" t="s">
        <v>9204</v>
      </c>
      <c r="E8409" s="752" t="s">
        <v>430</v>
      </c>
      <c r="F8409" s="752" t="s">
        <v>210</v>
      </c>
    </row>
    <row r="8410" spans="2:6" x14ac:dyDescent="0.35">
      <c r="B8410" s="752" t="s">
        <v>1700</v>
      </c>
      <c r="C8410" s="752">
        <v>4006</v>
      </c>
      <c r="D8410" s="343" t="s">
        <v>9203</v>
      </c>
      <c r="E8410" s="752" t="s">
        <v>430</v>
      </c>
      <c r="F8410" s="752" t="s">
        <v>212</v>
      </c>
    </row>
    <row r="8411" spans="2:6" x14ac:dyDescent="0.35">
      <c r="B8411" s="752" t="s">
        <v>1700</v>
      </c>
      <c r="C8411" s="752">
        <v>4006</v>
      </c>
      <c r="D8411" s="343" t="s">
        <v>9202</v>
      </c>
      <c r="E8411" s="752" t="s">
        <v>430</v>
      </c>
      <c r="F8411" s="752" t="s">
        <v>212</v>
      </c>
    </row>
    <row r="8412" spans="2:6" x14ac:dyDescent="0.35">
      <c r="B8412" s="752" t="s">
        <v>1700</v>
      </c>
      <c r="C8412" s="752">
        <v>4006</v>
      </c>
      <c r="D8412" s="343" t="s">
        <v>9201</v>
      </c>
      <c r="E8412" s="752" t="s">
        <v>430</v>
      </c>
      <c r="F8412" s="752" t="s">
        <v>212</v>
      </c>
    </row>
    <row r="8413" spans="2:6" x14ac:dyDescent="0.35">
      <c r="B8413" s="752" t="s">
        <v>1700</v>
      </c>
      <c r="C8413" s="752">
        <v>4006</v>
      </c>
      <c r="D8413" s="343" t="s">
        <v>2106</v>
      </c>
      <c r="E8413" s="752" t="s">
        <v>430</v>
      </c>
      <c r="F8413" s="752" t="s">
        <v>212</v>
      </c>
    </row>
    <row r="8414" spans="2:6" x14ac:dyDescent="0.35">
      <c r="B8414" s="752" t="s">
        <v>1700</v>
      </c>
      <c r="C8414" s="752">
        <v>4007</v>
      </c>
      <c r="D8414" s="343" t="s">
        <v>3960</v>
      </c>
      <c r="E8414" s="752" t="s">
        <v>430</v>
      </c>
      <c r="F8414" s="752" t="s">
        <v>210</v>
      </c>
    </row>
    <row r="8415" spans="2:6" x14ac:dyDescent="0.35">
      <c r="B8415" s="752" t="s">
        <v>1700</v>
      </c>
      <c r="C8415" s="752">
        <v>4007</v>
      </c>
      <c r="D8415" s="343" t="s">
        <v>2282</v>
      </c>
      <c r="E8415" s="752" t="s">
        <v>430</v>
      </c>
      <c r="F8415" s="752" t="s">
        <v>210</v>
      </c>
    </row>
    <row r="8416" spans="2:6" x14ac:dyDescent="0.35">
      <c r="B8416" s="752" t="s">
        <v>1700</v>
      </c>
      <c r="C8416" s="752">
        <v>4007</v>
      </c>
      <c r="D8416" s="343" t="s">
        <v>9200</v>
      </c>
      <c r="E8416" s="752" t="s">
        <v>430</v>
      </c>
      <c r="F8416" s="752" t="s">
        <v>210</v>
      </c>
    </row>
    <row r="8417" spans="2:6" x14ac:dyDescent="0.35">
      <c r="B8417" s="752" t="s">
        <v>1700</v>
      </c>
      <c r="C8417" s="752">
        <v>4008</v>
      </c>
      <c r="D8417" s="343" t="s">
        <v>9199</v>
      </c>
      <c r="E8417" s="752" t="s">
        <v>430</v>
      </c>
      <c r="F8417" s="752" t="s">
        <v>212</v>
      </c>
    </row>
    <row r="8418" spans="2:6" x14ac:dyDescent="0.35">
      <c r="B8418" s="752" t="s">
        <v>1700</v>
      </c>
      <c r="C8418" s="752">
        <v>4008</v>
      </c>
      <c r="D8418" s="343" t="s">
        <v>9198</v>
      </c>
      <c r="E8418" s="752" t="s">
        <v>430</v>
      </c>
      <c r="F8418" s="752" t="s">
        <v>212</v>
      </c>
    </row>
    <row r="8419" spans="2:6" x14ac:dyDescent="0.35">
      <c r="B8419" s="752" t="s">
        <v>1700</v>
      </c>
      <c r="C8419" s="752">
        <v>4009</v>
      </c>
      <c r="D8419" s="343" t="s">
        <v>9197</v>
      </c>
      <c r="E8419" s="752" t="s">
        <v>430</v>
      </c>
      <c r="F8419" s="752" t="s">
        <v>212</v>
      </c>
    </row>
    <row r="8420" spans="2:6" x14ac:dyDescent="0.35">
      <c r="B8420" s="752" t="s">
        <v>1700</v>
      </c>
      <c r="C8420" s="752">
        <v>4009</v>
      </c>
      <c r="D8420" s="343" t="s">
        <v>9196</v>
      </c>
      <c r="E8420" s="752" t="s">
        <v>430</v>
      </c>
      <c r="F8420" s="752" t="s">
        <v>212</v>
      </c>
    </row>
    <row r="8421" spans="2:6" x14ac:dyDescent="0.35">
      <c r="B8421" s="752" t="s">
        <v>1700</v>
      </c>
      <c r="C8421" s="752">
        <v>4010</v>
      </c>
      <c r="D8421" s="343" t="s">
        <v>6513</v>
      </c>
      <c r="E8421" s="752" t="s">
        <v>430</v>
      </c>
      <c r="F8421" s="752" t="s">
        <v>212</v>
      </c>
    </row>
    <row r="8422" spans="2:6" x14ac:dyDescent="0.35">
      <c r="B8422" s="752" t="s">
        <v>1700</v>
      </c>
      <c r="C8422" s="752">
        <v>4010</v>
      </c>
      <c r="D8422" s="343" t="s">
        <v>9195</v>
      </c>
      <c r="E8422" s="752" t="s">
        <v>430</v>
      </c>
      <c r="F8422" s="752" t="s">
        <v>212</v>
      </c>
    </row>
    <row r="8423" spans="2:6" x14ac:dyDescent="0.35">
      <c r="B8423" s="752" t="s">
        <v>1700</v>
      </c>
      <c r="C8423" s="752">
        <v>4010</v>
      </c>
      <c r="D8423" s="343" t="s">
        <v>9194</v>
      </c>
      <c r="E8423" s="752" t="s">
        <v>430</v>
      </c>
      <c r="F8423" s="752" t="s">
        <v>212</v>
      </c>
    </row>
    <row r="8424" spans="2:6" x14ac:dyDescent="0.35">
      <c r="B8424" s="752" t="s">
        <v>1700</v>
      </c>
      <c r="C8424" s="752">
        <v>4011</v>
      </c>
      <c r="D8424" s="343" t="s">
        <v>9193</v>
      </c>
      <c r="E8424" s="752" t="s">
        <v>430</v>
      </c>
      <c r="F8424" s="752" t="s">
        <v>210</v>
      </c>
    </row>
    <row r="8425" spans="2:6" x14ac:dyDescent="0.35">
      <c r="B8425" s="752" t="s">
        <v>1700</v>
      </c>
      <c r="C8425" s="752">
        <v>4011</v>
      </c>
      <c r="D8425" s="343" t="s">
        <v>9192</v>
      </c>
      <c r="E8425" s="752" t="s">
        <v>430</v>
      </c>
      <c r="F8425" s="752" t="s">
        <v>210</v>
      </c>
    </row>
    <row r="8426" spans="2:6" x14ac:dyDescent="0.35">
      <c r="B8426" s="752" t="s">
        <v>1700</v>
      </c>
      <c r="C8426" s="752">
        <v>4012</v>
      </c>
      <c r="D8426" s="343" t="s">
        <v>9191</v>
      </c>
      <c r="E8426" s="752" t="s">
        <v>430</v>
      </c>
      <c r="F8426" s="752" t="s">
        <v>212</v>
      </c>
    </row>
    <row r="8427" spans="2:6" x14ac:dyDescent="0.35">
      <c r="B8427" s="752" t="s">
        <v>1700</v>
      </c>
      <c r="C8427" s="752">
        <v>4012</v>
      </c>
      <c r="D8427" s="343" t="s">
        <v>9190</v>
      </c>
      <c r="E8427" s="752" t="s">
        <v>430</v>
      </c>
      <c r="F8427" s="752" t="s">
        <v>212</v>
      </c>
    </row>
    <row r="8428" spans="2:6" x14ac:dyDescent="0.35">
      <c r="B8428" s="752" t="s">
        <v>1700</v>
      </c>
      <c r="C8428" s="752">
        <v>4012</v>
      </c>
      <c r="D8428" s="343" t="s">
        <v>9189</v>
      </c>
      <c r="E8428" s="752" t="s">
        <v>430</v>
      </c>
      <c r="F8428" s="752" t="s">
        <v>212</v>
      </c>
    </row>
    <row r="8429" spans="2:6" x14ac:dyDescent="0.35">
      <c r="B8429" s="752" t="s">
        <v>1700</v>
      </c>
      <c r="C8429" s="752">
        <v>4013</v>
      </c>
      <c r="D8429" s="343" t="s">
        <v>5782</v>
      </c>
      <c r="E8429" s="752" t="s">
        <v>430</v>
      </c>
      <c r="F8429" s="752" t="s">
        <v>212</v>
      </c>
    </row>
    <row r="8430" spans="2:6" x14ac:dyDescent="0.35">
      <c r="B8430" s="752" t="s">
        <v>1700</v>
      </c>
      <c r="C8430" s="752">
        <v>4014</v>
      </c>
      <c r="D8430" s="343" t="s">
        <v>9188</v>
      </c>
      <c r="E8430" s="752" t="s">
        <v>430</v>
      </c>
      <c r="F8430" s="752" t="s">
        <v>212</v>
      </c>
    </row>
    <row r="8431" spans="2:6" x14ac:dyDescent="0.35">
      <c r="B8431" s="752" t="s">
        <v>1700</v>
      </c>
      <c r="C8431" s="752">
        <v>4014</v>
      </c>
      <c r="D8431" s="343" t="s">
        <v>9187</v>
      </c>
      <c r="E8431" s="752" t="s">
        <v>430</v>
      </c>
      <c r="F8431" s="752" t="s">
        <v>212</v>
      </c>
    </row>
    <row r="8432" spans="2:6" x14ac:dyDescent="0.35">
      <c r="B8432" s="752" t="s">
        <v>1700</v>
      </c>
      <c r="C8432" s="752">
        <v>4014</v>
      </c>
      <c r="D8432" s="343" t="s">
        <v>9186</v>
      </c>
      <c r="E8432" s="752" t="s">
        <v>430</v>
      </c>
      <c r="F8432" s="752" t="s">
        <v>212</v>
      </c>
    </row>
    <row r="8433" spans="2:9" x14ac:dyDescent="0.35">
      <c r="B8433" s="752" t="s">
        <v>1700</v>
      </c>
      <c r="C8433" s="752">
        <v>4014</v>
      </c>
      <c r="D8433" s="343" t="s">
        <v>5679</v>
      </c>
      <c r="E8433" s="752" t="s">
        <v>430</v>
      </c>
      <c r="F8433" s="752" t="s">
        <v>212</v>
      </c>
    </row>
    <row r="8434" spans="2:9" x14ac:dyDescent="0.35">
      <c r="B8434" s="752" t="s">
        <v>1700</v>
      </c>
      <c r="C8434" s="752">
        <v>4014</v>
      </c>
      <c r="D8434" s="343" t="s">
        <v>9185</v>
      </c>
      <c r="E8434" s="752" t="s">
        <v>430</v>
      </c>
      <c r="F8434" s="752" t="s">
        <v>212</v>
      </c>
    </row>
    <row r="8435" spans="2:9" x14ac:dyDescent="0.35">
      <c r="B8435" s="752" t="s">
        <v>1700</v>
      </c>
      <c r="C8435" s="752">
        <v>4014</v>
      </c>
      <c r="D8435" s="343" t="s">
        <v>9184</v>
      </c>
      <c r="E8435" s="752" t="s">
        <v>430</v>
      </c>
      <c r="F8435" s="752" t="s">
        <v>212</v>
      </c>
    </row>
    <row r="8436" spans="2:9" x14ac:dyDescent="0.35">
      <c r="B8436" s="752" t="s">
        <v>1700</v>
      </c>
      <c r="C8436" s="752">
        <v>4017</v>
      </c>
      <c r="D8436" s="343" t="s">
        <v>9183</v>
      </c>
      <c r="E8436" s="752" t="s">
        <v>430</v>
      </c>
      <c r="F8436" s="752" t="s">
        <v>212</v>
      </c>
    </row>
    <row r="8437" spans="2:9" x14ac:dyDescent="0.35">
      <c r="B8437" s="752" t="s">
        <v>1700</v>
      </c>
      <c r="C8437" s="752">
        <v>4017</v>
      </c>
      <c r="D8437" s="343" t="s">
        <v>2414</v>
      </c>
      <c r="E8437" s="752" t="s">
        <v>430</v>
      </c>
      <c r="F8437" s="752" t="s">
        <v>212</v>
      </c>
    </row>
    <row r="8438" spans="2:9" x14ac:dyDescent="0.35">
      <c r="B8438" s="752" t="s">
        <v>1700</v>
      </c>
      <c r="C8438" s="752">
        <v>4017</v>
      </c>
      <c r="D8438" s="343" t="s">
        <v>9182</v>
      </c>
      <c r="E8438" s="752" t="s">
        <v>430</v>
      </c>
      <c r="F8438" s="752" t="s">
        <v>212</v>
      </c>
    </row>
    <row r="8439" spans="2:9" x14ac:dyDescent="0.35">
      <c r="B8439" s="752" t="s">
        <v>1700</v>
      </c>
      <c r="C8439" s="752">
        <v>4017</v>
      </c>
      <c r="D8439" s="343" t="s">
        <v>9181</v>
      </c>
      <c r="E8439" s="752" t="s">
        <v>430</v>
      </c>
      <c r="F8439" s="752" t="s">
        <v>212</v>
      </c>
    </row>
    <row r="8440" spans="2:9" s="757" customFormat="1" x14ac:dyDescent="0.35">
      <c r="B8440" s="752" t="s">
        <v>1700</v>
      </c>
      <c r="C8440" s="752">
        <v>4017</v>
      </c>
      <c r="D8440" s="343" t="s">
        <v>9180</v>
      </c>
      <c r="E8440" s="752" t="s">
        <v>430</v>
      </c>
      <c r="F8440" s="752" t="s">
        <v>212</v>
      </c>
      <c r="I8440" s="758"/>
    </row>
    <row r="8441" spans="2:9" x14ac:dyDescent="0.35">
      <c r="B8441" s="752" t="s">
        <v>1700</v>
      </c>
      <c r="C8441" s="752">
        <v>4017</v>
      </c>
      <c r="D8441" s="343" t="s">
        <v>9179</v>
      </c>
      <c r="E8441" s="752" t="s">
        <v>430</v>
      </c>
      <c r="F8441" s="752" t="s">
        <v>212</v>
      </c>
    </row>
    <row r="8442" spans="2:9" x14ac:dyDescent="0.35">
      <c r="B8442" s="752" t="s">
        <v>1700</v>
      </c>
      <c r="C8442" s="752">
        <v>4017</v>
      </c>
      <c r="D8442" s="343" t="s">
        <v>9178</v>
      </c>
      <c r="E8442" s="752" t="s">
        <v>430</v>
      </c>
      <c r="F8442" s="752" t="s">
        <v>212</v>
      </c>
    </row>
    <row r="8443" spans="2:9" x14ac:dyDescent="0.35">
      <c r="B8443" s="752" t="s">
        <v>1700</v>
      </c>
      <c r="C8443" s="752">
        <v>4017</v>
      </c>
      <c r="D8443" s="343" t="s">
        <v>9177</v>
      </c>
      <c r="E8443" s="752" t="s">
        <v>430</v>
      </c>
      <c r="F8443" s="752" t="s">
        <v>212</v>
      </c>
    </row>
    <row r="8444" spans="2:9" x14ac:dyDescent="0.35">
      <c r="B8444" s="752" t="s">
        <v>1700</v>
      </c>
      <c r="C8444" s="752">
        <v>4018</v>
      </c>
      <c r="D8444" s="343" t="s">
        <v>9176</v>
      </c>
      <c r="E8444" s="752" t="s">
        <v>430</v>
      </c>
      <c r="F8444" s="752" t="s">
        <v>212</v>
      </c>
    </row>
    <row r="8445" spans="2:9" x14ac:dyDescent="0.35">
      <c r="B8445" s="752" t="s">
        <v>1700</v>
      </c>
      <c r="C8445" s="752">
        <v>4018</v>
      </c>
      <c r="D8445" s="343" t="s">
        <v>9175</v>
      </c>
      <c r="E8445" s="752" t="s">
        <v>430</v>
      </c>
      <c r="F8445" s="752" t="s">
        <v>212</v>
      </c>
    </row>
    <row r="8446" spans="2:9" x14ac:dyDescent="0.35">
      <c r="B8446" s="752" t="s">
        <v>1700</v>
      </c>
      <c r="C8446" s="752">
        <v>4019</v>
      </c>
      <c r="D8446" s="343" t="s">
        <v>8353</v>
      </c>
      <c r="E8446" s="752" t="s">
        <v>430</v>
      </c>
      <c r="F8446" s="752" t="s">
        <v>212</v>
      </c>
    </row>
    <row r="8447" spans="2:9" x14ac:dyDescent="0.35">
      <c r="B8447" s="752" t="s">
        <v>1700</v>
      </c>
      <c r="C8447" s="752">
        <v>4019</v>
      </c>
      <c r="D8447" s="343" t="s">
        <v>9174</v>
      </c>
      <c r="E8447" s="752" t="s">
        <v>430</v>
      </c>
      <c r="F8447" s="752" t="s">
        <v>212</v>
      </c>
    </row>
    <row r="8448" spans="2:9" x14ac:dyDescent="0.35">
      <c r="B8448" s="752" t="s">
        <v>1700</v>
      </c>
      <c r="C8448" s="752">
        <v>4019</v>
      </c>
      <c r="D8448" s="343" t="s">
        <v>9173</v>
      </c>
      <c r="E8448" s="752" t="s">
        <v>430</v>
      </c>
      <c r="F8448" s="752" t="s">
        <v>212</v>
      </c>
    </row>
    <row r="8449" spans="2:6" x14ac:dyDescent="0.35">
      <c r="B8449" s="752" t="s">
        <v>1700</v>
      </c>
      <c r="C8449" s="752">
        <v>4019</v>
      </c>
      <c r="D8449" s="343" t="s">
        <v>2373</v>
      </c>
      <c r="E8449" s="752" t="s">
        <v>430</v>
      </c>
      <c r="F8449" s="752" t="s">
        <v>212</v>
      </c>
    </row>
    <row r="8450" spans="2:6" x14ac:dyDescent="0.35">
      <c r="B8450" s="752" t="s">
        <v>1700</v>
      </c>
      <c r="C8450" s="752">
        <v>4019</v>
      </c>
      <c r="D8450" s="343" t="s">
        <v>9172</v>
      </c>
      <c r="E8450" s="752" t="s">
        <v>430</v>
      </c>
      <c r="F8450" s="752" t="s">
        <v>212</v>
      </c>
    </row>
    <row r="8451" spans="2:6" x14ac:dyDescent="0.35">
      <c r="B8451" s="752" t="s">
        <v>1700</v>
      </c>
      <c r="C8451" s="752">
        <v>4019</v>
      </c>
      <c r="D8451" s="343" t="s">
        <v>9171</v>
      </c>
      <c r="E8451" s="752" t="s">
        <v>430</v>
      </c>
      <c r="F8451" s="752" t="s">
        <v>212</v>
      </c>
    </row>
    <row r="8452" spans="2:6" x14ac:dyDescent="0.35">
      <c r="B8452" s="752" t="s">
        <v>1700</v>
      </c>
      <c r="C8452" s="752">
        <v>4020</v>
      </c>
      <c r="D8452" s="343" t="s">
        <v>9170</v>
      </c>
      <c r="E8452" s="752" t="s">
        <v>430</v>
      </c>
      <c r="F8452" s="752" t="s">
        <v>212</v>
      </c>
    </row>
    <row r="8453" spans="2:6" x14ac:dyDescent="0.35">
      <c r="B8453" s="752" t="s">
        <v>1700</v>
      </c>
      <c r="C8453" s="752">
        <v>4020</v>
      </c>
      <c r="D8453" s="343" t="s">
        <v>3958</v>
      </c>
      <c r="E8453" s="752" t="s">
        <v>430</v>
      </c>
      <c r="F8453" s="752" t="s">
        <v>212</v>
      </c>
    </row>
    <row r="8454" spans="2:6" x14ac:dyDescent="0.35">
      <c r="B8454" s="752" t="s">
        <v>1700</v>
      </c>
      <c r="C8454" s="752">
        <v>4020</v>
      </c>
      <c r="D8454" s="343" t="s">
        <v>9169</v>
      </c>
      <c r="E8454" s="752" t="s">
        <v>430</v>
      </c>
      <c r="F8454" s="752" t="s">
        <v>212</v>
      </c>
    </row>
    <row r="8455" spans="2:6" x14ac:dyDescent="0.35">
      <c r="B8455" s="752" t="s">
        <v>1700</v>
      </c>
      <c r="C8455" s="752">
        <v>4020</v>
      </c>
      <c r="D8455" s="343" t="s">
        <v>4145</v>
      </c>
      <c r="E8455" s="752" t="s">
        <v>430</v>
      </c>
      <c r="F8455" s="752" t="s">
        <v>212</v>
      </c>
    </row>
    <row r="8456" spans="2:6" x14ac:dyDescent="0.35">
      <c r="B8456" s="752" t="s">
        <v>1700</v>
      </c>
      <c r="C8456" s="752">
        <v>4021</v>
      </c>
      <c r="D8456" s="343" t="s">
        <v>9168</v>
      </c>
      <c r="E8456" s="752" t="s">
        <v>430</v>
      </c>
      <c r="F8456" s="752" t="s">
        <v>212</v>
      </c>
    </row>
    <row r="8457" spans="2:6" x14ac:dyDescent="0.35">
      <c r="B8457" s="752" t="s">
        <v>1700</v>
      </c>
      <c r="C8457" s="752">
        <v>4022</v>
      </c>
      <c r="D8457" s="343" t="s">
        <v>9167</v>
      </c>
      <c r="E8457" s="752" t="s">
        <v>430</v>
      </c>
      <c r="F8457" s="752" t="s">
        <v>212</v>
      </c>
    </row>
    <row r="8458" spans="2:6" x14ac:dyDescent="0.35">
      <c r="B8458" s="752" t="s">
        <v>1700</v>
      </c>
      <c r="C8458" s="752">
        <v>4025</v>
      </c>
      <c r="D8458" s="343" t="s">
        <v>9166</v>
      </c>
      <c r="E8458" s="752" t="s">
        <v>430</v>
      </c>
      <c r="F8458" s="752" t="s">
        <v>1698</v>
      </c>
    </row>
    <row r="8459" spans="2:6" x14ac:dyDescent="0.35">
      <c r="B8459" s="752" t="s">
        <v>1700</v>
      </c>
      <c r="C8459" s="752">
        <v>4025</v>
      </c>
      <c r="D8459" s="343" t="s">
        <v>9165</v>
      </c>
      <c r="E8459" s="752" t="s">
        <v>430</v>
      </c>
      <c r="F8459" s="752" t="s">
        <v>1698</v>
      </c>
    </row>
    <row r="8460" spans="2:6" x14ac:dyDescent="0.35">
      <c r="B8460" s="752" t="s">
        <v>1700</v>
      </c>
      <c r="C8460" s="752">
        <v>4025</v>
      </c>
      <c r="D8460" s="343" t="s">
        <v>9164</v>
      </c>
      <c r="E8460" s="752" t="s">
        <v>430</v>
      </c>
      <c r="F8460" s="752" t="s">
        <v>1698</v>
      </c>
    </row>
    <row r="8461" spans="2:6" x14ac:dyDescent="0.35">
      <c r="B8461" s="752" t="s">
        <v>1700</v>
      </c>
      <c r="C8461" s="752">
        <v>4025</v>
      </c>
      <c r="D8461" s="343" t="s">
        <v>9163</v>
      </c>
      <c r="E8461" s="752" t="s">
        <v>430</v>
      </c>
      <c r="F8461" s="753" t="s">
        <v>1698</v>
      </c>
    </row>
    <row r="8462" spans="2:6" x14ac:dyDescent="0.35">
      <c r="B8462" s="752" t="s">
        <v>1700</v>
      </c>
      <c r="C8462" s="752">
        <v>4025</v>
      </c>
      <c r="D8462" s="343" t="s">
        <v>9162</v>
      </c>
      <c r="E8462" s="752" t="s">
        <v>430</v>
      </c>
      <c r="F8462" s="752" t="s">
        <v>1698</v>
      </c>
    </row>
    <row r="8463" spans="2:6" x14ac:dyDescent="0.35">
      <c r="B8463" s="752" t="s">
        <v>1700</v>
      </c>
      <c r="C8463" s="752">
        <v>4030</v>
      </c>
      <c r="D8463" s="343" t="s">
        <v>9161</v>
      </c>
      <c r="E8463" s="752" t="s">
        <v>430</v>
      </c>
      <c r="F8463" s="752" t="s">
        <v>210</v>
      </c>
    </row>
    <row r="8464" spans="2:6" x14ac:dyDescent="0.35">
      <c r="B8464" s="752" t="s">
        <v>1700</v>
      </c>
      <c r="C8464" s="752">
        <v>4030</v>
      </c>
      <c r="D8464" s="343" t="s">
        <v>9160</v>
      </c>
      <c r="E8464" s="752" t="s">
        <v>430</v>
      </c>
      <c r="F8464" s="752" t="s">
        <v>210</v>
      </c>
    </row>
    <row r="8465" spans="2:6" x14ac:dyDescent="0.35">
      <c r="B8465" s="752" t="s">
        <v>1700</v>
      </c>
      <c r="C8465" s="752">
        <v>4030</v>
      </c>
      <c r="D8465" s="343" t="s">
        <v>4705</v>
      </c>
      <c r="E8465" s="752" t="s">
        <v>430</v>
      </c>
      <c r="F8465" s="752" t="s">
        <v>210</v>
      </c>
    </row>
    <row r="8466" spans="2:6" x14ac:dyDescent="0.35">
      <c r="B8466" s="752" t="s">
        <v>1700</v>
      </c>
      <c r="C8466" s="752">
        <v>4030</v>
      </c>
      <c r="D8466" s="343" t="s">
        <v>9159</v>
      </c>
      <c r="E8466" s="752" t="s">
        <v>430</v>
      </c>
      <c r="F8466" s="752" t="s">
        <v>210</v>
      </c>
    </row>
    <row r="8467" spans="2:6" x14ac:dyDescent="0.35">
      <c r="B8467" s="752" t="s">
        <v>1700</v>
      </c>
      <c r="C8467" s="752">
        <v>4031</v>
      </c>
      <c r="D8467" s="343" t="s">
        <v>9158</v>
      </c>
      <c r="E8467" s="752" t="s">
        <v>430</v>
      </c>
      <c r="F8467" s="752" t="s">
        <v>212</v>
      </c>
    </row>
    <row r="8468" spans="2:6" x14ac:dyDescent="0.35">
      <c r="B8468" s="752" t="s">
        <v>1700</v>
      </c>
      <c r="C8468" s="752">
        <v>4031</v>
      </c>
      <c r="D8468" s="343" t="s">
        <v>9157</v>
      </c>
      <c r="E8468" s="752" t="s">
        <v>430</v>
      </c>
      <c r="F8468" s="752" t="s">
        <v>212</v>
      </c>
    </row>
    <row r="8469" spans="2:6" x14ac:dyDescent="0.35">
      <c r="B8469" s="752" t="s">
        <v>1700</v>
      </c>
      <c r="C8469" s="752">
        <v>4032</v>
      </c>
      <c r="D8469" s="343" t="s">
        <v>9156</v>
      </c>
      <c r="E8469" s="752" t="s">
        <v>430</v>
      </c>
      <c r="F8469" s="752" t="s">
        <v>212</v>
      </c>
    </row>
    <row r="8470" spans="2:6" x14ac:dyDescent="0.35">
      <c r="B8470" s="752" t="s">
        <v>1700</v>
      </c>
      <c r="C8470" s="752">
        <v>4032</v>
      </c>
      <c r="D8470" s="343" t="s">
        <v>9155</v>
      </c>
      <c r="E8470" s="752" t="s">
        <v>430</v>
      </c>
      <c r="F8470" s="752" t="s">
        <v>212</v>
      </c>
    </row>
    <row r="8471" spans="2:6" x14ac:dyDescent="0.35">
      <c r="B8471" s="752" t="s">
        <v>1700</v>
      </c>
      <c r="C8471" s="752">
        <v>4032</v>
      </c>
      <c r="D8471" s="343" t="s">
        <v>9154</v>
      </c>
      <c r="E8471" s="752" t="s">
        <v>430</v>
      </c>
      <c r="F8471" s="752" t="s">
        <v>212</v>
      </c>
    </row>
    <row r="8472" spans="2:6" x14ac:dyDescent="0.35">
      <c r="B8472" s="752" t="s">
        <v>1700</v>
      </c>
      <c r="C8472" s="752">
        <v>4032</v>
      </c>
      <c r="D8472" s="343" t="s">
        <v>9153</v>
      </c>
      <c r="E8472" s="752" t="s">
        <v>430</v>
      </c>
      <c r="F8472" s="752" t="s">
        <v>212</v>
      </c>
    </row>
    <row r="8473" spans="2:6" x14ac:dyDescent="0.35">
      <c r="B8473" s="752" t="s">
        <v>1700</v>
      </c>
      <c r="C8473" s="752">
        <v>4034</v>
      </c>
      <c r="D8473" s="343" t="s">
        <v>9152</v>
      </c>
      <c r="E8473" s="752" t="s">
        <v>430</v>
      </c>
      <c r="F8473" s="752" t="s">
        <v>212</v>
      </c>
    </row>
    <row r="8474" spans="2:6" x14ac:dyDescent="0.35">
      <c r="B8474" s="752" t="s">
        <v>1700</v>
      </c>
      <c r="C8474" s="752">
        <v>4034</v>
      </c>
      <c r="D8474" s="343" t="s">
        <v>9151</v>
      </c>
      <c r="E8474" s="752" t="s">
        <v>430</v>
      </c>
      <c r="F8474" s="752" t="s">
        <v>212</v>
      </c>
    </row>
    <row r="8475" spans="2:6" x14ac:dyDescent="0.35">
      <c r="B8475" s="752" t="s">
        <v>1700</v>
      </c>
      <c r="C8475" s="752">
        <v>4034</v>
      </c>
      <c r="D8475" s="343" t="s">
        <v>9150</v>
      </c>
      <c r="E8475" s="752" t="s">
        <v>430</v>
      </c>
      <c r="F8475" s="752" t="s">
        <v>212</v>
      </c>
    </row>
    <row r="8476" spans="2:6" x14ac:dyDescent="0.35">
      <c r="B8476" s="752" t="s">
        <v>1700</v>
      </c>
      <c r="C8476" s="752">
        <v>4034</v>
      </c>
      <c r="D8476" s="343" t="s">
        <v>9149</v>
      </c>
      <c r="E8476" s="752" t="s">
        <v>430</v>
      </c>
      <c r="F8476" s="752" t="s">
        <v>212</v>
      </c>
    </row>
    <row r="8477" spans="2:6" x14ac:dyDescent="0.35">
      <c r="B8477" s="752" t="s">
        <v>1700</v>
      </c>
      <c r="C8477" s="752">
        <v>4034</v>
      </c>
      <c r="D8477" s="343" t="s">
        <v>9148</v>
      </c>
      <c r="E8477" s="752" t="s">
        <v>430</v>
      </c>
      <c r="F8477" s="752" t="s">
        <v>212</v>
      </c>
    </row>
    <row r="8478" spans="2:6" x14ac:dyDescent="0.35">
      <c r="B8478" s="752" t="s">
        <v>1700</v>
      </c>
      <c r="C8478" s="752">
        <v>4035</v>
      </c>
      <c r="D8478" s="343" t="s">
        <v>9147</v>
      </c>
      <c r="E8478" s="752" t="s">
        <v>430</v>
      </c>
      <c r="F8478" s="752" t="s">
        <v>212</v>
      </c>
    </row>
    <row r="8479" spans="2:6" x14ac:dyDescent="0.35">
      <c r="B8479" s="752" t="s">
        <v>1700</v>
      </c>
      <c r="C8479" s="752">
        <v>4035</v>
      </c>
      <c r="D8479" s="343" t="s">
        <v>9146</v>
      </c>
      <c r="E8479" s="752" t="s">
        <v>430</v>
      </c>
      <c r="F8479" s="752" t="s">
        <v>212</v>
      </c>
    </row>
    <row r="8480" spans="2:6" x14ac:dyDescent="0.35">
      <c r="B8480" s="752" t="s">
        <v>1700</v>
      </c>
      <c r="C8480" s="752">
        <v>4036</v>
      </c>
      <c r="D8480" s="343" t="s">
        <v>5560</v>
      </c>
      <c r="E8480" s="752" t="s">
        <v>430</v>
      </c>
      <c r="F8480" s="752" t="s">
        <v>212</v>
      </c>
    </row>
    <row r="8481" spans="2:6" x14ac:dyDescent="0.35">
      <c r="B8481" s="752" t="s">
        <v>1700</v>
      </c>
      <c r="C8481" s="752">
        <v>4037</v>
      </c>
      <c r="D8481" s="343" t="s">
        <v>9145</v>
      </c>
      <c r="E8481" s="752" t="s">
        <v>430</v>
      </c>
      <c r="F8481" s="752" t="s">
        <v>212</v>
      </c>
    </row>
    <row r="8482" spans="2:6" x14ac:dyDescent="0.35">
      <c r="B8482" s="752" t="s">
        <v>1700</v>
      </c>
      <c r="C8482" s="752">
        <v>4051</v>
      </c>
      <c r="D8482" s="343" t="s">
        <v>9144</v>
      </c>
      <c r="E8482" s="752" t="s">
        <v>430</v>
      </c>
      <c r="F8482" s="752" t="s">
        <v>210</v>
      </c>
    </row>
    <row r="8483" spans="2:6" x14ac:dyDescent="0.35">
      <c r="B8483" s="752" t="s">
        <v>1700</v>
      </c>
      <c r="C8483" s="752">
        <v>4051</v>
      </c>
      <c r="D8483" s="343" t="s">
        <v>9143</v>
      </c>
      <c r="E8483" s="752" t="s">
        <v>430</v>
      </c>
      <c r="F8483" s="752" t="s">
        <v>210</v>
      </c>
    </row>
    <row r="8484" spans="2:6" x14ac:dyDescent="0.35">
      <c r="B8484" s="752" t="s">
        <v>1700</v>
      </c>
      <c r="C8484" s="752">
        <v>4051</v>
      </c>
      <c r="D8484" s="343" t="s">
        <v>9142</v>
      </c>
      <c r="E8484" s="752" t="s">
        <v>430</v>
      </c>
      <c r="F8484" s="752" t="s">
        <v>210</v>
      </c>
    </row>
    <row r="8485" spans="2:6" x14ac:dyDescent="0.35">
      <c r="B8485" s="752" t="s">
        <v>1700</v>
      </c>
      <c r="C8485" s="752">
        <v>4051</v>
      </c>
      <c r="D8485" s="343" t="s">
        <v>5965</v>
      </c>
      <c r="E8485" s="752" t="s">
        <v>430</v>
      </c>
      <c r="F8485" s="752" t="s">
        <v>210</v>
      </c>
    </row>
    <row r="8486" spans="2:6" x14ac:dyDescent="0.35">
      <c r="B8486" s="752" t="s">
        <v>1700</v>
      </c>
      <c r="C8486" s="752">
        <v>4051</v>
      </c>
      <c r="D8486" s="343" t="s">
        <v>9141</v>
      </c>
      <c r="E8486" s="752" t="s">
        <v>430</v>
      </c>
      <c r="F8486" s="752" t="s">
        <v>210</v>
      </c>
    </row>
    <row r="8487" spans="2:6" x14ac:dyDescent="0.35">
      <c r="B8487" s="752" t="s">
        <v>1700</v>
      </c>
      <c r="C8487" s="752">
        <v>4051</v>
      </c>
      <c r="D8487" s="343" t="s">
        <v>9140</v>
      </c>
      <c r="E8487" s="752" t="s">
        <v>430</v>
      </c>
      <c r="F8487" s="752" t="s">
        <v>210</v>
      </c>
    </row>
    <row r="8488" spans="2:6" x14ac:dyDescent="0.35">
      <c r="B8488" s="752" t="s">
        <v>1700</v>
      </c>
      <c r="C8488" s="752">
        <v>4053</v>
      </c>
      <c r="D8488" s="343" t="s">
        <v>9139</v>
      </c>
      <c r="E8488" s="752" t="s">
        <v>430</v>
      </c>
      <c r="F8488" s="752" t="s">
        <v>212</v>
      </c>
    </row>
    <row r="8489" spans="2:6" x14ac:dyDescent="0.35">
      <c r="B8489" s="752" t="s">
        <v>1700</v>
      </c>
      <c r="C8489" s="752">
        <v>4053</v>
      </c>
      <c r="D8489" s="343" t="s">
        <v>9138</v>
      </c>
      <c r="E8489" s="752" t="s">
        <v>430</v>
      </c>
      <c r="F8489" s="752" t="s">
        <v>212</v>
      </c>
    </row>
    <row r="8490" spans="2:6" x14ac:dyDescent="0.35">
      <c r="B8490" s="752" t="s">
        <v>1700</v>
      </c>
      <c r="C8490" s="752">
        <v>4053</v>
      </c>
      <c r="D8490" s="343" t="s">
        <v>9137</v>
      </c>
      <c r="E8490" s="752" t="s">
        <v>430</v>
      </c>
      <c r="F8490" s="752" t="s">
        <v>212</v>
      </c>
    </row>
    <row r="8491" spans="2:6" x14ac:dyDescent="0.35">
      <c r="B8491" s="752" t="s">
        <v>1700</v>
      </c>
      <c r="C8491" s="752">
        <v>4053</v>
      </c>
      <c r="D8491" s="343" t="s">
        <v>9136</v>
      </c>
      <c r="E8491" s="752" t="s">
        <v>430</v>
      </c>
      <c r="F8491" s="752" t="s">
        <v>212</v>
      </c>
    </row>
    <row r="8492" spans="2:6" x14ac:dyDescent="0.35">
      <c r="B8492" s="752" t="s">
        <v>1700</v>
      </c>
      <c r="C8492" s="752">
        <v>4053</v>
      </c>
      <c r="D8492" s="343" t="s">
        <v>9135</v>
      </c>
      <c r="E8492" s="752" t="s">
        <v>430</v>
      </c>
      <c r="F8492" s="752" t="s">
        <v>212</v>
      </c>
    </row>
    <row r="8493" spans="2:6" x14ac:dyDescent="0.35">
      <c r="B8493" s="752" t="s">
        <v>1700</v>
      </c>
      <c r="C8493" s="752">
        <v>4053</v>
      </c>
      <c r="D8493" s="343" t="s">
        <v>9134</v>
      </c>
      <c r="E8493" s="752" t="s">
        <v>430</v>
      </c>
      <c r="F8493" s="752" t="s">
        <v>212</v>
      </c>
    </row>
    <row r="8494" spans="2:6" x14ac:dyDescent="0.35">
      <c r="B8494" s="752" t="s">
        <v>1700</v>
      </c>
      <c r="C8494" s="752">
        <v>4053</v>
      </c>
      <c r="D8494" s="343" t="s">
        <v>9133</v>
      </c>
      <c r="E8494" s="752" t="s">
        <v>430</v>
      </c>
      <c r="F8494" s="752" t="s">
        <v>212</v>
      </c>
    </row>
    <row r="8495" spans="2:6" x14ac:dyDescent="0.35">
      <c r="B8495" s="752" t="s">
        <v>1700</v>
      </c>
      <c r="C8495" s="752">
        <v>4053</v>
      </c>
      <c r="D8495" s="343" t="s">
        <v>9132</v>
      </c>
      <c r="E8495" s="752" t="s">
        <v>430</v>
      </c>
      <c r="F8495" s="752" t="s">
        <v>212</v>
      </c>
    </row>
    <row r="8496" spans="2:6" x14ac:dyDescent="0.35">
      <c r="B8496" s="752" t="s">
        <v>1700</v>
      </c>
      <c r="C8496" s="752">
        <v>4054</v>
      </c>
      <c r="D8496" s="343" t="s">
        <v>9131</v>
      </c>
      <c r="E8496" s="752" t="s">
        <v>430</v>
      </c>
      <c r="F8496" s="752" t="s">
        <v>212</v>
      </c>
    </row>
    <row r="8497" spans="2:6" x14ac:dyDescent="0.35">
      <c r="B8497" s="752" t="s">
        <v>1700</v>
      </c>
      <c r="C8497" s="752">
        <v>4054</v>
      </c>
      <c r="D8497" s="343" t="s">
        <v>9130</v>
      </c>
      <c r="E8497" s="752" t="s">
        <v>430</v>
      </c>
      <c r="F8497" s="752" t="s">
        <v>212</v>
      </c>
    </row>
    <row r="8498" spans="2:6" x14ac:dyDescent="0.35">
      <c r="B8498" s="752" t="s">
        <v>1700</v>
      </c>
      <c r="C8498" s="752">
        <v>4055</v>
      </c>
      <c r="D8498" s="343" t="s">
        <v>9129</v>
      </c>
      <c r="E8498" s="752" t="s">
        <v>430</v>
      </c>
      <c r="F8498" s="752" t="s">
        <v>212</v>
      </c>
    </row>
    <row r="8499" spans="2:6" x14ac:dyDescent="0.35">
      <c r="B8499" s="752" t="s">
        <v>1700</v>
      </c>
      <c r="C8499" s="752">
        <v>4055</v>
      </c>
      <c r="D8499" s="343" t="s">
        <v>9128</v>
      </c>
      <c r="E8499" s="752" t="s">
        <v>430</v>
      </c>
      <c r="F8499" s="752" t="s">
        <v>212</v>
      </c>
    </row>
    <row r="8500" spans="2:6" x14ac:dyDescent="0.35">
      <c r="B8500" s="752" t="s">
        <v>1700</v>
      </c>
      <c r="C8500" s="752">
        <v>4055</v>
      </c>
      <c r="D8500" s="343" t="s">
        <v>9127</v>
      </c>
      <c r="E8500" s="752" t="s">
        <v>430</v>
      </c>
      <c r="F8500" s="752" t="s">
        <v>212</v>
      </c>
    </row>
    <row r="8501" spans="2:6" x14ac:dyDescent="0.35">
      <c r="B8501" s="752" t="s">
        <v>1700</v>
      </c>
      <c r="C8501" s="752">
        <v>4055</v>
      </c>
      <c r="D8501" s="343" t="s">
        <v>9126</v>
      </c>
      <c r="E8501" s="752" t="s">
        <v>430</v>
      </c>
      <c r="F8501" s="752" t="s">
        <v>212</v>
      </c>
    </row>
    <row r="8502" spans="2:6" x14ac:dyDescent="0.35">
      <c r="B8502" s="752" t="s">
        <v>1700</v>
      </c>
      <c r="C8502" s="752">
        <v>4055</v>
      </c>
      <c r="D8502" s="343" t="s">
        <v>9125</v>
      </c>
      <c r="E8502" s="752" t="s">
        <v>430</v>
      </c>
      <c r="F8502" s="752" t="s">
        <v>212</v>
      </c>
    </row>
    <row r="8503" spans="2:6" x14ac:dyDescent="0.35">
      <c r="B8503" s="752" t="s">
        <v>1700</v>
      </c>
      <c r="C8503" s="752">
        <v>4059</v>
      </c>
      <c r="D8503" s="343" t="s">
        <v>9124</v>
      </c>
      <c r="E8503" s="752" t="s">
        <v>430</v>
      </c>
      <c r="F8503" s="752" t="s">
        <v>210</v>
      </c>
    </row>
    <row r="8504" spans="2:6" x14ac:dyDescent="0.35">
      <c r="B8504" s="752" t="s">
        <v>1700</v>
      </c>
      <c r="C8504" s="752">
        <v>4059</v>
      </c>
      <c r="D8504" s="343" t="s">
        <v>9123</v>
      </c>
      <c r="E8504" s="752" t="s">
        <v>430</v>
      </c>
      <c r="F8504" s="752" t="s">
        <v>210</v>
      </c>
    </row>
    <row r="8505" spans="2:6" x14ac:dyDescent="0.35">
      <c r="B8505" s="752" t="s">
        <v>1700</v>
      </c>
      <c r="C8505" s="752">
        <v>4059</v>
      </c>
      <c r="D8505" s="343" t="s">
        <v>4052</v>
      </c>
      <c r="E8505" s="752" t="s">
        <v>430</v>
      </c>
      <c r="F8505" s="752" t="s">
        <v>210</v>
      </c>
    </row>
    <row r="8506" spans="2:6" x14ac:dyDescent="0.35">
      <c r="B8506" s="752" t="s">
        <v>1700</v>
      </c>
      <c r="C8506" s="752">
        <v>4060</v>
      </c>
      <c r="D8506" s="343" t="s">
        <v>9122</v>
      </c>
      <c r="E8506" s="752" t="s">
        <v>430</v>
      </c>
      <c r="F8506" s="752" t="s">
        <v>210</v>
      </c>
    </row>
    <row r="8507" spans="2:6" x14ac:dyDescent="0.35">
      <c r="B8507" s="752" t="s">
        <v>1700</v>
      </c>
      <c r="C8507" s="752">
        <v>4060</v>
      </c>
      <c r="D8507" s="343" t="s">
        <v>9121</v>
      </c>
      <c r="E8507" s="752" t="s">
        <v>430</v>
      </c>
      <c r="F8507" s="752" t="s">
        <v>210</v>
      </c>
    </row>
    <row r="8508" spans="2:6" x14ac:dyDescent="0.35">
      <c r="B8508" s="752" t="s">
        <v>1700</v>
      </c>
      <c r="C8508" s="752">
        <v>4061</v>
      </c>
      <c r="D8508" s="343" t="s">
        <v>5266</v>
      </c>
      <c r="E8508" s="752" t="s">
        <v>430</v>
      </c>
      <c r="F8508" s="752" t="s">
        <v>212</v>
      </c>
    </row>
    <row r="8509" spans="2:6" x14ac:dyDescent="0.35">
      <c r="B8509" s="752" t="s">
        <v>1700</v>
      </c>
      <c r="C8509" s="752">
        <v>4064</v>
      </c>
      <c r="D8509" s="343" t="s">
        <v>9120</v>
      </c>
      <c r="E8509" s="752" t="s">
        <v>430</v>
      </c>
      <c r="F8509" s="752" t="s">
        <v>210</v>
      </c>
    </row>
    <row r="8510" spans="2:6" x14ac:dyDescent="0.35">
      <c r="B8510" s="752" t="s">
        <v>1700</v>
      </c>
      <c r="C8510" s="752">
        <v>4064</v>
      </c>
      <c r="D8510" s="343" t="s">
        <v>9119</v>
      </c>
      <c r="E8510" s="752" t="s">
        <v>430</v>
      </c>
      <c r="F8510" s="752" t="s">
        <v>210</v>
      </c>
    </row>
    <row r="8511" spans="2:6" x14ac:dyDescent="0.35">
      <c r="B8511" s="752" t="s">
        <v>1700</v>
      </c>
      <c r="C8511" s="752">
        <v>4065</v>
      </c>
      <c r="D8511" s="343" t="s">
        <v>9118</v>
      </c>
      <c r="E8511" s="752" t="s">
        <v>430</v>
      </c>
      <c r="F8511" s="752" t="s">
        <v>210</v>
      </c>
    </row>
    <row r="8512" spans="2:6" x14ac:dyDescent="0.35">
      <c r="B8512" s="752" t="s">
        <v>1700</v>
      </c>
      <c r="C8512" s="752">
        <v>4066</v>
      </c>
      <c r="D8512" s="343" t="s">
        <v>9117</v>
      </c>
      <c r="E8512" s="752" t="s">
        <v>430</v>
      </c>
      <c r="F8512" s="752" t="s">
        <v>210</v>
      </c>
    </row>
    <row r="8513" spans="2:6" x14ac:dyDescent="0.35">
      <c r="B8513" s="752" t="s">
        <v>1700</v>
      </c>
      <c r="C8513" s="752">
        <v>4066</v>
      </c>
      <c r="D8513" s="343" t="s">
        <v>9116</v>
      </c>
      <c r="E8513" s="752" t="s">
        <v>430</v>
      </c>
      <c r="F8513" s="752" t="s">
        <v>210</v>
      </c>
    </row>
    <row r="8514" spans="2:6" x14ac:dyDescent="0.35">
      <c r="B8514" s="752" t="s">
        <v>1700</v>
      </c>
      <c r="C8514" s="752">
        <v>4066</v>
      </c>
      <c r="D8514" s="343" t="s">
        <v>9115</v>
      </c>
      <c r="E8514" s="752" t="s">
        <v>430</v>
      </c>
      <c r="F8514" s="752" t="s">
        <v>210</v>
      </c>
    </row>
    <row r="8515" spans="2:6" x14ac:dyDescent="0.35">
      <c r="B8515" s="752" t="s">
        <v>1700</v>
      </c>
      <c r="C8515" s="752">
        <v>4066</v>
      </c>
      <c r="D8515" s="343" t="s">
        <v>9114</v>
      </c>
      <c r="E8515" s="752" t="s">
        <v>430</v>
      </c>
      <c r="F8515" s="752" t="s">
        <v>210</v>
      </c>
    </row>
    <row r="8516" spans="2:6" x14ac:dyDescent="0.35">
      <c r="B8516" s="752" t="s">
        <v>1700</v>
      </c>
      <c r="C8516" s="752">
        <v>4066</v>
      </c>
      <c r="D8516" s="343" t="s">
        <v>9113</v>
      </c>
      <c r="E8516" s="752" t="s">
        <v>430</v>
      </c>
      <c r="F8516" s="752" t="s">
        <v>210</v>
      </c>
    </row>
    <row r="8517" spans="2:6" x14ac:dyDescent="0.35">
      <c r="B8517" s="752" t="s">
        <v>1700</v>
      </c>
      <c r="C8517" s="752">
        <v>4067</v>
      </c>
      <c r="D8517" s="343" t="s">
        <v>9112</v>
      </c>
      <c r="E8517" s="752" t="s">
        <v>430</v>
      </c>
      <c r="F8517" s="752" t="s">
        <v>210</v>
      </c>
    </row>
    <row r="8518" spans="2:6" x14ac:dyDescent="0.35">
      <c r="B8518" s="752" t="s">
        <v>1700</v>
      </c>
      <c r="C8518" s="752">
        <v>4067</v>
      </c>
      <c r="D8518" s="343" t="s">
        <v>9111</v>
      </c>
      <c r="E8518" s="752" t="s">
        <v>430</v>
      </c>
      <c r="F8518" s="752" t="s">
        <v>210</v>
      </c>
    </row>
    <row r="8519" spans="2:6" x14ac:dyDescent="0.35">
      <c r="B8519" s="752" t="s">
        <v>1700</v>
      </c>
      <c r="C8519" s="752">
        <v>4068</v>
      </c>
      <c r="D8519" s="343" t="s">
        <v>9110</v>
      </c>
      <c r="E8519" s="752" t="s">
        <v>430</v>
      </c>
      <c r="F8519" s="752" t="s">
        <v>210</v>
      </c>
    </row>
    <row r="8520" spans="2:6" x14ac:dyDescent="0.35">
      <c r="B8520" s="752" t="s">
        <v>1700</v>
      </c>
      <c r="C8520" s="752">
        <v>4068</v>
      </c>
      <c r="D8520" s="343" t="s">
        <v>9109</v>
      </c>
      <c r="E8520" s="752" t="s">
        <v>430</v>
      </c>
      <c r="F8520" s="752" t="s">
        <v>210</v>
      </c>
    </row>
    <row r="8521" spans="2:6" x14ac:dyDescent="0.35">
      <c r="B8521" s="752" t="s">
        <v>1700</v>
      </c>
      <c r="C8521" s="752">
        <v>4068</v>
      </c>
      <c r="D8521" s="343" t="s">
        <v>9108</v>
      </c>
      <c r="E8521" s="752" t="s">
        <v>430</v>
      </c>
      <c r="F8521" s="752" t="s">
        <v>210</v>
      </c>
    </row>
    <row r="8522" spans="2:6" x14ac:dyDescent="0.35">
      <c r="B8522" s="752" t="s">
        <v>1700</v>
      </c>
      <c r="C8522" s="752">
        <v>4068</v>
      </c>
      <c r="D8522" s="343" t="s">
        <v>9107</v>
      </c>
      <c r="E8522" s="752" t="s">
        <v>430</v>
      </c>
      <c r="F8522" s="752" t="s">
        <v>210</v>
      </c>
    </row>
    <row r="8523" spans="2:6" x14ac:dyDescent="0.35">
      <c r="B8523" s="752" t="s">
        <v>1700</v>
      </c>
      <c r="C8523" s="752">
        <v>4069</v>
      </c>
      <c r="D8523" s="343" t="s">
        <v>9106</v>
      </c>
      <c r="E8523" s="752" t="s">
        <v>430</v>
      </c>
      <c r="F8523" s="752" t="s">
        <v>210</v>
      </c>
    </row>
    <row r="8524" spans="2:6" x14ac:dyDescent="0.35">
      <c r="B8524" s="752" t="s">
        <v>1700</v>
      </c>
      <c r="C8524" s="752">
        <v>4069</v>
      </c>
      <c r="D8524" s="343" t="s">
        <v>5645</v>
      </c>
      <c r="E8524" s="752" t="s">
        <v>430</v>
      </c>
      <c r="F8524" s="752" t="s">
        <v>210</v>
      </c>
    </row>
    <row r="8525" spans="2:6" x14ac:dyDescent="0.35">
      <c r="B8525" s="752" t="s">
        <v>1700</v>
      </c>
      <c r="C8525" s="752">
        <v>4069</v>
      </c>
      <c r="D8525" s="343" t="s">
        <v>9105</v>
      </c>
      <c r="E8525" s="752" t="s">
        <v>430</v>
      </c>
      <c r="F8525" s="752" t="s">
        <v>210</v>
      </c>
    </row>
    <row r="8526" spans="2:6" x14ac:dyDescent="0.35">
      <c r="B8526" s="752" t="s">
        <v>1700</v>
      </c>
      <c r="C8526" s="752">
        <v>4069</v>
      </c>
      <c r="D8526" s="343" t="s">
        <v>9104</v>
      </c>
      <c r="E8526" s="752" t="s">
        <v>430</v>
      </c>
      <c r="F8526" s="752" t="s">
        <v>210</v>
      </c>
    </row>
    <row r="8527" spans="2:6" x14ac:dyDescent="0.35">
      <c r="B8527" s="752" t="s">
        <v>1700</v>
      </c>
      <c r="C8527" s="752">
        <v>4069</v>
      </c>
      <c r="D8527" s="343" t="s">
        <v>9103</v>
      </c>
      <c r="E8527" s="752" t="s">
        <v>430</v>
      </c>
      <c r="F8527" s="752" t="s">
        <v>210</v>
      </c>
    </row>
    <row r="8528" spans="2:6" x14ac:dyDescent="0.35">
      <c r="B8528" s="752" t="s">
        <v>1700</v>
      </c>
      <c r="C8528" s="752">
        <v>4069</v>
      </c>
      <c r="D8528" s="343" t="s">
        <v>9102</v>
      </c>
      <c r="E8528" s="752" t="s">
        <v>430</v>
      </c>
      <c r="F8528" s="752" t="s">
        <v>210</v>
      </c>
    </row>
    <row r="8529" spans="2:6" x14ac:dyDescent="0.35">
      <c r="B8529" s="752" t="s">
        <v>1700</v>
      </c>
      <c r="C8529" s="752">
        <v>4069</v>
      </c>
      <c r="D8529" s="343" t="s">
        <v>9101</v>
      </c>
      <c r="E8529" s="752" t="s">
        <v>430</v>
      </c>
      <c r="F8529" s="752" t="s">
        <v>210</v>
      </c>
    </row>
    <row r="8530" spans="2:6" x14ac:dyDescent="0.35">
      <c r="B8530" s="752" t="s">
        <v>1700</v>
      </c>
      <c r="C8530" s="752">
        <v>4069</v>
      </c>
      <c r="D8530" s="343" t="s">
        <v>9100</v>
      </c>
      <c r="E8530" s="752" t="s">
        <v>430</v>
      </c>
      <c r="F8530" s="752" t="s">
        <v>210</v>
      </c>
    </row>
    <row r="8531" spans="2:6" x14ac:dyDescent="0.35">
      <c r="B8531" s="752" t="s">
        <v>1700</v>
      </c>
      <c r="C8531" s="752">
        <v>4069</v>
      </c>
      <c r="D8531" s="343" t="s">
        <v>9099</v>
      </c>
      <c r="E8531" s="752" t="s">
        <v>430</v>
      </c>
      <c r="F8531" s="752" t="s">
        <v>210</v>
      </c>
    </row>
    <row r="8532" spans="2:6" x14ac:dyDescent="0.35">
      <c r="B8532" s="752" t="s">
        <v>1700</v>
      </c>
      <c r="C8532" s="752">
        <v>4069</v>
      </c>
      <c r="D8532" s="343" t="s">
        <v>9098</v>
      </c>
      <c r="E8532" s="752" t="s">
        <v>430</v>
      </c>
      <c r="F8532" s="752" t="s">
        <v>210</v>
      </c>
    </row>
    <row r="8533" spans="2:6" x14ac:dyDescent="0.35">
      <c r="B8533" s="752" t="s">
        <v>1700</v>
      </c>
      <c r="C8533" s="752">
        <v>4070</v>
      </c>
      <c r="D8533" s="343" t="s">
        <v>9097</v>
      </c>
      <c r="E8533" s="752" t="s">
        <v>430</v>
      </c>
      <c r="F8533" s="752" t="s">
        <v>212</v>
      </c>
    </row>
    <row r="8534" spans="2:6" x14ac:dyDescent="0.35">
      <c r="B8534" s="752" t="s">
        <v>1700</v>
      </c>
      <c r="C8534" s="752">
        <v>4070</v>
      </c>
      <c r="D8534" s="343" t="s">
        <v>9096</v>
      </c>
      <c r="E8534" s="752" t="s">
        <v>430</v>
      </c>
      <c r="F8534" s="752" t="s">
        <v>212</v>
      </c>
    </row>
    <row r="8535" spans="2:6" x14ac:dyDescent="0.35">
      <c r="B8535" s="752" t="s">
        <v>1700</v>
      </c>
      <c r="C8535" s="752">
        <v>4070</v>
      </c>
      <c r="D8535" s="343" t="s">
        <v>9095</v>
      </c>
      <c r="E8535" s="752" t="s">
        <v>430</v>
      </c>
      <c r="F8535" s="752" t="s">
        <v>212</v>
      </c>
    </row>
    <row r="8536" spans="2:6" x14ac:dyDescent="0.35">
      <c r="B8536" s="752" t="s">
        <v>1700</v>
      </c>
      <c r="C8536" s="752">
        <v>4073</v>
      </c>
      <c r="D8536" s="343" t="s">
        <v>9094</v>
      </c>
      <c r="E8536" s="752" t="s">
        <v>430</v>
      </c>
      <c r="F8536" s="752" t="s">
        <v>212</v>
      </c>
    </row>
    <row r="8537" spans="2:6" x14ac:dyDescent="0.35">
      <c r="B8537" s="752" t="s">
        <v>1700</v>
      </c>
      <c r="C8537" s="752">
        <v>4073</v>
      </c>
      <c r="D8537" s="343" t="s">
        <v>9093</v>
      </c>
      <c r="E8537" s="752" t="s">
        <v>430</v>
      </c>
      <c r="F8537" s="752" t="s">
        <v>212</v>
      </c>
    </row>
    <row r="8538" spans="2:6" x14ac:dyDescent="0.35">
      <c r="B8538" s="752" t="s">
        <v>1700</v>
      </c>
      <c r="C8538" s="752">
        <v>4074</v>
      </c>
      <c r="D8538" s="343" t="s">
        <v>9092</v>
      </c>
      <c r="E8538" s="752" t="s">
        <v>430</v>
      </c>
      <c r="F8538" s="752" t="s">
        <v>212</v>
      </c>
    </row>
    <row r="8539" spans="2:6" x14ac:dyDescent="0.35">
      <c r="B8539" s="752" t="s">
        <v>1700</v>
      </c>
      <c r="C8539" s="752">
        <v>4074</v>
      </c>
      <c r="D8539" s="343" t="s">
        <v>4099</v>
      </c>
      <c r="E8539" s="752" t="s">
        <v>430</v>
      </c>
      <c r="F8539" s="752" t="s">
        <v>212</v>
      </c>
    </row>
    <row r="8540" spans="2:6" x14ac:dyDescent="0.35">
      <c r="B8540" s="752" t="s">
        <v>1700</v>
      </c>
      <c r="C8540" s="752">
        <v>4074</v>
      </c>
      <c r="D8540" s="343" t="s">
        <v>9091</v>
      </c>
      <c r="E8540" s="752" t="s">
        <v>430</v>
      </c>
      <c r="F8540" s="752" t="s">
        <v>212</v>
      </c>
    </row>
    <row r="8541" spans="2:6" x14ac:dyDescent="0.35">
      <c r="B8541" s="752" t="s">
        <v>1700</v>
      </c>
      <c r="C8541" s="752">
        <v>4074</v>
      </c>
      <c r="D8541" s="343" t="s">
        <v>9090</v>
      </c>
      <c r="E8541" s="752" t="s">
        <v>430</v>
      </c>
      <c r="F8541" s="752" t="s">
        <v>212</v>
      </c>
    </row>
    <row r="8542" spans="2:6" x14ac:dyDescent="0.35">
      <c r="B8542" s="752" t="s">
        <v>1700</v>
      </c>
      <c r="C8542" s="752">
        <v>4074</v>
      </c>
      <c r="D8542" s="343" t="s">
        <v>9089</v>
      </c>
      <c r="E8542" s="752" t="s">
        <v>430</v>
      </c>
      <c r="F8542" s="752" t="s">
        <v>212</v>
      </c>
    </row>
    <row r="8543" spans="2:6" x14ac:dyDescent="0.35">
      <c r="B8543" s="752" t="s">
        <v>1700</v>
      </c>
      <c r="C8543" s="752">
        <v>4074</v>
      </c>
      <c r="D8543" s="343" t="s">
        <v>9088</v>
      </c>
      <c r="E8543" s="752" t="s">
        <v>430</v>
      </c>
      <c r="F8543" s="752" t="s">
        <v>212</v>
      </c>
    </row>
    <row r="8544" spans="2:6" x14ac:dyDescent="0.35">
      <c r="B8544" s="752" t="s">
        <v>1700</v>
      </c>
      <c r="C8544" s="752">
        <v>4074</v>
      </c>
      <c r="D8544" s="343" t="s">
        <v>9087</v>
      </c>
      <c r="E8544" s="752" t="s">
        <v>430</v>
      </c>
      <c r="F8544" s="752" t="s">
        <v>212</v>
      </c>
    </row>
    <row r="8545" spans="2:6" x14ac:dyDescent="0.35">
      <c r="B8545" s="752" t="s">
        <v>1700</v>
      </c>
      <c r="C8545" s="752">
        <v>4074</v>
      </c>
      <c r="D8545" s="343" t="s">
        <v>9086</v>
      </c>
      <c r="E8545" s="752" t="s">
        <v>430</v>
      </c>
      <c r="F8545" s="752" t="s">
        <v>212</v>
      </c>
    </row>
    <row r="8546" spans="2:6" x14ac:dyDescent="0.35">
      <c r="B8546" s="752" t="s">
        <v>1700</v>
      </c>
      <c r="C8546" s="752">
        <v>4075</v>
      </c>
      <c r="D8546" s="343" t="s">
        <v>9085</v>
      </c>
      <c r="E8546" s="752" t="s">
        <v>430</v>
      </c>
      <c r="F8546" s="752" t="s">
        <v>210</v>
      </c>
    </row>
    <row r="8547" spans="2:6" x14ac:dyDescent="0.35">
      <c r="B8547" s="752" t="s">
        <v>1700</v>
      </c>
      <c r="C8547" s="752">
        <v>4075</v>
      </c>
      <c r="D8547" s="343" t="s">
        <v>9084</v>
      </c>
      <c r="E8547" s="752" t="s">
        <v>430</v>
      </c>
      <c r="F8547" s="752" t="s">
        <v>210</v>
      </c>
    </row>
    <row r="8548" spans="2:6" x14ac:dyDescent="0.35">
      <c r="B8548" s="752" t="s">
        <v>1700</v>
      </c>
      <c r="C8548" s="752">
        <v>4075</v>
      </c>
      <c r="D8548" s="343" t="s">
        <v>9083</v>
      </c>
      <c r="E8548" s="752" t="s">
        <v>430</v>
      </c>
      <c r="F8548" s="752" t="s">
        <v>210</v>
      </c>
    </row>
    <row r="8549" spans="2:6" x14ac:dyDescent="0.35">
      <c r="B8549" s="752" t="s">
        <v>1700</v>
      </c>
      <c r="C8549" s="752">
        <v>4075</v>
      </c>
      <c r="D8549" s="343" t="s">
        <v>9082</v>
      </c>
      <c r="E8549" s="752" t="s">
        <v>430</v>
      </c>
      <c r="F8549" s="752" t="s">
        <v>210</v>
      </c>
    </row>
    <row r="8550" spans="2:6" x14ac:dyDescent="0.35">
      <c r="B8550" s="752" t="s">
        <v>1700</v>
      </c>
      <c r="C8550" s="752">
        <v>4075</v>
      </c>
      <c r="D8550" s="343" t="s">
        <v>5300</v>
      </c>
      <c r="E8550" s="752" t="s">
        <v>430</v>
      </c>
      <c r="F8550" s="752" t="s">
        <v>210</v>
      </c>
    </row>
    <row r="8551" spans="2:6" x14ac:dyDescent="0.35">
      <c r="B8551" s="752" t="s">
        <v>1700</v>
      </c>
      <c r="C8551" s="752">
        <v>4076</v>
      </c>
      <c r="D8551" s="343" t="s">
        <v>9081</v>
      </c>
      <c r="E8551" s="752" t="s">
        <v>430</v>
      </c>
      <c r="F8551" s="752" t="s">
        <v>212</v>
      </c>
    </row>
    <row r="8552" spans="2:6" x14ac:dyDescent="0.35">
      <c r="B8552" s="752" t="s">
        <v>1700</v>
      </c>
      <c r="C8552" s="752">
        <v>4076</v>
      </c>
      <c r="D8552" s="343" t="s">
        <v>9080</v>
      </c>
      <c r="E8552" s="752" t="s">
        <v>430</v>
      </c>
      <c r="F8552" s="752" t="s">
        <v>212</v>
      </c>
    </row>
    <row r="8553" spans="2:6" x14ac:dyDescent="0.35">
      <c r="B8553" s="752" t="s">
        <v>1700</v>
      </c>
      <c r="C8553" s="752">
        <v>4077</v>
      </c>
      <c r="D8553" s="343" t="s">
        <v>9079</v>
      </c>
      <c r="E8553" s="752" t="s">
        <v>430</v>
      </c>
      <c r="F8553" s="752" t="s">
        <v>212</v>
      </c>
    </row>
    <row r="8554" spans="2:6" x14ac:dyDescent="0.35">
      <c r="B8554" s="752" t="s">
        <v>1700</v>
      </c>
      <c r="C8554" s="752">
        <v>4077</v>
      </c>
      <c r="D8554" s="343" t="s">
        <v>2516</v>
      </c>
      <c r="E8554" s="752" t="s">
        <v>430</v>
      </c>
      <c r="F8554" s="752" t="s">
        <v>212</v>
      </c>
    </row>
    <row r="8555" spans="2:6" x14ac:dyDescent="0.35">
      <c r="B8555" s="752" t="s">
        <v>1700</v>
      </c>
      <c r="C8555" s="752">
        <v>4077</v>
      </c>
      <c r="D8555" s="343" t="s">
        <v>9078</v>
      </c>
      <c r="E8555" s="752" t="s">
        <v>430</v>
      </c>
      <c r="F8555" s="752" t="s">
        <v>212</v>
      </c>
    </row>
    <row r="8556" spans="2:6" x14ac:dyDescent="0.35">
      <c r="B8556" s="752" t="s">
        <v>1700</v>
      </c>
      <c r="C8556" s="752">
        <v>4077</v>
      </c>
      <c r="D8556" s="343" t="s">
        <v>9077</v>
      </c>
      <c r="E8556" s="752" t="s">
        <v>430</v>
      </c>
      <c r="F8556" s="752" t="s">
        <v>212</v>
      </c>
    </row>
    <row r="8557" spans="2:6" x14ac:dyDescent="0.35">
      <c r="B8557" s="752" t="s">
        <v>1700</v>
      </c>
      <c r="C8557" s="752">
        <v>4077</v>
      </c>
      <c r="D8557" s="343" t="s">
        <v>9076</v>
      </c>
      <c r="E8557" s="752" t="s">
        <v>430</v>
      </c>
      <c r="F8557" s="752" t="s">
        <v>212</v>
      </c>
    </row>
    <row r="8558" spans="2:6" x14ac:dyDescent="0.35">
      <c r="B8558" s="752" t="s">
        <v>1700</v>
      </c>
      <c r="C8558" s="752">
        <v>4078</v>
      </c>
      <c r="D8558" s="343" t="s">
        <v>9075</v>
      </c>
      <c r="E8558" s="752" t="s">
        <v>430</v>
      </c>
      <c r="F8558" s="752" t="s">
        <v>212</v>
      </c>
    </row>
    <row r="8559" spans="2:6" x14ac:dyDescent="0.35">
      <c r="B8559" s="752" t="s">
        <v>1700</v>
      </c>
      <c r="C8559" s="752">
        <v>4078</v>
      </c>
      <c r="D8559" s="343" t="s">
        <v>9074</v>
      </c>
      <c r="E8559" s="752" t="s">
        <v>430</v>
      </c>
      <c r="F8559" s="752" t="s">
        <v>212</v>
      </c>
    </row>
    <row r="8560" spans="2:6" x14ac:dyDescent="0.35">
      <c r="B8560" s="752" t="s">
        <v>1700</v>
      </c>
      <c r="C8560" s="752">
        <v>4101</v>
      </c>
      <c r="D8560" s="343" t="s">
        <v>9073</v>
      </c>
      <c r="E8560" s="752" t="s">
        <v>430</v>
      </c>
      <c r="F8560" s="752" t="s">
        <v>210</v>
      </c>
    </row>
    <row r="8561" spans="2:6" x14ac:dyDescent="0.35">
      <c r="B8561" s="752" t="s">
        <v>1700</v>
      </c>
      <c r="C8561" s="752">
        <v>4101</v>
      </c>
      <c r="D8561" s="343" t="s">
        <v>9072</v>
      </c>
      <c r="E8561" s="752" t="s">
        <v>430</v>
      </c>
      <c r="F8561" s="752" t="s">
        <v>210</v>
      </c>
    </row>
    <row r="8562" spans="2:6" x14ac:dyDescent="0.35">
      <c r="B8562" s="752" t="s">
        <v>1700</v>
      </c>
      <c r="C8562" s="752">
        <v>4101</v>
      </c>
      <c r="D8562" s="343" t="s">
        <v>9071</v>
      </c>
      <c r="E8562" s="752" t="s">
        <v>430</v>
      </c>
      <c r="F8562" s="752" t="s">
        <v>210</v>
      </c>
    </row>
    <row r="8563" spans="2:6" x14ac:dyDescent="0.35">
      <c r="B8563" s="752" t="s">
        <v>1700</v>
      </c>
      <c r="C8563" s="752">
        <v>4101</v>
      </c>
      <c r="D8563" s="343" t="s">
        <v>2809</v>
      </c>
      <c r="E8563" s="752" t="s">
        <v>430</v>
      </c>
      <c r="F8563" s="752" t="s">
        <v>210</v>
      </c>
    </row>
    <row r="8564" spans="2:6" x14ac:dyDescent="0.35">
      <c r="B8564" s="752" t="s">
        <v>1700</v>
      </c>
      <c r="C8564" s="752">
        <v>4102</v>
      </c>
      <c r="D8564" s="343" t="s">
        <v>9070</v>
      </c>
      <c r="E8564" s="752" t="s">
        <v>430</v>
      </c>
      <c r="F8564" s="752" t="s">
        <v>212</v>
      </c>
    </row>
    <row r="8565" spans="2:6" x14ac:dyDescent="0.35">
      <c r="B8565" s="752" t="s">
        <v>1700</v>
      </c>
      <c r="C8565" s="752">
        <v>4102</v>
      </c>
      <c r="D8565" s="343" t="s">
        <v>9069</v>
      </c>
      <c r="E8565" s="752" t="s">
        <v>430</v>
      </c>
      <c r="F8565" s="752" t="s">
        <v>212</v>
      </c>
    </row>
    <row r="8566" spans="2:6" x14ac:dyDescent="0.35">
      <c r="B8566" s="752" t="s">
        <v>1700</v>
      </c>
      <c r="C8566" s="752">
        <v>4103</v>
      </c>
      <c r="D8566" s="343" t="s">
        <v>9068</v>
      </c>
      <c r="E8566" s="752" t="s">
        <v>430</v>
      </c>
      <c r="F8566" s="752" t="s">
        <v>212</v>
      </c>
    </row>
    <row r="8567" spans="2:6" x14ac:dyDescent="0.35">
      <c r="B8567" s="752" t="s">
        <v>1700</v>
      </c>
      <c r="C8567" s="752">
        <v>4103</v>
      </c>
      <c r="D8567" s="343" t="s">
        <v>9067</v>
      </c>
      <c r="E8567" s="752" t="s">
        <v>430</v>
      </c>
      <c r="F8567" s="752" t="s">
        <v>212</v>
      </c>
    </row>
    <row r="8568" spans="2:6" x14ac:dyDescent="0.35">
      <c r="B8568" s="752" t="s">
        <v>1700</v>
      </c>
      <c r="C8568" s="752">
        <v>4103</v>
      </c>
      <c r="D8568" s="343" t="s">
        <v>9066</v>
      </c>
      <c r="E8568" s="752" t="s">
        <v>430</v>
      </c>
      <c r="F8568" s="752" t="s">
        <v>212</v>
      </c>
    </row>
    <row r="8569" spans="2:6" x14ac:dyDescent="0.35">
      <c r="B8569" s="752" t="s">
        <v>1700</v>
      </c>
      <c r="C8569" s="752">
        <v>4104</v>
      </c>
      <c r="D8569" s="343" t="s">
        <v>9065</v>
      </c>
      <c r="E8569" s="752" t="s">
        <v>430</v>
      </c>
      <c r="F8569" s="752" t="s">
        <v>210</v>
      </c>
    </row>
    <row r="8570" spans="2:6" x14ac:dyDescent="0.35">
      <c r="B8570" s="752" t="s">
        <v>1700</v>
      </c>
      <c r="C8570" s="752">
        <v>4105</v>
      </c>
      <c r="D8570" s="343" t="s">
        <v>9064</v>
      </c>
      <c r="E8570" s="752" t="s">
        <v>430</v>
      </c>
      <c r="F8570" s="752" t="s">
        <v>212</v>
      </c>
    </row>
    <row r="8571" spans="2:6" x14ac:dyDescent="0.35">
      <c r="B8571" s="752" t="s">
        <v>1700</v>
      </c>
      <c r="C8571" s="752">
        <v>4105</v>
      </c>
      <c r="D8571" s="343" t="s">
        <v>5962</v>
      </c>
      <c r="E8571" s="752" t="s">
        <v>430</v>
      </c>
      <c r="F8571" s="752" t="s">
        <v>212</v>
      </c>
    </row>
    <row r="8572" spans="2:6" x14ac:dyDescent="0.35">
      <c r="B8572" s="752" t="s">
        <v>1700</v>
      </c>
      <c r="C8572" s="752">
        <v>4105</v>
      </c>
      <c r="D8572" s="343" t="s">
        <v>9063</v>
      </c>
      <c r="E8572" s="752" t="s">
        <v>430</v>
      </c>
      <c r="F8572" s="752" t="s">
        <v>212</v>
      </c>
    </row>
    <row r="8573" spans="2:6" x14ac:dyDescent="0.35">
      <c r="B8573" s="752" t="s">
        <v>1700</v>
      </c>
      <c r="C8573" s="752">
        <v>4106</v>
      </c>
      <c r="D8573" s="343" t="s">
        <v>9062</v>
      </c>
      <c r="E8573" s="752" t="s">
        <v>430</v>
      </c>
      <c r="F8573" s="752" t="s">
        <v>212</v>
      </c>
    </row>
    <row r="8574" spans="2:6" x14ac:dyDescent="0.35">
      <c r="B8574" s="752" t="s">
        <v>1700</v>
      </c>
      <c r="C8574" s="752">
        <v>4106</v>
      </c>
      <c r="D8574" s="343" t="s">
        <v>2503</v>
      </c>
      <c r="E8574" s="752" t="s">
        <v>430</v>
      </c>
      <c r="F8574" s="752" t="s">
        <v>212</v>
      </c>
    </row>
    <row r="8575" spans="2:6" x14ac:dyDescent="0.35">
      <c r="B8575" s="752" t="s">
        <v>1700</v>
      </c>
      <c r="C8575" s="752">
        <v>4106</v>
      </c>
      <c r="D8575" s="343" t="s">
        <v>9061</v>
      </c>
      <c r="E8575" s="752" t="s">
        <v>430</v>
      </c>
      <c r="F8575" s="752" t="s">
        <v>212</v>
      </c>
    </row>
    <row r="8576" spans="2:6" x14ac:dyDescent="0.35">
      <c r="B8576" s="752" t="s">
        <v>1700</v>
      </c>
      <c r="C8576" s="752">
        <v>4107</v>
      </c>
      <c r="D8576" s="343" t="s">
        <v>5746</v>
      </c>
      <c r="E8576" s="752" t="s">
        <v>430</v>
      </c>
      <c r="F8576" s="752" t="s">
        <v>212</v>
      </c>
    </row>
    <row r="8577" spans="2:6" x14ac:dyDescent="0.35">
      <c r="B8577" s="752" t="s">
        <v>1700</v>
      </c>
      <c r="C8577" s="752">
        <v>4107</v>
      </c>
      <c r="D8577" s="343" t="s">
        <v>5741</v>
      </c>
      <c r="E8577" s="752" t="s">
        <v>430</v>
      </c>
      <c r="F8577" s="752" t="s">
        <v>212</v>
      </c>
    </row>
    <row r="8578" spans="2:6" x14ac:dyDescent="0.35">
      <c r="B8578" s="752" t="s">
        <v>1700</v>
      </c>
      <c r="C8578" s="752">
        <v>4108</v>
      </c>
      <c r="D8578" s="343" t="s">
        <v>9060</v>
      </c>
      <c r="E8578" s="752" t="s">
        <v>430</v>
      </c>
      <c r="F8578" s="752" t="s">
        <v>212</v>
      </c>
    </row>
    <row r="8579" spans="2:6" x14ac:dyDescent="0.35">
      <c r="B8579" s="752" t="s">
        <v>1700</v>
      </c>
      <c r="C8579" s="752">
        <v>4108</v>
      </c>
      <c r="D8579" s="343" t="s">
        <v>9059</v>
      </c>
      <c r="E8579" s="752" t="s">
        <v>430</v>
      </c>
      <c r="F8579" s="752" t="s">
        <v>212</v>
      </c>
    </row>
    <row r="8580" spans="2:6" x14ac:dyDescent="0.35">
      <c r="B8580" s="752" t="s">
        <v>1700</v>
      </c>
      <c r="C8580" s="752">
        <v>4108</v>
      </c>
      <c r="D8580" s="343" t="s">
        <v>9058</v>
      </c>
      <c r="E8580" s="752" t="s">
        <v>430</v>
      </c>
      <c r="F8580" s="752" t="s">
        <v>212</v>
      </c>
    </row>
    <row r="8581" spans="2:6" x14ac:dyDescent="0.35">
      <c r="B8581" s="752" t="s">
        <v>1700</v>
      </c>
      <c r="C8581" s="752">
        <v>4109</v>
      </c>
      <c r="D8581" s="343" t="s">
        <v>9057</v>
      </c>
      <c r="E8581" s="752" t="s">
        <v>430</v>
      </c>
      <c r="F8581" s="752" t="s">
        <v>210</v>
      </c>
    </row>
    <row r="8582" spans="2:6" x14ac:dyDescent="0.35">
      <c r="B8582" s="752" t="s">
        <v>1700</v>
      </c>
      <c r="C8582" s="752">
        <v>4109</v>
      </c>
      <c r="D8582" s="343" t="s">
        <v>9056</v>
      </c>
      <c r="E8582" s="752" t="s">
        <v>430</v>
      </c>
      <c r="F8582" s="752" t="s">
        <v>210</v>
      </c>
    </row>
    <row r="8583" spans="2:6" x14ac:dyDescent="0.35">
      <c r="B8583" s="752" t="s">
        <v>1700</v>
      </c>
      <c r="C8583" s="752">
        <v>4109</v>
      </c>
      <c r="D8583" s="343" t="s">
        <v>9055</v>
      </c>
      <c r="E8583" s="752" t="s">
        <v>430</v>
      </c>
      <c r="F8583" s="752" t="s">
        <v>210</v>
      </c>
    </row>
    <row r="8584" spans="2:6" x14ac:dyDescent="0.35">
      <c r="B8584" s="752" t="s">
        <v>1700</v>
      </c>
      <c r="C8584" s="752">
        <v>4109</v>
      </c>
      <c r="D8584" s="343" t="s">
        <v>9054</v>
      </c>
      <c r="E8584" s="752" t="s">
        <v>430</v>
      </c>
      <c r="F8584" s="752" t="s">
        <v>210</v>
      </c>
    </row>
    <row r="8585" spans="2:6" x14ac:dyDescent="0.35">
      <c r="B8585" s="752" t="s">
        <v>1700</v>
      </c>
      <c r="C8585" s="752">
        <v>4109</v>
      </c>
      <c r="D8585" s="343" t="s">
        <v>9053</v>
      </c>
      <c r="E8585" s="752" t="s">
        <v>430</v>
      </c>
      <c r="F8585" s="752" t="s">
        <v>210</v>
      </c>
    </row>
    <row r="8586" spans="2:6" x14ac:dyDescent="0.35">
      <c r="B8586" s="752" t="s">
        <v>1700</v>
      </c>
      <c r="C8586" s="752">
        <v>4110</v>
      </c>
      <c r="D8586" s="343" t="s">
        <v>9052</v>
      </c>
      <c r="E8586" s="752" t="s">
        <v>430</v>
      </c>
      <c r="F8586" s="752" t="s">
        <v>212</v>
      </c>
    </row>
    <row r="8587" spans="2:6" x14ac:dyDescent="0.35">
      <c r="B8587" s="752" t="s">
        <v>1700</v>
      </c>
      <c r="C8587" s="752">
        <v>4110</v>
      </c>
      <c r="D8587" s="343" t="s">
        <v>9051</v>
      </c>
      <c r="E8587" s="752" t="s">
        <v>430</v>
      </c>
      <c r="F8587" s="752" t="s">
        <v>212</v>
      </c>
    </row>
    <row r="8588" spans="2:6" x14ac:dyDescent="0.35">
      <c r="B8588" s="752" t="s">
        <v>1700</v>
      </c>
      <c r="C8588" s="752">
        <v>4110</v>
      </c>
      <c r="D8588" s="343" t="s">
        <v>9050</v>
      </c>
      <c r="E8588" s="752" t="s">
        <v>430</v>
      </c>
      <c r="F8588" s="752" t="s">
        <v>212</v>
      </c>
    </row>
    <row r="8589" spans="2:6" x14ac:dyDescent="0.35">
      <c r="B8589" s="752" t="s">
        <v>1700</v>
      </c>
      <c r="C8589" s="752">
        <v>4110</v>
      </c>
      <c r="D8589" s="343" t="s">
        <v>9049</v>
      </c>
      <c r="E8589" s="752" t="s">
        <v>430</v>
      </c>
      <c r="F8589" s="752" t="s">
        <v>212</v>
      </c>
    </row>
    <row r="8590" spans="2:6" x14ac:dyDescent="0.35">
      <c r="B8590" s="752" t="s">
        <v>1700</v>
      </c>
      <c r="C8590" s="752">
        <v>4110</v>
      </c>
      <c r="D8590" s="343" t="s">
        <v>9048</v>
      </c>
      <c r="E8590" s="752" t="s">
        <v>430</v>
      </c>
      <c r="F8590" s="752" t="s">
        <v>212</v>
      </c>
    </row>
    <row r="8591" spans="2:6" x14ac:dyDescent="0.35">
      <c r="B8591" s="752" t="s">
        <v>1700</v>
      </c>
      <c r="C8591" s="752">
        <v>4110</v>
      </c>
      <c r="D8591" s="343" t="s">
        <v>9047</v>
      </c>
      <c r="E8591" s="752" t="s">
        <v>430</v>
      </c>
      <c r="F8591" s="752" t="s">
        <v>212</v>
      </c>
    </row>
    <row r="8592" spans="2:6" x14ac:dyDescent="0.35">
      <c r="B8592" s="752" t="s">
        <v>1700</v>
      </c>
      <c r="C8592" s="752">
        <v>4111</v>
      </c>
      <c r="D8592" s="343" t="s">
        <v>9046</v>
      </c>
      <c r="E8592" s="752" t="s">
        <v>430</v>
      </c>
      <c r="F8592" s="752" t="s">
        <v>212</v>
      </c>
    </row>
    <row r="8593" spans="2:6" x14ac:dyDescent="0.35">
      <c r="B8593" s="752" t="s">
        <v>1700</v>
      </c>
      <c r="C8593" s="752">
        <v>4112</v>
      </c>
      <c r="D8593" s="343" t="s">
        <v>9045</v>
      </c>
      <c r="E8593" s="752" t="s">
        <v>430</v>
      </c>
      <c r="F8593" s="752" t="s">
        <v>212</v>
      </c>
    </row>
    <row r="8594" spans="2:6" x14ac:dyDescent="0.35">
      <c r="B8594" s="752" t="s">
        <v>1700</v>
      </c>
      <c r="C8594" s="752">
        <v>4113</v>
      </c>
      <c r="D8594" s="343" t="s">
        <v>9044</v>
      </c>
      <c r="E8594" s="752" t="s">
        <v>430</v>
      </c>
      <c r="F8594" s="752" t="s">
        <v>212</v>
      </c>
    </row>
    <row r="8595" spans="2:6" x14ac:dyDescent="0.35">
      <c r="B8595" s="752" t="s">
        <v>1700</v>
      </c>
      <c r="C8595" s="752">
        <v>4113</v>
      </c>
      <c r="D8595" s="343" t="s">
        <v>9043</v>
      </c>
      <c r="E8595" s="752" t="s">
        <v>430</v>
      </c>
      <c r="F8595" s="752" t="s">
        <v>212</v>
      </c>
    </row>
    <row r="8596" spans="2:6" x14ac:dyDescent="0.35">
      <c r="B8596" s="752" t="s">
        <v>1700</v>
      </c>
      <c r="C8596" s="752">
        <v>4114</v>
      </c>
      <c r="D8596" s="343" t="s">
        <v>2385</v>
      </c>
      <c r="E8596" s="752" t="s">
        <v>430</v>
      </c>
      <c r="F8596" s="752" t="s">
        <v>212</v>
      </c>
    </row>
    <row r="8597" spans="2:6" x14ac:dyDescent="0.35">
      <c r="B8597" s="752" t="s">
        <v>1700</v>
      </c>
      <c r="C8597" s="752">
        <v>4114</v>
      </c>
      <c r="D8597" s="343" t="s">
        <v>9042</v>
      </c>
      <c r="E8597" s="752" t="s">
        <v>430</v>
      </c>
      <c r="F8597" s="752" t="s">
        <v>212</v>
      </c>
    </row>
    <row r="8598" spans="2:6" x14ac:dyDescent="0.35">
      <c r="B8598" s="752" t="s">
        <v>1700</v>
      </c>
      <c r="C8598" s="752">
        <v>4114</v>
      </c>
      <c r="D8598" s="343" t="s">
        <v>9041</v>
      </c>
      <c r="E8598" s="752" t="s">
        <v>430</v>
      </c>
      <c r="F8598" s="752" t="s">
        <v>212</v>
      </c>
    </row>
    <row r="8599" spans="2:6" x14ac:dyDescent="0.35">
      <c r="B8599" s="752" t="s">
        <v>1700</v>
      </c>
      <c r="C8599" s="752">
        <v>4114</v>
      </c>
      <c r="D8599" s="343" t="s">
        <v>4092</v>
      </c>
      <c r="E8599" s="752" t="s">
        <v>430</v>
      </c>
      <c r="F8599" s="752" t="s">
        <v>212</v>
      </c>
    </row>
    <row r="8600" spans="2:6" x14ac:dyDescent="0.35">
      <c r="B8600" s="752" t="s">
        <v>1700</v>
      </c>
      <c r="C8600" s="752">
        <v>4115</v>
      </c>
      <c r="D8600" s="343" t="s">
        <v>9040</v>
      </c>
      <c r="E8600" s="752" t="s">
        <v>430</v>
      </c>
      <c r="F8600" s="752" t="s">
        <v>212</v>
      </c>
    </row>
    <row r="8601" spans="2:6" x14ac:dyDescent="0.35">
      <c r="B8601" s="752" t="s">
        <v>1700</v>
      </c>
      <c r="C8601" s="752">
        <v>4115</v>
      </c>
      <c r="D8601" s="343" t="s">
        <v>9039</v>
      </c>
      <c r="E8601" s="752" t="s">
        <v>430</v>
      </c>
      <c r="F8601" s="752" t="s">
        <v>212</v>
      </c>
    </row>
    <row r="8602" spans="2:6" x14ac:dyDescent="0.35">
      <c r="B8602" s="752" t="s">
        <v>1700</v>
      </c>
      <c r="C8602" s="752">
        <v>4116</v>
      </c>
      <c r="D8602" s="343" t="s">
        <v>9038</v>
      </c>
      <c r="E8602" s="752" t="s">
        <v>430</v>
      </c>
      <c r="F8602" s="752" t="s">
        <v>212</v>
      </c>
    </row>
    <row r="8603" spans="2:6" x14ac:dyDescent="0.35">
      <c r="B8603" s="752" t="s">
        <v>1700</v>
      </c>
      <c r="C8603" s="752">
        <v>4116</v>
      </c>
      <c r="D8603" s="343" t="s">
        <v>9037</v>
      </c>
      <c r="E8603" s="752" t="s">
        <v>430</v>
      </c>
      <c r="F8603" s="752" t="s">
        <v>212</v>
      </c>
    </row>
    <row r="8604" spans="2:6" x14ac:dyDescent="0.35">
      <c r="B8604" s="752" t="s">
        <v>1700</v>
      </c>
      <c r="C8604" s="752">
        <v>4116</v>
      </c>
      <c r="D8604" s="343" t="s">
        <v>9036</v>
      </c>
      <c r="E8604" s="752" t="s">
        <v>430</v>
      </c>
      <c r="F8604" s="752" t="s">
        <v>212</v>
      </c>
    </row>
    <row r="8605" spans="2:6" x14ac:dyDescent="0.35">
      <c r="B8605" s="752" t="s">
        <v>1700</v>
      </c>
      <c r="C8605" s="752">
        <v>4117</v>
      </c>
      <c r="D8605" s="343" t="s">
        <v>9035</v>
      </c>
      <c r="E8605" s="752" t="s">
        <v>430</v>
      </c>
      <c r="F8605" s="752" t="s">
        <v>212</v>
      </c>
    </row>
    <row r="8606" spans="2:6" x14ac:dyDescent="0.35">
      <c r="B8606" s="752" t="s">
        <v>1700</v>
      </c>
      <c r="C8606" s="752">
        <v>4117</v>
      </c>
      <c r="D8606" s="343" t="s">
        <v>9034</v>
      </c>
      <c r="E8606" s="752" t="s">
        <v>430</v>
      </c>
      <c r="F8606" s="752" t="s">
        <v>212</v>
      </c>
    </row>
    <row r="8607" spans="2:6" x14ac:dyDescent="0.35">
      <c r="B8607" s="752" t="s">
        <v>1700</v>
      </c>
      <c r="C8607" s="752">
        <v>4118</v>
      </c>
      <c r="D8607" s="343" t="s">
        <v>9033</v>
      </c>
      <c r="E8607" s="752" t="s">
        <v>430</v>
      </c>
      <c r="F8607" s="752" t="s">
        <v>212</v>
      </c>
    </row>
    <row r="8608" spans="2:6" x14ac:dyDescent="0.35">
      <c r="B8608" s="752" t="s">
        <v>1700</v>
      </c>
      <c r="C8608" s="752">
        <v>4118</v>
      </c>
      <c r="D8608" s="343" t="s">
        <v>9032</v>
      </c>
      <c r="E8608" s="752" t="s">
        <v>430</v>
      </c>
      <c r="F8608" s="752" t="s">
        <v>212</v>
      </c>
    </row>
    <row r="8609" spans="2:6" x14ac:dyDescent="0.35">
      <c r="B8609" s="752" t="s">
        <v>1700</v>
      </c>
      <c r="C8609" s="752">
        <v>4118</v>
      </c>
      <c r="D8609" s="343" t="s">
        <v>9031</v>
      </c>
      <c r="E8609" s="752" t="s">
        <v>430</v>
      </c>
      <c r="F8609" s="752" t="s">
        <v>212</v>
      </c>
    </row>
    <row r="8610" spans="2:6" x14ac:dyDescent="0.35">
      <c r="B8610" s="752" t="s">
        <v>1700</v>
      </c>
      <c r="C8610" s="752">
        <v>4118</v>
      </c>
      <c r="D8610" s="343" t="s">
        <v>1805</v>
      </c>
      <c r="E8610" s="752" t="s">
        <v>430</v>
      </c>
      <c r="F8610" s="752" t="s">
        <v>212</v>
      </c>
    </row>
    <row r="8611" spans="2:6" x14ac:dyDescent="0.35">
      <c r="B8611" s="752" t="s">
        <v>1700</v>
      </c>
      <c r="C8611" s="752">
        <v>4118</v>
      </c>
      <c r="D8611" s="343" t="s">
        <v>9030</v>
      </c>
      <c r="E8611" s="752" t="s">
        <v>430</v>
      </c>
      <c r="F8611" s="752" t="s">
        <v>212</v>
      </c>
    </row>
    <row r="8612" spans="2:6" x14ac:dyDescent="0.35">
      <c r="B8612" s="752" t="s">
        <v>1700</v>
      </c>
      <c r="C8612" s="752">
        <v>4119</v>
      </c>
      <c r="D8612" s="343" t="s">
        <v>1984</v>
      </c>
      <c r="E8612" s="752" t="s">
        <v>430</v>
      </c>
      <c r="F8612" s="752" t="s">
        <v>212</v>
      </c>
    </row>
    <row r="8613" spans="2:6" x14ac:dyDescent="0.35">
      <c r="B8613" s="752" t="s">
        <v>1700</v>
      </c>
      <c r="C8613" s="752">
        <v>4120</v>
      </c>
      <c r="D8613" s="343" t="s">
        <v>9029</v>
      </c>
      <c r="E8613" s="752" t="s">
        <v>430</v>
      </c>
      <c r="F8613" s="752" t="s">
        <v>212</v>
      </c>
    </row>
    <row r="8614" spans="2:6" x14ac:dyDescent="0.35">
      <c r="B8614" s="752" t="s">
        <v>1700</v>
      </c>
      <c r="C8614" s="752">
        <v>4120</v>
      </c>
      <c r="D8614" s="343" t="s">
        <v>9028</v>
      </c>
      <c r="E8614" s="752" t="s">
        <v>430</v>
      </c>
      <c r="F8614" s="752" t="s">
        <v>212</v>
      </c>
    </row>
    <row r="8615" spans="2:6" x14ac:dyDescent="0.35">
      <c r="B8615" s="752" t="s">
        <v>1700</v>
      </c>
      <c r="C8615" s="752">
        <v>4121</v>
      </c>
      <c r="D8615" s="343" t="s">
        <v>9027</v>
      </c>
      <c r="E8615" s="752" t="s">
        <v>430</v>
      </c>
      <c r="F8615" s="752" t="s">
        <v>212</v>
      </c>
    </row>
    <row r="8616" spans="2:6" x14ac:dyDescent="0.35">
      <c r="B8616" s="752" t="s">
        <v>1700</v>
      </c>
      <c r="C8616" s="752">
        <v>4121</v>
      </c>
      <c r="D8616" s="343" t="s">
        <v>9026</v>
      </c>
      <c r="E8616" s="752" t="s">
        <v>430</v>
      </c>
      <c r="F8616" s="752" t="s">
        <v>212</v>
      </c>
    </row>
    <row r="8617" spans="2:6" x14ac:dyDescent="0.35">
      <c r="B8617" s="752" t="s">
        <v>1700</v>
      </c>
      <c r="C8617" s="752">
        <v>4121</v>
      </c>
      <c r="D8617" s="343" t="s">
        <v>9025</v>
      </c>
      <c r="E8617" s="752" t="s">
        <v>430</v>
      </c>
      <c r="F8617" s="752" t="s">
        <v>212</v>
      </c>
    </row>
    <row r="8618" spans="2:6" x14ac:dyDescent="0.35">
      <c r="B8618" s="752" t="s">
        <v>1700</v>
      </c>
      <c r="C8618" s="752">
        <v>4121</v>
      </c>
      <c r="D8618" s="343" t="s">
        <v>9024</v>
      </c>
      <c r="E8618" s="752" t="s">
        <v>430</v>
      </c>
      <c r="F8618" s="752" t="s">
        <v>212</v>
      </c>
    </row>
    <row r="8619" spans="2:6" x14ac:dyDescent="0.35">
      <c r="B8619" s="752" t="s">
        <v>1700</v>
      </c>
      <c r="C8619" s="752">
        <v>4121</v>
      </c>
      <c r="D8619" s="343" t="s">
        <v>9023</v>
      </c>
      <c r="E8619" s="752" t="s">
        <v>430</v>
      </c>
      <c r="F8619" s="752" t="s">
        <v>212</v>
      </c>
    </row>
    <row r="8620" spans="2:6" x14ac:dyDescent="0.35">
      <c r="B8620" s="752" t="s">
        <v>1700</v>
      </c>
      <c r="C8620" s="752">
        <v>4122</v>
      </c>
      <c r="D8620" s="343" t="s">
        <v>9022</v>
      </c>
      <c r="E8620" s="752" t="s">
        <v>430</v>
      </c>
      <c r="F8620" s="752" t="s">
        <v>212</v>
      </c>
    </row>
    <row r="8621" spans="2:6" x14ac:dyDescent="0.35">
      <c r="B8621" s="752" t="s">
        <v>1700</v>
      </c>
      <c r="C8621" s="752">
        <v>4122</v>
      </c>
      <c r="D8621" s="343" t="s">
        <v>9021</v>
      </c>
      <c r="E8621" s="752" t="s">
        <v>430</v>
      </c>
      <c r="F8621" s="752" t="s">
        <v>212</v>
      </c>
    </row>
    <row r="8622" spans="2:6" x14ac:dyDescent="0.35">
      <c r="B8622" s="752" t="s">
        <v>1700</v>
      </c>
      <c r="C8622" s="752">
        <v>4122</v>
      </c>
      <c r="D8622" s="343" t="s">
        <v>9020</v>
      </c>
      <c r="E8622" s="752" t="s">
        <v>430</v>
      </c>
      <c r="F8622" s="752" t="s">
        <v>212</v>
      </c>
    </row>
    <row r="8623" spans="2:6" x14ac:dyDescent="0.35">
      <c r="B8623" s="752" t="s">
        <v>1700</v>
      </c>
      <c r="C8623" s="752">
        <v>4122</v>
      </c>
      <c r="D8623" s="343" t="s">
        <v>9019</v>
      </c>
      <c r="E8623" s="752" t="s">
        <v>430</v>
      </c>
      <c r="F8623" s="752" t="s">
        <v>212</v>
      </c>
    </row>
    <row r="8624" spans="2:6" x14ac:dyDescent="0.35">
      <c r="B8624" s="752" t="s">
        <v>1700</v>
      </c>
      <c r="C8624" s="752">
        <v>4122</v>
      </c>
      <c r="D8624" s="343" t="s">
        <v>9018</v>
      </c>
      <c r="E8624" s="752" t="s">
        <v>430</v>
      </c>
      <c r="F8624" s="752" t="s">
        <v>212</v>
      </c>
    </row>
    <row r="8625" spans="2:6" x14ac:dyDescent="0.35">
      <c r="B8625" s="752" t="s">
        <v>1700</v>
      </c>
      <c r="C8625" s="752">
        <v>4122</v>
      </c>
      <c r="D8625" s="343" t="s">
        <v>9017</v>
      </c>
      <c r="E8625" s="752" t="s">
        <v>430</v>
      </c>
      <c r="F8625" s="752" t="s">
        <v>212</v>
      </c>
    </row>
    <row r="8626" spans="2:6" x14ac:dyDescent="0.35">
      <c r="B8626" s="752" t="s">
        <v>1700</v>
      </c>
      <c r="C8626" s="752">
        <v>4122</v>
      </c>
      <c r="D8626" s="343" t="s">
        <v>9016</v>
      </c>
      <c r="E8626" s="752" t="s">
        <v>430</v>
      </c>
      <c r="F8626" s="752" t="s">
        <v>212</v>
      </c>
    </row>
    <row r="8627" spans="2:6" x14ac:dyDescent="0.35">
      <c r="B8627" s="752" t="s">
        <v>1700</v>
      </c>
      <c r="C8627" s="752">
        <v>4122</v>
      </c>
      <c r="D8627" s="343" t="s">
        <v>9015</v>
      </c>
      <c r="E8627" s="752" t="s">
        <v>430</v>
      </c>
      <c r="F8627" s="752" t="s">
        <v>212</v>
      </c>
    </row>
    <row r="8628" spans="2:6" x14ac:dyDescent="0.35">
      <c r="B8628" s="752" t="s">
        <v>1700</v>
      </c>
      <c r="C8628" s="752">
        <v>4123</v>
      </c>
      <c r="D8628" s="343" t="s">
        <v>9014</v>
      </c>
      <c r="E8628" s="752" t="s">
        <v>430</v>
      </c>
      <c r="F8628" s="752" t="s">
        <v>210</v>
      </c>
    </row>
    <row r="8629" spans="2:6" x14ac:dyDescent="0.35">
      <c r="B8629" s="752" t="s">
        <v>1700</v>
      </c>
      <c r="C8629" s="752">
        <v>4123</v>
      </c>
      <c r="D8629" s="343" t="s">
        <v>9013</v>
      </c>
      <c r="E8629" s="752" t="s">
        <v>430</v>
      </c>
      <c r="F8629" s="752" t="s">
        <v>210</v>
      </c>
    </row>
    <row r="8630" spans="2:6" x14ac:dyDescent="0.35">
      <c r="B8630" s="752" t="s">
        <v>1700</v>
      </c>
      <c r="C8630" s="752">
        <v>4124</v>
      </c>
      <c r="D8630" s="343" t="s">
        <v>9012</v>
      </c>
      <c r="E8630" s="752" t="s">
        <v>430</v>
      </c>
      <c r="F8630" s="752" t="s">
        <v>212</v>
      </c>
    </row>
    <row r="8631" spans="2:6" x14ac:dyDescent="0.35">
      <c r="B8631" s="752" t="s">
        <v>1700</v>
      </c>
      <c r="C8631" s="752">
        <v>4124</v>
      </c>
      <c r="D8631" s="343" t="s">
        <v>9011</v>
      </c>
      <c r="E8631" s="752" t="s">
        <v>430</v>
      </c>
      <c r="F8631" s="752" t="s">
        <v>212</v>
      </c>
    </row>
    <row r="8632" spans="2:6" x14ac:dyDescent="0.35">
      <c r="B8632" s="752" t="s">
        <v>1700</v>
      </c>
      <c r="C8632" s="752">
        <v>4124</v>
      </c>
      <c r="D8632" s="343" t="s">
        <v>9010</v>
      </c>
      <c r="E8632" s="752" t="s">
        <v>430</v>
      </c>
      <c r="F8632" s="752" t="s">
        <v>212</v>
      </c>
    </row>
    <row r="8633" spans="2:6" x14ac:dyDescent="0.35">
      <c r="B8633" s="752" t="s">
        <v>1700</v>
      </c>
      <c r="C8633" s="752">
        <v>4124</v>
      </c>
      <c r="D8633" s="343" t="s">
        <v>9009</v>
      </c>
      <c r="E8633" s="752" t="s">
        <v>430</v>
      </c>
      <c r="F8633" s="752" t="s">
        <v>212</v>
      </c>
    </row>
    <row r="8634" spans="2:6" x14ac:dyDescent="0.35">
      <c r="B8634" s="752" t="s">
        <v>1700</v>
      </c>
      <c r="C8634" s="752">
        <v>4124</v>
      </c>
      <c r="D8634" s="343" t="s">
        <v>9008</v>
      </c>
      <c r="E8634" s="752" t="s">
        <v>430</v>
      </c>
      <c r="F8634" s="753" t="s">
        <v>212</v>
      </c>
    </row>
    <row r="8635" spans="2:6" x14ac:dyDescent="0.35">
      <c r="B8635" s="752" t="s">
        <v>1700</v>
      </c>
      <c r="C8635" s="752">
        <v>4125</v>
      </c>
      <c r="D8635" s="343" t="s">
        <v>9007</v>
      </c>
      <c r="E8635" s="752" t="s">
        <v>430</v>
      </c>
      <c r="F8635" s="752" t="s">
        <v>212</v>
      </c>
    </row>
    <row r="8636" spans="2:6" x14ac:dyDescent="0.35">
      <c r="B8636" s="752" t="s">
        <v>1700</v>
      </c>
      <c r="C8636" s="752">
        <v>4125</v>
      </c>
      <c r="D8636" s="343" t="s">
        <v>9006</v>
      </c>
      <c r="E8636" s="752" t="s">
        <v>430</v>
      </c>
      <c r="F8636" s="752" t="s">
        <v>212</v>
      </c>
    </row>
    <row r="8637" spans="2:6" x14ac:dyDescent="0.35">
      <c r="B8637" s="752" t="s">
        <v>1700</v>
      </c>
      <c r="C8637" s="752">
        <v>4125</v>
      </c>
      <c r="D8637" s="343" t="s">
        <v>9005</v>
      </c>
      <c r="E8637" s="752" t="s">
        <v>430</v>
      </c>
      <c r="F8637" s="752" t="s">
        <v>212</v>
      </c>
    </row>
    <row r="8638" spans="2:6" x14ac:dyDescent="0.35">
      <c r="B8638" s="752" t="s">
        <v>1700</v>
      </c>
      <c r="C8638" s="752">
        <v>4127</v>
      </c>
      <c r="D8638" s="343" t="s">
        <v>9004</v>
      </c>
      <c r="E8638" s="752" t="s">
        <v>430</v>
      </c>
      <c r="F8638" s="752" t="s">
        <v>212</v>
      </c>
    </row>
    <row r="8639" spans="2:6" x14ac:dyDescent="0.35">
      <c r="B8639" s="752" t="s">
        <v>1700</v>
      </c>
      <c r="C8639" s="752">
        <v>4127</v>
      </c>
      <c r="D8639" s="343" t="s">
        <v>9003</v>
      </c>
      <c r="E8639" s="752" t="s">
        <v>430</v>
      </c>
      <c r="F8639" s="752" t="s">
        <v>212</v>
      </c>
    </row>
    <row r="8640" spans="2:6" x14ac:dyDescent="0.35">
      <c r="B8640" s="752" t="s">
        <v>1700</v>
      </c>
      <c r="C8640" s="752">
        <v>4127</v>
      </c>
      <c r="D8640" s="343" t="s">
        <v>9002</v>
      </c>
      <c r="E8640" s="752" t="s">
        <v>430</v>
      </c>
      <c r="F8640" s="752" t="s">
        <v>212</v>
      </c>
    </row>
    <row r="8641" spans="2:6" x14ac:dyDescent="0.35">
      <c r="B8641" s="752" t="s">
        <v>1700</v>
      </c>
      <c r="C8641" s="752">
        <v>4127</v>
      </c>
      <c r="D8641" s="343" t="s">
        <v>9001</v>
      </c>
      <c r="E8641" s="752" t="s">
        <v>430</v>
      </c>
      <c r="F8641" s="752" t="s">
        <v>212</v>
      </c>
    </row>
    <row r="8642" spans="2:6" x14ac:dyDescent="0.35">
      <c r="B8642" s="752" t="s">
        <v>1700</v>
      </c>
      <c r="C8642" s="752">
        <v>4128</v>
      </c>
      <c r="D8642" s="343" t="s">
        <v>9000</v>
      </c>
      <c r="E8642" s="752" t="s">
        <v>430</v>
      </c>
      <c r="F8642" s="752" t="s">
        <v>212</v>
      </c>
    </row>
    <row r="8643" spans="2:6" x14ac:dyDescent="0.35">
      <c r="B8643" s="752" t="s">
        <v>1700</v>
      </c>
      <c r="C8643" s="752">
        <v>4128</v>
      </c>
      <c r="D8643" s="343" t="s">
        <v>8999</v>
      </c>
      <c r="E8643" s="752" t="s">
        <v>430</v>
      </c>
      <c r="F8643" s="752" t="s">
        <v>212</v>
      </c>
    </row>
    <row r="8644" spans="2:6" x14ac:dyDescent="0.35">
      <c r="B8644" s="752" t="s">
        <v>1700</v>
      </c>
      <c r="C8644" s="752">
        <v>4129</v>
      </c>
      <c r="D8644" s="343" t="s">
        <v>8998</v>
      </c>
      <c r="E8644" s="752" t="s">
        <v>430</v>
      </c>
      <c r="F8644" s="752" t="s">
        <v>212</v>
      </c>
    </row>
    <row r="8645" spans="2:6" x14ac:dyDescent="0.35">
      <c r="B8645" s="752" t="s">
        <v>1700</v>
      </c>
      <c r="C8645" s="752">
        <v>4129</v>
      </c>
      <c r="D8645" s="343" t="s">
        <v>8997</v>
      </c>
      <c r="E8645" s="752" t="s">
        <v>430</v>
      </c>
      <c r="F8645" s="752" t="s">
        <v>212</v>
      </c>
    </row>
    <row r="8646" spans="2:6" x14ac:dyDescent="0.35">
      <c r="B8646" s="752" t="s">
        <v>1700</v>
      </c>
      <c r="C8646" s="752">
        <v>4130</v>
      </c>
      <c r="D8646" s="343" t="s">
        <v>8996</v>
      </c>
      <c r="E8646" s="752" t="s">
        <v>430</v>
      </c>
      <c r="F8646" s="752" t="s">
        <v>212</v>
      </c>
    </row>
    <row r="8647" spans="2:6" x14ac:dyDescent="0.35">
      <c r="B8647" s="752" t="s">
        <v>1700</v>
      </c>
      <c r="C8647" s="752">
        <v>4130</v>
      </c>
      <c r="D8647" s="343" t="s">
        <v>8995</v>
      </c>
      <c r="E8647" s="752" t="s">
        <v>430</v>
      </c>
      <c r="F8647" s="752" t="s">
        <v>212</v>
      </c>
    </row>
    <row r="8648" spans="2:6" x14ac:dyDescent="0.35">
      <c r="B8648" s="752" t="s">
        <v>1700</v>
      </c>
      <c r="C8648" s="752">
        <v>4131</v>
      </c>
      <c r="D8648" s="343" t="s">
        <v>8994</v>
      </c>
      <c r="E8648" s="752" t="s">
        <v>430</v>
      </c>
      <c r="F8648" s="752" t="s">
        <v>212</v>
      </c>
    </row>
    <row r="8649" spans="2:6" x14ac:dyDescent="0.35">
      <c r="B8649" s="752" t="s">
        <v>1700</v>
      </c>
      <c r="C8649" s="752">
        <v>4131</v>
      </c>
      <c r="D8649" s="343" t="s">
        <v>8993</v>
      </c>
      <c r="E8649" s="752" t="s">
        <v>430</v>
      </c>
      <c r="F8649" s="752" t="s">
        <v>212</v>
      </c>
    </row>
    <row r="8650" spans="2:6" x14ac:dyDescent="0.35">
      <c r="B8650" s="752" t="s">
        <v>1700</v>
      </c>
      <c r="C8650" s="752">
        <v>4132</v>
      </c>
      <c r="D8650" s="343" t="s">
        <v>8992</v>
      </c>
      <c r="E8650" s="752" t="s">
        <v>430</v>
      </c>
      <c r="F8650" s="752" t="s">
        <v>212</v>
      </c>
    </row>
    <row r="8651" spans="2:6" x14ac:dyDescent="0.35">
      <c r="B8651" s="752" t="s">
        <v>1700</v>
      </c>
      <c r="C8651" s="752">
        <v>4132</v>
      </c>
      <c r="D8651" s="343" t="s">
        <v>8991</v>
      </c>
      <c r="E8651" s="752" t="s">
        <v>430</v>
      </c>
      <c r="F8651" s="752" t="s">
        <v>212</v>
      </c>
    </row>
    <row r="8652" spans="2:6" x14ac:dyDescent="0.35">
      <c r="B8652" s="752" t="s">
        <v>1700</v>
      </c>
      <c r="C8652" s="752">
        <v>4133</v>
      </c>
      <c r="D8652" s="343" t="s">
        <v>8990</v>
      </c>
      <c r="E8652" s="752" t="s">
        <v>430</v>
      </c>
      <c r="F8652" s="752" t="s">
        <v>212</v>
      </c>
    </row>
    <row r="8653" spans="2:6" x14ac:dyDescent="0.35">
      <c r="B8653" s="752" t="s">
        <v>1700</v>
      </c>
      <c r="C8653" s="752">
        <v>4133</v>
      </c>
      <c r="D8653" s="343" t="s">
        <v>8989</v>
      </c>
      <c r="E8653" s="752" t="s">
        <v>430</v>
      </c>
      <c r="F8653" s="752" t="s">
        <v>212</v>
      </c>
    </row>
    <row r="8654" spans="2:6" x14ac:dyDescent="0.35">
      <c r="B8654" s="752" t="s">
        <v>1700</v>
      </c>
      <c r="C8654" s="752">
        <v>4133</v>
      </c>
      <c r="D8654" s="343" t="s">
        <v>3886</v>
      </c>
      <c r="E8654" s="752" t="s">
        <v>430</v>
      </c>
      <c r="F8654" s="752" t="s">
        <v>212</v>
      </c>
    </row>
    <row r="8655" spans="2:6" x14ac:dyDescent="0.35">
      <c r="B8655" s="752" t="s">
        <v>1700</v>
      </c>
      <c r="C8655" s="752">
        <v>4133</v>
      </c>
      <c r="D8655" s="343" t="s">
        <v>8988</v>
      </c>
      <c r="E8655" s="752" t="s">
        <v>430</v>
      </c>
      <c r="F8655" s="752" t="s">
        <v>212</v>
      </c>
    </row>
    <row r="8656" spans="2:6" x14ac:dyDescent="0.35">
      <c r="B8656" s="752" t="s">
        <v>1700</v>
      </c>
      <c r="C8656" s="752">
        <v>4151</v>
      </c>
      <c r="D8656" s="343" t="s">
        <v>8987</v>
      </c>
      <c r="E8656" s="752" t="s">
        <v>430</v>
      </c>
      <c r="F8656" s="752" t="s">
        <v>210</v>
      </c>
    </row>
    <row r="8657" spans="2:6" x14ac:dyDescent="0.35">
      <c r="B8657" s="752" t="s">
        <v>1700</v>
      </c>
      <c r="C8657" s="752">
        <v>4151</v>
      </c>
      <c r="D8657" s="343" t="s">
        <v>8986</v>
      </c>
      <c r="E8657" s="752" t="s">
        <v>430</v>
      </c>
      <c r="F8657" s="752" t="s">
        <v>210</v>
      </c>
    </row>
    <row r="8658" spans="2:6" x14ac:dyDescent="0.35">
      <c r="B8658" s="752" t="s">
        <v>1700</v>
      </c>
      <c r="C8658" s="752">
        <v>4152</v>
      </c>
      <c r="D8658" s="343" t="s">
        <v>8985</v>
      </c>
      <c r="E8658" s="752" t="s">
        <v>430</v>
      </c>
      <c r="F8658" s="752" t="s">
        <v>210</v>
      </c>
    </row>
    <row r="8659" spans="2:6" x14ac:dyDescent="0.35">
      <c r="B8659" s="752" t="s">
        <v>1700</v>
      </c>
      <c r="C8659" s="752">
        <v>4152</v>
      </c>
      <c r="D8659" s="343" t="s">
        <v>8984</v>
      </c>
      <c r="E8659" s="752" t="s">
        <v>430</v>
      </c>
      <c r="F8659" s="752" t="s">
        <v>210</v>
      </c>
    </row>
    <row r="8660" spans="2:6" x14ac:dyDescent="0.35">
      <c r="B8660" s="752" t="s">
        <v>1700</v>
      </c>
      <c r="C8660" s="752">
        <v>4152</v>
      </c>
      <c r="D8660" s="343" t="s">
        <v>8983</v>
      </c>
      <c r="E8660" s="752" t="s">
        <v>430</v>
      </c>
      <c r="F8660" s="752" t="s">
        <v>210</v>
      </c>
    </row>
    <row r="8661" spans="2:6" x14ac:dyDescent="0.35">
      <c r="B8661" s="752" t="s">
        <v>1700</v>
      </c>
      <c r="C8661" s="752">
        <v>4152</v>
      </c>
      <c r="D8661" s="343" t="s">
        <v>8982</v>
      </c>
      <c r="E8661" s="752" t="s">
        <v>430</v>
      </c>
      <c r="F8661" s="752" t="s">
        <v>210</v>
      </c>
    </row>
    <row r="8662" spans="2:6" x14ac:dyDescent="0.35">
      <c r="B8662" s="752" t="s">
        <v>1700</v>
      </c>
      <c r="C8662" s="752">
        <v>4153</v>
      </c>
      <c r="D8662" s="343" t="s">
        <v>3959</v>
      </c>
      <c r="E8662" s="752" t="s">
        <v>430</v>
      </c>
      <c r="F8662" s="752" t="s">
        <v>212</v>
      </c>
    </row>
    <row r="8663" spans="2:6" x14ac:dyDescent="0.35">
      <c r="B8663" s="752" t="s">
        <v>1700</v>
      </c>
      <c r="C8663" s="752">
        <v>4154</v>
      </c>
      <c r="D8663" s="343" t="s">
        <v>8981</v>
      </c>
      <c r="E8663" s="752" t="s">
        <v>430</v>
      </c>
      <c r="F8663" s="752" t="s">
        <v>210</v>
      </c>
    </row>
    <row r="8664" spans="2:6" x14ac:dyDescent="0.35">
      <c r="B8664" s="752" t="s">
        <v>1700</v>
      </c>
      <c r="C8664" s="752">
        <v>4154</v>
      </c>
      <c r="D8664" s="343" t="s">
        <v>8980</v>
      </c>
      <c r="E8664" s="752" t="s">
        <v>430</v>
      </c>
      <c r="F8664" s="752" t="s">
        <v>210</v>
      </c>
    </row>
    <row r="8665" spans="2:6" x14ac:dyDescent="0.35">
      <c r="B8665" s="752" t="s">
        <v>1700</v>
      </c>
      <c r="C8665" s="752">
        <v>4154</v>
      </c>
      <c r="D8665" s="343" t="s">
        <v>8979</v>
      </c>
      <c r="E8665" s="752" t="s">
        <v>430</v>
      </c>
      <c r="F8665" s="752" t="s">
        <v>210</v>
      </c>
    </row>
    <row r="8666" spans="2:6" x14ac:dyDescent="0.35">
      <c r="B8666" s="752" t="s">
        <v>1700</v>
      </c>
      <c r="C8666" s="752">
        <v>4155</v>
      </c>
      <c r="D8666" s="343" t="s">
        <v>2925</v>
      </c>
      <c r="E8666" s="752" t="s">
        <v>430</v>
      </c>
      <c r="F8666" s="752" t="s">
        <v>210</v>
      </c>
    </row>
    <row r="8667" spans="2:6" x14ac:dyDescent="0.35">
      <c r="B8667" s="752" t="s">
        <v>1700</v>
      </c>
      <c r="C8667" s="752">
        <v>4156</v>
      </c>
      <c r="D8667" s="343" t="s">
        <v>8978</v>
      </c>
      <c r="E8667" s="752" t="s">
        <v>430</v>
      </c>
      <c r="F8667" s="752" t="s">
        <v>212</v>
      </c>
    </row>
    <row r="8668" spans="2:6" x14ac:dyDescent="0.35">
      <c r="B8668" s="752" t="s">
        <v>1700</v>
      </c>
      <c r="C8668" s="752">
        <v>4156</v>
      </c>
      <c r="D8668" s="343" t="s">
        <v>7024</v>
      </c>
      <c r="E8668" s="752" t="s">
        <v>430</v>
      </c>
      <c r="F8668" s="752" t="s">
        <v>212</v>
      </c>
    </row>
    <row r="8669" spans="2:6" x14ac:dyDescent="0.35">
      <c r="B8669" s="752" t="s">
        <v>1700</v>
      </c>
      <c r="C8669" s="752">
        <v>4157</v>
      </c>
      <c r="D8669" s="343" t="s">
        <v>8977</v>
      </c>
      <c r="E8669" s="752" t="s">
        <v>430</v>
      </c>
      <c r="F8669" s="752" t="s">
        <v>210</v>
      </c>
    </row>
    <row r="8670" spans="2:6" x14ac:dyDescent="0.35">
      <c r="B8670" s="752" t="s">
        <v>1700</v>
      </c>
      <c r="C8670" s="752">
        <v>4157</v>
      </c>
      <c r="D8670" s="343" t="s">
        <v>8976</v>
      </c>
      <c r="E8670" s="752" t="s">
        <v>430</v>
      </c>
      <c r="F8670" s="752" t="s">
        <v>210</v>
      </c>
    </row>
    <row r="8671" spans="2:6" x14ac:dyDescent="0.35">
      <c r="B8671" s="752" t="s">
        <v>1700</v>
      </c>
      <c r="C8671" s="752">
        <v>4157</v>
      </c>
      <c r="D8671" s="343" t="s">
        <v>8975</v>
      </c>
      <c r="E8671" s="752" t="s">
        <v>430</v>
      </c>
      <c r="F8671" s="752" t="s">
        <v>210</v>
      </c>
    </row>
    <row r="8672" spans="2:6" x14ac:dyDescent="0.35">
      <c r="B8672" s="752" t="s">
        <v>1700</v>
      </c>
      <c r="C8672" s="752">
        <v>4157</v>
      </c>
      <c r="D8672" s="343" t="s">
        <v>8974</v>
      </c>
      <c r="E8672" s="752" t="s">
        <v>430</v>
      </c>
      <c r="F8672" s="752" t="s">
        <v>210</v>
      </c>
    </row>
    <row r="8673" spans="2:6" x14ac:dyDescent="0.35">
      <c r="B8673" s="752" t="s">
        <v>1700</v>
      </c>
      <c r="C8673" s="752">
        <v>4158</v>
      </c>
      <c r="D8673" s="343" t="s">
        <v>8973</v>
      </c>
      <c r="E8673" s="752" t="s">
        <v>430</v>
      </c>
      <c r="F8673" s="752" t="s">
        <v>212</v>
      </c>
    </row>
    <row r="8674" spans="2:6" x14ac:dyDescent="0.35">
      <c r="B8674" s="752" t="s">
        <v>1700</v>
      </c>
      <c r="C8674" s="752">
        <v>4159</v>
      </c>
      <c r="D8674" s="343" t="s">
        <v>8972</v>
      </c>
      <c r="E8674" s="752" t="s">
        <v>430</v>
      </c>
      <c r="F8674" s="752" t="s">
        <v>212</v>
      </c>
    </row>
    <row r="8675" spans="2:6" x14ac:dyDescent="0.35">
      <c r="B8675" s="752" t="s">
        <v>1700</v>
      </c>
      <c r="C8675" s="752">
        <v>4160</v>
      </c>
      <c r="D8675" s="343" t="s">
        <v>8971</v>
      </c>
      <c r="E8675" s="752" t="s">
        <v>430</v>
      </c>
      <c r="F8675" s="752" t="s">
        <v>212</v>
      </c>
    </row>
    <row r="8676" spans="2:6" x14ac:dyDescent="0.35">
      <c r="B8676" s="752" t="s">
        <v>1700</v>
      </c>
      <c r="C8676" s="752">
        <v>4160</v>
      </c>
      <c r="D8676" s="343" t="s">
        <v>8970</v>
      </c>
      <c r="E8676" s="752" t="s">
        <v>430</v>
      </c>
      <c r="F8676" s="752" t="s">
        <v>212</v>
      </c>
    </row>
    <row r="8677" spans="2:6" x14ac:dyDescent="0.35">
      <c r="B8677" s="752" t="s">
        <v>1700</v>
      </c>
      <c r="C8677" s="752">
        <v>4161</v>
      </c>
      <c r="D8677" s="343" t="s">
        <v>8969</v>
      </c>
      <c r="E8677" s="752" t="s">
        <v>430</v>
      </c>
      <c r="F8677" s="752" t="s">
        <v>212</v>
      </c>
    </row>
    <row r="8678" spans="2:6" x14ac:dyDescent="0.35">
      <c r="B8678" s="752" t="s">
        <v>1700</v>
      </c>
      <c r="C8678" s="752">
        <v>4163</v>
      </c>
      <c r="D8678" s="343" t="s">
        <v>2162</v>
      </c>
      <c r="E8678" s="752" t="s">
        <v>430</v>
      </c>
      <c r="F8678" s="752" t="s">
        <v>212</v>
      </c>
    </row>
    <row r="8679" spans="2:6" x14ac:dyDescent="0.35">
      <c r="B8679" s="752" t="s">
        <v>1700</v>
      </c>
      <c r="C8679" s="752">
        <v>4163</v>
      </c>
      <c r="D8679" s="343" t="s">
        <v>8968</v>
      </c>
      <c r="E8679" s="752" t="s">
        <v>430</v>
      </c>
      <c r="F8679" s="752" t="s">
        <v>212</v>
      </c>
    </row>
    <row r="8680" spans="2:6" x14ac:dyDescent="0.35">
      <c r="B8680" s="752" t="s">
        <v>1700</v>
      </c>
      <c r="C8680" s="752">
        <v>4164</v>
      </c>
      <c r="D8680" s="343" t="s">
        <v>8967</v>
      </c>
      <c r="E8680" s="752" t="s">
        <v>430</v>
      </c>
      <c r="F8680" s="752" t="s">
        <v>212</v>
      </c>
    </row>
    <row r="8681" spans="2:6" x14ac:dyDescent="0.35">
      <c r="B8681" s="752" t="s">
        <v>1700</v>
      </c>
      <c r="C8681" s="752">
        <v>4165</v>
      </c>
      <c r="D8681" s="343" t="s">
        <v>8966</v>
      </c>
      <c r="E8681" s="752" t="s">
        <v>430</v>
      </c>
      <c r="F8681" s="752" t="s">
        <v>212</v>
      </c>
    </row>
    <row r="8682" spans="2:6" x14ac:dyDescent="0.35">
      <c r="B8682" s="752" t="s">
        <v>1700</v>
      </c>
      <c r="C8682" s="752">
        <v>4165</v>
      </c>
      <c r="D8682" s="343" t="s">
        <v>8965</v>
      </c>
      <c r="E8682" s="752" t="s">
        <v>430</v>
      </c>
      <c r="F8682" s="752" t="s">
        <v>212</v>
      </c>
    </row>
    <row r="8683" spans="2:6" x14ac:dyDescent="0.35">
      <c r="B8683" s="752" t="s">
        <v>1700</v>
      </c>
      <c r="C8683" s="752">
        <v>4165</v>
      </c>
      <c r="D8683" s="343" t="s">
        <v>8964</v>
      </c>
      <c r="E8683" s="752" t="s">
        <v>430</v>
      </c>
      <c r="F8683" s="752" t="s">
        <v>212</v>
      </c>
    </row>
    <row r="8684" spans="2:6" x14ac:dyDescent="0.35">
      <c r="B8684" s="752" t="s">
        <v>1700</v>
      </c>
      <c r="C8684" s="752">
        <v>4165</v>
      </c>
      <c r="D8684" s="343" t="s">
        <v>8963</v>
      </c>
      <c r="E8684" s="752" t="s">
        <v>430</v>
      </c>
      <c r="F8684" s="752" t="s">
        <v>212</v>
      </c>
    </row>
    <row r="8685" spans="2:6" x14ac:dyDescent="0.35">
      <c r="B8685" s="752" t="s">
        <v>1700</v>
      </c>
      <c r="C8685" s="752">
        <v>4169</v>
      </c>
      <c r="D8685" s="343" t="s">
        <v>8962</v>
      </c>
      <c r="E8685" s="752" t="s">
        <v>430</v>
      </c>
      <c r="F8685" s="752" t="s">
        <v>210</v>
      </c>
    </row>
    <row r="8686" spans="2:6" x14ac:dyDescent="0.35">
      <c r="B8686" s="752" t="s">
        <v>1700</v>
      </c>
      <c r="C8686" s="752">
        <v>4169</v>
      </c>
      <c r="D8686" s="343" t="s">
        <v>8961</v>
      </c>
      <c r="E8686" s="752" t="s">
        <v>430</v>
      </c>
      <c r="F8686" s="752" t="s">
        <v>210</v>
      </c>
    </row>
    <row r="8687" spans="2:6" x14ac:dyDescent="0.35">
      <c r="B8687" s="752" t="s">
        <v>1700</v>
      </c>
      <c r="C8687" s="752">
        <v>4170</v>
      </c>
      <c r="D8687" s="343" t="s">
        <v>8960</v>
      </c>
      <c r="E8687" s="752" t="s">
        <v>430</v>
      </c>
      <c r="F8687" s="752" t="s">
        <v>210</v>
      </c>
    </row>
    <row r="8688" spans="2:6" x14ac:dyDescent="0.35">
      <c r="B8688" s="752" t="s">
        <v>1700</v>
      </c>
      <c r="C8688" s="752">
        <v>4170</v>
      </c>
      <c r="D8688" s="343" t="s">
        <v>8959</v>
      </c>
      <c r="E8688" s="752" t="s">
        <v>430</v>
      </c>
      <c r="F8688" s="752" t="s">
        <v>210</v>
      </c>
    </row>
    <row r="8689" spans="2:6" x14ac:dyDescent="0.35">
      <c r="B8689" s="752" t="s">
        <v>1700</v>
      </c>
      <c r="C8689" s="752">
        <v>4170</v>
      </c>
      <c r="D8689" s="343" t="s">
        <v>8958</v>
      </c>
      <c r="E8689" s="752" t="s">
        <v>430</v>
      </c>
      <c r="F8689" s="752" t="s">
        <v>210</v>
      </c>
    </row>
    <row r="8690" spans="2:6" x14ac:dyDescent="0.35">
      <c r="B8690" s="752" t="s">
        <v>1700</v>
      </c>
      <c r="C8690" s="752">
        <v>4170</v>
      </c>
      <c r="D8690" s="343" t="s">
        <v>8957</v>
      </c>
      <c r="E8690" s="752" t="s">
        <v>430</v>
      </c>
      <c r="F8690" s="752" t="s">
        <v>210</v>
      </c>
    </row>
    <row r="8691" spans="2:6" x14ac:dyDescent="0.35">
      <c r="B8691" s="752" t="s">
        <v>1700</v>
      </c>
      <c r="C8691" s="752">
        <v>4171</v>
      </c>
      <c r="D8691" s="343" t="s">
        <v>8956</v>
      </c>
      <c r="E8691" s="752" t="s">
        <v>430</v>
      </c>
      <c r="F8691" s="752" t="s">
        <v>210</v>
      </c>
    </row>
    <row r="8692" spans="2:6" x14ac:dyDescent="0.35">
      <c r="B8692" s="752" t="s">
        <v>1700</v>
      </c>
      <c r="C8692" s="752">
        <v>4171</v>
      </c>
      <c r="D8692" s="343" t="s">
        <v>8955</v>
      </c>
      <c r="E8692" s="752" t="s">
        <v>430</v>
      </c>
      <c r="F8692" s="752" t="s">
        <v>210</v>
      </c>
    </row>
    <row r="8693" spans="2:6" x14ac:dyDescent="0.35">
      <c r="B8693" s="752" t="s">
        <v>1700</v>
      </c>
      <c r="C8693" s="752">
        <v>4171</v>
      </c>
      <c r="D8693" s="343" t="s">
        <v>8954</v>
      </c>
      <c r="E8693" s="752" t="s">
        <v>430</v>
      </c>
      <c r="F8693" s="752" t="s">
        <v>210</v>
      </c>
    </row>
    <row r="8694" spans="2:6" x14ac:dyDescent="0.35">
      <c r="B8694" s="752" t="s">
        <v>1700</v>
      </c>
      <c r="C8694" s="752">
        <v>4172</v>
      </c>
      <c r="D8694" s="343" t="s">
        <v>8953</v>
      </c>
      <c r="E8694" s="752" t="s">
        <v>430</v>
      </c>
      <c r="F8694" s="752" t="s">
        <v>212</v>
      </c>
    </row>
    <row r="8695" spans="2:6" x14ac:dyDescent="0.35">
      <c r="B8695" s="752" t="s">
        <v>1700</v>
      </c>
      <c r="C8695" s="752">
        <v>4173</v>
      </c>
      <c r="D8695" s="343" t="s">
        <v>8952</v>
      </c>
      <c r="E8695" s="752" t="s">
        <v>430</v>
      </c>
      <c r="F8695" s="752" t="s">
        <v>212</v>
      </c>
    </row>
    <row r="8696" spans="2:6" x14ac:dyDescent="0.35">
      <c r="B8696" s="752" t="s">
        <v>1700</v>
      </c>
      <c r="C8696" s="752">
        <v>4173</v>
      </c>
      <c r="D8696" s="343" t="s">
        <v>8951</v>
      </c>
      <c r="E8696" s="752" t="s">
        <v>430</v>
      </c>
      <c r="F8696" s="752" t="s">
        <v>212</v>
      </c>
    </row>
    <row r="8697" spans="2:6" x14ac:dyDescent="0.35">
      <c r="B8697" s="752" t="s">
        <v>1700</v>
      </c>
      <c r="C8697" s="752">
        <v>4174</v>
      </c>
      <c r="D8697" s="343" t="s">
        <v>8950</v>
      </c>
      <c r="E8697" s="752" t="s">
        <v>430</v>
      </c>
      <c r="F8697" s="752" t="s">
        <v>212</v>
      </c>
    </row>
    <row r="8698" spans="2:6" x14ac:dyDescent="0.35">
      <c r="B8698" s="752" t="s">
        <v>1700</v>
      </c>
      <c r="C8698" s="752">
        <v>4178</v>
      </c>
      <c r="D8698" s="343" t="s">
        <v>8949</v>
      </c>
      <c r="E8698" s="752" t="s">
        <v>430</v>
      </c>
      <c r="F8698" s="752" t="s">
        <v>212</v>
      </c>
    </row>
    <row r="8699" spans="2:6" x14ac:dyDescent="0.35">
      <c r="B8699" s="752" t="s">
        <v>1700</v>
      </c>
      <c r="C8699" s="752">
        <v>4178</v>
      </c>
      <c r="D8699" s="343" t="s">
        <v>8948</v>
      </c>
      <c r="E8699" s="752" t="s">
        <v>430</v>
      </c>
      <c r="F8699" s="752" t="s">
        <v>212</v>
      </c>
    </row>
    <row r="8700" spans="2:6" x14ac:dyDescent="0.35">
      <c r="B8700" s="752" t="s">
        <v>1700</v>
      </c>
      <c r="C8700" s="752">
        <v>4178</v>
      </c>
      <c r="D8700" s="343" t="s">
        <v>8947</v>
      </c>
      <c r="E8700" s="752" t="s">
        <v>430</v>
      </c>
      <c r="F8700" s="752" t="s">
        <v>212</v>
      </c>
    </row>
    <row r="8701" spans="2:6" x14ac:dyDescent="0.35">
      <c r="B8701" s="752" t="s">
        <v>1700</v>
      </c>
      <c r="C8701" s="752">
        <v>4178</v>
      </c>
      <c r="D8701" s="343" t="s">
        <v>8946</v>
      </c>
      <c r="E8701" s="752" t="s">
        <v>430</v>
      </c>
      <c r="F8701" s="752" t="s">
        <v>212</v>
      </c>
    </row>
    <row r="8702" spans="2:6" x14ac:dyDescent="0.35">
      <c r="B8702" s="752" t="s">
        <v>1700</v>
      </c>
      <c r="C8702" s="752">
        <v>4178</v>
      </c>
      <c r="D8702" s="343" t="s">
        <v>8945</v>
      </c>
      <c r="E8702" s="752" t="s">
        <v>430</v>
      </c>
      <c r="F8702" s="752" t="s">
        <v>212</v>
      </c>
    </row>
    <row r="8703" spans="2:6" x14ac:dyDescent="0.35">
      <c r="B8703" s="752" t="s">
        <v>1700</v>
      </c>
      <c r="C8703" s="752">
        <v>4178</v>
      </c>
      <c r="D8703" s="343" t="s">
        <v>8944</v>
      </c>
      <c r="E8703" s="752" t="s">
        <v>430</v>
      </c>
      <c r="F8703" s="752" t="s">
        <v>212</v>
      </c>
    </row>
    <row r="8704" spans="2:6" x14ac:dyDescent="0.35">
      <c r="B8704" s="752" t="s">
        <v>1700</v>
      </c>
      <c r="C8704" s="752">
        <v>4179</v>
      </c>
      <c r="D8704" s="343" t="s">
        <v>8943</v>
      </c>
      <c r="E8704" s="752" t="s">
        <v>430</v>
      </c>
      <c r="F8704" s="752" t="s">
        <v>212</v>
      </c>
    </row>
    <row r="8705" spans="2:6" x14ac:dyDescent="0.35">
      <c r="B8705" s="752" t="s">
        <v>1700</v>
      </c>
      <c r="C8705" s="752">
        <v>4179</v>
      </c>
      <c r="D8705" s="343" t="s">
        <v>8942</v>
      </c>
      <c r="E8705" s="752" t="s">
        <v>430</v>
      </c>
      <c r="F8705" s="752" t="s">
        <v>212</v>
      </c>
    </row>
    <row r="8706" spans="2:6" x14ac:dyDescent="0.35">
      <c r="B8706" s="752" t="s">
        <v>1700</v>
      </c>
      <c r="C8706" s="752">
        <v>4179</v>
      </c>
      <c r="D8706" s="343" t="s">
        <v>8941</v>
      </c>
      <c r="E8706" s="752" t="s">
        <v>430</v>
      </c>
      <c r="F8706" s="752" t="s">
        <v>212</v>
      </c>
    </row>
    <row r="8707" spans="2:6" x14ac:dyDescent="0.35">
      <c r="B8707" s="752" t="s">
        <v>1700</v>
      </c>
      <c r="C8707" s="752">
        <v>4183</v>
      </c>
      <c r="D8707" s="343" t="s">
        <v>8940</v>
      </c>
      <c r="E8707" s="752" t="s">
        <v>430</v>
      </c>
      <c r="F8707" s="752" t="s">
        <v>1711</v>
      </c>
    </row>
    <row r="8708" spans="2:6" x14ac:dyDescent="0.35">
      <c r="B8708" s="752" t="s">
        <v>1700</v>
      </c>
      <c r="C8708" s="752">
        <v>4183</v>
      </c>
      <c r="D8708" s="343" t="s">
        <v>8939</v>
      </c>
      <c r="E8708" s="752" t="s">
        <v>430</v>
      </c>
      <c r="F8708" s="752" t="s">
        <v>1711</v>
      </c>
    </row>
    <row r="8709" spans="2:6" x14ac:dyDescent="0.35">
      <c r="B8709" s="752" t="s">
        <v>1700</v>
      </c>
      <c r="C8709" s="752">
        <v>4183</v>
      </c>
      <c r="D8709" s="343" t="s">
        <v>8938</v>
      </c>
      <c r="E8709" s="752" t="s">
        <v>430</v>
      </c>
      <c r="F8709" s="752" t="s">
        <v>1711</v>
      </c>
    </row>
    <row r="8710" spans="2:6" x14ac:dyDescent="0.35">
      <c r="B8710" s="752" t="s">
        <v>1700</v>
      </c>
      <c r="C8710" s="752">
        <v>4183</v>
      </c>
      <c r="D8710" s="343" t="s">
        <v>8937</v>
      </c>
      <c r="E8710" s="752" t="s">
        <v>430</v>
      </c>
      <c r="F8710" s="752" t="s">
        <v>1711</v>
      </c>
    </row>
    <row r="8711" spans="2:6" x14ac:dyDescent="0.35">
      <c r="B8711" s="752" t="s">
        <v>1700</v>
      </c>
      <c r="C8711" s="752">
        <v>4183</v>
      </c>
      <c r="D8711" s="343" t="s">
        <v>8936</v>
      </c>
      <c r="E8711" s="752" t="s">
        <v>430</v>
      </c>
      <c r="F8711" s="752" t="s">
        <v>1711</v>
      </c>
    </row>
    <row r="8712" spans="2:6" x14ac:dyDescent="0.35">
      <c r="B8712" s="752" t="s">
        <v>1700</v>
      </c>
      <c r="C8712" s="752">
        <v>4184</v>
      </c>
      <c r="D8712" s="343" t="s">
        <v>8935</v>
      </c>
      <c r="E8712" s="752" t="s">
        <v>430</v>
      </c>
      <c r="F8712" s="752" t="s">
        <v>1698</v>
      </c>
    </row>
    <row r="8713" spans="2:6" x14ac:dyDescent="0.35">
      <c r="B8713" s="752" t="s">
        <v>1700</v>
      </c>
      <c r="C8713" s="752">
        <v>4184</v>
      </c>
      <c r="D8713" s="343" t="s">
        <v>8934</v>
      </c>
      <c r="E8713" s="752" t="s">
        <v>430</v>
      </c>
      <c r="F8713" s="752" t="s">
        <v>1698</v>
      </c>
    </row>
    <row r="8714" spans="2:6" x14ac:dyDescent="0.35">
      <c r="B8714" s="752" t="s">
        <v>1700</v>
      </c>
      <c r="C8714" s="752">
        <v>4184</v>
      </c>
      <c r="D8714" s="343" t="s">
        <v>8933</v>
      </c>
      <c r="E8714" s="752" t="s">
        <v>430</v>
      </c>
      <c r="F8714" s="752" t="s">
        <v>1698</v>
      </c>
    </row>
    <row r="8715" spans="2:6" x14ac:dyDescent="0.35">
      <c r="B8715" s="752" t="s">
        <v>1700</v>
      </c>
      <c r="C8715" s="752">
        <v>4184</v>
      </c>
      <c r="D8715" s="343" t="s">
        <v>8932</v>
      </c>
      <c r="E8715" s="752" t="s">
        <v>430</v>
      </c>
      <c r="F8715" s="752" t="s">
        <v>1698</v>
      </c>
    </row>
    <row r="8716" spans="2:6" x14ac:dyDescent="0.35">
      <c r="B8716" s="752" t="s">
        <v>1700</v>
      </c>
      <c r="C8716" s="752">
        <v>4184</v>
      </c>
      <c r="D8716" s="343" t="s">
        <v>8931</v>
      </c>
      <c r="E8716" s="752" t="s">
        <v>430</v>
      </c>
      <c r="F8716" s="752" t="s">
        <v>1698</v>
      </c>
    </row>
    <row r="8717" spans="2:6" x14ac:dyDescent="0.35">
      <c r="B8717" s="752" t="s">
        <v>1700</v>
      </c>
      <c r="C8717" s="752">
        <v>4184</v>
      </c>
      <c r="D8717" s="343" t="s">
        <v>8930</v>
      </c>
      <c r="E8717" s="752" t="s">
        <v>430</v>
      </c>
      <c r="F8717" s="752" t="s">
        <v>1698</v>
      </c>
    </row>
    <row r="8718" spans="2:6" x14ac:dyDescent="0.35">
      <c r="B8718" s="752" t="s">
        <v>1700</v>
      </c>
      <c r="C8718" s="752">
        <v>4205</v>
      </c>
      <c r="D8718" s="343" t="s">
        <v>8929</v>
      </c>
      <c r="E8718" s="752" t="s">
        <v>430</v>
      </c>
      <c r="F8718" s="752" t="s">
        <v>212</v>
      </c>
    </row>
    <row r="8719" spans="2:6" x14ac:dyDescent="0.35">
      <c r="B8719" s="752" t="s">
        <v>1700</v>
      </c>
      <c r="C8719" s="752">
        <v>4207</v>
      </c>
      <c r="D8719" s="343" t="s">
        <v>2013</v>
      </c>
      <c r="E8719" s="752" t="s">
        <v>430</v>
      </c>
      <c r="F8719" s="752" t="s">
        <v>212</v>
      </c>
    </row>
    <row r="8720" spans="2:6" x14ac:dyDescent="0.35">
      <c r="B8720" s="752" t="s">
        <v>1700</v>
      </c>
      <c r="C8720" s="752">
        <v>4207</v>
      </c>
      <c r="D8720" s="343" t="s">
        <v>8928</v>
      </c>
      <c r="E8720" s="752" t="s">
        <v>430</v>
      </c>
      <c r="F8720" s="752" t="s">
        <v>212</v>
      </c>
    </row>
    <row r="8721" spans="2:6" x14ac:dyDescent="0.35">
      <c r="B8721" s="752" t="s">
        <v>1700</v>
      </c>
      <c r="C8721" s="752">
        <v>4207</v>
      </c>
      <c r="D8721" s="343" t="s">
        <v>8927</v>
      </c>
      <c r="E8721" s="752" t="s">
        <v>430</v>
      </c>
      <c r="F8721" s="752" t="s">
        <v>212</v>
      </c>
    </row>
    <row r="8722" spans="2:6" x14ac:dyDescent="0.35">
      <c r="B8722" s="752" t="s">
        <v>1700</v>
      </c>
      <c r="C8722" s="752">
        <v>4207</v>
      </c>
      <c r="D8722" s="343" t="s">
        <v>8926</v>
      </c>
      <c r="E8722" s="752" t="s">
        <v>430</v>
      </c>
      <c r="F8722" s="752" t="s">
        <v>212</v>
      </c>
    </row>
    <row r="8723" spans="2:6" x14ac:dyDescent="0.35">
      <c r="B8723" s="752" t="s">
        <v>1700</v>
      </c>
      <c r="C8723" s="752">
        <v>4207</v>
      </c>
      <c r="D8723" s="343" t="s">
        <v>8925</v>
      </c>
      <c r="E8723" s="752" t="s">
        <v>430</v>
      </c>
      <c r="F8723" s="752" t="s">
        <v>212</v>
      </c>
    </row>
    <row r="8724" spans="2:6" x14ac:dyDescent="0.35">
      <c r="B8724" s="752" t="s">
        <v>1700</v>
      </c>
      <c r="C8724" s="752">
        <v>4207</v>
      </c>
      <c r="D8724" s="343" t="s">
        <v>8924</v>
      </c>
      <c r="E8724" s="752" t="s">
        <v>430</v>
      </c>
      <c r="F8724" s="752" t="s">
        <v>212</v>
      </c>
    </row>
    <row r="8725" spans="2:6" x14ac:dyDescent="0.35">
      <c r="B8725" s="752" t="s">
        <v>1700</v>
      </c>
      <c r="C8725" s="752">
        <v>4207</v>
      </c>
      <c r="D8725" s="343" t="s">
        <v>7825</v>
      </c>
      <c r="E8725" s="752" t="s">
        <v>430</v>
      </c>
      <c r="F8725" s="752" t="s">
        <v>212</v>
      </c>
    </row>
    <row r="8726" spans="2:6" x14ac:dyDescent="0.35">
      <c r="B8726" s="752" t="s">
        <v>1700</v>
      </c>
      <c r="C8726" s="752">
        <v>4207</v>
      </c>
      <c r="D8726" s="343" t="s">
        <v>8923</v>
      </c>
      <c r="E8726" s="752" t="s">
        <v>430</v>
      </c>
      <c r="F8726" s="752" t="s">
        <v>212</v>
      </c>
    </row>
    <row r="8727" spans="2:6" x14ac:dyDescent="0.35">
      <c r="B8727" s="752" t="s">
        <v>1700</v>
      </c>
      <c r="C8727" s="752">
        <v>4207</v>
      </c>
      <c r="D8727" s="343" t="s">
        <v>8922</v>
      </c>
      <c r="E8727" s="752" t="s">
        <v>430</v>
      </c>
      <c r="F8727" s="752" t="s">
        <v>212</v>
      </c>
    </row>
    <row r="8728" spans="2:6" x14ac:dyDescent="0.35">
      <c r="B8728" s="752" t="s">
        <v>1700</v>
      </c>
      <c r="C8728" s="752">
        <v>4207</v>
      </c>
      <c r="D8728" s="343" t="s">
        <v>8921</v>
      </c>
      <c r="E8728" s="752" t="s">
        <v>430</v>
      </c>
      <c r="F8728" s="752" t="s">
        <v>212</v>
      </c>
    </row>
    <row r="8729" spans="2:6" x14ac:dyDescent="0.35">
      <c r="B8729" s="752" t="s">
        <v>1700</v>
      </c>
      <c r="C8729" s="752">
        <v>4207</v>
      </c>
      <c r="D8729" s="343" t="s">
        <v>8920</v>
      </c>
      <c r="E8729" s="752" t="s">
        <v>430</v>
      </c>
      <c r="F8729" s="752" t="s">
        <v>212</v>
      </c>
    </row>
    <row r="8730" spans="2:6" x14ac:dyDescent="0.35">
      <c r="B8730" s="752" t="s">
        <v>1700</v>
      </c>
      <c r="C8730" s="752">
        <v>4207</v>
      </c>
      <c r="D8730" s="343" t="s">
        <v>8919</v>
      </c>
      <c r="E8730" s="752" t="s">
        <v>430</v>
      </c>
      <c r="F8730" s="752" t="s">
        <v>212</v>
      </c>
    </row>
    <row r="8731" spans="2:6" x14ac:dyDescent="0.35">
      <c r="B8731" s="752" t="s">
        <v>1700</v>
      </c>
      <c r="C8731" s="752">
        <v>4207</v>
      </c>
      <c r="D8731" s="343" t="s">
        <v>8918</v>
      </c>
      <c r="E8731" s="752" t="s">
        <v>430</v>
      </c>
      <c r="F8731" s="752" t="s">
        <v>212</v>
      </c>
    </row>
    <row r="8732" spans="2:6" x14ac:dyDescent="0.35">
      <c r="B8732" s="752" t="s">
        <v>1700</v>
      </c>
      <c r="C8732" s="752">
        <v>4207</v>
      </c>
      <c r="D8732" s="343" t="s">
        <v>8917</v>
      </c>
      <c r="E8732" s="752" t="s">
        <v>430</v>
      </c>
      <c r="F8732" s="752" t="s">
        <v>212</v>
      </c>
    </row>
    <row r="8733" spans="2:6" x14ac:dyDescent="0.35">
      <c r="B8733" s="752" t="s">
        <v>1700</v>
      </c>
      <c r="C8733" s="752">
        <v>4207</v>
      </c>
      <c r="D8733" s="343" t="s">
        <v>8916</v>
      </c>
      <c r="E8733" s="752" t="s">
        <v>430</v>
      </c>
      <c r="F8733" s="752" t="s">
        <v>212</v>
      </c>
    </row>
    <row r="8734" spans="2:6" x14ac:dyDescent="0.35">
      <c r="B8734" s="752" t="s">
        <v>1700</v>
      </c>
      <c r="C8734" s="752">
        <v>4207</v>
      </c>
      <c r="D8734" s="343" t="s">
        <v>8915</v>
      </c>
      <c r="E8734" s="752" t="s">
        <v>430</v>
      </c>
      <c r="F8734" s="752" t="s">
        <v>212</v>
      </c>
    </row>
    <row r="8735" spans="2:6" x14ac:dyDescent="0.35">
      <c r="B8735" s="752" t="s">
        <v>1700</v>
      </c>
      <c r="C8735" s="752">
        <v>4207</v>
      </c>
      <c r="D8735" s="343" t="s">
        <v>8914</v>
      </c>
      <c r="E8735" s="752" t="s">
        <v>430</v>
      </c>
      <c r="F8735" s="752" t="s">
        <v>212</v>
      </c>
    </row>
    <row r="8736" spans="2:6" x14ac:dyDescent="0.35">
      <c r="B8736" s="752" t="s">
        <v>1700</v>
      </c>
      <c r="C8736" s="752">
        <v>4207</v>
      </c>
      <c r="D8736" s="343" t="s">
        <v>8913</v>
      </c>
      <c r="E8736" s="752" t="s">
        <v>430</v>
      </c>
      <c r="F8736" s="752" t="s">
        <v>212</v>
      </c>
    </row>
    <row r="8737" spans="2:9" x14ac:dyDescent="0.35">
      <c r="B8737" s="752" t="s">
        <v>1700</v>
      </c>
      <c r="C8737" s="752">
        <v>4207</v>
      </c>
      <c r="D8737" s="343" t="s">
        <v>8912</v>
      </c>
      <c r="E8737" s="752" t="s">
        <v>430</v>
      </c>
      <c r="F8737" s="752" t="s">
        <v>212</v>
      </c>
    </row>
    <row r="8738" spans="2:9" x14ac:dyDescent="0.35">
      <c r="B8738" s="752" t="s">
        <v>1700</v>
      </c>
      <c r="C8738" s="752">
        <v>4207</v>
      </c>
      <c r="D8738" s="343" t="s">
        <v>8911</v>
      </c>
      <c r="E8738" s="752" t="s">
        <v>430</v>
      </c>
      <c r="F8738" s="752" t="s">
        <v>212</v>
      </c>
    </row>
    <row r="8739" spans="2:9" x14ac:dyDescent="0.35">
      <c r="B8739" s="752" t="s">
        <v>1700</v>
      </c>
      <c r="C8739" s="752">
        <v>4207</v>
      </c>
      <c r="D8739" s="343" t="s">
        <v>8910</v>
      </c>
      <c r="E8739" s="752" t="s">
        <v>430</v>
      </c>
      <c r="F8739" s="752" t="s">
        <v>212</v>
      </c>
    </row>
    <row r="8740" spans="2:9" x14ac:dyDescent="0.35">
      <c r="B8740" s="752" t="s">
        <v>1700</v>
      </c>
      <c r="C8740" s="752">
        <v>4207</v>
      </c>
      <c r="D8740" s="343" t="s">
        <v>8909</v>
      </c>
      <c r="E8740" s="752" t="s">
        <v>430</v>
      </c>
      <c r="F8740" s="752" t="s">
        <v>212</v>
      </c>
    </row>
    <row r="8741" spans="2:9" x14ac:dyDescent="0.35">
      <c r="B8741" s="752" t="s">
        <v>1700</v>
      </c>
      <c r="C8741" s="752">
        <v>4208</v>
      </c>
      <c r="D8741" s="343" t="s">
        <v>5802</v>
      </c>
      <c r="E8741" s="752" t="s">
        <v>430</v>
      </c>
      <c r="F8741" s="752" t="s">
        <v>212</v>
      </c>
    </row>
    <row r="8742" spans="2:9" x14ac:dyDescent="0.35">
      <c r="B8742" s="752" t="s">
        <v>1700</v>
      </c>
      <c r="C8742" s="752">
        <v>4208</v>
      </c>
      <c r="D8742" s="343" t="s">
        <v>8908</v>
      </c>
      <c r="E8742" s="752" t="s">
        <v>430</v>
      </c>
      <c r="F8742" s="752" t="s">
        <v>212</v>
      </c>
    </row>
    <row r="8743" spans="2:9" x14ac:dyDescent="0.35">
      <c r="B8743" s="752" t="s">
        <v>1700</v>
      </c>
      <c r="C8743" s="752">
        <v>4208</v>
      </c>
      <c r="D8743" s="343" t="s">
        <v>8907</v>
      </c>
      <c r="E8743" s="752" t="s">
        <v>430</v>
      </c>
      <c r="F8743" s="752" t="s">
        <v>212</v>
      </c>
    </row>
    <row r="8744" spans="2:9" x14ac:dyDescent="0.35">
      <c r="B8744" s="752" t="s">
        <v>1700</v>
      </c>
      <c r="C8744" s="752">
        <v>4208</v>
      </c>
      <c r="D8744" s="343" t="s">
        <v>8906</v>
      </c>
      <c r="E8744" s="752" t="s">
        <v>430</v>
      </c>
      <c r="F8744" s="752" t="s">
        <v>212</v>
      </c>
    </row>
    <row r="8745" spans="2:9" s="757" customFormat="1" x14ac:dyDescent="0.35">
      <c r="B8745" s="752" t="s">
        <v>1700</v>
      </c>
      <c r="C8745" s="752">
        <v>4208</v>
      </c>
      <c r="D8745" s="343" t="s">
        <v>8905</v>
      </c>
      <c r="E8745" s="752" t="s">
        <v>430</v>
      </c>
      <c r="F8745" s="752" t="s">
        <v>212</v>
      </c>
      <c r="I8745" s="758"/>
    </row>
    <row r="8746" spans="2:9" x14ac:dyDescent="0.35">
      <c r="B8746" s="752" t="s">
        <v>1700</v>
      </c>
      <c r="C8746" s="752">
        <v>4208</v>
      </c>
      <c r="D8746" s="343" t="s">
        <v>8904</v>
      </c>
      <c r="E8746" s="752" t="s">
        <v>430</v>
      </c>
      <c r="F8746" s="752" t="s">
        <v>212</v>
      </c>
    </row>
    <row r="8747" spans="2:9" x14ac:dyDescent="0.35">
      <c r="B8747" s="752" t="s">
        <v>1700</v>
      </c>
      <c r="C8747" s="752">
        <v>4209</v>
      </c>
      <c r="D8747" s="343" t="s">
        <v>8903</v>
      </c>
      <c r="E8747" s="752" t="s">
        <v>430</v>
      </c>
      <c r="F8747" s="752" t="s">
        <v>212</v>
      </c>
    </row>
    <row r="8748" spans="2:9" x14ac:dyDescent="0.35">
      <c r="B8748" s="752" t="s">
        <v>1700</v>
      </c>
      <c r="C8748" s="752">
        <v>4209</v>
      </c>
      <c r="D8748" s="343" t="s">
        <v>8902</v>
      </c>
      <c r="E8748" s="752" t="s">
        <v>430</v>
      </c>
      <c r="F8748" s="752" t="s">
        <v>212</v>
      </c>
    </row>
    <row r="8749" spans="2:9" x14ac:dyDescent="0.35">
      <c r="B8749" s="752" t="s">
        <v>1700</v>
      </c>
      <c r="C8749" s="752">
        <v>4209</v>
      </c>
      <c r="D8749" s="343" t="s">
        <v>8901</v>
      </c>
      <c r="E8749" s="752" t="s">
        <v>430</v>
      </c>
      <c r="F8749" s="752" t="s">
        <v>212</v>
      </c>
    </row>
    <row r="8750" spans="2:9" x14ac:dyDescent="0.35">
      <c r="B8750" s="752" t="s">
        <v>1700</v>
      </c>
      <c r="C8750" s="752">
        <v>4209</v>
      </c>
      <c r="D8750" s="343" t="s">
        <v>8900</v>
      </c>
      <c r="E8750" s="752" t="s">
        <v>430</v>
      </c>
      <c r="F8750" s="752" t="s">
        <v>212</v>
      </c>
    </row>
    <row r="8751" spans="2:9" x14ac:dyDescent="0.35">
      <c r="B8751" s="752" t="s">
        <v>1700</v>
      </c>
      <c r="C8751" s="752">
        <v>4210</v>
      </c>
      <c r="D8751" s="343" t="s">
        <v>8899</v>
      </c>
      <c r="E8751" s="752" t="s">
        <v>430</v>
      </c>
      <c r="F8751" s="752" t="s">
        <v>212</v>
      </c>
    </row>
    <row r="8752" spans="2:9" x14ac:dyDescent="0.35">
      <c r="B8752" s="752" t="s">
        <v>1700</v>
      </c>
      <c r="C8752" s="752">
        <v>4210</v>
      </c>
      <c r="D8752" s="343" t="s">
        <v>8898</v>
      </c>
      <c r="E8752" s="752" t="s">
        <v>430</v>
      </c>
      <c r="F8752" s="752" t="s">
        <v>212</v>
      </c>
    </row>
    <row r="8753" spans="2:9" x14ac:dyDescent="0.35">
      <c r="B8753" s="752" t="s">
        <v>1700</v>
      </c>
      <c r="C8753" s="752">
        <v>4210</v>
      </c>
      <c r="D8753" s="343" t="s">
        <v>8897</v>
      </c>
      <c r="E8753" s="752" t="s">
        <v>430</v>
      </c>
      <c r="F8753" s="752" t="s">
        <v>212</v>
      </c>
    </row>
    <row r="8754" spans="2:9" x14ac:dyDescent="0.35">
      <c r="B8754" s="752" t="s">
        <v>1700</v>
      </c>
      <c r="C8754" s="752">
        <v>4210</v>
      </c>
      <c r="D8754" s="343" t="s">
        <v>8896</v>
      </c>
      <c r="E8754" s="752" t="s">
        <v>430</v>
      </c>
      <c r="F8754" s="752" t="s">
        <v>212</v>
      </c>
    </row>
    <row r="8755" spans="2:9" x14ac:dyDescent="0.35">
      <c r="B8755" s="752" t="s">
        <v>1700</v>
      </c>
      <c r="C8755" s="752">
        <v>4211</v>
      </c>
      <c r="D8755" s="343" t="s">
        <v>8895</v>
      </c>
      <c r="E8755" s="752" t="s">
        <v>430</v>
      </c>
      <c r="F8755" s="752" t="s">
        <v>212</v>
      </c>
    </row>
    <row r="8756" spans="2:9" x14ac:dyDescent="0.35">
      <c r="B8756" s="752" t="s">
        <v>1700</v>
      </c>
      <c r="C8756" s="752">
        <v>4211</v>
      </c>
      <c r="D8756" s="343" t="s">
        <v>8894</v>
      </c>
      <c r="E8756" s="752" t="s">
        <v>430</v>
      </c>
      <c r="F8756" s="752" t="s">
        <v>212</v>
      </c>
    </row>
    <row r="8757" spans="2:9" x14ac:dyDescent="0.35">
      <c r="B8757" s="752" t="s">
        <v>1700</v>
      </c>
      <c r="C8757" s="752">
        <v>4211</v>
      </c>
      <c r="D8757" s="343" t="s">
        <v>8893</v>
      </c>
      <c r="E8757" s="752" t="s">
        <v>430</v>
      </c>
      <c r="F8757" s="752" t="s">
        <v>212</v>
      </c>
    </row>
    <row r="8758" spans="2:9" x14ac:dyDescent="0.35">
      <c r="B8758" s="752" t="s">
        <v>1700</v>
      </c>
      <c r="C8758" s="752">
        <v>4211</v>
      </c>
      <c r="D8758" s="343" t="s">
        <v>8892</v>
      </c>
      <c r="E8758" s="752" t="s">
        <v>430</v>
      </c>
      <c r="F8758" s="752" t="s">
        <v>212</v>
      </c>
    </row>
    <row r="8759" spans="2:9" x14ac:dyDescent="0.35">
      <c r="B8759" s="752" t="s">
        <v>1700</v>
      </c>
      <c r="C8759" s="752">
        <v>4211</v>
      </c>
      <c r="D8759" s="343" t="s">
        <v>8891</v>
      </c>
      <c r="E8759" s="752" t="s">
        <v>430</v>
      </c>
      <c r="F8759" s="752" t="s">
        <v>212</v>
      </c>
    </row>
    <row r="8760" spans="2:9" x14ac:dyDescent="0.35">
      <c r="B8760" s="752" t="s">
        <v>1700</v>
      </c>
      <c r="C8760" s="752">
        <v>4211</v>
      </c>
      <c r="D8760" s="343" t="s">
        <v>8890</v>
      </c>
      <c r="E8760" s="752" t="s">
        <v>430</v>
      </c>
      <c r="F8760" s="752" t="s">
        <v>212</v>
      </c>
    </row>
    <row r="8761" spans="2:9" s="343" customFormat="1" x14ac:dyDescent="0.35">
      <c r="B8761" s="752" t="s">
        <v>1700</v>
      </c>
      <c r="C8761" s="752">
        <v>4211</v>
      </c>
      <c r="D8761" s="343" t="s">
        <v>8889</v>
      </c>
      <c r="E8761" s="752" t="s">
        <v>430</v>
      </c>
      <c r="F8761" s="752" t="s">
        <v>212</v>
      </c>
      <c r="I8761" s="756"/>
    </row>
    <row r="8762" spans="2:9" x14ac:dyDescent="0.35">
      <c r="B8762" s="752" t="s">
        <v>1700</v>
      </c>
      <c r="C8762" s="752">
        <v>4211</v>
      </c>
      <c r="D8762" s="343" t="s">
        <v>8888</v>
      </c>
      <c r="E8762" s="752" t="s">
        <v>430</v>
      </c>
      <c r="F8762" s="752" t="s">
        <v>212</v>
      </c>
    </row>
    <row r="8763" spans="2:9" x14ac:dyDescent="0.35">
      <c r="B8763" s="752" t="s">
        <v>1700</v>
      </c>
      <c r="C8763" s="752">
        <v>4211</v>
      </c>
      <c r="D8763" s="343" t="s">
        <v>8887</v>
      </c>
      <c r="E8763" s="752" t="s">
        <v>430</v>
      </c>
      <c r="F8763" s="752" t="s">
        <v>212</v>
      </c>
    </row>
    <row r="8764" spans="2:9" x14ac:dyDescent="0.35">
      <c r="B8764" s="752" t="s">
        <v>1700</v>
      </c>
      <c r="C8764" s="752">
        <v>4211</v>
      </c>
      <c r="D8764" s="343" t="s">
        <v>8886</v>
      </c>
      <c r="E8764" s="752" t="s">
        <v>430</v>
      </c>
      <c r="F8764" s="752" t="s">
        <v>212</v>
      </c>
    </row>
    <row r="8765" spans="2:9" x14ac:dyDescent="0.35">
      <c r="B8765" s="752" t="s">
        <v>1700</v>
      </c>
      <c r="C8765" s="752">
        <v>4211</v>
      </c>
      <c r="D8765" s="343" t="s">
        <v>8885</v>
      </c>
      <c r="E8765" s="752" t="s">
        <v>430</v>
      </c>
      <c r="F8765" s="752" t="s">
        <v>212</v>
      </c>
    </row>
    <row r="8766" spans="2:9" x14ac:dyDescent="0.35">
      <c r="B8766" s="752" t="s">
        <v>1700</v>
      </c>
      <c r="C8766" s="752">
        <v>4211</v>
      </c>
      <c r="D8766" s="343" t="s">
        <v>8884</v>
      </c>
      <c r="E8766" s="752" t="s">
        <v>430</v>
      </c>
      <c r="F8766" s="752" t="s">
        <v>212</v>
      </c>
    </row>
    <row r="8767" spans="2:9" x14ac:dyDescent="0.35">
      <c r="B8767" s="752" t="s">
        <v>1700</v>
      </c>
      <c r="C8767" s="752">
        <v>4211</v>
      </c>
      <c r="D8767" s="343" t="s">
        <v>8883</v>
      </c>
      <c r="E8767" s="752" t="s">
        <v>430</v>
      </c>
      <c r="F8767" s="752" t="s">
        <v>212</v>
      </c>
    </row>
    <row r="8768" spans="2:9" x14ac:dyDescent="0.35">
      <c r="B8768" s="752" t="s">
        <v>1700</v>
      </c>
      <c r="C8768" s="752">
        <v>4211</v>
      </c>
      <c r="D8768" s="343" t="s">
        <v>8882</v>
      </c>
      <c r="E8768" s="752" t="s">
        <v>430</v>
      </c>
      <c r="F8768" s="752" t="s">
        <v>212</v>
      </c>
    </row>
    <row r="8769" spans="2:9" x14ac:dyDescent="0.35">
      <c r="B8769" s="752" t="s">
        <v>1700</v>
      </c>
      <c r="C8769" s="752">
        <v>4211</v>
      </c>
      <c r="D8769" s="343" t="s">
        <v>8881</v>
      </c>
      <c r="E8769" s="752" t="s">
        <v>430</v>
      </c>
      <c r="F8769" s="752" t="s">
        <v>212</v>
      </c>
    </row>
    <row r="8770" spans="2:9" x14ac:dyDescent="0.35">
      <c r="B8770" s="752" t="s">
        <v>1700</v>
      </c>
      <c r="C8770" s="752">
        <v>4211</v>
      </c>
      <c r="D8770" s="343" t="s">
        <v>8880</v>
      </c>
      <c r="E8770" s="752" t="s">
        <v>430</v>
      </c>
      <c r="F8770" s="752" t="s">
        <v>1698</v>
      </c>
    </row>
    <row r="8771" spans="2:9" x14ac:dyDescent="0.35">
      <c r="B8771" s="752" t="s">
        <v>1700</v>
      </c>
      <c r="C8771" s="752">
        <v>4212</v>
      </c>
      <c r="D8771" s="343" t="s">
        <v>8879</v>
      </c>
      <c r="E8771" s="752" t="s">
        <v>430</v>
      </c>
      <c r="F8771" s="752" t="s">
        <v>212</v>
      </c>
    </row>
    <row r="8772" spans="2:9" x14ac:dyDescent="0.35">
      <c r="B8772" s="752" t="s">
        <v>1700</v>
      </c>
      <c r="C8772" s="752">
        <v>4212</v>
      </c>
      <c r="D8772" s="343" t="s">
        <v>8878</v>
      </c>
      <c r="E8772" s="752" t="s">
        <v>430</v>
      </c>
      <c r="F8772" s="752" t="s">
        <v>212</v>
      </c>
    </row>
    <row r="8773" spans="2:9" x14ac:dyDescent="0.35">
      <c r="B8773" s="752" t="s">
        <v>1700</v>
      </c>
      <c r="C8773" s="752">
        <v>4212</v>
      </c>
      <c r="D8773" s="343" t="s">
        <v>8877</v>
      </c>
      <c r="E8773" s="752" t="s">
        <v>430</v>
      </c>
      <c r="F8773" s="752" t="s">
        <v>212</v>
      </c>
    </row>
    <row r="8774" spans="2:9" x14ac:dyDescent="0.35">
      <c r="B8774" s="752" t="s">
        <v>1700</v>
      </c>
      <c r="C8774" s="752">
        <v>4212</v>
      </c>
      <c r="D8774" s="343" t="s">
        <v>8876</v>
      </c>
      <c r="E8774" s="752" t="s">
        <v>430</v>
      </c>
      <c r="F8774" s="752" t="s">
        <v>212</v>
      </c>
    </row>
    <row r="8775" spans="2:9" x14ac:dyDescent="0.35">
      <c r="B8775" s="752" t="s">
        <v>1700</v>
      </c>
      <c r="C8775" s="752">
        <v>4213</v>
      </c>
      <c r="D8775" s="343" t="s">
        <v>8875</v>
      </c>
      <c r="E8775" s="752" t="s">
        <v>430</v>
      </c>
      <c r="F8775" s="752" t="s">
        <v>212</v>
      </c>
    </row>
    <row r="8776" spans="2:9" x14ac:dyDescent="0.35">
      <c r="B8776" s="752" t="s">
        <v>1700</v>
      </c>
      <c r="C8776" s="752">
        <v>4213</v>
      </c>
      <c r="D8776" s="343" t="s">
        <v>8874</v>
      </c>
      <c r="E8776" s="752" t="s">
        <v>430</v>
      </c>
      <c r="F8776" s="752" t="s">
        <v>212</v>
      </c>
    </row>
    <row r="8777" spans="2:9" x14ac:dyDescent="0.35">
      <c r="B8777" s="752" t="s">
        <v>1700</v>
      </c>
      <c r="C8777" s="752">
        <v>4213</v>
      </c>
      <c r="D8777" s="343" t="s">
        <v>8873</v>
      </c>
      <c r="E8777" s="752" t="s">
        <v>430</v>
      </c>
      <c r="F8777" s="752" t="s">
        <v>212</v>
      </c>
    </row>
    <row r="8778" spans="2:9" x14ac:dyDescent="0.35">
      <c r="B8778" s="752" t="s">
        <v>1700</v>
      </c>
      <c r="C8778" s="752">
        <v>4213</v>
      </c>
      <c r="D8778" s="343" t="s">
        <v>8872</v>
      </c>
      <c r="E8778" s="752" t="s">
        <v>430</v>
      </c>
      <c r="F8778" s="752" t="s">
        <v>212</v>
      </c>
    </row>
    <row r="8779" spans="2:9" s="757" customFormat="1" x14ac:dyDescent="0.35">
      <c r="B8779" s="752" t="s">
        <v>1700</v>
      </c>
      <c r="C8779" s="752">
        <v>4213</v>
      </c>
      <c r="D8779" s="343" t="s">
        <v>8871</v>
      </c>
      <c r="E8779" s="752" t="s">
        <v>430</v>
      </c>
      <c r="F8779" s="752" t="s">
        <v>212</v>
      </c>
      <c r="I8779" s="758"/>
    </row>
    <row r="8780" spans="2:9" x14ac:dyDescent="0.35">
      <c r="B8780" s="752" t="s">
        <v>1700</v>
      </c>
      <c r="C8780" s="752">
        <v>4213</v>
      </c>
      <c r="D8780" s="343" t="s">
        <v>8870</v>
      </c>
      <c r="E8780" s="752" t="s">
        <v>430</v>
      </c>
      <c r="F8780" s="752" t="s">
        <v>212</v>
      </c>
    </row>
    <row r="8781" spans="2:9" x14ac:dyDescent="0.35">
      <c r="B8781" s="752" t="s">
        <v>1700</v>
      </c>
      <c r="C8781" s="752">
        <v>4213</v>
      </c>
      <c r="D8781" s="343" t="s">
        <v>8869</v>
      </c>
      <c r="E8781" s="752" t="s">
        <v>430</v>
      </c>
      <c r="F8781" s="752" t="s">
        <v>212</v>
      </c>
    </row>
    <row r="8782" spans="2:9" x14ac:dyDescent="0.35">
      <c r="B8782" s="752" t="s">
        <v>1700</v>
      </c>
      <c r="C8782" s="752">
        <v>4214</v>
      </c>
      <c r="D8782" s="343" t="s">
        <v>8868</v>
      </c>
      <c r="E8782" s="752" t="s">
        <v>430</v>
      </c>
      <c r="F8782" s="752" t="s">
        <v>212</v>
      </c>
    </row>
    <row r="8783" spans="2:9" x14ac:dyDescent="0.35">
      <c r="B8783" s="752" t="s">
        <v>1700</v>
      </c>
      <c r="C8783" s="752">
        <v>4214</v>
      </c>
      <c r="D8783" s="343" t="s">
        <v>8867</v>
      </c>
      <c r="E8783" s="752" t="s">
        <v>430</v>
      </c>
      <c r="F8783" s="752" t="s">
        <v>212</v>
      </c>
    </row>
    <row r="8784" spans="2:9" x14ac:dyDescent="0.35">
      <c r="B8784" s="752" t="s">
        <v>1700</v>
      </c>
      <c r="C8784" s="752">
        <v>4214</v>
      </c>
      <c r="D8784" s="343" t="s">
        <v>8866</v>
      </c>
      <c r="E8784" s="752" t="s">
        <v>430</v>
      </c>
      <c r="F8784" s="752" t="s">
        <v>212</v>
      </c>
    </row>
    <row r="8785" spans="2:9" x14ac:dyDescent="0.35">
      <c r="B8785" s="752" t="s">
        <v>1700</v>
      </c>
      <c r="C8785" s="752">
        <v>4214</v>
      </c>
      <c r="D8785" s="343" t="s">
        <v>8865</v>
      </c>
      <c r="E8785" s="752" t="s">
        <v>430</v>
      </c>
      <c r="F8785" s="752" t="s">
        <v>212</v>
      </c>
    </row>
    <row r="8786" spans="2:9" x14ac:dyDescent="0.35">
      <c r="B8786" s="752" t="s">
        <v>1700</v>
      </c>
      <c r="C8786" s="752">
        <v>4214</v>
      </c>
      <c r="D8786" s="343" t="s">
        <v>8864</v>
      </c>
      <c r="E8786" s="752" t="s">
        <v>430</v>
      </c>
      <c r="F8786" s="752" t="s">
        <v>212</v>
      </c>
    </row>
    <row r="8787" spans="2:9" x14ac:dyDescent="0.35">
      <c r="B8787" s="752" t="s">
        <v>1700</v>
      </c>
      <c r="C8787" s="752">
        <v>4214</v>
      </c>
      <c r="D8787" s="343" t="s">
        <v>3903</v>
      </c>
      <c r="E8787" s="752" t="s">
        <v>430</v>
      </c>
      <c r="F8787" s="752" t="s">
        <v>212</v>
      </c>
    </row>
    <row r="8788" spans="2:9" x14ac:dyDescent="0.35">
      <c r="B8788" s="752" t="s">
        <v>1700</v>
      </c>
      <c r="C8788" s="752">
        <v>4215</v>
      </c>
      <c r="D8788" s="343" t="s">
        <v>8863</v>
      </c>
      <c r="E8788" s="752" t="s">
        <v>430</v>
      </c>
      <c r="F8788" s="752" t="s">
        <v>212</v>
      </c>
    </row>
    <row r="8789" spans="2:9" x14ac:dyDescent="0.35">
      <c r="B8789" s="752" t="s">
        <v>1700</v>
      </c>
      <c r="C8789" s="752">
        <v>4215</v>
      </c>
      <c r="D8789" s="343" t="s">
        <v>8862</v>
      </c>
      <c r="E8789" s="752" t="s">
        <v>430</v>
      </c>
      <c r="F8789" s="752" t="s">
        <v>212</v>
      </c>
    </row>
    <row r="8790" spans="2:9" x14ac:dyDescent="0.35">
      <c r="B8790" s="752" t="s">
        <v>1700</v>
      </c>
      <c r="C8790" s="752">
        <v>4215</v>
      </c>
      <c r="D8790" s="343" t="s">
        <v>8861</v>
      </c>
      <c r="E8790" s="752" t="s">
        <v>430</v>
      </c>
      <c r="F8790" s="752" t="s">
        <v>212</v>
      </c>
    </row>
    <row r="8791" spans="2:9" x14ac:dyDescent="0.35">
      <c r="B8791" s="752" t="s">
        <v>1700</v>
      </c>
      <c r="C8791" s="752">
        <v>4215</v>
      </c>
      <c r="D8791" s="343" t="s">
        <v>2345</v>
      </c>
      <c r="E8791" s="752" t="s">
        <v>430</v>
      </c>
      <c r="F8791" s="752" t="s">
        <v>212</v>
      </c>
    </row>
    <row r="8792" spans="2:9" s="757" customFormat="1" x14ac:dyDescent="0.35">
      <c r="B8792" s="752" t="s">
        <v>1700</v>
      </c>
      <c r="C8792" s="752">
        <v>4215</v>
      </c>
      <c r="D8792" s="343" t="s">
        <v>8860</v>
      </c>
      <c r="E8792" s="752" t="s">
        <v>430</v>
      </c>
      <c r="F8792" s="752" t="s">
        <v>212</v>
      </c>
      <c r="I8792" s="758"/>
    </row>
    <row r="8793" spans="2:9" x14ac:dyDescent="0.35">
      <c r="B8793" s="752" t="s">
        <v>1700</v>
      </c>
      <c r="C8793" s="752">
        <v>4215</v>
      </c>
      <c r="D8793" s="343" t="s">
        <v>8859</v>
      </c>
      <c r="E8793" s="752" t="s">
        <v>430</v>
      </c>
      <c r="F8793" s="752" t="s">
        <v>212</v>
      </c>
    </row>
    <row r="8794" spans="2:9" x14ac:dyDescent="0.35">
      <c r="B8794" s="752" t="s">
        <v>1700</v>
      </c>
      <c r="C8794" s="752">
        <v>4216</v>
      </c>
      <c r="D8794" s="343" t="s">
        <v>8858</v>
      </c>
      <c r="E8794" s="752" t="s">
        <v>430</v>
      </c>
      <c r="F8794" s="752" t="s">
        <v>212</v>
      </c>
    </row>
    <row r="8795" spans="2:9" x14ac:dyDescent="0.35">
      <c r="B8795" s="752" t="s">
        <v>1700</v>
      </c>
      <c r="C8795" s="752">
        <v>4216</v>
      </c>
      <c r="D8795" s="343" t="s">
        <v>8857</v>
      </c>
      <c r="E8795" s="752" t="s">
        <v>430</v>
      </c>
      <c r="F8795" s="752" t="s">
        <v>212</v>
      </c>
    </row>
    <row r="8796" spans="2:9" x14ac:dyDescent="0.35">
      <c r="B8796" s="752" t="s">
        <v>1700</v>
      </c>
      <c r="C8796" s="752">
        <v>4216</v>
      </c>
      <c r="D8796" s="343" t="s">
        <v>8856</v>
      </c>
      <c r="E8796" s="752" t="s">
        <v>430</v>
      </c>
      <c r="F8796" s="752" t="s">
        <v>212</v>
      </c>
    </row>
    <row r="8797" spans="2:9" x14ac:dyDescent="0.35">
      <c r="B8797" s="752" t="s">
        <v>1700</v>
      </c>
      <c r="C8797" s="752">
        <v>4216</v>
      </c>
      <c r="D8797" s="343" t="s">
        <v>8855</v>
      </c>
      <c r="E8797" s="752" t="s">
        <v>430</v>
      </c>
      <c r="F8797" s="752" t="s">
        <v>212</v>
      </c>
    </row>
    <row r="8798" spans="2:9" s="757" customFormat="1" x14ac:dyDescent="0.35">
      <c r="B8798" s="752" t="s">
        <v>1700</v>
      </c>
      <c r="C8798" s="752">
        <v>4216</v>
      </c>
      <c r="D8798" s="343" t="s">
        <v>8854</v>
      </c>
      <c r="E8798" s="752" t="s">
        <v>430</v>
      </c>
      <c r="F8798" s="752" t="s">
        <v>212</v>
      </c>
      <c r="I8798" s="758"/>
    </row>
    <row r="8799" spans="2:9" x14ac:dyDescent="0.35">
      <c r="B8799" s="752" t="s">
        <v>1700</v>
      </c>
      <c r="C8799" s="752">
        <v>4216</v>
      </c>
      <c r="D8799" s="343" t="s">
        <v>8853</v>
      </c>
      <c r="E8799" s="752" t="s">
        <v>430</v>
      </c>
      <c r="F8799" s="752" t="s">
        <v>212</v>
      </c>
    </row>
    <row r="8800" spans="2:9" x14ac:dyDescent="0.35">
      <c r="B8800" s="752" t="s">
        <v>1700</v>
      </c>
      <c r="C8800" s="752">
        <v>4217</v>
      </c>
      <c r="D8800" s="343" t="s">
        <v>8852</v>
      </c>
      <c r="E8800" s="752" t="s">
        <v>430</v>
      </c>
      <c r="F8800" s="752" t="s">
        <v>210</v>
      </c>
    </row>
    <row r="8801" spans="2:9" x14ac:dyDescent="0.35">
      <c r="B8801" s="752" t="s">
        <v>1700</v>
      </c>
      <c r="C8801" s="752">
        <v>4217</v>
      </c>
      <c r="D8801" s="343" t="s">
        <v>8851</v>
      </c>
      <c r="E8801" s="752" t="s">
        <v>430</v>
      </c>
      <c r="F8801" s="752" t="s">
        <v>210</v>
      </c>
    </row>
    <row r="8802" spans="2:9" x14ac:dyDescent="0.35">
      <c r="B8802" s="752" t="s">
        <v>1700</v>
      </c>
      <c r="C8802" s="752">
        <v>4217</v>
      </c>
      <c r="D8802" s="343" t="s">
        <v>8850</v>
      </c>
      <c r="E8802" s="752" t="s">
        <v>430</v>
      </c>
      <c r="F8802" s="752" t="s">
        <v>210</v>
      </c>
    </row>
    <row r="8803" spans="2:9" x14ac:dyDescent="0.35">
      <c r="B8803" s="752" t="s">
        <v>1700</v>
      </c>
      <c r="C8803" s="752">
        <v>4217</v>
      </c>
      <c r="D8803" s="343" t="s">
        <v>8849</v>
      </c>
      <c r="E8803" s="752" t="s">
        <v>430</v>
      </c>
      <c r="F8803" s="752" t="s">
        <v>210</v>
      </c>
    </row>
    <row r="8804" spans="2:9" x14ac:dyDescent="0.35">
      <c r="B8804" s="752" t="s">
        <v>1700</v>
      </c>
      <c r="C8804" s="752">
        <v>4217</v>
      </c>
      <c r="D8804" s="343" t="s">
        <v>8848</v>
      </c>
      <c r="E8804" s="752" t="s">
        <v>430</v>
      </c>
      <c r="F8804" s="752" t="s">
        <v>210</v>
      </c>
    </row>
    <row r="8805" spans="2:9" x14ac:dyDescent="0.35">
      <c r="B8805" s="752" t="s">
        <v>1700</v>
      </c>
      <c r="C8805" s="752">
        <v>4217</v>
      </c>
      <c r="D8805" s="343" t="s">
        <v>8847</v>
      </c>
      <c r="E8805" s="752" t="s">
        <v>430</v>
      </c>
      <c r="F8805" s="752" t="s">
        <v>210</v>
      </c>
    </row>
    <row r="8806" spans="2:9" x14ac:dyDescent="0.35">
      <c r="B8806" s="752" t="s">
        <v>1700</v>
      </c>
      <c r="C8806" s="752">
        <v>4217</v>
      </c>
      <c r="D8806" s="343" t="s">
        <v>8846</v>
      </c>
      <c r="E8806" s="752" t="s">
        <v>430</v>
      </c>
      <c r="F8806" s="752" t="s">
        <v>210</v>
      </c>
    </row>
    <row r="8807" spans="2:9" x14ac:dyDescent="0.35">
      <c r="B8807" s="752" t="s">
        <v>1700</v>
      </c>
      <c r="C8807" s="752">
        <v>4218</v>
      </c>
      <c r="D8807" s="343" t="s">
        <v>8845</v>
      </c>
      <c r="E8807" s="752" t="s">
        <v>430</v>
      </c>
      <c r="F8807" s="752" t="s">
        <v>210</v>
      </c>
    </row>
    <row r="8808" spans="2:9" x14ac:dyDescent="0.35">
      <c r="B8808" s="752" t="s">
        <v>1700</v>
      </c>
      <c r="C8808" s="752">
        <v>4218</v>
      </c>
      <c r="D8808" s="343" t="s">
        <v>8844</v>
      </c>
      <c r="E8808" s="752" t="s">
        <v>430</v>
      </c>
      <c r="F8808" s="752" t="s">
        <v>210</v>
      </c>
    </row>
    <row r="8809" spans="2:9" x14ac:dyDescent="0.35">
      <c r="B8809" s="752" t="s">
        <v>1700</v>
      </c>
      <c r="C8809" s="752">
        <v>4218</v>
      </c>
      <c r="D8809" s="343" t="s">
        <v>8843</v>
      </c>
      <c r="E8809" s="752" t="s">
        <v>430</v>
      </c>
      <c r="F8809" s="752" t="s">
        <v>210</v>
      </c>
    </row>
    <row r="8810" spans="2:9" x14ac:dyDescent="0.35">
      <c r="B8810" s="752" t="s">
        <v>1700</v>
      </c>
      <c r="C8810" s="752">
        <v>4218</v>
      </c>
      <c r="D8810" s="343" t="s">
        <v>8842</v>
      </c>
      <c r="E8810" s="752" t="s">
        <v>430</v>
      </c>
      <c r="F8810" s="752" t="s">
        <v>210</v>
      </c>
    </row>
    <row r="8811" spans="2:9" x14ac:dyDescent="0.35">
      <c r="B8811" s="752" t="s">
        <v>1700</v>
      </c>
      <c r="C8811" s="752">
        <v>4218</v>
      </c>
      <c r="D8811" s="343" t="s">
        <v>8841</v>
      </c>
      <c r="E8811" s="752" t="s">
        <v>430</v>
      </c>
      <c r="F8811" s="752" t="s">
        <v>210</v>
      </c>
    </row>
    <row r="8812" spans="2:9" s="757" customFormat="1" x14ac:dyDescent="0.35">
      <c r="B8812" s="752" t="s">
        <v>1700</v>
      </c>
      <c r="C8812" s="752">
        <v>4218</v>
      </c>
      <c r="D8812" s="343" t="s">
        <v>8840</v>
      </c>
      <c r="E8812" s="752" t="s">
        <v>430</v>
      </c>
      <c r="F8812" s="752" t="s">
        <v>210</v>
      </c>
      <c r="I8812" s="758"/>
    </row>
    <row r="8813" spans="2:9" x14ac:dyDescent="0.35">
      <c r="B8813" s="752" t="s">
        <v>1700</v>
      </c>
      <c r="C8813" s="752">
        <v>4218</v>
      </c>
      <c r="D8813" s="343" t="s">
        <v>8839</v>
      </c>
      <c r="E8813" s="752" t="s">
        <v>430</v>
      </c>
      <c r="F8813" s="752" t="s">
        <v>210</v>
      </c>
    </row>
    <row r="8814" spans="2:9" x14ac:dyDescent="0.35">
      <c r="B8814" s="752" t="s">
        <v>1700</v>
      </c>
      <c r="C8814" s="752">
        <v>4220</v>
      </c>
      <c r="D8814" s="343" t="s">
        <v>8838</v>
      </c>
      <c r="E8814" s="752" t="s">
        <v>430</v>
      </c>
      <c r="F8814" s="752" t="s">
        <v>210</v>
      </c>
    </row>
    <row r="8815" spans="2:9" x14ac:dyDescent="0.35">
      <c r="B8815" s="752" t="s">
        <v>1700</v>
      </c>
      <c r="C8815" s="752">
        <v>4220</v>
      </c>
      <c r="D8815" s="343" t="s">
        <v>8837</v>
      </c>
      <c r="E8815" s="752" t="s">
        <v>430</v>
      </c>
      <c r="F8815" s="752" t="s">
        <v>210</v>
      </c>
    </row>
    <row r="8816" spans="2:9" x14ac:dyDescent="0.35">
      <c r="B8816" s="752" t="s">
        <v>1700</v>
      </c>
      <c r="C8816" s="752">
        <v>4220</v>
      </c>
      <c r="D8816" s="343" t="s">
        <v>8836</v>
      </c>
      <c r="E8816" s="752" t="s">
        <v>430</v>
      </c>
      <c r="F8816" s="752" t="s">
        <v>210</v>
      </c>
    </row>
    <row r="8817" spans="2:6" x14ac:dyDescent="0.35">
      <c r="B8817" s="752" t="s">
        <v>1700</v>
      </c>
      <c r="C8817" s="752">
        <v>4220</v>
      </c>
      <c r="D8817" s="343" t="s">
        <v>8835</v>
      </c>
      <c r="E8817" s="752" t="s">
        <v>430</v>
      </c>
      <c r="F8817" s="752" t="s">
        <v>210</v>
      </c>
    </row>
    <row r="8818" spans="2:6" x14ac:dyDescent="0.35">
      <c r="B8818" s="752" t="s">
        <v>1700</v>
      </c>
      <c r="C8818" s="752">
        <v>4220</v>
      </c>
      <c r="D8818" s="343" t="s">
        <v>8834</v>
      </c>
      <c r="E8818" s="752" t="s">
        <v>430</v>
      </c>
      <c r="F8818" s="752" t="s">
        <v>210</v>
      </c>
    </row>
    <row r="8819" spans="2:6" x14ac:dyDescent="0.35">
      <c r="B8819" s="752" t="s">
        <v>1700</v>
      </c>
      <c r="C8819" s="752">
        <v>4221</v>
      </c>
      <c r="D8819" s="343" t="s">
        <v>8833</v>
      </c>
      <c r="E8819" s="752" t="s">
        <v>430</v>
      </c>
      <c r="F8819" s="752" t="s">
        <v>210</v>
      </c>
    </row>
    <row r="8820" spans="2:6" x14ac:dyDescent="0.35">
      <c r="B8820" s="752" t="s">
        <v>1700</v>
      </c>
      <c r="C8820" s="752">
        <v>4221</v>
      </c>
      <c r="D8820" s="343" t="s">
        <v>8832</v>
      </c>
      <c r="E8820" s="752" t="s">
        <v>430</v>
      </c>
      <c r="F8820" s="752" t="s">
        <v>210</v>
      </c>
    </row>
    <row r="8821" spans="2:6" x14ac:dyDescent="0.35">
      <c r="B8821" s="752" t="s">
        <v>1700</v>
      </c>
      <c r="C8821" s="752">
        <v>4223</v>
      </c>
      <c r="D8821" s="343" t="s">
        <v>8831</v>
      </c>
      <c r="E8821" s="752" t="s">
        <v>430</v>
      </c>
      <c r="F8821" s="752" t="s">
        <v>212</v>
      </c>
    </row>
    <row r="8822" spans="2:6" x14ac:dyDescent="0.35">
      <c r="B8822" s="752" t="s">
        <v>1700</v>
      </c>
      <c r="C8822" s="752">
        <v>4223</v>
      </c>
      <c r="D8822" s="343" t="s">
        <v>8830</v>
      </c>
      <c r="E8822" s="752" t="s">
        <v>430</v>
      </c>
      <c r="F8822" s="752" t="s">
        <v>212</v>
      </c>
    </row>
    <row r="8823" spans="2:6" x14ac:dyDescent="0.35">
      <c r="B8823" s="752" t="s">
        <v>1700</v>
      </c>
      <c r="C8823" s="752">
        <v>4223</v>
      </c>
      <c r="D8823" s="343" t="s">
        <v>8829</v>
      </c>
      <c r="E8823" s="752" t="s">
        <v>430</v>
      </c>
      <c r="F8823" s="752" t="s">
        <v>212</v>
      </c>
    </row>
    <row r="8824" spans="2:6" x14ac:dyDescent="0.35">
      <c r="B8824" s="752" t="s">
        <v>1700</v>
      </c>
      <c r="C8824" s="752">
        <v>4224</v>
      </c>
      <c r="D8824" s="343" t="s">
        <v>8828</v>
      </c>
      <c r="E8824" s="752" t="s">
        <v>430</v>
      </c>
      <c r="F8824" s="752" t="s">
        <v>212</v>
      </c>
    </row>
    <row r="8825" spans="2:6" x14ac:dyDescent="0.35">
      <c r="B8825" s="752" t="s">
        <v>1700</v>
      </c>
      <c r="C8825" s="752">
        <v>4225</v>
      </c>
      <c r="D8825" s="343" t="s">
        <v>8827</v>
      </c>
      <c r="E8825" s="752" t="s">
        <v>430</v>
      </c>
      <c r="F8825" s="752" t="s">
        <v>210</v>
      </c>
    </row>
    <row r="8826" spans="2:6" x14ac:dyDescent="0.35">
      <c r="B8826" s="752" t="s">
        <v>1700</v>
      </c>
      <c r="C8826" s="752">
        <v>4225</v>
      </c>
      <c r="D8826" s="343" t="s">
        <v>8826</v>
      </c>
      <c r="E8826" s="752" t="s">
        <v>430</v>
      </c>
      <c r="F8826" s="752" t="s">
        <v>210</v>
      </c>
    </row>
    <row r="8827" spans="2:6" x14ac:dyDescent="0.35">
      <c r="B8827" s="752" t="s">
        <v>1700</v>
      </c>
      <c r="C8827" s="752">
        <v>4226</v>
      </c>
      <c r="D8827" s="343" t="s">
        <v>8825</v>
      </c>
      <c r="E8827" s="752" t="s">
        <v>430</v>
      </c>
      <c r="F8827" s="752" t="s">
        <v>212</v>
      </c>
    </row>
    <row r="8828" spans="2:6" x14ac:dyDescent="0.35">
      <c r="B8828" s="752" t="s">
        <v>1700</v>
      </c>
      <c r="C8828" s="752">
        <v>4226</v>
      </c>
      <c r="D8828" s="343" t="s">
        <v>8824</v>
      </c>
      <c r="E8828" s="752" t="s">
        <v>430</v>
      </c>
      <c r="F8828" s="752" t="s">
        <v>212</v>
      </c>
    </row>
    <row r="8829" spans="2:6" x14ac:dyDescent="0.35">
      <c r="B8829" s="752" t="s">
        <v>1700</v>
      </c>
      <c r="C8829" s="752">
        <v>4226</v>
      </c>
      <c r="D8829" s="343" t="s">
        <v>8823</v>
      </c>
      <c r="E8829" s="752" t="s">
        <v>430</v>
      </c>
      <c r="F8829" s="752" t="s">
        <v>212</v>
      </c>
    </row>
    <row r="8830" spans="2:6" x14ac:dyDescent="0.35">
      <c r="B8830" s="752" t="s">
        <v>1700</v>
      </c>
      <c r="C8830" s="752">
        <v>4226</v>
      </c>
      <c r="D8830" s="343" t="s">
        <v>8822</v>
      </c>
      <c r="E8830" s="752" t="s">
        <v>430</v>
      </c>
      <c r="F8830" s="752" t="s">
        <v>212</v>
      </c>
    </row>
    <row r="8831" spans="2:6" x14ac:dyDescent="0.35">
      <c r="B8831" s="752" t="s">
        <v>1700</v>
      </c>
      <c r="C8831" s="752">
        <v>4227</v>
      </c>
      <c r="D8831" s="343" t="s">
        <v>5249</v>
      </c>
      <c r="E8831" s="752" t="s">
        <v>430</v>
      </c>
      <c r="F8831" s="752" t="s">
        <v>212</v>
      </c>
    </row>
    <row r="8832" spans="2:6" x14ac:dyDescent="0.35">
      <c r="B8832" s="752" t="s">
        <v>1700</v>
      </c>
      <c r="C8832" s="752">
        <v>4227</v>
      </c>
      <c r="D8832" s="343" t="s">
        <v>8821</v>
      </c>
      <c r="E8832" s="752" t="s">
        <v>430</v>
      </c>
      <c r="F8832" s="752" t="s">
        <v>212</v>
      </c>
    </row>
    <row r="8833" spans="2:6" x14ac:dyDescent="0.35">
      <c r="B8833" s="752" t="s">
        <v>1700</v>
      </c>
      <c r="C8833" s="752">
        <v>4228</v>
      </c>
      <c r="D8833" s="343" t="s">
        <v>8820</v>
      </c>
      <c r="E8833" s="752" t="s">
        <v>430</v>
      </c>
      <c r="F8833" s="752" t="s">
        <v>210</v>
      </c>
    </row>
    <row r="8834" spans="2:6" x14ac:dyDescent="0.35">
      <c r="B8834" s="752" t="s">
        <v>1700</v>
      </c>
      <c r="C8834" s="752">
        <v>4228</v>
      </c>
      <c r="D8834" s="343" t="s">
        <v>8819</v>
      </c>
      <c r="E8834" s="752" t="s">
        <v>430</v>
      </c>
      <c r="F8834" s="752" t="s">
        <v>210</v>
      </c>
    </row>
    <row r="8835" spans="2:6" x14ac:dyDescent="0.35">
      <c r="B8835" s="752" t="s">
        <v>1700</v>
      </c>
      <c r="C8835" s="752">
        <v>4270</v>
      </c>
      <c r="D8835" s="343" t="s">
        <v>8818</v>
      </c>
      <c r="E8835" s="752" t="s">
        <v>430</v>
      </c>
      <c r="F8835" s="752" t="s">
        <v>212</v>
      </c>
    </row>
    <row r="8836" spans="2:6" x14ac:dyDescent="0.35">
      <c r="B8836" s="752" t="s">
        <v>1700</v>
      </c>
      <c r="C8836" s="752">
        <v>4272</v>
      </c>
      <c r="D8836" s="343" t="s">
        <v>8817</v>
      </c>
      <c r="E8836" s="752" t="s">
        <v>430</v>
      </c>
      <c r="F8836" s="752" t="s">
        <v>212</v>
      </c>
    </row>
    <row r="8837" spans="2:6" x14ac:dyDescent="0.35">
      <c r="B8837" s="752" t="s">
        <v>1700</v>
      </c>
      <c r="C8837" s="752">
        <v>4272</v>
      </c>
      <c r="D8837" s="343" t="s">
        <v>8816</v>
      </c>
      <c r="E8837" s="752" t="s">
        <v>430</v>
      </c>
      <c r="F8837" s="752" t="s">
        <v>212</v>
      </c>
    </row>
    <row r="8838" spans="2:6" x14ac:dyDescent="0.35">
      <c r="B8838" s="752" t="s">
        <v>1700</v>
      </c>
      <c r="C8838" s="752">
        <v>4275</v>
      </c>
      <c r="D8838" s="343" t="s">
        <v>8815</v>
      </c>
      <c r="E8838" s="752" t="s">
        <v>430</v>
      </c>
      <c r="F8838" s="752" t="s">
        <v>1698</v>
      </c>
    </row>
    <row r="8839" spans="2:6" x14ac:dyDescent="0.35">
      <c r="B8839" s="752" t="s">
        <v>1700</v>
      </c>
      <c r="C8839" s="752">
        <v>4275</v>
      </c>
      <c r="D8839" s="343" t="s">
        <v>8814</v>
      </c>
      <c r="E8839" s="752" t="s">
        <v>430</v>
      </c>
      <c r="F8839" s="752" t="s">
        <v>1698</v>
      </c>
    </row>
    <row r="8840" spans="2:6" x14ac:dyDescent="0.35">
      <c r="B8840" s="752" t="s">
        <v>1700</v>
      </c>
      <c r="C8840" s="752">
        <v>4275</v>
      </c>
      <c r="D8840" s="343" t="s">
        <v>8813</v>
      </c>
      <c r="E8840" s="752" t="s">
        <v>430</v>
      </c>
      <c r="F8840" s="752" t="s">
        <v>1711</v>
      </c>
    </row>
    <row r="8841" spans="2:6" x14ac:dyDescent="0.35">
      <c r="B8841" s="752" t="s">
        <v>1700</v>
      </c>
      <c r="C8841" s="752">
        <v>4275</v>
      </c>
      <c r="D8841" s="343" t="s">
        <v>8812</v>
      </c>
      <c r="E8841" s="752" t="s">
        <v>430</v>
      </c>
      <c r="F8841" s="752" t="s">
        <v>1711</v>
      </c>
    </row>
    <row r="8842" spans="2:6" x14ac:dyDescent="0.35">
      <c r="B8842" s="752" t="s">
        <v>1700</v>
      </c>
      <c r="C8842" s="752">
        <v>4275</v>
      </c>
      <c r="D8842" s="343" t="s">
        <v>8811</v>
      </c>
      <c r="E8842" s="752" t="s">
        <v>430</v>
      </c>
      <c r="F8842" s="752" t="s">
        <v>1698</v>
      </c>
    </row>
    <row r="8843" spans="2:6" x14ac:dyDescent="0.35">
      <c r="B8843" s="752" t="s">
        <v>1700</v>
      </c>
      <c r="C8843" s="752">
        <v>4275</v>
      </c>
      <c r="D8843" s="343" t="s">
        <v>8810</v>
      </c>
      <c r="E8843" s="752" t="s">
        <v>430</v>
      </c>
      <c r="F8843" s="752" t="s">
        <v>1698</v>
      </c>
    </row>
    <row r="8844" spans="2:6" x14ac:dyDescent="0.35">
      <c r="B8844" s="752" t="s">
        <v>1700</v>
      </c>
      <c r="C8844" s="752">
        <v>4275</v>
      </c>
      <c r="D8844" s="343" t="s">
        <v>8809</v>
      </c>
      <c r="E8844" s="752" t="s">
        <v>430</v>
      </c>
      <c r="F8844" s="752" t="s">
        <v>1698</v>
      </c>
    </row>
    <row r="8845" spans="2:6" x14ac:dyDescent="0.35">
      <c r="B8845" s="752" t="s">
        <v>1700</v>
      </c>
      <c r="C8845" s="752">
        <v>4275</v>
      </c>
      <c r="D8845" s="343" t="s">
        <v>8808</v>
      </c>
      <c r="E8845" s="752" t="s">
        <v>430</v>
      </c>
      <c r="F8845" s="752" t="s">
        <v>1698</v>
      </c>
    </row>
    <row r="8846" spans="2:6" x14ac:dyDescent="0.35">
      <c r="B8846" s="752" t="s">
        <v>1700</v>
      </c>
      <c r="C8846" s="752">
        <v>4275</v>
      </c>
      <c r="D8846" s="343" t="s">
        <v>8807</v>
      </c>
      <c r="E8846" s="752" t="s">
        <v>430</v>
      </c>
      <c r="F8846" s="752" t="s">
        <v>1698</v>
      </c>
    </row>
    <row r="8847" spans="2:6" x14ac:dyDescent="0.35">
      <c r="B8847" s="752" t="s">
        <v>1700</v>
      </c>
      <c r="C8847" s="752">
        <v>4275</v>
      </c>
      <c r="D8847" s="343" t="s">
        <v>8806</v>
      </c>
      <c r="E8847" s="752" t="s">
        <v>430</v>
      </c>
      <c r="F8847" s="752" t="s">
        <v>1711</v>
      </c>
    </row>
    <row r="8848" spans="2:6" x14ac:dyDescent="0.35">
      <c r="B8848" s="752" t="s">
        <v>1700</v>
      </c>
      <c r="C8848" s="752">
        <v>4275</v>
      </c>
      <c r="D8848" s="343" t="s">
        <v>8805</v>
      </c>
      <c r="E8848" s="752" t="s">
        <v>430</v>
      </c>
      <c r="F8848" s="752" t="s">
        <v>1698</v>
      </c>
    </row>
    <row r="8849" spans="2:6" x14ac:dyDescent="0.35">
      <c r="B8849" s="752" t="s">
        <v>1700</v>
      </c>
      <c r="C8849" s="752">
        <v>4280</v>
      </c>
      <c r="D8849" s="343" t="s">
        <v>8804</v>
      </c>
      <c r="E8849" s="752" t="s">
        <v>430</v>
      </c>
      <c r="F8849" s="753" t="s">
        <v>1711</v>
      </c>
    </row>
    <row r="8850" spans="2:6" x14ac:dyDescent="0.35">
      <c r="B8850" s="752" t="s">
        <v>1700</v>
      </c>
      <c r="C8850" s="752">
        <v>4280</v>
      </c>
      <c r="D8850" s="343" t="s">
        <v>8803</v>
      </c>
      <c r="E8850" s="752" t="s">
        <v>430</v>
      </c>
      <c r="F8850" s="752" t="s">
        <v>1711</v>
      </c>
    </row>
    <row r="8851" spans="2:6" x14ac:dyDescent="0.35">
      <c r="B8851" s="752" t="s">
        <v>1700</v>
      </c>
      <c r="C8851" s="752">
        <v>4280</v>
      </c>
      <c r="D8851" s="343" t="s">
        <v>8802</v>
      </c>
      <c r="E8851" s="752" t="s">
        <v>430</v>
      </c>
      <c r="F8851" s="752" t="s">
        <v>1711</v>
      </c>
    </row>
    <row r="8852" spans="2:6" x14ac:dyDescent="0.35">
      <c r="B8852" s="752" t="s">
        <v>1700</v>
      </c>
      <c r="C8852" s="752">
        <v>4280</v>
      </c>
      <c r="D8852" s="343" t="s">
        <v>8801</v>
      </c>
      <c r="E8852" s="752" t="s">
        <v>430</v>
      </c>
      <c r="F8852" s="752" t="s">
        <v>1711</v>
      </c>
    </row>
    <row r="8853" spans="2:6" x14ac:dyDescent="0.35">
      <c r="B8853" s="752" t="s">
        <v>1700</v>
      </c>
      <c r="C8853" s="752">
        <v>4280</v>
      </c>
      <c r="D8853" s="343" t="s">
        <v>8800</v>
      </c>
      <c r="E8853" s="752" t="s">
        <v>430</v>
      </c>
      <c r="F8853" s="752" t="s">
        <v>1711</v>
      </c>
    </row>
    <row r="8854" spans="2:6" x14ac:dyDescent="0.35">
      <c r="B8854" s="752" t="s">
        <v>1700</v>
      </c>
      <c r="C8854" s="752">
        <v>4280</v>
      </c>
      <c r="D8854" s="343" t="s">
        <v>8799</v>
      </c>
      <c r="E8854" s="752" t="s">
        <v>430</v>
      </c>
      <c r="F8854" s="752" t="s">
        <v>1711</v>
      </c>
    </row>
    <row r="8855" spans="2:6" x14ac:dyDescent="0.35">
      <c r="B8855" s="752" t="s">
        <v>1700</v>
      </c>
      <c r="C8855" s="752">
        <v>4280</v>
      </c>
      <c r="D8855" s="343" t="s">
        <v>8798</v>
      </c>
      <c r="E8855" s="752" t="s">
        <v>430</v>
      </c>
      <c r="F8855" s="752" t="s">
        <v>1711</v>
      </c>
    </row>
    <row r="8856" spans="2:6" x14ac:dyDescent="0.35">
      <c r="B8856" s="752" t="s">
        <v>1700</v>
      </c>
      <c r="C8856" s="752">
        <v>4285</v>
      </c>
      <c r="D8856" s="343" t="s">
        <v>8797</v>
      </c>
      <c r="E8856" s="752" t="s">
        <v>430</v>
      </c>
      <c r="F8856" s="752" t="s">
        <v>1698</v>
      </c>
    </row>
    <row r="8857" spans="2:6" x14ac:dyDescent="0.35">
      <c r="B8857" s="752" t="s">
        <v>1700</v>
      </c>
      <c r="C8857" s="752">
        <v>4285</v>
      </c>
      <c r="D8857" s="343" t="s">
        <v>8796</v>
      </c>
      <c r="E8857" s="752" t="s">
        <v>430</v>
      </c>
      <c r="F8857" s="752" t="s">
        <v>1711</v>
      </c>
    </row>
    <row r="8858" spans="2:6" x14ac:dyDescent="0.35">
      <c r="B8858" s="752" t="s">
        <v>1700</v>
      </c>
      <c r="C8858" s="752">
        <v>4285</v>
      </c>
      <c r="D8858" s="343" t="s">
        <v>8456</v>
      </c>
      <c r="E8858" s="752" t="s">
        <v>430</v>
      </c>
      <c r="F8858" s="752" t="s">
        <v>1698</v>
      </c>
    </row>
    <row r="8859" spans="2:6" x14ac:dyDescent="0.35">
      <c r="B8859" s="752" t="s">
        <v>1700</v>
      </c>
      <c r="C8859" s="752">
        <v>4285</v>
      </c>
      <c r="D8859" s="343" t="s">
        <v>8795</v>
      </c>
      <c r="E8859" s="752" t="s">
        <v>430</v>
      </c>
      <c r="F8859" s="752" t="s">
        <v>1698</v>
      </c>
    </row>
    <row r="8860" spans="2:6" x14ac:dyDescent="0.35">
      <c r="B8860" s="752" t="s">
        <v>1700</v>
      </c>
      <c r="C8860" s="752">
        <v>4285</v>
      </c>
      <c r="D8860" s="343" t="s">
        <v>8794</v>
      </c>
      <c r="E8860" s="752" t="s">
        <v>430</v>
      </c>
      <c r="F8860" s="752" t="s">
        <v>1698</v>
      </c>
    </row>
    <row r="8861" spans="2:6" x14ac:dyDescent="0.35">
      <c r="B8861" s="752" t="s">
        <v>1700</v>
      </c>
      <c r="C8861" s="752">
        <v>4285</v>
      </c>
      <c r="D8861" s="343" t="s">
        <v>8793</v>
      </c>
      <c r="E8861" s="752" t="s">
        <v>430</v>
      </c>
      <c r="F8861" s="752" t="s">
        <v>1711</v>
      </c>
    </row>
    <row r="8862" spans="2:6" x14ac:dyDescent="0.35">
      <c r="B8862" s="752" t="s">
        <v>1700</v>
      </c>
      <c r="C8862" s="752">
        <v>4285</v>
      </c>
      <c r="D8862" s="343" t="s">
        <v>8792</v>
      </c>
      <c r="E8862" s="752" t="s">
        <v>430</v>
      </c>
      <c r="F8862" s="752" t="s">
        <v>1711</v>
      </c>
    </row>
    <row r="8863" spans="2:6" x14ac:dyDescent="0.35">
      <c r="B8863" s="752" t="s">
        <v>1700</v>
      </c>
      <c r="C8863" s="752">
        <v>4285</v>
      </c>
      <c r="D8863" s="343" t="s">
        <v>8791</v>
      </c>
      <c r="E8863" s="752" t="s">
        <v>430</v>
      </c>
      <c r="F8863" s="752" t="s">
        <v>1698</v>
      </c>
    </row>
    <row r="8864" spans="2:6" x14ac:dyDescent="0.35">
      <c r="B8864" s="752" t="s">
        <v>1700</v>
      </c>
      <c r="C8864" s="752">
        <v>4285</v>
      </c>
      <c r="D8864" s="343" t="s">
        <v>8790</v>
      </c>
      <c r="E8864" s="752" t="s">
        <v>430</v>
      </c>
      <c r="F8864" s="752" t="s">
        <v>1698</v>
      </c>
    </row>
    <row r="8865" spans="2:6" x14ac:dyDescent="0.35">
      <c r="B8865" s="752" t="s">
        <v>1700</v>
      </c>
      <c r="C8865" s="752">
        <v>4285</v>
      </c>
      <c r="D8865" s="343" t="s">
        <v>8789</v>
      </c>
      <c r="E8865" s="752" t="s">
        <v>430</v>
      </c>
      <c r="F8865" s="752" t="s">
        <v>1698</v>
      </c>
    </row>
    <row r="8866" spans="2:6" x14ac:dyDescent="0.35">
      <c r="B8866" s="752" t="s">
        <v>1700</v>
      </c>
      <c r="C8866" s="752">
        <v>4285</v>
      </c>
      <c r="D8866" s="343" t="s">
        <v>4007</v>
      </c>
      <c r="E8866" s="752" t="s">
        <v>430</v>
      </c>
      <c r="F8866" s="752" t="s">
        <v>1698</v>
      </c>
    </row>
    <row r="8867" spans="2:6" x14ac:dyDescent="0.35">
      <c r="B8867" s="752" t="s">
        <v>1700</v>
      </c>
      <c r="C8867" s="752">
        <v>4285</v>
      </c>
      <c r="D8867" s="343" t="s">
        <v>8788</v>
      </c>
      <c r="E8867" s="752" t="s">
        <v>430</v>
      </c>
      <c r="F8867" s="753" t="s">
        <v>1698</v>
      </c>
    </row>
    <row r="8868" spans="2:6" x14ac:dyDescent="0.35">
      <c r="B8868" s="752" t="s">
        <v>1700</v>
      </c>
      <c r="C8868" s="752">
        <v>4285</v>
      </c>
      <c r="D8868" s="343" t="s">
        <v>8787</v>
      </c>
      <c r="E8868" s="752" t="s">
        <v>430</v>
      </c>
      <c r="F8868" s="752" t="s">
        <v>1698</v>
      </c>
    </row>
    <row r="8869" spans="2:6" x14ac:dyDescent="0.35">
      <c r="B8869" s="752" t="s">
        <v>1700</v>
      </c>
      <c r="C8869" s="752">
        <v>4285</v>
      </c>
      <c r="D8869" s="343" t="s">
        <v>8786</v>
      </c>
      <c r="E8869" s="752" t="s">
        <v>430</v>
      </c>
      <c r="F8869" s="752" t="s">
        <v>1698</v>
      </c>
    </row>
    <row r="8870" spans="2:6" x14ac:dyDescent="0.35">
      <c r="B8870" s="752" t="s">
        <v>1700</v>
      </c>
      <c r="C8870" s="752">
        <v>4285</v>
      </c>
      <c r="D8870" s="343" t="s">
        <v>8785</v>
      </c>
      <c r="E8870" s="752" t="s">
        <v>430</v>
      </c>
      <c r="F8870" s="752" t="s">
        <v>1698</v>
      </c>
    </row>
    <row r="8871" spans="2:6" x14ac:dyDescent="0.35">
      <c r="B8871" s="752" t="s">
        <v>1700</v>
      </c>
      <c r="C8871" s="752">
        <v>4285</v>
      </c>
      <c r="D8871" s="343" t="s">
        <v>8784</v>
      </c>
      <c r="E8871" s="752" t="s">
        <v>430</v>
      </c>
      <c r="F8871" s="752" t="s">
        <v>1698</v>
      </c>
    </row>
    <row r="8872" spans="2:6" x14ac:dyDescent="0.35">
      <c r="B8872" s="752" t="s">
        <v>1700</v>
      </c>
      <c r="C8872" s="752">
        <v>4285</v>
      </c>
      <c r="D8872" s="343" t="s">
        <v>8783</v>
      </c>
      <c r="E8872" s="752" t="s">
        <v>430</v>
      </c>
      <c r="F8872" s="752" t="s">
        <v>1698</v>
      </c>
    </row>
    <row r="8873" spans="2:6" x14ac:dyDescent="0.35">
      <c r="B8873" s="752" t="s">
        <v>1700</v>
      </c>
      <c r="C8873" s="752">
        <v>4285</v>
      </c>
      <c r="D8873" s="343" t="s">
        <v>8782</v>
      </c>
      <c r="E8873" s="752" t="s">
        <v>430</v>
      </c>
      <c r="F8873" s="752" t="s">
        <v>1698</v>
      </c>
    </row>
    <row r="8874" spans="2:6" x14ac:dyDescent="0.35">
      <c r="B8874" s="752" t="s">
        <v>1700</v>
      </c>
      <c r="C8874" s="752">
        <v>4285</v>
      </c>
      <c r="D8874" s="343" t="s">
        <v>8781</v>
      </c>
      <c r="E8874" s="752" t="s">
        <v>430</v>
      </c>
      <c r="F8874" s="752" t="s">
        <v>1698</v>
      </c>
    </row>
    <row r="8875" spans="2:6" x14ac:dyDescent="0.35">
      <c r="B8875" s="752" t="s">
        <v>1700</v>
      </c>
      <c r="C8875" s="752">
        <v>4285</v>
      </c>
      <c r="D8875" s="343" t="s">
        <v>8780</v>
      </c>
      <c r="E8875" s="752" t="s">
        <v>430</v>
      </c>
      <c r="F8875" s="752" t="s">
        <v>1698</v>
      </c>
    </row>
    <row r="8876" spans="2:6" x14ac:dyDescent="0.35">
      <c r="B8876" s="752" t="s">
        <v>1700</v>
      </c>
      <c r="C8876" s="752">
        <v>4285</v>
      </c>
      <c r="D8876" s="343" t="s">
        <v>3080</v>
      </c>
      <c r="E8876" s="752" t="s">
        <v>430</v>
      </c>
      <c r="F8876" s="752" t="s">
        <v>1698</v>
      </c>
    </row>
    <row r="8877" spans="2:6" x14ac:dyDescent="0.35">
      <c r="B8877" s="752" t="s">
        <v>1700</v>
      </c>
      <c r="C8877" s="752">
        <v>4285</v>
      </c>
      <c r="D8877" s="343" t="s">
        <v>8779</v>
      </c>
      <c r="E8877" s="752" t="s">
        <v>430</v>
      </c>
      <c r="F8877" s="752" t="s">
        <v>1698</v>
      </c>
    </row>
    <row r="8878" spans="2:6" x14ac:dyDescent="0.35">
      <c r="B8878" s="752" t="s">
        <v>1700</v>
      </c>
      <c r="C8878" s="752">
        <v>4285</v>
      </c>
      <c r="D8878" s="343" t="s">
        <v>8778</v>
      </c>
      <c r="E8878" s="752" t="s">
        <v>430</v>
      </c>
      <c r="F8878" s="753" t="s">
        <v>1698</v>
      </c>
    </row>
    <row r="8879" spans="2:6" x14ac:dyDescent="0.35">
      <c r="B8879" s="752" t="s">
        <v>1700</v>
      </c>
      <c r="C8879" s="752">
        <v>4285</v>
      </c>
      <c r="D8879" s="343" t="s">
        <v>8777</v>
      </c>
      <c r="E8879" s="752" t="s">
        <v>430</v>
      </c>
      <c r="F8879" s="752" t="s">
        <v>1698</v>
      </c>
    </row>
    <row r="8880" spans="2:6" x14ac:dyDescent="0.35">
      <c r="B8880" s="752" t="s">
        <v>1700</v>
      </c>
      <c r="C8880" s="752">
        <v>4285</v>
      </c>
      <c r="D8880" s="343" t="s">
        <v>8776</v>
      </c>
      <c r="E8880" s="752" t="s">
        <v>430</v>
      </c>
      <c r="F8880" s="752" t="s">
        <v>1711</v>
      </c>
    </row>
    <row r="8881" spans="2:6" x14ac:dyDescent="0.35">
      <c r="B8881" s="752" t="s">
        <v>1700</v>
      </c>
      <c r="C8881" s="752">
        <v>4285</v>
      </c>
      <c r="D8881" s="343" t="s">
        <v>8775</v>
      </c>
      <c r="E8881" s="752" t="s">
        <v>430</v>
      </c>
      <c r="F8881" s="752" t="s">
        <v>1698</v>
      </c>
    </row>
    <row r="8882" spans="2:6" x14ac:dyDescent="0.35">
      <c r="B8882" s="752" t="s">
        <v>1700</v>
      </c>
      <c r="C8882" s="752">
        <v>4285</v>
      </c>
      <c r="D8882" s="343" t="s">
        <v>8774</v>
      </c>
      <c r="E8882" s="752" t="s">
        <v>430</v>
      </c>
      <c r="F8882" s="752" t="s">
        <v>1698</v>
      </c>
    </row>
    <row r="8883" spans="2:6" x14ac:dyDescent="0.35">
      <c r="B8883" s="752" t="s">
        <v>1700</v>
      </c>
      <c r="C8883" s="752">
        <v>4285</v>
      </c>
      <c r="D8883" s="343" t="s">
        <v>8773</v>
      </c>
      <c r="E8883" s="752" t="s">
        <v>430</v>
      </c>
      <c r="F8883" s="752" t="s">
        <v>1698</v>
      </c>
    </row>
    <row r="8884" spans="2:6" x14ac:dyDescent="0.35">
      <c r="B8884" s="752" t="s">
        <v>1700</v>
      </c>
      <c r="C8884" s="752">
        <v>4285</v>
      </c>
      <c r="D8884" s="343" t="s">
        <v>8772</v>
      </c>
      <c r="E8884" s="752" t="s">
        <v>430</v>
      </c>
      <c r="F8884" s="752" t="s">
        <v>1698</v>
      </c>
    </row>
    <row r="8885" spans="2:6" x14ac:dyDescent="0.35">
      <c r="B8885" s="752" t="s">
        <v>1700</v>
      </c>
      <c r="C8885" s="752">
        <v>4285</v>
      </c>
      <c r="D8885" s="343" t="s">
        <v>8771</v>
      </c>
      <c r="E8885" s="752" t="s">
        <v>430</v>
      </c>
      <c r="F8885" s="752" t="s">
        <v>1698</v>
      </c>
    </row>
    <row r="8886" spans="2:6" x14ac:dyDescent="0.35">
      <c r="B8886" s="752" t="s">
        <v>1700</v>
      </c>
      <c r="C8886" s="752">
        <v>4285</v>
      </c>
      <c r="D8886" s="343" t="s">
        <v>8770</v>
      </c>
      <c r="E8886" s="752" t="s">
        <v>430</v>
      </c>
      <c r="F8886" s="752" t="s">
        <v>1698</v>
      </c>
    </row>
    <row r="8887" spans="2:6" x14ac:dyDescent="0.35">
      <c r="B8887" s="752" t="s">
        <v>1700</v>
      </c>
      <c r="C8887" s="752">
        <v>4285</v>
      </c>
      <c r="D8887" s="343" t="s">
        <v>8769</v>
      </c>
      <c r="E8887" s="752" t="s">
        <v>430</v>
      </c>
      <c r="F8887" s="752" t="s">
        <v>1698</v>
      </c>
    </row>
    <row r="8888" spans="2:6" x14ac:dyDescent="0.35">
      <c r="B8888" s="752" t="s">
        <v>1700</v>
      </c>
      <c r="C8888" s="752">
        <v>4285</v>
      </c>
      <c r="D8888" s="343" t="s">
        <v>8768</v>
      </c>
      <c r="E8888" s="752" t="s">
        <v>430</v>
      </c>
      <c r="F8888" s="752" t="s">
        <v>1698</v>
      </c>
    </row>
    <row r="8889" spans="2:6" x14ac:dyDescent="0.35">
      <c r="B8889" s="752" t="s">
        <v>1700</v>
      </c>
      <c r="C8889" s="752">
        <v>4285</v>
      </c>
      <c r="D8889" s="343" t="s">
        <v>8767</v>
      </c>
      <c r="E8889" s="752" t="s">
        <v>430</v>
      </c>
      <c r="F8889" s="752" t="s">
        <v>1698</v>
      </c>
    </row>
    <row r="8890" spans="2:6" x14ac:dyDescent="0.35">
      <c r="B8890" s="752" t="s">
        <v>1700</v>
      </c>
      <c r="C8890" s="752">
        <v>4285</v>
      </c>
      <c r="D8890" s="343" t="s">
        <v>8766</v>
      </c>
      <c r="E8890" s="752" t="s">
        <v>430</v>
      </c>
      <c r="F8890" s="752" t="s">
        <v>1711</v>
      </c>
    </row>
    <row r="8891" spans="2:6" x14ac:dyDescent="0.35">
      <c r="B8891" s="752" t="s">
        <v>1700</v>
      </c>
      <c r="C8891" s="752">
        <v>4287</v>
      </c>
      <c r="D8891" s="343" t="s">
        <v>8765</v>
      </c>
      <c r="E8891" s="752" t="s">
        <v>430</v>
      </c>
      <c r="F8891" s="752" t="s">
        <v>1698</v>
      </c>
    </row>
    <row r="8892" spans="2:6" x14ac:dyDescent="0.35">
      <c r="B8892" s="752" t="s">
        <v>1700</v>
      </c>
      <c r="C8892" s="752">
        <v>4287</v>
      </c>
      <c r="D8892" s="343" t="s">
        <v>8764</v>
      </c>
      <c r="E8892" s="752" t="s">
        <v>430</v>
      </c>
      <c r="F8892" s="752" t="s">
        <v>1698</v>
      </c>
    </row>
    <row r="8893" spans="2:6" x14ac:dyDescent="0.35">
      <c r="B8893" s="752" t="s">
        <v>1700</v>
      </c>
      <c r="C8893" s="752">
        <v>4287</v>
      </c>
      <c r="D8893" s="343" t="s">
        <v>3332</v>
      </c>
      <c r="E8893" s="752" t="s">
        <v>430</v>
      </c>
      <c r="F8893" s="752" t="s">
        <v>1698</v>
      </c>
    </row>
    <row r="8894" spans="2:6" x14ac:dyDescent="0.35">
      <c r="B8894" s="752" t="s">
        <v>1700</v>
      </c>
      <c r="C8894" s="752">
        <v>4287</v>
      </c>
      <c r="D8894" s="343" t="s">
        <v>8763</v>
      </c>
      <c r="E8894" s="752" t="s">
        <v>430</v>
      </c>
      <c r="F8894" s="752" t="s">
        <v>1698</v>
      </c>
    </row>
    <row r="8895" spans="2:6" x14ac:dyDescent="0.35">
      <c r="B8895" s="752" t="s">
        <v>1700</v>
      </c>
      <c r="C8895" s="752">
        <v>4287</v>
      </c>
      <c r="D8895" s="343" t="s">
        <v>8762</v>
      </c>
      <c r="E8895" s="752" t="s">
        <v>430</v>
      </c>
      <c r="F8895" s="752" t="s">
        <v>1698</v>
      </c>
    </row>
    <row r="8896" spans="2:6" x14ac:dyDescent="0.35">
      <c r="B8896" s="752" t="s">
        <v>1700</v>
      </c>
      <c r="C8896" s="752">
        <v>4287</v>
      </c>
      <c r="D8896" s="343" t="s">
        <v>8761</v>
      </c>
      <c r="E8896" s="752" t="s">
        <v>430</v>
      </c>
      <c r="F8896" s="752" t="s">
        <v>1698</v>
      </c>
    </row>
    <row r="8897" spans="2:6" x14ac:dyDescent="0.35">
      <c r="B8897" s="752" t="s">
        <v>1700</v>
      </c>
      <c r="C8897" s="752">
        <v>4300</v>
      </c>
      <c r="D8897" s="343" t="s">
        <v>8760</v>
      </c>
      <c r="E8897" s="752" t="s">
        <v>430</v>
      </c>
      <c r="F8897" s="752" t="s">
        <v>212</v>
      </c>
    </row>
    <row r="8898" spans="2:6" x14ac:dyDescent="0.35">
      <c r="B8898" s="752" t="s">
        <v>1700</v>
      </c>
      <c r="C8898" s="752">
        <v>4300</v>
      </c>
      <c r="D8898" s="343" t="s">
        <v>8759</v>
      </c>
      <c r="E8898" s="752" t="s">
        <v>430</v>
      </c>
      <c r="F8898" s="752" t="s">
        <v>212</v>
      </c>
    </row>
    <row r="8899" spans="2:6" x14ac:dyDescent="0.35">
      <c r="B8899" s="752" t="s">
        <v>1700</v>
      </c>
      <c r="C8899" s="752">
        <v>4300</v>
      </c>
      <c r="D8899" s="343" t="s">
        <v>8758</v>
      </c>
      <c r="E8899" s="752" t="s">
        <v>430</v>
      </c>
      <c r="F8899" s="752" t="s">
        <v>212</v>
      </c>
    </row>
    <row r="8900" spans="2:6" x14ac:dyDescent="0.35">
      <c r="B8900" s="752" t="s">
        <v>1700</v>
      </c>
      <c r="C8900" s="752">
        <v>4300</v>
      </c>
      <c r="D8900" s="343" t="s">
        <v>8757</v>
      </c>
      <c r="E8900" s="752" t="s">
        <v>430</v>
      </c>
      <c r="F8900" s="752" t="s">
        <v>212</v>
      </c>
    </row>
    <row r="8901" spans="2:6" x14ac:dyDescent="0.35">
      <c r="B8901" s="752" t="s">
        <v>1700</v>
      </c>
      <c r="C8901" s="752">
        <v>4300</v>
      </c>
      <c r="D8901" s="343" t="s">
        <v>8756</v>
      </c>
      <c r="E8901" s="752" t="s">
        <v>430</v>
      </c>
      <c r="F8901" s="752" t="s">
        <v>212</v>
      </c>
    </row>
    <row r="8902" spans="2:6" x14ac:dyDescent="0.35">
      <c r="B8902" s="752" t="s">
        <v>1700</v>
      </c>
      <c r="C8902" s="752">
        <v>4300</v>
      </c>
      <c r="D8902" s="343" t="s">
        <v>8755</v>
      </c>
      <c r="E8902" s="752" t="s">
        <v>430</v>
      </c>
      <c r="F8902" s="752" t="s">
        <v>212</v>
      </c>
    </row>
    <row r="8903" spans="2:6" x14ac:dyDescent="0.35">
      <c r="B8903" s="752" t="s">
        <v>1700</v>
      </c>
      <c r="C8903" s="752">
        <v>4300</v>
      </c>
      <c r="D8903" s="343" t="s">
        <v>8754</v>
      </c>
      <c r="E8903" s="752" t="s">
        <v>430</v>
      </c>
      <c r="F8903" s="752" t="s">
        <v>212</v>
      </c>
    </row>
    <row r="8904" spans="2:6" x14ac:dyDescent="0.35">
      <c r="B8904" s="752" t="s">
        <v>1700</v>
      </c>
      <c r="C8904" s="752">
        <v>4300</v>
      </c>
      <c r="D8904" s="343" t="s">
        <v>8753</v>
      </c>
      <c r="E8904" s="752" t="s">
        <v>430</v>
      </c>
      <c r="F8904" s="752" t="s">
        <v>212</v>
      </c>
    </row>
    <row r="8905" spans="2:6" x14ac:dyDescent="0.35">
      <c r="B8905" s="752" t="s">
        <v>1700</v>
      </c>
      <c r="C8905" s="752">
        <v>4300</v>
      </c>
      <c r="D8905" s="343" t="s">
        <v>2022</v>
      </c>
      <c r="E8905" s="752" t="s">
        <v>430</v>
      </c>
      <c r="F8905" s="752" t="s">
        <v>212</v>
      </c>
    </row>
    <row r="8906" spans="2:6" x14ac:dyDescent="0.35">
      <c r="B8906" s="752" t="s">
        <v>1700</v>
      </c>
      <c r="C8906" s="752">
        <v>4300</v>
      </c>
      <c r="D8906" s="343" t="s">
        <v>8752</v>
      </c>
      <c r="E8906" s="752" t="s">
        <v>430</v>
      </c>
      <c r="F8906" s="752" t="s">
        <v>212</v>
      </c>
    </row>
    <row r="8907" spans="2:6" x14ac:dyDescent="0.35">
      <c r="B8907" s="752" t="s">
        <v>1700</v>
      </c>
      <c r="C8907" s="752">
        <v>4300</v>
      </c>
      <c r="D8907" s="343" t="s">
        <v>8751</v>
      </c>
      <c r="E8907" s="752" t="s">
        <v>430</v>
      </c>
      <c r="F8907" s="752" t="s">
        <v>212</v>
      </c>
    </row>
    <row r="8908" spans="2:6" x14ac:dyDescent="0.35">
      <c r="B8908" s="752" t="s">
        <v>1700</v>
      </c>
      <c r="C8908" s="752">
        <v>4301</v>
      </c>
      <c r="D8908" s="343" t="s">
        <v>3382</v>
      </c>
      <c r="E8908" s="752" t="s">
        <v>430</v>
      </c>
      <c r="F8908" s="752" t="s">
        <v>212</v>
      </c>
    </row>
    <row r="8909" spans="2:6" x14ac:dyDescent="0.35">
      <c r="B8909" s="752" t="s">
        <v>1700</v>
      </c>
      <c r="C8909" s="752">
        <v>4301</v>
      </c>
      <c r="D8909" s="343" t="s">
        <v>2553</v>
      </c>
      <c r="E8909" s="752" t="s">
        <v>430</v>
      </c>
      <c r="F8909" s="752" t="s">
        <v>212</v>
      </c>
    </row>
    <row r="8910" spans="2:6" x14ac:dyDescent="0.35">
      <c r="B8910" s="752" t="s">
        <v>1700</v>
      </c>
      <c r="C8910" s="752">
        <v>4301</v>
      </c>
      <c r="D8910" s="343" t="s">
        <v>8750</v>
      </c>
      <c r="E8910" s="752" t="s">
        <v>430</v>
      </c>
      <c r="F8910" s="752" t="s">
        <v>212</v>
      </c>
    </row>
    <row r="8911" spans="2:6" x14ac:dyDescent="0.35">
      <c r="B8911" s="752" t="s">
        <v>1700</v>
      </c>
      <c r="C8911" s="752">
        <v>4303</v>
      </c>
      <c r="D8911" s="343" t="s">
        <v>8749</v>
      </c>
      <c r="E8911" s="752" t="s">
        <v>430</v>
      </c>
      <c r="F8911" s="752" t="s">
        <v>1711</v>
      </c>
    </row>
    <row r="8912" spans="2:6" x14ac:dyDescent="0.35">
      <c r="B8912" s="752" t="s">
        <v>1700</v>
      </c>
      <c r="C8912" s="752">
        <v>4303</v>
      </c>
      <c r="D8912" s="343" t="s">
        <v>8748</v>
      </c>
      <c r="E8912" s="752" t="s">
        <v>430</v>
      </c>
      <c r="F8912" s="752" t="s">
        <v>1711</v>
      </c>
    </row>
    <row r="8913" spans="2:6" x14ac:dyDescent="0.35">
      <c r="B8913" s="752" t="s">
        <v>1700</v>
      </c>
      <c r="C8913" s="752">
        <v>4303</v>
      </c>
      <c r="D8913" s="343" t="s">
        <v>8747</v>
      </c>
      <c r="E8913" s="752" t="s">
        <v>430</v>
      </c>
      <c r="F8913" s="752" t="s">
        <v>1711</v>
      </c>
    </row>
    <row r="8914" spans="2:6" x14ac:dyDescent="0.35">
      <c r="B8914" s="752" t="s">
        <v>1700</v>
      </c>
      <c r="C8914" s="752">
        <v>4304</v>
      </c>
      <c r="D8914" s="343" t="s">
        <v>8746</v>
      </c>
      <c r="E8914" s="752" t="s">
        <v>430</v>
      </c>
      <c r="F8914" s="752" t="s">
        <v>1711</v>
      </c>
    </row>
    <row r="8915" spans="2:6" x14ac:dyDescent="0.35">
      <c r="B8915" s="752" t="s">
        <v>1700</v>
      </c>
      <c r="C8915" s="752">
        <v>4304</v>
      </c>
      <c r="D8915" s="343" t="s">
        <v>8745</v>
      </c>
      <c r="E8915" s="752" t="s">
        <v>430</v>
      </c>
      <c r="F8915" s="752" t="s">
        <v>1711</v>
      </c>
    </row>
    <row r="8916" spans="2:6" x14ac:dyDescent="0.35">
      <c r="B8916" s="752" t="s">
        <v>1700</v>
      </c>
      <c r="C8916" s="752">
        <v>4304</v>
      </c>
      <c r="D8916" s="343" t="s">
        <v>8744</v>
      </c>
      <c r="E8916" s="752" t="s">
        <v>430</v>
      </c>
      <c r="F8916" s="752" t="s">
        <v>212</v>
      </c>
    </row>
    <row r="8917" spans="2:6" x14ac:dyDescent="0.35">
      <c r="B8917" s="752" t="s">
        <v>1700</v>
      </c>
      <c r="C8917" s="752">
        <v>4304</v>
      </c>
      <c r="D8917" s="343" t="s">
        <v>8743</v>
      </c>
      <c r="E8917" s="752" t="s">
        <v>430</v>
      </c>
      <c r="F8917" s="752" t="s">
        <v>1711</v>
      </c>
    </row>
    <row r="8918" spans="2:6" x14ac:dyDescent="0.35">
      <c r="B8918" s="752" t="s">
        <v>1700</v>
      </c>
      <c r="C8918" s="752">
        <v>4304</v>
      </c>
      <c r="D8918" s="343" t="s">
        <v>8742</v>
      </c>
      <c r="E8918" s="752" t="s">
        <v>430</v>
      </c>
      <c r="F8918" s="752" t="s">
        <v>1711</v>
      </c>
    </row>
    <row r="8919" spans="2:6" x14ac:dyDescent="0.35">
      <c r="B8919" s="752" t="s">
        <v>1700</v>
      </c>
      <c r="C8919" s="752">
        <v>4304</v>
      </c>
      <c r="D8919" s="343" t="s">
        <v>8741</v>
      </c>
      <c r="E8919" s="752" t="s">
        <v>430</v>
      </c>
      <c r="F8919" s="752" t="s">
        <v>1711</v>
      </c>
    </row>
    <row r="8920" spans="2:6" x14ac:dyDescent="0.35">
      <c r="B8920" s="752" t="s">
        <v>1700</v>
      </c>
      <c r="C8920" s="752">
        <v>4304</v>
      </c>
      <c r="D8920" s="343" t="s">
        <v>8740</v>
      </c>
      <c r="E8920" s="752" t="s">
        <v>430</v>
      </c>
      <c r="F8920" s="752" t="s">
        <v>212</v>
      </c>
    </row>
    <row r="8921" spans="2:6" x14ac:dyDescent="0.35">
      <c r="B8921" s="752" t="s">
        <v>1700</v>
      </c>
      <c r="C8921" s="752">
        <v>4305</v>
      </c>
      <c r="D8921" s="343" t="s">
        <v>8739</v>
      </c>
      <c r="E8921" s="752" t="s">
        <v>430</v>
      </c>
      <c r="F8921" s="752" t="s">
        <v>1711</v>
      </c>
    </row>
    <row r="8922" spans="2:6" x14ac:dyDescent="0.35">
      <c r="B8922" s="752" t="s">
        <v>1700</v>
      </c>
      <c r="C8922" s="752">
        <v>4305</v>
      </c>
      <c r="D8922" s="343" t="s">
        <v>8738</v>
      </c>
      <c r="E8922" s="752" t="s">
        <v>430</v>
      </c>
      <c r="F8922" s="752" t="s">
        <v>212</v>
      </c>
    </row>
    <row r="8923" spans="2:6" x14ac:dyDescent="0.35">
      <c r="B8923" s="752" t="s">
        <v>1700</v>
      </c>
      <c r="C8923" s="752">
        <v>4305</v>
      </c>
      <c r="D8923" s="343" t="s">
        <v>8737</v>
      </c>
      <c r="E8923" s="752" t="s">
        <v>430</v>
      </c>
      <c r="F8923" s="752" t="s">
        <v>1711</v>
      </c>
    </row>
    <row r="8924" spans="2:6" x14ac:dyDescent="0.35">
      <c r="B8924" s="752" t="s">
        <v>1700</v>
      </c>
      <c r="C8924" s="752">
        <v>4305</v>
      </c>
      <c r="D8924" s="343" t="s">
        <v>8736</v>
      </c>
      <c r="E8924" s="752" t="s">
        <v>430</v>
      </c>
      <c r="F8924" s="752" t="s">
        <v>212</v>
      </c>
    </row>
    <row r="8925" spans="2:6" x14ac:dyDescent="0.35">
      <c r="B8925" s="752" t="s">
        <v>1700</v>
      </c>
      <c r="C8925" s="752">
        <v>4305</v>
      </c>
      <c r="D8925" s="343" t="s">
        <v>8735</v>
      </c>
      <c r="E8925" s="752" t="s">
        <v>430</v>
      </c>
      <c r="F8925" s="752" t="s">
        <v>212</v>
      </c>
    </row>
    <row r="8926" spans="2:6" x14ac:dyDescent="0.35">
      <c r="B8926" s="752" t="s">
        <v>1700</v>
      </c>
      <c r="C8926" s="752">
        <v>4305</v>
      </c>
      <c r="D8926" s="343" t="s">
        <v>8734</v>
      </c>
      <c r="E8926" s="752" t="s">
        <v>430</v>
      </c>
      <c r="F8926" s="752" t="s">
        <v>212</v>
      </c>
    </row>
    <row r="8927" spans="2:6" x14ac:dyDescent="0.35">
      <c r="B8927" s="752" t="s">
        <v>1700</v>
      </c>
      <c r="C8927" s="752">
        <v>4305</v>
      </c>
      <c r="D8927" s="343" t="s">
        <v>8733</v>
      </c>
      <c r="E8927" s="752" t="s">
        <v>430</v>
      </c>
      <c r="F8927" s="752" t="s">
        <v>212</v>
      </c>
    </row>
    <row r="8928" spans="2:6" x14ac:dyDescent="0.35">
      <c r="B8928" s="752" t="s">
        <v>1700</v>
      </c>
      <c r="C8928" s="752">
        <v>4305</v>
      </c>
      <c r="D8928" s="343" t="s">
        <v>8732</v>
      </c>
      <c r="E8928" s="752" t="s">
        <v>430</v>
      </c>
      <c r="F8928" s="752" t="s">
        <v>212</v>
      </c>
    </row>
    <row r="8929" spans="2:6" x14ac:dyDescent="0.35">
      <c r="B8929" s="752" t="s">
        <v>1700</v>
      </c>
      <c r="C8929" s="752">
        <v>4305</v>
      </c>
      <c r="D8929" s="343" t="s">
        <v>8731</v>
      </c>
      <c r="E8929" s="752" t="s">
        <v>430</v>
      </c>
      <c r="F8929" s="752" t="s">
        <v>1711</v>
      </c>
    </row>
    <row r="8930" spans="2:6" x14ac:dyDescent="0.35">
      <c r="B8930" s="752" t="s">
        <v>1700</v>
      </c>
      <c r="C8930" s="752">
        <v>4305</v>
      </c>
      <c r="D8930" s="343" t="s">
        <v>8730</v>
      </c>
      <c r="E8930" s="752" t="s">
        <v>430</v>
      </c>
      <c r="F8930" s="752" t="s">
        <v>1711</v>
      </c>
    </row>
    <row r="8931" spans="2:6" x14ac:dyDescent="0.35">
      <c r="B8931" s="752" t="s">
        <v>1700</v>
      </c>
      <c r="C8931" s="752">
        <v>4305</v>
      </c>
      <c r="D8931" s="343" t="s">
        <v>8729</v>
      </c>
      <c r="E8931" s="752" t="s">
        <v>430</v>
      </c>
      <c r="F8931" s="752" t="s">
        <v>1711</v>
      </c>
    </row>
    <row r="8932" spans="2:6" x14ac:dyDescent="0.35">
      <c r="B8932" s="752" t="s">
        <v>1700</v>
      </c>
      <c r="C8932" s="752">
        <v>4305</v>
      </c>
      <c r="D8932" s="343" t="s">
        <v>8480</v>
      </c>
      <c r="E8932" s="752" t="s">
        <v>430</v>
      </c>
      <c r="F8932" s="752" t="s">
        <v>212</v>
      </c>
    </row>
    <row r="8933" spans="2:6" x14ac:dyDescent="0.35">
      <c r="B8933" s="752" t="s">
        <v>1700</v>
      </c>
      <c r="C8933" s="752">
        <v>4305</v>
      </c>
      <c r="D8933" s="343" t="s">
        <v>8728</v>
      </c>
      <c r="E8933" s="752" t="s">
        <v>430</v>
      </c>
      <c r="F8933" s="752" t="s">
        <v>212</v>
      </c>
    </row>
    <row r="8934" spans="2:6" x14ac:dyDescent="0.35">
      <c r="B8934" s="752" t="s">
        <v>1700</v>
      </c>
      <c r="C8934" s="752">
        <v>4305</v>
      </c>
      <c r="D8934" s="343" t="s">
        <v>8727</v>
      </c>
      <c r="E8934" s="752" t="s">
        <v>430</v>
      </c>
      <c r="F8934" s="752" t="s">
        <v>1711</v>
      </c>
    </row>
    <row r="8935" spans="2:6" x14ac:dyDescent="0.35">
      <c r="B8935" s="752" t="s">
        <v>1700</v>
      </c>
      <c r="C8935" s="752">
        <v>4305</v>
      </c>
      <c r="D8935" s="343" t="s">
        <v>8726</v>
      </c>
      <c r="E8935" s="752" t="s">
        <v>430</v>
      </c>
      <c r="F8935" s="752" t="s">
        <v>1711</v>
      </c>
    </row>
    <row r="8936" spans="2:6" x14ac:dyDescent="0.35">
      <c r="B8936" s="752" t="s">
        <v>1700</v>
      </c>
      <c r="C8936" s="752">
        <v>4305</v>
      </c>
      <c r="D8936" s="343" t="s">
        <v>8725</v>
      </c>
      <c r="E8936" s="752" t="s">
        <v>430</v>
      </c>
      <c r="F8936" s="752" t="s">
        <v>212</v>
      </c>
    </row>
    <row r="8937" spans="2:6" x14ac:dyDescent="0.35">
      <c r="B8937" s="752" t="s">
        <v>1700</v>
      </c>
      <c r="C8937" s="752">
        <v>4305</v>
      </c>
      <c r="D8937" s="343" t="s">
        <v>8724</v>
      </c>
      <c r="E8937" s="752" t="s">
        <v>430</v>
      </c>
      <c r="F8937" s="752" t="s">
        <v>212</v>
      </c>
    </row>
    <row r="8938" spans="2:6" x14ac:dyDescent="0.35">
      <c r="B8938" s="752" t="s">
        <v>1700</v>
      </c>
      <c r="C8938" s="752">
        <v>4305</v>
      </c>
      <c r="D8938" s="343" t="s">
        <v>8723</v>
      </c>
      <c r="E8938" s="752" t="s">
        <v>430</v>
      </c>
      <c r="F8938" s="752" t="s">
        <v>1711</v>
      </c>
    </row>
    <row r="8939" spans="2:6" x14ac:dyDescent="0.35">
      <c r="B8939" s="752" t="s">
        <v>1700</v>
      </c>
      <c r="C8939" s="752">
        <v>4305</v>
      </c>
      <c r="D8939" s="343" t="s">
        <v>8722</v>
      </c>
      <c r="E8939" s="752" t="s">
        <v>430</v>
      </c>
      <c r="F8939" s="752" t="s">
        <v>212</v>
      </c>
    </row>
    <row r="8940" spans="2:6" x14ac:dyDescent="0.35">
      <c r="B8940" s="752" t="s">
        <v>1700</v>
      </c>
      <c r="C8940" s="752">
        <v>4305</v>
      </c>
      <c r="D8940" s="343" t="s">
        <v>8721</v>
      </c>
      <c r="E8940" s="752" t="s">
        <v>430</v>
      </c>
      <c r="F8940" s="752" t="s">
        <v>212</v>
      </c>
    </row>
    <row r="8941" spans="2:6" x14ac:dyDescent="0.35">
      <c r="B8941" s="752" t="s">
        <v>1700</v>
      </c>
      <c r="C8941" s="752">
        <v>4305</v>
      </c>
      <c r="D8941" s="343" t="s">
        <v>8720</v>
      </c>
      <c r="E8941" s="752" t="s">
        <v>430</v>
      </c>
      <c r="F8941" s="752" t="s">
        <v>212</v>
      </c>
    </row>
    <row r="8942" spans="2:6" x14ac:dyDescent="0.35">
      <c r="B8942" s="752" t="s">
        <v>1700</v>
      </c>
      <c r="C8942" s="752">
        <v>4305</v>
      </c>
      <c r="D8942" s="343" t="s">
        <v>8719</v>
      </c>
      <c r="E8942" s="752" t="s">
        <v>430</v>
      </c>
      <c r="F8942" s="752" t="s">
        <v>212</v>
      </c>
    </row>
    <row r="8943" spans="2:6" x14ac:dyDescent="0.35">
      <c r="B8943" s="752" t="s">
        <v>1700</v>
      </c>
      <c r="C8943" s="752">
        <v>4306</v>
      </c>
      <c r="D8943" s="343" t="s">
        <v>8718</v>
      </c>
      <c r="E8943" s="752" t="s">
        <v>430</v>
      </c>
      <c r="F8943" s="752" t="s">
        <v>1711</v>
      </c>
    </row>
    <row r="8944" spans="2:6" x14ac:dyDescent="0.35">
      <c r="B8944" s="752" t="s">
        <v>1700</v>
      </c>
      <c r="C8944" s="752">
        <v>4306</v>
      </c>
      <c r="D8944" s="343" t="s">
        <v>8717</v>
      </c>
      <c r="E8944" s="752" t="s">
        <v>430</v>
      </c>
      <c r="F8944" s="752" t="s">
        <v>1711</v>
      </c>
    </row>
    <row r="8945" spans="2:6" x14ac:dyDescent="0.35">
      <c r="B8945" s="752" t="s">
        <v>1700</v>
      </c>
      <c r="C8945" s="752">
        <v>4306</v>
      </c>
      <c r="D8945" s="343" t="s">
        <v>8716</v>
      </c>
      <c r="E8945" s="752" t="s">
        <v>430</v>
      </c>
      <c r="F8945" s="752" t="s">
        <v>1711</v>
      </c>
    </row>
    <row r="8946" spans="2:6" x14ac:dyDescent="0.35">
      <c r="B8946" s="752" t="s">
        <v>1700</v>
      </c>
      <c r="C8946" s="752">
        <v>4306</v>
      </c>
      <c r="D8946" s="343" t="s">
        <v>8715</v>
      </c>
      <c r="E8946" s="752" t="s">
        <v>430</v>
      </c>
      <c r="F8946" s="752" t="s">
        <v>1711</v>
      </c>
    </row>
    <row r="8947" spans="2:6" x14ac:dyDescent="0.35">
      <c r="B8947" s="752" t="s">
        <v>1700</v>
      </c>
      <c r="C8947" s="752">
        <v>4306</v>
      </c>
      <c r="D8947" s="343" t="s">
        <v>8714</v>
      </c>
      <c r="E8947" s="752" t="s">
        <v>430</v>
      </c>
      <c r="F8947" s="752" t="s">
        <v>1711</v>
      </c>
    </row>
    <row r="8948" spans="2:6" x14ac:dyDescent="0.35">
      <c r="B8948" s="752" t="s">
        <v>1700</v>
      </c>
      <c r="C8948" s="752">
        <v>4306</v>
      </c>
      <c r="D8948" s="343" t="s">
        <v>8713</v>
      </c>
      <c r="E8948" s="752" t="s">
        <v>430</v>
      </c>
      <c r="F8948" s="752" t="s">
        <v>212</v>
      </c>
    </row>
    <row r="8949" spans="2:6" x14ac:dyDescent="0.35">
      <c r="B8949" s="752" t="s">
        <v>1700</v>
      </c>
      <c r="C8949" s="752">
        <v>4306</v>
      </c>
      <c r="D8949" s="343" t="s">
        <v>8712</v>
      </c>
      <c r="E8949" s="752" t="s">
        <v>430</v>
      </c>
      <c r="F8949" s="752" t="s">
        <v>212</v>
      </c>
    </row>
    <row r="8950" spans="2:6" x14ac:dyDescent="0.35">
      <c r="B8950" s="752" t="s">
        <v>1700</v>
      </c>
      <c r="C8950" s="752">
        <v>4306</v>
      </c>
      <c r="D8950" s="343" t="s">
        <v>3032</v>
      </c>
      <c r="E8950" s="752" t="s">
        <v>430</v>
      </c>
      <c r="F8950" s="752" t="s">
        <v>1711</v>
      </c>
    </row>
    <row r="8951" spans="2:6" x14ac:dyDescent="0.35">
      <c r="B8951" s="752" t="s">
        <v>1700</v>
      </c>
      <c r="C8951" s="752">
        <v>4306</v>
      </c>
      <c r="D8951" s="343" t="s">
        <v>8711</v>
      </c>
      <c r="E8951" s="752" t="s">
        <v>430</v>
      </c>
      <c r="F8951" s="752" t="s">
        <v>1711</v>
      </c>
    </row>
    <row r="8952" spans="2:6" x14ac:dyDescent="0.35">
      <c r="B8952" s="752" t="s">
        <v>1700</v>
      </c>
      <c r="C8952" s="752">
        <v>4306</v>
      </c>
      <c r="D8952" s="343" t="s">
        <v>8710</v>
      </c>
      <c r="E8952" s="752" t="s">
        <v>430</v>
      </c>
      <c r="F8952" s="752" t="s">
        <v>1711</v>
      </c>
    </row>
    <row r="8953" spans="2:6" x14ac:dyDescent="0.35">
      <c r="B8953" s="752" t="s">
        <v>1700</v>
      </c>
      <c r="C8953" s="752">
        <v>4306</v>
      </c>
      <c r="D8953" s="343" t="s">
        <v>8709</v>
      </c>
      <c r="E8953" s="752" t="s">
        <v>430</v>
      </c>
      <c r="F8953" s="752" t="s">
        <v>1711</v>
      </c>
    </row>
    <row r="8954" spans="2:6" x14ac:dyDescent="0.35">
      <c r="B8954" s="752" t="s">
        <v>1700</v>
      </c>
      <c r="C8954" s="752">
        <v>4306</v>
      </c>
      <c r="D8954" s="343" t="s">
        <v>8708</v>
      </c>
      <c r="E8954" s="752" t="s">
        <v>430</v>
      </c>
      <c r="F8954" s="752" t="s">
        <v>1711</v>
      </c>
    </row>
    <row r="8955" spans="2:6" x14ac:dyDescent="0.35">
      <c r="B8955" s="752" t="s">
        <v>1700</v>
      </c>
      <c r="C8955" s="752">
        <v>4306</v>
      </c>
      <c r="D8955" s="343" t="s">
        <v>8707</v>
      </c>
      <c r="E8955" s="752" t="s">
        <v>430</v>
      </c>
      <c r="F8955" s="752" t="s">
        <v>1711</v>
      </c>
    </row>
    <row r="8956" spans="2:6" x14ac:dyDescent="0.35">
      <c r="B8956" s="752" t="s">
        <v>1700</v>
      </c>
      <c r="C8956" s="752">
        <v>4306</v>
      </c>
      <c r="D8956" s="343" t="s">
        <v>8706</v>
      </c>
      <c r="E8956" s="752" t="s">
        <v>430</v>
      </c>
      <c r="F8956" s="752" t="s">
        <v>1711</v>
      </c>
    </row>
    <row r="8957" spans="2:6" x14ac:dyDescent="0.35">
      <c r="B8957" s="752" t="s">
        <v>1700</v>
      </c>
      <c r="C8957" s="752">
        <v>4306</v>
      </c>
      <c r="D8957" s="343" t="s">
        <v>8705</v>
      </c>
      <c r="E8957" s="752" t="s">
        <v>430</v>
      </c>
      <c r="F8957" s="752" t="s">
        <v>1711</v>
      </c>
    </row>
    <row r="8958" spans="2:6" x14ac:dyDescent="0.35">
      <c r="B8958" s="752" t="s">
        <v>1700</v>
      </c>
      <c r="C8958" s="752">
        <v>4306</v>
      </c>
      <c r="D8958" s="343" t="s">
        <v>8704</v>
      </c>
      <c r="E8958" s="752" t="s">
        <v>430</v>
      </c>
      <c r="F8958" s="752" t="s">
        <v>212</v>
      </c>
    </row>
    <row r="8959" spans="2:6" x14ac:dyDescent="0.35">
      <c r="B8959" s="752" t="s">
        <v>1700</v>
      </c>
      <c r="C8959" s="752">
        <v>4306</v>
      </c>
      <c r="D8959" s="343" t="s">
        <v>8703</v>
      </c>
      <c r="E8959" s="752" t="s">
        <v>430</v>
      </c>
      <c r="F8959" s="752" t="s">
        <v>212</v>
      </c>
    </row>
    <row r="8960" spans="2:6" x14ac:dyDescent="0.35">
      <c r="B8960" s="752" t="s">
        <v>1700</v>
      </c>
      <c r="C8960" s="752">
        <v>4306</v>
      </c>
      <c r="D8960" s="343" t="s">
        <v>8702</v>
      </c>
      <c r="E8960" s="752" t="s">
        <v>430</v>
      </c>
      <c r="F8960" s="752" t="s">
        <v>1711</v>
      </c>
    </row>
    <row r="8961" spans="2:6" x14ac:dyDescent="0.35">
      <c r="B8961" s="752" t="s">
        <v>1700</v>
      </c>
      <c r="C8961" s="752">
        <v>4306</v>
      </c>
      <c r="D8961" s="343" t="s">
        <v>8701</v>
      </c>
      <c r="E8961" s="752" t="s">
        <v>430</v>
      </c>
      <c r="F8961" s="752" t="s">
        <v>1711</v>
      </c>
    </row>
    <row r="8962" spans="2:6" x14ac:dyDescent="0.35">
      <c r="B8962" s="752" t="s">
        <v>1700</v>
      </c>
      <c r="C8962" s="752">
        <v>4306</v>
      </c>
      <c r="D8962" s="343" t="s">
        <v>8700</v>
      </c>
      <c r="E8962" s="752" t="s">
        <v>430</v>
      </c>
      <c r="F8962" s="752" t="s">
        <v>1711</v>
      </c>
    </row>
    <row r="8963" spans="2:6" x14ac:dyDescent="0.35">
      <c r="B8963" s="752" t="s">
        <v>1700</v>
      </c>
      <c r="C8963" s="752">
        <v>4306</v>
      </c>
      <c r="D8963" s="343" t="s">
        <v>8699</v>
      </c>
      <c r="E8963" s="752" t="s">
        <v>430</v>
      </c>
      <c r="F8963" s="752" t="s">
        <v>1711</v>
      </c>
    </row>
    <row r="8964" spans="2:6" x14ac:dyDescent="0.35">
      <c r="B8964" s="752" t="s">
        <v>1700</v>
      </c>
      <c r="C8964" s="752">
        <v>4306</v>
      </c>
      <c r="D8964" s="343" t="s">
        <v>8698</v>
      </c>
      <c r="E8964" s="752" t="s">
        <v>430</v>
      </c>
      <c r="F8964" s="752" t="s">
        <v>212</v>
      </c>
    </row>
    <row r="8965" spans="2:6" x14ac:dyDescent="0.35">
      <c r="B8965" s="752" t="s">
        <v>1700</v>
      </c>
      <c r="C8965" s="752">
        <v>4306</v>
      </c>
      <c r="D8965" s="343" t="s">
        <v>8697</v>
      </c>
      <c r="E8965" s="752" t="s">
        <v>430</v>
      </c>
      <c r="F8965" s="752" t="s">
        <v>1711</v>
      </c>
    </row>
    <row r="8966" spans="2:6" x14ac:dyDescent="0.35">
      <c r="B8966" s="752" t="s">
        <v>1700</v>
      </c>
      <c r="C8966" s="752">
        <v>4306</v>
      </c>
      <c r="D8966" s="343" t="s">
        <v>8696</v>
      </c>
      <c r="E8966" s="752" t="s">
        <v>430</v>
      </c>
      <c r="F8966" s="752" t="s">
        <v>1711</v>
      </c>
    </row>
    <row r="8967" spans="2:6" x14ac:dyDescent="0.35">
      <c r="B8967" s="752" t="s">
        <v>1700</v>
      </c>
      <c r="C8967" s="752">
        <v>4306</v>
      </c>
      <c r="D8967" s="343" t="s">
        <v>8695</v>
      </c>
      <c r="E8967" s="752" t="s">
        <v>430</v>
      </c>
      <c r="F8967" s="752" t="s">
        <v>1711</v>
      </c>
    </row>
    <row r="8968" spans="2:6" x14ac:dyDescent="0.35">
      <c r="B8968" s="752" t="s">
        <v>1700</v>
      </c>
      <c r="C8968" s="752">
        <v>4306</v>
      </c>
      <c r="D8968" s="343" t="s">
        <v>8694</v>
      </c>
      <c r="E8968" s="752" t="s">
        <v>430</v>
      </c>
      <c r="F8968" s="752" t="s">
        <v>1711</v>
      </c>
    </row>
    <row r="8969" spans="2:6" x14ac:dyDescent="0.35">
      <c r="B8969" s="752" t="s">
        <v>1700</v>
      </c>
      <c r="C8969" s="752">
        <v>4306</v>
      </c>
      <c r="D8969" s="343" t="s">
        <v>8693</v>
      </c>
      <c r="E8969" s="752" t="s">
        <v>430</v>
      </c>
      <c r="F8969" s="752" t="s">
        <v>1711</v>
      </c>
    </row>
    <row r="8970" spans="2:6" x14ac:dyDescent="0.35">
      <c r="B8970" s="752" t="s">
        <v>1700</v>
      </c>
      <c r="C8970" s="752">
        <v>4306</v>
      </c>
      <c r="D8970" s="343" t="s">
        <v>8692</v>
      </c>
      <c r="E8970" s="752" t="s">
        <v>430</v>
      </c>
      <c r="F8970" s="752" t="s">
        <v>212</v>
      </c>
    </row>
    <row r="8971" spans="2:6" x14ac:dyDescent="0.35">
      <c r="B8971" s="752" t="s">
        <v>1700</v>
      </c>
      <c r="C8971" s="752">
        <v>4306</v>
      </c>
      <c r="D8971" s="343" t="s">
        <v>8691</v>
      </c>
      <c r="E8971" s="752" t="s">
        <v>430</v>
      </c>
      <c r="F8971" s="752" t="s">
        <v>1711</v>
      </c>
    </row>
    <row r="8972" spans="2:6" x14ac:dyDescent="0.35">
      <c r="B8972" s="752" t="s">
        <v>1700</v>
      </c>
      <c r="C8972" s="752">
        <v>4306</v>
      </c>
      <c r="D8972" s="343" t="s">
        <v>8690</v>
      </c>
      <c r="E8972" s="752" t="s">
        <v>430</v>
      </c>
      <c r="F8972" s="752" t="s">
        <v>1711</v>
      </c>
    </row>
    <row r="8973" spans="2:6" x14ac:dyDescent="0.35">
      <c r="B8973" s="752" t="s">
        <v>1700</v>
      </c>
      <c r="C8973" s="752">
        <v>4306</v>
      </c>
      <c r="D8973" s="343" t="s">
        <v>8689</v>
      </c>
      <c r="E8973" s="752" t="s">
        <v>430</v>
      </c>
      <c r="F8973" s="752" t="s">
        <v>1711</v>
      </c>
    </row>
    <row r="8974" spans="2:6" x14ac:dyDescent="0.35">
      <c r="B8974" s="752" t="s">
        <v>1700</v>
      </c>
      <c r="C8974" s="752">
        <v>4306</v>
      </c>
      <c r="D8974" s="343" t="s">
        <v>8688</v>
      </c>
      <c r="E8974" s="752" t="s">
        <v>430</v>
      </c>
      <c r="F8974" s="752" t="s">
        <v>1711</v>
      </c>
    </row>
    <row r="8975" spans="2:6" x14ac:dyDescent="0.35">
      <c r="B8975" s="752" t="s">
        <v>1700</v>
      </c>
      <c r="C8975" s="752">
        <v>4306</v>
      </c>
      <c r="D8975" s="343" t="s">
        <v>8687</v>
      </c>
      <c r="E8975" s="752" t="s">
        <v>430</v>
      </c>
      <c r="F8975" s="752" t="s">
        <v>1711</v>
      </c>
    </row>
    <row r="8976" spans="2:6" x14ac:dyDescent="0.35">
      <c r="B8976" s="752" t="s">
        <v>1700</v>
      </c>
      <c r="C8976" s="752">
        <v>4306</v>
      </c>
      <c r="D8976" s="343" t="s">
        <v>8686</v>
      </c>
      <c r="E8976" s="752" t="s">
        <v>430</v>
      </c>
      <c r="F8976" s="752" t="s">
        <v>1711</v>
      </c>
    </row>
    <row r="8977" spans="2:6" x14ac:dyDescent="0.35">
      <c r="B8977" s="752" t="s">
        <v>1700</v>
      </c>
      <c r="C8977" s="752">
        <v>4306</v>
      </c>
      <c r="D8977" s="343" t="s">
        <v>8685</v>
      </c>
      <c r="E8977" s="752" t="s">
        <v>430</v>
      </c>
      <c r="F8977" s="752" t="s">
        <v>1711</v>
      </c>
    </row>
    <row r="8978" spans="2:6" x14ac:dyDescent="0.35">
      <c r="B8978" s="752" t="s">
        <v>1700</v>
      </c>
      <c r="C8978" s="752">
        <v>4306</v>
      </c>
      <c r="D8978" s="343" t="s">
        <v>4774</v>
      </c>
      <c r="E8978" s="752" t="s">
        <v>430</v>
      </c>
      <c r="F8978" s="752" t="s">
        <v>1711</v>
      </c>
    </row>
    <row r="8979" spans="2:6" x14ac:dyDescent="0.35">
      <c r="B8979" s="752" t="s">
        <v>1700</v>
      </c>
      <c r="C8979" s="752">
        <v>4306</v>
      </c>
      <c r="D8979" s="343" t="s">
        <v>6316</v>
      </c>
      <c r="E8979" s="752" t="s">
        <v>430</v>
      </c>
      <c r="F8979" s="752" t="s">
        <v>1711</v>
      </c>
    </row>
    <row r="8980" spans="2:6" x14ac:dyDescent="0.35">
      <c r="B8980" s="752" t="s">
        <v>1700</v>
      </c>
      <c r="C8980" s="752">
        <v>4306</v>
      </c>
      <c r="D8980" s="343" t="s">
        <v>8684</v>
      </c>
      <c r="E8980" s="752" t="s">
        <v>430</v>
      </c>
      <c r="F8980" s="752" t="s">
        <v>1711</v>
      </c>
    </row>
    <row r="8981" spans="2:6" x14ac:dyDescent="0.35">
      <c r="B8981" s="752" t="s">
        <v>1700</v>
      </c>
      <c r="C8981" s="752">
        <v>4306</v>
      </c>
      <c r="D8981" s="343" t="s">
        <v>8683</v>
      </c>
      <c r="E8981" s="752" t="s">
        <v>430</v>
      </c>
      <c r="F8981" s="752" t="s">
        <v>1711</v>
      </c>
    </row>
    <row r="8982" spans="2:6" x14ac:dyDescent="0.35">
      <c r="B8982" s="752" t="s">
        <v>1700</v>
      </c>
      <c r="C8982" s="752">
        <v>4307</v>
      </c>
      <c r="D8982" s="343" t="s">
        <v>8682</v>
      </c>
      <c r="E8982" s="752" t="s">
        <v>430</v>
      </c>
      <c r="F8982" s="752" t="s">
        <v>1698</v>
      </c>
    </row>
    <row r="8983" spans="2:6" x14ac:dyDescent="0.35">
      <c r="B8983" s="752" t="s">
        <v>1700</v>
      </c>
      <c r="C8983" s="752">
        <v>4307</v>
      </c>
      <c r="D8983" s="343" t="s">
        <v>8681</v>
      </c>
      <c r="E8983" s="752" t="s">
        <v>430</v>
      </c>
      <c r="F8983" s="752" t="s">
        <v>1698</v>
      </c>
    </row>
    <row r="8984" spans="2:6" x14ac:dyDescent="0.35">
      <c r="B8984" s="752" t="s">
        <v>1700</v>
      </c>
      <c r="C8984" s="752">
        <v>4307</v>
      </c>
      <c r="D8984" s="343" t="s">
        <v>8680</v>
      </c>
      <c r="E8984" s="752" t="s">
        <v>430</v>
      </c>
      <c r="F8984" s="752" t="s">
        <v>1698</v>
      </c>
    </row>
    <row r="8985" spans="2:6" x14ac:dyDescent="0.35">
      <c r="B8985" s="752" t="s">
        <v>1700</v>
      </c>
      <c r="C8985" s="752">
        <v>4307</v>
      </c>
      <c r="D8985" s="343" t="s">
        <v>8679</v>
      </c>
      <c r="E8985" s="752" t="s">
        <v>430</v>
      </c>
      <c r="F8985" s="752" t="s">
        <v>1698</v>
      </c>
    </row>
    <row r="8986" spans="2:6" x14ac:dyDescent="0.35">
      <c r="B8986" s="752" t="s">
        <v>1700</v>
      </c>
      <c r="C8986" s="752">
        <v>4307</v>
      </c>
      <c r="D8986" s="343" t="s">
        <v>8678</v>
      </c>
      <c r="E8986" s="752" t="s">
        <v>430</v>
      </c>
      <c r="F8986" s="752" t="s">
        <v>1698</v>
      </c>
    </row>
    <row r="8987" spans="2:6" x14ac:dyDescent="0.35">
      <c r="B8987" s="752" t="s">
        <v>1700</v>
      </c>
      <c r="C8987" s="752">
        <v>4307</v>
      </c>
      <c r="D8987" s="343" t="s">
        <v>8677</v>
      </c>
      <c r="E8987" s="752" t="s">
        <v>430</v>
      </c>
      <c r="F8987" s="752" t="s">
        <v>1698</v>
      </c>
    </row>
    <row r="8988" spans="2:6" x14ac:dyDescent="0.35">
      <c r="B8988" s="752" t="s">
        <v>1700</v>
      </c>
      <c r="C8988" s="752">
        <v>4307</v>
      </c>
      <c r="D8988" s="343" t="s">
        <v>8676</v>
      </c>
      <c r="E8988" s="752" t="s">
        <v>430</v>
      </c>
      <c r="F8988" s="752" t="s">
        <v>1698</v>
      </c>
    </row>
    <row r="8989" spans="2:6" x14ac:dyDescent="0.35">
      <c r="B8989" s="752" t="s">
        <v>1700</v>
      </c>
      <c r="C8989" s="752">
        <v>4309</v>
      </c>
      <c r="D8989" s="343" t="s">
        <v>8675</v>
      </c>
      <c r="E8989" s="752" t="s">
        <v>430</v>
      </c>
      <c r="F8989" s="752" t="s">
        <v>1698</v>
      </c>
    </row>
    <row r="8990" spans="2:6" x14ac:dyDescent="0.35">
      <c r="B8990" s="752" t="s">
        <v>1700</v>
      </c>
      <c r="C8990" s="752">
        <v>4309</v>
      </c>
      <c r="D8990" s="343" t="s">
        <v>8674</v>
      </c>
      <c r="E8990" s="752" t="s">
        <v>430</v>
      </c>
      <c r="F8990" s="752" t="s">
        <v>1698</v>
      </c>
    </row>
    <row r="8991" spans="2:6" x14ac:dyDescent="0.35">
      <c r="B8991" s="752" t="s">
        <v>1700</v>
      </c>
      <c r="C8991" s="752">
        <v>4309</v>
      </c>
      <c r="D8991" s="343" t="s">
        <v>8673</v>
      </c>
      <c r="E8991" s="752" t="s">
        <v>430</v>
      </c>
      <c r="F8991" s="752" t="s">
        <v>1698</v>
      </c>
    </row>
    <row r="8992" spans="2:6" x14ac:dyDescent="0.35">
      <c r="B8992" s="752" t="s">
        <v>1700</v>
      </c>
      <c r="C8992" s="752">
        <v>4309</v>
      </c>
      <c r="D8992" s="343" t="s">
        <v>8672</v>
      </c>
      <c r="E8992" s="752" t="s">
        <v>430</v>
      </c>
      <c r="F8992" s="752" t="s">
        <v>1698</v>
      </c>
    </row>
    <row r="8993" spans="2:6" x14ac:dyDescent="0.35">
      <c r="B8993" s="752" t="s">
        <v>1700</v>
      </c>
      <c r="C8993" s="752">
        <v>4309</v>
      </c>
      <c r="D8993" s="343" t="s">
        <v>8671</v>
      </c>
      <c r="E8993" s="752" t="s">
        <v>430</v>
      </c>
      <c r="F8993" s="752" t="s">
        <v>1698</v>
      </c>
    </row>
    <row r="8994" spans="2:6" x14ac:dyDescent="0.35">
      <c r="B8994" s="752" t="s">
        <v>1700</v>
      </c>
      <c r="C8994" s="752">
        <v>4309</v>
      </c>
      <c r="D8994" s="343" t="s">
        <v>8670</v>
      </c>
      <c r="E8994" s="752" t="s">
        <v>430</v>
      </c>
      <c r="F8994" s="752" t="s">
        <v>1698</v>
      </c>
    </row>
    <row r="8995" spans="2:6" x14ac:dyDescent="0.35">
      <c r="B8995" s="752" t="s">
        <v>1700</v>
      </c>
      <c r="C8995" s="752">
        <v>4309</v>
      </c>
      <c r="D8995" s="343" t="s">
        <v>8669</v>
      </c>
      <c r="E8995" s="752" t="s">
        <v>430</v>
      </c>
      <c r="F8995" s="752" t="s">
        <v>1698</v>
      </c>
    </row>
    <row r="8996" spans="2:6" x14ac:dyDescent="0.35">
      <c r="B8996" s="752" t="s">
        <v>1700</v>
      </c>
      <c r="C8996" s="752">
        <v>4309</v>
      </c>
      <c r="D8996" s="343" t="s">
        <v>8668</v>
      </c>
      <c r="E8996" s="752" t="s">
        <v>430</v>
      </c>
      <c r="F8996" s="752" t="s">
        <v>1698</v>
      </c>
    </row>
    <row r="8997" spans="2:6" x14ac:dyDescent="0.35">
      <c r="B8997" s="752" t="s">
        <v>1700</v>
      </c>
      <c r="C8997" s="752">
        <v>4309</v>
      </c>
      <c r="D8997" s="343" t="s">
        <v>8667</v>
      </c>
      <c r="E8997" s="752" t="s">
        <v>430</v>
      </c>
      <c r="F8997" s="752" t="s">
        <v>1698</v>
      </c>
    </row>
    <row r="8998" spans="2:6" x14ac:dyDescent="0.35">
      <c r="B8998" s="752" t="s">
        <v>1700</v>
      </c>
      <c r="C8998" s="752">
        <v>4309</v>
      </c>
      <c r="D8998" s="343" t="s">
        <v>8666</v>
      </c>
      <c r="E8998" s="752" t="s">
        <v>430</v>
      </c>
      <c r="F8998" s="752" t="s">
        <v>1698</v>
      </c>
    </row>
    <row r="8999" spans="2:6" x14ac:dyDescent="0.35">
      <c r="B8999" s="752" t="s">
        <v>1700</v>
      </c>
      <c r="C8999" s="752">
        <v>4309</v>
      </c>
      <c r="D8999" s="343" t="s">
        <v>8665</v>
      </c>
      <c r="E8999" s="752" t="s">
        <v>430</v>
      </c>
      <c r="F8999" s="752" t="s">
        <v>1698</v>
      </c>
    </row>
    <row r="9000" spans="2:6" x14ac:dyDescent="0.35">
      <c r="B9000" s="752" t="s">
        <v>1700</v>
      </c>
      <c r="C9000" s="752">
        <v>4309</v>
      </c>
      <c r="D9000" s="343" t="s">
        <v>8664</v>
      </c>
      <c r="E9000" s="752" t="s">
        <v>430</v>
      </c>
      <c r="F9000" s="752" t="s">
        <v>1698</v>
      </c>
    </row>
    <row r="9001" spans="2:6" x14ac:dyDescent="0.35">
      <c r="B9001" s="752" t="s">
        <v>1700</v>
      </c>
      <c r="C9001" s="752">
        <v>4309</v>
      </c>
      <c r="D9001" s="343" t="s">
        <v>8663</v>
      </c>
      <c r="E9001" s="752" t="s">
        <v>430</v>
      </c>
      <c r="F9001" s="752" t="s">
        <v>1698</v>
      </c>
    </row>
    <row r="9002" spans="2:6" x14ac:dyDescent="0.35">
      <c r="B9002" s="752" t="s">
        <v>1700</v>
      </c>
      <c r="C9002" s="752">
        <v>4309</v>
      </c>
      <c r="D9002" s="343" t="s">
        <v>8662</v>
      </c>
      <c r="E9002" s="752" t="s">
        <v>430</v>
      </c>
      <c r="F9002" s="752" t="s">
        <v>1698</v>
      </c>
    </row>
    <row r="9003" spans="2:6" x14ac:dyDescent="0.35">
      <c r="B9003" s="752" t="s">
        <v>1700</v>
      </c>
      <c r="C9003" s="752">
        <v>4309</v>
      </c>
      <c r="D9003" s="343" t="s">
        <v>8661</v>
      </c>
      <c r="E9003" s="752" t="s">
        <v>430</v>
      </c>
      <c r="F9003" s="752" t="s">
        <v>1698</v>
      </c>
    </row>
    <row r="9004" spans="2:6" x14ac:dyDescent="0.35">
      <c r="B9004" s="752" t="s">
        <v>1700</v>
      </c>
      <c r="C9004" s="752">
        <v>4309</v>
      </c>
      <c r="D9004" s="343" t="s">
        <v>8660</v>
      </c>
      <c r="E9004" s="752" t="s">
        <v>430</v>
      </c>
      <c r="F9004" s="752" t="s">
        <v>1698</v>
      </c>
    </row>
    <row r="9005" spans="2:6" x14ac:dyDescent="0.35">
      <c r="B9005" s="752" t="s">
        <v>1700</v>
      </c>
      <c r="C9005" s="752">
        <v>4309</v>
      </c>
      <c r="D9005" s="343" t="s">
        <v>8659</v>
      </c>
      <c r="E9005" s="752" t="s">
        <v>430</v>
      </c>
      <c r="F9005" s="752" t="s">
        <v>1698</v>
      </c>
    </row>
    <row r="9006" spans="2:6" x14ac:dyDescent="0.35">
      <c r="B9006" s="752" t="s">
        <v>1700</v>
      </c>
      <c r="C9006" s="752">
        <v>4310</v>
      </c>
      <c r="D9006" s="343" t="s">
        <v>8658</v>
      </c>
      <c r="E9006" s="752" t="s">
        <v>430</v>
      </c>
      <c r="F9006" s="752" t="s">
        <v>1698</v>
      </c>
    </row>
    <row r="9007" spans="2:6" x14ac:dyDescent="0.35">
      <c r="B9007" s="752" t="s">
        <v>1700</v>
      </c>
      <c r="C9007" s="752">
        <v>4310</v>
      </c>
      <c r="D9007" s="343" t="s">
        <v>8657</v>
      </c>
      <c r="E9007" s="752" t="s">
        <v>430</v>
      </c>
      <c r="F9007" s="752" t="s">
        <v>1698</v>
      </c>
    </row>
    <row r="9008" spans="2:6" x14ac:dyDescent="0.35">
      <c r="B9008" s="752" t="s">
        <v>1700</v>
      </c>
      <c r="C9008" s="752">
        <v>4310</v>
      </c>
      <c r="D9008" s="343" t="s">
        <v>8656</v>
      </c>
      <c r="E9008" s="752" t="s">
        <v>430</v>
      </c>
      <c r="F9008" s="752" t="s">
        <v>1698</v>
      </c>
    </row>
    <row r="9009" spans="2:6" x14ac:dyDescent="0.35">
      <c r="B9009" s="752" t="s">
        <v>1700</v>
      </c>
      <c r="C9009" s="752">
        <v>4310</v>
      </c>
      <c r="D9009" s="343" t="s">
        <v>8655</v>
      </c>
      <c r="E9009" s="752" t="s">
        <v>430</v>
      </c>
      <c r="F9009" s="752" t="s">
        <v>1698</v>
      </c>
    </row>
    <row r="9010" spans="2:6" x14ac:dyDescent="0.35">
      <c r="B9010" s="752" t="s">
        <v>1700</v>
      </c>
      <c r="C9010" s="752">
        <v>4310</v>
      </c>
      <c r="D9010" s="343" t="s">
        <v>8654</v>
      </c>
      <c r="E9010" s="752" t="s">
        <v>430</v>
      </c>
      <c r="F9010" s="752" t="s">
        <v>1698</v>
      </c>
    </row>
    <row r="9011" spans="2:6" x14ac:dyDescent="0.35">
      <c r="B9011" s="752" t="s">
        <v>1700</v>
      </c>
      <c r="C9011" s="752">
        <v>4310</v>
      </c>
      <c r="D9011" s="343" t="s">
        <v>8653</v>
      </c>
      <c r="E9011" s="752" t="s">
        <v>430</v>
      </c>
      <c r="F9011" s="752" t="s">
        <v>1698</v>
      </c>
    </row>
    <row r="9012" spans="2:6" x14ac:dyDescent="0.35">
      <c r="B9012" s="752" t="s">
        <v>1700</v>
      </c>
      <c r="C9012" s="752">
        <v>4310</v>
      </c>
      <c r="D9012" s="343" t="s">
        <v>8652</v>
      </c>
      <c r="E9012" s="752" t="s">
        <v>430</v>
      </c>
      <c r="F9012" s="752" t="s">
        <v>1698</v>
      </c>
    </row>
    <row r="9013" spans="2:6" x14ac:dyDescent="0.35">
      <c r="B9013" s="752" t="s">
        <v>1700</v>
      </c>
      <c r="C9013" s="752">
        <v>4310</v>
      </c>
      <c r="D9013" s="343" t="s">
        <v>8240</v>
      </c>
      <c r="E9013" s="752" t="s">
        <v>430</v>
      </c>
      <c r="F9013" s="752" t="s">
        <v>1698</v>
      </c>
    </row>
    <row r="9014" spans="2:6" x14ac:dyDescent="0.35">
      <c r="B9014" s="752" t="s">
        <v>1700</v>
      </c>
      <c r="C9014" s="752">
        <v>4310</v>
      </c>
      <c r="D9014" s="343" t="s">
        <v>8651</v>
      </c>
      <c r="E9014" s="752" t="s">
        <v>430</v>
      </c>
      <c r="F9014" s="752" t="s">
        <v>1698</v>
      </c>
    </row>
    <row r="9015" spans="2:6" x14ac:dyDescent="0.35">
      <c r="B9015" s="752" t="s">
        <v>1700</v>
      </c>
      <c r="C9015" s="752">
        <v>4310</v>
      </c>
      <c r="D9015" s="343" t="s">
        <v>8650</v>
      </c>
      <c r="E9015" s="752" t="s">
        <v>430</v>
      </c>
      <c r="F9015" s="752" t="s">
        <v>1698</v>
      </c>
    </row>
    <row r="9016" spans="2:6" x14ac:dyDescent="0.35">
      <c r="B9016" s="752" t="s">
        <v>1700</v>
      </c>
      <c r="C9016" s="752">
        <v>4310</v>
      </c>
      <c r="D9016" s="343" t="s">
        <v>8649</v>
      </c>
      <c r="E9016" s="752" t="s">
        <v>430</v>
      </c>
      <c r="F9016" s="752" t="s">
        <v>1698</v>
      </c>
    </row>
    <row r="9017" spans="2:6" x14ac:dyDescent="0.35">
      <c r="B9017" s="752" t="s">
        <v>1700</v>
      </c>
      <c r="C9017" s="752">
        <v>4310</v>
      </c>
      <c r="D9017" s="343" t="s">
        <v>8648</v>
      </c>
      <c r="E9017" s="752" t="s">
        <v>430</v>
      </c>
      <c r="F9017" s="752" t="s">
        <v>1698</v>
      </c>
    </row>
    <row r="9018" spans="2:6" x14ac:dyDescent="0.35">
      <c r="B9018" s="752" t="s">
        <v>1700</v>
      </c>
      <c r="C9018" s="752">
        <v>4310</v>
      </c>
      <c r="D9018" s="343" t="s">
        <v>8647</v>
      </c>
      <c r="E9018" s="752" t="s">
        <v>430</v>
      </c>
      <c r="F9018" s="752" t="s">
        <v>1698</v>
      </c>
    </row>
    <row r="9019" spans="2:6" x14ac:dyDescent="0.35">
      <c r="B9019" s="752" t="s">
        <v>1700</v>
      </c>
      <c r="C9019" s="752">
        <v>4310</v>
      </c>
      <c r="D9019" s="343" t="s">
        <v>8646</v>
      </c>
      <c r="E9019" s="752" t="s">
        <v>430</v>
      </c>
      <c r="F9019" s="752" t="s">
        <v>1698</v>
      </c>
    </row>
    <row r="9020" spans="2:6" x14ac:dyDescent="0.35">
      <c r="B9020" s="752" t="s">
        <v>1700</v>
      </c>
      <c r="C9020" s="752">
        <v>4310</v>
      </c>
      <c r="D9020" s="343" t="s">
        <v>8645</v>
      </c>
      <c r="E9020" s="752" t="s">
        <v>430</v>
      </c>
      <c r="F9020" s="752" t="s">
        <v>1698</v>
      </c>
    </row>
    <row r="9021" spans="2:6" x14ac:dyDescent="0.35">
      <c r="B9021" s="752" t="s">
        <v>1700</v>
      </c>
      <c r="C9021" s="752">
        <v>4310</v>
      </c>
      <c r="D9021" s="343" t="s">
        <v>8644</v>
      </c>
      <c r="E9021" s="752" t="s">
        <v>430</v>
      </c>
      <c r="F9021" s="752" t="s">
        <v>1698</v>
      </c>
    </row>
    <row r="9022" spans="2:6" x14ac:dyDescent="0.35">
      <c r="B9022" s="752" t="s">
        <v>1700</v>
      </c>
      <c r="C9022" s="752">
        <v>4310</v>
      </c>
      <c r="D9022" s="343" t="s">
        <v>8643</v>
      </c>
      <c r="E9022" s="752" t="s">
        <v>430</v>
      </c>
      <c r="F9022" s="752" t="s">
        <v>1698</v>
      </c>
    </row>
    <row r="9023" spans="2:6" x14ac:dyDescent="0.35">
      <c r="B9023" s="752" t="s">
        <v>1700</v>
      </c>
      <c r="C9023" s="752">
        <v>4310</v>
      </c>
      <c r="D9023" s="343" t="s">
        <v>8642</v>
      </c>
      <c r="E9023" s="752" t="s">
        <v>430</v>
      </c>
      <c r="F9023" s="752" t="s">
        <v>1698</v>
      </c>
    </row>
    <row r="9024" spans="2:6" x14ac:dyDescent="0.35">
      <c r="B9024" s="752" t="s">
        <v>1700</v>
      </c>
      <c r="C9024" s="752">
        <v>4310</v>
      </c>
      <c r="D9024" s="343" t="s">
        <v>8641</v>
      </c>
      <c r="E9024" s="752" t="s">
        <v>430</v>
      </c>
      <c r="F9024" s="752" t="s">
        <v>1698</v>
      </c>
    </row>
    <row r="9025" spans="2:6" x14ac:dyDescent="0.35">
      <c r="B9025" s="752" t="s">
        <v>1700</v>
      </c>
      <c r="C9025" s="752">
        <v>4310</v>
      </c>
      <c r="D9025" s="343" t="s">
        <v>8640</v>
      </c>
      <c r="E9025" s="752" t="s">
        <v>430</v>
      </c>
      <c r="F9025" s="752" t="s">
        <v>1698</v>
      </c>
    </row>
    <row r="9026" spans="2:6" x14ac:dyDescent="0.35">
      <c r="B9026" s="752" t="s">
        <v>1700</v>
      </c>
      <c r="C9026" s="752">
        <v>4310</v>
      </c>
      <c r="D9026" s="343" t="s">
        <v>8639</v>
      </c>
      <c r="E9026" s="752" t="s">
        <v>430</v>
      </c>
      <c r="F9026" s="752" t="s">
        <v>1698</v>
      </c>
    </row>
    <row r="9027" spans="2:6" x14ac:dyDescent="0.35">
      <c r="B9027" s="752" t="s">
        <v>1700</v>
      </c>
      <c r="C9027" s="752">
        <v>4310</v>
      </c>
      <c r="D9027" s="343" t="s">
        <v>8638</v>
      </c>
      <c r="E9027" s="752" t="s">
        <v>430</v>
      </c>
      <c r="F9027" s="752" t="s">
        <v>1698</v>
      </c>
    </row>
    <row r="9028" spans="2:6" x14ac:dyDescent="0.35">
      <c r="B9028" s="752" t="s">
        <v>1700</v>
      </c>
      <c r="C9028" s="752">
        <v>4310</v>
      </c>
      <c r="D9028" s="343" t="s">
        <v>8637</v>
      </c>
      <c r="E9028" s="752" t="s">
        <v>430</v>
      </c>
      <c r="F9028" s="752" t="s">
        <v>1698</v>
      </c>
    </row>
    <row r="9029" spans="2:6" x14ac:dyDescent="0.35">
      <c r="B9029" s="752" t="s">
        <v>1700</v>
      </c>
      <c r="C9029" s="752">
        <v>4310</v>
      </c>
      <c r="D9029" s="343" t="s">
        <v>8636</v>
      </c>
      <c r="E9029" s="752" t="s">
        <v>430</v>
      </c>
      <c r="F9029" s="752" t="s">
        <v>1698</v>
      </c>
    </row>
    <row r="9030" spans="2:6" x14ac:dyDescent="0.35">
      <c r="B9030" s="752" t="s">
        <v>1700</v>
      </c>
      <c r="C9030" s="752">
        <v>4310</v>
      </c>
      <c r="D9030" s="343" t="s">
        <v>8635</v>
      </c>
      <c r="E9030" s="752" t="s">
        <v>430</v>
      </c>
      <c r="F9030" s="752" t="s">
        <v>1698</v>
      </c>
    </row>
    <row r="9031" spans="2:6" x14ac:dyDescent="0.35">
      <c r="B9031" s="752" t="s">
        <v>1700</v>
      </c>
      <c r="C9031" s="752">
        <v>4310</v>
      </c>
      <c r="D9031" s="343" t="s">
        <v>8634</v>
      </c>
      <c r="E9031" s="752" t="s">
        <v>430</v>
      </c>
      <c r="F9031" s="752" t="s">
        <v>1698</v>
      </c>
    </row>
    <row r="9032" spans="2:6" x14ac:dyDescent="0.35">
      <c r="B9032" s="752" t="s">
        <v>1700</v>
      </c>
      <c r="C9032" s="752">
        <v>4311</v>
      </c>
      <c r="D9032" s="343" t="s">
        <v>8633</v>
      </c>
      <c r="E9032" s="752" t="s">
        <v>430</v>
      </c>
      <c r="F9032" s="752" t="s">
        <v>1698</v>
      </c>
    </row>
    <row r="9033" spans="2:6" x14ac:dyDescent="0.35">
      <c r="B9033" s="752" t="s">
        <v>1700</v>
      </c>
      <c r="C9033" s="752">
        <v>4311</v>
      </c>
      <c r="D9033" s="343" t="s">
        <v>8632</v>
      </c>
      <c r="E9033" s="752" t="s">
        <v>430</v>
      </c>
      <c r="F9033" s="752" t="s">
        <v>1698</v>
      </c>
    </row>
    <row r="9034" spans="2:6" x14ac:dyDescent="0.35">
      <c r="B9034" s="752" t="s">
        <v>1700</v>
      </c>
      <c r="C9034" s="752">
        <v>4311</v>
      </c>
      <c r="D9034" s="343" t="s">
        <v>8631</v>
      </c>
      <c r="E9034" s="752" t="s">
        <v>430</v>
      </c>
      <c r="F9034" s="752" t="s">
        <v>1698</v>
      </c>
    </row>
    <row r="9035" spans="2:6" x14ac:dyDescent="0.35">
      <c r="B9035" s="752" t="s">
        <v>1700</v>
      </c>
      <c r="C9035" s="752">
        <v>4311</v>
      </c>
      <c r="D9035" s="343" t="s">
        <v>8630</v>
      </c>
      <c r="E9035" s="752" t="s">
        <v>430</v>
      </c>
      <c r="F9035" s="752" t="s">
        <v>1698</v>
      </c>
    </row>
    <row r="9036" spans="2:6" x14ac:dyDescent="0.35">
      <c r="B9036" s="752" t="s">
        <v>1700</v>
      </c>
      <c r="C9036" s="752">
        <v>4311</v>
      </c>
      <c r="D9036" s="343" t="s">
        <v>8629</v>
      </c>
      <c r="E9036" s="752" t="s">
        <v>430</v>
      </c>
      <c r="F9036" s="752" t="s">
        <v>1698</v>
      </c>
    </row>
    <row r="9037" spans="2:6" x14ac:dyDescent="0.35">
      <c r="B9037" s="752" t="s">
        <v>1700</v>
      </c>
      <c r="C9037" s="752">
        <v>4311</v>
      </c>
      <c r="D9037" s="343" t="s">
        <v>5629</v>
      </c>
      <c r="E9037" s="752" t="s">
        <v>430</v>
      </c>
      <c r="F9037" s="752" t="s">
        <v>1698</v>
      </c>
    </row>
    <row r="9038" spans="2:6" x14ac:dyDescent="0.35">
      <c r="B9038" s="752" t="s">
        <v>1700</v>
      </c>
      <c r="C9038" s="752">
        <v>4311</v>
      </c>
      <c r="D9038" s="343" t="s">
        <v>8628</v>
      </c>
      <c r="E9038" s="752" t="s">
        <v>430</v>
      </c>
      <c r="F9038" s="752" t="s">
        <v>1698</v>
      </c>
    </row>
    <row r="9039" spans="2:6" x14ac:dyDescent="0.35">
      <c r="B9039" s="752" t="s">
        <v>1700</v>
      </c>
      <c r="C9039" s="752">
        <v>4311</v>
      </c>
      <c r="D9039" s="343" t="s">
        <v>8627</v>
      </c>
      <c r="E9039" s="752" t="s">
        <v>430</v>
      </c>
      <c r="F9039" s="752" t="s">
        <v>1698</v>
      </c>
    </row>
    <row r="9040" spans="2:6" x14ac:dyDescent="0.35">
      <c r="B9040" s="752" t="s">
        <v>1700</v>
      </c>
      <c r="C9040" s="752">
        <v>4311</v>
      </c>
      <c r="D9040" s="343" t="s">
        <v>8626</v>
      </c>
      <c r="E9040" s="752" t="s">
        <v>430</v>
      </c>
      <c r="F9040" s="752" t="s">
        <v>1698</v>
      </c>
    </row>
    <row r="9041" spans="2:6" x14ac:dyDescent="0.35">
      <c r="B9041" s="752" t="s">
        <v>1700</v>
      </c>
      <c r="C9041" s="752">
        <v>4311</v>
      </c>
      <c r="D9041" s="343" t="s">
        <v>8625</v>
      </c>
      <c r="E9041" s="752" t="s">
        <v>430</v>
      </c>
      <c r="F9041" s="752" t="s">
        <v>1698</v>
      </c>
    </row>
    <row r="9042" spans="2:6" x14ac:dyDescent="0.35">
      <c r="B9042" s="752" t="s">
        <v>1700</v>
      </c>
      <c r="C9042" s="752">
        <v>4311</v>
      </c>
      <c r="D9042" s="343" t="s">
        <v>8624</v>
      </c>
      <c r="E9042" s="752" t="s">
        <v>430</v>
      </c>
      <c r="F9042" s="752" t="s">
        <v>1698</v>
      </c>
    </row>
    <row r="9043" spans="2:6" x14ac:dyDescent="0.35">
      <c r="B9043" s="752" t="s">
        <v>1700</v>
      </c>
      <c r="C9043" s="752">
        <v>4311</v>
      </c>
      <c r="D9043" s="343" t="s">
        <v>8623</v>
      </c>
      <c r="E9043" s="752" t="s">
        <v>430</v>
      </c>
      <c r="F9043" s="752" t="s">
        <v>1698</v>
      </c>
    </row>
    <row r="9044" spans="2:6" x14ac:dyDescent="0.35">
      <c r="B9044" s="752" t="s">
        <v>1700</v>
      </c>
      <c r="C9044" s="752">
        <v>4311</v>
      </c>
      <c r="D9044" s="343" t="s">
        <v>8622</v>
      </c>
      <c r="E9044" s="752" t="s">
        <v>430</v>
      </c>
      <c r="F9044" s="752" t="s">
        <v>1698</v>
      </c>
    </row>
    <row r="9045" spans="2:6" x14ac:dyDescent="0.35">
      <c r="B9045" s="752" t="s">
        <v>1700</v>
      </c>
      <c r="C9045" s="752">
        <v>4311</v>
      </c>
      <c r="D9045" s="343" t="s">
        <v>8621</v>
      </c>
      <c r="E9045" s="752" t="s">
        <v>430</v>
      </c>
      <c r="F9045" s="752" t="s">
        <v>1698</v>
      </c>
    </row>
    <row r="9046" spans="2:6" x14ac:dyDescent="0.35">
      <c r="B9046" s="752" t="s">
        <v>1700</v>
      </c>
      <c r="C9046" s="752">
        <v>4311</v>
      </c>
      <c r="D9046" s="343" t="s">
        <v>8620</v>
      </c>
      <c r="E9046" s="752" t="s">
        <v>430</v>
      </c>
      <c r="F9046" s="752" t="s">
        <v>1698</v>
      </c>
    </row>
    <row r="9047" spans="2:6" x14ac:dyDescent="0.35">
      <c r="B9047" s="752" t="s">
        <v>1700</v>
      </c>
      <c r="C9047" s="752">
        <v>4311</v>
      </c>
      <c r="D9047" s="343" t="s">
        <v>8619</v>
      </c>
      <c r="E9047" s="752" t="s">
        <v>430</v>
      </c>
      <c r="F9047" s="752" t="s">
        <v>1698</v>
      </c>
    </row>
    <row r="9048" spans="2:6" x14ac:dyDescent="0.35">
      <c r="B9048" s="752" t="s">
        <v>1700</v>
      </c>
      <c r="C9048" s="752">
        <v>4311</v>
      </c>
      <c r="D9048" s="343" t="s">
        <v>8618</v>
      </c>
      <c r="E9048" s="752" t="s">
        <v>430</v>
      </c>
      <c r="F9048" s="752" t="s">
        <v>1698</v>
      </c>
    </row>
    <row r="9049" spans="2:6" x14ac:dyDescent="0.35">
      <c r="B9049" s="752" t="s">
        <v>1700</v>
      </c>
      <c r="C9049" s="752">
        <v>4311</v>
      </c>
      <c r="D9049" s="343" t="s">
        <v>8617</v>
      </c>
      <c r="E9049" s="752" t="s">
        <v>430</v>
      </c>
      <c r="F9049" s="752" t="s">
        <v>1698</v>
      </c>
    </row>
    <row r="9050" spans="2:6" x14ac:dyDescent="0.35">
      <c r="B9050" s="752" t="s">
        <v>1700</v>
      </c>
      <c r="C9050" s="752">
        <v>4312</v>
      </c>
      <c r="D9050" s="343" t="s">
        <v>8616</v>
      </c>
      <c r="E9050" s="752" t="s">
        <v>430</v>
      </c>
      <c r="F9050" s="752" t="s">
        <v>1698</v>
      </c>
    </row>
    <row r="9051" spans="2:6" x14ac:dyDescent="0.35">
      <c r="B9051" s="752" t="s">
        <v>1700</v>
      </c>
      <c r="C9051" s="752">
        <v>4312</v>
      </c>
      <c r="D9051" s="343" t="s">
        <v>8615</v>
      </c>
      <c r="E9051" s="752" t="s">
        <v>430</v>
      </c>
      <c r="F9051" s="752" t="s">
        <v>1698</v>
      </c>
    </row>
    <row r="9052" spans="2:6" x14ac:dyDescent="0.35">
      <c r="B9052" s="752" t="s">
        <v>1700</v>
      </c>
      <c r="C9052" s="752">
        <v>4312</v>
      </c>
      <c r="D9052" s="343" t="s">
        <v>8614</v>
      </c>
      <c r="E9052" s="752" t="s">
        <v>430</v>
      </c>
      <c r="F9052" s="752" t="s">
        <v>1698</v>
      </c>
    </row>
    <row r="9053" spans="2:6" x14ac:dyDescent="0.35">
      <c r="B9053" s="752" t="s">
        <v>1700</v>
      </c>
      <c r="C9053" s="752">
        <v>4312</v>
      </c>
      <c r="D9053" s="343" t="s">
        <v>8613</v>
      </c>
      <c r="E9053" s="752" t="s">
        <v>430</v>
      </c>
      <c r="F9053" s="752" t="s">
        <v>1698</v>
      </c>
    </row>
    <row r="9054" spans="2:6" x14ac:dyDescent="0.35">
      <c r="B9054" s="752" t="s">
        <v>1700</v>
      </c>
      <c r="C9054" s="752">
        <v>4312</v>
      </c>
      <c r="D9054" s="343" t="s">
        <v>8612</v>
      </c>
      <c r="E9054" s="752" t="s">
        <v>430</v>
      </c>
      <c r="F9054" s="752" t="s">
        <v>1698</v>
      </c>
    </row>
    <row r="9055" spans="2:6" x14ac:dyDescent="0.35">
      <c r="B9055" s="752" t="s">
        <v>1700</v>
      </c>
      <c r="C9055" s="752">
        <v>4312</v>
      </c>
      <c r="D9055" s="343" t="s">
        <v>8611</v>
      </c>
      <c r="E9055" s="752" t="s">
        <v>430</v>
      </c>
      <c r="F9055" s="752" t="s">
        <v>1698</v>
      </c>
    </row>
    <row r="9056" spans="2:6" x14ac:dyDescent="0.35">
      <c r="B9056" s="752" t="s">
        <v>1700</v>
      </c>
      <c r="C9056" s="752">
        <v>4312</v>
      </c>
      <c r="D9056" s="343" t="s">
        <v>8610</v>
      </c>
      <c r="E9056" s="752" t="s">
        <v>430</v>
      </c>
      <c r="F9056" s="752" t="s">
        <v>1698</v>
      </c>
    </row>
    <row r="9057" spans="2:6" x14ac:dyDescent="0.35">
      <c r="B9057" s="752" t="s">
        <v>1700</v>
      </c>
      <c r="C9057" s="752">
        <v>4312</v>
      </c>
      <c r="D9057" s="343" t="s">
        <v>8609</v>
      </c>
      <c r="E9057" s="752" t="s">
        <v>430</v>
      </c>
      <c r="F9057" s="752" t="s">
        <v>1698</v>
      </c>
    </row>
    <row r="9058" spans="2:6" x14ac:dyDescent="0.35">
      <c r="B9058" s="752" t="s">
        <v>1700</v>
      </c>
      <c r="C9058" s="752">
        <v>4312</v>
      </c>
      <c r="D9058" s="343" t="s">
        <v>8608</v>
      </c>
      <c r="E9058" s="752" t="s">
        <v>430</v>
      </c>
      <c r="F9058" s="752" t="s">
        <v>1698</v>
      </c>
    </row>
    <row r="9059" spans="2:6" x14ac:dyDescent="0.35">
      <c r="B9059" s="752" t="s">
        <v>1700</v>
      </c>
      <c r="C9059" s="752">
        <v>4312</v>
      </c>
      <c r="D9059" s="343" t="s">
        <v>8607</v>
      </c>
      <c r="E9059" s="752" t="s">
        <v>430</v>
      </c>
      <c r="F9059" s="752" t="s">
        <v>1698</v>
      </c>
    </row>
    <row r="9060" spans="2:6" x14ac:dyDescent="0.35">
      <c r="B9060" s="752" t="s">
        <v>1700</v>
      </c>
      <c r="C9060" s="752">
        <v>4312</v>
      </c>
      <c r="D9060" s="343" t="s">
        <v>8606</v>
      </c>
      <c r="E9060" s="752" t="s">
        <v>430</v>
      </c>
      <c r="F9060" s="752" t="s">
        <v>1698</v>
      </c>
    </row>
    <row r="9061" spans="2:6" x14ac:dyDescent="0.35">
      <c r="B9061" s="752" t="s">
        <v>1700</v>
      </c>
      <c r="C9061" s="752">
        <v>4312</v>
      </c>
      <c r="D9061" s="343" t="s">
        <v>8605</v>
      </c>
      <c r="E9061" s="752" t="s">
        <v>430</v>
      </c>
      <c r="F9061" s="752" t="s">
        <v>1698</v>
      </c>
    </row>
    <row r="9062" spans="2:6" x14ac:dyDescent="0.35">
      <c r="B9062" s="752" t="s">
        <v>1700</v>
      </c>
      <c r="C9062" s="752">
        <v>4312</v>
      </c>
      <c r="D9062" s="343" t="s">
        <v>8604</v>
      </c>
      <c r="E9062" s="752" t="s">
        <v>430</v>
      </c>
      <c r="F9062" s="752" t="s">
        <v>1698</v>
      </c>
    </row>
    <row r="9063" spans="2:6" x14ac:dyDescent="0.35">
      <c r="B9063" s="752" t="s">
        <v>1700</v>
      </c>
      <c r="C9063" s="752">
        <v>4313</v>
      </c>
      <c r="D9063" s="343" t="s">
        <v>8603</v>
      </c>
      <c r="E9063" s="752" t="s">
        <v>430</v>
      </c>
      <c r="F9063" s="752" t="s">
        <v>1698</v>
      </c>
    </row>
    <row r="9064" spans="2:6" x14ac:dyDescent="0.35">
      <c r="B9064" s="752" t="s">
        <v>1700</v>
      </c>
      <c r="C9064" s="752">
        <v>4313</v>
      </c>
      <c r="D9064" s="343" t="s">
        <v>8602</v>
      </c>
      <c r="E9064" s="752" t="s">
        <v>430</v>
      </c>
      <c r="F9064" s="752" t="s">
        <v>1698</v>
      </c>
    </row>
    <row r="9065" spans="2:6" x14ac:dyDescent="0.35">
      <c r="B9065" s="752" t="s">
        <v>1700</v>
      </c>
      <c r="C9065" s="752">
        <v>4313</v>
      </c>
      <c r="D9065" s="343" t="s">
        <v>8601</v>
      </c>
      <c r="E9065" s="752" t="s">
        <v>430</v>
      </c>
      <c r="F9065" s="752" t="s">
        <v>1698</v>
      </c>
    </row>
    <row r="9066" spans="2:6" x14ac:dyDescent="0.35">
      <c r="B9066" s="752" t="s">
        <v>1700</v>
      </c>
      <c r="C9066" s="752">
        <v>4313</v>
      </c>
      <c r="D9066" s="343" t="s">
        <v>8600</v>
      </c>
      <c r="E9066" s="752" t="s">
        <v>430</v>
      </c>
      <c r="F9066" s="752" t="s">
        <v>1698</v>
      </c>
    </row>
    <row r="9067" spans="2:6" x14ac:dyDescent="0.35">
      <c r="B9067" s="752" t="s">
        <v>1700</v>
      </c>
      <c r="C9067" s="752">
        <v>4313</v>
      </c>
      <c r="D9067" s="343" t="s">
        <v>5959</v>
      </c>
      <c r="E9067" s="752" t="s">
        <v>430</v>
      </c>
      <c r="F9067" s="752" t="s">
        <v>1698</v>
      </c>
    </row>
    <row r="9068" spans="2:6" x14ac:dyDescent="0.35">
      <c r="B9068" s="752" t="s">
        <v>1700</v>
      </c>
      <c r="C9068" s="752">
        <v>4313</v>
      </c>
      <c r="D9068" s="343" t="s">
        <v>8599</v>
      </c>
      <c r="E9068" s="752" t="s">
        <v>430</v>
      </c>
      <c r="F9068" s="752" t="s">
        <v>1698</v>
      </c>
    </row>
    <row r="9069" spans="2:6" x14ac:dyDescent="0.35">
      <c r="B9069" s="752" t="s">
        <v>1700</v>
      </c>
      <c r="C9069" s="752">
        <v>4313</v>
      </c>
      <c r="D9069" s="343" t="s">
        <v>8598</v>
      </c>
      <c r="E9069" s="752" t="s">
        <v>430</v>
      </c>
      <c r="F9069" s="752" t="s">
        <v>1698</v>
      </c>
    </row>
    <row r="9070" spans="2:6" x14ac:dyDescent="0.35">
      <c r="B9070" s="752" t="s">
        <v>1700</v>
      </c>
      <c r="C9070" s="752">
        <v>4313</v>
      </c>
      <c r="D9070" s="343" t="s">
        <v>8597</v>
      </c>
      <c r="E9070" s="752" t="s">
        <v>430</v>
      </c>
      <c r="F9070" s="752" t="s">
        <v>1698</v>
      </c>
    </row>
    <row r="9071" spans="2:6" x14ac:dyDescent="0.35">
      <c r="B9071" s="752" t="s">
        <v>1700</v>
      </c>
      <c r="C9071" s="752">
        <v>4313</v>
      </c>
      <c r="D9071" s="343" t="s">
        <v>8596</v>
      </c>
      <c r="E9071" s="752" t="s">
        <v>430</v>
      </c>
      <c r="F9071" s="752" t="s">
        <v>1698</v>
      </c>
    </row>
    <row r="9072" spans="2:6" x14ac:dyDescent="0.35">
      <c r="B9072" s="752" t="s">
        <v>1700</v>
      </c>
      <c r="C9072" s="752">
        <v>4313</v>
      </c>
      <c r="D9072" s="343" t="s">
        <v>8595</v>
      </c>
      <c r="E9072" s="752" t="s">
        <v>430</v>
      </c>
      <c r="F9072" s="752" t="s">
        <v>1698</v>
      </c>
    </row>
    <row r="9073" spans="2:6" x14ac:dyDescent="0.35">
      <c r="B9073" s="752" t="s">
        <v>1700</v>
      </c>
      <c r="C9073" s="752">
        <v>4313</v>
      </c>
      <c r="D9073" s="343" t="s">
        <v>8594</v>
      </c>
      <c r="E9073" s="752" t="s">
        <v>430</v>
      </c>
      <c r="F9073" s="752" t="s">
        <v>1698</v>
      </c>
    </row>
    <row r="9074" spans="2:6" x14ac:dyDescent="0.35">
      <c r="B9074" s="752" t="s">
        <v>1700</v>
      </c>
      <c r="C9074" s="752">
        <v>4313</v>
      </c>
      <c r="D9074" s="343" t="s">
        <v>8593</v>
      </c>
      <c r="E9074" s="752" t="s">
        <v>430</v>
      </c>
      <c r="F9074" s="752" t="s">
        <v>1698</v>
      </c>
    </row>
    <row r="9075" spans="2:6" x14ac:dyDescent="0.35">
      <c r="B9075" s="752" t="s">
        <v>1700</v>
      </c>
      <c r="C9075" s="752">
        <v>4313</v>
      </c>
      <c r="D9075" s="343" t="s">
        <v>8592</v>
      </c>
      <c r="E9075" s="752" t="s">
        <v>430</v>
      </c>
      <c r="F9075" s="752" t="s">
        <v>1698</v>
      </c>
    </row>
    <row r="9076" spans="2:6" x14ac:dyDescent="0.35">
      <c r="B9076" s="752" t="s">
        <v>1700</v>
      </c>
      <c r="C9076" s="752">
        <v>4314</v>
      </c>
      <c r="D9076" s="343" t="s">
        <v>8591</v>
      </c>
      <c r="E9076" s="752" t="s">
        <v>430</v>
      </c>
      <c r="F9076" s="752" t="s">
        <v>1698</v>
      </c>
    </row>
    <row r="9077" spans="2:6" x14ac:dyDescent="0.35">
      <c r="B9077" s="752" t="s">
        <v>1700</v>
      </c>
      <c r="C9077" s="752">
        <v>4314</v>
      </c>
      <c r="D9077" s="343" t="s">
        <v>8590</v>
      </c>
      <c r="E9077" s="752" t="s">
        <v>430</v>
      </c>
      <c r="F9077" s="752" t="s">
        <v>1698</v>
      </c>
    </row>
    <row r="9078" spans="2:6" x14ac:dyDescent="0.35">
      <c r="B9078" s="752" t="s">
        <v>1700</v>
      </c>
      <c r="C9078" s="752">
        <v>4314</v>
      </c>
      <c r="D9078" s="343" t="s">
        <v>8589</v>
      </c>
      <c r="E9078" s="752" t="s">
        <v>430</v>
      </c>
      <c r="F9078" s="752" t="s">
        <v>1698</v>
      </c>
    </row>
    <row r="9079" spans="2:6" x14ac:dyDescent="0.35">
      <c r="B9079" s="752" t="s">
        <v>1700</v>
      </c>
      <c r="C9079" s="752">
        <v>4314</v>
      </c>
      <c r="D9079" s="343" t="s">
        <v>8588</v>
      </c>
      <c r="E9079" s="752" t="s">
        <v>430</v>
      </c>
      <c r="F9079" s="752" t="s">
        <v>1698</v>
      </c>
    </row>
    <row r="9080" spans="2:6" x14ac:dyDescent="0.35">
      <c r="B9080" s="752" t="s">
        <v>1700</v>
      </c>
      <c r="C9080" s="752">
        <v>4314</v>
      </c>
      <c r="D9080" s="343" t="s">
        <v>8587</v>
      </c>
      <c r="E9080" s="752" t="s">
        <v>430</v>
      </c>
      <c r="F9080" s="752" t="s">
        <v>1698</v>
      </c>
    </row>
    <row r="9081" spans="2:6" x14ac:dyDescent="0.35">
      <c r="B9081" s="752" t="s">
        <v>1700</v>
      </c>
      <c r="C9081" s="752">
        <v>4314</v>
      </c>
      <c r="D9081" s="343" t="s">
        <v>8586</v>
      </c>
      <c r="E9081" s="752" t="s">
        <v>430</v>
      </c>
      <c r="F9081" s="752" t="s">
        <v>1698</v>
      </c>
    </row>
    <row r="9082" spans="2:6" x14ac:dyDescent="0.35">
      <c r="B9082" s="752" t="s">
        <v>1700</v>
      </c>
      <c r="C9082" s="752">
        <v>4314</v>
      </c>
      <c r="D9082" s="343" t="s">
        <v>8585</v>
      </c>
      <c r="E9082" s="752" t="s">
        <v>430</v>
      </c>
      <c r="F9082" s="752" t="s">
        <v>1698</v>
      </c>
    </row>
    <row r="9083" spans="2:6" x14ac:dyDescent="0.35">
      <c r="B9083" s="752" t="s">
        <v>1700</v>
      </c>
      <c r="C9083" s="752">
        <v>4314</v>
      </c>
      <c r="D9083" s="343" t="s">
        <v>8584</v>
      </c>
      <c r="E9083" s="752" t="s">
        <v>430</v>
      </c>
      <c r="F9083" s="752" t="s">
        <v>1698</v>
      </c>
    </row>
    <row r="9084" spans="2:6" x14ac:dyDescent="0.35">
      <c r="B9084" s="752" t="s">
        <v>1700</v>
      </c>
      <c r="C9084" s="752">
        <v>4314</v>
      </c>
      <c r="D9084" s="343" t="s">
        <v>8583</v>
      </c>
      <c r="E9084" s="752" t="s">
        <v>430</v>
      </c>
      <c r="F9084" s="752" t="s">
        <v>1698</v>
      </c>
    </row>
    <row r="9085" spans="2:6" x14ac:dyDescent="0.35">
      <c r="B9085" s="752" t="s">
        <v>1700</v>
      </c>
      <c r="C9085" s="752">
        <v>4314</v>
      </c>
      <c r="D9085" s="343" t="s">
        <v>8582</v>
      </c>
      <c r="E9085" s="752" t="s">
        <v>430</v>
      </c>
      <c r="F9085" s="752" t="s">
        <v>1698</v>
      </c>
    </row>
    <row r="9086" spans="2:6" x14ac:dyDescent="0.35">
      <c r="B9086" s="752" t="s">
        <v>1700</v>
      </c>
      <c r="C9086" s="752">
        <v>4314</v>
      </c>
      <c r="D9086" s="343" t="s">
        <v>8581</v>
      </c>
      <c r="E9086" s="752" t="s">
        <v>430</v>
      </c>
      <c r="F9086" s="752" t="s">
        <v>1698</v>
      </c>
    </row>
    <row r="9087" spans="2:6" x14ac:dyDescent="0.35">
      <c r="B9087" s="752" t="s">
        <v>1700</v>
      </c>
      <c r="C9087" s="752">
        <v>4314</v>
      </c>
      <c r="D9087" s="343" t="s">
        <v>8580</v>
      </c>
      <c r="E9087" s="752" t="s">
        <v>430</v>
      </c>
      <c r="F9087" s="752" t="s">
        <v>1698</v>
      </c>
    </row>
    <row r="9088" spans="2:6" x14ac:dyDescent="0.35">
      <c r="B9088" s="752" t="s">
        <v>1700</v>
      </c>
      <c r="C9088" s="752">
        <v>4314</v>
      </c>
      <c r="D9088" s="343" t="s">
        <v>8579</v>
      </c>
      <c r="E9088" s="752" t="s">
        <v>430</v>
      </c>
      <c r="F9088" s="752" t="s">
        <v>1698</v>
      </c>
    </row>
    <row r="9089" spans="2:6" x14ac:dyDescent="0.35">
      <c r="B9089" s="752" t="s">
        <v>1700</v>
      </c>
      <c r="C9089" s="752">
        <v>4314</v>
      </c>
      <c r="D9089" s="343" t="s">
        <v>8578</v>
      </c>
      <c r="E9089" s="752" t="s">
        <v>430</v>
      </c>
      <c r="F9089" s="752" t="s">
        <v>1698</v>
      </c>
    </row>
    <row r="9090" spans="2:6" x14ac:dyDescent="0.35">
      <c r="B9090" s="752" t="s">
        <v>1700</v>
      </c>
      <c r="C9090" s="752">
        <v>4314</v>
      </c>
      <c r="D9090" s="343" t="s">
        <v>8577</v>
      </c>
      <c r="E9090" s="752" t="s">
        <v>430</v>
      </c>
      <c r="F9090" s="752" t="s">
        <v>1698</v>
      </c>
    </row>
    <row r="9091" spans="2:6" x14ac:dyDescent="0.35">
      <c r="B9091" s="752" t="s">
        <v>1700</v>
      </c>
      <c r="C9091" s="752">
        <v>4314</v>
      </c>
      <c r="D9091" s="343" t="s">
        <v>8576</v>
      </c>
      <c r="E9091" s="752" t="s">
        <v>430</v>
      </c>
      <c r="F9091" s="752" t="s">
        <v>1698</v>
      </c>
    </row>
    <row r="9092" spans="2:6" x14ac:dyDescent="0.35">
      <c r="B9092" s="752" t="s">
        <v>1700</v>
      </c>
      <c r="C9092" s="752">
        <v>4314</v>
      </c>
      <c r="D9092" s="343" t="s">
        <v>8575</v>
      </c>
      <c r="E9092" s="752" t="s">
        <v>430</v>
      </c>
      <c r="F9092" s="752" t="s">
        <v>1698</v>
      </c>
    </row>
    <row r="9093" spans="2:6" x14ac:dyDescent="0.35">
      <c r="B9093" s="752" t="s">
        <v>1700</v>
      </c>
      <c r="C9093" s="752">
        <v>4314</v>
      </c>
      <c r="D9093" s="343" t="s">
        <v>8574</v>
      </c>
      <c r="E9093" s="752" t="s">
        <v>430</v>
      </c>
      <c r="F9093" s="752" t="s">
        <v>1698</v>
      </c>
    </row>
    <row r="9094" spans="2:6" x14ac:dyDescent="0.35">
      <c r="B9094" s="752" t="s">
        <v>1700</v>
      </c>
      <c r="C9094" s="752">
        <v>4340</v>
      </c>
      <c r="D9094" s="343" t="s">
        <v>8573</v>
      </c>
      <c r="E9094" s="752" t="s">
        <v>430</v>
      </c>
      <c r="F9094" s="752" t="s">
        <v>1698</v>
      </c>
    </row>
    <row r="9095" spans="2:6" x14ac:dyDescent="0.35">
      <c r="B9095" s="752" t="s">
        <v>1700</v>
      </c>
      <c r="C9095" s="752">
        <v>4340</v>
      </c>
      <c r="D9095" s="343" t="s">
        <v>8572</v>
      </c>
      <c r="E9095" s="752" t="s">
        <v>430</v>
      </c>
      <c r="F9095" s="752" t="s">
        <v>1698</v>
      </c>
    </row>
    <row r="9096" spans="2:6" x14ac:dyDescent="0.35">
      <c r="B9096" s="752" t="s">
        <v>1700</v>
      </c>
      <c r="C9096" s="752">
        <v>4340</v>
      </c>
      <c r="D9096" s="343" t="s">
        <v>5020</v>
      </c>
      <c r="E9096" s="752" t="s">
        <v>430</v>
      </c>
      <c r="F9096" s="752" t="s">
        <v>1698</v>
      </c>
    </row>
    <row r="9097" spans="2:6" x14ac:dyDescent="0.35">
      <c r="B9097" s="752" t="s">
        <v>1700</v>
      </c>
      <c r="C9097" s="752">
        <v>4340</v>
      </c>
      <c r="D9097" s="343" t="s">
        <v>8571</v>
      </c>
      <c r="E9097" s="752" t="s">
        <v>430</v>
      </c>
      <c r="F9097" s="752" t="s">
        <v>1698</v>
      </c>
    </row>
    <row r="9098" spans="2:6" x14ac:dyDescent="0.35">
      <c r="B9098" s="752" t="s">
        <v>1700</v>
      </c>
      <c r="C9098" s="752">
        <v>4340</v>
      </c>
      <c r="D9098" s="343" t="s">
        <v>8570</v>
      </c>
      <c r="E9098" s="752" t="s">
        <v>430</v>
      </c>
      <c r="F9098" s="752" t="s">
        <v>1698</v>
      </c>
    </row>
    <row r="9099" spans="2:6" x14ac:dyDescent="0.35">
      <c r="B9099" s="752" t="s">
        <v>1700</v>
      </c>
      <c r="C9099" s="752">
        <v>4340</v>
      </c>
      <c r="D9099" s="343" t="s">
        <v>8569</v>
      </c>
      <c r="E9099" s="752" t="s">
        <v>430</v>
      </c>
      <c r="F9099" s="752" t="s">
        <v>1698</v>
      </c>
    </row>
    <row r="9100" spans="2:6" x14ac:dyDescent="0.35">
      <c r="B9100" s="752" t="s">
        <v>1700</v>
      </c>
      <c r="C9100" s="752">
        <v>4340</v>
      </c>
      <c r="D9100" s="343" t="s">
        <v>8568</v>
      </c>
      <c r="E9100" s="752" t="s">
        <v>430</v>
      </c>
      <c r="F9100" s="752" t="s">
        <v>1698</v>
      </c>
    </row>
    <row r="9101" spans="2:6" x14ac:dyDescent="0.35">
      <c r="B9101" s="752" t="s">
        <v>1700</v>
      </c>
      <c r="C9101" s="752">
        <v>4340</v>
      </c>
      <c r="D9101" s="343" t="s">
        <v>8567</v>
      </c>
      <c r="E9101" s="752" t="s">
        <v>430</v>
      </c>
      <c r="F9101" s="752" t="s">
        <v>1698</v>
      </c>
    </row>
    <row r="9102" spans="2:6" x14ac:dyDescent="0.35">
      <c r="B9102" s="752" t="s">
        <v>1700</v>
      </c>
      <c r="C9102" s="752">
        <v>4340</v>
      </c>
      <c r="D9102" s="343" t="s">
        <v>8566</v>
      </c>
      <c r="E9102" s="752" t="s">
        <v>430</v>
      </c>
      <c r="F9102" s="752" t="s">
        <v>1698</v>
      </c>
    </row>
    <row r="9103" spans="2:6" x14ac:dyDescent="0.35">
      <c r="B9103" s="752" t="s">
        <v>1700</v>
      </c>
      <c r="C9103" s="752">
        <v>4340</v>
      </c>
      <c r="D9103" s="343" t="s">
        <v>8565</v>
      </c>
      <c r="E9103" s="752" t="s">
        <v>430</v>
      </c>
      <c r="F9103" s="752" t="s">
        <v>1698</v>
      </c>
    </row>
    <row r="9104" spans="2:6" x14ac:dyDescent="0.35">
      <c r="B9104" s="752" t="s">
        <v>1700</v>
      </c>
      <c r="C9104" s="752">
        <v>4340</v>
      </c>
      <c r="D9104" s="343" t="s">
        <v>8564</v>
      </c>
      <c r="E9104" s="752" t="s">
        <v>430</v>
      </c>
      <c r="F9104" s="752" t="s">
        <v>1698</v>
      </c>
    </row>
    <row r="9105" spans="2:6" x14ac:dyDescent="0.35">
      <c r="B9105" s="752" t="s">
        <v>1700</v>
      </c>
      <c r="C9105" s="752">
        <v>4340</v>
      </c>
      <c r="D9105" s="343" t="s">
        <v>3243</v>
      </c>
      <c r="E9105" s="752" t="s">
        <v>430</v>
      </c>
      <c r="F9105" s="752" t="s">
        <v>1698</v>
      </c>
    </row>
    <row r="9106" spans="2:6" x14ac:dyDescent="0.35">
      <c r="B9106" s="752" t="s">
        <v>1700</v>
      </c>
      <c r="C9106" s="752">
        <v>4340</v>
      </c>
      <c r="D9106" s="343" t="s">
        <v>8563</v>
      </c>
      <c r="E9106" s="752" t="s">
        <v>430</v>
      </c>
      <c r="F9106" s="752" t="s">
        <v>1698</v>
      </c>
    </row>
    <row r="9107" spans="2:6" x14ac:dyDescent="0.35">
      <c r="B9107" s="752" t="s">
        <v>1700</v>
      </c>
      <c r="C9107" s="752">
        <v>4340</v>
      </c>
      <c r="D9107" s="343" t="s">
        <v>1951</v>
      </c>
      <c r="E9107" s="752" t="s">
        <v>430</v>
      </c>
      <c r="F9107" s="752" t="s">
        <v>1698</v>
      </c>
    </row>
    <row r="9108" spans="2:6" x14ac:dyDescent="0.35">
      <c r="B9108" s="752" t="s">
        <v>1700</v>
      </c>
      <c r="C9108" s="752">
        <v>4340</v>
      </c>
      <c r="D9108" s="343" t="s">
        <v>8562</v>
      </c>
      <c r="E9108" s="752" t="s">
        <v>430</v>
      </c>
      <c r="F9108" s="752" t="s">
        <v>1698</v>
      </c>
    </row>
    <row r="9109" spans="2:6" x14ac:dyDescent="0.35">
      <c r="B9109" s="752" t="s">
        <v>1700</v>
      </c>
      <c r="C9109" s="752">
        <v>4340</v>
      </c>
      <c r="D9109" s="343" t="s">
        <v>8561</v>
      </c>
      <c r="E9109" s="752" t="s">
        <v>430</v>
      </c>
      <c r="F9109" s="752" t="s">
        <v>1698</v>
      </c>
    </row>
    <row r="9110" spans="2:6" x14ac:dyDescent="0.35">
      <c r="B9110" s="752" t="s">
        <v>1700</v>
      </c>
      <c r="C9110" s="752">
        <v>4340</v>
      </c>
      <c r="D9110" s="343" t="s">
        <v>8375</v>
      </c>
      <c r="E9110" s="752" t="s">
        <v>430</v>
      </c>
      <c r="F9110" s="752" t="s">
        <v>1698</v>
      </c>
    </row>
    <row r="9111" spans="2:6" x14ac:dyDescent="0.35">
      <c r="B9111" s="752" t="s">
        <v>1700</v>
      </c>
      <c r="C9111" s="752">
        <v>4340</v>
      </c>
      <c r="D9111" s="343" t="s">
        <v>8560</v>
      </c>
      <c r="E9111" s="752" t="s">
        <v>430</v>
      </c>
      <c r="F9111" s="752" t="s">
        <v>1698</v>
      </c>
    </row>
    <row r="9112" spans="2:6" x14ac:dyDescent="0.35">
      <c r="B9112" s="752" t="s">
        <v>1700</v>
      </c>
      <c r="C9112" s="752">
        <v>4341</v>
      </c>
      <c r="D9112" s="343" t="s">
        <v>8559</v>
      </c>
      <c r="E9112" s="752" t="s">
        <v>430</v>
      </c>
      <c r="F9112" s="752" t="s">
        <v>1698</v>
      </c>
    </row>
    <row r="9113" spans="2:6" x14ac:dyDescent="0.35">
      <c r="B9113" s="752" t="s">
        <v>1700</v>
      </c>
      <c r="C9113" s="752">
        <v>4341</v>
      </c>
      <c r="D9113" s="343" t="s">
        <v>8558</v>
      </c>
      <c r="E9113" s="752" t="s">
        <v>430</v>
      </c>
      <c r="F9113" s="752" t="s">
        <v>1698</v>
      </c>
    </row>
    <row r="9114" spans="2:6" x14ac:dyDescent="0.35">
      <c r="B9114" s="752" t="s">
        <v>1700</v>
      </c>
      <c r="C9114" s="752">
        <v>4341</v>
      </c>
      <c r="D9114" s="343" t="s">
        <v>8557</v>
      </c>
      <c r="E9114" s="752" t="s">
        <v>430</v>
      </c>
      <c r="F9114" s="752" t="s">
        <v>1698</v>
      </c>
    </row>
    <row r="9115" spans="2:6" x14ac:dyDescent="0.35">
      <c r="B9115" s="752" t="s">
        <v>1700</v>
      </c>
      <c r="C9115" s="752">
        <v>4341</v>
      </c>
      <c r="D9115" s="343" t="s">
        <v>8556</v>
      </c>
      <c r="E9115" s="752" t="s">
        <v>430</v>
      </c>
      <c r="F9115" s="752" t="s">
        <v>1698</v>
      </c>
    </row>
    <row r="9116" spans="2:6" x14ac:dyDescent="0.35">
      <c r="B9116" s="752" t="s">
        <v>1700</v>
      </c>
      <c r="C9116" s="752">
        <v>4341</v>
      </c>
      <c r="D9116" s="343" t="s">
        <v>8555</v>
      </c>
      <c r="E9116" s="752" t="s">
        <v>430</v>
      </c>
      <c r="F9116" s="752" t="s">
        <v>1698</v>
      </c>
    </row>
    <row r="9117" spans="2:6" x14ac:dyDescent="0.35">
      <c r="B9117" s="752" t="s">
        <v>1700</v>
      </c>
      <c r="C9117" s="752">
        <v>4341</v>
      </c>
      <c r="D9117" s="343" t="s">
        <v>8554</v>
      </c>
      <c r="E9117" s="752" t="s">
        <v>430</v>
      </c>
      <c r="F9117" s="752" t="s">
        <v>1698</v>
      </c>
    </row>
    <row r="9118" spans="2:6" x14ac:dyDescent="0.35">
      <c r="B9118" s="752" t="s">
        <v>1700</v>
      </c>
      <c r="C9118" s="752">
        <v>4341</v>
      </c>
      <c r="D9118" s="343" t="s">
        <v>8553</v>
      </c>
      <c r="E9118" s="752" t="s">
        <v>430</v>
      </c>
      <c r="F9118" s="752" t="s">
        <v>1698</v>
      </c>
    </row>
    <row r="9119" spans="2:6" x14ac:dyDescent="0.35">
      <c r="B9119" s="752" t="s">
        <v>1700</v>
      </c>
      <c r="C9119" s="752">
        <v>4341</v>
      </c>
      <c r="D9119" s="343" t="s">
        <v>8552</v>
      </c>
      <c r="E9119" s="752" t="s">
        <v>430</v>
      </c>
      <c r="F9119" s="752" t="s">
        <v>1698</v>
      </c>
    </row>
    <row r="9120" spans="2:6" x14ac:dyDescent="0.35">
      <c r="B9120" s="752" t="s">
        <v>1700</v>
      </c>
      <c r="C9120" s="752">
        <v>4341</v>
      </c>
      <c r="D9120" s="343" t="s">
        <v>8551</v>
      </c>
      <c r="E9120" s="752" t="s">
        <v>430</v>
      </c>
      <c r="F9120" s="752" t="s">
        <v>1698</v>
      </c>
    </row>
    <row r="9121" spans="2:6" x14ac:dyDescent="0.35">
      <c r="B9121" s="752" t="s">
        <v>1700</v>
      </c>
      <c r="C9121" s="752">
        <v>4341</v>
      </c>
      <c r="D9121" s="343" t="s">
        <v>8550</v>
      </c>
      <c r="E9121" s="752" t="s">
        <v>430</v>
      </c>
      <c r="F9121" s="752" t="s">
        <v>1698</v>
      </c>
    </row>
    <row r="9122" spans="2:6" x14ac:dyDescent="0.35">
      <c r="B9122" s="752" t="s">
        <v>1700</v>
      </c>
      <c r="C9122" s="752">
        <v>4341</v>
      </c>
      <c r="D9122" s="343" t="s">
        <v>8549</v>
      </c>
      <c r="E9122" s="752" t="s">
        <v>430</v>
      </c>
      <c r="F9122" s="752" t="s">
        <v>1698</v>
      </c>
    </row>
    <row r="9123" spans="2:6" x14ac:dyDescent="0.35">
      <c r="B9123" s="752" t="s">
        <v>1700</v>
      </c>
      <c r="C9123" s="752">
        <v>4341</v>
      </c>
      <c r="D9123" s="343" t="s">
        <v>8548</v>
      </c>
      <c r="E9123" s="752" t="s">
        <v>430</v>
      </c>
      <c r="F9123" s="752" t="s">
        <v>1698</v>
      </c>
    </row>
    <row r="9124" spans="2:6" x14ac:dyDescent="0.35">
      <c r="B9124" s="752" t="s">
        <v>1700</v>
      </c>
      <c r="C9124" s="752">
        <v>4341</v>
      </c>
      <c r="D9124" s="343" t="s">
        <v>8547</v>
      </c>
      <c r="E9124" s="752" t="s">
        <v>430</v>
      </c>
      <c r="F9124" s="752" t="s">
        <v>1698</v>
      </c>
    </row>
    <row r="9125" spans="2:6" x14ac:dyDescent="0.35">
      <c r="B9125" s="752" t="s">
        <v>1700</v>
      </c>
      <c r="C9125" s="752">
        <v>4341</v>
      </c>
      <c r="D9125" s="343" t="s">
        <v>8546</v>
      </c>
      <c r="E9125" s="752" t="s">
        <v>430</v>
      </c>
      <c r="F9125" s="752" t="s">
        <v>1698</v>
      </c>
    </row>
    <row r="9126" spans="2:6" x14ac:dyDescent="0.35">
      <c r="B9126" s="752" t="s">
        <v>1700</v>
      </c>
      <c r="C9126" s="752">
        <v>4341</v>
      </c>
      <c r="D9126" s="343" t="s">
        <v>8545</v>
      </c>
      <c r="E9126" s="752" t="s">
        <v>430</v>
      </c>
      <c r="F9126" s="752" t="s">
        <v>1698</v>
      </c>
    </row>
    <row r="9127" spans="2:6" x14ac:dyDescent="0.35">
      <c r="B9127" s="752" t="s">
        <v>1700</v>
      </c>
      <c r="C9127" s="752">
        <v>4341</v>
      </c>
      <c r="D9127" s="343" t="s">
        <v>8544</v>
      </c>
      <c r="E9127" s="752" t="s">
        <v>430</v>
      </c>
      <c r="F9127" s="752" t="s">
        <v>1698</v>
      </c>
    </row>
    <row r="9128" spans="2:6" x14ac:dyDescent="0.35">
      <c r="B9128" s="752" t="s">
        <v>1700</v>
      </c>
      <c r="C9128" s="752">
        <v>4342</v>
      </c>
      <c r="D9128" s="343" t="s">
        <v>8543</v>
      </c>
      <c r="E9128" s="752" t="s">
        <v>430</v>
      </c>
      <c r="F9128" s="752" t="s">
        <v>1698</v>
      </c>
    </row>
    <row r="9129" spans="2:6" x14ac:dyDescent="0.35">
      <c r="B9129" s="752" t="s">
        <v>1700</v>
      </c>
      <c r="C9129" s="752">
        <v>4342</v>
      </c>
      <c r="D9129" s="343" t="s">
        <v>3406</v>
      </c>
      <c r="E9129" s="752" t="s">
        <v>430</v>
      </c>
      <c r="F9129" s="752" t="s">
        <v>1698</v>
      </c>
    </row>
    <row r="9130" spans="2:6" x14ac:dyDescent="0.35">
      <c r="B9130" s="752" t="s">
        <v>1700</v>
      </c>
      <c r="C9130" s="752">
        <v>4342</v>
      </c>
      <c r="D9130" s="343" t="s">
        <v>8542</v>
      </c>
      <c r="E9130" s="752" t="s">
        <v>430</v>
      </c>
      <c r="F9130" s="752" t="s">
        <v>1698</v>
      </c>
    </row>
    <row r="9131" spans="2:6" x14ac:dyDescent="0.35">
      <c r="B9131" s="752" t="s">
        <v>1700</v>
      </c>
      <c r="C9131" s="752">
        <v>4342</v>
      </c>
      <c r="D9131" s="343" t="s">
        <v>8541</v>
      </c>
      <c r="E9131" s="752" t="s">
        <v>430</v>
      </c>
      <c r="F9131" s="752" t="s">
        <v>1698</v>
      </c>
    </row>
    <row r="9132" spans="2:6" x14ac:dyDescent="0.35">
      <c r="B9132" s="752" t="s">
        <v>1700</v>
      </c>
      <c r="C9132" s="752">
        <v>4342</v>
      </c>
      <c r="D9132" s="343" t="s">
        <v>8540</v>
      </c>
      <c r="E9132" s="752" t="s">
        <v>430</v>
      </c>
      <c r="F9132" s="752" t="s">
        <v>1698</v>
      </c>
    </row>
    <row r="9133" spans="2:6" x14ac:dyDescent="0.35">
      <c r="B9133" s="752" t="s">
        <v>1700</v>
      </c>
      <c r="C9133" s="752">
        <v>4342</v>
      </c>
      <c r="D9133" s="343" t="s">
        <v>8539</v>
      </c>
      <c r="E9133" s="752" t="s">
        <v>430</v>
      </c>
      <c r="F9133" s="752" t="s">
        <v>1698</v>
      </c>
    </row>
    <row r="9134" spans="2:6" x14ac:dyDescent="0.35">
      <c r="B9134" s="752" t="s">
        <v>1700</v>
      </c>
      <c r="C9134" s="752">
        <v>4343</v>
      </c>
      <c r="D9134" s="343" t="s">
        <v>8538</v>
      </c>
      <c r="E9134" s="752" t="s">
        <v>430</v>
      </c>
      <c r="F9134" s="752" t="s">
        <v>1698</v>
      </c>
    </row>
    <row r="9135" spans="2:6" x14ac:dyDescent="0.35">
      <c r="B9135" s="752" t="s">
        <v>1700</v>
      </c>
      <c r="C9135" s="752">
        <v>4343</v>
      </c>
      <c r="D9135" s="343" t="s">
        <v>8537</v>
      </c>
      <c r="E9135" s="752" t="s">
        <v>430</v>
      </c>
      <c r="F9135" s="752" t="s">
        <v>1698</v>
      </c>
    </row>
    <row r="9136" spans="2:6" x14ac:dyDescent="0.35">
      <c r="B9136" s="752" t="s">
        <v>1700</v>
      </c>
      <c r="C9136" s="752">
        <v>4343</v>
      </c>
      <c r="D9136" s="343" t="s">
        <v>8536</v>
      </c>
      <c r="E9136" s="752" t="s">
        <v>430</v>
      </c>
      <c r="F9136" s="752" t="s">
        <v>1698</v>
      </c>
    </row>
    <row r="9137" spans="2:9" x14ac:dyDescent="0.35">
      <c r="B9137" s="752" t="s">
        <v>1700</v>
      </c>
      <c r="C9137" s="752">
        <v>4343</v>
      </c>
      <c r="D9137" s="343" t="s">
        <v>8535</v>
      </c>
      <c r="E9137" s="752" t="s">
        <v>430</v>
      </c>
      <c r="F9137" s="752" t="s">
        <v>1698</v>
      </c>
    </row>
    <row r="9138" spans="2:9" x14ac:dyDescent="0.35">
      <c r="B9138" s="752" t="s">
        <v>1700</v>
      </c>
      <c r="C9138" s="752">
        <v>4343</v>
      </c>
      <c r="D9138" s="343" t="s">
        <v>8534</v>
      </c>
      <c r="E9138" s="752" t="s">
        <v>430</v>
      </c>
      <c r="F9138" s="752" t="s">
        <v>1698</v>
      </c>
    </row>
    <row r="9139" spans="2:9" x14ac:dyDescent="0.35">
      <c r="B9139" s="752" t="s">
        <v>1700</v>
      </c>
      <c r="C9139" s="752">
        <v>4343</v>
      </c>
      <c r="D9139" s="343" t="s">
        <v>8533</v>
      </c>
      <c r="E9139" s="752" t="s">
        <v>430</v>
      </c>
      <c r="F9139" s="752" t="s">
        <v>1698</v>
      </c>
    </row>
    <row r="9140" spans="2:9" x14ac:dyDescent="0.35">
      <c r="B9140" s="752" t="s">
        <v>1700</v>
      </c>
      <c r="C9140" s="752">
        <v>4343</v>
      </c>
      <c r="D9140" s="343" t="s">
        <v>8532</v>
      </c>
      <c r="E9140" s="752" t="s">
        <v>430</v>
      </c>
      <c r="F9140" s="752" t="s">
        <v>1698</v>
      </c>
    </row>
    <row r="9141" spans="2:9" x14ac:dyDescent="0.35">
      <c r="B9141" s="752" t="s">
        <v>1700</v>
      </c>
      <c r="C9141" s="752">
        <v>4343</v>
      </c>
      <c r="D9141" s="343" t="s">
        <v>8531</v>
      </c>
      <c r="E9141" s="752" t="s">
        <v>430</v>
      </c>
      <c r="F9141" s="752" t="s">
        <v>1698</v>
      </c>
    </row>
    <row r="9142" spans="2:9" x14ac:dyDescent="0.35">
      <c r="B9142" s="752" t="s">
        <v>1700</v>
      </c>
      <c r="C9142" s="752">
        <v>4343</v>
      </c>
      <c r="D9142" s="343" t="s">
        <v>8530</v>
      </c>
      <c r="E9142" s="752" t="s">
        <v>430</v>
      </c>
      <c r="F9142" s="752" t="s">
        <v>1698</v>
      </c>
    </row>
    <row r="9143" spans="2:9" x14ac:dyDescent="0.35">
      <c r="B9143" s="752" t="s">
        <v>1700</v>
      </c>
      <c r="C9143" s="752">
        <v>4343</v>
      </c>
      <c r="D9143" s="343" t="s">
        <v>8529</v>
      </c>
      <c r="E9143" s="752" t="s">
        <v>430</v>
      </c>
      <c r="F9143" s="752" t="s">
        <v>1698</v>
      </c>
    </row>
    <row r="9144" spans="2:9" x14ac:dyDescent="0.35">
      <c r="B9144" s="752" t="s">
        <v>1700</v>
      </c>
      <c r="C9144" s="752">
        <v>4343</v>
      </c>
      <c r="D9144" s="343" t="s">
        <v>8528</v>
      </c>
      <c r="E9144" s="752" t="s">
        <v>430</v>
      </c>
      <c r="F9144" s="752" t="s">
        <v>1698</v>
      </c>
    </row>
    <row r="9145" spans="2:9" x14ac:dyDescent="0.35">
      <c r="B9145" s="752" t="s">
        <v>1700</v>
      </c>
      <c r="C9145" s="752">
        <v>4343</v>
      </c>
      <c r="D9145" s="343" t="s">
        <v>8527</v>
      </c>
      <c r="E9145" s="752" t="s">
        <v>430</v>
      </c>
      <c r="F9145" s="752" t="s">
        <v>1698</v>
      </c>
    </row>
    <row r="9146" spans="2:9" x14ac:dyDescent="0.35">
      <c r="B9146" s="752" t="s">
        <v>1700</v>
      </c>
      <c r="C9146" s="752">
        <v>4343</v>
      </c>
      <c r="D9146" s="343" t="s">
        <v>8526</v>
      </c>
      <c r="E9146" s="752" t="s">
        <v>430</v>
      </c>
      <c r="F9146" s="752" t="s">
        <v>1698</v>
      </c>
    </row>
    <row r="9147" spans="2:9" s="757" customFormat="1" x14ac:dyDescent="0.35">
      <c r="B9147" s="752" t="s">
        <v>1700</v>
      </c>
      <c r="C9147" s="752">
        <v>4343</v>
      </c>
      <c r="D9147" s="343" t="s">
        <v>8525</v>
      </c>
      <c r="E9147" s="752" t="s">
        <v>430</v>
      </c>
      <c r="F9147" s="752" t="s">
        <v>1698</v>
      </c>
      <c r="I9147" s="758"/>
    </row>
    <row r="9148" spans="2:9" x14ac:dyDescent="0.35">
      <c r="B9148" s="752" t="s">
        <v>1700</v>
      </c>
      <c r="C9148" s="752">
        <v>4343</v>
      </c>
      <c r="D9148" s="343" t="s">
        <v>8524</v>
      </c>
      <c r="E9148" s="752" t="s">
        <v>430</v>
      </c>
      <c r="F9148" s="752" t="s">
        <v>1698</v>
      </c>
    </row>
    <row r="9149" spans="2:9" x14ac:dyDescent="0.35">
      <c r="B9149" s="752" t="s">
        <v>1700</v>
      </c>
      <c r="C9149" s="752">
        <v>4343</v>
      </c>
      <c r="D9149" s="343" t="s">
        <v>8523</v>
      </c>
      <c r="E9149" s="752" t="s">
        <v>430</v>
      </c>
      <c r="F9149" s="752" t="s">
        <v>1698</v>
      </c>
    </row>
    <row r="9150" spans="2:9" x14ac:dyDescent="0.35">
      <c r="B9150" s="752" t="s">
        <v>1700</v>
      </c>
      <c r="C9150" s="752">
        <v>4343</v>
      </c>
      <c r="D9150" s="343" t="s">
        <v>8522</v>
      </c>
      <c r="E9150" s="752" t="s">
        <v>430</v>
      </c>
      <c r="F9150" s="752" t="s">
        <v>1698</v>
      </c>
    </row>
    <row r="9151" spans="2:9" x14ac:dyDescent="0.35">
      <c r="B9151" s="752" t="s">
        <v>1700</v>
      </c>
      <c r="C9151" s="752">
        <v>4343</v>
      </c>
      <c r="D9151" s="343" t="s">
        <v>8521</v>
      </c>
      <c r="E9151" s="752" t="s">
        <v>430</v>
      </c>
      <c r="F9151" s="752" t="s">
        <v>1698</v>
      </c>
    </row>
    <row r="9152" spans="2:9" x14ac:dyDescent="0.35">
      <c r="B9152" s="752" t="s">
        <v>1700</v>
      </c>
      <c r="C9152" s="752">
        <v>4343</v>
      </c>
      <c r="D9152" s="343" t="s">
        <v>8520</v>
      </c>
      <c r="E9152" s="752" t="s">
        <v>430</v>
      </c>
      <c r="F9152" s="752" t="s">
        <v>1698</v>
      </c>
    </row>
    <row r="9153" spans="2:6" x14ac:dyDescent="0.35">
      <c r="B9153" s="752" t="s">
        <v>1700</v>
      </c>
      <c r="C9153" s="752">
        <v>4343</v>
      </c>
      <c r="D9153" s="343" t="s">
        <v>8054</v>
      </c>
      <c r="E9153" s="752" t="s">
        <v>430</v>
      </c>
      <c r="F9153" s="752" t="s">
        <v>1698</v>
      </c>
    </row>
    <row r="9154" spans="2:6" x14ac:dyDescent="0.35">
      <c r="B9154" s="752" t="s">
        <v>1700</v>
      </c>
      <c r="C9154" s="752">
        <v>4343</v>
      </c>
      <c r="D9154" s="343" t="s">
        <v>8519</v>
      </c>
      <c r="E9154" s="752" t="s">
        <v>430</v>
      </c>
      <c r="F9154" s="752" t="s">
        <v>1698</v>
      </c>
    </row>
    <row r="9155" spans="2:6" x14ac:dyDescent="0.35">
      <c r="B9155" s="752" t="s">
        <v>1700</v>
      </c>
      <c r="C9155" s="752">
        <v>4343</v>
      </c>
      <c r="D9155" s="343" t="s">
        <v>8518</v>
      </c>
      <c r="E9155" s="752" t="s">
        <v>430</v>
      </c>
      <c r="F9155" s="752" t="s">
        <v>1698</v>
      </c>
    </row>
    <row r="9156" spans="2:6" x14ac:dyDescent="0.35">
      <c r="B9156" s="752" t="s">
        <v>1700</v>
      </c>
      <c r="C9156" s="752">
        <v>4343</v>
      </c>
      <c r="D9156" s="343" t="s">
        <v>8517</v>
      </c>
      <c r="E9156" s="752" t="s">
        <v>430</v>
      </c>
      <c r="F9156" s="752" t="s">
        <v>1698</v>
      </c>
    </row>
    <row r="9157" spans="2:6" x14ac:dyDescent="0.35">
      <c r="B9157" s="752" t="s">
        <v>1700</v>
      </c>
      <c r="C9157" s="752">
        <v>4343</v>
      </c>
      <c r="D9157" s="343" t="s">
        <v>4146</v>
      </c>
      <c r="E9157" s="752" t="s">
        <v>430</v>
      </c>
      <c r="F9157" s="752" t="s">
        <v>1698</v>
      </c>
    </row>
    <row r="9158" spans="2:6" x14ac:dyDescent="0.35">
      <c r="B9158" s="752" t="s">
        <v>1700</v>
      </c>
      <c r="C9158" s="752">
        <v>4344</v>
      </c>
      <c r="D9158" s="343" t="s">
        <v>8516</v>
      </c>
      <c r="E9158" s="752" t="s">
        <v>430</v>
      </c>
      <c r="F9158" s="752" t="s">
        <v>1698</v>
      </c>
    </row>
    <row r="9159" spans="2:6" x14ac:dyDescent="0.35">
      <c r="B9159" s="752" t="s">
        <v>1700</v>
      </c>
      <c r="C9159" s="752">
        <v>4344</v>
      </c>
      <c r="D9159" s="343" t="s">
        <v>8515</v>
      </c>
      <c r="E9159" s="752" t="s">
        <v>430</v>
      </c>
      <c r="F9159" s="752" t="s">
        <v>1698</v>
      </c>
    </row>
    <row r="9160" spans="2:6" x14ac:dyDescent="0.35">
      <c r="B9160" s="752" t="s">
        <v>1700</v>
      </c>
      <c r="C9160" s="752">
        <v>4344</v>
      </c>
      <c r="D9160" s="343" t="s">
        <v>8514</v>
      </c>
      <c r="E9160" s="752" t="s">
        <v>430</v>
      </c>
      <c r="F9160" s="752" t="s">
        <v>1698</v>
      </c>
    </row>
    <row r="9161" spans="2:6" x14ac:dyDescent="0.35">
      <c r="B9161" s="752" t="s">
        <v>1700</v>
      </c>
      <c r="C9161" s="752">
        <v>4344</v>
      </c>
      <c r="D9161" s="343" t="s">
        <v>8513</v>
      </c>
      <c r="E9161" s="752" t="s">
        <v>430</v>
      </c>
      <c r="F9161" s="752" t="s">
        <v>1698</v>
      </c>
    </row>
    <row r="9162" spans="2:6" x14ac:dyDescent="0.35">
      <c r="B9162" s="752" t="s">
        <v>1700</v>
      </c>
      <c r="C9162" s="752">
        <v>4344</v>
      </c>
      <c r="D9162" s="343" t="s">
        <v>8512</v>
      </c>
      <c r="E9162" s="752" t="s">
        <v>430</v>
      </c>
      <c r="F9162" s="752" t="s">
        <v>1698</v>
      </c>
    </row>
    <row r="9163" spans="2:6" x14ac:dyDescent="0.35">
      <c r="B9163" s="752" t="s">
        <v>1700</v>
      </c>
      <c r="C9163" s="752">
        <v>4344</v>
      </c>
      <c r="D9163" s="343" t="s">
        <v>8511</v>
      </c>
      <c r="E9163" s="752" t="s">
        <v>430</v>
      </c>
      <c r="F9163" s="752" t="s">
        <v>1698</v>
      </c>
    </row>
    <row r="9164" spans="2:6" x14ac:dyDescent="0.35">
      <c r="B9164" s="752" t="s">
        <v>1700</v>
      </c>
      <c r="C9164" s="752">
        <v>4344</v>
      </c>
      <c r="D9164" s="343" t="s">
        <v>1986</v>
      </c>
      <c r="E9164" s="752" t="s">
        <v>430</v>
      </c>
      <c r="F9164" s="752" t="s">
        <v>1698</v>
      </c>
    </row>
    <row r="9165" spans="2:6" x14ac:dyDescent="0.35">
      <c r="B9165" s="752" t="s">
        <v>1700</v>
      </c>
      <c r="C9165" s="752">
        <v>4344</v>
      </c>
      <c r="D9165" s="343" t="s">
        <v>3368</v>
      </c>
      <c r="E9165" s="752" t="s">
        <v>430</v>
      </c>
      <c r="F9165" s="752" t="s">
        <v>1698</v>
      </c>
    </row>
    <row r="9166" spans="2:6" x14ac:dyDescent="0.35">
      <c r="B9166" s="752" t="s">
        <v>1700</v>
      </c>
      <c r="C9166" s="752">
        <v>4344</v>
      </c>
      <c r="D9166" s="343" t="s">
        <v>8510</v>
      </c>
      <c r="E9166" s="752" t="s">
        <v>430</v>
      </c>
      <c r="F9166" s="752" t="s">
        <v>1698</v>
      </c>
    </row>
    <row r="9167" spans="2:6" x14ac:dyDescent="0.35">
      <c r="B9167" s="752" t="s">
        <v>1700</v>
      </c>
      <c r="C9167" s="752">
        <v>4344</v>
      </c>
      <c r="D9167" s="343" t="s">
        <v>8509</v>
      </c>
      <c r="E9167" s="752" t="s">
        <v>430</v>
      </c>
      <c r="F9167" s="752" t="s">
        <v>1698</v>
      </c>
    </row>
    <row r="9168" spans="2:6" x14ac:dyDescent="0.35">
      <c r="B9168" s="752" t="s">
        <v>1700</v>
      </c>
      <c r="C9168" s="752">
        <v>4344</v>
      </c>
      <c r="D9168" s="343" t="s">
        <v>6968</v>
      </c>
      <c r="E9168" s="752" t="s">
        <v>430</v>
      </c>
      <c r="F9168" s="752" t="s">
        <v>1698</v>
      </c>
    </row>
    <row r="9169" spans="2:6" x14ac:dyDescent="0.35">
      <c r="B9169" s="752" t="s">
        <v>1700</v>
      </c>
      <c r="C9169" s="752">
        <v>4344</v>
      </c>
      <c r="D9169" s="343" t="s">
        <v>8508</v>
      </c>
      <c r="E9169" s="752" t="s">
        <v>430</v>
      </c>
      <c r="F9169" s="752" t="s">
        <v>1698</v>
      </c>
    </row>
    <row r="9170" spans="2:6" x14ac:dyDescent="0.35">
      <c r="B9170" s="752" t="s">
        <v>1700</v>
      </c>
      <c r="C9170" s="752">
        <v>4346</v>
      </c>
      <c r="D9170" s="343" t="s">
        <v>8507</v>
      </c>
      <c r="E9170" s="752" t="s">
        <v>430</v>
      </c>
      <c r="F9170" s="752" t="s">
        <v>1698</v>
      </c>
    </row>
    <row r="9171" spans="2:6" x14ac:dyDescent="0.35">
      <c r="B9171" s="752" t="s">
        <v>1700</v>
      </c>
      <c r="C9171" s="752">
        <v>4347</v>
      </c>
      <c r="D9171" s="343" t="s">
        <v>8506</v>
      </c>
      <c r="E9171" s="752" t="s">
        <v>430</v>
      </c>
      <c r="F9171" s="752" t="s">
        <v>1698</v>
      </c>
    </row>
    <row r="9172" spans="2:6" x14ac:dyDescent="0.35">
      <c r="B9172" s="752" t="s">
        <v>1700</v>
      </c>
      <c r="C9172" s="752">
        <v>4347</v>
      </c>
      <c r="D9172" s="343" t="s">
        <v>8505</v>
      </c>
      <c r="E9172" s="752" t="s">
        <v>430</v>
      </c>
      <c r="F9172" s="752" t="s">
        <v>1698</v>
      </c>
    </row>
    <row r="9173" spans="2:6" x14ac:dyDescent="0.35">
      <c r="B9173" s="752" t="s">
        <v>1700</v>
      </c>
      <c r="C9173" s="752">
        <v>4347</v>
      </c>
      <c r="D9173" s="343" t="s">
        <v>8504</v>
      </c>
      <c r="E9173" s="752" t="s">
        <v>430</v>
      </c>
      <c r="F9173" s="752" t="s">
        <v>1698</v>
      </c>
    </row>
    <row r="9174" spans="2:6" x14ac:dyDescent="0.35">
      <c r="B9174" s="752" t="s">
        <v>1700</v>
      </c>
      <c r="C9174" s="752">
        <v>4347</v>
      </c>
      <c r="D9174" s="343" t="s">
        <v>8503</v>
      </c>
      <c r="E9174" s="752" t="s">
        <v>430</v>
      </c>
      <c r="F9174" s="752" t="s">
        <v>1698</v>
      </c>
    </row>
    <row r="9175" spans="2:6" x14ac:dyDescent="0.35">
      <c r="B9175" s="752" t="s">
        <v>1700</v>
      </c>
      <c r="C9175" s="752">
        <v>4347</v>
      </c>
      <c r="D9175" s="343" t="s">
        <v>8502</v>
      </c>
      <c r="E9175" s="752" t="s">
        <v>430</v>
      </c>
      <c r="F9175" s="752" t="s">
        <v>1698</v>
      </c>
    </row>
    <row r="9176" spans="2:6" x14ac:dyDescent="0.35">
      <c r="B9176" s="752" t="s">
        <v>1700</v>
      </c>
      <c r="C9176" s="752">
        <v>4350</v>
      </c>
      <c r="D9176" s="343" t="s">
        <v>8501</v>
      </c>
      <c r="E9176" s="752" t="s">
        <v>430</v>
      </c>
      <c r="F9176" s="752" t="s">
        <v>1711</v>
      </c>
    </row>
    <row r="9177" spans="2:6" x14ac:dyDescent="0.35">
      <c r="B9177" s="752" t="s">
        <v>1700</v>
      </c>
      <c r="C9177" s="752">
        <v>4350</v>
      </c>
      <c r="D9177" s="343" t="s">
        <v>8500</v>
      </c>
      <c r="E9177" s="752" t="s">
        <v>430</v>
      </c>
      <c r="F9177" s="752" t="s">
        <v>1711</v>
      </c>
    </row>
    <row r="9178" spans="2:6" x14ac:dyDescent="0.35">
      <c r="B9178" s="752" t="s">
        <v>1700</v>
      </c>
      <c r="C9178" s="752">
        <v>4350</v>
      </c>
      <c r="D9178" s="343" t="s">
        <v>8499</v>
      </c>
      <c r="E9178" s="752" t="s">
        <v>430</v>
      </c>
      <c r="F9178" s="752" t="s">
        <v>1711</v>
      </c>
    </row>
    <row r="9179" spans="2:6" x14ac:dyDescent="0.35">
      <c r="B9179" s="752" t="s">
        <v>1700</v>
      </c>
      <c r="C9179" s="752">
        <v>4350</v>
      </c>
      <c r="D9179" s="343" t="s">
        <v>8498</v>
      </c>
      <c r="E9179" s="752" t="s">
        <v>430</v>
      </c>
      <c r="F9179" s="752" t="s">
        <v>1711</v>
      </c>
    </row>
    <row r="9180" spans="2:6" x14ac:dyDescent="0.35">
      <c r="B9180" s="752" t="s">
        <v>1700</v>
      </c>
      <c r="C9180" s="752">
        <v>4350</v>
      </c>
      <c r="D9180" s="343" t="s">
        <v>8497</v>
      </c>
      <c r="E9180" s="752" t="s">
        <v>430</v>
      </c>
      <c r="F9180" s="752" t="s">
        <v>1711</v>
      </c>
    </row>
    <row r="9181" spans="2:6" x14ac:dyDescent="0.35">
      <c r="B9181" s="752" t="s">
        <v>1700</v>
      </c>
      <c r="C9181" s="752">
        <v>4350</v>
      </c>
      <c r="D9181" s="343" t="s">
        <v>8496</v>
      </c>
      <c r="E9181" s="752" t="s">
        <v>430</v>
      </c>
      <c r="F9181" s="752" t="s">
        <v>1711</v>
      </c>
    </row>
    <row r="9182" spans="2:6" x14ac:dyDescent="0.35">
      <c r="B9182" s="752" t="s">
        <v>1700</v>
      </c>
      <c r="C9182" s="752">
        <v>4350</v>
      </c>
      <c r="D9182" s="343" t="s">
        <v>8495</v>
      </c>
      <c r="E9182" s="752" t="s">
        <v>430</v>
      </c>
      <c r="F9182" s="752" t="s">
        <v>1711</v>
      </c>
    </row>
    <row r="9183" spans="2:6" x14ac:dyDescent="0.35">
      <c r="B9183" s="752" t="s">
        <v>1700</v>
      </c>
      <c r="C9183" s="752">
        <v>4350</v>
      </c>
      <c r="D9183" s="343" t="s">
        <v>8494</v>
      </c>
      <c r="E9183" s="752" t="s">
        <v>430</v>
      </c>
      <c r="F9183" s="752" t="s">
        <v>1711</v>
      </c>
    </row>
    <row r="9184" spans="2:6" x14ac:dyDescent="0.35">
      <c r="B9184" s="752" t="s">
        <v>1700</v>
      </c>
      <c r="C9184" s="752">
        <v>4350</v>
      </c>
      <c r="D9184" s="343" t="s">
        <v>8493</v>
      </c>
      <c r="E9184" s="752" t="s">
        <v>430</v>
      </c>
      <c r="F9184" s="752" t="s">
        <v>1711</v>
      </c>
    </row>
    <row r="9185" spans="2:6" x14ac:dyDescent="0.35">
      <c r="B9185" s="752" t="s">
        <v>1700</v>
      </c>
      <c r="C9185" s="752">
        <v>4350</v>
      </c>
      <c r="D9185" s="343" t="s">
        <v>8492</v>
      </c>
      <c r="E9185" s="752" t="s">
        <v>430</v>
      </c>
      <c r="F9185" s="752" t="s">
        <v>1711</v>
      </c>
    </row>
    <row r="9186" spans="2:6" x14ac:dyDescent="0.35">
      <c r="B9186" s="752" t="s">
        <v>1700</v>
      </c>
      <c r="C9186" s="752">
        <v>4350</v>
      </c>
      <c r="D9186" s="343" t="s">
        <v>8491</v>
      </c>
      <c r="E9186" s="752" t="s">
        <v>430</v>
      </c>
      <c r="F9186" s="752" t="s">
        <v>1711</v>
      </c>
    </row>
    <row r="9187" spans="2:6" x14ac:dyDescent="0.35">
      <c r="B9187" s="752" t="s">
        <v>1700</v>
      </c>
      <c r="C9187" s="752">
        <v>4350</v>
      </c>
      <c r="D9187" s="343" t="s">
        <v>8490</v>
      </c>
      <c r="E9187" s="752" t="s">
        <v>430</v>
      </c>
      <c r="F9187" s="752" t="s">
        <v>1711</v>
      </c>
    </row>
    <row r="9188" spans="2:6" x14ac:dyDescent="0.35">
      <c r="B9188" s="752" t="s">
        <v>1700</v>
      </c>
      <c r="C9188" s="752">
        <v>4350</v>
      </c>
      <c r="D9188" s="343" t="s">
        <v>8489</v>
      </c>
      <c r="E9188" s="752" t="s">
        <v>430</v>
      </c>
      <c r="F9188" s="752" t="s">
        <v>1711</v>
      </c>
    </row>
    <row r="9189" spans="2:6" x14ac:dyDescent="0.35">
      <c r="B9189" s="752" t="s">
        <v>1700</v>
      </c>
      <c r="C9189" s="752">
        <v>4350</v>
      </c>
      <c r="D9189" s="343" t="s">
        <v>8488</v>
      </c>
      <c r="E9189" s="752" t="s">
        <v>430</v>
      </c>
      <c r="F9189" s="752" t="s">
        <v>1711</v>
      </c>
    </row>
    <row r="9190" spans="2:6" x14ac:dyDescent="0.35">
      <c r="B9190" s="752" t="s">
        <v>1700</v>
      </c>
      <c r="C9190" s="752">
        <v>4350</v>
      </c>
      <c r="D9190" s="343" t="s">
        <v>8487</v>
      </c>
      <c r="E9190" s="752" t="s">
        <v>430</v>
      </c>
      <c r="F9190" s="752" t="s">
        <v>1711</v>
      </c>
    </row>
    <row r="9191" spans="2:6" x14ac:dyDescent="0.35">
      <c r="B9191" s="752" t="s">
        <v>1700</v>
      </c>
      <c r="C9191" s="752">
        <v>4350</v>
      </c>
      <c r="D9191" s="343" t="s">
        <v>8486</v>
      </c>
      <c r="E9191" s="752" t="s">
        <v>430</v>
      </c>
      <c r="F9191" s="752" t="s">
        <v>1711</v>
      </c>
    </row>
    <row r="9192" spans="2:6" x14ac:dyDescent="0.35">
      <c r="B9192" s="752" t="s">
        <v>1700</v>
      </c>
      <c r="C9192" s="752">
        <v>4350</v>
      </c>
      <c r="D9192" s="343" t="s">
        <v>8485</v>
      </c>
      <c r="E9192" s="752" t="s">
        <v>430</v>
      </c>
      <c r="F9192" s="752" t="s">
        <v>1711</v>
      </c>
    </row>
    <row r="9193" spans="2:6" x14ac:dyDescent="0.35">
      <c r="B9193" s="752" t="s">
        <v>1700</v>
      </c>
      <c r="C9193" s="752">
        <v>4350</v>
      </c>
      <c r="D9193" s="343" t="s">
        <v>8484</v>
      </c>
      <c r="E9193" s="752" t="s">
        <v>430</v>
      </c>
      <c r="F9193" s="752" t="s">
        <v>1711</v>
      </c>
    </row>
    <row r="9194" spans="2:6" x14ac:dyDescent="0.35">
      <c r="B9194" s="752" t="s">
        <v>1700</v>
      </c>
      <c r="C9194" s="752">
        <v>4350</v>
      </c>
      <c r="D9194" s="343" t="s">
        <v>8483</v>
      </c>
      <c r="E9194" s="752" t="s">
        <v>430</v>
      </c>
      <c r="F9194" s="752" t="s">
        <v>1711</v>
      </c>
    </row>
    <row r="9195" spans="2:6" x14ac:dyDescent="0.35">
      <c r="B9195" s="752" t="s">
        <v>1700</v>
      </c>
      <c r="C9195" s="752">
        <v>4350</v>
      </c>
      <c r="D9195" s="343" t="s">
        <v>8482</v>
      </c>
      <c r="E9195" s="752" t="s">
        <v>430</v>
      </c>
      <c r="F9195" s="752" t="s">
        <v>1711</v>
      </c>
    </row>
    <row r="9196" spans="2:6" x14ac:dyDescent="0.35">
      <c r="B9196" s="752" t="s">
        <v>1700</v>
      </c>
      <c r="C9196" s="752">
        <v>4350</v>
      </c>
      <c r="D9196" s="343" t="s">
        <v>8481</v>
      </c>
      <c r="E9196" s="752" t="s">
        <v>430</v>
      </c>
      <c r="F9196" s="752" t="s">
        <v>1711</v>
      </c>
    </row>
    <row r="9197" spans="2:6" x14ac:dyDescent="0.35">
      <c r="B9197" s="752" t="s">
        <v>1700</v>
      </c>
      <c r="C9197" s="752">
        <v>4350</v>
      </c>
      <c r="D9197" s="343" t="s">
        <v>8480</v>
      </c>
      <c r="E9197" s="752" t="s">
        <v>430</v>
      </c>
      <c r="F9197" s="752" t="s">
        <v>1711</v>
      </c>
    </row>
    <row r="9198" spans="2:6" x14ac:dyDescent="0.35">
      <c r="B9198" s="752" t="s">
        <v>1700</v>
      </c>
      <c r="C9198" s="752">
        <v>4350</v>
      </c>
      <c r="D9198" t="s">
        <v>8479</v>
      </c>
      <c r="E9198" s="752" t="s">
        <v>430</v>
      </c>
      <c r="F9198" s="752" t="s">
        <v>1711</v>
      </c>
    </row>
    <row r="9199" spans="2:6" x14ac:dyDescent="0.35">
      <c r="B9199" s="752" t="s">
        <v>1700</v>
      </c>
      <c r="C9199" s="752">
        <v>4350</v>
      </c>
      <c r="D9199" t="s">
        <v>8478</v>
      </c>
      <c r="E9199" s="752" t="s">
        <v>430</v>
      </c>
      <c r="F9199" s="752" t="s">
        <v>1711</v>
      </c>
    </row>
    <row r="9200" spans="2:6" x14ac:dyDescent="0.35">
      <c r="B9200" s="752" t="s">
        <v>1700</v>
      </c>
      <c r="C9200" s="752">
        <v>4350</v>
      </c>
      <c r="D9200" s="343" t="s">
        <v>8477</v>
      </c>
      <c r="E9200" s="752" t="s">
        <v>430</v>
      </c>
      <c r="F9200" s="752" t="s">
        <v>1711</v>
      </c>
    </row>
    <row r="9201" spans="2:6" x14ac:dyDescent="0.35">
      <c r="B9201" s="752" t="s">
        <v>1700</v>
      </c>
      <c r="C9201" s="752">
        <v>4350</v>
      </c>
      <c r="D9201" s="343" t="s">
        <v>8476</v>
      </c>
      <c r="E9201" s="752" t="s">
        <v>430</v>
      </c>
      <c r="F9201" s="752" t="s">
        <v>1711</v>
      </c>
    </row>
    <row r="9202" spans="2:6" x14ac:dyDescent="0.35">
      <c r="B9202" s="752" t="s">
        <v>1700</v>
      </c>
      <c r="C9202" s="752">
        <v>4350</v>
      </c>
      <c r="D9202" s="343" t="s">
        <v>8475</v>
      </c>
      <c r="E9202" s="752" t="s">
        <v>430</v>
      </c>
      <c r="F9202" s="752" t="s">
        <v>1711</v>
      </c>
    </row>
    <row r="9203" spans="2:6" x14ac:dyDescent="0.35">
      <c r="B9203" s="752" t="s">
        <v>1700</v>
      </c>
      <c r="C9203" s="752">
        <v>4350</v>
      </c>
      <c r="D9203" s="343" t="s">
        <v>8474</v>
      </c>
      <c r="E9203" s="752" t="s">
        <v>430</v>
      </c>
      <c r="F9203" s="752" t="s">
        <v>1711</v>
      </c>
    </row>
    <row r="9204" spans="2:6" x14ac:dyDescent="0.35">
      <c r="B9204" s="752" t="s">
        <v>1700</v>
      </c>
      <c r="C9204" s="752">
        <v>4350</v>
      </c>
      <c r="D9204" s="343" t="s">
        <v>8473</v>
      </c>
      <c r="E9204" s="752" t="s">
        <v>430</v>
      </c>
      <c r="F9204" s="752" t="s">
        <v>1711</v>
      </c>
    </row>
    <row r="9205" spans="2:6" x14ac:dyDescent="0.35">
      <c r="B9205" s="752" t="s">
        <v>1700</v>
      </c>
      <c r="C9205" s="752">
        <v>4350</v>
      </c>
      <c r="D9205" s="343" t="s">
        <v>8472</v>
      </c>
      <c r="E9205" s="752" t="s">
        <v>430</v>
      </c>
      <c r="F9205" s="752" t="s">
        <v>1711</v>
      </c>
    </row>
    <row r="9206" spans="2:6" x14ac:dyDescent="0.35">
      <c r="B9206" s="752" t="s">
        <v>1700</v>
      </c>
      <c r="C9206" s="752">
        <v>4350</v>
      </c>
      <c r="D9206" s="343" t="s">
        <v>8471</v>
      </c>
      <c r="E9206" s="752" t="s">
        <v>430</v>
      </c>
      <c r="F9206" s="752" t="s">
        <v>1711</v>
      </c>
    </row>
    <row r="9207" spans="2:6" x14ac:dyDescent="0.35">
      <c r="B9207" s="752" t="s">
        <v>1700</v>
      </c>
      <c r="C9207" s="752">
        <v>4350</v>
      </c>
      <c r="D9207" s="343" t="s">
        <v>8470</v>
      </c>
      <c r="E9207" s="752" t="s">
        <v>430</v>
      </c>
      <c r="F9207" s="752" t="s">
        <v>1711</v>
      </c>
    </row>
    <row r="9208" spans="2:6" x14ac:dyDescent="0.35">
      <c r="B9208" s="752" t="s">
        <v>1700</v>
      </c>
      <c r="C9208" s="752">
        <v>4350</v>
      </c>
      <c r="D9208" s="343" t="s">
        <v>8469</v>
      </c>
      <c r="E9208" s="752" t="s">
        <v>430</v>
      </c>
      <c r="F9208" s="752" t="s">
        <v>1711</v>
      </c>
    </row>
    <row r="9209" spans="2:6" x14ac:dyDescent="0.35">
      <c r="B9209" s="752" t="s">
        <v>1700</v>
      </c>
      <c r="C9209" s="752">
        <v>4350</v>
      </c>
      <c r="D9209" s="343" t="s">
        <v>8468</v>
      </c>
      <c r="E9209" s="752" t="s">
        <v>430</v>
      </c>
      <c r="F9209" s="752" t="s">
        <v>1711</v>
      </c>
    </row>
    <row r="9210" spans="2:6" x14ac:dyDescent="0.35">
      <c r="B9210" s="752" t="s">
        <v>1700</v>
      </c>
      <c r="C9210" s="752">
        <v>4350</v>
      </c>
      <c r="D9210" s="343" t="s">
        <v>8467</v>
      </c>
      <c r="E9210" s="752" t="s">
        <v>430</v>
      </c>
      <c r="F9210" s="752" t="s">
        <v>1711</v>
      </c>
    </row>
    <row r="9211" spans="2:6" x14ac:dyDescent="0.35">
      <c r="B9211" s="752" t="s">
        <v>1700</v>
      </c>
      <c r="C9211" s="752">
        <v>4350</v>
      </c>
      <c r="D9211" s="343" t="s">
        <v>8466</v>
      </c>
      <c r="E9211" s="752" t="s">
        <v>430</v>
      </c>
      <c r="F9211" s="752" t="s">
        <v>1711</v>
      </c>
    </row>
    <row r="9212" spans="2:6" x14ac:dyDescent="0.35">
      <c r="B9212" s="752" t="s">
        <v>1700</v>
      </c>
      <c r="C9212" s="752">
        <v>4350</v>
      </c>
      <c r="D9212" s="343" t="s">
        <v>8465</v>
      </c>
      <c r="E9212" s="752" t="s">
        <v>430</v>
      </c>
      <c r="F9212" s="752" t="s">
        <v>1711</v>
      </c>
    </row>
    <row r="9213" spans="2:6" x14ac:dyDescent="0.35">
      <c r="B9213" s="752" t="s">
        <v>1700</v>
      </c>
      <c r="C9213" s="752">
        <v>4350</v>
      </c>
      <c r="D9213" s="343" t="s">
        <v>8464</v>
      </c>
      <c r="E9213" s="752" t="s">
        <v>430</v>
      </c>
      <c r="F9213" s="752" t="s">
        <v>1711</v>
      </c>
    </row>
    <row r="9214" spans="2:6" x14ac:dyDescent="0.35">
      <c r="B9214" s="752" t="s">
        <v>1700</v>
      </c>
      <c r="C9214" s="752">
        <v>4350</v>
      </c>
      <c r="D9214" s="343" t="s">
        <v>8463</v>
      </c>
      <c r="E9214" s="752" t="s">
        <v>430</v>
      </c>
      <c r="F9214" s="752" t="s">
        <v>1711</v>
      </c>
    </row>
    <row r="9215" spans="2:6" x14ac:dyDescent="0.35">
      <c r="B9215" s="752" t="s">
        <v>1700</v>
      </c>
      <c r="C9215" s="752">
        <v>4350</v>
      </c>
      <c r="D9215" s="343" t="s">
        <v>8462</v>
      </c>
      <c r="E9215" s="752" t="s">
        <v>430</v>
      </c>
      <c r="F9215" s="752" t="s">
        <v>1711</v>
      </c>
    </row>
    <row r="9216" spans="2:6" x14ac:dyDescent="0.35">
      <c r="B9216" s="752" t="s">
        <v>1700</v>
      </c>
      <c r="C9216" s="752">
        <v>4350</v>
      </c>
      <c r="D9216" s="343" t="s">
        <v>8461</v>
      </c>
      <c r="E9216" s="752" t="s">
        <v>430</v>
      </c>
      <c r="F9216" s="752" t="s">
        <v>1711</v>
      </c>
    </row>
    <row r="9217" spans="2:6" x14ac:dyDescent="0.35">
      <c r="B9217" s="752" t="s">
        <v>1700</v>
      </c>
      <c r="C9217" s="752">
        <v>4350</v>
      </c>
      <c r="D9217" s="343" t="s">
        <v>8460</v>
      </c>
      <c r="E9217" s="752" t="s">
        <v>430</v>
      </c>
      <c r="F9217" s="752" t="s">
        <v>1711</v>
      </c>
    </row>
    <row r="9218" spans="2:6" x14ac:dyDescent="0.35">
      <c r="B9218" s="752" t="s">
        <v>1700</v>
      </c>
      <c r="C9218" s="752">
        <v>4350</v>
      </c>
      <c r="D9218" s="343" t="s">
        <v>8459</v>
      </c>
      <c r="E9218" s="752" t="s">
        <v>430</v>
      </c>
      <c r="F9218" s="752" t="s">
        <v>1711</v>
      </c>
    </row>
    <row r="9219" spans="2:6" x14ac:dyDescent="0.35">
      <c r="B9219" s="752" t="s">
        <v>1700</v>
      </c>
      <c r="C9219" s="752">
        <v>4352</v>
      </c>
      <c r="D9219" s="343" t="s">
        <v>8458</v>
      </c>
      <c r="E9219" s="752" t="s">
        <v>430</v>
      </c>
      <c r="F9219" s="752" t="s">
        <v>1711</v>
      </c>
    </row>
    <row r="9220" spans="2:6" x14ac:dyDescent="0.35">
      <c r="B9220" s="752" t="s">
        <v>1700</v>
      </c>
      <c r="C9220" s="752">
        <v>4352</v>
      </c>
      <c r="D9220" s="343" t="s">
        <v>8457</v>
      </c>
      <c r="E9220" s="752" t="s">
        <v>430</v>
      </c>
      <c r="F9220" s="752" t="s">
        <v>1711</v>
      </c>
    </row>
    <row r="9221" spans="2:6" x14ac:dyDescent="0.35">
      <c r="B9221" s="752" t="s">
        <v>1700</v>
      </c>
      <c r="C9221" s="752">
        <v>4352</v>
      </c>
      <c r="D9221" s="343" t="s">
        <v>8456</v>
      </c>
      <c r="E9221" s="752" t="s">
        <v>430</v>
      </c>
      <c r="F9221" s="752" t="s">
        <v>1711</v>
      </c>
    </row>
    <row r="9222" spans="2:6" x14ac:dyDescent="0.35">
      <c r="B9222" s="752" t="s">
        <v>1700</v>
      </c>
      <c r="C9222" s="752">
        <v>4352</v>
      </c>
      <c r="D9222" s="343" t="s">
        <v>8455</v>
      </c>
      <c r="E9222" s="752" t="s">
        <v>430</v>
      </c>
      <c r="F9222" s="752" t="s">
        <v>1711</v>
      </c>
    </row>
    <row r="9223" spans="2:6" x14ac:dyDescent="0.35">
      <c r="B9223" s="752" t="s">
        <v>1700</v>
      </c>
      <c r="C9223" s="752">
        <v>4352</v>
      </c>
      <c r="D9223" s="343" t="s">
        <v>8454</v>
      </c>
      <c r="E9223" s="752" t="s">
        <v>430</v>
      </c>
      <c r="F9223" s="752" t="s">
        <v>1711</v>
      </c>
    </row>
    <row r="9224" spans="2:6" x14ac:dyDescent="0.35">
      <c r="B9224" s="752" t="s">
        <v>1700</v>
      </c>
      <c r="C9224" s="752">
        <v>4352</v>
      </c>
      <c r="D9224" s="343" t="s">
        <v>8453</v>
      </c>
      <c r="E9224" s="752" t="s">
        <v>430</v>
      </c>
      <c r="F9224" s="752" t="s">
        <v>1711</v>
      </c>
    </row>
    <row r="9225" spans="2:6" x14ac:dyDescent="0.35">
      <c r="B9225" s="752" t="s">
        <v>1700</v>
      </c>
      <c r="C9225" s="752">
        <v>4352</v>
      </c>
      <c r="D9225" s="343" t="s">
        <v>8452</v>
      </c>
      <c r="E9225" s="752" t="s">
        <v>430</v>
      </c>
      <c r="F9225" s="752" t="s">
        <v>1711</v>
      </c>
    </row>
    <row r="9226" spans="2:6" x14ac:dyDescent="0.35">
      <c r="B9226" s="752" t="s">
        <v>1700</v>
      </c>
      <c r="C9226" s="752">
        <v>4352</v>
      </c>
      <c r="D9226" s="343" t="s">
        <v>8451</v>
      </c>
      <c r="E9226" s="752" t="s">
        <v>430</v>
      </c>
      <c r="F9226" s="752" t="s">
        <v>1711</v>
      </c>
    </row>
    <row r="9227" spans="2:6" x14ac:dyDescent="0.35">
      <c r="B9227" s="752" t="s">
        <v>1700</v>
      </c>
      <c r="C9227" s="752">
        <v>4352</v>
      </c>
      <c r="D9227" s="343" t="s">
        <v>8450</v>
      </c>
      <c r="E9227" s="752" t="s">
        <v>430</v>
      </c>
      <c r="F9227" s="752" t="s">
        <v>1711</v>
      </c>
    </row>
    <row r="9228" spans="2:6" x14ac:dyDescent="0.35">
      <c r="B9228" s="752" t="s">
        <v>1700</v>
      </c>
      <c r="C9228" s="752">
        <v>4352</v>
      </c>
      <c r="D9228" s="343" t="s">
        <v>8449</v>
      </c>
      <c r="E9228" s="752" t="s">
        <v>430</v>
      </c>
      <c r="F9228" s="752" t="s">
        <v>1711</v>
      </c>
    </row>
    <row r="9229" spans="2:6" x14ac:dyDescent="0.35">
      <c r="B9229" s="752" t="s">
        <v>1700</v>
      </c>
      <c r="C9229" s="752">
        <v>4352</v>
      </c>
      <c r="D9229" s="343" t="s">
        <v>8448</v>
      </c>
      <c r="E9229" s="752" t="s">
        <v>430</v>
      </c>
      <c r="F9229" s="752" t="s">
        <v>1711</v>
      </c>
    </row>
    <row r="9230" spans="2:6" x14ac:dyDescent="0.35">
      <c r="B9230" s="752" t="s">
        <v>1700</v>
      </c>
      <c r="C9230" s="752">
        <v>4352</v>
      </c>
      <c r="D9230" s="343" t="s">
        <v>8447</v>
      </c>
      <c r="E9230" s="752" t="s">
        <v>430</v>
      </c>
      <c r="F9230" s="752" t="s">
        <v>1711</v>
      </c>
    </row>
    <row r="9231" spans="2:6" x14ac:dyDescent="0.35">
      <c r="B9231" s="752" t="s">
        <v>1700</v>
      </c>
      <c r="C9231" s="752">
        <v>4352</v>
      </c>
      <c r="D9231" s="343" t="s">
        <v>8446</v>
      </c>
      <c r="E9231" s="752" t="s">
        <v>430</v>
      </c>
      <c r="F9231" s="752" t="s">
        <v>1711</v>
      </c>
    </row>
    <row r="9232" spans="2:6" x14ac:dyDescent="0.35">
      <c r="B9232" s="752" t="s">
        <v>1700</v>
      </c>
      <c r="C9232" s="752">
        <v>4352</v>
      </c>
      <c r="D9232" s="343" t="s">
        <v>8445</v>
      </c>
      <c r="E9232" s="752" t="s">
        <v>430</v>
      </c>
      <c r="F9232" s="752" t="s">
        <v>1711</v>
      </c>
    </row>
    <row r="9233" spans="2:6" x14ac:dyDescent="0.35">
      <c r="B9233" s="752" t="s">
        <v>1700</v>
      </c>
      <c r="C9233" s="752">
        <v>4352</v>
      </c>
      <c r="D9233" s="343" t="s">
        <v>8444</v>
      </c>
      <c r="E9233" s="752" t="s">
        <v>430</v>
      </c>
      <c r="F9233" s="752" t="s">
        <v>1711</v>
      </c>
    </row>
    <row r="9234" spans="2:6" x14ac:dyDescent="0.35">
      <c r="B9234" s="752" t="s">
        <v>1700</v>
      </c>
      <c r="C9234" s="752">
        <v>4352</v>
      </c>
      <c r="D9234" s="343" t="s">
        <v>8443</v>
      </c>
      <c r="E9234" s="752" t="s">
        <v>430</v>
      </c>
      <c r="F9234" s="752" t="s">
        <v>1711</v>
      </c>
    </row>
    <row r="9235" spans="2:6" x14ac:dyDescent="0.35">
      <c r="B9235" s="752" t="s">
        <v>1700</v>
      </c>
      <c r="C9235" s="752">
        <v>4352</v>
      </c>
      <c r="D9235" s="343" t="s">
        <v>8442</v>
      </c>
      <c r="E9235" s="752" t="s">
        <v>430</v>
      </c>
      <c r="F9235" s="752" t="s">
        <v>1711</v>
      </c>
    </row>
    <row r="9236" spans="2:6" x14ac:dyDescent="0.35">
      <c r="B9236" s="752" t="s">
        <v>1700</v>
      </c>
      <c r="C9236" s="752">
        <v>4352</v>
      </c>
      <c r="D9236" s="343" t="s">
        <v>3436</v>
      </c>
      <c r="E9236" s="752" t="s">
        <v>430</v>
      </c>
      <c r="F9236" s="752" t="s">
        <v>1711</v>
      </c>
    </row>
    <row r="9237" spans="2:6" x14ac:dyDescent="0.35">
      <c r="B9237" s="752" t="s">
        <v>1700</v>
      </c>
      <c r="C9237" s="752">
        <v>4352</v>
      </c>
      <c r="D9237" s="343" t="s">
        <v>8441</v>
      </c>
      <c r="E9237" s="752" t="s">
        <v>430</v>
      </c>
      <c r="F9237" s="752" t="s">
        <v>1711</v>
      </c>
    </row>
    <row r="9238" spans="2:6" x14ac:dyDescent="0.35">
      <c r="B9238" s="752" t="s">
        <v>1700</v>
      </c>
      <c r="C9238" s="752">
        <v>4352</v>
      </c>
      <c r="D9238" s="343" t="s">
        <v>8440</v>
      </c>
      <c r="E9238" s="752" t="s">
        <v>430</v>
      </c>
      <c r="F9238" s="752" t="s">
        <v>1711</v>
      </c>
    </row>
    <row r="9239" spans="2:6" x14ac:dyDescent="0.35">
      <c r="B9239" s="752" t="s">
        <v>1700</v>
      </c>
      <c r="C9239" s="752">
        <v>4352</v>
      </c>
      <c r="D9239" s="343" t="s">
        <v>8439</v>
      </c>
      <c r="E9239" s="752" t="s">
        <v>430</v>
      </c>
      <c r="F9239" s="752" t="s">
        <v>1711</v>
      </c>
    </row>
    <row r="9240" spans="2:6" x14ac:dyDescent="0.35">
      <c r="B9240" s="752" t="s">
        <v>1700</v>
      </c>
      <c r="C9240" s="752">
        <v>4352</v>
      </c>
      <c r="D9240" s="343" t="s">
        <v>8438</v>
      </c>
      <c r="E9240" s="752" t="s">
        <v>430</v>
      </c>
      <c r="F9240" s="752" t="s">
        <v>1711</v>
      </c>
    </row>
    <row r="9241" spans="2:6" x14ac:dyDescent="0.35">
      <c r="B9241" s="752" t="s">
        <v>1700</v>
      </c>
      <c r="C9241" s="752">
        <v>4352</v>
      </c>
      <c r="D9241" s="343" t="s">
        <v>8437</v>
      </c>
      <c r="E9241" s="752" t="s">
        <v>430</v>
      </c>
      <c r="F9241" s="752" t="s">
        <v>1711</v>
      </c>
    </row>
    <row r="9242" spans="2:6" x14ac:dyDescent="0.35">
      <c r="B9242" s="752" t="s">
        <v>1700</v>
      </c>
      <c r="C9242" s="752">
        <v>4352</v>
      </c>
      <c r="D9242" s="343" t="s">
        <v>8436</v>
      </c>
      <c r="E9242" s="752" t="s">
        <v>430</v>
      </c>
      <c r="F9242" s="752" t="s">
        <v>1711</v>
      </c>
    </row>
    <row r="9243" spans="2:6" x14ac:dyDescent="0.35">
      <c r="B9243" s="752" t="s">
        <v>1700</v>
      </c>
      <c r="C9243" s="752">
        <v>4352</v>
      </c>
      <c r="D9243" s="343" t="s">
        <v>8435</v>
      </c>
      <c r="E9243" s="752" t="s">
        <v>430</v>
      </c>
      <c r="F9243" s="752" t="s">
        <v>1711</v>
      </c>
    </row>
    <row r="9244" spans="2:6" x14ac:dyDescent="0.35">
      <c r="B9244" s="752" t="s">
        <v>1700</v>
      </c>
      <c r="C9244" s="752">
        <v>4352</v>
      </c>
      <c r="D9244" s="343" t="s">
        <v>8434</v>
      </c>
      <c r="E9244" s="752" t="s">
        <v>430</v>
      </c>
      <c r="F9244" s="752" t="s">
        <v>1711</v>
      </c>
    </row>
    <row r="9245" spans="2:6" x14ac:dyDescent="0.35">
      <c r="B9245" s="752" t="s">
        <v>1700</v>
      </c>
      <c r="C9245" s="752">
        <v>4352</v>
      </c>
      <c r="D9245" s="343" t="s">
        <v>8433</v>
      </c>
      <c r="E9245" s="752" t="s">
        <v>430</v>
      </c>
      <c r="F9245" s="752" t="s">
        <v>1711</v>
      </c>
    </row>
    <row r="9246" spans="2:6" x14ac:dyDescent="0.35">
      <c r="B9246" s="752" t="s">
        <v>1700</v>
      </c>
      <c r="C9246" s="752">
        <v>4352</v>
      </c>
      <c r="D9246" s="343" t="s">
        <v>8432</v>
      </c>
      <c r="E9246" s="752" t="s">
        <v>430</v>
      </c>
      <c r="F9246" s="752" t="s">
        <v>1711</v>
      </c>
    </row>
    <row r="9247" spans="2:6" x14ac:dyDescent="0.35">
      <c r="B9247" s="752" t="s">
        <v>1700</v>
      </c>
      <c r="C9247" s="752">
        <v>4352</v>
      </c>
      <c r="D9247" s="343" t="s">
        <v>8431</v>
      </c>
      <c r="E9247" s="752" t="s">
        <v>430</v>
      </c>
      <c r="F9247" s="752" t="s">
        <v>1711</v>
      </c>
    </row>
    <row r="9248" spans="2:6" x14ac:dyDescent="0.35">
      <c r="B9248" s="752" t="s">
        <v>1700</v>
      </c>
      <c r="C9248" s="752">
        <v>4352</v>
      </c>
      <c r="D9248" s="343" t="s">
        <v>8430</v>
      </c>
      <c r="E9248" s="752" t="s">
        <v>430</v>
      </c>
      <c r="F9248" s="752" t="s">
        <v>1711</v>
      </c>
    </row>
    <row r="9249" spans="2:6" x14ac:dyDescent="0.35">
      <c r="B9249" s="752" t="s">
        <v>1700</v>
      </c>
      <c r="C9249" s="752">
        <v>4352</v>
      </c>
      <c r="D9249" s="343" t="s">
        <v>8429</v>
      </c>
      <c r="E9249" s="752" t="s">
        <v>430</v>
      </c>
      <c r="F9249" s="752" t="s">
        <v>1711</v>
      </c>
    </row>
    <row r="9250" spans="2:6" x14ac:dyDescent="0.35">
      <c r="B9250" s="752" t="s">
        <v>1700</v>
      </c>
      <c r="C9250" s="752">
        <v>4352</v>
      </c>
      <c r="D9250" s="343" t="s">
        <v>6866</v>
      </c>
      <c r="E9250" s="752" t="s">
        <v>430</v>
      </c>
      <c r="F9250" s="752" t="s">
        <v>1711</v>
      </c>
    </row>
    <row r="9251" spans="2:6" x14ac:dyDescent="0.35">
      <c r="B9251" s="752" t="s">
        <v>1700</v>
      </c>
      <c r="C9251" s="752">
        <v>4352</v>
      </c>
      <c r="D9251" s="343" t="s">
        <v>8428</v>
      </c>
      <c r="E9251" s="752" t="s">
        <v>430</v>
      </c>
      <c r="F9251" s="752" t="s">
        <v>1711</v>
      </c>
    </row>
    <row r="9252" spans="2:6" x14ac:dyDescent="0.35">
      <c r="B9252" s="752" t="s">
        <v>1700</v>
      </c>
      <c r="C9252" s="752">
        <v>4352</v>
      </c>
      <c r="D9252" s="343" t="s">
        <v>8427</v>
      </c>
      <c r="E9252" s="752" t="s">
        <v>430</v>
      </c>
      <c r="F9252" s="752" t="s">
        <v>1711</v>
      </c>
    </row>
    <row r="9253" spans="2:6" x14ac:dyDescent="0.35">
      <c r="B9253" s="752" t="s">
        <v>1700</v>
      </c>
      <c r="C9253" s="752">
        <v>4352</v>
      </c>
      <c r="D9253" s="343" t="s">
        <v>8426</v>
      </c>
      <c r="E9253" s="752" t="s">
        <v>430</v>
      </c>
      <c r="F9253" s="752" t="s">
        <v>1711</v>
      </c>
    </row>
    <row r="9254" spans="2:6" x14ac:dyDescent="0.35">
      <c r="B9254" s="752" t="s">
        <v>1700</v>
      </c>
      <c r="C9254" s="752">
        <v>4352</v>
      </c>
      <c r="D9254" s="343" t="s">
        <v>8425</v>
      </c>
      <c r="E9254" s="752" t="s">
        <v>430</v>
      </c>
      <c r="F9254" s="752" t="s">
        <v>1711</v>
      </c>
    </row>
    <row r="9255" spans="2:6" x14ac:dyDescent="0.35">
      <c r="B9255" s="752" t="s">
        <v>1700</v>
      </c>
      <c r="C9255" s="752">
        <v>4352</v>
      </c>
      <c r="D9255" s="343" t="s">
        <v>8424</v>
      </c>
      <c r="E9255" s="752" t="s">
        <v>430</v>
      </c>
      <c r="F9255" s="752" t="s">
        <v>1711</v>
      </c>
    </row>
    <row r="9256" spans="2:6" x14ac:dyDescent="0.35">
      <c r="B9256" s="752" t="s">
        <v>1700</v>
      </c>
      <c r="C9256" s="752">
        <v>4352</v>
      </c>
      <c r="D9256" s="343" t="s">
        <v>8423</v>
      </c>
      <c r="E9256" s="752" t="s">
        <v>430</v>
      </c>
      <c r="F9256" s="752" t="s">
        <v>1711</v>
      </c>
    </row>
    <row r="9257" spans="2:6" x14ac:dyDescent="0.35">
      <c r="B9257" s="752" t="s">
        <v>1700</v>
      </c>
      <c r="C9257" s="752">
        <v>4352</v>
      </c>
      <c r="D9257" s="343" t="s">
        <v>8422</v>
      </c>
      <c r="E9257" s="752" t="s">
        <v>430</v>
      </c>
      <c r="F9257" s="752" t="s">
        <v>1711</v>
      </c>
    </row>
    <row r="9258" spans="2:6" x14ac:dyDescent="0.35">
      <c r="B9258" s="752" t="s">
        <v>1700</v>
      </c>
      <c r="C9258" s="752">
        <v>4352</v>
      </c>
      <c r="D9258" s="343" t="s">
        <v>8421</v>
      </c>
      <c r="E9258" s="752" t="s">
        <v>430</v>
      </c>
      <c r="F9258" s="752" t="s">
        <v>1711</v>
      </c>
    </row>
    <row r="9259" spans="2:6" x14ac:dyDescent="0.35">
      <c r="B9259" s="752" t="s">
        <v>1700</v>
      </c>
      <c r="C9259" s="752">
        <v>4352</v>
      </c>
      <c r="D9259" s="343" t="s">
        <v>8420</v>
      </c>
      <c r="E9259" s="752" t="s">
        <v>430</v>
      </c>
      <c r="F9259" s="752" t="s">
        <v>1711</v>
      </c>
    </row>
    <row r="9260" spans="2:6" x14ac:dyDescent="0.35">
      <c r="B9260" s="752" t="s">
        <v>1700</v>
      </c>
      <c r="C9260" s="752">
        <v>4352</v>
      </c>
      <c r="D9260" s="343" t="s">
        <v>8419</v>
      </c>
      <c r="E9260" s="752" t="s">
        <v>430</v>
      </c>
      <c r="F9260" s="752" t="s">
        <v>1711</v>
      </c>
    </row>
    <row r="9261" spans="2:6" x14ac:dyDescent="0.35">
      <c r="B9261" s="752" t="s">
        <v>1700</v>
      </c>
      <c r="C9261" s="752">
        <v>4352</v>
      </c>
      <c r="D9261" s="343" t="s">
        <v>8418</v>
      </c>
      <c r="E9261" s="752" t="s">
        <v>430</v>
      </c>
      <c r="F9261" s="752" t="s">
        <v>1711</v>
      </c>
    </row>
    <row r="9262" spans="2:6" x14ac:dyDescent="0.35">
      <c r="B9262" s="752" t="s">
        <v>1700</v>
      </c>
      <c r="C9262" s="752">
        <v>4352</v>
      </c>
      <c r="D9262" s="343" t="s">
        <v>8417</v>
      </c>
      <c r="E9262" s="752" t="s">
        <v>430</v>
      </c>
      <c r="F9262" s="752" t="s">
        <v>1711</v>
      </c>
    </row>
    <row r="9263" spans="2:6" x14ac:dyDescent="0.35">
      <c r="B9263" s="752" t="s">
        <v>1700</v>
      </c>
      <c r="C9263" s="752">
        <v>4352</v>
      </c>
      <c r="D9263" s="343" t="s">
        <v>8416</v>
      </c>
      <c r="E9263" s="752" t="s">
        <v>430</v>
      </c>
      <c r="F9263" s="752" t="s">
        <v>1711</v>
      </c>
    </row>
    <row r="9264" spans="2:6" x14ac:dyDescent="0.35">
      <c r="B9264" s="752" t="s">
        <v>1700</v>
      </c>
      <c r="C9264" s="752">
        <v>4352</v>
      </c>
      <c r="D9264" s="343" t="s">
        <v>8415</v>
      </c>
      <c r="E9264" s="752" t="s">
        <v>430</v>
      </c>
      <c r="F9264" s="752" t="s">
        <v>1711</v>
      </c>
    </row>
    <row r="9265" spans="2:9" x14ac:dyDescent="0.35">
      <c r="B9265" s="752" t="s">
        <v>1700</v>
      </c>
      <c r="C9265" s="752">
        <v>4352</v>
      </c>
      <c r="D9265" s="343" t="s">
        <v>8414</v>
      </c>
      <c r="E9265" s="752" t="s">
        <v>430</v>
      </c>
      <c r="F9265" s="752" t="s">
        <v>1711</v>
      </c>
    </row>
    <row r="9266" spans="2:9" x14ac:dyDescent="0.35">
      <c r="B9266" s="752" t="s">
        <v>1700</v>
      </c>
      <c r="C9266" s="752">
        <v>4352</v>
      </c>
      <c r="D9266" s="343" t="s">
        <v>8413</v>
      </c>
      <c r="E9266" s="752" t="s">
        <v>430</v>
      </c>
      <c r="F9266" s="752" t="s">
        <v>1711</v>
      </c>
    </row>
    <row r="9267" spans="2:9" x14ac:dyDescent="0.35">
      <c r="B9267" s="752" t="s">
        <v>1700</v>
      </c>
      <c r="C9267" s="752">
        <v>4352</v>
      </c>
      <c r="D9267" s="343" t="s">
        <v>8412</v>
      </c>
      <c r="E9267" s="752" t="s">
        <v>430</v>
      </c>
      <c r="F9267" s="752" t="s">
        <v>1711</v>
      </c>
    </row>
    <row r="9268" spans="2:9" x14ac:dyDescent="0.35">
      <c r="B9268" s="752" t="s">
        <v>1700</v>
      </c>
      <c r="C9268" s="752">
        <v>4352</v>
      </c>
      <c r="D9268" s="343" t="s">
        <v>8411</v>
      </c>
      <c r="E9268" s="752" t="s">
        <v>430</v>
      </c>
      <c r="F9268" s="752" t="s">
        <v>1711</v>
      </c>
    </row>
    <row r="9269" spans="2:9" x14ac:dyDescent="0.35">
      <c r="B9269" s="752" t="s">
        <v>1700</v>
      </c>
      <c r="C9269" s="752">
        <v>4352</v>
      </c>
      <c r="D9269" s="343" t="s">
        <v>8410</v>
      </c>
      <c r="E9269" s="752" t="s">
        <v>430</v>
      </c>
      <c r="F9269" s="752" t="s">
        <v>1711</v>
      </c>
    </row>
    <row r="9270" spans="2:9" x14ac:dyDescent="0.35">
      <c r="B9270" s="752" t="s">
        <v>1700</v>
      </c>
      <c r="C9270" s="752">
        <v>4352</v>
      </c>
      <c r="D9270" s="343" t="s">
        <v>1833</v>
      </c>
      <c r="E9270" s="752" t="s">
        <v>430</v>
      </c>
      <c r="F9270" s="752" t="s">
        <v>1711</v>
      </c>
    </row>
    <row r="9271" spans="2:9" s="760" customFormat="1" x14ac:dyDescent="0.35">
      <c r="B9271" s="752" t="s">
        <v>1700</v>
      </c>
      <c r="C9271" s="752">
        <v>4352</v>
      </c>
      <c r="D9271" s="343" t="s">
        <v>6668</v>
      </c>
      <c r="E9271" s="752" t="s">
        <v>430</v>
      </c>
      <c r="F9271" s="752" t="s">
        <v>1698</v>
      </c>
      <c r="I9271" s="761"/>
    </row>
    <row r="9272" spans="2:9" x14ac:dyDescent="0.35">
      <c r="B9272" s="752" t="s">
        <v>1700</v>
      </c>
      <c r="C9272" s="752">
        <v>4352</v>
      </c>
      <c r="D9272" s="343" t="s">
        <v>8409</v>
      </c>
      <c r="E9272" s="752" t="s">
        <v>430</v>
      </c>
      <c r="F9272" s="752" t="s">
        <v>1711</v>
      </c>
    </row>
    <row r="9273" spans="2:9" x14ac:dyDescent="0.35">
      <c r="B9273" s="752" t="s">
        <v>1700</v>
      </c>
      <c r="C9273" s="752">
        <v>4352</v>
      </c>
      <c r="D9273" s="343" t="s">
        <v>8408</v>
      </c>
      <c r="E9273" s="752" t="s">
        <v>430</v>
      </c>
      <c r="F9273" s="752" t="s">
        <v>1711</v>
      </c>
    </row>
    <row r="9274" spans="2:9" x14ac:dyDescent="0.35">
      <c r="B9274" s="752" t="s">
        <v>1700</v>
      </c>
      <c r="C9274" s="752">
        <v>4352</v>
      </c>
      <c r="D9274" s="343" t="s">
        <v>8407</v>
      </c>
      <c r="E9274" s="752" t="s">
        <v>430</v>
      </c>
      <c r="F9274" s="752" t="s">
        <v>1711</v>
      </c>
    </row>
    <row r="9275" spans="2:9" x14ac:dyDescent="0.35">
      <c r="B9275" s="752" t="s">
        <v>1700</v>
      </c>
      <c r="C9275" s="752">
        <v>4352</v>
      </c>
      <c r="D9275" s="343" t="s">
        <v>8406</v>
      </c>
      <c r="E9275" s="752" t="s">
        <v>430</v>
      </c>
      <c r="F9275" s="752" t="s">
        <v>1711</v>
      </c>
    </row>
    <row r="9276" spans="2:9" x14ac:dyDescent="0.35">
      <c r="B9276" s="752" t="s">
        <v>1700</v>
      </c>
      <c r="C9276" s="752">
        <v>4352</v>
      </c>
      <c r="D9276" s="343" t="s">
        <v>8405</v>
      </c>
      <c r="E9276" s="752" t="s">
        <v>430</v>
      </c>
      <c r="F9276" s="752" t="s">
        <v>1711</v>
      </c>
    </row>
    <row r="9277" spans="2:9" x14ac:dyDescent="0.35">
      <c r="B9277" s="752" t="s">
        <v>1700</v>
      </c>
      <c r="C9277" s="752">
        <v>4352</v>
      </c>
      <c r="D9277" s="343" t="s">
        <v>8404</v>
      </c>
      <c r="E9277" s="752" t="s">
        <v>430</v>
      </c>
      <c r="F9277" s="752" t="s">
        <v>1711</v>
      </c>
    </row>
    <row r="9278" spans="2:9" x14ac:dyDescent="0.35">
      <c r="B9278" s="752" t="s">
        <v>1700</v>
      </c>
      <c r="C9278" s="752">
        <v>4352</v>
      </c>
      <c r="D9278" s="343" t="s">
        <v>8403</v>
      </c>
      <c r="E9278" s="752" t="s">
        <v>430</v>
      </c>
      <c r="F9278" s="752" t="s">
        <v>1711</v>
      </c>
    </row>
    <row r="9279" spans="2:9" x14ac:dyDescent="0.35">
      <c r="B9279" s="752" t="s">
        <v>1700</v>
      </c>
      <c r="C9279" s="752">
        <v>4352</v>
      </c>
      <c r="D9279" s="343" t="s">
        <v>8402</v>
      </c>
      <c r="E9279" s="752" t="s">
        <v>430</v>
      </c>
      <c r="F9279" s="752" t="s">
        <v>1711</v>
      </c>
    </row>
    <row r="9280" spans="2:9" x14ac:dyDescent="0.35">
      <c r="B9280" s="752" t="s">
        <v>1700</v>
      </c>
      <c r="C9280" s="752">
        <v>4352</v>
      </c>
      <c r="D9280" s="343" t="s">
        <v>8401</v>
      </c>
      <c r="E9280" s="752" t="s">
        <v>430</v>
      </c>
      <c r="F9280" s="752" t="s">
        <v>1711</v>
      </c>
    </row>
    <row r="9281" spans="2:6" x14ac:dyDescent="0.35">
      <c r="B9281" s="752" t="s">
        <v>1700</v>
      </c>
      <c r="C9281" s="752">
        <v>4352</v>
      </c>
      <c r="D9281" s="343" t="s">
        <v>8400</v>
      </c>
      <c r="E9281" s="752" t="s">
        <v>430</v>
      </c>
      <c r="F9281" s="752" t="s">
        <v>1711</v>
      </c>
    </row>
    <row r="9282" spans="2:6" x14ac:dyDescent="0.35">
      <c r="B9282" s="752" t="s">
        <v>1700</v>
      </c>
      <c r="C9282" s="752">
        <v>4352</v>
      </c>
      <c r="D9282" s="343" t="s">
        <v>8399</v>
      </c>
      <c r="E9282" s="752" t="s">
        <v>430</v>
      </c>
      <c r="F9282" s="752" t="s">
        <v>1711</v>
      </c>
    </row>
    <row r="9283" spans="2:6" x14ac:dyDescent="0.35">
      <c r="B9283" s="752" t="s">
        <v>1700</v>
      </c>
      <c r="C9283" s="752">
        <v>4352</v>
      </c>
      <c r="D9283" s="343" t="s">
        <v>8398</v>
      </c>
      <c r="E9283" s="752" t="s">
        <v>430</v>
      </c>
      <c r="F9283" s="752" t="s">
        <v>1711</v>
      </c>
    </row>
    <row r="9284" spans="2:6" x14ac:dyDescent="0.35">
      <c r="B9284" s="752" t="s">
        <v>1700</v>
      </c>
      <c r="C9284" s="752">
        <v>4352</v>
      </c>
      <c r="D9284" s="343" t="s">
        <v>8397</v>
      </c>
      <c r="E9284" s="752" t="s">
        <v>430</v>
      </c>
      <c r="F9284" s="752" t="s">
        <v>1711</v>
      </c>
    </row>
    <row r="9285" spans="2:6" x14ac:dyDescent="0.35">
      <c r="B9285" s="752" t="s">
        <v>1700</v>
      </c>
      <c r="C9285" s="752">
        <v>4352</v>
      </c>
      <c r="D9285" s="343" t="s">
        <v>2606</v>
      </c>
      <c r="E9285" s="752" t="s">
        <v>430</v>
      </c>
      <c r="F9285" s="752" t="s">
        <v>1711</v>
      </c>
    </row>
    <row r="9286" spans="2:6" x14ac:dyDescent="0.35">
      <c r="B9286" s="752" t="s">
        <v>1700</v>
      </c>
      <c r="C9286" s="752">
        <v>4352</v>
      </c>
      <c r="D9286" s="343" t="s">
        <v>8396</v>
      </c>
      <c r="E9286" s="752" t="s">
        <v>430</v>
      </c>
      <c r="F9286" s="752" t="s">
        <v>1711</v>
      </c>
    </row>
    <row r="9287" spans="2:6" x14ac:dyDescent="0.35">
      <c r="B9287" s="752" t="s">
        <v>1700</v>
      </c>
      <c r="C9287" s="752">
        <v>4352</v>
      </c>
      <c r="D9287" s="343" t="s">
        <v>8395</v>
      </c>
      <c r="E9287" s="752" t="s">
        <v>430</v>
      </c>
      <c r="F9287" s="752" t="s">
        <v>1711</v>
      </c>
    </row>
    <row r="9288" spans="2:6" x14ac:dyDescent="0.35">
      <c r="B9288" s="752" t="s">
        <v>1700</v>
      </c>
      <c r="C9288" s="752">
        <v>4352</v>
      </c>
      <c r="D9288" s="343" t="s">
        <v>8394</v>
      </c>
      <c r="E9288" s="752" t="s">
        <v>430</v>
      </c>
      <c r="F9288" s="752" t="s">
        <v>1711</v>
      </c>
    </row>
    <row r="9289" spans="2:6" x14ac:dyDescent="0.35">
      <c r="B9289" s="752" t="s">
        <v>1700</v>
      </c>
      <c r="C9289" s="752">
        <v>4352</v>
      </c>
      <c r="D9289" s="343" t="s">
        <v>8393</v>
      </c>
      <c r="E9289" s="752" t="s">
        <v>430</v>
      </c>
      <c r="F9289" s="752" t="s">
        <v>1711</v>
      </c>
    </row>
    <row r="9290" spans="2:6" x14ac:dyDescent="0.35">
      <c r="B9290" s="752" t="s">
        <v>1700</v>
      </c>
      <c r="C9290" s="752">
        <v>4352</v>
      </c>
      <c r="D9290" s="343" t="s">
        <v>8392</v>
      </c>
      <c r="E9290" s="752" t="s">
        <v>430</v>
      </c>
      <c r="F9290" s="752" t="s">
        <v>1711</v>
      </c>
    </row>
    <row r="9291" spans="2:6" x14ac:dyDescent="0.35">
      <c r="B9291" s="752" t="s">
        <v>1700</v>
      </c>
      <c r="C9291" s="752">
        <v>4353</v>
      </c>
      <c r="D9291" s="343" t="s">
        <v>8391</v>
      </c>
      <c r="E9291" s="752" t="s">
        <v>430</v>
      </c>
      <c r="F9291" s="752" t="s">
        <v>1698</v>
      </c>
    </row>
    <row r="9292" spans="2:6" x14ac:dyDescent="0.35">
      <c r="B9292" s="752" t="s">
        <v>1700</v>
      </c>
      <c r="C9292" s="752">
        <v>4353</v>
      </c>
      <c r="D9292" s="343" t="s">
        <v>8390</v>
      </c>
      <c r="E9292" s="752" t="s">
        <v>430</v>
      </c>
      <c r="F9292" s="752" t="s">
        <v>1698</v>
      </c>
    </row>
    <row r="9293" spans="2:6" x14ac:dyDescent="0.35">
      <c r="B9293" s="752" t="s">
        <v>1700</v>
      </c>
      <c r="C9293" s="752">
        <v>4353</v>
      </c>
      <c r="D9293" s="343" t="s">
        <v>8389</v>
      </c>
      <c r="E9293" s="752" t="s">
        <v>430</v>
      </c>
      <c r="F9293" s="752" t="s">
        <v>1698</v>
      </c>
    </row>
    <row r="9294" spans="2:6" x14ac:dyDescent="0.35">
      <c r="B9294" s="752" t="s">
        <v>1700</v>
      </c>
      <c r="C9294" s="752">
        <v>4353</v>
      </c>
      <c r="D9294" s="343" t="s">
        <v>8388</v>
      </c>
      <c r="E9294" s="752" t="s">
        <v>430</v>
      </c>
      <c r="F9294" s="752" t="s">
        <v>1698</v>
      </c>
    </row>
    <row r="9295" spans="2:6" x14ac:dyDescent="0.35">
      <c r="B9295" s="752" t="s">
        <v>1700</v>
      </c>
      <c r="C9295" s="752">
        <v>4354</v>
      </c>
      <c r="D9295" s="343" t="s">
        <v>6612</v>
      </c>
      <c r="E9295" s="752" t="s">
        <v>430</v>
      </c>
      <c r="F9295" s="752" t="s">
        <v>1698</v>
      </c>
    </row>
    <row r="9296" spans="2:6" x14ac:dyDescent="0.35">
      <c r="B9296" s="752" t="s">
        <v>1700</v>
      </c>
      <c r="C9296" s="752">
        <v>4354</v>
      </c>
      <c r="D9296" s="343" t="s">
        <v>8387</v>
      </c>
      <c r="E9296" s="752" t="s">
        <v>430</v>
      </c>
      <c r="F9296" s="752" t="s">
        <v>1698</v>
      </c>
    </row>
    <row r="9297" spans="2:6" x14ac:dyDescent="0.35">
      <c r="B9297" s="752" t="s">
        <v>1700</v>
      </c>
      <c r="C9297" s="752">
        <v>4354</v>
      </c>
      <c r="D9297" s="343" t="s">
        <v>8386</v>
      </c>
      <c r="E9297" s="752" t="s">
        <v>430</v>
      </c>
      <c r="F9297" s="752" t="s">
        <v>1698</v>
      </c>
    </row>
    <row r="9298" spans="2:6" x14ac:dyDescent="0.35">
      <c r="B9298" s="752" t="s">
        <v>1700</v>
      </c>
      <c r="C9298" s="752">
        <v>4355</v>
      </c>
      <c r="D9298" s="343" t="s">
        <v>8385</v>
      </c>
      <c r="E9298" s="752" t="s">
        <v>430</v>
      </c>
      <c r="F9298" s="752" t="s">
        <v>1698</v>
      </c>
    </row>
    <row r="9299" spans="2:6" x14ac:dyDescent="0.35">
      <c r="B9299" s="752" t="s">
        <v>1700</v>
      </c>
      <c r="C9299" s="752">
        <v>4355</v>
      </c>
      <c r="D9299" s="343" t="s">
        <v>8384</v>
      </c>
      <c r="E9299" s="752" t="s">
        <v>430</v>
      </c>
      <c r="F9299" s="752" t="s">
        <v>1698</v>
      </c>
    </row>
    <row r="9300" spans="2:6" x14ac:dyDescent="0.35">
      <c r="B9300" s="752" t="s">
        <v>1700</v>
      </c>
      <c r="C9300" s="752">
        <v>4355</v>
      </c>
      <c r="D9300" s="343" t="s">
        <v>8383</v>
      </c>
      <c r="E9300" s="752" t="s">
        <v>430</v>
      </c>
      <c r="F9300" s="752" t="s">
        <v>1698</v>
      </c>
    </row>
    <row r="9301" spans="2:6" x14ac:dyDescent="0.35">
      <c r="B9301" s="752" t="s">
        <v>1700</v>
      </c>
      <c r="C9301" s="752">
        <v>4355</v>
      </c>
      <c r="D9301" s="343" t="s">
        <v>8382</v>
      </c>
      <c r="E9301" s="752" t="s">
        <v>430</v>
      </c>
      <c r="F9301" s="752" t="s">
        <v>1698</v>
      </c>
    </row>
    <row r="9302" spans="2:6" x14ac:dyDescent="0.35">
      <c r="B9302" s="752" t="s">
        <v>1700</v>
      </c>
      <c r="C9302" s="752">
        <v>4355</v>
      </c>
      <c r="D9302" s="343" t="s">
        <v>8381</v>
      </c>
      <c r="E9302" s="752" t="s">
        <v>430</v>
      </c>
      <c r="F9302" s="752" t="s">
        <v>1698</v>
      </c>
    </row>
    <row r="9303" spans="2:6" x14ac:dyDescent="0.35">
      <c r="B9303" s="752" t="s">
        <v>1700</v>
      </c>
      <c r="C9303" s="752">
        <v>4355</v>
      </c>
      <c r="D9303" s="343" t="s">
        <v>8380</v>
      </c>
      <c r="E9303" s="752" t="s">
        <v>430</v>
      </c>
      <c r="F9303" s="752" t="s">
        <v>1698</v>
      </c>
    </row>
    <row r="9304" spans="2:6" x14ac:dyDescent="0.35">
      <c r="B9304" s="752" t="s">
        <v>1700</v>
      </c>
      <c r="C9304" s="752">
        <v>4355</v>
      </c>
      <c r="D9304" s="343" t="s">
        <v>8379</v>
      </c>
      <c r="E9304" s="752" t="s">
        <v>430</v>
      </c>
      <c r="F9304" s="752" t="s">
        <v>1698</v>
      </c>
    </row>
    <row r="9305" spans="2:6" x14ac:dyDescent="0.35">
      <c r="B9305" s="752" t="s">
        <v>1700</v>
      </c>
      <c r="C9305" s="752">
        <v>4355</v>
      </c>
      <c r="D9305" s="343" t="s">
        <v>8378</v>
      </c>
      <c r="E9305" s="752" t="s">
        <v>430</v>
      </c>
      <c r="F9305" s="752" t="s">
        <v>1698</v>
      </c>
    </row>
    <row r="9306" spans="2:6" x14ac:dyDescent="0.35">
      <c r="B9306" s="752" t="s">
        <v>1700</v>
      </c>
      <c r="C9306" s="752">
        <v>4355</v>
      </c>
      <c r="D9306" s="343" t="s">
        <v>8377</v>
      </c>
      <c r="E9306" s="752" t="s">
        <v>430</v>
      </c>
      <c r="F9306" s="752" t="s">
        <v>1698</v>
      </c>
    </row>
    <row r="9307" spans="2:6" x14ac:dyDescent="0.35">
      <c r="B9307" s="752" t="s">
        <v>1700</v>
      </c>
      <c r="C9307" s="752">
        <v>4355</v>
      </c>
      <c r="D9307" s="343" t="s">
        <v>8376</v>
      </c>
      <c r="E9307" s="752" t="s">
        <v>430</v>
      </c>
      <c r="F9307" s="752" t="s">
        <v>1698</v>
      </c>
    </row>
    <row r="9308" spans="2:6" x14ac:dyDescent="0.35">
      <c r="B9308" s="752" t="s">
        <v>1700</v>
      </c>
      <c r="C9308" s="752">
        <v>4355</v>
      </c>
      <c r="D9308" s="343" t="s">
        <v>8375</v>
      </c>
      <c r="E9308" s="752" t="s">
        <v>430</v>
      </c>
      <c r="F9308" s="752" t="s">
        <v>1698</v>
      </c>
    </row>
    <row r="9309" spans="2:6" x14ac:dyDescent="0.35">
      <c r="B9309" s="752" t="s">
        <v>1700</v>
      </c>
      <c r="C9309" s="752">
        <v>4355</v>
      </c>
      <c r="D9309" s="343" t="s">
        <v>8374</v>
      </c>
      <c r="E9309" s="752" t="s">
        <v>430</v>
      </c>
      <c r="F9309" s="752" t="s">
        <v>1698</v>
      </c>
    </row>
    <row r="9310" spans="2:6" x14ac:dyDescent="0.35">
      <c r="B9310" s="752" t="s">
        <v>1700</v>
      </c>
      <c r="C9310" s="752">
        <v>4356</v>
      </c>
      <c r="D9310" s="343" t="s">
        <v>8373</v>
      </c>
      <c r="E9310" s="752" t="s">
        <v>430</v>
      </c>
      <c r="F9310" s="752" t="s">
        <v>1698</v>
      </c>
    </row>
    <row r="9311" spans="2:6" x14ac:dyDescent="0.35">
      <c r="B9311" s="752" t="s">
        <v>1700</v>
      </c>
      <c r="C9311" s="752">
        <v>4356</v>
      </c>
      <c r="D9311" s="343" t="s">
        <v>8372</v>
      </c>
      <c r="E9311" s="752" t="s">
        <v>430</v>
      </c>
      <c r="F9311" s="752" t="s">
        <v>1698</v>
      </c>
    </row>
    <row r="9312" spans="2:6" x14ac:dyDescent="0.35">
      <c r="B9312" s="752" t="s">
        <v>1700</v>
      </c>
      <c r="C9312" s="752">
        <v>4356</v>
      </c>
      <c r="D9312" s="343" t="s">
        <v>8371</v>
      </c>
      <c r="E9312" s="752" t="s">
        <v>430</v>
      </c>
      <c r="F9312" s="752" t="s">
        <v>1698</v>
      </c>
    </row>
    <row r="9313" spans="2:6" x14ac:dyDescent="0.35">
      <c r="B9313" s="752" t="s">
        <v>1700</v>
      </c>
      <c r="C9313" s="752">
        <v>4356</v>
      </c>
      <c r="D9313" s="343" t="s">
        <v>8370</v>
      </c>
      <c r="E9313" s="752" t="s">
        <v>430</v>
      </c>
      <c r="F9313" s="752" t="s">
        <v>1698</v>
      </c>
    </row>
    <row r="9314" spans="2:6" x14ac:dyDescent="0.35">
      <c r="B9314" s="752" t="s">
        <v>1700</v>
      </c>
      <c r="C9314" s="752">
        <v>4356</v>
      </c>
      <c r="D9314" s="343" t="s">
        <v>8369</v>
      </c>
      <c r="E9314" s="752" t="s">
        <v>430</v>
      </c>
      <c r="F9314" s="752" t="s">
        <v>1698</v>
      </c>
    </row>
    <row r="9315" spans="2:6" x14ac:dyDescent="0.35">
      <c r="B9315" s="752" t="s">
        <v>1700</v>
      </c>
      <c r="C9315" s="752">
        <v>4356</v>
      </c>
      <c r="D9315" s="343" t="s">
        <v>8368</v>
      </c>
      <c r="E9315" s="752" t="s">
        <v>430</v>
      </c>
      <c r="F9315" s="752" t="s">
        <v>1698</v>
      </c>
    </row>
    <row r="9316" spans="2:6" x14ac:dyDescent="0.35">
      <c r="B9316" s="752" t="s">
        <v>1700</v>
      </c>
      <c r="C9316" s="752">
        <v>4356</v>
      </c>
      <c r="D9316" s="343" t="s">
        <v>8367</v>
      </c>
      <c r="E9316" s="752" t="s">
        <v>430</v>
      </c>
      <c r="F9316" s="752" t="s">
        <v>1698</v>
      </c>
    </row>
    <row r="9317" spans="2:6" x14ac:dyDescent="0.35">
      <c r="B9317" s="752" t="s">
        <v>1700</v>
      </c>
      <c r="C9317" s="752">
        <v>4356</v>
      </c>
      <c r="D9317" s="343" t="s">
        <v>8366</v>
      </c>
      <c r="E9317" s="752" t="s">
        <v>430</v>
      </c>
      <c r="F9317" s="752" t="s">
        <v>1698</v>
      </c>
    </row>
    <row r="9318" spans="2:6" x14ac:dyDescent="0.35">
      <c r="B9318" s="752" t="s">
        <v>1700</v>
      </c>
      <c r="C9318" s="752">
        <v>4356</v>
      </c>
      <c r="D9318" s="343" t="s">
        <v>8280</v>
      </c>
      <c r="E9318" s="752" t="s">
        <v>430</v>
      </c>
      <c r="F9318" s="752" t="s">
        <v>1698</v>
      </c>
    </row>
    <row r="9319" spans="2:6" x14ac:dyDescent="0.35">
      <c r="B9319" s="752" t="s">
        <v>1700</v>
      </c>
      <c r="C9319" s="752">
        <v>4356</v>
      </c>
      <c r="D9319" s="343" t="s">
        <v>8365</v>
      </c>
      <c r="E9319" s="752" t="s">
        <v>430</v>
      </c>
      <c r="F9319" s="752" t="s">
        <v>1698</v>
      </c>
    </row>
    <row r="9320" spans="2:6" x14ac:dyDescent="0.35">
      <c r="B9320" s="752" t="s">
        <v>1700</v>
      </c>
      <c r="C9320" s="752">
        <v>4356</v>
      </c>
      <c r="D9320" s="343" t="s">
        <v>8364</v>
      </c>
      <c r="E9320" s="752" t="s">
        <v>430</v>
      </c>
      <c r="F9320" s="752" t="s">
        <v>1698</v>
      </c>
    </row>
    <row r="9321" spans="2:6" x14ac:dyDescent="0.35">
      <c r="B9321" s="752" t="s">
        <v>1700</v>
      </c>
      <c r="C9321" s="752">
        <v>4356</v>
      </c>
      <c r="D9321" s="343" t="s">
        <v>8363</v>
      </c>
      <c r="E9321" s="752" t="s">
        <v>430</v>
      </c>
      <c r="F9321" s="752" t="s">
        <v>1698</v>
      </c>
    </row>
    <row r="9322" spans="2:6" x14ac:dyDescent="0.35">
      <c r="B9322" s="752" t="s">
        <v>1700</v>
      </c>
      <c r="C9322" s="752">
        <v>4356</v>
      </c>
      <c r="D9322" s="343" t="s">
        <v>8362</v>
      </c>
      <c r="E9322" s="752" t="s">
        <v>430</v>
      </c>
      <c r="F9322" s="752" t="s">
        <v>1698</v>
      </c>
    </row>
    <row r="9323" spans="2:6" x14ac:dyDescent="0.35">
      <c r="B9323" s="752" t="s">
        <v>1700</v>
      </c>
      <c r="C9323" s="752">
        <v>4356</v>
      </c>
      <c r="D9323" s="343" t="s">
        <v>8361</v>
      </c>
      <c r="E9323" s="752" t="s">
        <v>430</v>
      </c>
      <c r="F9323" s="752" t="s">
        <v>1698</v>
      </c>
    </row>
    <row r="9324" spans="2:6" x14ac:dyDescent="0.35">
      <c r="B9324" s="752" t="s">
        <v>1700</v>
      </c>
      <c r="C9324" s="752">
        <v>4356</v>
      </c>
      <c r="D9324" s="343" t="s">
        <v>8360</v>
      </c>
      <c r="E9324" s="752" t="s">
        <v>430</v>
      </c>
      <c r="F9324" s="752" t="s">
        <v>1698</v>
      </c>
    </row>
    <row r="9325" spans="2:6" x14ac:dyDescent="0.35">
      <c r="B9325" s="752" t="s">
        <v>1700</v>
      </c>
      <c r="C9325" s="752">
        <v>4356</v>
      </c>
      <c r="D9325" s="343" t="s">
        <v>2121</v>
      </c>
      <c r="E9325" s="752" t="s">
        <v>430</v>
      </c>
      <c r="F9325" s="752" t="s">
        <v>1698</v>
      </c>
    </row>
    <row r="9326" spans="2:6" x14ac:dyDescent="0.35">
      <c r="B9326" s="752" t="s">
        <v>1700</v>
      </c>
      <c r="C9326" s="752">
        <v>4356</v>
      </c>
      <c r="D9326" s="343" t="s">
        <v>8359</v>
      </c>
      <c r="E9326" s="752" t="s">
        <v>430</v>
      </c>
      <c r="F9326" s="752" t="s">
        <v>1698</v>
      </c>
    </row>
    <row r="9327" spans="2:6" x14ac:dyDescent="0.35">
      <c r="B9327" s="752" t="s">
        <v>1700</v>
      </c>
      <c r="C9327" s="752">
        <v>4356</v>
      </c>
      <c r="D9327" s="343" t="s">
        <v>8358</v>
      </c>
      <c r="E9327" s="752" t="s">
        <v>430</v>
      </c>
      <c r="F9327" s="752" t="s">
        <v>1698</v>
      </c>
    </row>
    <row r="9328" spans="2:6" x14ac:dyDescent="0.35">
      <c r="B9328" s="752" t="s">
        <v>1700</v>
      </c>
      <c r="C9328" s="752">
        <v>4357</v>
      </c>
      <c r="D9328" s="343" t="s">
        <v>8357</v>
      </c>
      <c r="E9328" s="752" t="s">
        <v>430</v>
      </c>
      <c r="F9328" s="752" t="s">
        <v>1698</v>
      </c>
    </row>
    <row r="9329" spans="2:6" x14ac:dyDescent="0.35">
      <c r="B9329" s="752" t="s">
        <v>1700</v>
      </c>
      <c r="C9329" s="752">
        <v>4357</v>
      </c>
      <c r="D9329" s="343" t="s">
        <v>8356</v>
      </c>
      <c r="E9329" s="752" t="s">
        <v>430</v>
      </c>
      <c r="F9329" s="752" t="s">
        <v>1698</v>
      </c>
    </row>
    <row r="9330" spans="2:6" x14ac:dyDescent="0.35">
      <c r="B9330" s="752" t="s">
        <v>1700</v>
      </c>
      <c r="C9330" s="752">
        <v>4357</v>
      </c>
      <c r="D9330" s="343" t="s">
        <v>8355</v>
      </c>
      <c r="E9330" s="752" t="s">
        <v>430</v>
      </c>
      <c r="F9330" s="752" t="s">
        <v>1698</v>
      </c>
    </row>
    <row r="9331" spans="2:6" x14ac:dyDescent="0.35">
      <c r="B9331" s="752" t="s">
        <v>1700</v>
      </c>
      <c r="C9331" s="752">
        <v>4357</v>
      </c>
      <c r="D9331" s="343" t="s">
        <v>8354</v>
      </c>
      <c r="E9331" s="752" t="s">
        <v>430</v>
      </c>
      <c r="F9331" s="752" t="s">
        <v>1698</v>
      </c>
    </row>
    <row r="9332" spans="2:6" x14ac:dyDescent="0.35">
      <c r="B9332" s="752" t="s">
        <v>1700</v>
      </c>
      <c r="C9332" s="752">
        <v>4357</v>
      </c>
      <c r="D9332" s="343" t="s">
        <v>8353</v>
      </c>
      <c r="E9332" s="752" t="s">
        <v>430</v>
      </c>
      <c r="F9332" s="752" t="s">
        <v>1698</v>
      </c>
    </row>
    <row r="9333" spans="2:6" x14ac:dyDescent="0.35">
      <c r="B9333" s="752" t="s">
        <v>1700</v>
      </c>
      <c r="C9333" s="752">
        <v>4357</v>
      </c>
      <c r="D9333" s="343" t="s">
        <v>8352</v>
      </c>
      <c r="E9333" s="752" t="s">
        <v>430</v>
      </c>
      <c r="F9333" s="752" t="s">
        <v>1698</v>
      </c>
    </row>
    <row r="9334" spans="2:6" x14ac:dyDescent="0.35">
      <c r="B9334" s="752" t="s">
        <v>1700</v>
      </c>
      <c r="C9334" s="752">
        <v>4357</v>
      </c>
      <c r="D9334" s="343" t="s">
        <v>8351</v>
      </c>
      <c r="E9334" s="752" t="s">
        <v>430</v>
      </c>
      <c r="F9334" s="752" t="s">
        <v>1698</v>
      </c>
    </row>
    <row r="9335" spans="2:6" x14ac:dyDescent="0.35">
      <c r="B9335" s="752" t="s">
        <v>1700</v>
      </c>
      <c r="C9335" s="752">
        <v>4357</v>
      </c>
      <c r="D9335" s="343" t="s">
        <v>8350</v>
      </c>
      <c r="E9335" s="752" t="s">
        <v>430</v>
      </c>
      <c r="F9335" s="752" t="s">
        <v>1698</v>
      </c>
    </row>
    <row r="9336" spans="2:6" x14ac:dyDescent="0.35">
      <c r="B9336" s="752" t="s">
        <v>1700</v>
      </c>
      <c r="C9336" s="752">
        <v>4357</v>
      </c>
      <c r="D9336" s="343" t="s">
        <v>8349</v>
      </c>
      <c r="E9336" s="752" t="s">
        <v>430</v>
      </c>
      <c r="F9336" s="752" t="s">
        <v>1698</v>
      </c>
    </row>
    <row r="9337" spans="2:6" x14ac:dyDescent="0.35">
      <c r="B9337" s="752" t="s">
        <v>1700</v>
      </c>
      <c r="C9337" s="752">
        <v>4357</v>
      </c>
      <c r="D9337" s="343" t="s">
        <v>8348</v>
      </c>
      <c r="E9337" s="752" t="s">
        <v>430</v>
      </c>
      <c r="F9337" s="752" t="s">
        <v>1698</v>
      </c>
    </row>
    <row r="9338" spans="2:6" x14ac:dyDescent="0.35">
      <c r="B9338" s="752" t="s">
        <v>1700</v>
      </c>
      <c r="C9338" s="752">
        <v>4357</v>
      </c>
      <c r="D9338" s="343" t="s">
        <v>8347</v>
      </c>
      <c r="E9338" s="752" t="s">
        <v>430</v>
      </c>
      <c r="F9338" s="752" t="s">
        <v>1698</v>
      </c>
    </row>
    <row r="9339" spans="2:6" x14ac:dyDescent="0.35">
      <c r="B9339" s="752" t="s">
        <v>1700</v>
      </c>
      <c r="C9339" s="752">
        <v>4357</v>
      </c>
      <c r="D9339" s="343" t="s">
        <v>8346</v>
      </c>
      <c r="E9339" s="752" t="s">
        <v>430</v>
      </c>
      <c r="F9339" s="752" t="s">
        <v>1698</v>
      </c>
    </row>
    <row r="9340" spans="2:6" x14ac:dyDescent="0.35">
      <c r="B9340" s="752" t="s">
        <v>1700</v>
      </c>
      <c r="C9340" s="752">
        <v>4357</v>
      </c>
      <c r="D9340" s="343" t="s">
        <v>8345</v>
      </c>
      <c r="E9340" s="752" t="s">
        <v>430</v>
      </c>
      <c r="F9340" s="752" t="s">
        <v>1698</v>
      </c>
    </row>
    <row r="9341" spans="2:6" x14ac:dyDescent="0.35">
      <c r="B9341" s="752" t="s">
        <v>1700</v>
      </c>
      <c r="C9341" s="752">
        <v>4357</v>
      </c>
      <c r="D9341" s="343" t="s">
        <v>8344</v>
      </c>
      <c r="E9341" s="752" t="s">
        <v>430</v>
      </c>
      <c r="F9341" s="752" t="s">
        <v>1698</v>
      </c>
    </row>
    <row r="9342" spans="2:6" x14ac:dyDescent="0.35">
      <c r="B9342" s="752" t="s">
        <v>1700</v>
      </c>
      <c r="C9342" s="752">
        <v>4357</v>
      </c>
      <c r="D9342" s="343" t="s">
        <v>8343</v>
      </c>
      <c r="E9342" s="752" t="s">
        <v>430</v>
      </c>
      <c r="F9342" s="752" t="s">
        <v>1698</v>
      </c>
    </row>
    <row r="9343" spans="2:6" x14ac:dyDescent="0.35">
      <c r="B9343" s="752" t="s">
        <v>1700</v>
      </c>
      <c r="C9343" s="752">
        <v>4357</v>
      </c>
      <c r="D9343" s="343" t="s">
        <v>8342</v>
      </c>
      <c r="E9343" s="752" t="s">
        <v>430</v>
      </c>
      <c r="F9343" s="752" t="s">
        <v>1698</v>
      </c>
    </row>
    <row r="9344" spans="2:6" x14ac:dyDescent="0.35">
      <c r="B9344" s="752" t="s">
        <v>1700</v>
      </c>
      <c r="C9344" s="752">
        <v>4357</v>
      </c>
      <c r="D9344" s="343" t="s">
        <v>8341</v>
      </c>
      <c r="E9344" s="752" t="s">
        <v>430</v>
      </c>
      <c r="F9344" s="752" t="s">
        <v>1698</v>
      </c>
    </row>
    <row r="9345" spans="2:6" x14ac:dyDescent="0.35">
      <c r="B9345" s="752" t="s">
        <v>1700</v>
      </c>
      <c r="C9345" s="752">
        <v>4357</v>
      </c>
      <c r="D9345" s="343" t="s">
        <v>8340</v>
      </c>
      <c r="E9345" s="752" t="s">
        <v>430</v>
      </c>
      <c r="F9345" s="752" t="s">
        <v>1698</v>
      </c>
    </row>
    <row r="9346" spans="2:6" x14ac:dyDescent="0.35">
      <c r="B9346" s="752" t="s">
        <v>1700</v>
      </c>
      <c r="C9346" s="752">
        <v>4357</v>
      </c>
      <c r="D9346" s="343" t="s">
        <v>8339</v>
      </c>
      <c r="E9346" s="752" t="s">
        <v>430</v>
      </c>
      <c r="F9346" s="752" t="s">
        <v>1698</v>
      </c>
    </row>
    <row r="9347" spans="2:6" x14ac:dyDescent="0.35">
      <c r="B9347" s="752" t="s">
        <v>1700</v>
      </c>
      <c r="C9347" s="752">
        <v>4357</v>
      </c>
      <c r="D9347" s="343" t="s">
        <v>8338</v>
      </c>
      <c r="E9347" s="752" t="s">
        <v>430</v>
      </c>
      <c r="F9347" s="752" t="s">
        <v>1698</v>
      </c>
    </row>
    <row r="9348" spans="2:6" x14ac:dyDescent="0.35">
      <c r="B9348" s="752" t="s">
        <v>1700</v>
      </c>
      <c r="C9348" s="752">
        <v>4357</v>
      </c>
      <c r="D9348" s="343" t="s">
        <v>2307</v>
      </c>
      <c r="E9348" s="752" t="s">
        <v>430</v>
      </c>
      <c r="F9348" s="752" t="s">
        <v>1698</v>
      </c>
    </row>
    <row r="9349" spans="2:6" x14ac:dyDescent="0.35">
      <c r="B9349" s="752" t="s">
        <v>1700</v>
      </c>
      <c r="C9349" s="752">
        <v>4357</v>
      </c>
      <c r="D9349" s="343" t="s">
        <v>4576</v>
      </c>
      <c r="E9349" s="752" t="s">
        <v>430</v>
      </c>
      <c r="F9349" s="752" t="s">
        <v>1698</v>
      </c>
    </row>
    <row r="9350" spans="2:6" x14ac:dyDescent="0.35">
      <c r="B9350" s="752" t="s">
        <v>1700</v>
      </c>
      <c r="C9350" s="752">
        <v>4357</v>
      </c>
      <c r="D9350" s="343" t="s">
        <v>8337</v>
      </c>
      <c r="E9350" s="752" t="s">
        <v>430</v>
      </c>
      <c r="F9350" s="752" t="s">
        <v>1698</v>
      </c>
    </row>
    <row r="9351" spans="2:6" x14ac:dyDescent="0.35">
      <c r="B9351" s="752" t="s">
        <v>1700</v>
      </c>
      <c r="C9351" s="752">
        <v>4357</v>
      </c>
      <c r="D9351" s="343" t="s">
        <v>8336</v>
      </c>
      <c r="E9351" s="752" t="s">
        <v>430</v>
      </c>
      <c r="F9351" s="752" t="s">
        <v>1698</v>
      </c>
    </row>
    <row r="9352" spans="2:6" x14ac:dyDescent="0.35">
      <c r="B9352" s="752" t="s">
        <v>1700</v>
      </c>
      <c r="C9352" s="752">
        <v>4357</v>
      </c>
      <c r="D9352" s="343" t="s">
        <v>1901</v>
      </c>
      <c r="E9352" s="752" t="s">
        <v>430</v>
      </c>
      <c r="F9352" s="752" t="s">
        <v>1698</v>
      </c>
    </row>
    <row r="9353" spans="2:6" x14ac:dyDescent="0.35">
      <c r="B9353" s="752" t="s">
        <v>1700</v>
      </c>
      <c r="C9353" s="752">
        <v>4357</v>
      </c>
      <c r="D9353" s="343" t="s">
        <v>8335</v>
      </c>
      <c r="E9353" s="752" t="s">
        <v>430</v>
      </c>
      <c r="F9353" s="752" t="s">
        <v>1698</v>
      </c>
    </row>
    <row r="9354" spans="2:6" x14ac:dyDescent="0.35">
      <c r="B9354" s="752" t="s">
        <v>1700</v>
      </c>
      <c r="C9354" s="752">
        <v>4358</v>
      </c>
      <c r="D9354" s="343" t="s">
        <v>8334</v>
      </c>
      <c r="E9354" s="752" t="s">
        <v>430</v>
      </c>
      <c r="F9354" s="752" t="s">
        <v>1711</v>
      </c>
    </row>
    <row r="9355" spans="2:6" x14ac:dyDescent="0.35">
      <c r="B9355" s="752" t="s">
        <v>1700</v>
      </c>
      <c r="C9355" s="752">
        <v>4358</v>
      </c>
      <c r="D9355" s="343" t="s">
        <v>8333</v>
      </c>
      <c r="E9355" s="752" t="s">
        <v>430</v>
      </c>
      <c r="F9355" s="752" t="s">
        <v>1698</v>
      </c>
    </row>
    <row r="9356" spans="2:6" x14ac:dyDescent="0.35">
      <c r="B9356" s="752" t="s">
        <v>1700</v>
      </c>
      <c r="C9356" s="752">
        <v>4358</v>
      </c>
      <c r="D9356" s="343" t="s">
        <v>8332</v>
      </c>
      <c r="E9356" s="752" t="s">
        <v>430</v>
      </c>
      <c r="F9356" s="752" t="s">
        <v>1698</v>
      </c>
    </row>
    <row r="9357" spans="2:6" x14ac:dyDescent="0.35">
      <c r="B9357" s="752" t="s">
        <v>1700</v>
      </c>
      <c r="C9357" s="752">
        <v>4358</v>
      </c>
      <c r="D9357" s="343" t="s">
        <v>4586</v>
      </c>
      <c r="E9357" s="752" t="s">
        <v>430</v>
      </c>
      <c r="F9357" s="752" t="s">
        <v>1698</v>
      </c>
    </row>
    <row r="9358" spans="2:6" x14ac:dyDescent="0.35">
      <c r="B9358" s="752" t="s">
        <v>1700</v>
      </c>
      <c r="C9358" s="752">
        <v>4359</v>
      </c>
      <c r="D9358" s="343" t="s">
        <v>3960</v>
      </c>
      <c r="E9358" s="752" t="s">
        <v>430</v>
      </c>
      <c r="F9358" s="752" t="s">
        <v>1698</v>
      </c>
    </row>
    <row r="9359" spans="2:6" x14ac:dyDescent="0.35">
      <c r="B9359" s="752" t="s">
        <v>1700</v>
      </c>
      <c r="C9359" s="752">
        <v>4359</v>
      </c>
      <c r="D9359" s="343" t="s">
        <v>8331</v>
      </c>
      <c r="E9359" s="752" t="s">
        <v>430</v>
      </c>
      <c r="F9359" s="752" t="s">
        <v>1698</v>
      </c>
    </row>
    <row r="9360" spans="2:6" x14ac:dyDescent="0.35">
      <c r="B9360" s="752" t="s">
        <v>1700</v>
      </c>
      <c r="C9360" s="752">
        <v>4359</v>
      </c>
      <c r="D9360" s="343" t="s">
        <v>8330</v>
      </c>
      <c r="E9360" s="752" t="s">
        <v>430</v>
      </c>
      <c r="F9360" s="752" t="s">
        <v>1698</v>
      </c>
    </row>
    <row r="9361" spans="2:9" x14ac:dyDescent="0.35">
      <c r="B9361" s="752" t="s">
        <v>1700</v>
      </c>
      <c r="C9361" s="752">
        <v>4359</v>
      </c>
      <c r="D9361" s="343" t="s">
        <v>4061</v>
      </c>
      <c r="E9361" s="752" t="s">
        <v>430</v>
      </c>
      <c r="F9361" s="752" t="s">
        <v>1698</v>
      </c>
    </row>
    <row r="9362" spans="2:9" s="760" customFormat="1" x14ac:dyDescent="0.35">
      <c r="B9362" s="752" t="s">
        <v>1700</v>
      </c>
      <c r="C9362" s="752">
        <v>4359</v>
      </c>
      <c r="D9362" s="343" t="s">
        <v>8329</v>
      </c>
      <c r="E9362" s="752" t="s">
        <v>430</v>
      </c>
      <c r="F9362" s="752" t="s">
        <v>1698</v>
      </c>
      <c r="I9362" s="761"/>
    </row>
    <row r="9363" spans="2:9" x14ac:dyDescent="0.35">
      <c r="B9363" s="752" t="s">
        <v>1700</v>
      </c>
      <c r="C9363" s="752">
        <v>4359</v>
      </c>
      <c r="D9363" s="343" t="s">
        <v>8328</v>
      </c>
      <c r="E9363" s="752" t="s">
        <v>430</v>
      </c>
      <c r="F9363" s="752" t="s">
        <v>1698</v>
      </c>
    </row>
    <row r="9364" spans="2:9" x14ac:dyDescent="0.35">
      <c r="B9364" s="752" t="s">
        <v>1700</v>
      </c>
      <c r="C9364" s="752">
        <v>4360</v>
      </c>
      <c r="D9364" s="343" t="s">
        <v>8327</v>
      </c>
      <c r="E9364" s="752" t="s">
        <v>430</v>
      </c>
      <c r="F9364" s="752" t="s">
        <v>1698</v>
      </c>
    </row>
    <row r="9365" spans="2:9" x14ac:dyDescent="0.35">
      <c r="B9365" s="752" t="s">
        <v>1700</v>
      </c>
      <c r="C9365" s="752">
        <v>4361</v>
      </c>
      <c r="D9365" s="343" t="s">
        <v>8326</v>
      </c>
      <c r="E9365" s="752" t="s">
        <v>430</v>
      </c>
      <c r="F9365" s="752" t="s">
        <v>1698</v>
      </c>
    </row>
    <row r="9366" spans="2:9" s="760" customFormat="1" x14ac:dyDescent="0.35">
      <c r="B9366" s="752" t="s">
        <v>1700</v>
      </c>
      <c r="C9366" s="752">
        <v>4361</v>
      </c>
      <c r="D9366" s="343" t="s">
        <v>3762</v>
      </c>
      <c r="E9366" s="752" t="s">
        <v>430</v>
      </c>
      <c r="F9366" s="752" t="s">
        <v>1698</v>
      </c>
      <c r="I9366" s="761"/>
    </row>
    <row r="9367" spans="2:9" x14ac:dyDescent="0.35">
      <c r="B9367" s="752" t="s">
        <v>1700</v>
      </c>
      <c r="C9367" s="752">
        <v>4361</v>
      </c>
      <c r="D9367" s="343" t="s">
        <v>8325</v>
      </c>
      <c r="E9367" s="752" t="s">
        <v>430</v>
      </c>
      <c r="F9367" s="752" t="s">
        <v>1698</v>
      </c>
    </row>
    <row r="9368" spans="2:9" x14ac:dyDescent="0.35">
      <c r="B9368" s="752" t="s">
        <v>1700</v>
      </c>
      <c r="C9368" s="752">
        <v>4361</v>
      </c>
      <c r="D9368" s="343" t="s">
        <v>6765</v>
      </c>
      <c r="E9368" s="752" t="s">
        <v>430</v>
      </c>
      <c r="F9368" s="752" t="s">
        <v>1698</v>
      </c>
    </row>
    <row r="9369" spans="2:9" x14ac:dyDescent="0.35">
      <c r="B9369" s="752" t="s">
        <v>1700</v>
      </c>
      <c r="C9369" s="752">
        <v>4361</v>
      </c>
      <c r="D9369" s="343" t="s">
        <v>8324</v>
      </c>
      <c r="E9369" s="752" t="s">
        <v>430</v>
      </c>
      <c r="F9369" s="752" t="s">
        <v>1698</v>
      </c>
    </row>
    <row r="9370" spans="2:9" x14ac:dyDescent="0.35">
      <c r="B9370" s="752" t="s">
        <v>1700</v>
      </c>
      <c r="C9370" s="752">
        <v>4361</v>
      </c>
      <c r="D9370" s="343" t="s">
        <v>8323</v>
      </c>
      <c r="E9370" s="752" t="s">
        <v>430</v>
      </c>
      <c r="F9370" s="752" t="s">
        <v>1698</v>
      </c>
    </row>
    <row r="9371" spans="2:9" x14ac:dyDescent="0.35">
      <c r="B9371" s="752" t="s">
        <v>1700</v>
      </c>
      <c r="C9371" s="752">
        <v>4361</v>
      </c>
      <c r="D9371" s="343" t="s">
        <v>8322</v>
      </c>
      <c r="E9371" s="752" t="s">
        <v>430</v>
      </c>
      <c r="F9371" s="752" t="s">
        <v>1698</v>
      </c>
    </row>
    <row r="9372" spans="2:9" x14ac:dyDescent="0.35">
      <c r="B9372" s="752" t="s">
        <v>1700</v>
      </c>
      <c r="C9372" s="752">
        <v>4361</v>
      </c>
      <c r="D9372" s="343" t="s">
        <v>8321</v>
      </c>
      <c r="E9372" s="752" t="s">
        <v>430</v>
      </c>
      <c r="F9372" s="752" t="s">
        <v>1698</v>
      </c>
    </row>
    <row r="9373" spans="2:9" x14ac:dyDescent="0.35">
      <c r="B9373" s="752" t="s">
        <v>1700</v>
      </c>
      <c r="C9373" s="752">
        <v>4361</v>
      </c>
      <c r="D9373" s="343" t="s">
        <v>8320</v>
      </c>
      <c r="E9373" s="752" t="s">
        <v>430</v>
      </c>
      <c r="F9373" s="752" t="s">
        <v>1698</v>
      </c>
    </row>
    <row r="9374" spans="2:9" x14ac:dyDescent="0.35">
      <c r="B9374" s="752" t="s">
        <v>1700</v>
      </c>
      <c r="C9374" s="752">
        <v>4361</v>
      </c>
      <c r="D9374" s="343" t="s">
        <v>8319</v>
      </c>
      <c r="E9374" s="752" t="s">
        <v>430</v>
      </c>
      <c r="F9374" s="752" t="s">
        <v>1698</v>
      </c>
    </row>
    <row r="9375" spans="2:9" x14ac:dyDescent="0.35">
      <c r="B9375" s="752" t="s">
        <v>1700</v>
      </c>
      <c r="C9375" s="752">
        <v>4361</v>
      </c>
      <c r="D9375" s="343" t="s">
        <v>8318</v>
      </c>
      <c r="E9375" s="752" t="s">
        <v>430</v>
      </c>
      <c r="F9375" s="752" t="s">
        <v>1698</v>
      </c>
    </row>
    <row r="9376" spans="2:9" x14ac:dyDescent="0.35">
      <c r="B9376" s="752" t="s">
        <v>1700</v>
      </c>
      <c r="C9376" s="752">
        <v>4361</v>
      </c>
      <c r="D9376" s="343" t="s">
        <v>8317</v>
      </c>
      <c r="E9376" s="752" t="s">
        <v>430</v>
      </c>
      <c r="F9376" s="752" t="s">
        <v>1698</v>
      </c>
    </row>
    <row r="9377" spans="2:6" x14ac:dyDescent="0.35">
      <c r="B9377" s="752" t="s">
        <v>1700</v>
      </c>
      <c r="C9377" s="752">
        <v>4361</v>
      </c>
      <c r="D9377" s="343" t="s">
        <v>8316</v>
      </c>
      <c r="E9377" s="752" t="s">
        <v>430</v>
      </c>
      <c r="F9377" s="752" t="s">
        <v>1698</v>
      </c>
    </row>
    <row r="9378" spans="2:6" x14ac:dyDescent="0.35">
      <c r="B9378" s="752" t="s">
        <v>1700</v>
      </c>
      <c r="C9378" s="752">
        <v>4361</v>
      </c>
      <c r="D9378" s="343" t="s">
        <v>8054</v>
      </c>
      <c r="E9378" s="752" t="s">
        <v>430</v>
      </c>
      <c r="F9378" s="752" t="s">
        <v>1698</v>
      </c>
    </row>
    <row r="9379" spans="2:6" x14ac:dyDescent="0.35">
      <c r="B9379" s="752" t="s">
        <v>1700</v>
      </c>
      <c r="C9379" s="752">
        <v>4361</v>
      </c>
      <c r="D9379" s="343" t="s">
        <v>8315</v>
      </c>
      <c r="E9379" s="752" t="s">
        <v>430</v>
      </c>
      <c r="F9379" s="752" t="s">
        <v>1698</v>
      </c>
    </row>
    <row r="9380" spans="2:6" x14ac:dyDescent="0.35">
      <c r="B9380" s="752" t="s">
        <v>1700</v>
      </c>
      <c r="C9380" s="752">
        <v>4361</v>
      </c>
      <c r="D9380" s="343" t="s">
        <v>8314</v>
      </c>
      <c r="E9380" s="752" t="s">
        <v>430</v>
      </c>
      <c r="F9380" s="752" t="s">
        <v>1698</v>
      </c>
    </row>
    <row r="9381" spans="2:6" x14ac:dyDescent="0.35">
      <c r="B9381" s="752" t="s">
        <v>1700</v>
      </c>
      <c r="C9381" s="752">
        <v>4362</v>
      </c>
      <c r="D9381" s="343" t="s">
        <v>8313</v>
      </c>
      <c r="E9381" s="752" t="s">
        <v>430</v>
      </c>
      <c r="F9381" s="752" t="s">
        <v>1698</v>
      </c>
    </row>
    <row r="9382" spans="2:6" x14ac:dyDescent="0.35">
      <c r="B9382" s="752" t="s">
        <v>1700</v>
      </c>
      <c r="C9382" s="752">
        <v>4362</v>
      </c>
      <c r="D9382" s="343" t="s">
        <v>8312</v>
      </c>
      <c r="E9382" s="752" t="s">
        <v>430</v>
      </c>
      <c r="F9382" s="752" t="s">
        <v>1698</v>
      </c>
    </row>
    <row r="9383" spans="2:6" x14ac:dyDescent="0.35">
      <c r="B9383" s="752" t="s">
        <v>1700</v>
      </c>
      <c r="C9383" s="752">
        <v>4362</v>
      </c>
      <c r="D9383" s="343" t="s">
        <v>8311</v>
      </c>
      <c r="E9383" s="752" t="s">
        <v>430</v>
      </c>
      <c r="F9383" s="752" t="s">
        <v>1698</v>
      </c>
    </row>
    <row r="9384" spans="2:6" x14ac:dyDescent="0.35">
      <c r="B9384" s="752" t="s">
        <v>1700</v>
      </c>
      <c r="C9384" s="752">
        <v>4362</v>
      </c>
      <c r="D9384" s="343" t="s">
        <v>8310</v>
      </c>
      <c r="E9384" s="752" t="s">
        <v>430</v>
      </c>
      <c r="F9384" s="752" t="s">
        <v>1698</v>
      </c>
    </row>
    <row r="9385" spans="2:6" x14ac:dyDescent="0.35">
      <c r="B9385" s="752" t="s">
        <v>1700</v>
      </c>
      <c r="C9385" s="752">
        <v>4362</v>
      </c>
      <c r="D9385" s="343" t="s">
        <v>8309</v>
      </c>
      <c r="E9385" s="752" t="s">
        <v>430</v>
      </c>
      <c r="F9385" s="752" t="s">
        <v>1698</v>
      </c>
    </row>
    <row r="9386" spans="2:6" x14ac:dyDescent="0.35">
      <c r="B9386" s="752" t="s">
        <v>1700</v>
      </c>
      <c r="C9386" s="752">
        <v>4362</v>
      </c>
      <c r="D9386" s="343" t="s">
        <v>8308</v>
      </c>
      <c r="E9386" s="752" t="s">
        <v>430</v>
      </c>
      <c r="F9386" s="752" t="s">
        <v>1698</v>
      </c>
    </row>
    <row r="9387" spans="2:6" x14ac:dyDescent="0.35">
      <c r="B9387" s="752" t="s">
        <v>1700</v>
      </c>
      <c r="C9387" s="752">
        <v>4362</v>
      </c>
      <c r="D9387" s="343" t="s">
        <v>5985</v>
      </c>
      <c r="E9387" s="752" t="s">
        <v>430</v>
      </c>
      <c r="F9387" s="752" t="s">
        <v>1698</v>
      </c>
    </row>
    <row r="9388" spans="2:6" x14ac:dyDescent="0.35">
      <c r="B9388" s="752" t="s">
        <v>1700</v>
      </c>
      <c r="C9388" s="752">
        <v>4362</v>
      </c>
      <c r="D9388" s="343" t="s">
        <v>8307</v>
      </c>
      <c r="E9388" s="752" t="s">
        <v>430</v>
      </c>
      <c r="F9388" s="752" t="s">
        <v>1698</v>
      </c>
    </row>
    <row r="9389" spans="2:6" x14ac:dyDescent="0.35">
      <c r="B9389" s="752" t="s">
        <v>1700</v>
      </c>
      <c r="C9389" s="752">
        <v>4362</v>
      </c>
      <c r="D9389" s="343" t="s">
        <v>8306</v>
      </c>
      <c r="E9389" s="752" t="s">
        <v>430</v>
      </c>
      <c r="F9389" s="752" t="s">
        <v>1698</v>
      </c>
    </row>
    <row r="9390" spans="2:6" x14ac:dyDescent="0.35">
      <c r="B9390" s="752" t="s">
        <v>1700</v>
      </c>
      <c r="C9390" s="752">
        <v>4362</v>
      </c>
      <c r="D9390" s="343" t="s">
        <v>8305</v>
      </c>
      <c r="E9390" s="752" t="s">
        <v>430</v>
      </c>
      <c r="F9390" s="752" t="s">
        <v>1698</v>
      </c>
    </row>
    <row r="9391" spans="2:6" x14ac:dyDescent="0.35">
      <c r="B9391" s="752" t="s">
        <v>1700</v>
      </c>
      <c r="C9391" s="752">
        <v>4363</v>
      </c>
      <c r="D9391" s="343" t="s">
        <v>8304</v>
      </c>
      <c r="E9391" s="752" t="s">
        <v>430</v>
      </c>
      <c r="F9391" s="752" t="s">
        <v>1698</v>
      </c>
    </row>
    <row r="9392" spans="2:6" x14ac:dyDescent="0.35">
      <c r="B9392" s="752" t="s">
        <v>1700</v>
      </c>
      <c r="C9392" s="752">
        <v>4364</v>
      </c>
      <c r="D9392" s="343" t="s">
        <v>8303</v>
      </c>
      <c r="E9392" s="752" t="s">
        <v>430</v>
      </c>
      <c r="F9392" s="752" t="s">
        <v>1698</v>
      </c>
    </row>
    <row r="9393" spans="2:6" x14ac:dyDescent="0.35">
      <c r="B9393" s="752" t="s">
        <v>1700</v>
      </c>
      <c r="C9393" s="752">
        <v>4365</v>
      </c>
      <c r="D9393" s="343" t="s">
        <v>8302</v>
      </c>
      <c r="E9393" s="752" t="s">
        <v>430</v>
      </c>
      <c r="F9393" s="752" t="s">
        <v>1698</v>
      </c>
    </row>
    <row r="9394" spans="2:6" x14ac:dyDescent="0.35">
      <c r="B9394" s="752" t="s">
        <v>1700</v>
      </c>
      <c r="C9394" s="752">
        <v>4370</v>
      </c>
      <c r="D9394" s="343" t="s">
        <v>8301</v>
      </c>
      <c r="E9394" s="752" t="s">
        <v>430</v>
      </c>
      <c r="F9394" s="752" t="s">
        <v>1711</v>
      </c>
    </row>
    <row r="9395" spans="2:6" x14ac:dyDescent="0.35">
      <c r="B9395" s="752" t="s">
        <v>1700</v>
      </c>
      <c r="C9395" s="752">
        <v>4370</v>
      </c>
      <c r="D9395" s="343" t="s">
        <v>8300</v>
      </c>
      <c r="E9395" s="752" t="s">
        <v>430</v>
      </c>
      <c r="F9395" s="752" t="s">
        <v>1711</v>
      </c>
    </row>
    <row r="9396" spans="2:6" x14ac:dyDescent="0.35">
      <c r="B9396" s="752" t="s">
        <v>1700</v>
      </c>
      <c r="C9396" s="752">
        <v>4370</v>
      </c>
      <c r="D9396" s="343" t="s">
        <v>8299</v>
      </c>
      <c r="E9396" s="752" t="s">
        <v>430</v>
      </c>
      <c r="F9396" s="752" t="s">
        <v>1711</v>
      </c>
    </row>
    <row r="9397" spans="2:6" x14ac:dyDescent="0.35">
      <c r="B9397" s="752" t="s">
        <v>1700</v>
      </c>
      <c r="C9397" s="752">
        <v>4370</v>
      </c>
      <c r="D9397" s="343" t="s">
        <v>8298</v>
      </c>
      <c r="E9397" s="752" t="s">
        <v>430</v>
      </c>
      <c r="F9397" s="752" t="s">
        <v>1711</v>
      </c>
    </row>
    <row r="9398" spans="2:6" x14ac:dyDescent="0.35">
      <c r="B9398" s="752" t="s">
        <v>1700</v>
      </c>
      <c r="C9398" s="752">
        <v>4370</v>
      </c>
      <c r="D9398" s="343" t="s">
        <v>8297</v>
      </c>
      <c r="E9398" s="752" t="s">
        <v>430</v>
      </c>
      <c r="F9398" s="752" t="s">
        <v>1711</v>
      </c>
    </row>
    <row r="9399" spans="2:6" x14ac:dyDescent="0.35">
      <c r="B9399" s="752" t="s">
        <v>1700</v>
      </c>
      <c r="C9399" s="752">
        <v>4370</v>
      </c>
      <c r="D9399" s="343" t="s">
        <v>4612</v>
      </c>
      <c r="E9399" s="752" t="s">
        <v>430</v>
      </c>
      <c r="F9399" s="752" t="s">
        <v>1711</v>
      </c>
    </row>
    <row r="9400" spans="2:6" x14ac:dyDescent="0.35">
      <c r="B9400" s="752" t="s">
        <v>1700</v>
      </c>
      <c r="C9400" s="752">
        <v>4370</v>
      </c>
      <c r="D9400" s="343" t="s">
        <v>8296</v>
      </c>
      <c r="E9400" s="752" t="s">
        <v>430</v>
      </c>
      <c r="F9400" s="752" t="s">
        <v>1711</v>
      </c>
    </row>
    <row r="9401" spans="2:6" x14ac:dyDescent="0.35">
      <c r="B9401" s="752" t="s">
        <v>1700</v>
      </c>
      <c r="C9401" s="752">
        <v>4370</v>
      </c>
      <c r="D9401" s="343" t="s">
        <v>8295</v>
      </c>
      <c r="E9401" s="752" t="s">
        <v>430</v>
      </c>
      <c r="F9401" s="752" t="s">
        <v>1711</v>
      </c>
    </row>
    <row r="9402" spans="2:6" x14ac:dyDescent="0.35">
      <c r="B9402" s="752" t="s">
        <v>1700</v>
      </c>
      <c r="C9402" s="752">
        <v>4370</v>
      </c>
      <c r="D9402" s="343" t="s">
        <v>8294</v>
      </c>
      <c r="E9402" s="752" t="s">
        <v>430</v>
      </c>
      <c r="F9402" s="752" t="s">
        <v>1711</v>
      </c>
    </row>
    <row r="9403" spans="2:6" x14ac:dyDescent="0.35">
      <c r="B9403" s="752" t="s">
        <v>1700</v>
      </c>
      <c r="C9403" s="752">
        <v>4370</v>
      </c>
      <c r="D9403" s="343" t="s">
        <v>8293</v>
      </c>
      <c r="E9403" s="752" t="s">
        <v>430</v>
      </c>
      <c r="F9403" s="752" t="s">
        <v>1711</v>
      </c>
    </row>
    <row r="9404" spans="2:6" x14ac:dyDescent="0.35">
      <c r="B9404" s="752" t="s">
        <v>1700</v>
      </c>
      <c r="C9404" s="752">
        <v>4370</v>
      </c>
      <c r="D9404" s="343" t="s">
        <v>8292</v>
      </c>
      <c r="E9404" s="752" t="s">
        <v>430</v>
      </c>
      <c r="F9404" s="752" t="s">
        <v>1711</v>
      </c>
    </row>
    <row r="9405" spans="2:6" x14ac:dyDescent="0.35">
      <c r="B9405" s="752" t="s">
        <v>1700</v>
      </c>
      <c r="C9405" s="752">
        <v>4370</v>
      </c>
      <c r="D9405" s="343" t="s">
        <v>8291</v>
      </c>
      <c r="E9405" s="752" t="s">
        <v>430</v>
      </c>
      <c r="F9405" s="752" t="s">
        <v>1711</v>
      </c>
    </row>
    <row r="9406" spans="2:6" x14ac:dyDescent="0.35">
      <c r="B9406" s="752" t="s">
        <v>1700</v>
      </c>
      <c r="C9406" s="752">
        <v>4370</v>
      </c>
      <c r="D9406" s="343" t="s">
        <v>8290</v>
      </c>
      <c r="E9406" s="752" t="s">
        <v>430</v>
      </c>
      <c r="F9406" s="752" t="s">
        <v>1711</v>
      </c>
    </row>
    <row r="9407" spans="2:6" x14ac:dyDescent="0.35">
      <c r="B9407" s="752" t="s">
        <v>1700</v>
      </c>
      <c r="C9407" s="752">
        <v>4370</v>
      </c>
      <c r="D9407" s="343" t="s">
        <v>8289</v>
      </c>
      <c r="E9407" s="752" t="s">
        <v>430</v>
      </c>
      <c r="F9407" s="752" t="s">
        <v>1711</v>
      </c>
    </row>
    <row r="9408" spans="2:6" x14ac:dyDescent="0.35">
      <c r="B9408" s="752" t="s">
        <v>1700</v>
      </c>
      <c r="C9408" s="752">
        <v>4370</v>
      </c>
      <c r="D9408" s="343" t="s">
        <v>8288</v>
      </c>
      <c r="E9408" s="752" t="s">
        <v>430</v>
      </c>
      <c r="F9408" s="752" t="s">
        <v>1711</v>
      </c>
    </row>
    <row r="9409" spans="2:6" x14ac:dyDescent="0.35">
      <c r="B9409" s="752" t="s">
        <v>1700</v>
      </c>
      <c r="C9409" s="752">
        <v>4370</v>
      </c>
      <c r="D9409" s="343" t="s">
        <v>8287</v>
      </c>
      <c r="E9409" s="752" t="s">
        <v>430</v>
      </c>
      <c r="F9409" s="752" t="s">
        <v>1711</v>
      </c>
    </row>
    <row r="9410" spans="2:6" x14ac:dyDescent="0.35">
      <c r="B9410" s="752" t="s">
        <v>1700</v>
      </c>
      <c r="C9410" s="752">
        <v>4370</v>
      </c>
      <c r="D9410" s="343" t="s">
        <v>4396</v>
      </c>
      <c r="E9410" s="752" t="s">
        <v>430</v>
      </c>
      <c r="F9410" s="752" t="s">
        <v>1711</v>
      </c>
    </row>
    <row r="9411" spans="2:6" x14ac:dyDescent="0.35">
      <c r="B9411" s="752" t="s">
        <v>1700</v>
      </c>
      <c r="C9411" s="752">
        <v>4370</v>
      </c>
      <c r="D9411" s="343" t="s">
        <v>8286</v>
      </c>
      <c r="E9411" s="752" t="s">
        <v>430</v>
      </c>
      <c r="F9411" s="752" t="s">
        <v>1711</v>
      </c>
    </row>
    <row r="9412" spans="2:6" x14ac:dyDescent="0.35">
      <c r="B9412" s="752" t="s">
        <v>1700</v>
      </c>
      <c r="C9412" s="752">
        <v>4370</v>
      </c>
      <c r="D9412" s="343" t="s">
        <v>2458</v>
      </c>
      <c r="E9412" s="752" t="s">
        <v>430</v>
      </c>
      <c r="F9412" s="752" t="s">
        <v>1698</v>
      </c>
    </row>
    <row r="9413" spans="2:6" x14ac:dyDescent="0.35">
      <c r="B9413" s="752" t="s">
        <v>1700</v>
      </c>
      <c r="C9413" s="752">
        <v>4370</v>
      </c>
      <c r="D9413" s="343" t="s">
        <v>8285</v>
      </c>
      <c r="E9413" s="752" t="s">
        <v>430</v>
      </c>
      <c r="F9413" s="752" t="s">
        <v>1711</v>
      </c>
    </row>
    <row r="9414" spans="2:6" x14ac:dyDescent="0.35">
      <c r="B9414" s="752" t="s">
        <v>1700</v>
      </c>
      <c r="C9414" s="752">
        <v>4370</v>
      </c>
      <c r="D9414" s="343" t="s">
        <v>8284</v>
      </c>
      <c r="E9414" s="752" t="s">
        <v>430</v>
      </c>
      <c r="F9414" s="752" t="s">
        <v>1711</v>
      </c>
    </row>
    <row r="9415" spans="2:6" x14ac:dyDescent="0.35">
      <c r="B9415" s="752" t="s">
        <v>1700</v>
      </c>
      <c r="C9415" s="752">
        <v>4370</v>
      </c>
      <c r="D9415" s="343" t="s">
        <v>8283</v>
      </c>
      <c r="E9415" s="752" t="s">
        <v>430</v>
      </c>
      <c r="F9415" s="752" t="s">
        <v>1711</v>
      </c>
    </row>
    <row r="9416" spans="2:6" x14ac:dyDescent="0.35">
      <c r="B9416" s="752" t="s">
        <v>1700</v>
      </c>
      <c r="C9416" s="752">
        <v>4370</v>
      </c>
      <c r="D9416" s="343" t="s">
        <v>8282</v>
      </c>
      <c r="E9416" s="752" t="s">
        <v>430</v>
      </c>
      <c r="F9416" s="752" t="s">
        <v>1711</v>
      </c>
    </row>
    <row r="9417" spans="2:6" x14ac:dyDescent="0.35">
      <c r="B9417" s="752" t="s">
        <v>1700</v>
      </c>
      <c r="C9417" s="752">
        <v>4370</v>
      </c>
      <c r="D9417" s="343" t="s">
        <v>8281</v>
      </c>
      <c r="E9417" s="752" t="s">
        <v>430</v>
      </c>
      <c r="F9417" s="752" t="s">
        <v>1711</v>
      </c>
    </row>
    <row r="9418" spans="2:6" x14ac:dyDescent="0.35">
      <c r="B9418" s="752" t="s">
        <v>1700</v>
      </c>
      <c r="C9418" s="752">
        <v>4370</v>
      </c>
      <c r="D9418" s="343" t="s">
        <v>8280</v>
      </c>
      <c r="E9418" s="752" t="s">
        <v>430</v>
      </c>
      <c r="F9418" s="752" t="s">
        <v>1698</v>
      </c>
    </row>
    <row r="9419" spans="2:6" x14ac:dyDescent="0.35">
      <c r="B9419" s="752" t="s">
        <v>1700</v>
      </c>
      <c r="C9419" s="752">
        <v>4370</v>
      </c>
      <c r="D9419" s="343" t="s">
        <v>8279</v>
      </c>
      <c r="E9419" s="752" t="s">
        <v>430</v>
      </c>
      <c r="F9419" s="752" t="s">
        <v>1711</v>
      </c>
    </row>
    <row r="9420" spans="2:6" x14ac:dyDescent="0.35">
      <c r="B9420" s="752" t="s">
        <v>1700</v>
      </c>
      <c r="C9420" s="752">
        <v>4370</v>
      </c>
      <c r="D9420" s="343" t="s">
        <v>8278</v>
      </c>
      <c r="E9420" s="752" t="s">
        <v>430</v>
      </c>
      <c r="F9420" s="752" t="s">
        <v>1711</v>
      </c>
    </row>
    <row r="9421" spans="2:6" x14ac:dyDescent="0.35">
      <c r="B9421" s="752" t="s">
        <v>1700</v>
      </c>
      <c r="C9421" s="752">
        <v>4370</v>
      </c>
      <c r="D9421" s="343" t="s">
        <v>8277</v>
      </c>
      <c r="E9421" s="752" t="s">
        <v>430</v>
      </c>
      <c r="F9421" s="752" t="s">
        <v>1711</v>
      </c>
    </row>
    <row r="9422" spans="2:6" x14ac:dyDescent="0.35">
      <c r="B9422" s="752" t="s">
        <v>1700</v>
      </c>
      <c r="C9422" s="752">
        <v>4370</v>
      </c>
      <c r="D9422" s="343" t="s">
        <v>8276</v>
      </c>
      <c r="E9422" s="752" t="s">
        <v>430</v>
      </c>
      <c r="F9422" s="752" t="s">
        <v>1711</v>
      </c>
    </row>
    <row r="9423" spans="2:6" x14ac:dyDescent="0.35">
      <c r="B9423" s="752" t="s">
        <v>1700</v>
      </c>
      <c r="C9423" s="752">
        <v>4370</v>
      </c>
      <c r="D9423" s="343" t="s">
        <v>8275</v>
      </c>
      <c r="E9423" s="752" t="s">
        <v>430</v>
      </c>
      <c r="F9423" s="752" t="s">
        <v>1711</v>
      </c>
    </row>
    <row r="9424" spans="2:6" x14ac:dyDescent="0.35">
      <c r="B9424" s="752" t="s">
        <v>1700</v>
      </c>
      <c r="C9424" s="752">
        <v>4370</v>
      </c>
      <c r="D9424" s="343" t="s">
        <v>8274</v>
      </c>
      <c r="E9424" s="752" t="s">
        <v>430</v>
      </c>
      <c r="F9424" s="752" t="s">
        <v>1711</v>
      </c>
    </row>
    <row r="9425" spans="2:9" x14ac:dyDescent="0.35">
      <c r="B9425" s="752" t="s">
        <v>1700</v>
      </c>
      <c r="C9425" s="752">
        <v>4370</v>
      </c>
      <c r="D9425" s="343" t="s">
        <v>8273</v>
      </c>
      <c r="E9425" s="752" t="s">
        <v>430</v>
      </c>
      <c r="F9425" s="752" t="s">
        <v>1711</v>
      </c>
    </row>
    <row r="9426" spans="2:9" s="760" customFormat="1" x14ac:dyDescent="0.35">
      <c r="B9426" s="752" t="s">
        <v>1700</v>
      </c>
      <c r="C9426" s="752">
        <v>4370</v>
      </c>
      <c r="D9426" s="343" t="s">
        <v>8272</v>
      </c>
      <c r="E9426" s="752" t="s">
        <v>430</v>
      </c>
      <c r="F9426" s="752" t="s">
        <v>1711</v>
      </c>
      <c r="I9426" s="761"/>
    </row>
    <row r="9427" spans="2:9" x14ac:dyDescent="0.35">
      <c r="B9427" s="752" t="s">
        <v>1700</v>
      </c>
      <c r="C9427" s="752">
        <v>4370</v>
      </c>
      <c r="D9427" s="343" t="s">
        <v>8271</v>
      </c>
      <c r="E9427" s="752" t="s">
        <v>430</v>
      </c>
      <c r="F9427" s="752" t="s">
        <v>1711</v>
      </c>
    </row>
    <row r="9428" spans="2:9" x14ac:dyDescent="0.35">
      <c r="B9428" s="752" t="s">
        <v>1700</v>
      </c>
      <c r="C9428" s="752">
        <v>4370</v>
      </c>
      <c r="D9428" s="343" t="s">
        <v>8270</v>
      </c>
      <c r="E9428" s="752" t="s">
        <v>430</v>
      </c>
      <c r="F9428" s="752" t="s">
        <v>1711</v>
      </c>
    </row>
    <row r="9429" spans="2:9" x14ac:dyDescent="0.35">
      <c r="B9429" s="752" t="s">
        <v>1700</v>
      </c>
      <c r="C9429" s="752">
        <v>4370</v>
      </c>
      <c r="D9429" s="343" t="s">
        <v>8269</v>
      </c>
      <c r="E9429" s="752" t="s">
        <v>430</v>
      </c>
      <c r="F9429" s="752" t="s">
        <v>1711</v>
      </c>
    </row>
    <row r="9430" spans="2:9" x14ac:dyDescent="0.35">
      <c r="B9430" s="752" t="s">
        <v>1700</v>
      </c>
      <c r="C9430" s="752">
        <v>4370</v>
      </c>
      <c r="D9430" s="343" t="s">
        <v>8268</v>
      </c>
      <c r="E9430" s="752" t="s">
        <v>430</v>
      </c>
      <c r="F9430" s="752" t="s">
        <v>1711</v>
      </c>
    </row>
    <row r="9431" spans="2:9" x14ac:dyDescent="0.35">
      <c r="B9431" s="752" t="s">
        <v>1700</v>
      </c>
      <c r="C9431" s="752">
        <v>4370</v>
      </c>
      <c r="D9431" s="343" t="s">
        <v>8267</v>
      </c>
      <c r="E9431" s="752" t="s">
        <v>430</v>
      </c>
      <c r="F9431" s="752" t="s">
        <v>1711</v>
      </c>
    </row>
    <row r="9432" spans="2:9" x14ac:dyDescent="0.35">
      <c r="B9432" s="752" t="s">
        <v>1700</v>
      </c>
      <c r="C9432" s="752">
        <v>4370</v>
      </c>
      <c r="D9432" s="343" t="s">
        <v>8266</v>
      </c>
      <c r="E9432" s="752" t="s">
        <v>430</v>
      </c>
      <c r="F9432" s="752" t="s">
        <v>1711</v>
      </c>
    </row>
    <row r="9433" spans="2:9" x14ac:dyDescent="0.35">
      <c r="B9433" s="752" t="s">
        <v>1700</v>
      </c>
      <c r="C9433" s="752">
        <v>4370</v>
      </c>
      <c r="D9433" s="343" t="s">
        <v>8265</v>
      </c>
      <c r="E9433" s="752" t="s">
        <v>430</v>
      </c>
      <c r="F9433" s="752" t="s">
        <v>1711</v>
      </c>
    </row>
    <row r="9434" spans="2:9" x14ac:dyDescent="0.35">
      <c r="B9434" s="752" t="s">
        <v>1700</v>
      </c>
      <c r="C9434" s="752">
        <v>4370</v>
      </c>
      <c r="D9434" s="343" t="s">
        <v>4133</v>
      </c>
      <c r="E9434" s="752" t="s">
        <v>430</v>
      </c>
      <c r="F9434" s="752" t="s">
        <v>1711</v>
      </c>
    </row>
    <row r="9435" spans="2:9" x14ac:dyDescent="0.35">
      <c r="B9435" s="752" t="s">
        <v>1700</v>
      </c>
      <c r="C9435" s="752">
        <v>4370</v>
      </c>
      <c r="D9435" s="343" t="s">
        <v>8264</v>
      </c>
      <c r="E9435" s="752" t="s">
        <v>430</v>
      </c>
      <c r="F9435" s="752" t="s">
        <v>1711</v>
      </c>
    </row>
    <row r="9436" spans="2:9" x14ac:dyDescent="0.35">
      <c r="B9436" s="752" t="s">
        <v>1700</v>
      </c>
      <c r="C9436" s="752">
        <v>4370</v>
      </c>
      <c r="D9436" s="343" t="s">
        <v>8263</v>
      </c>
      <c r="E9436" s="752" t="s">
        <v>430</v>
      </c>
      <c r="F9436" s="752" t="s">
        <v>1711</v>
      </c>
    </row>
    <row r="9437" spans="2:9" x14ac:dyDescent="0.35">
      <c r="B9437" s="752" t="s">
        <v>1700</v>
      </c>
      <c r="C9437" s="752">
        <v>4370</v>
      </c>
      <c r="D9437" s="343" t="s">
        <v>8262</v>
      </c>
      <c r="E9437" s="752" t="s">
        <v>430</v>
      </c>
      <c r="F9437" s="752" t="s">
        <v>1711</v>
      </c>
    </row>
    <row r="9438" spans="2:9" x14ac:dyDescent="0.35">
      <c r="B9438" s="752" t="s">
        <v>1700</v>
      </c>
      <c r="C9438" s="752">
        <v>4370</v>
      </c>
      <c r="D9438" s="343" t="s">
        <v>8261</v>
      </c>
      <c r="E9438" s="752" t="s">
        <v>430</v>
      </c>
      <c r="F9438" s="752" t="s">
        <v>1711</v>
      </c>
    </row>
    <row r="9439" spans="2:9" x14ac:dyDescent="0.35">
      <c r="B9439" s="752" t="s">
        <v>1700</v>
      </c>
      <c r="C9439" s="752">
        <v>4370</v>
      </c>
      <c r="D9439" s="343" t="s">
        <v>8260</v>
      </c>
      <c r="E9439" s="752" t="s">
        <v>430</v>
      </c>
      <c r="F9439" s="752" t="s">
        <v>1711</v>
      </c>
    </row>
    <row r="9440" spans="2:9" x14ac:dyDescent="0.35">
      <c r="B9440" s="752" t="s">
        <v>1700</v>
      </c>
      <c r="C9440" s="752">
        <v>4370</v>
      </c>
      <c r="D9440" s="343" t="s">
        <v>8259</v>
      </c>
      <c r="E9440" s="752" t="s">
        <v>430</v>
      </c>
      <c r="F9440" s="752" t="s">
        <v>1711</v>
      </c>
    </row>
    <row r="9441" spans="2:9" x14ac:dyDescent="0.35">
      <c r="B9441" s="752" t="s">
        <v>1700</v>
      </c>
      <c r="C9441" s="752">
        <v>4371</v>
      </c>
      <c r="D9441" s="343" t="s">
        <v>8258</v>
      </c>
      <c r="E9441" s="752" t="s">
        <v>430</v>
      </c>
      <c r="F9441" s="752" t="s">
        <v>1698</v>
      </c>
    </row>
    <row r="9442" spans="2:9" x14ac:dyDescent="0.35">
      <c r="B9442" s="752" t="s">
        <v>1700</v>
      </c>
      <c r="C9442" s="752">
        <v>4371</v>
      </c>
      <c r="D9442" s="343" t="s">
        <v>8257</v>
      </c>
      <c r="E9442" s="752" t="s">
        <v>430</v>
      </c>
      <c r="F9442" s="752" t="s">
        <v>1698</v>
      </c>
    </row>
    <row r="9443" spans="2:9" s="760" customFormat="1" x14ac:dyDescent="0.35">
      <c r="B9443" s="752" t="s">
        <v>1700</v>
      </c>
      <c r="C9443" s="752">
        <v>4371</v>
      </c>
      <c r="D9443" s="343" t="s">
        <v>8256</v>
      </c>
      <c r="E9443" s="752" t="s">
        <v>430</v>
      </c>
      <c r="F9443" s="752" t="s">
        <v>1698</v>
      </c>
      <c r="I9443" s="761"/>
    </row>
    <row r="9444" spans="2:9" x14ac:dyDescent="0.35">
      <c r="B9444" s="752" t="s">
        <v>1700</v>
      </c>
      <c r="C9444" s="752">
        <v>4372</v>
      </c>
      <c r="D9444" s="343" t="s">
        <v>8255</v>
      </c>
      <c r="E9444" s="752" t="s">
        <v>430</v>
      </c>
      <c r="F9444" s="752" t="s">
        <v>1698</v>
      </c>
    </row>
    <row r="9445" spans="2:9" x14ac:dyDescent="0.35">
      <c r="B9445" s="752" t="s">
        <v>1700</v>
      </c>
      <c r="C9445" s="752">
        <v>4373</v>
      </c>
      <c r="D9445" s="343" t="s">
        <v>8254</v>
      </c>
      <c r="E9445" s="752" t="s">
        <v>430</v>
      </c>
      <c r="F9445" s="752" t="s">
        <v>1698</v>
      </c>
    </row>
    <row r="9446" spans="2:9" x14ac:dyDescent="0.35">
      <c r="B9446" s="752" t="s">
        <v>1700</v>
      </c>
      <c r="C9446" s="752">
        <v>4373</v>
      </c>
      <c r="D9446" s="343" t="s">
        <v>8253</v>
      </c>
      <c r="E9446" s="752" t="s">
        <v>430</v>
      </c>
      <c r="F9446" s="752" t="s">
        <v>1698</v>
      </c>
    </row>
    <row r="9447" spans="2:9" x14ac:dyDescent="0.35">
      <c r="B9447" s="752" t="s">
        <v>1700</v>
      </c>
      <c r="C9447" s="752">
        <v>4373</v>
      </c>
      <c r="D9447" s="343" t="s">
        <v>8252</v>
      </c>
      <c r="E9447" s="752" t="s">
        <v>430</v>
      </c>
      <c r="F9447" s="752" t="s">
        <v>1698</v>
      </c>
    </row>
    <row r="9448" spans="2:9" x14ac:dyDescent="0.35">
      <c r="B9448" s="752" t="s">
        <v>1700</v>
      </c>
      <c r="C9448" s="752">
        <v>4374</v>
      </c>
      <c r="D9448" s="343" t="s">
        <v>8251</v>
      </c>
      <c r="E9448" s="752" t="s">
        <v>430</v>
      </c>
      <c r="F9448" s="752" t="s">
        <v>1698</v>
      </c>
    </row>
    <row r="9449" spans="2:9" x14ac:dyDescent="0.35">
      <c r="B9449" s="752" t="s">
        <v>1700</v>
      </c>
      <c r="C9449" s="752">
        <v>4374</v>
      </c>
      <c r="D9449" s="343" t="s">
        <v>8250</v>
      </c>
      <c r="E9449" s="752" t="s">
        <v>430</v>
      </c>
      <c r="F9449" s="752" t="s">
        <v>1698</v>
      </c>
    </row>
    <row r="9450" spans="2:9" s="760" customFormat="1" x14ac:dyDescent="0.35">
      <c r="B9450" s="752" t="s">
        <v>1700</v>
      </c>
      <c r="C9450" s="752">
        <v>4375</v>
      </c>
      <c r="D9450" s="343" t="s">
        <v>8249</v>
      </c>
      <c r="E9450" s="752" t="s">
        <v>431</v>
      </c>
      <c r="F9450" s="752" t="s">
        <v>1698</v>
      </c>
      <c r="I9450" s="761"/>
    </row>
    <row r="9451" spans="2:9" x14ac:dyDescent="0.35">
      <c r="B9451" s="752" t="s">
        <v>1700</v>
      </c>
      <c r="C9451" s="752">
        <v>4375</v>
      </c>
      <c r="D9451" s="343" t="s">
        <v>8249</v>
      </c>
      <c r="E9451" s="752" t="s">
        <v>430</v>
      </c>
      <c r="F9451" s="752" t="s">
        <v>1698</v>
      </c>
    </row>
    <row r="9452" spans="2:9" x14ac:dyDescent="0.35">
      <c r="B9452" s="752" t="s">
        <v>1700</v>
      </c>
      <c r="C9452" s="752">
        <v>4375</v>
      </c>
      <c r="D9452" s="343" t="s">
        <v>8248</v>
      </c>
      <c r="E9452" s="752" t="s">
        <v>430</v>
      </c>
      <c r="F9452" s="752" t="s">
        <v>1698</v>
      </c>
    </row>
    <row r="9453" spans="2:9" x14ac:dyDescent="0.35">
      <c r="B9453" s="752" t="s">
        <v>1700</v>
      </c>
      <c r="C9453" s="752">
        <v>4376</v>
      </c>
      <c r="D9453" s="343" t="s">
        <v>8247</v>
      </c>
      <c r="E9453" s="752" t="s">
        <v>430</v>
      </c>
      <c r="F9453" s="752" t="s">
        <v>1698</v>
      </c>
    </row>
    <row r="9454" spans="2:9" x14ac:dyDescent="0.35">
      <c r="B9454" s="752" t="s">
        <v>1700</v>
      </c>
      <c r="C9454" s="752">
        <v>4377</v>
      </c>
      <c r="D9454" s="343" t="s">
        <v>8246</v>
      </c>
      <c r="E9454" s="752" t="s">
        <v>430</v>
      </c>
      <c r="F9454" s="752" t="s">
        <v>1698</v>
      </c>
    </row>
    <row r="9455" spans="2:9" x14ac:dyDescent="0.35">
      <c r="B9455" s="752" t="s">
        <v>1700</v>
      </c>
      <c r="C9455" s="752">
        <v>4377</v>
      </c>
      <c r="D9455" s="343" t="s">
        <v>8245</v>
      </c>
      <c r="E9455" s="752" t="s">
        <v>431</v>
      </c>
      <c r="F9455" s="752" t="s">
        <v>1698</v>
      </c>
    </row>
    <row r="9456" spans="2:9" x14ac:dyDescent="0.35">
      <c r="B9456" s="752" t="s">
        <v>1700</v>
      </c>
      <c r="C9456" s="752">
        <v>4377</v>
      </c>
      <c r="D9456" s="343" t="s">
        <v>8244</v>
      </c>
      <c r="E9456" s="752" t="s">
        <v>430</v>
      </c>
      <c r="F9456" s="752" t="s">
        <v>1698</v>
      </c>
    </row>
    <row r="9457" spans="2:9" x14ac:dyDescent="0.35">
      <c r="B9457" s="752" t="s">
        <v>1700</v>
      </c>
      <c r="C9457" s="752">
        <v>4378</v>
      </c>
      <c r="D9457" s="343" t="s">
        <v>8243</v>
      </c>
      <c r="E9457" s="752" t="s">
        <v>430</v>
      </c>
      <c r="F9457" s="752" t="s">
        <v>1698</v>
      </c>
    </row>
    <row r="9458" spans="2:9" x14ac:dyDescent="0.35">
      <c r="B9458" s="752" t="s">
        <v>1700</v>
      </c>
      <c r="C9458" s="752">
        <v>4380</v>
      </c>
      <c r="D9458" s="343" t="s">
        <v>8242</v>
      </c>
      <c r="E9458" s="752" t="s">
        <v>430</v>
      </c>
      <c r="F9458" s="752" t="s">
        <v>1698</v>
      </c>
    </row>
    <row r="9459" spans="2:9" x14ac:dyDescent="0.35">
      <c r="B9459" s="752" t="s">
        <v>1700</v>
      </c>
      <c r="C9459" s="752">
        <v>4380</v>
      </c>
      <c r="D9459" s="343" t="s">
        <v>8241</v>
      </c>
      <c r="E9459" s="752" t="s">
        <v>431</v>
      </c>
      <c r="F9459" s="752" t="s">
        <v>1698</v>
      </c>
    </row>
    <row r="9460" spans="2:9" x14ac:dyDescent="0.35">
      <c r="B9460" s="752" t="s">
        <v>1700</v>
      </c>
      <c r="C9460" s="752">
        <v>4380</v>
      </c>
      <c r="D9460" s="343" t="s">
        <v>3579</v>
      </c>
      <c r="E9460" s="752" t="s">
        <v>430</v>
      </c>
      <c r="F9460" s="752" t="s">
        <v>1698</v>
      </c>
    </row>
    <row r="9461" spans="2:9" x14ac:dyDescent="0.35">
      <c r="B9461" s="752" t="s">
        <v>1700</v>
      </c>
      <c r="C9461" s="752">
        <v>4380</v>
      </c>
      <c r="D9461" s="343" t="s">
        <v>8240</v>
      </c>
      <c r="E9461" s="752" t="s">
        <v>430</v>
      </c>
      <c r="F9461" s="752" t="s">
        <v>1698</v>
      </c>
    </row>
    <row r="9462" spans="2:9" x14ac:dyDescent="0.35">
      <c r="B9462" s="752" t="s">
        <v>1700</v>
      </c>
      <c r="C9462" s="752">
        <v>4380</v>
      </c>
      <c r="D9462" s="343" t="s">
        <v>8239</v>
      </c>
      <c r="E9462" s="752" t="s">
        <v>430</v>
      </c>
      <c r="F9462" s="752" t="s">
        <v>1698</v>
      </c>
    </row>
    <row r="9463" spans="2:9" x14ac:dyDescent="0.35">
      <c r="B9463" s="752" t="s">
        <v>1700</v>
      </c>
      <c r="C9463" s="752">
        <v>4380</v>
      </c>
      <c r="D9463" s="343" t="s">
        <v>8238</v>
      </c>
      <c r="E9463" s="752" t="s">
        <v>430</v>
      </c>
      <c r="F9463" s="752" t="s">
        <v>1698</v>
      </c>
    </row>
    <row r="9464" spans="2:9" x14ac:dyDescent="0.35">
      <c r="B9464" s="752" t="s">
        <v>1700</v>
      </c>
      <c r="C9464" s="752">
        <v>4380</v>
      </c>
      <c r="D9464" s="343" t="s">
        <v>8237</v>
      </c>
      <c r="E9464" s="752" t="s">
        <v>430</v>
      </c>
      <c r="F9464" s="752" t="s">
        <v>1698</v>
      </c>
    </row>
    <row r="9465" spans="2:9" x14ac:dyDescent="0.35">
      <c r="B9465" s="752" t="s">
        <v>1700</v>
      </c>
      <c r="C9465" s="752">
        <v>4380</v>
      </c>
      <c r="D9465" s="343" t="s">
        <v>8236</v>
      </c>
      <c r="E9465" s="752" t="s">
        <v>430</v>
      </c>
      <c r="F9465" s="752" t="s">
        <v>1698</v>
      </c>
    </row>
    <row r="9466" spans="2:9" s="757" customFormat="1" x14ac:dyDescent="0.35">
      <c r="B9466" s="752" t="s">
        <v>1700</v>
      </c>
      <c r="C9466" s="752">
        <v>4380</v>
      </c>
      <c r="D9466" s="343" t="s">
        <v>8235</v>
      </c>
      <c r="E9466" s="752" t="s">
        <v>430</v>
      </c>
      <c r="F9466" s="752" t="s">
        <v>1698</v>
      </c>
      <c r="I9466" s="758"/>
    </row>
    <row r="9467" spans="2:9" x14ac:dyDescent="0.35">
      <c r="B9467" s="752" t="s">
        <v>1700</v>
      </c>
      <c r="C9467" s="752">
        <v>4380</v>
      </c>
      <c r="D9467" s="343" t="s">
        <v>8234</v>
      </c>
      <c r="E9467" s="752" t="s">
        <v>430</v>
      </c>
      <c r="F9467" s="752" t="s">
        <v>1698</v>
      </c>
    </row>
    <row r="9468" spans="2:9" x14ac:dyDescent="0.35">
      <c r="B9468" s="752" t="s">
        <v>1700</v>
      </c>
      <c r="C9468" s="752">
        <v>4380</v>
      </c>
      <c r="D9468" s="343" t="s">
        <v>8233</v>
      </c>
      <c r="E9468" s="752" t="s">
        <v>430</v>
      </c>
      <c r="F9468" s="752" t="s">
        <v>1698</v>
      </c>
    </row>
    <row r="9469" spans="2:9" x14ac:dyDescent="0.35">
      <c r="B9469" s="752" t="s">
        <v>1700</v>
      </c>
      <c r="C9469" s="752">
        <v>4380</v>
      </c>
      <c r="D9469" s="343" t="s">
        <v>8232</v>
      </c>
      <c r="E9469" s="752" t="s">
        <v>430</v>
      </c>
      <c r="F9469" s="752" t="s">
        <v>1698</v>
      </c>
    </row>
    <row r="9470" spans="2:9" x14ac:dyDescent="0.35">
      <c r="B9470" s="752" t="s">
        <v>1700</v>
      </c>
      <c r="C9470" s="752">
        <v>4380</v>
      </c>
      <c r="D9470" s="343" t="s">
        <v>8231</v>
      </c>
      <c r="E9470" s="752" t="s">
        <v>430</v>
      </c>
      <c r="F9470" s="752" t="s">
        <v>1698</v>
      </c>
    </row>
    <row r="9471" spans="2:9" x14ac:dyDescent="0.35">
      <c r="B9471" s="752" t="s">
        <v>1700</v>
      </c>
      <c r="C9471" s="752">
        <v>4380</v>
      </c>
      <c r="D9471" s="343" t="s">
        <v>8230</v>
      </c>
      <c r="E9471" s="752" t="s">
        <v>430</v>
      </c>
      <c r="F9471" s="752" t="s">
        <v>1698</v>
      </c>
    </row>
    <row r="9472" spans="2:9" x14ac:dyDescent="0.35">
      <c r="B9472" s="752" t="s">
        <v>1700</v>
      </c>
      <c r="C9472" s="752">
        <v>4380</v>
      </c>
      <c r="D9472" s="343" t="s">
        <v>8229</v>
      </c>
      <c r="E9472" s="752" t="s">
        <v>430</v>
      </c>
      <c r="F9472" s="752" t="s">
        <v>1698</v>
      </c>
    </row>
    <row r="9473" spans="2:6" x14ac:dyDescent="0.35">
      <c r="B9473" s="752" t="s">
        <v>1700</v>
      </c>
      <c r="C9473" s="752">
        <v>4380</v>
      </c>
      <c r="D9473" s="343" t="s">
        <v>8228</v>
      </c>
      <c r="E9473" s="752" t="s">
        <v>430</v>
      </c>
      <c r="F9473" s="752" t="s">
        <v>1698</v>
      </c>
    </row>
    <row r="9474" spans="2:6" x14ac:dyDescent="0.35">
      <c r="B9474" s="752" t="s">
        <v>1700</v>
      </c>
      <c r="C9474" s="752">
        <v>4380</v>
      </c>
      <c r="D9474" s="343" t="s">
        <v>8227</v>
      </c>
      <c r="E9474" s="752" t="s">
        <v>430</v>
      </c>
      <c r="F9474" s="752" t="s">
        <v>1698</v>
      </c>
    </row>
    <row r="9475" spans="2:6" x14ac:dyDescent="0.35">
      <c r="B9475" s="752" t="s">
        <v>1700</v>
      </c>
      <c r="C9475" s="752">
        <v>4380</v>
      </c>
      <c r="D9475" s="343" t="s">
        <v>8226</v>
      </c>
      <c r="E9475" s="752" t="s">
        <v>431</v>
      </c>
      <c r="F9475" s="752" t="s">
        <v>1698</v>
      </c>
    </row>
    <row r="9476" spans="2:6" x14ac:dyDescent="0.35">
      <c r="B9476" s="752" t="s">
        <v>1700</v>
      </c>
      <c r="C9476" s="752">
        <v>4380</v>
      </c>
      <c r="D9476" s="343" t="s">
        <v>8225</v>
      </c>
      <c r="E9476" s="752" t="s">
        <v>430</v>
      </c>
      <c r="F9476" s="752" t="s">
        <v>1698</v>
      </c>
    </row>
    <row r="9477" spans="2:6" x14ac:dyDescent="0.35">
      <c r="B9477" s="752" t="s">
        <v>1700</v>
      </c>
      <c r="C9477" s="752">
        <v>4380</v>
      </c>
      <c r="D9477" s="343" t="s">
        <v>8224</v>
      </c>
      <c r="E9477" s="752" t="s">
        <v>430</v>
      </c>
      <c r="F9477" s="752" t="s">
        <v>1698</v>
      </c>
    </row>
    <row r="9478" spans="2:6" x14ac:dyDescent="0.35">
      <c r="B9478" s="752" t="s">
        <v>1700</v>
      </c>
      <c r="C9478" s="752">
        <v>4380</v>
      </c>
      <c r="D9478" s="343" t="s">
        <v>8223</v>
      </c>
      <c r="E9478" s="752" t="s">
        <v>430</v>
      </c>
      <c r="F9478" s="752" t="s">
        <v>1698</v>
      </c>
    </row>
    <row r="9479" spans="2:6" x14ac:dyDescent="0.35">
      <c r="B9479" s="752" t="s">
        <v>1700</v>
      </c>
      <c r="C9479" s="752">
        <v>4380</v>
      </c>
      <c r="D9479" s="343" t="s">
        <v>8222</v>
      </c>
      <c r="E9479" s="752" t="s">
        <v>430</v>
      </c>
      <c r="F9479" s="752" t="s">
        <v>1698</v>
      </c>
    </row>
    <row r="9480" spans="2:6" x14ac:dyDescent="0.35">
      <c r="B9480" s="752" t="s">
        <v>1700</v>
      </c>
      <c r="C9480" s="752">
        <v>4380</v>
      </c>
      <c r="D9480" s="343" t="s">
        <v>6694</v>
      </c>
      <c r="E9480" s="752" t="s">
        <v>430</v>
      </c>
      <c r="F9480" s="752" t="s">
        <v>1698</v>
      </c>
    </row>
    <row r="9481" spans="2:6" x14ac:dyDescent="0.35">
      <c r="B9481" s="752" t="s">
        <v>1700</v>
      </c>
      <c r="C9481" s="752">
        <v>4380</v>
      </c>
      <c r="D9481" s="343" t="s">
        <v>8221</v>
      </c>
      <c r="E9481" s="752" t="s">
        <v>430</v>
      </c>
      <c r="F9481" s="752" t="s">
        <v>1698</v>
      </c>
    </row>
    <row r="9482" spans="2:6" x14ac:dyDescent="0.35">
      <c r="B9482" s="752" t="s">
        <v>1700</v>
      </c>
      <c r="C9482" s="752">
        <v>4380</v>
      </c>
      <c r="D9482" s="343" t="s">
        <v>8220</v>
      </c>
      <c r="E9482" s="752" t="s">
        <v>431</v>
      </c>
      <c r="F9482" s="752" t="s">
        <v>1698</v>
      </c>
    </row>
    <row r="9483" spans="2:6" x14ac:dyDescent="0.35">
      <c r="B9483" s="752" t="s">
        <v>1700</v>
      </c>
      <c r="C9483" s="752">
        <v>4381</v>
      </c>
      <c r="D9483" s="343" t="s">
        <v>8219</v>
      </c>
      <c r="E9483" s="752" t="s">
        <v>430</v>
      </c>
      <c r="F9483" s="752" t="s">
        <v>1698</v>
      </c>
    </row>
    <row r="9484" spans="2:6" x14ac:dyDescent="0.35">
      <c r="B9484" s="752" t="s">
        <v>1700</v>
      </c>
      <c r="C9484" s="752">
        <v>4381</v>
      </c>
      <c r="D9484" s="343" t="s">
        <v>8218</v>
      </c>
      <c r="E9484" s="752" t="s">
        <v>430</v>
      </c>
      <c r="F9484" s="752" t="s">
        <v>1698</v>
      </c>
    </row>
    <row r="9485" spans="2:6" x14ac:dyDescent="0.35">
      <c r="B9485" s="752" t="s">
        <v>1700</v>
      </c>
      <c r="C9485" s="752">
        <v>4382</v>
      </c>
      <c r="D9485" s="343" t="s">
        <v>8217</v>
      </c>
      <c r="E9485" s="752" t="s">
        <v>430</v>
      </c>
      <c r="F9485" s="752" t="s">
        <v>1698</v>
      </c>
    </row>
    <row r="9486" spans="2:6" x14ac:dyDescent="0.35">
      <c r="B9486" s="752" t="s">
        <v>1700</v>
      </c>
      <c r="C9486" s="752">
        <v>4382</v>
      </c>
      <c r="D9486" s="343" t="s">
        <v>8216</v>
      </c>
      <c r="E9486" s="752" t="s">
        <v>430</v>
      </c>
      <c r="F9486" s="752" t="s">
        <v>1698</v>
      </c>
    </row>
    <row r="9487" spans="2:6" x14ac:dyDescent="0.35">
      <c r="B9487" s="752" t="s">
        <v>1700</v>
      </c>
      <c r="C9487" s="752">
        <v>4382</v>
      </c>
      <c r="D9487" s="343" t="s">
        <v>8215</v>
      </c>
      <c r="E9487" s="752" t="s">
        <v>430</v>
      </c>
      <c r="F9487" s="752" t="s">
        <v>1698</v>
      </c>
    </row>
    <row r="9488" spans="2:6" x14ac:dyDescent="0.35">
      <c r="B9488" s="752" t="s">
        <v>1700</v>
      </c>
      <c r="C9488" s="752">
        <v>4382</v>
      </c>
      <c r="D9488" s="343" t="s">
        <v>8214</v>
      </c>
      <c r="E9488" s="752" t="s">
        <v>430</v>
      </c>
      <c r="F9488" s="752" t="s">
        <v>1698</v>
      </c>
    </row>
    <row r="9489" spans="2:6" x14ac:dyDescent="0.35">
      <c r="B9489" s="752" t="s">
        <v>1700</v>
      </c>
      <c r="C9489" s="752">
        <v>4382</v>
      </c>
      <c r="D9489" s="343" t="s">
        <v>6331</v>
      </c>
      <c r="E9489" s="752" t="s">
        <v>430</v>
      </c>
      <c r="F9489" s="752" t="s">
        <v>1698</v>
      </c>
    </row>
    <row r="9490" spans="2:6" x14ac:dyDescent="0.35">
      <c r="B9490" s="752" t="s">
        <v>1700</v>
      </c>
      <c r="C9490" s="752">
        <v>4382</v>
      </c>
      <c r="D9490" s="343" t="s">
        <v>8213</v>
      </c>
      <c r="E9490" s="752" t="s">
        <v>430</v>
      </c>
      <c r="F9490" s="752" t="s">
        <v>1698</v>
      </c>
    </row>
    <row r="9491" spans="2:6" x14ac:dyDescent="0.35">
      <c r="B9491" s="752" t="s">
        <v>1700</v>
      </c>
      <c r="C9491" s="752">
        <v>4383</v>
      </c>
      <c r="D9491" s="343" t="s">
        <v>8212</v>
      </c>
      <c r="E9491" s="752" t="s">
        <v>431</v>
      </c>
      <c r="F9491" s="752" t="s">
        <v>1698</v>
      </c>
    </row>
    <row r="9492" spans="2:6" x14ac:dyDescent="0.35">
      <c r="B9492" s="752" t="s">
        <v>1700</v>
      </c>
      <c r="C9492" s="752">
        <v>4383</v>
      </c>
      <c r="D9492" s="343" t="s">
        <v>8211</v>
      </c>
      <c r="E9492" s="752" t="s">
        <v>430</v>
      </c>
      <c r="F9492" s="752" t="s">
        <v>1698</v>
      </c>
    </row>
    <row r="9493" spans="2:6" x14ac:dyDescent="0.35">
      <c r="B9493" s="752" t="s">
        <v>1700</v>
      </c>
      <c r="C9493" s="752">
        <v>4384</v>
      </c>
      <c r="D9493" s="343" t="s">
        <v>8210</v>
      </c>
      <c r="E9493" s="752" t="s">
        <v>430</v>
      </c>
      <c r="F9493" s="752" t="s">
        <v>1698</v>
      </c>
    </row>
    <row r="9494" spans="2:6" x14ac:dyDescent="0.35">
      <c r="B9494" s="752" t="s">
        <v>1700</v>
      </c>
      <c r="C9494" s="752">
        <v>4385</v>
      </c>
      <c r="D9494" s="343" t="s">
        <v>8209</v>
      </c>
      <c r="E9494" s="752" t="s">
        <v>430</v>
      </c>
      <c r="F9494" s="752" t="s">
        <v>1698</v>
      </c>
    </row>
    <row r="9495" spans="2:6" x14ac:dyDescent="0.35">
      <c r="B9495" s="752" t="s">
        <v>1700</v>
      </c>
      <c r="C9495" s="752">
        <v>4385</v>
      </c>
      <c r="D9495" s="343" t="s">
        <v>8208</v>
      </c>
      <c r="E9495" s="752" t="s">
        <v>430</v>
      </c>
      <c r="F9495" s="752" t="s">
        <v>1698</v>
      </c>
    </row>
    <row r="9496" spans="2:6" x14ac:dyDescent="0.35">
      <c r="B9496" s="752" t="s">
        <v>1700</v>
      </c>
      <c r="C9496" s="752">
        <v>4385</v>
      </c>
      <c r="D9496" s="343" t="s">
        <v>6276</v>
      </c>
      <c r="E9496" s="752" t="s">
        <v>431</v>
      </c>
      <c r="F9496" s="752" t="s">
        <v>1698</v>
      </c>
    </row>
    <row r="9497" spans="2:6" x14ac:dyDescent="0.35">
      <c r="B9497" s="752" t="s">
        <v>1700</v>
      </c>
      <c r="C9497" s="752">
        <v>4385</v>
      </c>
      <c r="D9497" s="343" t="s">
        <v>8207</v>
      </c>
      <c r="E9497" s="752" t="s">
        <v>430</v>
      </c>
      <c r="F9497" s="752" t="s">
        <v>1698</v>
      </c>
    </row>
    <row r="9498" spans="2:6" x14ac:dyDescent="0.35">
      <c r="B9498" s="752" t="s">
        <v>1700</v>
      </c>
      <c r="C9498" s="752">
        <v>4385</v>
      </c>
      <c r="D9498" s="343" t="s">
        <v>8206</v>
      </c>
      <c r="E9498" s="752" t="s">
        <v>430</v>
      </c>
      <c r="F9498" s="752" t="s">
        <v>1698</v>
      </c>
    </row>
    <row r="9499" spans="2:6" x14ac:dyDescent="0.35">
      <c r="B9499" s="752" t="s">
        <v>1700</v>
      </c>
      <c r="C9499" s="752">
        <v>4385</v>
      </c>
      <c r="D9499" s="343" t="s">
        <v>3901</v>
      </c>
      <c r="E9499" s="752" t="s">
        <v>430</v>
      </c>
      <c r="F9499" s="752" t="s">
        <v>1698</v>
      </c>
    </row>
    <row r="9500" spans="2:6" x14ac:dyDescent="0.35">
      <c r="B9500" s="752" t="s">
        <v>1700</v>
      </c>
      <c r="C9500" s="752">
        <v>4385</v>
      </c>
      <c r="D9500" s="343" t="s">
        <v>8205</v>
      </c>
      <c r="E9500" s="752" t="s">
        <v>430</v>
      </c>
      <c r="F9500" s="752" t="s">
        <v>1698</v>
      </c>
    </row>
    <row r="9501" spans="2:6" x14ac:dyDescent="0.35">
      <c r="B9501" s="752" t="s">
        <v>1700</v>
      </c>
      <c r="C9501" s="752">
        <v>4385</v>
      </c>
      <c r="D9501" s="343" t="s">
        <v>8204</v>
      </c>
      <c r="E9501" s="752" t="s">
        <v>430</v>
      </c>
      <c r="F9501" s="752" t="s">
        <v>1698</v>
      </c>
    </row>
    <row r="9502" spans="2:6" x14ac:dyDescent="0.35">
      <c r="B9502" s="752" t="s">
        <v>1700</v>
      </c>
      <c r="C9502" s="752">
        <v>4385</v>
      </c>
      <c r="D9502" s="343" t="s">
        <v>8203</v>
      </c>
      <c r="E9502" s="752" t="s">
        <v>431</v>
      </c>
      <c r="F9502" s="752" t="s">
        <v>1698</v>
      </c>
    </row>
    <row r="9503" spans="2:6" x14ac:dyDescent="0.35">
      <c r="B9503" s="752" t="s">
        <v>1700</v>
      </c>
      <c r="C9503" s="752">
        <v>4385</v>
      </c>
      <c r="D9503" s="343" t="s">
        <v>8203</v>
      </c>
      <c r="E9503" s="752" t="s">
        <v>430</v>
      </c>
      <c r="F9503" s="752" t="s">
        <v>1698</v>
      </c>
    </row>
    <row r="9504" spans="2:6" x14ac:dyDescent="0.35">
      <c r="B9504" s="752" t="s">
        <v>1700</v>
      </c>
      <c r="C9504" s="752">
        <v>4385</v>
      </c>
      <c r="D9504" s="343" t="s">
        <v>8202</v>
      </c>
      <c r="E9504" s="752" t="s">
        <v>430</v>
      </c>
      <c r="F9504" s="752" t="s">
        <v>1698</v>
      </c>
    </row>
    <row r="9505" spans="2:9" x14ac:dyDescent="0.35">
      <c r="B9505" s="752" t="s">
        <v>1700</v>
      </c>
      <c r="C9505" s="752">
        <v>4387</v>
      </c>
      <c r="D9505" s="343" t="s">
        <v>8201</v>
      </c>
      <c r="E9505" s="752" t="s">
        <v>430</v>
      </c>
      <c r="F9505" s="752" t="s">
        <v>1698</v>
      </c>
    </row>
    <row r="9506" spans="2:9" x14ac:dyDescent="0.35">
      <c r="B9506" s="752" t="s">
        <v>1700</v>
      </c>
      <c r="C9506" s="752">
        <v>4387</v>
      </c>
      <c r="D9506" s="343" t="s">
        <v>8200</v>
      </c>
      <c r="E9506" s="752" t="s">
        <v>430</v>
      </c>
      <c r="F9506" s="752" t="s">
        <v>1698</v>
      </c>
    </row>
    <row r="9507" spans="2:9" x14ac:dyDescent="0.35">
      <c r="B9507" s="752" t="s">
        <v>1700</v>
      </c>
      <c r="C9507" s="752">
        <v>4387</v>
      </c>
      <c r="D9507" s="343" t="s">
        <v>8199</v>
      </c>
      <c r="E9507" s="752" t="s">
        <v>430</v>
      </c>
      <c r="F9507" s="752" t="s">
        <v>1698</v>
      </c>
    </row>
    <row r="9508" spans="2:9" x14ac:dyDescent="0.35">
      <c r="B9508" s="752" t="s">
        <v>1700</v>
      </c>
      <c r="C9508" s="752">
        <v>4387</v>
      </c>
      <c r="D9508" s="343" t="s">
        <v>8198</v>
      </c>
      <c r="E9508" s="752" t="s">
        <v>430</v>
      </c>
      <c r="F9508" s="752" t="s">
        <v>1698</v>
      </c>
    </row>
    <row r="9509" spans="2:9" x14ac:dyDescent="0.35">
      <c r="B9509" s="752" t="s">
        <v>1700</v>
      </c>
      <c r="C9509" s="752">
        <v>4387</v>
      </c>
      <c r="D9509" s="343" t="s">
        <v>4079</v>
      </c>
      <c r="E9509" s="752" t="s">
        <v>430</v>
      </c>
      <c r="F9509" s="752" t="s">
        <v>1698</v>
      </c>
    </row>
    <row r="9510" spans="2:9" x14ac:dyDescent="0.35">
      <c r="B9510" s="752" t="s">
        <v>1700</v>
      </c>
      <c r="C9510" s="752">
        <v>4387</v>
      </c>
      <c r="D9510" s="343" t="s">
        <v>8197</v>
      </c>
      <c r="E9510" s="752" t="s">
        <v>430</v>
      </c>
      <c r="F9510" s="752" t="s">
        <v>1698</v>
      </c>
    </row>
    <row r="9511" spans="2:9" x14ac:dyDescent="0.35">
      <c r="B9511" s="752" t="s">
        <v>1700</v>
      </c>
      <c r="C9511" s="752">
        <v>4387</v>
      </c>
      <c r="D9511" s="343" t="s">
        <v>8196</v>
      </c>
      <c r="E9511" s="752" t="s">
        <v>430</v>
      </c>
      <c r="F9511" s="752" t="s">
        <v>1698</v>
      </c>
    </row>
    <row r="9512" spans="2:9" s="343" customFormat="1" x14ac:dyDescent="0.35">
      <c r="B9512" s="752" t="s">
        <v>1700</v>
      </c>
      <c r="C9512" s="752">
        <v>4387</v>
      </c>
      <c r="D9512" s="343" t="s">
        <v>8195</v>
      </c>
      <c r="E9512" s="752" t="s">
        <v>430</v>
      </c>
      <c r="F9512" s="752" t="s">
        <v>1698</v>
      </c>
      <c r="I9512" s="756"/>
    </row>
    <row r="9513" spans="2:9" x14ac:dyDescent="0.35">
      <c r="B9513" s="752" t="s">
        <v>1700</v>
      </c>
      <c r="C9513" s="752">
        <v>4387</v>
      </c>
      <c r="D9513" s="343" t="s">
        <v>8194</v>
      </c>
      <c r="E9513" s="752" t="s">
        <v>430</v>
      </c>
      <c r="F9513" s="752" t="s">
        <v>1698</v>
      </c>
    </row>
    <row r="9514" spans="2:9" x14ac:dyDescent="0.35">
      <c r="B9514" s="752" t="s">
        <v>1700</v>
      </c>
      <c r="C9514" s="752">
        <v>4388</v>
      </c>
      <c r="D9514" s="343" t="s">
        <v>8193</v>
      </c>
      <c r="E9514" s="752" t="s">
        <v>430</v>
      </c>
      <c r="F9514" s="752" t="s">
        <v>1698</v>
      </c>
    </row>
    <row r="9515" spans="2:9" x14ac:dyDescent="0.35">
      <c r="B9515" s="752" t="s">
        <v>1700</v>
      </c>
      <c r="C9515" s="752">
        <v>4388</v>
      </c>
      <c r="D9515" s="343" t="s">
        <v>8192</v>
      </c>
      <c r="E9515" s="752" t="s">
        <v>430</v>
      </c>
      <c r="F9515" s="752" t="s">
        <v>1698</v>
      </c>
    </row>
    <row r="9516" spans="2:9" x14ac:dyDescent="0.35">
      <c r="B9516" s="752" t="s">
        <v>1700</v>
      </c>
      <c r="C9516" s="752">
        <v>4390</v>
      </c>
      <c r="D9516" s="343" t="s">
        <v>8191</v>
      </c>
      <c r="E9516" s="752" t="s">
        <v>430</v>
      </c>
      <c r="F9516" s="752" t="s">
        <v>1698</v>
      </c>
    </row>
    <row r="9517" spans="2:9" x14ac:dyDescent="0.35">
      <c r="B9517" s="752" t="s">
        <v>1700</v>
      </c>
      <c r="C9517" s="752">
        <v>4390</v>
      </c>
      <c r="D9517" s="343" t="s">
        <v>8190</v>
      </c>
      <c r="E9517" s="752" t="s">
        <v>430</v>
      </c>
      <c r="F9517" s="752" t="s">
        <v>1698</v>
      </c>
    </row>
    <row r="9518" spans="2:9" x14ac:dyDescent="0.35">
      <c r="B9518" s="752" t="s">
        <v>1700</v>
      </c>
      <c r="C9518" s="752">
        <v>4390</v>
      </c>
      <c r="D9518" s="343" t="s">
        <v>8189</v>
      </c>
      <c r="E9518" s="752" t="s">
        <v>430</v>
      </c>
      <c r="F9518" s="752" t="s">
        <v>1698</v>
      </c>
    </row>
    <row r="9519" spans="2:9" x14ac:dyDescent="0.35">
      <c r="B9519" s="752" t="s">
        <v>1700</v>
      </c>
      <c r="C9519" s="752">
        <v>4390</v>
      </c>
      <c r="D9519" s="343" t="s">
        <v>8188</v>
      </c>
      <c r="E9519" s="752" t="s">
        <v>430</v>
      </c>
      <c r="F9519" s="752" t="s">
        <v>1698</v>
      </c>
    </row>
    <row r="9520" spans="2:9" x14ac:dyDescent="0.35">
      <c r="B9520" s="752" t="s">
        <v>1700</v>
      </c>
      <c r="C9520" s="752">
        <v>4390</v>
      </c>
      <c r="D9520" s="343" t="s">
        <v>8187</v>
      </c>
      <c r="E9520" s="752" t="s">
        <v>430</v>
      </c>
      <c r="F9520" s="752" t="s">
        <v>1698</v>
      </c>
    </row>
    <row r="9521" spans="2:9" x14ac:dyDescent="0.35">
      <c r="B9521" s="752" t="s">
        <v>1700</v>
      </c>
      <c r="C9521" s="752">
        <v>4390</v>
      </c>
      <c r="D9521" s="343" t="s">
        <v>8186</v>
      </c>
      <c r="E9521" s="752" t="s">
        <v>430</v>
      </c>
      <c r="F9521" s="752" t="s">
        <v>1698</v>
      </c>
    </row>
    <row r="9522" spans="2:9" x14ac:dyDescent="0.35">
      <c r="B9522" s="752" t="s">
        <v>1700</v>
      </c>
      <c r="C9522" s="752">
        <v>4390</v>
      </c>
      <c r="D9522" s="343" t="s">
        <v>8185</v>
      </c>
      <c r="E9522" s="752" t="s">
        <v>430</v>
      </c>
      <c r="F9522" s="752" t="s">
        <v>1698</v>
      </c>
    </row>
    <row r="9523" spans="2:9" x14ac:dyDescent="0.35">
      <c r="B9523" s="752" t="s">
        <v>1700</v>
      </c>
      <c r="C9523" s="752">
        <v>4390</v>
      </c>
      <c r="D9523" s="343" t="s">
        <v>8184</v>
      </c>
      <c r="E9523" s="752" t="s">
        <v>430</v>
      </c>
      <c r="F9523" s="752" t="s">
        <v>1698</v>
      </c>
    </row>
    <row r="9524" spans="2:9" x14ac:dyDescent="0.35">
      <c r="B9524" s="752" t="s">
        <v>1700</v>
      </c>
      <c r="C9524" s="752">
        <v>4390</v>
      </c>
      <c r="D9524" s="343" t="s">
        <v>8183</v>
      </c>
      <c r="E9524" s="752" t="s">
        <v>430</v>
      </c>
      <c r="F9524" s="752" t="s">
        <v>1698</v>
      </c>
    </row>
    <row r="9525" spans="2:9" x14ac:dyDescent="0.35">
      <c r="B9525" s="752" t="s">
        <v>1700</v>
      </c>
      <c r="C9525" s="752">
        <v>4390</v>
      </c>
      <c r="D9525" s="343" t="s">
        <v>8182</v>
      </c>
      <c r="E9525" s="752" t="s">
        <v>430</v>
      </c>
      <c r="F9525" s="752" t="s">
        <v>1698</v>
      </c>
    </row>
    <row r="9526" spans="2:9" x14ac:dyDescent="0.35">
      <c r="B9526" s="752" t="s">
        <v>1700</v>
      </c>
      <c r="C9526" s="752">
        <v>4400</v>
      </c>
      <c r="D9526" s="343" t="s">
        <v>8181</v>
      </c>
      <c r="E9526" s="752" t="s">
        <v>430</v>
      </c>
      <c r="F9526" s="752" t="s">
        <v>1711</v>
      </c>
    </row>
    <row r="9527" spans="2:9" x14ac:dyDescent="0.35">
      <c r="B9527" s="752" t="s">
        <v>1700</v>
      </c>
      <c r="C9527" s="752">
        <v>4401</v>
      </c>
      <c r="D9527" s="343" t="s">
        <v>8180</v>
      </c>
      <c r="E9527" s="752" t="s">
        <v>430</v>
      </c>
      <c r="F9527" s="752" t="s">
        <v>1698</v>
      </c>
    </row>
    <row r="9528" spans="2:9" x14ac:dyDescent="0.35">
      <c r="B9528" s="752" t="s">
        <v>1700</v>
      </c>
      <c r="C9528" s="752">
        <v>4401</v>
      </c>
      <c r="D9528" s="343" t="s">
        <v>8179</v>
      </c>
      <c r="E9528" s="752" t="s">
        <v>430</v>
      </c>
      <c r="F9528" s="752" t="s">
        <v>1698</v>
      </c>
    </row>
    <row r="9529" spans="2:9" x14ac:dyDescent="0.35">
      <c r="B9529" s="752" t="s">
        <v>1700</v>
      </c>
      <c r="C9529" s="752">
        <v>4401</v>
      </c>
      <c r="D9529" s="343" t="s">
        <v>4603</v>
      </c>
      <c r="E9529" s="752" t="s">
        <v>430</v>
      </c>
      <c r="F9529" s="752" t="s">
        <v>1698</v>
      </c>
    </row>
    <row r="9530" spans="2:9" x14ac:dyDescent="0.35">
      <c r="B9530" s="752" t="s">
        <v>1700</v>
      </c>
      <c r="C9530" s="752">
        <v>4401</v>
      </c>
      <c r="D9530" s="343" t="s">
        <v>8178</v>
      </c>
      <c r="E9530" s="752" t="s">
        <v>430</v>
      </c>
      <c r="F9530" s="752" t="s">
        <v>1698</v>
      </c>
    </row>
    <row r="9531" spans="2:9" x14ac:dyDescent="0.35">
      <c r="B9531" s="752" t="s">
        <v>1700</v>
      </c>
      <c r="C9531" s="752">
        <v>4401</v>
      </c>
      <c r="D9531" s="343" t="s">
        <v>8177</v>
      </c>
      <c r="E9531" s="752" t="s">
        <v>430</v>
      </c>
      <c r="F9531" s="752" t="s">
        <v>1698</v>
      </c>
    </row>
    <row r="9532" spans="2:9" x14ac:dyDescent="0.35">
      <c r="B9532" s="752" t="s">
        <v>1700</v>
      </c>
      <c r="C9532" s="752">
        <v>4401</v>
      </c>
      <c r="D9532" s="343" t="s">
        <v>6011</v>
      </c>
      <c r="E9532" s="752" t="s">
        <v>430</v>
      </c>
      <c r="F9532" s="752" t="s">
        <v>1698</v>
      </c>
    </row>
    <row r="9533" spans="2:9" x14ac:dyDescent="0.35">
      <c r="B9533" s="752" t="s">
        <v>1700</v>
      </c>
      <c r="C9533" s="752">
        <v>4401</v>
      </c>
      <c r="D9533" s="343" t="s">
        <v>4134</v>
      </c>
      <c r="E9533" s="752" t="s">
        <v>430</v>
      </c>
      <c r="F9533" s="752" t="s">
        <v>1698</v>
      </c>
    </row>
    <row r="9534" spans="2:9" s="760" customFormat="1" x14ac:dyDescent="0.35">
      <c r="B9534" s="752" t="s">
        <v>1700</v>
      </c>
      <c r="C9534" s="752">
        <v>4401</v>
      </c>
      <c r="D9534" s="343" t="s">
        <v>8022</v>
      </c>
      <c r="E9534" s="752" t="s">
        <v>430</v>
      </c>
      <c r="F9534" s="752" t="s">
        <v>1698</v>
      </c>
      <c r="I9534" s="761"/>
    </row>
    <row r="9535" spans="2:9" x14ac:dyDescent="0.35">
      <c r="B9535" s="752" t="s">
        <v>1700</v>
      </c>
      <c r="C9535" s="752">
        <v>4401</v>
      </c>
      <c r="D9535" s="343" t="s">
        <v>8176</v>
      </c>
      <c r="E9535" s="752" t="s">
        <v>430</v>
      </c>
      <c r="F9535" s="752" t="s">
        <v>1698</v>
      </c>
    </row>
    <row r="9536" spans="2:9" x14ac:dyDescent="0.35">
      <c r="B9536" s="752" t="s">
        <v>1700</v>
      </c>
      <c r="C9536" s="752">
        <v>4401</v>
      </c>
      <c r="D9536" s="343" t="s">
        <v>8175</v>
      </c>
      <c r="E9536" s="752" t="s">
        <v>430</v>
      </c>
      <c r="F9536" s="752" t="s">
        <v>1698</v>
      </c>
    </row>
    <row r="9537" spans="2:9" x14ac:dyDescent="0.35">
      <c r="B9537" s="752" t="s">
        <v>1700</v>
      </c>
      <c r="C9537" s="752">
        <v>4401</v>
      </c>
      <c r="D9537" s="343" t="s">
        <v>8174</v>
      </c>
      <c r="E9537" s="752" t="s">
        <v>430</v>
      </c>
      <c r="F9537" s="752" t="s">
        <v>1698</v>
      </c>
    </row>
    <row r="9538" spans="2:9" x14ac:dyDescent="0.35">
      <c r="B9538" s="752" t="s">
        <v>1700</v>
      </c>
      <c r="C9538" s="752">
        <v>4401</v>
      </c>
      <c r="D9538" s="343" t="s">
        <v>8173</v>
      </c>
      <c r="E9538" s="752" t="s">
        <v>430</v>
      </c>
      <c r="F9538" s="752" t="s">
        <v>1698</v>
      </c>
    </row>
    <row r="9539" spans="2:9" x14ac:dyDescent="0.35">
      <c r="B9539" s="752" t="s">
        <v>1700</v>
      </c>
      <c r="C9539" s="752">
        <v>4401</v>
      </c>
      <c r="D9539" s="343" t="s">
        <v>8172</v>
      </c>
      <c r="E9539" s="752" t="s">
        <v>430</v>
      </c>
      <c r="F9539" s="752" t="s">
        <v>1698</v>
      </c>
    </row>
    <row r="9540" spans="2:9" x14ac:dyDescent="0.35">
      <c r="B9540" s="752" t="s">
        <v>1700</v>
      </c>
      <c r="C9540" s="752">
        <v>4401</v>
      </c>
      <c r="D9540" s="343" t="s">
        <v>8171</v>
      </c>
      <c r="E9540" s="752" t="s">
        <v>430</v>
      </c>
      <c r="F9540" s="752" t="s">
        <v>1698</v>
      </c>
    </row>
    <row r="9541" spans="2:9" x14ac:dyDescent="0.35">
      <c r="B9541" s="752" t="s">
        <v>1700</v>
      </c>
      <c r="C9541" s="752">
        <v>4401</v>
      </c>
      <c r="D9541" s="343" t="s">
        <v>8170</v>
      </c>
      <c r="E9541" s="752" t="s">
        <v>430</v>
      </c>
      <c r="F9541" s="752" t="s">
        <v>1698</v>
      </c>
    </row>
    <row r="9542" spans="2:9" x14ac:dyDescent="0.35">
      <c r="B9542" s="752" t="s">
        <v>1700</v>
      </c>
      <c r="C9542" s="752">
        <v>4401</v>
      </c>
      <c r="D9542" s="343" t="s">
        <v>8169</v>
      </c>
      <c r="E9542" s="752" t="s">
        <v>430</v>
      </c>
      <c r="F9542" s="752" t="s">
        <v>1698</v>
      </c>
    </row>
    <row r="9543" spans="2:9" s="757" customFormat="1" x14ac:dyDescent="0.35">
      <c r="B9543" s="752" t="s">
        <v>1700</v>
      </c>
      <c r="C9543" s="752">
        <v>4401</v>
      </c>
      <c r="D9543" s="343" t="s">
        <v>8168</v>
      </c>
      <c r="E9543" s="752" t="s">
        <v>430</v>
      </c>
      <c r="F9543" s="752" t="s">
        <v>1698</v>
      </c>
      <c r="I9543" s="758"/>
    </row>
    <row r="9544" spans="2:9" x14ac:dyDescent="0.35">
      <c r="B9544" s="752" t="s">
        <v>1700</v>
      </c>
      <c r="C9544" s="752">
        <v>4402</v>
      </c>
      <c r="D9544" s="343" t="s">
        <v>8167</v>
      </c>
      <c r="E9544" s="752" t="s">
        <v>430</v>
      </c>
      <c r="F9544" s="752" t="s">
        <v>1698</v>
      </c>
    </row>
    <row r="9545" spans="2:9" x14ac:dyDescent="0.35">
      <c r="B9545" s="752" t="s">
        <v>1700</v>
      </c>
      <c r="C9545" s="752">
        <v>4402</v>
      </c>
      <c r="D9545" s="343" t="s">
        <v>8166</v>
      </c>
      <c r="E9545" s="752" t="s">
        <v>430</v>
      </c>
      <c r="F9545" s="752" t="s">
        <v>1698</v>
      </c>
    </row>
    <row r="9546" spans="2:9" s="757" customFormat="1" x14ac:dyDescent="0.35">
      <c r="B9546" s="752" t="s">
        <v>1700</v>
      </c>
      <c r="C9546" s="752">
        <v>4402</v>
      </c>
      <c r="D9546" s="343" t="s">
        <v>8165</v>
      </c>
      <c r="E9546" s="752" t="s">
        <v>430</v>
      </c>
      <c r="F9546" s="752" t="s">
        <v>1698</v>
      </c>
      <c r="I9546" s="758"/>
    </row>
    <row r="9547" spans="2:9" x14ac:dyDescent="0.35">
      <c r="B9547" s="752" t="s">
        <v>1700</v>
      </c>
      <c r="C9547" s="752">
        <v>4403</v>
      </c>
      <c r="D9547" s="343" t="s">
        <v>8164</v>
      </c>
      <c r="E9547" s="752" t="s">
        <v>430</v>
      </c>
      <c r="F9547" s="752" t="s">
        <v>1698</v>
      </c>
    </row>
    <row r="9548" spans="2:9" x14ac:dyDescent="0.35">
      <c r="B9548" s="752" t="s">
        <v>1700</v>
      </c>
      <c r="C9548" s="752">
        <v>4403</v>
      </c>
      <c r="D9548" s="343" t="s">
        <v>8163</v>
      </c>
      <c r="E9548" s="752" t="s">
        <v>430</v>
      </c>
      <c r="F9548" s="752" t="s">
        <v>1698</v>
      </c>
    </row>
    <row r="9549" spans="2:9" x14ac:dyDescent="0.35">
      <c r="B9549" s="752" t="s">
        <v>1700</v>
      </c>
      <c r="C9549" s="752">
        <v>4403</v>
      </c>
      <c r="D9549" s="343" t="s">
        <v>8162</v>
      </c>
      <c r="E9549" s="752" t="s">
        <v>430</v>
      </c>
      <c r="F9549" s="752" t="s">
        <v>1698</v>
      </c>
    </row>
    <row r="9550" spans="2:9" x14ac:dyDescent="0.35">
      <c r="B9550" s="752" t="s">
        <v>1700</v>
      </c>
      <c r="C9550" s="752">
        <v>4403</v>
      </c>
      <c r="D9550" s="343" t="s">
        <v>8161</v>
      </c>
      <c r="E9550" s="752" t="s">
        <v>430</v>
      </c>
      <c r="F9550" s="752" t="s">
        <v>1698</v>
      </c>
    </row>
    <row r="9551" spans="2:9" s="757" customFormat="1" x14ac:dyDescent="0.35">
      <c r="B9551" s="752" t="s">
        <v>1700</v>
      </c>
      <c r="C9551" s="752">
        <v>4403</v>
      </c>
      <c r="D9551" s="343" t="s">
        <v>8160</v>
      </c>
      <c r="E9551" s="752" t="s">
        <v>430</v>
      </c>
      <c r="F9551" s="752" t="s">
        <v>1698</v>
      </c>
      <c r="I9551" s="758"/>
    </row>
    <row r="9552" spans="2:9" x14ac:dyDescent="0.35">
      <c r="B9552" s="752" t="s">
        <v>1700</v>
      </c>
      <c r="C9552" s="752">
        <v>4403</v>
      </c>
      <c r="D9552" s="343" t="s">
        <v>8159</v>
      </c>
      <c r="E9552" s="752" t="s">
        <v>430</v>
      </c>
      <c r="F9552" s="752" t="s">
        <v>1698</v>
      </c>
    </row>
    <row r="9553" spans="2:9" x14ac:dyDescent="0.35">
      <c r="B9553" s="752" t="s">
        <v>1700</v>
      </c>
      <c r="C9553" s="752">
        <v>4404</v>
      </c>
      <c r="D9553" s="343" t="s">
        <v>8158</v>
      </c>
      <c r="E9553" s="752" t="s">
        <v>430</v>
      </c>
      <c r="F9553" s="752" t="s">
        <v>1698</v>
      </c>
    </row>
    <row r="9554" spans="2:9" s="757" customFormat="1" x14ac:dyDescent="0.35">
      <c r="B9554" s="752" t="s">
        <v>1700</v>
      </c>
      <c r="C9554" s="752">
        <v>4404</v>
      </c>
      <c r="D9554" s="343" t="s">
        <v>8157</v>
      </c>
      <c r="E9554" s="752" t="s">
        <v>430</v>
      </c>
      <c r="F9554" s="752" t="s">
        <v>1698</v>
      </c>
      <c r="I9554" s="758"/>
    </row>
    <row r="9555" spans="2:9" s="757" customFormat="1" x14ac:dyDescent="0.35">
      <c r="B9555" s="752" t="s">
        <v>1700</v>
      </c>
      <c r="C9555" s="752">
        <v>4404</v>
      </c>
      <c r="D9555" s="343" t="s">
        <v>8156</v>
      </c>
      <c r="E9555" s="752" t="s">
        <v>430</v>
      </c>
      <c r="F9555" s="752" t="s">
        <v>1698</v>
      </c>
      <c r="I9555" s="758"/>
    </row>
    <row r="9556" spans="2:9" x14ac:dyDescent="0.35">
      <c r="B9556" s="752" t="s">
        <v>1700</v>
      </c>
      <c r="C9556" s="752">
        <v>4404</v>
      </c>
      <c r="D9556" s="343" t="s">
        <v>8155</v>
      </c>
      <c r="E9556" s="752" t="s">
        <v>430</v>
      </c>
      <c r="F9556" s="752" t="s">
        <v>1698</v>
      </c>
    </row>
    <row r="9557" spans="2:9" x14ac:dyDescent="0.35">
      <c r="B9557" s="752" t="s">
        <v>1700</v>
      </c>
      <c r="C9557" s="752">
        <v>4405</v>
      </c>
      <c r="D9557" s="343" t="s">
        <v>8154</v>
      </c>
      <c r="E9557" s="752" t="s">
        <v>430</v>
      </c>
      <c r="F9557" s="752" t="s">
        <v>1698</v>
      </c>
    </row>
    <row r="9558" spans="2:9" x14ac:dyDescent="0.35">
      <c r="B9558" s="752" t="s">
        <v>1700</v>
      </c>
      <c r="C9558" s="752">
        <v>4405</v>
      </c>
      <c r="D9558" s="343" t="s">
        <v>8153</v>
      </c>
      <c r="E9558" s="752" t="s">
        <v>430</v>
      </c>
      <c r="F9558" s="752" t="s">
        <v>1698</v>
      </c>
    </row>
    <row r="9559" spans="2:9" x14ac:dyDescent="0.35">
      <c r="B9559" s="752" t="s">
        <v>1700</v>
      </c>
      <c r="C9559" s="752">
        <v>4405</v>
      </c>
      <c r="D9559" s="343" t="s">
        <v>8152</v>
      </c>
      <c r="E9559" s="752" t="s">
        <v>430</v>
      </c>
      <c r="F9559" s="752" t="s">
        <v>1698</v>
      </c>
    </row>
    <row r="9560" spans="2:9" x14ac:dyDescent="0.35">
      <c r="B9560" s="752" t="s">
        <v>1700</v>
      </c>
      <c r="C9560" s="752">
        <v>4405</v>
      </c>
      <c r="D9560" s="343" t="s">
        <v>8151</v>
      </c>
      <c r="E9560" s="752" t="s">
        <v>430</v>
      </c>
      <c r="F9560" s="752" t="s">
        <v>1698</v>
      </c>
    </row>
    <row r="9561" spans="2:9" x14ac:dyDescent="0.35">
      <c r="B9561" s="752" t="s">
        <v>1700</v>
      </c>
      <c r="C9561" s="752">
        <v>4405</v>
      </c>
      <c r="D9561" s="343" t="s">
        <v>8150</v>
      </c>
      <c r="E9561" s="752" t="s">
        <v>430</v>
      </c>
      <c r="F9561" s="752" t="s">
        <v>1698</v>
      </c>
    </row>
    <row r="9562" spans="2:9" x14ac:dyDescent="0.35">
      <c r="B9562" s="752" t="s">
        <v>1700</v>
      </c>
      <c r="C9562" s="752">
        <v>4405</v>
      </c>
      <c r="D9562" s="343" t="s">
        <v>8149</v>
      </c>
      <c r="E9562" s="752" t="s">
        <v>430</v>
      </c>
      <c r="F9562" s="752" t="s">
        <v>1698</v>
      </c>
    </row>
    <row r="9563" spans="2:9" x14ac:dyDescent="0.35">
      <c r="B9563" s="752" t="s">
        <v>1700</v>
      </c>
      <c r="C9563" s="752">
        <v>4405</v>
      </c>
      <c r="D9563" s="343" t="s">
        <v>8148</v>
      </c>
      <c r="E9563" s="752" t="s">
        <v>430</v>
      </c>
      <c r="F9563" s="752" t="s">
        <v>1698</v>
      </c>
    </row>
    <row r="9564" spans="2:9" x14ac:dyDescent="0.35">
      <c r="B9564" s="752" t="s">
        <v>1700</v>
      </c>
      <c r="C9564" s="752">
        <v>4405</v>
      </c>
      <c r="D9564" s="343" t="s">
        <v>8147</v>
      </c>
      <c r="E9564" s="752" t="s">
        <v>430</v>
      </c>
      <c r="F9564" s="752" t="s">
        <v>1698</v>
      </c>
    </row>
    <row r="9565" spans="2:9" x14ac:dyDescent="0.35">
      <c r="B9565" s="752" t="s">
        <v>1700</v>
      </c>
      <c r="C9565" s="752">
        <v>4405</v>
      </c>
      <c r="D9565" s="343" t="s">
        <v>8146</v>
      </c>
      <c r="E9565" s="752" t="s">
        <v>430</v>
      </c>
      <c r="F9565" s="752" t="s">
        <v>1698</v>
      </c>
    </row>
    <row r="9566" spans="2:9" x14ac:dyDescent="0.35">
      <c r="B9566" s="752" t="s">
        <v>1700</v>
      </c>
      <c r="C9566" s="752">
        <v>4405</v>
      </c>
      <c r="D9566" s="343" t="s">
        <v>8145</v>
      </c>
      <c r="E9566" s="752" t="s">
        <v>430</v>
      </c>
      <c r="F9566" s="752" t="s">
        <v>1698</v>
      </c>
    </row>
    <row r="9567" spans="2:9" x14ac:dyDescent="0.35">
      <c r="B9567" s="752" t="s">
        <v>1700</v>
      </c>
      <c r="C9567" s="752">
        <v>4405</v>
      </c>
      <c r="D9567" s="343" t="s">
        <v>8144</v>
      </c>
      <c r="E9567" s="752" t="s">
        <v>430</v>
      </c>
      <c r="F9567" s="752" t="s">
        <v>1698</v>
      </c>
    </row>
    <row r="9568" spans="2:9" x14ac:dyDescent="0.35">
      <c r="B9568" s="752" t="s">
        <v>1700</v>
      </c>
      <c r="C9568" s="752">
        <v>4405</v>
      </c>
      <c r="D9568" s="343" t="s">
        <v>8143</v>
      </c>
      <c r="E9568" s="752" t="s">
        <v>430</v>
      </c>
      <c r="F9568" s="752" t="s">
        <v>1698</v>
      </c>
    </row>
    <row r="9569" spans="2:9" s="757" customFormat="1" x14ac:dyDescent="0.35">
      <c r="B9569" s="752" t="s">
        <v>1700</v>
      </c>
      <c r="C9569" s="752">
        <v>4405</v>
      </c>
      <c r="D9569" s="343" t="s">
        <v>8142</v>
      </c>
      <c r="E9569" s="752" t="s">
        <v>430</v>
      </c>
      <c r="F9569" s="752" t="s">
        <v>1698</v>
      </c>
      <c r="I9569" s="758"/>
    </row>
    <row r="9570" spans="2:9" s="757" customFormat="1" x14ac:dyDescent="0.35">
      <c r="B9570" s="752" t="s">
        <v>1700</v>
      </c>
      <c r="C9570" s="752">
        <v>4405</v>
      </c>
      <c r="D9570" s="343" t="s">
        <v>8141</v>
      </c>
      <c r="E9570" s="752" t="s">
        <v>430</v>
      </c>
      <c r="F9570" s="752" t="s">
        <v>1698</v>
      </c>
      <c r="I9570" s="758"/>
    </row>
    <row r="9571" spans="2:9" x14ac:dyDescent="0.35">
      <c r="B9571" s="752" t="s">
        <v>1700</v>
      </c>
      <c r="C9571" s="752">
        <v>4405</v>
      </c>
      <c r="D9571" s="343" t="s">
        <v>8140</v>
      </c>
      <c r="E9571" s="752" t="s">
        <v>430</v>
      </c>
      <c r="F9571" s="752" t="s">
        <v>1698</v>
      </c>
    </row>
    <row r="9572" spans="2:9" x14ac:dyDescent="0.35">
      <c r="B9572" s="752" t="s">
        <v>1700</v>
      </c>
      <c r="C9572" s="752">
        <v>4405</v>
      </c>
      <c r="D9572" s="343" t="s">
        <v>8139</v>
      </c>
      <c r="E9572" s="752" t="s">
        <v>430</v>
      </c>
      <c r="F9572" s="752" t="s">
        <v>1698</v>
      </c>
    </row>
    <row r="9573" spans="2:9" x14ac:dyDescent="0.35">
      <c r="B9573" s="752" t="s">
        <v>1700</v>
      </c>
      <c r="C9573" s="752">
        <v>4406</v>
      </c>
      <c r="D9573" s="343" t="s">
        <v>8138</v>
      </c>
      <c r="E9573" s="752" t="s">
        <v>430</v>
      </c>
      <c r="F9573" s="752" t="s">
        <v>1698</v>
      </c>
    </row>
    <row r="9574" spans="2:9" x14ac:dyDescent="0.35">
      <c r="B9574" s="752" t="s">
        <v>1700</v>
      </c>
      <c r="C9574" s="752">
        <v>4406</v>
      </c>
      <c r="D9574" s="343" t="s">
        <v>8137</v>
      </c>
      <c r="E9574" s="752" t="s">
        <v>430</v>
      </c>
      <c r="F9574" s="752" t="s">
        <v>1698</v>
      </c>
    </row>
    <row r="9575" spans="2:9" s="757" customFormat="1" x14ac:dyDescent="0.35">
      <c r="B9575" s="752" t="s">
        <v>1700</v>
      </c>
      <c r="C9575" s="752">
        <v>4406</v>
      </c>
      <c r="D9575" s="343" t="s">
        <v>8136</v>
      </c>
      <c r="E9575" s="752" t="s">
        <v>430</v>
      </c>
      <c r="F9575" s="752" t="s">
        <v>1698</v>
      </c>
      <c r="I9575" s="758"/>
    </row>
    <row r="9576" spans="2:9" x14ac:dyDescent="0.35">
      <c r="B9576" s="752" t="s">
        <v>1700</v>
      </c>
      <c r="C9576" s="752">
        <v>4406</v>
      </c>
      <c r="D9576" s="343" t="s">
        <v>8135</v>
      </c>
      <c r="E9576" s="752" t="s">
        <v>430</v>
      </c>
      <c r="F9576" s="752" t="s">
        <v>1698</v>
      </c>
    </row>
    <row r="9577" spans="2:9" x14ac:dyDescent="0.35">
      <c r="B9577" s="752" t="s">
        <v>1700</v>
      </c>
      <c r="C9577" s="752">
        <v>4406</v>
      </c>
      <c r="D9577" s="343" t="s">
        <v>8134</v>
      </c>
      <c r="E9577" s="752" t="s">
        <v>430</v>
      </c>
      <c r="F9577" s="752" t="s">
        <v>1698</v>
      </c>
    </row>
    <row r="9578" spans="2:9" x14ac:dyDescent="0.35">
      <c r="B9578" s="752" t="s">
        <v>1700</v>
      </c>
      <c r="C9578" s="752">
        <v>4406</v>
      </c>
      <c r="D9578" s="343" t="s">
        <v>8133</v>
      </c>
      <c r="E9578" s="752" t="s">
        <v>430</v>
      </c>
      <c r="F9578" s="752" t="s">
        <v>1698</v>
      </c>
    </row>
    <row r="9579" spans="2:9" x14ac:dyDescent="0.35">
      <c r="B9579" s="752" t="s">
        <v>1700</v>
      </c>
      <c r="C9579" s="752">
        <v>4406</v>
      </c>
      <c r="D9579" s="343" t="s">
        <v>8132</v>
      </c>
      <c r="E9579" s="752" t="s">
        <v>430</v>
      </c>
      <c r="F9579" s="752" t="s">
        <v>1698</v>
      </c>
    </row>
    <row r="9580" spans="2:9" x14ac:dyDescent="0.35">
      <c r="B9580" s="752" t="s">
        <v>1700</v>
      </c>
      <c r="C9580" s="752">
        <v>4406</v>
      </c>
      <c r="D9580" s="343" t="s">
        <v>8131</v>
      </c>
      <c r="E9580" s="752" t="s">
        <v>430</v>
      </c>
      <c r="F9580" s="752" t="s">
        <v>1698</v>
      </c>
    </row>
    <row r="9581" spans="2:9" x14ac:dyDescent="0.35">
      <c r="B9581" s="752" t="s">
        <v>1700</v>
      </c>
      <c r="C9581" s="752">
        <v>4406</v>
      </c>
      <c r="D9581" s="343" t="s">
        <v>8130</v>
      </c>
      <c r="E9581" s="752" t="s">
        <v>430</v>
      </c>
      <c r="F9581" s="752" t="s">
        <v>1698</v>
      </c>
    </row>
    <row r="9582" spans="2:9" x14ac:dyDescent="0.35">
      <c r="B9582" s="752" t="s">
        <v>1700</v>
      </c>
      <c r="C9582" s="752">
        <v>4406</v>
      </c>
      <c r="D9582" s="343" t="s">
        <v>8129</v>
      </c>
      <c r="E9582" s="752" t="s">
        <v>430</v>
      </c>
      <c r="F9582" s="752" t="s">
        <v>1698</v>
      </c>
    </row>
    <row r="9583" spans="2:9" x14ac:dyDescent="0.35">
      <c r="B9583" s="752" t="s">
        <v>1700</v>
      </c>
      <c r="C9583" s="752">
        <v>4406</v>
      </c>
      <c r="D9583" s="343" t="s">
        <v>8128</v>
      </c>
      <c r="E9583" s="752" t="s">
        <v>430</v>
      </c>
      <c r="F9583" s="752" t="s">
        <v>1698</v>
      </c>
    </row>
    <row r="9584" spans="2:9" x14ac:dyDescent="0.35">
      <c r="B9584" s="752" t="s">
        <v>1700</v>
      </c>
      <c r="C9584" s="752">
        <v>4406</v>
      </c>
      <c r="D9584" s="343" t="s">
        <v>8127</v>
      </c>
      <c r="E9584" s="752" t="s">
        <v>430</v>
      </c>
      <c r="F9584" s="752" t="s">
        <v>1698</v>
      </c>
    </row>
    <row r="9585" spans="2:9" x14ac:dyDescent="0.35">
      <c r="B9585" s="752" t="s">
        <v>1700</v>
      </c>
      <c r="C9585" s="752">
        <v>4406</v>
      </c>
      <c r="D9585" s="343" t="s">
        <v>8126</v>
      </c>
      <c r="E9585" s="752" t="s">
        <v>430</v>
      </c>
      <c r="F9585" s="752" t="s">
        <v>1698</v>
      </c>
    </row>
    <row r="9586" spans="2:9" x14ac:dyDescent="0.35">
      <c r="B9586" s="752" t="s">
        <v>1700</v>
      </c>
      <c r="C9586" s="752">
        <v>4406</v>
      </c>
      <c r="D9586" s="343" t="s">
        <v>8125</v>
      </c>
      <c r="E9586" s="752" t="s">
        <v>430</v>
      </c>
      <c r="F9586" s="752" t="s">
        <v>1698</v>
      </c>
    </row>
    <row r="9587" spans="2:9" x14ac:dyDescent="0.35">
      <c r="B9587" s="752" t="s">
        <v>1700</v>
      </c>
      <c r="C9587" s="752">
        <v>4407</v>
      </c>
      <c r="D9587" s="343" t="s">
        <v>7404</v>
      </c>
      <c r="E9587" s="752" t="s">
        <v>430</v>
      </c>
      <c r="F9587" s="752" t="s">
        <v>1698</v>
      </c>
    </row>
    <row r="9588" spans="2:9" x14ac:dyDescent="0.35">
      <c r="B9588" s="752" t="s">
        <v>1700</v>
      </c>
      <c r="C9588" s="752">
        <v>4407</v>
      </c>
      <c r="D9588" s="343" t="s">
        <v>8124</v>
      </c>
      <c r="E9588" s="752" t="s">
        <v>430</v>
      </c>
      <c r="F9588" s="752" t="s">
        <v>1698</v>
      </c>
    </row>
    <row r="9589" spans="2:9" x14ac:dyDescent="0.35">
      <c r="B9589" s="752" t="s">
        <v>1700</v>
      </c>
      <c r="C9589" s="752">
        <v>4407</v>
      </c>
      <c r="D9589" s="343" t="s">
        <v>8123</v>
      </c>
      <c r="E9589" s="752" t="s">
        <v>430</v>
      </c>
      <c r="F9589" s="752" t="s">
        <v>1698</v>
      </c>
    </row>
    <row r="9590" spans="2:9" x14ac:dyDescent="0.35">
      <c r="B9590" s="752" t="s">
        <v>1700</v>
      </c>
      <c r="C9590" s="752">
        <v>4407</v>
      </c>
      <c r="D9590" s="343" t="s">
        <v>8122</v>
      </c>
      <c r="E9590" s="752" t="s">
        <v>430</v>
      </c>
      <c r="F9590" s="752" t="s">
        <v>1698</v>
      </c>
    </row>
    <row r="9591" spans="2:9" x14ac:dyDescent="0.35">
      <c r="B9591" s="752" t="s">
        <v>1700</v>
      </c>
      <c r="C9591" s="752">
        <v>4408</v>
      </c>
      <c r="D9591" s="343" t="s">
        <v>8121</v>
      </c>
      <c r="E9591" s="752" t="s">
        <v>430</v>
      </c>
      <c r="F9591" s="752" t="s">
        <v>1698</v>
      </c>
    </row>
    <row r="9592" spans="2:9" x14ac:dyDescent="0.35">
      <c r="B9592" s="752" t="s">
        <v>1700</v>
      </c>
      <c r="C9592" s="752">
        <v>4408</v>
      </c>
      <c r="D9592" s="343" t="s">
        <v>8120</v>
      </c>
      <c r="E9592" s="752" t="s">
        <v>430</v>
      </c>
      <c r="F9592" s="752" t="s">
        <v>1698</v>
      </c>
    </row>
    <row r="9593" spans="2:9" x14ac:dyDescent="0.35">
      <c r="B9593" s="752" t="s">
        <v>1700</v>
      </c>
      <c r="C9593" s="752">
        <v>4410</v>
      </c>
      <c r="D9593" s="343" t="s">
        <v>8119</v>
      </c>
      <c r="E9593" s="752" t="s">
        <v>430</v>
      </c>
      <c r="F9593" s="752" t="s">
        <v>1698</v>
      </c>
    </row>
    <row r="9594" spans="2:9" x14ac:dyDescent="0.35">
      <c r="B9594" s="752" t="s">
        <v>1700</v>
      </c>
      <c r="C9594" s="752">
        <v>4410</v>
      </c>
      <c r="D9594" s="343" t="s">
        <v>8118</v>
      </c>
      <c r="E9594" s="752" t="s">
        <v>430</v>
      </c>
      <c r="F9594" s="752" t="s">
        <v>1698</v>
      </c>
    </row>
    <row r="9595" spans="2:9" x14ac:dyDescent="0.35">
      <c r="B9595" s="752" t="s">
        <v>1700</v>
      </c>
      <c r="C9595" s="752">
        <v>4410</v>
      </c>
      <c r="D9595" s="343" t="s">
        <v>8117</v>
      </c>
      <c r="E9595" s="752" t="s">
        <v>430</v>
      </c>
      <c r="F9595" s="752" t="s">
        <v>1698</v>
      </c>
    </row>
    <row r="9596" spans="2:9" x14ac:dyDescent="0.35">
      <c r="B9596" s="752" t="s">
        <v>1700</v>
      </c>
      <c r="C9596" s="752">
        <v>4410</v>
      </c>
      <c r="D9596" s="343" t="s">
        <v>8116</v>
      </c>
      <c r="E9596" s="752" t="s">
        <v>430</v>
      </c>
      <c r="F9596" s="752" t="s">
        <v>1698</v>
      </c>
    </row>
    <row r="9597" spans="2:9" x14ac:dyDescent="0.35">
      <c r="B9597" s="752" t="s">
        <v>1700</v>
      </c>
      <c r="C9597" s="752">
        <v>4410</v>
      </c>
      <c r="D9597" s="343" t="s">
        <v>8115</v>
      </c>
      <c r="E9597" s="752" t="s">
        <v>430</v>
      </c>
      <c r="F9597" s="752" t="s">
        <v>1698</v>
      </c>
    </row>
    <row r="9598" spans="2:9" s="343" customFormat="1" x14ac:dyDescent="0.35">
      <c r="B9598" s="752" t="s">
        <v>1700</v>
      </c>
      <c r="C9598" s="752">
        <v>4410</v>
      </c>
      <c r="D9598" s="343" t="s">
        <v>8114</v>
      </c>
      <c r="E9598" s="752" t="s">
        <v>430</v>
      </c>
      <c r="F9598" s="752" t="s">
        <v>1698</v>
      </c>
      <c r="I9598" s="756"/>
    </row>
    <row r="9599" spans="2:9" x14ac:dyDescent="0.35">
      <c r="B9599" s="752" t="s">
        <v>1700</v>
      </c>
      <c r="C9599" s="752">
        <v>4411</v>
      </c>
      <c r="D9599" s="343" t="s">
        <v>8113</v>
      </c>
      <c r="E9599" s="752" t="s">
        <v>430</v>
      </c>
      <c r="F9599" s="752" t="s">
        <v>1698</v>
      </c>
    </row>
    <row r="9600" spans="2:9" s="343" customFormat="1" x14ac:dyDescent="0.35">
      <c r="B9600" s="752" t="s">
        <v>1700</v>
      </c>
      <c r="C9600" s="752">
        <v>4411</v>
      </c>
      <c r="D9600" s="343" t="s">
        <v>8112</v>
      </c>
      <c r="E9600" s="752" t="s">
        <v>430</v>
      </c>
      <c r="F9600" s="752" t="s">
        <v>1698</v>
      </c>
      <c r="I9600" s="756"/>
    </row>
    <row r="9601" spans="2:9" x14ac:dyDescent="0.35">
      <c r="B9601" s="752" t="s">
        <v>1700</v>
      </c>
      <c r="C9601" s="752">
        <v>4412</v>
      </c>
      <c r="D9601" s="343" t="s">
        <v>8111</v>
      </c>
      <c r="E9601" s="752" t="s">
        <v>430</v>
      </c>
      <c r="F9601" s="752" t="s">
        <v>1698</v>
      </c>
    </row>
    <row r="9602" spans="2:9" x14ac:dyDescent="0.35">
      <c r="B9602" s="752" t="s">
        <v>1700</v>
      </c>
      <c r="C9602" s="752">
        <v>4412</v>
      </c>
      <c r="D9602" s="343" t="s">
        <v>8110</v>
      </c>
      <c r="E9602" s="752" t="s">
        <v>430</v>
      </c>
      <c r="F9602" s="752" t="s">
        <v>1698</v>
      </c>
    </row>
    <row r="9603" spans="2:9" x14ac:dyDescent="0.35">
      <c r="B9603" s="752" t="s">
        <v>1700</v>
      </c>
      <c r="C9603" s="752">
        <v>4413</v>
      </c>
      <c r="D9603" s="343" t="s">
        <v>4796</v>
      </c>
      <c r="E9603" s="752" t="s">
        <v>430</v>
      </c>
      <c r="F9603" s="752" t="s">
        <v>222</v>
      </c>
    </row>
    <row r="9604" spans="2:9" x14ac:dyDescent="0.35">
      <c r="B9604" s="752" t="s">
        <v>1700</v>
      </c>
      <c r="C9604" s="752">
        <v>4413</v>
      </c>
      <c r="D9604" s="343" t="s">
        <v>8109</v>
      </c>
      <c r="E9604" s="752" t="s">
        <v>430</v>
      </c>
      <c r="F9604" s="752" t="s">
        <v>222</v>
      </c>
    </row>
    <row r="9605" spans="2:9" x14ac:dyDescent="0.35">
      <c r="B9605" s="752" t="s">
        <v>1700</v>
      </c>
      <c r="C9605" s="752">
        <v>4413</v>
      </c>
      <c r="D9605" s="343" t="s">
        <v>8108</v>
      </c>
      <c r="E9605" s="752" t="s">
        <v>430</v>
      </c>
      <c r="F9605" s="752" t="s">
        <v>222</v>
      </c>
    </row>
    <row r="9606" spans="2:9" x14ac:dyDescent="0.35">
      <c r="B9606" s="752" t="s">
        <v>1700</v>
      </c>
      <c r="C9606" s="752">
        <v>4413</v>
      </c>
      <c r="D9606" s="343" t="s">
        <v>8107</v>
      </c>
      <c r="E9606" s="752" t="s">
        <v>430</v>
      </c>
      <c r="F9606" s="752" t="s">
        <v>222</v>
      </c>
    </row>
    <row r="9607" spans="2:9" x14ac:dyDescent="0.35">
      <c r="B9607" s="752" t="s">
        <v>1700</v>
      </c>
      <c r="C9607" s="752">
        <v>4413</v>
      </c>
      <c r="D9607" s="343" t="s">
        <v>8106</v>
      </c>
      <c r="E9607" s="752" t="s">
        <v>430</v>
      </c>
      <c r="F9607" s="752" t="s">
        <v>222</v>
      </c>
    </row>
    <row r="9608" spans="2:9" x14ac:dyDescent="0.35">
      <c r="B9608" s="752" t="s">
        <v>1700</v>
      </c>
      <c r="C9608" s="752">
        <v>4413</v>
      </c>
      <c r="D9608" s="343" t="s">
        <v>8105</v>
      </c>
      <c r="E9608" s="752" t="s">
        <v>430</v>
      </c>
      <c r="F9608" s="752" t="s">
        <v>222</v>
      </c>
    </row>
    <row r="9609" spans="2:9" s="757" customFormat="1" x14ac:dyDescent="0.35">
      <c r="B9609" s="752" t="s">
        <v>1700</v>
      </c>
      <c r="C9609" s="752">
        <v>4413</v>
      </c>
      <c r="D9609" s="343" t="s">
        <v>8104</v>
      </c>
      <c r="E9609" s="752" t="s">
        <v>430</v>
      </c>
      <c r="F9609" s="752" t="s">
        <v>222</v>
      </c>
      <c r="I9609" s="758"/>
    </row>
    <row r="9610" spans="2:9" s="757" customFormat="1" x14ac:dyDescent="0.35">
      <c r="B9610" s="752" t="s">
        <v>1700</v>
      </c>
      <c r="C9610" s="752">
        <v>4413</v>
      </c>
      <c r="D9610" s="343" t="s">
        <v>8103</v>
      </c>
      <c r="E9610" s="752" t="s">
        <v>430</v>
      </c>
      <c r="F9610" s="752" t="s">
        <v>222</v>
      </c>
      <c r="I9610" s="758"/>
    </row>
    <row r="9611" spans="2:9" s="343" customFormat="1" x14ac:dyDescent="0.35">
      <c r="B9611" s="752" t="s">
        <v>1700</v>
      </c>
      <c r="C9611" s="752">
        <v>4413</v>
      </c>
      <c r="D9611" s="343" t="s">
        <v>8102</v>
      </c>
      <c r="E9611" s="752" t="s">
        <v>430</v>
      </c>
      <c r="F9611" s="752" t="s">
        <v>222</v>
      </c>
      <c r="I9611" s="756"/>
    </row>
    <row r="9612" spans="2:9" s="343" customFormat="1" x14ac:dyDescent="0.35">
      <c r="B9612" s="752" t="s">
        <v>1700</v>
      </c>
      <c r="C9612" s="752">
        <v>4413</v>
      </c>
      <c r="D9612" s="343" t="s">
        <v>8101</v>
      </c>
      <c r="E9612" s="752" t="s">
        <v>430</v>
      </c>
      <c r="F9612" s="752" t="s">
        <v>222</v>
      </c>
      <c r="I9612" s="756"/>
    </row>
    <row r="9613" spans="2:9" s="343" customFormat="1" x14ac:dyDescent="0.35">
      <c r="B9613" s="752" t="s">
        <v>1700</v>
      </c>
      <c r="C9613" s="752">
        <v>4413</v>
      </c>
      <c r="D9613" s="343" t="s">
        <v>8100</v>
      </c>
      <c r="E9613" s="752" t="s">
        <v>430</v>
      </c>
      <c r="F9613" s="752" t="s">
        <v>222</v>
      </c>
      <c r="I9613" s="756"/>
    </row>
    <row r="9614" spans="2:9" x14ac:dyDescent="0.35">
      <c r="B9614" s="752" t="s">
        <v>1700</v>
      </c>
      <c r="C9614" s="752">
        <v>4413</v>
      </c>
      <c r="D9614" s="343" t="s">
        <v>8099</v>
      </c>
      <c r="E9614" s="752" t="s">
        <v>430</v>
      </c>
      <c r="F9614" s="752" t="s">
        <v>222</v>
      </c>
    </row>
    <row r="9615" spans="2:9" s="343" customFormat="1" x14ac:dyDescent="0.35">
      <c r="B9615" s="752" t="s">
        <v>1700</v>
      </c>
      <c r="C9615" s="752">
        <v>4413</v>
      </c>
      <c r="D9615" s="343" t="s">
        <v>8098</v>
      </c>
      <c r="E9615" s="752" t="s">
        <v>430</v>
      </c>
      <c r="F9615" s="752" t="s">
        <v>222</v>
      </c>
      <c r="I9615" s="756"/>
    </row>
    <row r="9616" spans="2:9" s="343" customFormat="1" x14ac:dyDescent="0.35">
      <c r="B9616" s="752" t="s">
        <v>1700</v>
      </c>
      <c r="C9616" s="752">
        <v>4413</v>
      </c>
      <c r="D9616" s="343" t="s">
        <v>8097</v>
      </c>
      <c r="E9616" s="752" t="s">
        <v>430</v>
      </c>
      <c r="F9616" s="752" t="s">
        <v>222</v>
      </c>
      <c r="I9616" s="756"/>
    </row>
    <row r="9617" spans="2:9" s="343" customFormat="1" x14ac:dyDescent="0.35">
      <c r="B9617" s="752" t="s">
        <v>1700</v>
      </c>
      <c r="C9617" s="752">
        <v>4413</v>
      </c>
      <c r="D9617" s="343" t="s">
        <v>8096</v>
      </c>
      <c r="E9617" s="752" t="s">
        <v>430</v>
      </c>
      <c r="F9617" s="752" t="s">
        <v>222</v>
      </c>
      <c r="I9617" s="756"/>
    </row>
    <row r="9618" spans="2:9" s="343" customFormat="1" x14ac:dyDescent="0.35">
      <c r="B9618" s="752" t="s">
        <v>1700</v>
      </c>
      <c r="C9618" s="752">
        <v>4413</v>
      </c>
      <c r="D9618" s="343" t="s">
        <v>8095</v>
      </c>
      <c r="E9618" s="752" t="s">
        <v>430</v>
      </c>
      <c r="F9618" s="752" t="s">
        <v>222</v>
      </c>
      <c r="I9618" s="756"/>
    </row>
    <row r="9619" spans="2:9" s="343" customFormat="1" x14ac:dyDescent="0.35">
      <c r="B9619" s="752" t="s">
        <v>1700</v>
      </c>
      <c r="C9619" s="752">
        <v>4413</v>
      </c>
      <c r="D9619" s="343" t="s">
        <v>3909</v>
      </c>
      <c r="E9619" s="752" t="s">
        <v>430</v>
      </c>
      <c r="F9619" s="752" t="s">
        <v>222</v>
      </c>
      <c r="I9619" s="756"/>
    </row>
    <row r="9620" spans="2:9" s="343" customFormat="1" x14ac:dyDescent="0.35">
      <c r="B9620" s="752" t="s">
        <v>1700</v>
      </c>
      <c r="C9620" s="752">
        <v>4413</v>
      </c>
      <c r="D9620" s="343" t="s">
        <v>8094</v>
      </c>
      <c r="E9620" s="752" t="s">
        <v>430</v>
      </c>
      <c r="F9620" s="752" t="s">
        <v>222</v>
      </c>
      <c r="I9620" s="756"/>
    </row>
    <row r="9621" spans="2:9" x14ac:dyDescent="0.35">
      <c r="B9621" s="752" t="s">
        <v>1700</v>
      </c>
      <c r="C9621" s="752">
        <v>4413</v>
      </c>
      <c r="D9621" s="343" t="s">
        <v>2458</v>
      </c>
      <c r="E9621" s="752" t="s">
        <v>430</v>
      </c>
      <c r="F9621" s="752" t="s">
        <v>222</v>
      </c>
    </row>
    <row r="9622" spans="2:9" x14ac:dyDescent="0.35">
      <c r="B9622" s="752" t="s">
        <v>1700</v>
      </c>
      <c r="C9622" s="752">
        <v>4413</v>
      </c>
      <c r="D9622" s="343" t="s">
        <v>8093</v>
      </c>
      <c r="E9622" s="752" t="s">
        <v>430</v>
      </c>
      <c r="F9622" s="752" t="s">
        <v>222</v>
      </c>
    </row>
    <row r="9623" spans="2:9" x14ac:dyDescent="0.35">
      <c r="B9623" s="752" t="s">
        <v>1700</v>
      </c>
      <c r="C9623" s="752">
        <v>4413</v>
      </c>
      <c r="D9623" s="343" t="s">
        <v>4052</v>
      </c>
      <c r="E9623" s="752" t="s">
        <v>430</v>
      </c>
      <c r="F9623" s="752" t="s">
        <v>222</v>
      </c>
    </row>
    <row r="9624" spans="2:9" x14ac:dyDescent="0.35">
      <c r="B9624" s="752" t="s">
        <v>1700</v>
      </c>
      <c r="C9624" s="752">
        <v>4413</v>
      </c>
      <c r="D9624" s="343" t="s">
        <v>8092</v>
      </c>
      <c r="E9624" s="752" t="s">
        <v>430</v>
      </c>
      <c r="F9624" s="752" t="s">
        <v>222</v>
      </c>
    </row>
    <row r="9625" spans="2:9" x14ac:dyDescent="0.35">
      <c r="B9625" s="752" t="s">
        <v>1700</v>
      </c>
      <c r="C9625" s="752">
        <v>4413</v>
      </c>
      <c r="D9625" s="343" t="s">
        <v>8091</v>
      </c>
      <c r="E9625" s="752" t="s">
        <v>430</v>
      </c>
      <c r="F9625" s="752" t="s">
        <v>222</v>
      </c>
    </row>
    <row r="9626" spans="2:9" s="757" customFormat="1" x14ac:dyDescent="0.35">
      <c r="B9626" s="752" t="s">
        <v>1700</v>
      </c>
      <c r="C9626" s="752">
        <v>4413</v>
      </c>
      <c r="D9626" s="343" t="s">
        <v>8090</v>
      </c>
      <c r="E9626" s="752" t="s">
        <v>430</v>
      </c>
      <c r="F9626" s="752" t="s">
        <v>222</v>
      </c>
      <c r="I9626" s="758"/>
    </row>
    <row r="9627" spans="2:9" s="757" customFormat="1" x14ac:dyDescent="0.35">
      <c r="B9627" s="752" t="s">
        <v>1700</v>
      </c>
      <c r="C9627" s="752">
        <v>4415</v>
      </c>
      <c r="D9627" s="343" t="s">
        <v>8089</v>
      </c>
      <c r="E9627" s="752" t="s">
        <v>430</v>
      </c>
      <c r="F9627" s="752" t="s">
        <v>222</v>
      </c>
      <c r="I9627" s="758"/>
    </row>
    <row r="9628" spans="2:9" s="343" customFormat="1" x14ac:dyDescent="0.35">
      <c r="B9628" s="752" t="s">
        <v>1700</v>
      </c>
      <c r="C9628" s="752">
        <v>4415</v>
      </c>
      <c r="D9628" s="343" t="s">
        <v>8088</v>
      </c>
      <c r="E9628" s="752" t="s">
        <v>430</v>
      </c>
      <c r="F9628" s="752" t="s">
        <v>222</v>
      </c>
      <c r="I9628" s="756"/>
    </row>
    <row r="9629" spans="2:9" x14ac:dyDescent="0.35">
      <c r="B9629" s="752" t="s">
        <v>1700</v>
      </c>
      <c r="C9629" s="752">
        <v>4415</v>
      </c>
      <c r="D9629" s="343" t="s">
        <v>8087</v>
      </c>
      <c r="E9629" s="752" t="s">
        <v>430</v>
      </c>
      <c r="F9629" s="752" t="s">
        <v>222</v>
      </c>
    </row>
    <row r="9630" spans="2:9" x14ac:dyDescent="0.35">
      <c r="B9630" s="752" t="s">
        <v>1700</v>
      </c>
      <c r="C9630" s="752">
        <v>4415</v>
      </c>
      <c r="D9630" s="343" t="s">
        <v>8086</v>
      </c>
      <c r="E9630" s="752" t="s">
        <v>430</v>
      </c>
      <c r="F9630" s="752" t="s">
        <v>222</v>
      </c>
    </row>
    <row r="9631" spans="2:9" s="757" customFormat="1" x14ac:dyDescent="0.35">
      <c r="B9631" s="752" t="s">
        <v>1700</v>
      </c>
      <c r="C9631" s="752">
        <v>4415</v>
      </c>
      <c r="D9631" s="343" t="s">
        <v>8085</v>
      </c>
      <c r="E9631" s="752" t="s">
        <v>430</v>
      </c>
      <c r="F9631" s="752" t="s">
        <v>222</v>
      </c>
      <c r="I9631" s="758"/>
    </row>
    <row r="9632" spans="2:9" x14ac:dyDescent="0.35">
      <c r="B9632" s="752" t="s">
        <v>1700</v>
      </c>
      <c r="C9632" s="752">
        <v>4415</v>
      </c>
      <c r="D9632" s="343" t="s">
        <v>8084</v>
      </c>
      <c r="E9632" s="752" t="s">
        <v>430</v>
      </c>
      <c r="F9632" s="752" t="s">
        <v>222</v>
      </c>
    </row>
    <row r="9633" spans="2:9" s="757" customFormat="1" x14ac:dyDescent="0.35">
      <c r="B9633" s="752" t="s">
        <v>1700</v>
      </c>
      <c r="C9633" s="752">
        <v>4415</v>
      </c>
      <c r="D9633" s="343" t="s">
        <v>8083</v>
      </c>
      <c r="E9633" s="752" t="s">
        <v>430</v>
      </c>
      <c r="F9633" s="752" t="s">
        <v>222</v>
      </c>
      <c r="I9633" s="758"/>
    </row>
    <row r="9634" spans="2:9" x14ac:dyDescent="0.35">
      <c r="B9634" s="752" t="s">
        <v>1700</v>
      </c>
      <c r="C9634" s="752">
        <v>4415</v>
      </c>
      <c r="D9634" s="343" t="s">
        <v>2392</v>
      </c>
      <c r="E9634" s="752" t="s">
        <v>430</v>
      </c>
      <c r="F9634" s="752" t="s">
        <v>222</v>
      </c>
    </row>
    <row r="9635" spans="2:9" x14ac:dyDescent="0.35">
      <c r="B9635" s="752" t="s">
        <v>1700</v>
      </c>
      <c r="C9635" s="752">
        <v>4416</v>
      </c>
      <c r="D9635" s="343" t="s">
        <v>8082</v>
      </c>
      <c r="E9635" s="752" t="s">
        <v>430</v>
      </c>
      <c r="F9635" s="752" t="s">
        <v>1698</v>
      </c>
    </row>
    <row r="9636" spans="2:9" s="757" customFormat="1" x14ac:dyDescent="0.35">
      <c r="B9636" s="752" t="s">
        <v>1700</v>
      </c>
      <c r="C9636" s="752">
        <v>4416</v>
      </c>
      <c r="D9636" s="343" t="s">
        <v>8081</v>
      </c>
      <c r="E9636" s="752" t="s">
        <v>430</v>
      </c>
      <c r="F9636" s="752" t="s">
        <v>1698</v>
      </c>
      <c r="I9636" s="758"/>
    </row>
    <row r="9637" spans="2:9" x14ac:dyDescent="0.35">
      <c r="B9637" s="752" t="s">
        <v>1700</v>
      </c>
      <c r="C9637" s="752">
        <v>4416</v>
      </c>
      <c r="D9637" s="343" t="s">
        <v>8080</v>
      </c>
      <c r="E9637" s="752" t="s">
        <v>430</v>
      </c>
      <c r="F9637" s="752" t="s">
        <v>1698</v>
      </c>
    </row>
    <row r="9638" spans="2:9" x14ac:dyDescent="0.35">
      <c r="B9638" s="752" t="s">
        <v>1700</v>
      </c>
      <c r="C9638" s="752">
        <v>4416</v>
      </c>
      <c r="D9638" s="343" t="s">
        <v>8079</v>
      </c>
      <c r="E9638" s="752" t="s">
        <v>430</v>
      </c>
      <c r="F9638" s="752" t="s">
        <v>1698</v>
      </c>
    </row>
    <row r="9639" spans="2:9" x14ac:dyDescent="0.35">
      <c r="B9639" s="752" t="s">
        <v>1700</v>
      </c>
      <c r="C9639" s="752">
        <v>4416</v>
      </c>
      <c r="D9639" s="343" t="s">
        <v>8078</v>
      </c>
      <c r="E9639" s="752" t="s">
        <v>430</v>
      </c>
      <c r="F9639" s="752" t="s">
        <v>1698</v>
      </c>
    </row>
    <row r="9640" spans="2:9" x14ac:dyDescent="0.35">
      <c r="B9640" s="752" t="s">
        <v>1700</v>
      </c>
      <c r="C9640" s="752">
        <v>4416</v>
      </c>
      <c r="D9640" s="343" t="s">
        <v>8077</v>
      </c>
      <c r="E9640" s="752" t="s">
        <v>430</v>
      </c>
      <c r="F9640" s="752" t="s">
        <v>1698</v>
      </c>
    </row>
    <row r="9641" spans="2:9" x14ac:dyDescent="0.35">
      <c r="B9641" s="752" t="s">
        <v>1700</v>
      </c>
      <c r="C9641" s="752">
        <v>4417</v>
      </c>
      <c r="D9641" s="343" t="s">
        <v>8076</v>
      </c>
      <c r="E9641" s="752" t="s">
        <v>430</v>
      </c>
      <c r="F9641" s="752" t="s">
        <v>1698</v>
      </c>
    </row>
    <row r="9642" spans="2:9" s="757" customFormat="1" x14ac:dyDescent="0.35">
      <c r="B9642" s="752" t="s">
        <v>1700</v>
      </c>
      <c r="C9642" s="752">
        <v>4417</v>
      </c>
      <c r="D9642" s="343" t="s">
        <v>8075</v>
      </c>
      <c r="E9642" s="752" t="s">
        <v>430</v>
      </c>
      <c r="F9642" s="752" t="s">
        <v>1698</v>
      </c>
      <c r="I9642" s="758"/>
    </row>
    <row r="9643" spans="2:9" x14ac:dyDescent="0.35">
      <c r="B9643" s="752" t="s">
        <v>1700</v>
      </c>
      <c r="C9643" s="752">
        <v>4417</v>
      </c>
      <c r="D9643" s="343" t="s">
        <v>8074</v>
      </c>
      <c r="E9643" s="752" t="s">
        <v>430</v>
      </c>
      <c r="F9643" s="752" t="s">
        <v>1698</v>
      </c>
    </row>
    <row r="9644" spans="2:9" x14ac:dyDescent="0.35">
      <c r="B9644" s="752" t="s">
        <v>1700</v>
      </c>
      <c r="C9644" s="752">
        <v>4417</v>
      </c>
      <c r="D9644" s="343" t="s">
        <v>8073</v>
      </c>
      <c r="E9644" s="752" t="s">
        <v>430</v>
      </c>
      <c r="F9644" s="752" t="s">
        <v>1698</v>
      </c>
    </row>
    <row r="9645" spans="2:9" s="757" customFormat="1" x14ac:dyDescent="0.35">
      <c r="B9645" s="752" t="s">
        <v>1700</v>
      </c>
      <c r="C9645" s="752">
        <v>4417</v>
      </c>
      <c r="D9645" s="343" t="s">
        <v>8072</v>
      </c>
      <c r="E9645" s="752" t="s">
        <v>430</v>
      </c>
      <c r="F9645" s="752" t="s">
        <v>1698</v>
      </c>
      <c r="I9645" s="758"/>
    </row>
    <row r="9646" spans="2:9" x14ac:dyDescent="0.35">
      <c r="B9646" s="752" t="s">
        <v>1700</v>
      </c>
      <c r="C9646" s="752">
        <v>4417</v>
      </c>
      <c r="D9646" s="343" t="s">
        <v>3691</v>
      </c>
      <c r="E9646" s="752" t="s">
        <v>430</v>
      </c>
      <c r="F9646" s="752" t="s">
        <v>1698</v>
      </c>
    </row>
    <row r="9647" spans="2:9" x14ac:dyDescent="0.35">
      <c r="B9647" s="752" t="s">
        <v>1700</v>
      </c>
      <c r="C9647" s="752">
        <v>4417</v>
      </c>
      <c r="D9647" s="343" t="s">
        <v>8071</v>
      </c>
      <c r="E9647" s="752" t="s">
        <v>430</v>
      </c>
      <c r="F9647" s="752" t="s">
        <v>1698</v>
      </c>
    </row>
    <row r="9648" spans="2:9" x14ac:dyDescent="0.35">
      <c r="B9648" s="752" t="s">
        <v>1700</v>
      </c>
      <c r="C9648" s="752">
        <v>4418</v>
      </c>
      <c r="D9648" s="343" t="s">
        <v>8070</v>
      </c>
      <c r="E9648" s="752" t="s">
        <v>430</v>
      </c>
      <c r="F9648" s="752" t="s">
        <v>1698</v>
      </c>
    </row>
    <row r="9649" spans="2:6" x14ac:dyDescent="0.35">
      <c r="B9649" s="752" t="s">
        <v>1700</v>
      </c>
      <c r="C9649" s="752">
        <v>4419</v>
      </c>
      <c r="D9649" s="343" t="s">
        <v>8069</v>
      </c>
      <c r="E9649" s="752" t="s">
        <v>430</v>
      </c>
      <c r="F9649" s="752" t="s">
        <v>1698</v>
      </c>
    </row>
    <row r="9650" spans="2:6" x14ac:dyDescent="0.35">
      <c r="B9650" s="752" t="s">
        <v>1700</v>
      </c>
      <c r="C9650" s="752">
        <v>4419</v>
      </c>
      <c r="D9650" s="343" t="s">
        <v>8068</v>
      </c>
      <c r="E9650" s="752" t="s">
        <v>430</v>
      </c>
      <c r="F9650" s="752" t="s">
        <v>1698</v>
      </c>
    </row>
    <row r="9651" spans="2:6" x14ac:dyDescent="0.35">
      <c r="B9651" s="752" t="s">
        <v>1700</v>
      </c>
      <c r="C9651" s="752">
        <v>4419</v>
      </c>
      <c r="D9651" s="343" t="s">
        <v>8067</v>
      </c>
      <c r="E9651" s="752" t="s">
        <v>430</v>
      </c>
      <c r="F9651" s="752" t="s">
        <v>1698</v>
      </c>
    </row>
    <row r="9652" spans="2:6" x14ac:dyDescent="0.35">
      <c r="B9652" s="752" t="s">
        <v>1700</v>
      </c>
      <c r="C9652" s="752">
        <v>4419</v>
      </c>
      <c r="D9652" s="343" t="s">
        <v>8066</v>
      </c>
      <c r="E9652" s="752" t="s">
        <v>430</v>
      </c>
      <c r="F9652" s="752" t="s">
        <v>1698</v>
      </c>
    </row>
    <row r="9653" spans="2:6" x14ac:dyDescent="0.35">
      <c r="B9653" s="752" t="s">
        <v>1700</v>
      </c>
      <c r="C9653" s="752">
        <v>4419</v>
      </c>
      <c r="D9653" s="343" t="s">
        <v>8065</v>
      </c>
      <c r="E9653" s="752" t="s">
        <v>430</v>
      </c>
      <c r="F9653" s="752" t="s">
        <v>1698</v>
      </c>
    </row>
    <row r="9654" spans="2:6" x14ac:dyDescent="0.35">
      <c r="B9654" s="752" t="s">
        <v>1700</v>
      </c>
      <c r="C9654" s="752">
        <v>4419</v>
      </c>
      <c r="D9654" s="343" t="s">
        <v>8064</v>
      </c>
      <c r="E9654" s="752" t="s">
        <v>430</v>
      </c>
      <c r="F9654" s="752" t="s">
        <v>1698</v>
      </c>
    </row>
    <row r="9655" spans="2:6" x14ac:dyDescent="0.35">
      <c r="B9655" s="752" t="s">
        <v>1700</v>
      </c>
      <c r="C9655" s="752">
        <v>4419</v>
      </c>
      <c r="D9655" s="343" t="s">
        <v>8063</v>
      </c>
      <c r="E9655" s="752" t="s">
        <v>430</v>
      </c>
      <c r="F9655" s="752" t="s">
        <v>1698</v>
      </c>
    </row>
    <row r="9656" spans="2:6" x14ac:dyDescent="0.35">
      <c r="B9656" s="752" t="s">
        <v>1700</v>
      </c>
      <c r="C9656" s="752">
        <v>4420</v>
      </c>
      <c r="D9656" s="343" t="s">
        <v>8062</v>
      </c>
      <c r="E9656" s="752" t="s">
        <v>430</v>
      </c>
      <c r="F9656" s="752" t="s">
        <v>1698</v>
      </c>
    </row>
    <row r="9657" spans="2:6" x14ac:dyDescent="0.35">
      <c r="B9657" s="752" t="s">
        <v>1700</v>
      </c>
      <c r="C9657" s="752">
        <v>4420</v>
      </c>
      <c r="D9657" s="343" t="s">
        <v>8061</v>
      </c>
      <c r="E9657" s="752" t="s">
        <v>430</v>
      </c>
      <c r="F9657" s="752" t="s">
        <v>1698</v>
      </c>
    </row>
    <row r="9658" spans="2:6" x14ac:dyDescent="0.35">
      <c r="B9658" s="752" t="s">
        <v>1700</v>
      </c>
      <c r="C9658" s="752">
        <v>4420</v>
      </c>
      <c r="D9658" s="343" t="s">
        <v>8060</v>
      </c>
      <c r="E9658" s="752" t="s">
        <v>430</v>
      </c>
      <c r="F9658" s="752" t="s">
        <v>1698</v>
      </c>
    </row>
    <row r="9659" spans="2:6" x14ac:dyDescent="0.35">
      <c r="B9659" s="752" t="s">
        <v>1700</v>
      </c>
      <c r="C9659" s="752">
        <v>4420</v>
      </c>
      <c r="D9659" s="343" t="s">
        <v>8059</v>
      </c>
      <c r="E9659" s="752" t="s">
        <v>430</v>
      </c>
      <c r="F9659" s="752" t="s">
        <v>1698</v>
      </c>
    </row>
    <row r="9660" spans="2:6" x14ac:dyDescent="0.35">
      <c r="B9660" s="752" t="s">
        <v>1700</v>
      </c>
      <c r="C9660" s="752">
        <v>4420</v>
      </c>
      <c r="D9660" s="343" t="s">
        <v>8058</v>
      </c>
      <c r="E9660" s="752" t="s">
        <v>430</v>
      </c>
      <c r="F9660" s="752" t="s">
        <v>1698</v>
      </c>
    </row>
    <row r="9661" spans="2:6" x14ac:dyDescent="0.35">
      <c r="B9661" s="752" t="s">
        <v>1700</v>
      </c>
      <c r="C9661" s="752">
        <v>4420</v>
      </c>
      <c r="D9661" s="343" t="s">
        <v>2480</v>
      </c>
      <c r="E9661" s="752" t="s">
        <v>430</v>
      </c>
      <c r="F9661" s="752" t="s">
        <v>1698</v>
      </c>
    </row>
    <row r="9662" spans="2:6" x14ac:dyDescent="0.35">
      <c r="B9662" s="752" t="s">
        <v>1700</v>
      </c>
      <c r="C9662" s="752">
        <v>4420</v>
      </c>
      <c r="D9662" s="343" t="s">
        <v>8057</v>
      </c>
      <c r="E9662" s="752" t="s">
        <v>430</v>
      </c>
      <c r="F9662" s="752" t="s">
        <v>1698</v>
      </c>
    </row>
    <row r="9663" spans="2:6" x14ac:dyDescent="0.35">
      <c r="B9663" s="752" t="s">
        <v>1700</v>
      </c>
      <c r="C9663" s="752">
        <v>4420</v>
      </c>
      <c r="D9663" s="343" t="s">
        <v>8056</v>
      </c>
      <c r="E9663" s="752" t="s">
        <v>430</v>
      </c>
      <c r="F9663" s="752" t="s">
        <v>1698</v>
      </c>
    </row>
    <row r="9664" spans="2:6" x14ac:dyDescent="0.35">
      <c r="B9664" s="752" t="s">
        <v>1700</v>
      </c>
      <c r="C9664" s="752">
        <v>4420</v>
      </c>
      <c r="D9664" s="343" t="s">
        <v>8055</v>
      </c>
      <c r="E9664" s="752" t="s">
        <v>430</v>
      </c>
      <c r="F9664" s="752" t="s">
        <v>1698</v>
      </c>
    </row>
    <row r="9665" spans="2:9" x14ac:dyDescent="0.35">
      <c r="B9665" s="752" t="s">
        <v>1700</v>
      </c>
      <c r="C9665" s="752">
        <v>4420</v>
      </c>
      <c r="D9665" s="343" t="s">
        <v>8054</v>
      </c>
      <c r="E9665" s="752" t="s">
        <v>430</v>
      </c>
      <c r="F9665" s="752" t="s">
        <v>1698</v>
      </c>
    </row>
    <row r="9666" spans="2:9" x14ac:dyDescent="0.35">
      <c r="B9666" s="752" t="s">
        <v>1700</v>
      </c>
      <c r="C9666" s="752">
        <v>4420</v>
      </c>
      <c r="D9666" s="343" t="s">
        <v>8053</v>
      </c>
      <c r="E9666" s="752" t="s">
        <v>430</v>
      </c>
      <c r="F9666" s="752" t="s">
        <v>1698</v>
      </c>
    </row>
    <row r="9667" spans="2:9" x14ac:dyDescent="0.35">
      <c r="B9667" s="752" t="s">
        <v>1700</v>
      </c>
      <c r="C9667" s="752">
        <v>4420</v>
      </c>
      <c r="D9667" s="343" t="s">
        <v>8052</v>
      </c>
      <c r="E9667" s="752" t="s">
        <v>430</v>
      </c>
      <c r="F9667" s="752" t="s">
        <v>1698</v>
      </c>
    </row>
    <row r="9668" spans="2:9" x14ac:dyDescent="0.35">
      <c r="B9668" s="752" t="s">
        <v>1700</v>
      </c>
      <c r="C9668" s="752">
        <v>4421</v>
      </c>
      <c r="D9668" s="343" t="s">
        <v>8051</v>
      </c>
      <c r="E9668" s="752" t="s">
        <v>430</v>
      </c>
      <c r="F9668" s="752" t="s">
        <v>1698</v>
      </c>
    </row>
    <row r="9669" spans="2:9" x14ac:dyDescent="0.35">
      <c r="B9669" s="752" t="s">
        <v>1700</v>
      </c>
      <c r="C9669" s="752">
        <v>4421</v>
      </c>
      <c r="D9669" s="343" t="s">
        <v>8050</v>
      </c>
      <c r="E9669" s="752" t="s">
        <v>430</v>
      </c>
      <c r="F9669" s="752" t="s">
        <v>1698</v>
      </c>
    </row>
    <row r="9670" spans="2:9" s="757" customFormat="1" x14ac:dyDescent="0.35">
      <c r="B9670" s="752" t="s">
        <v>1700</v>
      </c>
      <c r="C9670" s="752">
        <v>4422</v>
      </c>
      <c r="D9670" s="343" t="s">
        <v>8049</v>
      </c>
      <c r="E9670" s="752" t="s">
        <v>430</v>
      </c>
      <c r="F9670" s="752" t="s">
        <v>1698</v>
      </c>
      <c r="I9670" s="758"/>
    </row>
    <row r="9671" spans="2:9" x14ac:dyDescent="0.35">
      <c r="B9671" s="752" t="s">
        <v>1700</v>
      </c>
      <c r="C9671" s="752">
        <v>4422</v>
      </c>
      <c r="D9671" s="343" t="s">
        <v>8048</v>
      </c>
      <c r="E9671" s="752" t="s">
        <v>430</v>
      </c>
      <c r="F9671" s="752" t="s">
        <v>1698</v>
      </c>
    </row>
    <row r="9672" spans="2:9" x14ac:dyDescent="0.35">
      <c r="B9672" s="752" t="s">
        <v>1700</v>
      </c>
      <c r="C9672" s="752">
        <v>4422</v>
      </c>
      <c r="D9672" s="343" t="s">
        <v>8047</v>
      </c>
      <c r="E9672" s="752" t="s">
        <v>430</v>
      </c>
      <c r="F9672" s="752" t="s">
        <v>1698</v>
      </c>
    </row>
    <row r="9673" spans="2:9" x14ac:dyDescent="0.35">
      <c r="B9673" s="752" t="s">
        <v>1700</v>
      </c>
      <c r="C9673" s="752">
        <v>4422</v>
      </c>
      <c r="D9673" s="343" t="s">
        <v>8046</v>
      </c>
      <c r="E9673" s="752" t="s">
        <v>430</v>
      </c>
      <c r="F9673" s="752" t="s">
        <v>1698</v>
      </c>
    </row>
    <row r="9674" spans="2:9" x14ac:dyDescent="0.35">
      <c r="B9674" s="752" t="s">
        <v>1700</v>
      </c>
      <c r="C9674" s="752">
        <v>4422</v>
      </c>
      <c r="D9674" s="343" t="s">
        <v>8045</v>
      </c>
      <c r="E9674" s="752" t="s">
        <v>430</v>
      </c>
      <c r="F9674" s="752" t="s">
        <v>1698</v>
      </c>
    </row>
    <row r="9675" spans="2:9" x14ac:dyDescent="0.35">
      <c r="B9675" s="752" t="s">
        <v>1700</v>
      </c>
      <c r="C9675" s="752">
        <v>4423</v>
      </c>
      <c r="D9675" s="343" t="s">
        <v>8044</v>
      </c>
      <c r="E9675" s="752" t="s">
        <v>430</v>
      </c>
      <c r="F9675" s="752" t="s">
        <v>1698</v>
      </c>
    </row>
    <row r="9676" spans="2:9" x14ac:dyDescent="0.35">
      <c r="B9676" s="752" t="s">
        <v>1700</v>
      </c>
      <c r="C9676" s="752">
        <v>4423</v>
      </c>
      <c r="D9676" s="343" t="s">
        <v>8043</v>
      </c>
      <c r="E9676" s="752" t="s">
        <v>430</v>
      </c>
      <c r="F9676" s="752" t="s">
        <v>1698</v>
      </c>
    </row>
    <row r="9677" spans="2:9" x14ac:dyDescent="0.35">
      <c r="B9677" s="752" t="s">
        <v>1700</v>
      </c>
      <c r="C9677" s="752">
        <v>4424</v>
      </c>
      <c r="D9677" s="343" t="s">
        <v>8042</v>
      </c>
      <c r="E9677" s="752" t="s">
        <v>430</v>
      </c>
      <c r="F9677" s="752" t="s">
        <v>1698</v>
      </c>
    </row>
    <row r="9678" spans="2:9" x14ac:dyDescent="0.35">
      <c r="B9678" s="752" t="s">
        <v>1700</v>
      </c>
      <c r="C9678" s="752">
        <v>4424</v>
      </c>
      <c r="D9678" s="343" t="s">
        <v>8041</v>
      </c>
      <c r="E9678" s="752" t="s">
        <v>430</v>
      </c>
      <c r="F9678" s="752" t="s">
        <v>1698</v>
      </c>
    </row>
    <row r="9679" spans="2:9" x14ac:dyDescent="0.35">
      <c r="B9679" s="752" t="s">
        <v>1700</v>
      </c>
      <c r="C9679" s="752">
        <v>4424</v>
      </c>
      <c r="D9679" s="343" t="s">
        <v>8040</v>
      </c>
      <c r="E9679" s="752" t="s">
        <v>430</v>
      </c>
      <c r="F9679" s="752" t="s">
        <v>1698</v>
      </c>
    </row>
    <row r="9680" spans="2:9" x14ac:dyDescent="0.35">
      <c r="B9680" s="752" t="s">
        <v>1700</v>
      </c>
      <c r="C9680" s="752">
        <v>4425</v>
      </c>
      <c r="D9680" s="343" t="s">
        <v>8039</v>
      </c>
      <c r="E9680" s="752" t="s">
        <v>430</v>
      </c>
      <c r="F9680" s="752" t="s">
        <v>1698</v>
      </c>
    </row>
    <row r="9681" spans="2:6" x14ac:dyDescent="0.35">
      <c r="B9681" s="752" t="s">
        <v>1700</v>
      </c>
      <c r="C9681" s="752">
        <v>4425</v>
      </c>
      <c r="D9681" s="343" t="s">
        <v>8038</v>
      </c>
      <c r="E9681" s="752" t="s">
        <v>430</v>
      </c>
      <c r="F9681" s="752" t="s">
        <v>1698</v>
      </c>
    </row>
    <row r="9682" spans="2:6" x14ac:dyDescent="0.35">
      <c r="B9682" s="752" t="s">
        <v>1700</v>
      </c>
      <c r="C9682" s="752">
        <v>4426</v>
      </c>
      <c r="D9682" s="343" t="s">
        <v>8037</v>
      </c>
      <c r="E9682" s="752" t="s">
        <v>430</v>
      </c>
      <c r="F9682" s="752" t="s">
        <v>1698</v>
      </c>
    </row>
    <row r="9683" spans="2:6" x14ac:dyDescent="0.35">
      <c r="B9683" s="752" t="s">
        <v>1700</v>
      </c>
      <c r="C9683" s="752">
        <v>4426</v>
      </c>
      <c r="D9683" s="343" t="s">
        <v>8036</v>
      </c>
      <c r="E9683" s="752" t="s">
        <v>430</v>
      </c>
      <c r="F9683" s="752" t="s">
        <v>1698</v>
      </c>
    </row>
    <row r="9684" spans="2:6" x14ac:dyDescent="0.35">
      <c r="B9684" s="752" t="s">
        <v>1700</v>
      </c>
      <c r="C9684" s="752">
        <v>4426</v>
      </c>
      <c r="D9684" s="343" t="s">
        <v>8035</v>
      </c>
      <c r="E9684" s="752" t="s">
        <v>430</v>
      </c>
      <c r="F9684" s="752" t="s">
        <v>1698</v>
      </c>
    </row>
    <row r="9685" spans="2:6" x14ac:dyDescent="0.35">
      <c r="B9685" s="752" t="s">
        <v>1700</v>
      </c>
      <c r="C9685" s="752">
        <v>4427</v>
      </c>
      <c r="D9685" s="343" t="s">
        <v>8034</v>
      </c>
      <c r="E9685" s="752" t="s">
        <v>430</v>
      </c>
      <c r="F9685" s="752" t="s">
        <v>1698</v>
      </c>
    </row>
    <row r="9686" spans="2:6" x14ac:dyDescent="0.35">
      <c r="B9686" s="752" t="s">
        <v>1700</v>
      </c>
      <c r="C9686" s="752">
        <v>4427</v>
      </c>
      <c r="D9686" s="343" t="s">
        <v>8033</v>
      </c>
      <c r="E9686" s="752" t="s">
        <v>430</v>
      </c>
      <c r="F9686" s="752" t="s">
        <v>1698</v>
      </c>
    </row>
    <row r="9687" spans="2:6" x14ac:dyDescent="0.35">
      <c r="B9687" s="752" t="s">
        <v>1700</v>
      </c>
      <c r="C9687" s="752">
        <v>4427</v>
      </c>
      <c r="D9687" s="343" t="s">
        <v>8032</v>
      </c>
      <c r="E9687" s="752" t="s">
        <v>430</v>
      </c>
      <c r="F9687" s="752" t="s">
        <v>1698</v>
      </c>
    </row>
    <row r="9688" spans="2:6" x14ac:dyDescent="0.35">
      <c r="B9688" s="752" t="s">
        <v>1700</v>
      </c>
      <c r="C9688" s="752">
        <v>4427</v>
      </c>
      <c r="D9688" s="343" t="s">
        <v>8031</v>
      </c>
      <c r="E9688" s="752" t="s">
        <v>430</v>
      </c>
      <c r="F9688" s="752" t="s">
        <v>1698</v>
      </c>
    </row>
    <row r="9689" spans="2:6" x14ac:dyDescent="0.35">
      <c r="B9689" s="752" t="s">
        <v>1700</v>
      </c>
      <c r="C9689" s="752">
        <v>4428</v>
      </c>
      <c r="D9689" s="343" t="s">
        <v>8030</v>
      </c>
      <c r="E9689" s="752" t="s">
        <v>430</v>
      </c>
      <c r="F9689" s="752" t="s">
        <v>1698</v>
      </c>
    </row>
    <row r="9690" spans="2:6" x14ac:dyDescent="0.35">
      <c r="B9690" s="752" t="s">
        <v>1700</v>
      </c>
      <c r="C9690" s="752">
        <v>4428</v>
      </c>
      <c r="D9690" s="343" t="s">
        <v>8029</v>
      </c>
      <c r="E9690" s="752" t="s">
        <v>430</v>
      </c>
      <c r="F9690" s="752" t="s">
        <v>1698</v>
      </c>
    </row>
    <row r="9691" spans="2:6" x14ac:dyDescent="0.35">
      <c r="B9691" s="752" t="s">
        <v>1700</v>
      </c>
      <c r="C9691" s="752">
        <v>4428</v>
      </c>
      <c r="D9691" s="343" t="s">
        <v>8028</v>
      </c>
      <c r="E9691" s="752" t="s">
        <v>430</v>
      </c>
      <c r="F9691" s="752" t="s">
        <v>1698</v>
      </c>
    </row>
    <row r="9692" spans="2:6" x14ac:dyDescent="0.35">
      <c r="B9692" s="752" t="s">
        <v>1700</v>
      </c>
      <c r="C9692" s="752">
        <v>4428</v>
      </c>
      <c r="D9692" s="343" t="s">
        <v>8027</v>
      </c>
      <c r="E9692" s="752" t="s">
        <v>430</v>
      </c>
      <c r="F9692" s="752" t="s">
        <v>1698</v>
      </c>
    </row>
    <row r="9693" spans="2:6" x14ac:dyDescent="0.35">
      <c r="B9693" s="752" t="s">
        <v>1700</v>
      </c>
      <c r="C9693" s="752">
        <v>4454</v>
      </c>
      <c r="D9693" s="343" t="s">
        <v>8026</v>
      </c>
      <c r="E9693" s="752" t="s">
        <v>430</v>
      </c>
      <c r="F9693" s="752" t="s">
        <v>1698</v>
      </c>
    </row>
    <row r="9694" spans="2:6" x14ac:dyDescent="0.35">
      <c r="B9694" s="752" t="s">
        <v>1700</v>
      </c>
      <c r="C9694" s="752">
        <v>4454</v>
      </c>
      <c r="D9694" s="343" t="s">
        <v>8025</v>
      </c>
      <c r="E9694" s="752" t="s">
        <v>430</v>
      </c>
      <c r="F9694" s="752" t="s">
        <v>1698</v>
      </c>
    </row>
    <row r="9695" spans="2:6" x14ac:dyDescent="0.35">
      <c r="B9695" s="752" t="s">
        <v>1700</v>
      </c>
      <c r="C9695" s="752">
        <v>4454</v>
      </c>
      <c r="D9695" s="343" t="s">
        <v>8024</v>
      </c>
      <c r="E9695" s="752" t="s">
        <v>430</v>
      </c>
      <c r="F9695" s="752" t="s">
        <v>1698</v>
      </c>
    </row>
    <row r="9696" spans="2:6" x14ac:dyDescent="0.35">
      <c r="B9696" s="752" t="s">
        <v>1700</v>
      </c>
      <c r="C9696" s="752">
        <v>4454</v>
      </c>
      <c r="D9696" s="343" t="s">
        <v>8023</v>
      </c>
      <c r="E9696" s="752" t="s">
        <v>430</v>
      </c>
      <c r="F9696" s="752" t="s">
        <v>1698</v>
      </c>
    </row>
    <row r="9697" spans="2:9" x14ac:dyDescent="0.35">
      <c r="B9697" s="752" t="s">
        <v>1700</v>
      </c>
      <c r="C9697" s="752">
        <v>4454</v>
      </c>
      <c r="D9697" s="343" t="s">
        <v>8022</v>
      </c>
      <c r="E9697" s="752" t="s">
        <v>430</v>
      </c>
      <c r="F9697" s="752" t="s">
        <v>1698</v>
      </c>
    </row>
    <row r="9698" spans="2:9" x14ac:dyDescent="0.35">
      <c r="B9698" s="752" t="s">
        <v>1700</v>
      </c>
      <c r="C9698" s="752">
        <v>4454</v>
      </c>
      <c r="D9698" s="343" t="s">
        <v>8021</v>
      </c>
      <c r="E9698" s="752" t="s">
        <v>430</v>
      </c>
      <c r="F9698" s="752" t="s">
        <v>1698</v>
      </c>
    </row>
    <row r="9699" spans="2:9" x14ac:dyDescent="0.35">
      <c r="B9699" s="752" t="s">
        <v>1700</v>
      </c>
      <c r="C9699" s="752">
        <v>4454</v>
      </c>
      <c r="D9699" s="343" t="s">
        <v>8020</v>
      </c>
      <c r="E9699" s="752" t="s">
        <v>430</v>
      </c>
      <c r="F9699" s="752" t="s">
        <v>1698</v>
      </c>
    </row>
    <row r="9700" spans="2:9" x14ac:dyDescent="0.35">
      <c r="B9700" s="752" t="s">
        <v>1700</v>
      </c>
      <c r="C9700" s="752">
        <v>4454</v>
      </c>
      <c r="D9700" s="343" t="s">
        <v>8019</v>
      </c>
      <c r="E9700" s="752" t="s">
        <v>430</v>
      </c>
      <c r="F9700" s="752" t="s">
        <v>1698</v>
      </c>
    </row>
    <row r="9701" spans="2:9" x14ac:dyDescent="0.35">
      <c r="B9701" s="752" t="s">
        <v>1700</v>
      </c>
      <c r="C9701" s="752">
        <v>4454</v>
      </c>
      <c r="D9701" s="343" t="s">
        <v>8018</v>
      </c>
      <c r="E9701" s="752" t="s">
        <v>430</v>
      </c>
      <c r="F9701" s="752" t="s">
        <v>1698</v>
      </c>
    </row>
    <row r="9702" spans="2:9" x14ac:dyDescent="0.35">
      <c r="B9702" s="752" t="s">
        <v>1700</v>
      </c>
      <c r="C9702" s="752">
        <v>4454</v>
      </c>
      <c r="D9702" s="343" t="s">
        <v>8017</v>
      </c>
      <c r="E9702" s="752" t="s">
        <v>430</v>
      </c>
      <c r="F9702" s="752" t="s">
        <v>1698</v>
      </c>
    </row>
    <row r="9703" spans="2:9" x14ac:dyDescent="0.35">
      <c r="B9703" s="752" t="s">
        <v>1700</v>
      </c>
      <c r="C9703" s="752">
        <v>4454</v>
      </c>
      <c r="D9703" s="343" t="s">
        <v>8016</v>
      </c>
      <c r="E9703" s="752" t="s">
        <v>430</v>
      </c>
      <c r="F9703" s="752" t="s">
        <v>1698</v>
      </c>
    </row>
    <row r="9704" spans="2:9" s="757" customFormat="1" x14ac:dyDescent="0.35">
      <c r="B9704" s="752" t="s">
        <v>1700</v>
      </c>
      <c r="C9704" s="752">
        <v>4454</v>
      </c>
      <c r="D9704" s="343" t="s">
        <v>8015</v>
      </c>
      <c r="E9704" s="752" t="s">
        <v>430</v>
      </c>
      <c r="F9704" s="752" t="s">
        <v>1698</v>
      </c>
      <c r="I9704" s="758"/>
    </row>
    <row r="9705" spans="2:9" s="757" customFormat="1" x14ac:dyDescent="0.35">
      <c r="B9705" s="752" t="s">
        <v>1700</v>
      </c>
      <c r="C9705" s="752">
        <v>4454</v>
      </c>
      <c r="D9705" s="343" t="s">
        <v>8014</v>
      </c>
      <c r="E9705" s="752" t="s">
        <v>430</v>
      </c>
      <c r="F9705" s="752" t="s">
        <v>1698</v>
      </c>
      <c r="I9705" s="758"/>
    </row>
    <row r="9706" spans="2:9" x14ac:dyDescent="0.35">
      <c r="B9706" s="752" t="s">
        <v>1700</v>
      </c>
      <c r="C9706" s="752">
        <v>4455</v>
      </c>
      <c r="D9706" s="343" t="s">
        <v>8013</v>
      </c>
      <c r="E9706" s="752" t="s">
        <v>430</v>
      </c>
      <c r="F9706" s="752" t="s">
        <v>1698</v>
      </c>
    </row>
    <row r="9707" spans="2:9" x14ac:dyDescent="0.35">
      <c r="B9707" s="752" t="s">
        <v>1700</v>
      </c>
      <c r="C9707" s="752">
        <v>4455</v>
      </c>
      <c r="D9707" s="343" t="s">
        <v>8012</v>
      </c>
      <c r="E9707" s="752" t="s">
        <v>430</v>
      </c>
      <c r="F9707" s="752" t="s">
        <v>1698</v>
      </c>
    </row>
    <row r="9708" spans="2:9" s="757" customFormat="1" x14ac:dyDescent="0.35">
      <c r="B9708" s="752" t="s">
        <v>1700</v>
      </c>
      <c r="C9708" s="752">
        <v>4455</v>
      </c>
      <c r="D9708" s="343" t="s">
        <v>8011</v>
      </c>
      <c r="E9708" s="752" t="s">
        <v>430</v>
      </c>
      <c r="F9708" s="752" t="s">
        <v>1698</v>
      </c>
      <c r="I9708" s="758"/>
    </row>
    <row r="9709" spans="2:9" x14ac:dyDescent="0.35">
      <c r="B9709" s="752" t="s">
        <v>1700</v>
      </c>
      <c r="C9709" s="752">
        <v>4455</v>
      </c>
      <c r="D9709" s="343" t="s">
        <v>8010</v>
      </c>
      <c r="E9709" s="752" t="s">
        <v>430</v>
      </c>
      <c r="F9709" s="752" t="s">
        <v>1698</v>
      </c>
    </row>
    <row r="9710" spans="2:9" x14ac:dyDescent="0.35">
      <c r="B9710" s="752" t="s">
        <v>1700</v>
      </c>
      <c r="C9710" s="752">
        <v>4455</v>
      </c>
      <c r="D9710" s="343" t="s">
        <v>8009</v>
      </c>
      <c r="E9710" s="752" t="s">
        <v>430</v>
      </c>
      <c r="F9710" s="752" t="s">
        <v>1698</v>
      </c>
    </row>
    <row r="9711" spans="2:9" x14ac:dyDescent="0.35">
      <c r="B9711" s="752" t="s">
        <v>1700</v>
      </c>
      <c r="C9711" s="752">
        <v>4455</v>
      </c>
      <c r="D9711" s="343" t="s">
        <v>2139</v>
      </c>
      <c r="E9711" s="752" t="s">
        <v>430</v>
      </c>
      <c r="F9711" s="752" t="s">
        <v>1698</v>
      </c>
    </row>
    <row r="9712" spans="2:9" x14ac:dyDescent="0.35">
      <c r="B9712" s="752" t="s">
        <v>1700</v>
      </c>
      <c r="C9712" s="752">
        <v>4455</v>
      </c>
      <c r="D9712" s="343" t="s">
        <v>8008</v>
      </c>
      <c r="E9712" s="752" t="s">
        <v>430</v>
      </c>
      <c r="F9712" s="752" t="s">
        <v>1698</v>
      </c>
    </row>
    <row r="9713" spans="2:9" s="757" customFormat="1" x14ac:dyDescent="0.35">
      <c r="B9713" s="752" t="s">
        <v>1700</v>
      </c>
      <c r="C9713" s="752">
        <v>4455</v>
      </c>
      <c r="D9713" s="343" t="s">
        <v>8007</v>
      </c>
      <c r="E9713" s="752" t="s">
        <v>430</v>
      </c>
      <c r="F9713" s="752" t="s">
        <v>1698</v>
      </c>
      <c r="I9713" s="758"/>
    </row>
    <row r="9714" spans="2:9" x14ac:dyDescent="0.35">
      <c r="B9714" s="752" t="s">
        <v>1700</v>
      </c>
      <c r="C9714" s="752">
        <v>4455</v>
      </c>
      <c r="D9714" s="343" t="s">
        <v>8006</v>
      </c>
      <c r="E9714" s="752" t="s">
        <v>430</v>
      </c>
      <c r="F9714" s="752" t="s">
        <v>1698</v>
      </c>
    </row>
    <row r="9715" spans="2:9" x14ac:dyDescent="0.35">
      <c r="B9715" s="752" t="s">
        <v>1700</v>
      </c>
      <c r="C9715" s="752">
        <v>4455</v>
      </c>
      <c r="D9715" s="343" t="s">
        <v>8005</v>
      </c>
      <c r="E9715" s="752" t="s">
        <v>430</v>
      </c>
      <c r="F9715" s="752" t="s">
        <v>1698</v>
      </c>
    </row>
    <row r="9716" spans="2:9" x14ac:dyDescent="0.35">
      <c r="B9716" s="752" t="s">
        <v>1700</v>
      </c>
      <c r="C9716" s="752">
        <v>4455</v>
      </c>
      <c r="D9716" s="343" t="s">
        <v>8004</v>
      </c>
      <c r="E9716" s="752" t="s">
        <v>430</v>
      </c>
      <c r="F9716" s="752" t="s">
        <v>1698</v>
      </c>
    </row>
    <row r="9717" spans="2:9" x14ac:dyDescent="0.35">
      <c r="B9717" s="752" t="s">
        <v>1700</v>
      </c>
      <c r="C9717" s="752">
        <v>4455</v>
      </c>
      <c r="D9717" s="343" t="s">
        <v>8003</v>
      </c>
      <c r="E9717" s="752" t="s">
        <v>430</v>
      </c>
      <c r="F9717" s="752" t="s">
        <v>1698</v>
      </c>
    </row>
    <row r="9718" spans="2:9" s="757" customFormat="1" x14ac:dyDescent="0.35">
      <c r="B9718" s="752" t="s">
        <v>1700</v>
      </c>
      <c r="C9718" s="752">
        <v>4455</v>
      </c>
      <c r="D9718" s="343" t="s">
        <v>8002</v>
      </c>
      <c r="E9718" s="752" t="s">
        <v>430</v>
      </c>
      <c r="F9718" s="752" t="s">
        <v>1698</v>
      </c>
      <c r="I9718" s="758"/>
    </row>
    <row r="9719" spans="2:9" x14ac:dyDescent="0.35">
      <c r="B9719" s="752" t="s">
        <v>1700</v>
      </c>
      <c r="C9719" s="752">
        <v>4455</v>
      </c>
      <c r="D9719" s="343" t="s">
        <v>8001</v>
      </c>
      <c r="E9719" s="752" t="s">
        <v>430</v>
      </c>
      <c r="F9719" s="752" t="s">
        <v>1698</v>
      </c>
    </row>
    <row r="9720" spans="2:9" x14ac:dyDescent="0.35">
      <c r="B9720" s="752" t="s">
        <v>1700</v>
      </c>
      <c r="C9720" s="752">
        <v>4455</v>
      </c>
      <c r="D9720" s="343" t="s">
        <v>8000</v>
      </c>
      <c r="E9720" s="752" t="s">
        <v>430</v>
      </c>
      <c r="F9720" s="752" t="s">
        <v>1698</v>
      </c>
    </row>
    <row r="9721" spans="2:9" s="757" customFormat="1" x14ac:dyDescent="0.35">
      <c r="B9721" s="752" t="s">
        <v>1700</v>
      </c>
      <c r="C9721" s="752">
        <v>4455</v>
      </c>
      <c r="D9721" s="343" t="s">
        <v>7999</v>
      </c>
      <c r="E9721" s="752" t="s">
        <v>430</v>
      </c>
      <c r="F9721" s="752" t="s">
        <v>1698</v>
      </c>
      <c r="I9721" s="758"/>
    </row>
    <row r="9722" spans="2:9" x14ac:dyDescent="0.35">
      <c r="B9722" s="752" t="s">
        <v>1700</v>
      </c>
      <c r="C9722" s="752">
        <v>4455</v>
      </c>
      <c r="D9722" s="343" t="s">
        <v>7998</v>
      </c>
      <c r="E9722" s="752" t="s">
        <v>430</v>
      </c>
      <c r="F9722" s="752" t="s">
        <v>1698</v>
      </c>
    </row>
    <row r="9723" spans="2:9" x14ac:dyDescent="0.35">
      <c r="B9723" s="752" t="s">
        <v>1700</v>
      </c>
      <c r="C9723" s="752">
        <v>4455</v>
      </c>
      <c r="D9723" s="343" t="s">
        <v>7997</v>
      </c>
      <c r="E9723" s="752" t="s">
        <v>430</v>
      </c>
      <c r="F9723" s="752" t="s">
        <v>1698</v>
      </c>
    </row>
    <row r="9724" spans="2:9" x14ac:dyDescent="0.35">
      <c r="B9724" s="752" t="s">
        <v>1700</v>
      </c>
      <c r="C9724" s="752">
        <v>4455</v>
      </c>
      <c r="D9724" s="343" t="s">
        <v>7996</v>
      </c>
      <c r="E9724" s="752" t="s">
        <v>430</v>
      </c>
      <c r="F9724" s="752" t="s">
        <v>1698</v>
      </c>
    </row>
    <row r="9725" spans="2:9" x14ac:dyDescent="0.35">
      <c r="B9725" s="752" t="s">
        <v>1700</v>
      </c>
      <c r="C9725" s="752">
        <v>4461</v>
      </c>
      <c r="D9725" s="343" t="s">
        <v>7995</v>
      </c>
      <c r="E9725" s="752" t="s">
        <v>430</v>
      </c>
      <c r="F9725" s="752" t="s">
        <v>1698</v>
      </c>
    </row>
    <row r="9726" spans="2:9" s="343" customFormat="1" x14ac:dyDescent="0.35">
      <c r="B9726" s="752" t="s">
        <v>1700</v>
      </c>
      <c r="C9726" s="752">
        <v>4462</v>
      </c>
      <c r="D9726" s="343" t="s">
        <v>7994</v>
      </c>
      <c r="E9726" s="752" t="s">
        <v>430</v>
      </c>
      <c r="F9726" s="752" t="s">
        <v>1698</v>
      </c>
      <c r="I9726" s="756"/>
    </row>
    <row r="9727" spans="2:9" x14ac:dyDescent="0.35">
      <c r="B9727" s="752" t="s">
        <v>1700</v>
      </c>
      <c r="C9727" s="752">
        <v>4462</v>
      </c>
      <c r="D9727" s="343" t="s">
        <v>7993</v>
      </c>
      <c r="E9727" s="752" t="s">
        <v>430</v>
      </c>
      <c r="F9727" s="752" t="s">
        <v>1698</v>
      </c>
    </row>
    <row r="9728" spans="2:9" x14ac:dyDescent="0.35">
      <c r="B9728" s="752" t="s">
        <v>1700</v>
      </c>
      <c r="C9728" s="752">
        <v>4462</v>
      </c>
      <c r="D9728" s="343" t="s">
        <v>7992</v>
      </c>
      <c r="E9728" s="752" t="s">
        <v>430</v>
      </c>
      <c r="F9728" s="752" t="s">
        <v>1698</v>
      </c>
    </row>
    <row r="9729" spans="2:9" s="757" customFormat="1" x14ac:dyDescent="0.35">
      <c r="B9729" s="752" t="s">
        <v>1700</v>
      </c>
      <c r="C9729" s="752">
        <v>4465</v>
      </c>
      <c r="D9729" s="343" t="s">
        <v>7991</v>
      </c>
      <c r="E9729" s="752" t="s">
        <v>430</v>
      </c>
      <c r="F9729" s="752" t="s">
        <v>1698</v>
      </c>
      <c r="I9729" s="758"/>
    </row>
    <row r="9730" spans="2:9" x14ac:dyDescent="0.35">
      <c r="B9730" s="752" t="s">
        <v>1700</v>
      </c>
      <c r="C9730" s="752">
        <v>4465</v>
      </c>
      <c r="D9730" s="343" t="s">
        <v>7990</v>
      </c>
      <c r="E9730" s="752" t="s">
        <v>430</v>
      </c>
      <c r="F9730" s="752" t="s">
        <v>1698</v>
      </c>
    </row>
    <row r="9731" spans="2:9" x14ac:dyDescent="0.35">
      <c r="B9731" s="752" t="s">
        <v>1700</v>
      </c>
      <c r="C9731" s="752">
        <v>4465</v>
      </c>
      <c r="D9731" s="343" t="s">
        <v>7989</v>
      </c>
      <c r="E9731" s="752" t="s">
        <v>430</v>
      </c>
      <c r="F9731" s="752" t="s">
        <v>1698</v>
      </c>
    </row>
    <row r="9732" spans="2:9" s="757" customFormat="1" x14ac:dyDescent="0.35">
      <c r="B9732" s="752" t="s">
        <v>1700</v>
      </c>
      <c r="C9732" s="752">
        <v>4465</v>
      </c>
      <c r="D9732" s="343" t="s">
        <v>7988</v>
      </c>
      <c r="E9732" s="752" t="s">
        <v>430</v>
      </c>
      <c r="F9732" s="752" t="s">
        <v>1698</v>
      </c>
      <c r="I9732" s="758"/>
    </row>
    <row r="9733" spans="2:9" x14ac:dyDescent="0.35">
      <c r="B9733" s="752" t="s">
        <v>1700</v>
      </c>
      <c r="C9733" s="752">
        <v>4465</v>
      </c>
      <c r="D9733" s="343" t="s">
        <v>4475</v>
      </c>
      <c r="E9733" s="752" t="s">
        <v>430</v>
      </c>
      <c r="F9733" s="752" t="s">
        <v>1698</v>
      </c>
    </row>
    <row r="9734" spans="2:9" s="757" customFormat="1" x14ac:dyDescent="0.35">
      <c r="B9734" s="752" t="s">
        <v>1700</v>
      </c>
      <c r="C9734" s="752">
        <v>4465</v>
      </c>
      <c r="D9734" s="343" t="s">
        <v>7987</v>
      </c>
      <c r="E9734" s="752" t="s">
        <v>430</v>
      </c>
      <c r="F9734" s="752" t="s">
        <v>1698</v>
      </c>
      <c r="I9734" s="758"/>
    </row>
    <row r="9735" spans="2:9" x14ac:dyDescent="0.35">
      <c r="B9735" s="752" t="s">
        <v>1700</v>
      </c>
      <c r="C9735" s="752">
        <v>4465</v>
      </c>
      <c r="D9735" s="343" t="s">
        <v>7986</v>
      </c>
      <c r="E9735" s="752" t="s">
        <v>430</v>
      </c>
      <c r="F9735" s="752" t="s">
        <v>1698</v>
      </c>
    </row>
    <row r="9736" spans="2:9" x14ac:dyDescent="0.35">
      <c r="B9736" s="752" t="s">
        <v>1700</v>
      </c>
      <c r="C9736" s="752">
        <v>4465</v>
      </c>
      <c r="D9736" s="343" t="s">
        <v>7985</v>
      </c>
      <c r="E9736" s="752" t="s">
        <v>430</v>
      </c>
      <c r="F9736" s="752" t="s">
        <v>1698</v>
      </c>
    </row>
    <row r="9737" spans="2:9" x14ac:dyDescent="0.35">
      <c r="B9737" s="752" t="s">
        <v>1700</v>
      </c>
      <c r="C9737" s="752">
        <v>4465</v>
      </c>
      <c r="D9737" s="343" t="s">
        <v>7984</v>
      </c>
      <c r="E9737" s="752" t="s">
        <v>430</v>
      </c>
      <c r="F9737" s="752" t="s">
        <v>1698</v>
      </c>
    </row>
    <row r="9738" spans="2:9" x14ac:dyDescent="0.35">
      <c r="B9738" s="752" t="s">
        <v>1700</v>
      </c>
      <c r="C9738" s="752">
        <v>4467</v>
      </c>
      <c r="D9738" s="343" t="s">
        <v>7983</v>
      </c>
      <c r="E9738" s="752" t="s">
        <v>430</v>
      </c>
      <c r="F9738" s="752" t="s">
        <v>1698</v>
      </c>
    </row>
    <row r="9739" spans="2:9" x14ac:dyDescent="0.35">
      <c r="B9739" s="752" t="s">
        <v>1700</v>
      </c>
      <c r="C9739" s="752">
        <v>4467</v>
      </c>
      <c r="D9739" s="343" t="s">
        <v>7982</v>
      </c>
      <c r="E9739" s="752" t="s">
        <v>430</v>
      </c>
      <c r="F9739" s="752" t="s">
        <v>1698</v>
      </c>
    </row>
    <row r="9740" spans="2:9" x14ac:dyDescent="0.35">
      <c r="B9740" s="752" t="s">
        <v>1700</v>
      </c>
      <c r="C9740" s="752">
        <v>4467</v>
      </c>
      <c r="D9740" s="343" t="s">
        <v>7981</v>
      </c>
      <c r="E9740" s="752" t="s">
        <v>430</v>
      </c>
      <c r="F9740" s="752" t="s">
        <v>1698</v>
      </c>
    </row>
    <row r="9741" spans="2:9" x14ac:dyDescent="0.35">
      <c r="B9741" s="752" t="s">
        <v>1700</v>
      </c>
      <c r="C9741" s="752">
        <v>4467</v>
      </c>
      <c r="D9741" s="343" t="s">
        <v>7980</v>
      </c>
      <c r="E9741" s="752" t="s">
        <v>430</v>
      </c>
      <c r="F9741" s="752" t="s">
        <v>1698</v>
      </c>
    </row>
    <row r="9742" spans="2:9" x14ac:dyDescent="0.35">
      <c r="B9742" s="752" t="s">
        <v>1700</v>
      </c>
      <c r="C9742" s="752">
        <v>4468</v>
      </c>
      <c r="D9742" s="343" t="s">
        <v>7979</v>
      </c>
      <c r="E9742" s="752" t="s">
        <v>430</v>
      </c>
      <c r="F9742" s="752" t="s">
        <v>1698</v>
      </c>
    </row>
    <row r="9743" spans="2:9" x14ac:dyDescent="0.35">
      <c r="B9743" s="752" t="s">
        <v>1700</v>
      </c>
      <c r="C9743" s="752">
        <v>4468</v>
      </c>
      <c r="D9743" s="343" t="s">
        <v>7978</v>
      </c>
      <c r="E9743" s="752" t="s">
        <v>430</v>
      </c>
      <c r="F9743" s="752" t="s">
        <v>1698</v>
      </c>
    </row>
    <row r="9744" spans="2:9" x14ac:dyDescent="0.35">
      <c r="B9744" s="752" t="s">
        <v>1700</v>
      </c>
      <c r="C9744" s="752">
        <v>4468</v>
      </c>
      <c r="D9744" s="343" t="s">
        <v>7977</v>
      </c>
      <c r="E9744" s="752" t="s">
        <v>430</v>
      </c>
      <c r="F9744" s="752" t="s">
        <v>1698</v>
      </c>
    </row>
    <row r="9745" spans="2:9" x14ac:dyDescent="0.35">
      <c r="B9745" s="752" t="s">
        <v>1700</v>
      </c>
      <c r="C9745" s="752">
        <v>4470</v>
      </c>
      <c r="D9745" s="343" t="s">
        <v>7976</v>
      </c>
      <c r="E9745" s="752" t="s">
        <v>430</v>
      </c>
      <c r="F9745" s="752" t="s">
        <v>1698</v>
      </c>
    </row>
    <row r="9746" spans="2:9" x14ac:dyDescent="0.35">
      <c r="B9746" s="752" t="s">
        <v>1700</v>
      </c>
      <c r="C9746" s="752">
        <v>4470</v>
      </c>
      <c r="D9746" s="343" t="s">
        <v>7975</v>
      </c>
      <c r="E9746" s="752" t="s">
        <v>430</v>
      </c>
      <c r="F9746" s="752" t="s">
        <v>1698</v>
      </c>
    </row>
    <row r="9747" spans="2:9" x14ac:dyDescent="0.35">
      <c r="B9747" s="752" t="s">
        <v>1700</v>
      </c>
      <c r="C9747" s="752">
        <v>4470</v>
      </c>
      <c r="D9747" s="343" t="s">
        <v>7974</v>
      </c>
      <c r="E9747" s="752" t="s">
        <v>430</v>
      </c>
      <c r="F9747" s="752" t="s">
        <v>1698</v>
      </c>
    </row>
    <row r="9748" spans="2:9" x14ac:dyDescent="0.35">
      <c r="B9748" s="752" t="s">
        <v>1700</v>
      </c>
      <c r="C9748" s="752">
        <v>4470</v>
      </c>
      <c r="D9748" s="343" t="s">
        <v>7973</v>
      </c>
      <c r="E9748" s="752" t="s">
        <v>430</v>
      </c>
      <c r="F9748" s="752" t="s">
        <v>1698</v>
      </c>
    </row>
    <row r="9749" spans="2:9" x14ac:dyDescent="0.35">
      <c r="B9749" s="752" t="s">
        <v>1700</v>
      </c>
      <c r="C9749" s="752">
        <v>4470</v>
      </c>
      <c r="D9749" s="343" t="s">
        <v>7972</v>
      </c>
      <c r="E9749" s="752" t="s">
        <v>430</v>
      </c>
      <c r="F9749" s="752" t="s">
        <v>1698</v>
      </c>
    </row>
    <row r="9750" spans="2:9" x14ac:dyDescent="0.35">
      <c r="B9750" s="752" t="s">
        <v>1700</v>
      </c>
      <c r="C9750" s="752">
        <v>4470</v>
      </c>
      <c r="D9750" s="343" t="s">
        <v>7971</v>
      </c>
      <c r="E9750" s="752" t="s">
        <v>430</v>
      </c>
      <c r="F9750" s="752" t="s">
        <v>1698</v>
      </c>
    </row>
    <row r="9751" spans="2:9" x14ac:dyDescent="0.35">
      <c r="B9751" s="752" t="s">
        <v>1700</v>
      </c>
      <c r="C9751" s="752">
        <v>4470</v>
      </c>
      <c r="D9751" s="343" t="s">
        <v>7970</v>
      </c>
      <c r="E9751" s="752" t="s">
        <v>430</v>
      </c>
      <c r="F9751" s="752" t="s">
        <v>1698</v>
      </c>
    </row>
    <row r="9752" spans="2:9" x14ac:dyDescent="0.35">
      <c r="B9752" s="752" t="s">
        <v>1700</v>
      </c>
      <c r="C9752" s="752">
        <v>4470</v>
      </c>
      <c r="D9752" s="343" t="s">
        <v>7969</v>
      </c>
      <c r="E9752" s="752" t="s">
        <v>430</v>
      </c>
      <c r="F9752" s="752" t="s">
        <v>1698</v>
      </c>
    </row>
    <row r="9753" spans="2:9" x14ac:dyDescent="0.35">
      <c r="B9753" s="752" t="s">
        <v>1700</v>
      </c>
      <c r="C9753" s="752">
        <v>4472</v>
      </c>
      <c r="D9753" s="343" t="s">
        <v>7968</v>
      </c>
      <c r="E9753" s="752" t="s">
        <v>430</v>
      </c>
      <c r="F9753" s="752" t="s">
        <v>1698</v>
      </c>
    </row>
    <row r="9754" spans="2:9" x14ac:dyDescent="0.35">
      <c r="B9754" s="752" t="s">
        <v>1700</v>
      </c>
      <c r="C9754" s="752">
        <v>4472</v>
      </c>
      <c r="D9754" s="343" t="s">
        <v>7967</v>
      </c>
      <c r="E9754" s="752" t="s">
        <v>430</v>
      </c>
      <c r="F9754" s="752" t="s">
        <v>1698</v>
      </c>
    </row>
    <row r="9755" spans="2:9" x14ac:dyDescent="0.35">
      <c r="B9755" s="752" t="s">
        <v>1700</v>
      </c>
      <c r="C9755" s="752">
        <v>4474</v>
      </c>
      <c r="D9755" s="343" t="s">
        <v>7966</v>
      </c>
      <c r="E9755" s="752" t="s">
        <v>430</v>
      </c>
      <c r="F9755" s="752" t="s">
        <v>1698</v>
      </c>
    </row>
    <row r="9756" spans="2:9" x14ac:dyDescent="0.35">
      <c r="B9756" s="752" t="s">
        <v>1700</v>
      </c>
      <c r="C9756" s="752">
        <v>4477</v>
      </c>
      <c r="D9756" s="343" t="s">
        <v>7965</v>
      </c>
      <c r="E9756" s="752" t="s">
        <v>430</v>
      </c>
      <c r="F9756" s="752" t="s">
        <v>1698</v>
      </c>
    </row>
    <row r="9757" spans="2:9" s="757" customFormat="1" x14ac:dyDescent="0.35">
      <c r="B9757" s="752" t="s">
        <v>1700</v>
      </c>
      <c r="C9757" s="752">
        <v>4477</v>
      </c>
      <c r="D9757" s="343" t="s">
        <v>7964</v>
      </c>
      <c r="E9757" s="752" t="s">
        <v>430</v>
      </c>
      <c r="F9757" s="752" t="s">
        <v>1698</v>
      </c>
      <c r="I9757" s="758"/>
    </row>
    <row r="9758" spans="2:9" s="757" customFormat="1" x14ac:dyDescent="0.35">
      <c r="B9758" s="752" t="s">
        <v>1700</v>
      </c>
      <c r="C9758" s="752">
        <v>4477</v>
      </c>
      <c r="D9758" s="343" t="s">
        <v>7963</v>
      </c>
      <c r="E9758" s="752" t="s">
        <v>430</v>
      </c>
      <c r="F9758" s="752" t="s">
        <v>1698</v>
      </c>
      <c r="I9758" s="758"/>
    </row>
    <row r="9759" spans="2:9" x14ac:dyDescent="0.35">
      <c r="B9759" s="752" t="s">
        <v>1700</v>
      </c>
      <c r="C9759" s="752">
        <v>4477</v>
      </c>
      <c r="D9759" s="343" t="s">
        <v>7962</v>
      </c>
      <c r="E9759" s="752" t="s">
        <v>430</v>
      </c>
      <c r="F9759" s="752" t="s">
        <v>1698</v>
      </c>
    </row>
    <row r="9760" spans="2:9" x14ac:dyDescent="0.35">
      <c r="B9760" s="752" t="s">
        <v>1700</v>
      </c>
      <c r="C9760" s="752">
        <v>4478</v>
      </c>
      <c r="D9760" s="343" t="s">
        <v>7961</v>
      </c>
      <c r="E9760" s="752" t="s">
        <v>430</v>
      </c>
      <c r="F9760" s="752" t="s">
        <v>1698</v>
      </c>
    </row>
    <row r="9761" spans="2:9" x14ac:dyDescent="0.35">
      <c r="B9761" s="752" t="s">
        <v>1700</v>
      </c>
      <c r="C9761" s="752">
        <v>4478</v>
      </c>
      <c r="D9761" s="343" t="s">
        <v>7960</v>
      </c>
      <c r="E9761" s="752" t="s">
        <v>430</v>
      </c>
      <c r="F9761" s="752" t="s">
        <v>1698</v>
      </c>
    </row>
    <row r="9762" spans="2:9" s="757" customFormat="1" x14ac:dyDescent="0.35">
      <c r="B9762" s="752" t="s">
        <v>1700</v>
      </c>
      <c r="C9762" s="752">
        <v>4478</v>
      </c>
      <c r="D9762" s="343" t="s">
        <v>7959</v>
      </c>
      <c r="E9762" s="752" t="s">
        <v>430</v>
      </c>
      <c r="F9762" s="752" t="s">
        <v>1698</v>
      </c>
      <c r="I9762" s="758"/>
    </row>
    <row r="9763" spans="2:9" x14ac:dyDescent="0.35">
      <c r="B9763" s="752" t="s">
        <v>1700</v>
      </c>
      <c r="C9763" s="752">
        <v>4478</v>
      </c>
      <c r="D9763" s="343" t="s">
        <v>3180</v>
      </c>
      <c r="E9763" s="752" t="s">
        <v>430</v>
      </c>
      <c r="F9763" s="752" t="s">
        <v>1698</v>
      </c>
    </row>
    <row r="9764" spans="2:9" x14ac:dyDescent="0.35">
      <c r="B9764" s="752" t="s">
        <v>1700</v>
      </c>
      <c r="C9764" s="752">
        <v>4478</v>
      </c>
      <c r="D9764" s="343" t="s">
        <v>7958</v>
      </c>
      <c r="E9764" s="752" t="s">
        <v>430</v>
      </c>
      <c r="F9764" s="752" t="s">
        <v>1698</v>
      </c>
    </row>
    <row r="9765" spans="2:9" x14ac:dyDescent="0.35">
      <c r="B9765" s="752" t="s">
        <v>1700</v>
      </c>
      <c r="C9765" s="752">
        <v>4478</v>
      </c>
      <c r="D9765" s="343" t="s">
        <v>7957</v>
      </c>
      <c r="E9765" s="752" t="s">
        <v>430</v>
      </c>
      <c r="F9765" s="752" t="s">
        <v>1698</v>
      </c>
    </row>
    <row r="9766" spans="2:9" x14ac:dyDescent="0.35">
      <c r="B9766" s="752" t="s">
        <v>1700</v>
      </c>
      <c r="C9766" s="752">
        <v>4478</v>
      </c>
      <c r="D9766" s="343" t="s">
        <v>7621</v>
      </c>
      <c r="E9766" s="752" t="s">
        <v>430</v>
      </c>
      <c r="F9766" s="752" t="s">
        <v>1698</v>
      </c>
    </row>
    <row r="9767" spans="2:9" x14ac:dyDescent="0.35">
      <c r="B9767" s="752" t="s">
        <v>1700</v>
      </c>
      <c r="C9767" s="752">
        <v>4478</v>
      </c>
      <c r="D9767" s="343" t="s">
        <v>7956</v>
      </c>
      <c r="E9767" s="752" t="s">
        <v>430</v>
      </c>
      <c r="F9767" s="752" t="s">
        <v>1698</v>
      </c>
    </row>
    <row r="9768" spans="2:9" x14ac:dyDescent="0.35">
      <c r="B9768" s="752" t="s">
        <v>1700</v>
      </c>
      <c r="C9768" s="752">
        <v>4478</v>
      </c>
      <c r="D9768" s="343" t="s">
        <v>7955</v>
      </c>
      <c r="E9768" s="752" t="s">
        <v>430</v>
      </c>
      <c r="F9768" s="752" t="s">
        <v>1698</v>
      </c>
    </row>
    <row r="9769" spans="2:9" x14ac:dyDescent="0.35">
      <c r="B9769" s="752" t="s">
        <v>1700</v>
      </c>
      <c r="C9769" s="752">
        <v>4478</v>
      </c>
      <c r="D9769" s="343" t="s">
        <v>7954</v>
      </c>
      <c r="E9769" s="752" t="s">
        <v>430</v>
      </c>
      <c r="F9769" s="752" t="s">
        <v>1698</v>
      </c>
    </row>
    <row r="9770" spans="2:9" x14ac:dyDescent="0.35">
      <c r="B9770" s="752" t="s">
        <v>1700</v>
      </c>
      <c r="C9770" s="752">
        <v>4479</v>
      </c>
      <c r="D9770" s="343" t="s">
        <v>7953</v>
      </c>
      <c r="E9770" s="752" t="s">
        <v>430</v>
      </c>
      <c r="F9770" s="752" t="s">
        <v>1698</v>
      </c>
    </row>
    <row r="9771" spans="2:9" x14ac:dyDescent="0.35">
      <c r="B9771" s="752" t="s">
        <v>1700</v>
      </c>
      <c r="C9771" s="752">
        <v>4480</v>
      </c>
      <c r="D9771" s="343" t="s">
        <v>7952</v>
      </c>
      <c r="E9771" s="752" t="s">
        <v>430</v>
      </c>
      <c r="F9771" s="752" t="s">
        <v>1698</v>
      </c>
    </row>
    <row r="9772" spans="2:9" x14ac:dyDescent="0.35">
      <c r="B9772" s="752" t="s">
        <v>1700</v>
      </c>
      <c r="C9772" s="752">
        <v>4480</v>
      </c>
      <c r="D9772" s="343" t="s">
        <v>7951</v>
      </c>
      <c r="E9772" s="752" t="s">
        <v>430</v>
      </c>
      <c r="F9772" s="752" t="s">
        <v>1698</v>
      </c>
    </row>
    <row r="9773" spans="2:9" s="757" customFormat="1" x14ac:dyDescent="0.35">
      <c r="B9773" s="752" t="s">
        <v>1700</v>
      </c>
      <c r="C9773" s="752">
        <v>4481</v>
      </c>
      <c r="D9773" s="343" t="s">
        <v>7950</v>
      </c>
      <c r="E9773" s="752" t="s">
        <v>430</v>
      </c>
      <c r="F9773" s="752" t="s">
        <v>1698</v>
      </c>
      <c r="I9773" s="758"/>
    </row>
    <row r="9774" spans="2:9" x14ac:dyDescent="0.35">
      <c r="B9774" s="752" t="s">
        <v>1700</v>
      </c>
      <c r="C9774" s="752">
        <v>4481</v>
      </c>
      <c r="D9774" s="343" t="s">
        <v>7949</v>
      </c>
      <c r="E9774" s="752" t="s">
        <v>430</v>
      </c>
      <c r="F9774" s="752" t="s">
        <v>1698</v>
      </c>
    </row>
    <row r="9775" spans="2:9" s="757" customFormat="1" x14ac:dyDescent="0.35">
      <c r="B9775" s="752" t="s">
        <v>1700</v>
      </c>
      <c r="C9775" s="752">
        <v>4481</v>
      </c>
      <c r="D9775" s="343" t="s">
        <v>7948</v>
      </c>
      <c r="E9775" s="752" t="s">
        <v>430</v>
      </c>
      <c r="F9775" s="752" t="s">
        <v>1698</v>
      </c>
      <c r="I9775" s="758"/>
    </row>
    <row r="9776" spans="2:9" x14ac:dyDescent="0.35">
      <c r="B9776" s="752" t="s">
        <v>1700</v>
      </c>
      <c r="C9776" s="752">
        <v>4482</v>
      </c>
      <c r="D9776" s="343" t="s">
        <v>7947</v>
      </c>
      <c r="E9776" s="752" t="s">
        <v>430</v>
      </c>
      <c r="F9776" s="752" t="s">
        <v>1698</v>
      </c>
    </row>
    <row r="9777" spans="2:6" x14ac:dyDescent="0.35">
      <c r="B9777" s="752" t="s">
        <v>1700</v>
      </c>
      <c r="C9777" s="752">
        <v>4486</v>
      </c>
      <c r="D9777" s="343" t="s">
        <v>7946</v>
      </c>
      <c r="E9777" s="752" t="s">
        <v>430</v>
      </c>
      <c r="F9777" s="752" t="s">
        <v>1698</v>
      </c>
    </row>
    <row r="9778" spans="2:6" x14ac:dyDescent="0.35">
      <c r="B9778" s="752" t="s">
        <v>1700</v>
      </c>
      <c r="C9778" s="752">
        <v>4486</v>
      </c>
      <c r="D9778" s="343" t="s">
        <v>7945</v>
      </c>
      <c r="E9778" s="752" t="s">
        <v>430</v>
      </c>
      <c r="F9778" s="752" t="s">
        <v>1698</v>
      </c>
    </row>
    <row r="9779" spans="2:6" x14ac:dyDescent="0.35">
      <c r="B9779" s="752" t="s">
        <v>1700</v>
      </c>
      <c r="C9779" s="752">
        <v>4487</v>
      </c>
      <c r="D9779" s="343" t="s">
        <v>7944</v>
      </c>
      <c r="E9779" s="752" t="s">
        <v>430</v>
      </c>
      <c r="F9779" s="752" t="s">
        <v>1698</v>
      </c>
    </row>
    <row r="9780" spans="2:6" x14ac:dyDescent="0.35">
      <c r="B9780" s="752" t="s">
        <v>1700</v>
      </c>
      <c r="C9780" s="752">
        <v>4487</v>
      </c>
      <c r="D9780" s="343" t="s">
        <v>7943</v>
      </c>
      <c r="E9780" s="752" t="s">
        <v>430</v>
      </c>
      <c r="F9780" s="752" t="s">
        <v>1698</v>
      </c>
    </row>
    <row r="9781" spans="2:6" x14ac:dyDescent="0.35">
      <c r="B9781" s="752" t="s">
        <v>1700</v>
      </c>
      <c r="C9781" s="752">
        <v>4488</v>
      </c>
      <c r="D9781" s="343" t="s">
        <v>7942</v>
      </c>
      <c r="E9781" s="752" t="s">
        <v>430</v>
      </c>
      <c r="F9781" s="752" t="s">
        <v>1698</v>
      </c>
    </row>
    <row r="9782" spans="2:6" x14ac:dyDescent="0.35">
      <c r="B9782" s="752" t="s">
        <v>1700</v>
      </c>
      <c r="C9782" s="752">
        <v>4488</v>
      </c>
      <c r="D9782" s="343" t="s">
        <v>7941</v>
      </c>
      <c r="E9782" s="752" t="s">
        <v>430</v>
      </c>
      <c r="F9782" s="752" t="s">
        <v>1698</v>
      </c>
    </row>
    <row r="9783" spans="2:6" x14ac:dyDescent="0.35">
      <c r="B9783" s="752" t="s">
        <v>1700</v>
      </c>
      <c r="C9783" s="752">
        <v>4488</v>
      </c>
      <c r="D9783" s="343" t="s">
        <v>7940</v>
      </c>
      <c r="E9783" s="752" t="s">
        <v>430</v>
      </c>
      <c r="F9783" s="752" t="s">
        <v>1698</v>
      </c>
    </row>
    <row r="9784" spans="2:6" x14ac:dyDescent="0.35">
      <c r="B9784" s="752" t="s">
        <v>1700</v>
      </c>
      <c r="C9784" s="752">
        <v>4489</v>
      </c>
      <c r="D9784" s="343" t="s">
        <v>7939</v>
      </c>
      <c r="E9784" s="752" t="s">
        <v>430</v>
      </c>
      <c r="F9784" s="752" t="s">
        <v>1698</v>
      </c>
    </row>
    <row r="9785" spans="2:6" x14ac:dyDescent="0.35">
      <c r="B9785" s="752" t="s">
        <v>1700</v>
      </c>
      <c r="C9785" s="752">
        <v>4490</v>
      </c>
      <c r="D9785" s="343" t="s">
        <v>7938</v>
      </c>
      <c r="E9785" s="752" t="s">
        <v>430</v>
      </c>
      <c r="F9785" s="752" t="s">
        <v>1698</v>
      </c>
    </row>
    <row r="9786" spans="2:6" x14ac:dyDescent="0.35">
      <c r="B9786" s="752" t="s">
        <v>1700</v>
      </c>
      <c r="C9786" s="752">
        <v>4490</v>
      </c>
      <c r="D9786" s="343" t="s">
        <v>7937</v>
      </c>
      <c r="E9786" s="752" t="s">
        <v>430</v>
      </c>
      <c r="F9786" s="752" t="s">
        <v>1698</v>
      </c>
    </row>
    <row r="9787" spans="2:6" x14ac:dyDescent="0.35">
      <c r="B9787" s="752" t="s">
        <v>1700</v>
      </c>
      <c r="C9787" s="752">
        <v>4490</v>
      </c>
      <c r="D9787" s="343" t="s">
        <v>7936</v>
      </c>
      <c r="E9787" s="752" t="s">
        <v>430</v>
      </c>
      <c r="F9787" s="752" t="s">
        <v>1698</v>
      </c>
    </row>
    <row r="9788" spans="2:6" x14ac:dyDescent="0.35">
      <c r="B9788" s="752" t="s">
        <v>1700</v>
      </c>
      <c r="C9788" s="752">
        <v>4490</v>
      </c>
      <c r="D9788" s="343" t="s">
        <v>7935</v>
      </c>
      <c r="E9788" s="752" t="s">
        <v>430</v>
      </c>
      <c r="F9788" s="752" t="s">
        <v>1698</v>
      </c>
    </row>
    <row r="9789" spans="2:6" x14ac:dyDescent="0.35">
      <c r="B9789" s="752" t="s">
        <v>1700</v>
      </c>
      <c r="C9789" s="752">
        <v>4490</v>
      </c>
      <c r="D9789" s="343" t="s">
        <v>7934</v>
      </c>
      <c r="E9789" s="752" t="s">
        <v>430</v>
      </c>
      <c r="F9789" s="752" t="s">
        <v>1698</v>
      </c>
    </row>
    <row r="9790" spans="2:6" x14ac:dyDescent="0.35">
      <c r="B9790" s="752" t="s">
        <v>1700</v>
      </c>
      <c r="C9790" s="752">
        <v>4490</v>
      </c>
      <c r="D9790" s="343" t="s">
        <v>7933</v>
      </c>
      <c r="E9790" s="752" t="s">
        <v>430</v>
      </c>
      <c r="F9790" s="752" t="s">
        <v>1698</v>
      </c>
    </row>
    <row r="9791" spans="2:6" x14ac:dyDescent="0.35">
      <c r="B9791" s="752" t="s">
        <v>1700</v>
      </c>
      <c r="C9791" s="752">
        <v>4490</v>
      </c>
      <c r="D9791" s="343" t="s">
        <v>7932</v>
      </c>
      <c r="E9791" s="752" t="s">
        <v>430</v>
      </c>
      <c r="F9791" s="752" t="s">
        <v>1698</v>
      </c>
    </row>
    <row r="9792" spans="2:6" x14ac:dyDescent="0.35">
      <c r="B9792" s="752" t="s">
        <v>1700</v>
      </c>
      <c r="C9792" s="752">
        <v>4490</v>
      </c>
      <c r="D9792" s="343" t="s">
        <v>7931</v>
      </c>
      <c r="E9792" s="752" t="s">
        <v>430</v>
      </c>
      <c r="F9792" s="752" t="s">
        <v>1698</v>
      </c>
    </row>
    <row r="9793" spans="2:6" x14ac:dyDescent="0.35">
      <c r="B9793" s="752" t="s">
        <v>1700</v>
      </c>
      <c r="C9793" s="752">
        <v>4490</v>
      </c>
      <c r="D9793" s="343" t="s">
        <v>7930</v>
      </c>
      <c r="E9793" s="752" t="s">
        <v>430</v>
      </c>
      <c r="F9793" s="752" t="s">
        <v>1698</v>
      </c>
    </row>
    <row r="9794" spans="2:6" x14ac:dyDescent="0.35">
      <c r="B9794" s="752" t="s">
        <v>1700</v>
      </c>
      <c r="C9794" s="752">
        <v>4490</v>
      </c>
      <c r="D9794" s="343" t="s">
        <v>7929</v>
      </c>
      <c r="E9794" s="752" t="s">
        <v>430</v>
      </c>
      <c r="F9794" s="752" t="s">
        <v>1698</v>
      </c>
    </row>
    <row r="9795" spans="2:6" x14ac:dyDescent="0.35">
      <c r="B9795" s="752" t="s">
        <v>1700</v>
      </c>
      <c r="C9795" s="752">
        <v>4490</v>
      </c>
      <c r="D9795" s="343" t="s">
        <v>7928</v>
      </c>
      <c r="E9795" s="752" t="s">
        <v>430</v>
      </c>
      <c r="F9795" s="752" t="s">
        <v>1698</v>
      </c>
    </row>
    <row r="9796" spans="2:6" x14ac:dyDescent="0.35">
      <c r="B9796" s="752" t="s">
        <v>1700</v>
      </c>
      <c r="C9796" s="752">
        <v>4491</v>
      </c>
      <c r="D9796" s="343" t="s">
        <v>7927</v>
      </c>
      <c r="E9796" s="752" t="s">
        <v>430</v>
      </c>
      <c r="F9796" s="752" t="s">
        <v>1698</v>
      </c>
    </row>
    <row r="9797" spans="2:6" x14ac:dyDescent="0.35">
      <c r="B9797" s="752" t="s">
        <v>1700</v>
      </c>
      <c r="C9797" s="752">
        <v>4492</v>
      </c>
      <c r="D9797" s="343" t="s">
        <v>7926</v>
      </c>
      <c r="E9797" s="752" t="s">
        <v>430</v>
      </c>
      <c r="F9797" s="752" t="s">
        <v>1698</v>
      </c>
    </row>
    <row r="9798" spans="2:6" x14ac:dyDescent="0.35">
      <c r="B9798" s="752" t="s">
        <v>1700</v>
      </c>
      <c r="C9798" s="752">
        <v>4492</v>
      </c>
      <c r="D9798" s="343" t="s">
        <v>7925</v>
      </c>
      <c r="E9798" s="752" t="s">
        <v>430</v>
      </c>
      <c r="F9798" s="752" t="s">
        <v>1698</v>
      </c>
    </row>
    <row r="9799" spans="2:6" x14ac:dyDescent="0.35">
      <c r="B9799" s="752" t="s">
        <v>1700</v>
      </c>
      <c r="C9799" s="752">
        <v>4492</v>
      </c>
      <c r="D9799" s="343" t="s">
        <v>7924</v>
      </c>
      <c r="E9799" s="752" t="s">
        <v>430</v>
      </c>
      <c r="F9799" s="752" t="s">
        <v>1698</v>
      </c>
    </row>
    <row r="9800" spans="2:6" x14ac:dyDescent="0.35">
      <c r="B9800" s="752" t="s">
        <v>1700</v>
      </c>
      <c r="C9800" s="752">
        <v>4492</v>
      </c>
      <c r="D9800" s="343" t="s">
        <v>7923</v>
      </c>
      <c r="E9800" s="752" t="s">
        <v>430</v>
      </c>
      <c r="F9800" s="752" t="s">
        <v>1698</v>
      </c>
    </row>
    <row r="9801" spans="2:6" x14ac:dyDescent="0.35">
      <c r="B9801" s="752" t="s">
        <v>1700</v>
      </c>
      <c r="C9801" s="752">
        <v>4492</v>
      </c>
      <c r="D9801" s="343" t="s">
        <v>7922</v>
      </c>
      <c r="E9801" s="752" t="s">
        <v>430</v>
      </c>
      <c r="F9801" s="752" t="s">
        <v>1698</v>
      </c>
    </row>
    <row r="9802" spans="2:6" x14ac:dyDescent="0.35">
      <c r="B9802" s="752" t="s">
        <v>1700</v>
      </c>
      <c r="C9802" s="752">
        <v>4493</v>
      </c>
      <c r="D9802" s="343" t="s">
        <v>7921</v>
      </c>
      <c r="E9802" s="752" t="s">
        <v>430</v>
      </c>
      <c r="F9802" s="752" t="s">
        <v>1698</v>
      </c>
    </row>
    <row r="9803" spans="2:6" x14ac:dyDescent="0.35">
      <c r="B9803" s="752" t="s">
        <v>1700</v>
      </c>
      <c r="C9803" s="752">
        <v>4494</v>
      </c>
      <c r="D9803" s="343" t="s">
        <v>7920</v>
      </c>
      <c r="E9803" s="752" t="s">
        <v>430</v>
      </c>
      <c r="F9803" s="752" t="s">
        <v>1698</v>
      </c>
    </row>
    <row r="9804" spans="2:6" x14ac:dyDescent="0.35">
      <c r="B9804" s="752" t="s">
        <v>1700</v>
      </c>
      <c r="C9804" s="752">
        <v>4494</v>
      </c>
      <c r="D9804" s="343" t="s">
        <v>7919</v>
      </c>
      <c r="E9804" s="752" t="s">
        <v>430</v>
      </c>
      <c r="F9804" s="752" t="s">
        <v>1698</v>
      </c>
    </row>
    <row r="9805" spans="2:6" x14ac:dyDescent="0.35">
      <c r="B9805" s="752" t="s">
        <v>1700</v>
      </c>
      <c r="C9805" s="752">
        <v>4494</v>
      </c>
      <c r="D9805" s="343" t="s">
        <v>7918</v>
      </c>
      <c r="E9805" s="752" t="s">
        <v>430</v>
      </c>
      <c r="F9805" s="752" t="s">
        <v>1698</v>
      </c>
    </row>
    <row r="9806" spans="2:6" x14ac:dyDescent="0.35">
      <c r="B9806" s="752" t="s">
        <v>1700</v>
      </c>
      <c r="C9806" s="752">
        <v>4496</v>
      </c>
      <c r="D9806" s="343" t="s">
        <v>7917</v>
      </c>
      <c r="E9806" s="752" t="s">
        <v>430</v>
      </c>
      <c r="F9806" s="752" t="s">
        <v>1698</v>
      </c>
    </row>
    <row r="9807" spans="2:6" x14ac:dyDescent="0.35">
      <c r="B9807" s="752" t="s">
        <v>1700</v>
      </c>
      <c r="C9807" s="752">
        <v>4497</v>
      </c>
      <c r="D9807" s="343" t="s">
        <v>7916</v>
      </c>
      <c r="E9807" s="752" t="s">
        <v>430</v>
      </c>
      <c r="F9807" s="752" t="s">
        <v>1698</v>
      </c>
    </row>
    <row r="9808" spans="2:6" x14ac:dyDescent="0.35">
      <c r="B9808" s="752" t="s">
        <v>1700</v>
      </c>
      <c r="C9808" s="752">
        <v>4497</v>
      </c>
      <c r="D9808" s="343" t="s">
        <v>7915</v>
      </c>
      <c r="E9808" s="752" t="s">
        <v>430</v>
      </c>
      <c r="F9808" s="752" t="s">
        <v>1698</v>
      </c>
    </row>
    <row r="9809" spans="2:6" x14ac:dyDescent="0.35">
      <c r="B9809" s="752" t="s">
        <v>1700</v>
      </c>
      <c r="C9809" s="752">
        <v>4497</v>
      </c>
      <c r="D9809" s="343" t="s">
        <v>7914</v>
      </c>
      <c r="E9809" s="752" t="s">
        <v>430</v>
      </c>
      <c r="F9809" s="752" t="s">
        <v>1698</v>
      </c>
    </row>
    <row r="9810" spans="2:6" x14ac:dyDescent="0.35">
      <c r="B9810" s="752" t="s">
        <v>1700</v>
      </c>
      <c r="C9810" s="752">
        <v>4498</v>
      </c>
      <c r="D9810" s="343" t="s">
        <v>7913</v>
      </c>
      <c r="E9810" s="752" t="s">
        <v>430</v>
      </c>
      <c r="F9810" s="752" t="s">
        <v>1698</v>
      </c>
    </row>
    <row r="9811" spans="2:6" x14ac:dyDescent="0.35">
      <c r="B9811" s="752" t="s">
        <v>1700</v>
      </c>
      <c r="C9811" s="752">
        <v>4498</v>
      </c>
      <c r="D9811" s="343" t="s">
        <v>7912</v>
      </c>
      <c r="E9811" s="752" t="s">
        <v>430</v>
      </c>
      <c r="F9811" s="752" t="s">
        <v>1698</v>
      </c>
    </row>
    <row r="9812" spans="2:6" x14ac:dyDescent="0.35">
      <c r="B9812" s="752" t="s">
        <v>1700</v>
      </c>
      <c r="C9812" s="752">
        <v>4500</v>
      </c>
      <c r="D9812" s="343" t="s">
        <v>7911</v>
      </c>
      <c r="E9812" s="752" t="s">
        <v>430</v>
      </c>
      <c r="F9812" s="752" t="s">
        <v>212</v>
      </c>
    </row>
    <row r="9813" spans="2:6" x14ac:dyDescent="0.35">
      <c r="B9813" s="752" t="s">
        <v>1700</v>
      </c>
      <c r="C9813" s="752">
        <v>4500</v>
      </c>
      <c r="D9813" s="343" t="s">
        <v>7910</v>
      </c>
      <c r="E9813" s="752" t="s">
        <v>430</v>
      </c>
      <c r="F9813" s="752" t="s">
        <v>212</v>
      </c>
    </row>
    <row r="9814" spans="2:6" x14ac:dyDescent="0.35">
      <c r="B9814" s="752" t="s">
        <v>1700</v>
      </c>
      <c r="C9814" s="752">
        <v>4500</v>
      </c>
      <c r="D9814" s="343" t="s">
        <v>7909</v>
      </c>
      <c r="E9814" s="752" t="s">
        <v>430</v>
      </c>
      <c r="F9814" s="752" t="s">
        <v>212</v>
      </c>
    </row>
    <row r="9815" spans="2:6" x14ac:dyDescent="0.35">
      <c r="B9815" s="752" t="s">
        <v>1700</v>
      </c>
      <c r="C9815" s="752">
        <v>4500</v>
      </c>
      <c r="D9815" s="343" t="s">
        <v>7908</v>
      </c>
      <c r="E9815" s="752" t="s">
        <v>430</v>
      </c>
      <c r="F9815" s="752" t="s">
        <v>212</v>
      </c>
    </row>
    <row r="9816" spans="2:6" x14ac:dyDescent="0.35">
      <c r="B9816" s="752" t="s">
        <v>1700</v>
      </c>
      <c r="C9816" s="752">
        <v>4500</v>
      </c>
      <c r="D9816" s="343" t="s">
        <v>7907</v>
      </c>
      <c r="E9816" s="752" t="s">
        <v>430</v>
      </c>
      <c r="F9816" s="752" t="s">
        <v>212</v>
      </c>
    </row>
    <row r="9817" spans="2:6" x14ac:dyDescent="0.35">
      <c r="B9817" s="752" t="s">
        <v>1700</v>
      </c>
      <c r="C9817" s="752">
        <v>4500</v>
      </c>
      <c r="D9817" s="343" t="s">
        <v>7906</v>
      </c>
      <c r="E9817" s="752" t="s">
        <v>430</v>
      </c>
      <c r="F9817" s="752" t="s">
        <v>212</v>
      </c>
    </row>
    <row r="9818" spans="2:6" x14ac:dyDescent="0.35">
      <c r="B9818" s="752" t="s">
        <v>1700</v>
      </c>
      <c r="C9818" s="752">
        <v>4500</v>
      </c>
      <c r="D9818" s="343" t="s">
        <v>7905</v>
      </c>
      <c r="E9818" s="752" t="s">
        <v>430</v>
      </c>
      <c r="F9818" s="752" t="s">
        <v>212</v>
      </c>
    </row>
    <row r="9819" spans="2:6" x14ac:dyDescent="0.35">
      <c r="B9819" s="752" t="s">
        <v>1700</v>
      </c>
      <c r="C9819" s="752">
        <v>4500</v>
      </c>
      <c r="D9819" s="343" t="s">
        <v>7904</v>
      </c>
      <c r="E9819" s="752" t="s">
        <v>430</v>
      </c>
      <c r="F9819" s="752" t="s">
        <v>212</v>
      </c>
    </row>
    <row r="9820" spans="2:6" x14ac:dyDescent="0.35">
      <c r="B9820" s="752" t="s">
        <v>1700</v>
      </c>
      <c r="C9820" s="752">
        <v>4500</v>
      </c>
      <c r="D9820" s="343" t="s">
        <v>7903</v>
      </c>
      <c r="E9820" s="752" t="s">
        <v>430</v>
      </c>
      <c r="F9820" s="752" t="s">
        <v>212</v>
      </c>
    </row>
    <row r="9821" spans="2:6" x14ac:dyDescent="0.35">
      <c r="B9821" s="752" t="s">
        <v>1700</v>
      </c>
      <c r="C9821" s="752">
        <v>4500</v>
      </c>
      <c r="D9821" s="343" t="s">
        <v>7902</v>
      </c>
      <c r="E9821" s="752" t="s">
        <v>430</v>
      </c>
      <c r="F9821" s="752" t="s">
        <v>212</v>
      </c>
    </row>
    <row r="9822" spans="2:6" x14ac:dyDescent="0.35">
      <c r="B9822" s="752" t="s">
        <v>1700</v>
      </c>
      <c r="C9822" s="752">
        <v>4501</v>
      </c>
      <c r="D9822" s="343" t="s">
        <v>7901</v>
      </c>
      <c r="E9822" s="752" t="s">
        <v>430</v>
      </c>
      <c r="F9822" s="752" t="s">
        <v>212</v>
      </c>
    </row>
    <row r="9823" spans="2:6" x14ac:dyDescent="0.35">
      <c r="B9823" s="752" t="s">
        <v>1700</v>
      </c>
      <c r="C9823" s="752">
        <v>4502</v>
      </c>
      <c r="D9823" s="343" t="s">
        <v>7900</v>
      </c>
      <c r="E9823" s="752" t="s">
        <v>430</v>
      </c>
      <c r="F9823" s="752" t="s">
        <v>212</v>
      </c>
    </row>
    <row r="9824" spans="2:6" x14ac:dyDescent="0.35">
      <c r="B9824" s="752" t="s">
        <v>1700</v>
      </c>
      <c r="C9824" s="752">
        <v>4503</v>
      </c>
      <c r="D9824" s="343" t="s">
        <v>7899</v>
      </c>
      <c r="E9824" s="752" t="s">
        <v>430</v>
      </c>
      <c r="F9824" s="752" t="s">
        <v>212</v>
      </c>
    </row>
    <row r="9825" spans="2:6" x14ac:dyDescent="0.35">
      <c r="B9825" s="752" t="s">
        <v>1700</v>
      </c>
      <c r="C9825" s="752">
        <v>4503</v>
      </c>
      <c r="D9825" s="343" t="s">
        <v>7898</v>
      </c>
      <c r="E9825" s="752" t="s">
        <v>430</v>
      </c>
      <c r="F9825" s="752" t="s">
        <v>212</v>
      </c>
    </row>
    <row r="9826" spans="2:6" x14ac:dyDescent="0.35">
      <c r="B9826" s="752" t="s">
        <v>1700</v>
      </c>
      <c r="C9826" s="752">
        <v>4503</v>
      </c>
      <c r="D9826" s="343" t="s">
        <v>7897</v>
      </c>
      <c r="E9826" s="752" t="s">
        <v>430</v>
      </c>
      <c r="F9826" s="752" t="s">
        <v>212</v>
      </c>
    </row>
    <row r="9827" spans="2:6" x14ac:dyDescent="0.35">
      <c r="B9827" s="752" t="s">
        <v>1700</v>
      </c>
      <c r="C9827" s="752">
        <v>4503</v>
      </c>
      <c r="D9827" s="343" t="s">
        <v>7896</v>
      </c>
      <c r="E9827" s="752" t="s">
        <v>430</v>
      </c>
      <c r="F9827" s="752" t="s">
        <v>212</v>
      </c>
    </row>
    <row r="9828" spans="2:6" x14ac:dyDescent="0.35">
      <c r="B9828" s="752" t="s">
        <v>1700</v>
      </c>
      <c r="C9828" s="752">
        <v>4503</v>
      </c>
      <c r="D9828" s="343" t="s">
        <v>7895</v>
      </c>
      <c r="E9828" s="752" t="s">
        <v>430</v>
      </c>
      <c r="F9828" s="752" t="s">
        <v>212</v>
      </c>
    </row>
    <row r="9829" spans="2:6" x14ac:dyDescent="0.35">
      <c r="B9829" s="752" t="s">
        <v>1700</v>
      </c>
      <c r="C9829" s="752">
        <v>4503</v>
      </c>
      <c r="D9829" s="343" t="s">
        <v>7894</v>
      </c>
      <c r="E9829" s="752" t="s">
        <v>430</v>
      </c>
      <c r="F9829" s="752" t="s">
        <v>212</v>
      </c>
    </row>
    <row r="9830" spans="2:6" x14ac:dyDescent="0.35">
      <c r="B9830" s="752" t="s">
        <v>1700</v>
      </c>
      <c r="C9830" s="752">
        <v>4504</v>
      </c>
      <c r="D9830" s="343" t="s">
        <v>7893</v>
      </c>
      <c r="E9830" s="752" t="s">
        <v>430</v>
      </c>
      <c r="F9830" s="752" t="s">
        <v>212</v>
      </c>
    </row>
    <row r="9831" spans="2:6" x14ac:dyDescent="0.35">
      <c r="B9831" s="752" t="s">
        <v>1700</v>
      </c>
      <c r="C9831" s="752">
        <v>4505</v>
      </c>
      <c r="D9831" s="343" t="s">
        <v>7892</v>
      </c>
      <c r="E9831" s="752" t="s">
        <v>430</v>
      </c>
      <c r="F9831" s="752" t="s">
        <v>212</v>
      </c>
    </row>
    <row r="9832" spans="2:6" x14ac:dyDescent="0.35">
      <c r="B9832" s="752" t="s">
        <v>1700</v>
      </c>
      <c r="C9832" s="752">
        <v>4505</v>
      </c>
      <c r="D9832" s="343" t="s">
        <v>7891</v>
      </c>
      <c r="E9832" s="752" t="s">
        <v>430</v>
      </c>
      <c r="F9832" s="752" t="s">
        <v>212</v>
      </c>
    </row>
    <row r="9833" spans="2:6" x14ac:dyDescent="0.35">
      <c r="B9833" s="752" t="s">
        <v>1700</v>
      </c>
      <c r="C9833" s="752">
        <v>4505</v>
      </c>
      <c r="D9833" s="343" t="s">
        <v>7890</v>
      </c>
      <c r="E9833" s="752" t="s">
        <v>430</v>
      </c>
      <c r="F9833" s="752" t="s">
        <v>212</v>
      </c>
    </row>
    <row r="9834" spans="2:6" x14ac:dyDescent="0.35">
      <c r="B9834" s="752" t="s">
        <v>1700</v>
      </c>
      <c r="C9834" s="752">
        <v>4506</v>
      </c>
      <c r="D9834" s="343" t="s">
        <v>2001</v>
      </c>
      <c r="E9834" s="752" t="s">
        <v>430</v>
      </c>
      <c r="F9834" s="752" t="s">
        <v>212</v>
      </c>
    </row>
    <row r="9835" spans="2:6" x14ac:dyDescent="0.35">
      <c r="B9835" s="752" t="s">
        <v>1700</v>
      </c>
      <c r="C9835" s="752">
        <v>4506</v>
      </c>
      <c r="D9835" s="343" t="s">
        <v>7889</v>
      </c>
      <c r="E9835" s="752" t="s">
        <v>430</v>
      </c>
      <c r="F9835" s="752" t="s">
        <v>212</v>
      </c>
    </row>
    <row r="9836" spans="2:6" x14ac:dyDescent="0.35">
      <c r="B9836" s="752" t="s">
        <v>1700</v>
      </c>
      <c r="C9836" s="752">
        <v>4507</v>
      </c>
      <c r="D9836" s="343" t="s">
        <v>7888</v>
      </c>
      <c r="E9836" s="752" t="s">
        <v>430</v>
      </c>
      <c r="F9836" s="752" t="s">
        <v>212</v>
      </c>
    </row>
    <row r="9837" spans="2:6" x14ac:dyDescent="0.35">
      <c r="B9837" s="752" t="s">
        <v>1700</v>
      </c>
      <c r="C9837" s="752">
        <v>4507</v>
      </c>
      <c r="D9837" s="343" t="s">
        <v>7887</v>
      </c>
      <c r="E9837" s="752" t="s">
        <v>430</v>
      </c>
      <c r="F9837" s="752" t="s">
        <v>212</v>
      </c>
    </row>
    <row r="9838" spans="2:6" x14ac:dyDescent="0.35">
      <c r="B9838" s="752" t="s">
        <v>1700</v>
      </c>
      <c r="C9838" s="752">
        <v>4507</v>
      </c>
      <c r="D9838" s="343" t="s">
        <v>7886</v>
      </c>
      <c r="E9838" s="752" t="s">
        <v>430</v>
      </c>
      <c r="F9838" s="752" t="s">
        <v>212</v>
      </c>
    </row>
    <row r="9839" spans="2:6" x14ac:dyDescent="0.35">
      <c r="B9839" s="752" t="s">
        <v>1700</v>
      </c>
      <c r="C9839" s="752">
        <v>4507</v>
      </c>
      <c r="D9839" s="343" t="s">
        <v>7885</v>
      </c>
      <c r="E9839" s="752" t="s">
        <v>430</v>
      </c>
      <c r="F9839" s="752" t="s">
        <v>212</v>
      </c>
    </row>
    <row r="9840" spans="2:6" x14ac:dyDescent="0.35">
      <c r="B9840" s="752" t="s">
        <v>1700</v>
      </c>
      <c r="C9840" s="752">
        <v>4507</v>
      </c>
      <c r="D9840" s="343" t="s">
        <v>7884</v>
      </c>
      <c r="E9840" s="752" t="s">
        <v>430</v>
      </c>
      <c r="F9840" s="752" t="s">
        <v>212</v>
      </c>
    </row>
    <row r="9841" spans="2:9" x14ac:dyDescent="0.35">
      <c r="B9841" s="752" t="s">
        <v>1700</v>
      </c>
      <c r="C9841" s="752">
        <v>4507</v>
      </c>
      <c r="D9841" s="343" t="s">
        <v>7883</v>
      </c>
      <c r="E9841" s="752" t="s">
        <v>430</v>
      </c>
      <c r="F9841" s="752" t="s">
        <v>1698</v>
      </c>
    </row>
    <row r="9842" spans="2:9" x14ac:dyDescent="0.35">
      <c r="B9842" s="752" t="s">
        <v>1700</v>
      </c>
      <c r="C9842" s="752">
        <v>4507</v>
      </c>
      <c r="D9842" s="343" t="s">
        <v>7882</v>
      </c>
      <c r="E9842" s="752" t="s">
        <v>430</v>
      </c>
      <c r="F9842" s="752" t="s">
        <v>212</v>
      </c>
    </row>
    <row r="9843" spans="2:9" x14ac:dyDescent="0.35">
      <c r="B9843" s="752" t="s">
        <v>1700</v>
      </c>
      <c r="C9843" s="752">
        <v>4507</v>
      </c>
      <c r="D9843" s="343" t="s">
        <v>7881</v>
      </c>
      <c r="E9843" s="752" t="s">
        <v>430</v>
      </c>
      <c r="F9843" s="752" t="s">
        <v>212</v>
      </c>
    </row>
    <row r="9844" spans="2:9" x14ac:dyDescent="0.35">
      <c r="B9844" s="752" t="s">
        <v>1700</v>
      </c>
      <c r="C9844" s="752">
        <v>4508</v>
      </c>
      <c r="D9844" s="343" t="s">
        <v>7880</v>
      </c>
      <c r="E9844" s="752" t="s">
        <v>430</v>
      </c>
      <c r="F9844" s="752" t="s">
        <v>212</v>
      </c>
    </row>
    <row r="9845" spans="2:9" x14ac:dyDescent="0.35">
      <c r="B9845" s="752" t="s">
        <v>1700</v>
      </c>
      <c r="C9845" s="752">
        <v>4509</v>
      </c>
      <c r="D9845" s="343" t="s">
        <v>7879</v>
      </c>
      <c r="E9845" s="752" t="s">
        <v>430</v>
      </c>
      <c r="F9845" s="752" t="s">
        <v>212</v>
      </c>
    </row>
    <row r="9846" spans="2:9" x14ac:dyDescent="0.35">
      <c r="B9846" s="752" t="s">
        <v>1700</v>
      </c>
      <c r="C9846" s="752">
        <v>4509</v>
      </c>
      <c r="D9846" s="343" t="s">
        <v>7878</v>
      </c>
      <c r="E9846" s="752" t="s">
        <v>430</v>
      </c>
      <c r="F9846" s="752" t="s">
        <v>212</v>
      </c>
    </row>
    <row r="9847" spans="2:9" x14ac:dyDescent="0.35">
      <c r="B9847" s="752" t="s">
        <v>1700</v>
      </c>
      <c r="C9847" s="752">
        <v>4510</v>
      </c>
      <c r="D9847" s="343" t="s">
        <v>7877</v>
      </c>
      <c r="E9847" s="752" t="s">
        <v>430</v>
      </c>
      <c r="F9847" s="752" t="s">
        <v>212</v>
      </c>
    </row>
    <row r="9848" spans="2:9" x14ac:dyDescent="0.35">
      <c r="B9848" s="752" t="s">
        <v>1700</v>
      </c>
      <c r="C9848" s="752">
        <v>4510</v>
      </c>
      <c r="D9848" s="343" t="s">
        <v>7876</v>
      </c>
      <c r="E9848" s="752" t="s">
        <v>430</v>
      </c>
      <c r="F9848" s="752" t="s">
        <v>212</v>
      </c>
    </row>
    <row r="9849" spans="2:9" x14ac:dyDescent="0.35">
      <c r="B9849" s="752" t="s">
        <v>1700</v>
      </c>
      <c r="C9849" s="752">
        <v>4510</v>
      </c>
      <c r="D9849" s="343" t="s">
        <v>7875</v>
      </c>
      <c r="E9849" s="752" t="s">
        <v>430</v>
      </c>
      <c r="F9849" s="752" t="s">
        <v>212</v>
      </c>
    </row>
    <row r="9850" spans="2:9" x14ac:dyDescent="0.35">
      <c r="B9850" s="752" t="s">
        <v>1700</v>
      </c>
      <c r="C9850" s="752">
        <v>4510</v>
      </c>
      <c r="D9850" s="343" t="s">
        <v>7874</v>
      </c>
      <c r="E9850" s="752" t="s">
        <v>430</v>
      </c>
      <c r="F9850" s="752" t="s">
        <v>212</v>
      </c>
    </row>
    <row r="9851" spans="2:9" x14ac:dyDescent="0.35">
      <c r="B9851" s="752" t="s">
        <v>1700</v>
      </c>
      <c r="C9851" s="752">
        <v>4510</v>
      </c>
      <c r="D9851" s="343" t="s">
        <v>7873</v>
      </c>
      <c r="E9851" s="752" t="s">
        <v>430</v>
      </c>
      <c r="F9851" s="752" t="s">
        <v>212</v>
      </c>
    </row>
    <row r="9852" spans="2:9" s="757" customFormat="1" x14ac:dyDescent="0.35">
      <c r="B9852" s="752" t="s">
        <v>1700</v>
      </c>
      <c r="C9852" s="752">
        <v>4510</v>
      </c>
      <c r="D9852" s="343" t="s">
        <v>3673</v>
      </c>
      <c r="E9852" s="752" t="s">
        <v>430</v>
      </c>
      <c r="F9852" s="752" t="s">
        <v>212</v>
      </c>
      <c r="I9852" s="758"/>
    </row>
    <row r="9853" spans="2:9" x14ac:dyDescent="0.35">
      <c r="B9853" s="752" t="s">
        <v>1700</v>
      </c>
      <c r="C9853" s="752">
        <v>4510</v>
      </c>
      <c r="D9853" s="343" t="s">
        <v>7872</v>
      </c>
      <c r="E9853" s="752" t="s">
        <v>430</v>
      </c>
      <c r="F9853" s="752" t="s">
        <v>212</v>
      </c>
    </row>
    <row r="9854" spans="2:9" s="343" customFormat="1" x14ac:dyDescent="0.35">
      <c r="B9854" s="752" t="s">
        <v>1700</v>
      </c>
      <c r="C9854" s="752">
        <v>4510</v>
      </c>
      <c r="D9854" s="343" t="s">
        <v>7871</v>
      </c>
      <c r="E9854" s="752" t="s">
        <v>430</v>
      </c>
      <c r="F9854" s="752" t="s">
        <v>212</v>
      </c>
      <c r="I9854" s="756"/>
    </row>
    <row r="9855" spans="2:9" x14ac:dyDescent="0.35">
      <c r="B9855" s="752" t="s">
        <v>1700</v>
      </c>
      <c r="C9855" s="752">
        <v>4510</v>
      </c>
      <c r="D9855" s="343" t="s">
        <v>7870</v>
      </c>
      <c r="E9855" s="752" t="s">
        <v>430</v>
      </c>
      <c r="F9855" s="752" t="s">
        <v>212</v>
      </c>
    </row>
    <row r="9856" spans="2:9" x14ac:dyDescent="0.35">
      <c r="B9856" s="752" t="s">
        <v>1700</v>
      </c>
      <c r="C9856" s="752">
        <v>4510</v>
      </c>
      <c r="D9856" s="343" t="s">
        <v>7869</v>
      </c>
      <c r="E9856" s="752" t="s">
        <v>430</v>
      </c>
      <c r="F9856" s="752" t="s">
        <v>212</v>
      </c>
    </row>
    <row r="9857" spans="2:6" x14ac:dyDescent="0.35">
      <c r="B9857" s="752" t="s">
        <v>1700</v>
      </c>
      <c r="C9857" s="752">
        <v>4510</v>
      </c>
      <c r="D9857" s="343" t="s">
        <v>7868</v>
      </c>
      <c r="E9857" s="752" t="s">
        <v>430</v>
      </c>
      <c r="F9857" s="752" t="s">
        <v>212</v>
      </c>
    </row>
    <row r="9858" spans="2:6" x14ac:dyDescent="0.35">
      <c r="B9858" s="752" t="s">
        <v>1700</v>
      </c>
      <c r="C9858" s="752">
        <v>4511</v>
      </c>
      <c r="D9858" s="343" t="s">
        <v>7867</v>
      </c>
      <c r="E9858" s="752" t="s">
        <v>430</v>
      </c>
      <c r="F9858" s="752" t="s">
        <v>212</v>
      </c>
    </row>
    <row r="9859" spans="2:6" x14ac:dyDescent="0.35">
      <c r="B9859" s="752" t="s">
        <v>1700</v>
      </c>
      <c r="C9859" s="752">
        <v>4511</v>
      </c>
      <c r="D9859" s="343" t="s">
        <v>7866</v>
      </c>
      <c r="E9859" s="752" t="s">
        <v>430</v>
      </c>
      <c r="F9859" s="752" t="s">
        <v>212</v>
      </c>
    </row>
    <row r="9860" spans="2:6" x14ac:dyDescent="0.35">
      <c r="B9860" s="752" t="s">
        <v>1700</v>
      </c>
      <c r="C9860" s="752">
        <v>4511</v>
      </c>
      <c r="D9860" s="343" t="s">
        <v>7865</v>
      </c>
      <c r="E9860" s="752" t="s">
        <v>430</v>
      </c>
      <c r="F9860" s="752" t="s">
        <v>212</v>
      </c>
    </row>
    <row r="9861" spans="2:6" x14ac:dyDescent="0.35">
      <c r="B9861" s="752" t="s">
        <v>1700</v>
      </c>
      <c r="C9861" s="752">
        <v>4512</v>
      </c>
      <c r="D9861" s="343" t="s">
        <v>7864</v>
      </c>
      <c r="E9861" s="752" t="s">
        <v>430</v>
      </c>
      <c r="F9861" s="752" t="s">
        <v>1711</v>
      </c>
    </row>
    <row r="9862" spans="2:6" x14ac:dyDescent="0.35">
      <c r="B9862" s="752" t="s">
        <v>1700</v>
      </c>
      <c r="C9862" s="752">
        <v>4512</v>
      </c>
      <c r="D9862" s="343" t="s">
        <v>7863</v>
      </c>
      <c r="E9862" s="752" t="s">
        <v>430</v>
      </c>
      <c r="F9862" s="752" t="s">
        <v>212</v>
      </c>
    </row>
    <row r="9863" spans="2:6" x14ac:dyDescent="0.35">
      <c r="B9863" s="752" t="s">
        <v>1700</v>
      </c>
      <c r="C9863" s="752">
        <v>4512</v>
      </c>
      <c r="D9863" s="343" t="s">
        <v>7862</v>
      </c>
      <c r="E9863" s="752" t="s">
        <v>430</v>
      </c>
      <c r="F9863" s="752" t="s">
        <v>212</v>
      </c>
    </row>
    <row r="9864" spans="2:6" x14ac:dyDescent="0.35">
      <c r="B9864" s="752" t="s">
        <v>1700</v>
      </c>
      <c r="C9864" s="752">
        <v>4513</v>
      </c>
      <c r="D9864" s="343" t="s">
        <v>7861</v>
      </c>
      <c r="E9864" s="752" t="s">
        <v>430</v>
      </c>
      <c r="F9864" s="752" t="s">
        <v>1711</v>
      </c>
    </row>
    <row r="9865" spans="2:6" x14ac:dyDescent="0.35">
      <c r="B9865" s="752" t="s">
        <v>1700</v>
      </c>
      <c r="C9865" s="752">
        <v>4513</v>
      </c>
      <c r="D9865" s="343" t="s">
        <v>7860</v>
      </c>
      <c r="E9865" s="752" t="s">
        <v>430</v>
      </c>
      <c r="F9865" s="752" t="s">
        <v>1711</v>
      </c>
    </row>
    <row r="9866" spans="2:6" x14ac:dyDescent="0.35">
      <c r="B9866" s="752" t="s">
        <v>1700</v>
      </c>
      <c r="C9866" s="752">
        <v>4513</v>
      </c>
      <c r="D9866" s="343" t="s">
        <v>7859</v>
      </c>
      <c r="E9866" s="752" t="s">
        <v>430</v>
      </c>
      <c r="F9866" s="752" t="s">
        <v>1711</v>
      </c>
    </row>
    <row r="9867" spans="2:6" x14ac:dyDescent="0.35">
      <c r="B9867" s="752" t="s">
        <v>1700</v>
      </c>
      <c r="C9867" s="752">
        <v>4513</v>
      </c>
      <c r="D9867" s="343" t="s">
        <v>7858</v>
      </c>
      <c r="E9867" s="752" t="s">
        <v>430</v>
      </c>
      <c r="F9867" s="752" t="s">
        <v>1711</v>
      </c>
    </row>
    <row r="9868" spans="2:6" x14ac:dyDescent="0.35">
      <c r="B9868" s="752" t="s">
        <v>1700</v>
      </c>
      <c r="C9868" s="752">
        <v>4513</v>
      </c>
      <c r="D9868" s="343" t="s">
        <v>7857</v>
      </c>
      <c r="E9868" s="752" t="s">
        <v>430</v>
      </c>
      <c r="F9868" s="752" t="s">
        <v>1711</v>
      </c>
    </row>
    <row r="9869" spans="2:6" x14ac:dyDescent="0.35">
      <c r="B9869" s="752" t="s">
        <v>1700</v>
      </c>
      <c r="C9869" s="752">
        <v>4514</v>
      </c>
      <c r="D9869" s="343" t="s">
        <v>7856</v>
      </c>
      <c r="E9869" s="752" t="s">
        <v>430</v>
      </c>
      <c r="F9869" s="752" t="s">
        <v>1711</v>
      </c>
    </row>
    <row r="9870" spans="2:6" x14ac:dyDescent="0.35">
      <c r="B9870" s="752" t="s">
        <v>1700</v>
      </c>
      <c r="C9870" s="752">
        <v>4514</v>
      </c>
      <c r="D9870" s="343" t="s">
        <v>7855</v>
      </c>
      <c r="E9870" s="752" t="s">
        <v>430</v>
      </c>
      <c r="F9870" s="752" t="s">
        <v>1711</v>
      </c>
    </row>
    <row r="9871" spans="2:6" x14ac:dyDescent="0.35">
      <c r="B9871" s="752" t="s">
        <v>1700</v>
      </c>
      <c r="C9871" s="752">
        <v>4514</v>
      </c>
      <c r="D9871" s="343" t="s">
        <v>7854</v>
      </c>
      <c r="E9871" s="752" t="s">
        <v>430</v>
      </c>
      <c r="F9871" s="752" t="s">
        <v>1711</v>
      </c>
    </row>
    <row r="9872" spans="2:6" x14ac:dyDescent="0.35">
      <c r="B9872" s="752" t="s">
        <v>1700</v>
      </c>
      <c r="C9872" s="752">
        <v>4514</v>
      </c>
      <c r="D9872" s="343" t="s">
        <v>7853</v>
      </c>
      <c r="E9872" s="752" t="s">
        <v>430</v>
      </c>
      <c r="F9872" s="752" t="s">
        <v>1711</v>
      </c>
    </row>
    <row r="9873" spans="2:6" x14ac:dyDescent="0.35">
      <c r="B9873" s="752" t="s">
        <v>1700</v>
      </c>
      <c r="C9873" s="752">
        <v>4514</v>
      </c>
      <c r="D9873" s="343" t="s">
        <v>7852</v>
      </c>
      <c r="E9873" s="752" t="s">
        <v>430</v>
      </c>
      <c r="F9873" s="752" t="s">
        <v>1711</v>
      </c>
    </row>
    <row r="9874" spans="2:6" x14ac:dyDescent="0.35">
      <c r="B9874" s="752" t="s">
        <v>1700</v>
      </c>
      <c r="C9874" s="752">
        <v>4514</v>
      </c>
      <c r="D9874" s="343" t="s">
        <v>7087</v>
      </c>
      <c r="E9874" s="752" t="s">
        <v>430</v>
      </c>
      <c r="F9874" s="752" t="s">
        <v>1711</v>
      </c>
    </row>
    <row r="9875" spans="2:6" x14ac:dyDescent="0.35">
      <c r="B9875" s="752" t="s">
        <v>1700</v>
      </c>
      <c r="C9875" s="752">
        <v>4514</v>
      </c>
      <c r="D9875" s="343" t="s">
        <v>7851</v>
      </c>
      <c r="E9875" s="752" t="s">
        <v>430</v>
      </c>
      <c r="F9875" s="752" t="s">
        <v>1711</v>
      </c>
    </row>
    <row r="9876" spans="2:6" x14ac:dyDescent="0.35">
      <c r="B9876" s="752" t="s">
        <v>1700</v>
      </c>
      <c r="C9876" s="752">
        <v>4514</v>
      </c>
      <c r="D9876" s="343" t="s">
        <v>7850</v>
      </c>
      <c r="E9876" s="752" t="s">
        <v>430</v>
      </c>
      <c r="F9876" s="752" t="s">
        <v>1711</v>
      </c>
    </row>
    <row r="9877" spans="2:6" x14ac:dyDescent="0.35">
      <c r="B9877" s="752" t="s">
        <v>1700</v>
      </c>
      <c r="C9877" s="752">
        <v>4514</v>
      </c>
      <c r="D9877" s="343" t="s">
        <v>7849</v>
      </c>
      <c r="E9877" s="752" t="s">
        <v>430</v>
      </c>
      <c r="F9877" s="752" t="s">
        <v>1711</v>
      </c>
    </row>
    <row r="9878" spans="2:6" x14ac:dyDescent="0.35">
      <c r="B9878" s="752" t="s">
        <v>1700</v>
      </c>
      <c r="C9878" s="752">
        <v>4514</v>
      </c>
      <c r="D9878" s="343" t="s">
        <v>7848</v>
      </c>
      <c r="E9878" s="752" t="s">
        <v>430</v>
      </c>
      <c r="F9878" s="752" t="s">
        <v>1711</v>
      </c>
    </row>
    <row r="9879" spans="2:6" x14ac:dyDescent="0.35">
      <c r="B9879" s="752" t="s">
        <v>1700</v>
      </c>
      <c r="C9879" s="752">
        <v>4514</v>
      </c>
      <c r="D9879" s="343" t="s">
        <v>7847</v>
      </c>
      <c r="E9879" s="752" t="s">
        <v>430</v>
      </c>
      <c r="F9879" s="752" t="s">
        <v>1711</v>
      </c>
    </row>
    <row r="9880" spans="2:6" x14ac:dyDescent="0.35">
      <c r="B9880" s="752" t="s">
        <v>1700</v>
      </c>
      <c r="C9880" s="752">
        <v>4514</v>
      </c>
      <c r="D9880" s="343" t="s">
        <v>7846</v>
      </c>
      <c r="E9880" s="752" t="s">
        <v>430</v>
      </c>
      <c r="F9880" s="752" t="s">
        <v>1711</v>
      </c>
    </row>
    <row r="9881" spans="2:6" x14ac:dyDescent="0.35">
      <c r="B9881" s="752" t="s">
        <v>1700</v>
      </c>
      <c r="C9881" s="752">
        <v>4514</v>
      </c>
      <c r="D9881" s="343" t="s">
        <v>7845</v>
      </c>
      <c r="E9881" s="752" t="s">
        <v>430</v>
      </c>
      <c r="F9881" s="752" t="s">
        <v>1711</v>
      </c>
    </row>
    <row r="9882" spans="2:6" x14ac:dyDescent="0.35">
      <c r="B9882" s="752" t="s">
        <v>1700</v>
      </c>
      <c r="C9882" s="752">
        <v>4515</v>
      </c>
      <c r="D9882" s="343" t="s">
        <v>2285</v>
      </c>
      <c r="E9882" s="752" t="s">
        <v>430</v>
      </c>
      <c r="F9882" s="752" t="s">
        <v>1711</v>
      </c>
    </row>
    <row r="9883" spans="2:6" x14ac:dyDescent="0.35">
      <c r="B9883" s="752" t="s">
        <v>1700</v>
      </c>
      <c r="C9883" s="752">
        <v>4515</v>
      </c>
      <c r="D9883" s="343" t="s">
        <v>7844</v>
      </c>
      <c r="E9883" s="752" t="s">
        <v>430</v>
      </c>
      <c r="F9883" s="752" t="s">
        <v>1711</v>
      </c>
    </row>
    <row r="9884" spans="2:6" x14ac:dyDescent="0.35">
      <c r="B9884" s="752" t="s">
        <v>1700</v>
      </c>
      <c r="C9884" s="752">
        <v>4515</v>
      </c>
      <c r="D9884" s="343" t="s">
        <v>7843</v>
      </c>
      <c r="E9884" s="752" t="s">
        <v>430</v>
      </c>
      <c r="F9884" s="752" t="s">
        <v>1711</v>
      </c>
    </row>
    <row r="9885" spans="2:6" x14ac:dyDescent="0.35">
      <c r="B9885" s="752" t="s">
        <v>1700</v>
      </c>
      <c r="C9885" s="752">
        <v>4515</v>
      </c>
      <c r="D9885" s="343" t="s">
        <v>7842</v>
      </c>
      <c r="E9885" s="752" t="s">
        <v>430</v>
      </c>
      <c r="F9885" s="752" t="s">
        <v>1711</v>
      </c>
    </row>
    <row r="9886" spans="2:6" x14ac:dyDescent="0.35">
      <c r="B9886" s="752" t="s">
        <v>1700</v>
      </c>
      <c r="C9886" s="752">
        <v>4515</v>
      </c>
      <c r="D9886" s="343" t="s">
        <v>7841</v>
      </c>
      <c r="E9886" s="752" t="s">
        <v>430</v>
      </c>
      <c r="F9886" s="752" t="s">
        <v>1711</v>
      </c>
    </row>
    <row r="9887" spans="2:6" x14ac:dyDescent="0.35">
      <c r="B9887" s="752" t="s">
        <v>1700</v>
      </c>
      <c r="C9887" s="752">
        <v>4515</v>
      </c>
      <c r="D9887" s="343" t="s">
        <v>7840</v>
      </c>
      <c r="E9887" s="752" t="s">
        <v>430</v>
      </c>
      <c r="F9887" s="752" t="s">
        <v>1711</v>
      </c>
    </row>
    <row r="9888" spans="2:6" x14ac:dyDescent="0.35">
      <c r="B9888" s="752" t="s">
        <v>1700</v>
      </c>
      <c r="C9888" s="752">
        <v>4515</v>
      </c>
      <c r="D9888" s="343" t="s">
        <v>7839</v>
      </c>
      <c r="E9888" s="752" t="s">
        <v>430</v>
      </c>
      <c r="F9888" s="752" t="s">
        <v>1711</v>
      </c>
    </row>
    <row r="9889" spans="2:6" x14ac:dyDescent="0.35">
      <c r="B9889" s="752" t="s">
        <v>1700</v>
      </c>
      <c r="C9889" s="752">
        <v>4515</v>
      </c>
      <c r="D9889" s="343" t="s">
        <v>7838</v>
      </c>
      <c r="E9889" s="752" t="s">
        <v>430</v>
      </c>
      <c r="F9889" s="752" t="s">
        <v>1711</v>
      </c>
    </row>
    <row r="9890" spans="2:6" x14ac:dyDescent="0.35">
      <c r="B9890" s="752" t="s">
        <v>1700</v>
      </c>
      <c r="C9890" s="752">
        <v>4515</v>
      </c>
      <c r="D9890" s="343" t="s">
        <v>5054</v>
      </c>
      <c r="E9890" s="752" t="s">
        <v>430</v>
      </c>
      <c r="F9890" s="752" t="s">
        <v>1711</v>
      </c>
    </row>
    <row r="9891" spans="2:6" x14ac:dyDescent="0.35">
      <c r="B9891" s="752" t="s">
        <v>1700</v>
      </c>
      <c r="C9891" s="752">
        <v>4515</v>
      </c>
      <c r="D9891" s="343" t="s">
        <v>7837</v>
      </c>
      <c r="E9891" s="752" t="s">
        <v>430</v>
      </c>
      <c r="F9891" s="752" t="s">
        <v>1711</v>
      </c>
    </row>
    <row r="9892" spans="2:6" x14ac:dyDescent="0.35">
      <c r="B9892" s="752" t="s">
        <v>1700</v>
      </c>
      <c r="C9892" s="752">
        <v>4515</v>
      </c>
      <c r="D9892" s="343" t="s">
        <v>7836</v>
      </c>
      <c r="E9892" s="752" t="s">
        <v>430</v>
      </c>
      <c r="F9892" s="752" t="s">
        <v>1711</v>
      </c>
    </row>
    <row r="9893" spans="2:6" x14ac:dyDescent="0.35">
      <c r="B9893" s="752" t="s">
        <v>1700</v>
      </c>
      <c r="C9893" s="752">
        <v>4515</v>
      </c>
      <c r="D9893" s="343" t="s">
        <v>7835</v>
      </c>
      <c r="E9893" s="752" t="s">
        <v>430</v>
      </c>
      <c r="F9893" s="752" t="s">
        <v>1711</v>
      </c>
    </row>
    <row r="9894" spans="2:6" x14ac:dyDescent="0.35">
      <c r="B9894" s="752" t="s">
        <v>1700</v>
      </c>
      <c r="C9894" s="752">
        <v>4516</v>
      </c>
      <c r="D9894" s="343" t="s">
        <v>7834</v>
      </c>
      <c r="E9894" s="752" t="s">
        <v>430</v>
      </c>
      <c r="F9894" s="752" t="s">
        <v>212</v>
      </c>
    </row>
    <row r="9895" spans="2:6" x14ac:dyDescent="0.35">
      <c r="B9895" s="752" t="s">
        <v>1700</v>
      </c>
      <c r="C9895" s="752">
        <v>4517</v>
      </c>
      <c r="D9895" s="343" t="s">
        <v>7833</v>
      </c>
      <c r="E9895" s="752" t="s">
        <v>430</v>
      </c>
      <c r="F9895" s="752" t="s">
        <v>1711</v>
      </c>
    </row>
    <row r="9896" spans="2:6" x14ac:dyDescent="0.35">
      <c r="B9896" s="752" t="s">
        <v>1700</v>
      </c>
      <c r="C9896" s="752">
        <v>4518</v>
      </c>
      <c r="D9896" s="343" t="s">
        <v>7832</v>
      </c>
      <c r="E9896" s="752" t="s">
        <v>430</v>
      </c>
      <c r="F9896" s="752" t="s">
        <v>1711</v>
      </c>
    </row>
    <row r="9897" spans="2:6" x14ac:dyDescent="0.35">
      <c r="B9897" s="752" t="s">
        <v>1700</v>
      </c>
      <c r="C9897" s="752">
        <v>4519</v>
      </c>
      <c r="D9897" s="343" t="s">
        <v>7831</v>
      </c>
      <c r="E9897" s="752" t="s">
        <v>430</v>
      </c>
      <c r="F9897" s="752" t="s">
        <v>1711</v>
      </c>
    </row>
    <row r="9898" spans="2:6" x14ac:dyDescent="0.35">
      <c r="B9898" s="752" t="s">
        <v>1700</v>
      </c>
      <c r="C9898" s="752">
        <v>4519</v>
      </c>
      <c r="D9898" s="343" t="s">
        <v>7830</v>
      </c>
      <c r="E9898" s="752" t="s">
        <v>430</v>
      </c>
      <c r="F9898" s="752" t="s">
        <v>1711</v>
      </c>
    </row>
    <row r="9899" spans="2:6" x14ac:dyDescent="0.35">
      <c r="B9899" s="752" t="s">
        <v>1700</v>
      </c>
      <c r="C9899" s="752">
        <v>4519</v>
      </c>
      <c r="D9899" s="343" t="s">
        <v>7829</v>
      </c>
      <c r="E9899" s="752" t="s">
        <v>430</v>
      </c>
      <c r="F9899" s="752" t="s">
        <v>1711</v>
      </c>
    </row>
    <row r="9900" spans="2:6" x14ac:dyDescent="0.35">
      <c r="B9900" s="752" t="s">
        <v>1700</v>
      </c>
      <c r="C9900" s="752">
        <v>4519</v>
      </c>
      <c r="D9900" s="343" t="s">
        <v>7828</v>
      </c>
      <c r="E9900" s="752" t="s">
        <v>430</v>
      </c>
      <c r="F9900" s="752" t="s">
        <v>1711</v>
      </c>
    </row>
    <row r="9901" spans="2:6" x14ac:dyDescent="0.35">
      <c r="B9901" s="752" t="s">
        <v>1700</v>
      </c>
      <c r="C9901" s="752">
        <v>4520</v>
      </c>
      <c r="D9901" s="343" t="s">
        <v>7827</v>
      </c>
      <c r="E9901" s="752" t="s">
        <v>430</v>
      </c>
      <c r="F9901" s="752" t="s">
        <v>212</v>
      </c>
    </row>
    <row r="9902" spans="2:6" x14ac:dyDescent="0.35">
      <c r="B9902" s="752" t="s">
        <v>1700</v>
      </c>
      <c r="C9902" s="752">
        <v>4520</v>
      </c>
      <c r="D9902" s="343" t="s">
        <v>7826</v>
      </c>
      <c r="E9902" s="752" t="s">
        <v>430</v>
      </c>
      <c r="F9902" s="752" t="s">
        <v>212</v>
      </c>
    </row>
    <row r="9903" spans="2:6" x14ac:dyDescent="0.35">
      <c r="B9903" s="752" t="s">
        <v>1700</v>
      </c>
      <c r="C9903" s="752">
        <v>4520</v>
      </c>
      <c r="D9903" s="343" t="s">
        <v>7825</v>
      </c>
      <c r="E9903" s="752" t="s">
        <v>430</v>
      </c>
      <c r="F9903" s="752" t="s">
        <v>212</v>
      </c>
    </row>
    <row r="9904" spans="2:6" x14ac:dyDescent="0.35">
      <c r="B9904" s="752" t="s">
        <v>1700</v>
      </c>
      <c r="C9904" s="752">
        <v>4520</v>
      </c>
      <c r="D9904" s="343" t="s">
        <v>7824</v>
      </c>
      <c r="E9904" s="752" t="s">
        <v>430</v>
      </c>
      <c r="F9904" s="752" t="s">
        <v>212</v>
      </c>
    </row>
    <row r="9905" spans="2:6" x14ac:dyDescent="0.35">
      <c r="B9905" s="752" t="s">
        <v>1700</v>
      </c>
      <c r="C9905" s="752">
        <v>4520</v>
      </c>
      <c r="D9905" s="343" t="s">
        <v>7823</v>
      </c>
      <c r="E9905" s="752" t="s">
        <v>430</v>
      </c>
      <c r="F9905" s="752" t="s">
        <v>212</v>
      </c>
    </row>
    <row r="9906" spans="2:6" x14ac:dyDescent="0.35">
      <c r="B9906" s="752" t="s">
        <v>1700</v>
      </c>
      <c r="C9906" s="752">
        <v>4520</v>
      </c>
      <c r="D9906" s="343" t="s">
        <v>7822</v>
      </c>
      <c r="E9906" s="752" t="s">
        <v>430</v>
      </c>
      <c r="F9906" s="752" t="s">
        <v>212</v>
      </c>
    </row>
    <row r="9907" spans="2:6" x14ac:dyDescent="0.35">
      <c r="B9907" s="752" t="s">
        <v>1700</v>
      </c>
      <c r="C9907" s="752">
        <v>4520</v>
      </c>
      <c r="D9907" s="343" t="s">
        <v>7821</v>
      </c>
      <c r="E9907" s="752" t="s">
        <v>430</v>
      </c>
      <c r="F9907" s="752" t="s">
        <v>212</v>
      </c>
    </row>
    <row r="9908" spans="2:6" x14ac:dyDescent="0.35">
      <c r="B9908" s="752" t="s">
        <v>1700</v>
      </c>
      <c r="C9908" s="752">
        <v>4520</v>
      </c>
      <c r="D9908" s="343" t="s">
        <v>7820</v>
      </c>
      <c r="E9908" s="752" t="s">
        <v>430</v>
      </c>
      <c r="F9908" s="752" t="s">
        <v>212</v>
      </c>
    </row>
    <row r="9909" spans="2:6" x14ac:dyDescent="0.35">
      <c r="B9909" s="752" t="s">
        <v>1700</v>
      </c>
      <c r="C9909" s="752">
        <v>4520</v>
      </c>
      <c r="D9909" s="343" t="s">
        <v>7819</v>
      </c>
      <c r="E9909" s="752" t="s">
        <v>430</v>
      </c>
      <c r="F9909" s="752" t="s">
        <v>212</v>
      </c>
    </row>
    <row r="9910" spans="2:6" x14ac:dyDescent="0.35">
      <c r="B9910" s="752" t="s">
        <v>1700</v>
      </c>
      <c r="C9910" s="752">
        <v>4520</v>
      </c>
      <c r="D9910" s="343" t="s">
        <v>7818</v>
      </c>
      <c r="E9910" s="752" t="s">
        <v>430</v>
      </c>
      <c r="F9910" s="752" t="s">
        <v>212</v>
      </c>
    </row>
    <row r="9911" spans="2:6" x14ac:dyDescent="0.35">
      <c r="B9911" s="752" t="s">
        <v>1700</v>
      </c>
      <c r="C9911" s="752">
        <v>4520</v>
      </c>
      <c r="D9911" s="343" t="s">
        <v>7817</v>
      </c>
      <c r="E9911" s="752" t="s">
        <v>430</v>
      </c>
      <c r="F9911" s="752" t="s">
        <v>212</v>
      </c>
    </row>
    <row r="9912" spans="2:6" x14ac:dyDescent="0.35">
      <c r="B9912" s="752" t="s">
        <v>1700</v>
      </c>
      <c r="C9912" s="752">
        <v>4520</v>
      </c>
      <c r="D9912" s="343" t="s">
        <v>7816</v>
      </c>
      <c r="E9912" s="752" t="s">
        <v>430</v>
      </c>
      <c r="F9912" s="752" t="s">
        <v>212</v>
      </c>
    </row>
    <row r="9913" spans="2:6" x14ac:dyDescent="0.35">
      <c r="B9913" s="752" t="s">
        <v>1700</v>
      </c>
      <c r="C9913" s="752">
        <v>4520</v>
      </c>
      <c r="D9913" s="343" t="s">
        <v>7815</v>
      </c>
      <c r="E9913" s="752" t="s">
        <v>430</v>
      </c>
      <c r="F9913" s="752" t="s">
        <v>212</v>
      </c>
    </row>
    <row r="9914" spans="2:6" x14ac:dyDescent="0.35">
      <c r="B9914" s="752" t="s">
        <v>1700</v>
      </c>
      <c r="C9914" s="752">
        <v>4520</v>
      </c>
      <c r="D9914" s="343" t="s">
        <v>7814</v>
      </c>
      <c r="E9914" s="752" t="s">
        <v>430</v>
      </c>
      <c r="F9914" s="752" t="s">
        <v>212</v>
      </c>
    </row>
    <row r="9915" spans="2:6" x14ac:dyDescent="0.35">
      <c r="B9915" s="752" t="s">
        <v>1700</v>
      </c>
      <c r="C9915" s="752">
        <v>4520</v>
      </c>
      <c r="D9915" s="343" t="s">
        <v>7813</v>
      </c>
      <c r="E9915" s="752" t="s">
        <v>430</v>
      </c>
      <c r="F9915" s="752" t="s">
        <v>212</v>
      </c>
    </row>
    <row r="9916" spans="2:6" x14ac:dyDescent="0.35">
      <c r="B9916" s="752" t="s">
        <v>1700</v>
      </c>
      <c r="C9916" s="752">
        <v>4520</v>
      </c>
      <c r="D9916" s="343" t="s">
        <v>7812</v>
      </c>
      <c r="E9916" s="752" t="s">
        <v>430</v>
      </c>
      <c r="F9916" s="752" t="s">
        <v>212</v>
      </c>
    </row>
    <row r="9917" spans="2:6" x14ac:dyDescent="0.35">
      <c r="B9917" s="752" t="s">
        <v>1700</v>
      </c>
      <c r="C9917" s="752">
        <v>4520</v>
      </c>
      <c r="D9917" s="343" t="s">
        <v>7811</v>
      </c>
      <c r="E9917" s="752" t="s">
        <v>430</v>
      </c>
      <c r="F9917" s="752" t="s">
        <v>212</v>
      </c>
    </row>
    <row r="9918" spans="2:6" x14ac:dyDescent="0.35">
      <c r="B9918" s="752" t="s">
        <v>1700</v>
      </c>
      <c r="C9918" s="752">
        <v>4520</v>
      </c>
      <c r="D9918" s="343" t="s">
        <v>7810</v>
      </c>
      <c r="E9918" s="752" t="s">
        <v>430</v>
      </c>
      <c r="F9918" s="752" t="s">
        <v>212</v>
      </c>
    </row>
    <row r="9919" spans="2:6" x14ac:dyDescent="0.35">
      <c r="B9919" s="752" t="s">
        <v>1700</v>
      </c>
      <c r="C9919" s="752">
        <v>4521</v>
      </c>
      <c r="D9919" s="343" t="s">
        <v>7809</v>
      </c>
      <c r="E9919" s="752" t="s">
        <v>430</v>
      </c>
      <c r="F9919" s="752" t="s">
        <v>212</v>
      </c>
    </row>
    <row r="9920" spans="2:6" x14ac:dyDescent="0.35">
      <c r="B9920" s="752" t="s">
        <v>1700</v>
      </c>
      <c r="C9920" s="752">
        <v>4521</v>
      </c>
      <c r="D9920" s="343" t="s">
        <v>7808</v>
      </c>
      <c r="E9920" s="752" t="s">
        <v>430</v>
      </c>
      <c r="F9920" s="752" t="s">
        <v>212</v>
      </c>
    </row>
    <row r="9921" spans="2:6" x14ac:dyDescent="0.35">
      <c r="B9921" s="752" t="s">
        <v>1700</v>
      </c>
      <c r="C9921" s="752">
        <v>4521</v>
      </c>
      <c r="D9921" s="343" t="s">
        <v>7807</v>
      </c>
      <c r="E9921" s="752" t="s">
        <v>430</v>
      </c>
      <c r="F9921" s="752" t="s">
        <v>212</v>
      </c>
    </row>
    <row r="9922" spans="2:6" x14ac:dyDescent="0.35">
      <c r="B9922" s="752" t="s">
        <v>1700</v>
      </c>
      <c r="C9922" s="752">
        <v>4521</v>
      </c>
      <c r="D9922" s="343" t="s">
        <v>7806</v>
      </c>
      <c r="E9922" s="752" t="s">
        <v>430</v>
      </c>
      <c r="F9922" s="752" t="s">
        <v>212</v>
      </c>
    </row>
    <row r="9923" spans="2:6" x14ac:dyDescent="0.35">
      <c r="B9923" s="752" t="s">
        <v>1700</v>
      </c>
      <c r="C9923" s="752">
        <v>4521</v>
      </c>
      <c r="D9923" s="343" t="s">
        <v>7805</v>
      </c>
      <c r="E9923" s="752" t="s">
        <v>430</v>
      </c>
      <c r="F9923" s="752" t="s">
        <v>212</v>
      </c>
    </row>
    <row r="9924" spans="2:6" x14ac:dyDescent="0.35">
      <c r="B9924" s="752" t="s">
        <v>1700</v>
      </c>
      <c r="C9924" s="752">
        <v>4521</v>
      </c>
      <c r="D9924" s="343" t="s">
        <v>3880</v>
      </c>
      <c r="E9924" s="752" t="s">
        <v>430</v>
      </c>
      <c r="F9924" s="752" t="s">
        <v>212</v>
      </c>
    </row>
    <row r="9925" spans="2:6" x14ac:dyDescent="0.35">
      <c r="B9925" s="752" t="s">
        <v>1700</v>
      </c>
      <c r="C9925" s="752">
        <v>4521</v>
      </c>
      <c r="D9925" s="343" t="s">
        <v>7804</v>
      </c>
      <c r="E9925" s="752" t="s">
        <v>430</v>
      </c>
      <c r="F9925" s="752" t="s">
        <v>212</v>
      </c>
    </row>
    <row r="9926" spans="2:6" x14ac:dyDescent="0.35">
      <c r="B9926" s="752" t="s">
        <v>1700</v>
      </c>
      <c r="C9926" s="752">
        <v>4521</v>
      </c>
      <c r="D9926" s="343" t="s">
        <v>7803</v>
      </c>
      <c r="E9926" s="752" t="s">
        <v>430</v>
      </c>
      <c r="F9926" s="752" t="s">
        <v>212</v>
      </c>
    </row>
    <row r="9927" spans="2:6" x14ac:dyDescent="0.35">
      <c r="B9927" s="752" t="s">
        <v>1700</v>
      </c>
      <c r="C9927" s="752">
        <v>4550</v>
      </c>
      <c r="D9927" s="343" t="s">
        <v>7802</v>
      </c>
      <c r="E9927" s="752" t="s">
        <v>430</v>
      </c>
      <c r="F9927" s="752" t="s">
        <v>1711</v>
      </c>
    </row>
    <row r="9928" spans="2:6" x14ac:dyDescent="0.35">
      <c r="B9928" s="752" t="s">
        <v>1700</v>
      </c>
      <c r="C9928" s="752">
        <v>4550</v>
      </c>
      <c r="D9928" s="343" t="s">
        <v>7801</v>
      </c>
      <c r="E9928" s="752" t="s">
        <v>430</v>
      </c>
      <c r="F9928" s="752" t="s">
        <v>1711</v>
      </c>
    </row>
    <row r="9929" spans="2:6" x14ac:dyDescent="0.35">
      <c r="B9929" s="752" t="s">
        <v>1700</v>
      </c>
      <c r="C9929" s="752">
        <v>4551</v>
      </c>
      <c r="D9929" s="343" t="s">
        <v>7800</v>
      </c>
      <c r="E9929" s="752" t="s">
        <v>430</v>
      </c>
      <c r="F9929" s="752" t="s">
        <v>212</v>
      </c>
    </row>
    <row r="9930" spans="2:6" x14ac:dyDescent="0.35">
      <c r="B9930" s="752" t="s">
        <v>1700</v>
      </c>
      <c r="C9930" s="752">
        <v>4551</v>
      </c>
      <c r="D9930" s="343" t="s">
        <v>7799</v>
      </c>
      <c r="E9930" s="752" t="s">
        <v>430</v>
      </c>
      <c r="F9930" s="752" t="s">
        <v>212</v>
      </c>
    </row>
    <row r="9931" spans="2:6" x14ac:dyDescent="0.35">
      <c r="B9931" s="752" t="s">
        <v>1700</v>
      </c>
      <c r="C9931" s="752">
        <v>4551</v>
      </c>
      <c r="D9931" s="343" t="s">
        <v>7798</v>
      </c>
      <c r="E9931" s="752" t="s">
        <v>430</v>
      </c>
      <c r="F9931" s="752" t="s">
        <v>212</v>
      </c>
    </row>
    <row r="9932" spans="2:6" x14ac:dyDescent="0.35">
      <c r="B9932" s="752" t="s">
        <v>1700</v>
      </c>
      <c r="C9932" s="752">
        <v>4551</v>
      </c>
      <c r="D9932" s="343" t="s">
        <v>7797</v>
      </c>
      <c r="E9932" s="752" t="s">
        <v>430</v>
      </c>
      <c r="F9932" s="752" t="s">
        <v>212</v>
      </c>
    </row>
    <row r="9933" spans="2:6" x14ac:dyDescent="0.35">
      <c r="B9933" s="752" t="s">
        <v>1700</v>
      </c>
      <c r="C9933" s="752">
        <v>4551</v>
      </c>
      <c r="D9933" s="343" t="s">
        <v>7796</v>
      </c>
      <c r="E9933" s="752" t="s">
        <v>430</v>
      </c>
      <c r="F9933" s="752" t="s">
        <v>212</v>
      </c>
    </row>
    <row r="9934" spans="2:6" x14ac:dyDescent="0.35">
      <c r="B9934" s="752" t="s">
        <v>1700</v>
      </c>
      <c r="C9934" s="752">
        <v>4551</v>
      </c>
      <c r="D9934" s="343" t="s">
        <v>7795</v>
      </c>
      <c r="E9934" s="752" t="s">
        <v>430</v>
      </c>
      <c r="F9934" s="752" t="s">
        <v>212</v>
      </c>
    </row>
    <row r="9935" spans="2:6" x14ac:dyDescent="0.35">
      <c r="B9935" s="752" t="s">
        <v>1700</v>
      </c>
      <c r="C9935" s="752">
        <v>4551</v>
      </c>
      <c r="D9935" s="343" t="s">
        <v>7794</v>
      </c>
      <c r="E9935" s="752" t="s">
        <v>430</v>
      </c>
      <c r="F9935" s="752" t="s">
        <v>212</v>
      </c>
    </row>
    <row r="9936" spans="2:6" x14ac:dyDescent="0.35">
      <c r="B9936" s="752" t="s">
        <v>1700</v>
      </c>
      <c r="C9936" s="752">
        <v>4551</v>
      </c>
      <c r="D9936" s="343" t="s">
        <v>7793</v>
      </c>
      <c r="E9936" s="752" t="s">
        <v>430</v>
      </c>
      <c r="F9936" s="752" t="s">
        <v>212</v>
      </c>
    </row>
    <row r="9937" spans="2:6" x14ac:dyDescent="0.35">
      <c r="B9937" s="752" t="s">
        <v>1700</v>
      </c>
      <c r="C9937" s="752">
        <v>4551</v>
      </c>
      <c r="D9937" s="343" t="s">
        <v>7792</v>
      </c>
      <c r="E9937" s="752" t="s">
        <v>430</v>
      </c>
      <c r="F9937" s="752" t="s">
        <v>212</v>
      </c>
    </row>
    <row r="9938" spans="2:6" x14ac:dyDescent="0.35">
      <c r="B9938" s="752" t="s">
        <v>1700</v>
      </c>
      <c r="C9938" s="752">
        <v>4551</v>
      </c>
      <c r="D9938" s="343" t="s">
        <v>7791</v>
      </c>
      <c r="E9938" s="752" t="s">
        <v>430</v>
      </c>
      <c r="F9938" s="752" t="s">
        <v>212</v>
      </c>
    </row>
    <row r="9939" spans="2:6" x14ac:dyDescent="0.35">
      <c r="B9939" s="752" t="s">
        <v>1700</v>
      </c>
      <c r="C9939" s="752">
        <v>4551</v>
      </c>
      <c r="D9939" s="343" t="s">
        <v>7790</v>
      </c>
      <c r="E9939" s="752" t="s">
        <v>430</v>
      </c>
      <c r="F9939" s="752" t="s">
        <v>212</v>
      </c>
    </row>
    <row r="9940" spans="2:6" x14ac:dyDescent="0.35">
      <c r="B9940" s="752" t="s">
        <v>1700</v>
      </c>
      <c r="C9940" s="752">
        <v>4551</v>
      </c>
      <c r="D9940" s="343" t="s">
        <v>7789</v>
      </c>
      <c r="E9940" s="752" t="s">
        <v>430</v>
      </c>
      <c r="F9940" s="752" t="s">
        <v>212</v>
      </c>
    </row>
    <row r="9941" spans="2:6" x14ac:dyDescent="0.35">
      <c r="B9941" s="752" t="s">
        <v>1700</v>
      </c>
      <c r="C9941" s="752">
        <v>4551</v>
      </c>
      <c r="D9941" s="343" t="s">
        <v>7788</v>
      </c>
      <c r="E9941" s="752" t="s">
        <v>430</v>
      </c>
      <c r="F9941" s="752" t="s">
        <v>212</v>
      </c>
    </row>
    <row r="9942" spans="2:6" x14ac:dyDescent="0.35">
      <c r="B9942" s="752" t="s">
        <v>1700</v>
      </c>
      <c r="C9942" s="752">
        <v>4551</v>
      </c>
      <c r="D9942" s="343" t="s">
        <v>7787</v>
      </c>
      <c r="E9942" s="752" t="s">
        <v>430</v>
      </c>
      <c r="F9942" s="752" t="s">
        <v>212</v>
      </c>
    </row>
    <row r="9943" spans="2:6" x14ac:dyDescent="0.35">
      <c r="B9943" s="752" t="s">
        <v>1700</v>
      </c>
      <c r="C9943" s="752">
        <v>4551</v>
      </c>
      <c r="D9943" s="343" t="s">
        <v>7786</v>
      </c>
      <c r="E9943" s="752" t="s">
        <v>430</v>
      </c>
      <c r="F9943" s="752" t="s">
        <v>212</v>
      </c>
    </row>
    <row r="9944" spans="2:6" x14ac:dyDescent="0.35">
      <c r="B9944" s="752" t="s">
        <v>1700</v>
      </c>
      <c r="C9944" s="752">
        <v>4551</v>
      </c>
      <c r="D9944" s="343" t="s">
        <v>7785</v>
      </c>
      <c r="E9944" s="752" t="s">
        <v>430</v>
      </c>
      <c r="F9944" s="752" t="s">
        <v>212</v>
      </c>
    </row>
    <row r="9945" spans="2:6" x14ac:dyDescent="0.35">
      <c r="B9945" s="752" t="s">
        <v>1700</v>
      </c>
      <c r="C9945" s="752">
        <v>4551</v>
      </c>
      <c r="D9945" s="343" t="s">
        <v>7784</v>
      </c>
      <c r="E9945" s="752" t="s">
        <v>430</v>
      </c>
      <c r="F9945" s="752" t="s">
        <v>212</v>
      </c>
    </row>
    <row r="9946" spans="2:6" x14ac:dyDescent="0.35">
      <c r="B9946" s="752" t="s">
        <v>1700</v>
      </c>
      <c r="C9946" s="752">
        <v>4551</v>
      </c>
      <c r="D9946" s="343" t="s">
        <v>3787</v>
      </c>
      <c r="E9946" s="752" t="s">
        <v>430</v>
      </c>
      <c r="F9946" s="752" t="s">
        <v>212</v>
      </c>
    </row>
    <row r="9947" spans="2:6" x14ac:dyDescent="0.35">
      <c r="B9947" s="752" t="s">
        <v>1700</v>
      </c>
      <c r="C9947" s="752">
        <v>4551</v>
      </c>
      <c r="D9947" s="343" t="s">
        <v>7783</v>
      </c>
      <c r="E9947" s="752" t="s">
        <v>430</v>
      </c>
      <c r="F9947" s="752" t="s">
        <v>212</v>
      </c>
    </row>
    <row r="9948" spans="2:6" x14ac:dyDescent="0.35">
      <c r="B9948" s="752" t="s">
        <v>1700</v>
      </c>
      <c r="C9948" s="752">
        <v>4551</v>
      </c>
      <c r="D9948" s="343" t="s">
        <v>6634</v>
      </c>
      <c r="E9948" s="752" t="s">
        <v>430</v>
      </c>
      <c r="F9948" s="752" t="s">
        <v>212</v>
      </c>
    </row>
    <row r="9949" spans="2:6" x14ac:dyDescent="0.35">
      <c r="B9949" s="752" t="s">
        <v>1700</v>
      </c>
      <c r="C9949" s="752">
        <v>4552</v>
      </c>
      <c r="D9949" s="343" t="s">
        <v>7782</v>
      </c>
      <c r="E9949" s="752" t="s">
        <v>430</v>
      </c>
      <c r="F9949" s="752" t="s">
        <v>1711</v>
      </c>
    </row>
    <row r="9950" spans="2:6" x14ac:dyDescent="0.35">
      <c r="B9950" s="752" t="s">
        <v>1700</v>
      </c>
      <c r="C9950" s="752">
        <v>4552</v>
      </c>
      <c r="D9950" s="343" t="s">
        <v>7781</v>
      </c>
      <c r="E9950" s="752" t="s">
        <v>430</v>
      </c>
      <c r="F9950" s="752" t="s">
        <v>1711</v>
      </c>
    </row>
    <row r="9951" spans="2:6" x14ac:dyDescent="0.35">
      <c r="B9951" s="752" t="s">
        <v>1700</v>
      </c>
      <c r="C9951" s="752">
        <v>4552</v>
      </c>
      <c r="D9951" s="343" t="s">
        <v>7780</v>
      </c>
      <c r="E9951" s="752" t="s">
        <v>430</v>
      </c>
      <c r="F9951" s="752" t="s">
        <v>1711</v>
      </c>
    </row>
    <row r="9952" spans="2:6" x14ac:dyDescent="0.35">
      <c r="B9952" s="752" t="s">
        <v>1700</v>
      </c>
      <c r="C9952" s="752">
        <v>4552</v>
      </c>
      <c r="D9952" s="343" t="s">
        <v>7779</v>
      </c>
      <c r="E9952" s="752" t="s">
        <v>430</v>
      </c>
      <c r="F9952" s="752" t="s">
        <v>1711</v>
      </c>
    </row>
    <row r="9953" spans="2:6" x14ac:dyDescent="0.35">
      <c r="B9953" s="752" t="s">
        <v>1700</v>
      </c>
      <c r="C9953" s="752">
        <v>4552</v>
      </c>
      <c r="D9953" s="343" t="s">
        <v>7778</v>
      </c>
      <c r="E9953" s="752" t="s">
        <v>430</v>
      </c>
      <c r="F9953" s="752" t="s">
        <v>1711</v>
      </c>
    </row>
    <row r="9954" spans="2:6" x14ac:dyDescent="0.35">
      <c r="B9954" s="752" t="s">
        <v>1700</v>
      </c>
      <c r="C9954" s="752">
        <v>4552</v>
      </c>
      <c r="D9954" s="343" t="s">
        <v>7777</v>
      </c>
      <c r="E9954" s="752" t="s">
        <v>430</v>
      </c>
      <c r="F9954" s="752" t="s">
        <v>1711</v>
      </c>
    </row>
    <row r="9955" spans="2:6" x14ac:dyDescent="0.35">
      <c r="B9955" s="752" t="s">
        <v>1700</v>
      </c>
      <c r="C9955" s="752">
        <v>4552</v>
      </c>
      <c r="D9955" s="343" t="s">
        <v>7776</v>
      </c>
      <c r="E9955" s="752" t="s">
        <v>430</v>
      </c>
      <c r="F9955" s="752" t="s">
        <v>1711</v>
      </c>
    </row>
    <row r="9956" spans="2:6" x14ac:dyDescent="0.35">
      <c r="B9956" s="752" t="s">
        <v>1700</v>
      </c>
      <c r="C9956" s="752">
        <v>4552</v>
      </c>
      <c r="D9956" s="343" t="s">
        <v>7775</v>
      </c>
      <c r="E9956" s="752" t="s">
        <v>430</v>
      </c>
      <c r="F9956" s="752" t="s">
        <v>1711</v>
      </c>
    </row>
    <row r="9957" spans="2:6" x14ac:dyDescent="0.35">
      <c r="B9957" s="752" t="s">
        <v>1700</v>
      </c>
      <c r="C9957" s="752">
        <v>4552</v>
      </c>
      <c r="D9957" s="343" t="s">
        <v>7774</v>
      </c>
      <c r="E9957" s="752" t="s">
        <v>430</v>
      </c>
      <c r="F9957" s="752" t="s">
        <v>1711</v>
      </c>
    </row>
    <row r="9958" spans="2:6" x14ac:dyDescent="0.35">
      <c r="B9958" s="752" t="s">
        <v>1700</v>
      </c>
      <c r="C9958" s="752">
        <v>4552</v>
      </c>
      <c r="D9958" s="343" t="s">
        <v>7773</v>
      </c>
      <c r="E9958" s="752" t="s">
        <v>430</v>
      </c>
      <c r="F9958" s="752" t="s">
        <v>1711</v>
      </c>
    </row>
    <row r="9959" spans="2:6" x14ac:dyDescent="0.35">
      <c r="B9959" s="752" t="s">
        <v>1700</v>
      </c>
      <c r="C9959" s="752">
        <v>4552</v>
      </c>
      <c r="D9959" s="343" t="s">
        <v>7772</v>
      </c>
      <c r="E9959" s="752" t="s">
        <v>430</v>
      </c>
      <c r="F9959" s="752" t="s">
        <v>1711</v>
      </c>
    </row>
    <row r="9960" spans="2:6" x14ac:dyDescent="0.35">
      <c r="B9960" s="752" t="s">
        <v>1700</v>
      </c>
      <c r="C9960" s="752">
        <v>4552</v>
      </c>
      <c r="D9960" s="343" t="s">
        <v>7771</v>
      </c>
      <c r="E9960" s="752" t="s">
        <v>430</v>
      </c>
      <c r="F9960" s="752" t="s">
        <v>1711</v>
      </c>
    </row>
    <row r="9961" spans="2:6" x14ac:dyDescent="0.35">
      <c r="B9961" s="752" t="s">
        <v>1700</v>
      </c>
      <c r="C9961" s="752">
        <v>4552</v>
      </c>
      <c r="D9961" s="343" t="s">
        <v>7770</v>
      </c>
      <c r="E9961" s="752" t="s">
        <v>430</v>
      </c>
      <c r="F9961" s="752" t="s">
        <v>1711</v>
      </c>
    </row>
    <row r="9962" spans="2:6" x14ac:dyDescent="0.35">
      <c r="B9962" s="752" t="s">
        <v>1700</v>
      </c>
      <c r="C9962" s="752">
        <v>4553</v>
      </c>
      <c r="D9962" s="343" t="s">
        <v>7769</v>
      </c>
      <c r="E9962" s="752" t="s">
        <v>430</v>
      </c>
      <c r="F9962" s="752" t="s">
        <v>212</v>
      </c>
    </row>
    <row r="9963" spans="2:6" x14ac:dyDescent="0.35">
      <c r="B9963" s="752" t="s">
        <v>1700</v>
      </c>
      <c r="C9963" s="752">
        <v>4553</v>
      </c>
      <c r="D9963" s="343" t="s">
        <v>7768</v>
      </c>
      <c r="E9963" s="752" t="s">
        <v>430</v>
      </c>
      <c r="F9963" s="752" t="s">
        <v>212</v>
      </c>
    </row>
    <row r="9964" spans="2:6" x14ac:dyDescent="0.35">
      <c r="B9964" s="752" t="s">
        <v>1700</v>
      </c>
      <c r="C9964" s="752">
        <v>4553</v>
      </c>
      <c r="D9964" s="343" t="s">
        <v>7767</v>
      </c>
      <c r="E9964" s="752" t="s">
        <v>430</v>
      </c>
      <c r="F9964" s="752" t="s">
        <v>212</v>
      </c>
    </row>
    <row r="9965" spans="2:6" x14ac:dyDescent="0.35">
      <c r="B9965" s="752" t="s">
        <v>1700</v>
      </c>
      <c r="C9965" s="752">
        <v>4553</v>
      </c>
      <c r="D9965" s="343" t="s">
        <v>7766</v>
      </c>
      <c r="E9965" s="752" t="s">
        <v>430</v>
      </c>
      <c r="F9965" s="752" t="s">
        <v>212</v>
      </c>
    </row>
    <row r="9966" spans="2:6" x14ac:dyDescent="0.35">
      <c r="B9966" s="752" t="s">
        <v>1700</v>
      </c>
      <c r="C9966" s="752">
        <v>4553</v>
      </c>
      <c r="D9966" s="343" t="s">
        <v>7765</v>
      </c>
      <c r="E9966" s="752" t="s">
        <v>430</v>
      </c>
      <c r="F9966" s="752" t="s">
        <v>212</v>
      </c>
    </row>
    <row r="9967" spans="2:6" x14ac:dyDescent="0.35">
      <c r="B9967" s="752" t="s">
        <v>1700</v>
      </c>
      <c r="C9967" s="752">
        <v>4554</v>
      </c>
      <c r="D9967" s="343" t="s">
        <v>7764</v>
      </c>
      <c r="E9967" s="752" t="s">
        <v>430</v>
      </c>
      <c r="F9967" s="752" t="s">
        <v>1711</v>
      </c>
    </row>
    <row r="9968" spans="2:6" x14ac:dyDescent="0.35">
      <c r="B9968" s="752" t="s">
        <v>1700</v>
      </c>
      <c r="C9968" s="752">
        <v>4554</v>
      </c>
      <c r="D9968" s="343" t="s">
        <v>7763</v>
      </c>
      <c r="E9968" s="752" t="s">
        <v>430</v>
      </c>
      <c r="F9968" s="752" t="s">
        <v>1711</v>
      </c>
    </row>
    <row r="9969" spans="2:9" x14ac:dyDescent="0.35">
      <c r="B9969" s="752" t="s">
        <v>1700</v>
      </c>
      <c r="C9969" s="752">
        <v>4555</v>
      </c>
      <c r="D9969" s="343" t="s">
        <v>7762</v>
      </c>
      <c r="E9969" s="752" t="s">
        <v>430</v>
      </c>
      <c r="F9969" s="752" t="s">
        <v>212</v>
      </c>
    </row>
    <row r="9970" spans="2:9" x14ac:dyDescent="0.35">
      <c r="B9970" s="752" t="s">
        <v>1700</v>
      </c>
      <c r="C9970" s="752">
        <v>4555</v>
      </c>
      <c r="D9970" s="343" t="s">
        <v>7761</v>
      </c>
      <c r="E9970" s="752" t="s">
        <v>430</v>
      </c>
      <c r="F9970" s="752" t="s">
        <v>212</v>
      </c>
    </row>
    <row r="9971" spans="2:9" x14ac:dyDescent="0.35">
      <c r="B9971" s="752" t="s">
        <v>1700</v>
      </c>
      <c r="C9971" s="752">
        <v>4555</v>
      </c>
      <c r="D9971" s="343" t="s">
        <v>7760</v>
      </c>
      <c r="E9971" s="752" t="s">
        <v>430</v>
      </c>
      <c r="F9971" s="752" t="s">
        <v>212</v>
      </c>
    </row>
    <row r="9972" spans="2:9" x14ac:dyDescent="0.35">
      <c r="B9972" s="752" t="s">
        <v>1700</v>
      </c>
      <c r="C9972" s="752">
        <v>4555</v>
      </c>
      <c r="D9972" s="343" t="s">
        <v>7759</v>
      </c>
      <c r="E9972" s="752" t="s">
        <v>430</v>
      </c>
      <c r="F9972" s="752" t="s">
        <v>212</v>
      </c>
    </row>
    <row r="9973" spans="2:9" x14ac:dyDescent="0.35">
      <c r="B9973" s="752" t="s">
        <v>1700</v>
      </c>
      <c r="C9973" s="752">
        <v>4556</v>
      </c>
      <c r="D9973" s="343" t="s">
        <v>7758</v>
      </c>
      <c r="E9973" s="752" t="s">
        <v>430</v>
      </c>
      <c r="F9973" s="752" t="s">
        <v>212</v>
      </c>
    </row>
    <row r="9974" spans="2:9" x14ac:dyDescent="0.35">
      <c r="B9974" s="752" t="s">
        <v>1700</v>
      </c>
      <c r="C9974" s="752">
        <v>4556</v>
      </c>
      <c r="D9974" s="343" t="s">
        <v>7757</v>
      </c>
      <c r="E9974" s="752" t="s">
        <v>430</v>
      </c>
      <c r="F9974" s="752" t="s">
        <v>212</v>
      </c>
    </row>
    <row r="9975" spans="2:9" x14ac:dyDescent="0.35">
      <c r="B9975" s="752" t="s">
        <v>1700</v>
      </c>
      <c r="C9975" s="752">
        <v>4556</v>
      </c>
      <c r="D9975" s="343" t="s">
        <v>7756</v>
      </c>
      <c r="E9975" s="752" t="s">
        <v>430</v>
      </c>
      <c r="F9975" s="752" t="s">
        <v>212</v>
      </c>
    </row>
    <row r="9976" spans="2:9" x14ac:dyDescent="0.35">
      <c r="B9976" s="752" t="s">
        <v>1700</v>
      </c>
      <c r="C9976" s="752">
        <v>4556</v>
      </c>
      <c r="D9976" s="343" t="s">
        <v>7755</v>
      </c>
      <c r="E9976" s="752" t="s">
        <v>430</v>
      </c>
      <c r="F9976" s="752" t="s">
        <v>212</v>
      </c>
    </row>
    <row r="9977" spans="2:9" x14ac:dyDescent="0.35">
      <c r="B9977" s="752" t="s">
        <v>1700</v>
      </c>
      <c r="C9977" s="752">
        <v>4556</v>
      </c>
      <c r="D9977" s="343" t="s">
        <v>7754</v>
      </c>
      <c r="E9977" s="752" t="s">
        <v>430</v>
      </c>
      <c r="F9977" s="752" t="s">
        <v>212</v>
      </c>
    </row>
    <row r="9978" spans="2:9" x14ac:dyDescent="0.35">
      <c r="B9978" s="752" t="s">
        <v>1700</v>
      </c>
      <c r="C9978" s="752">
        <v>4556</v>
      </c>
      <c r="D9978" s="343" t="s">
        <v>7753</v>
      </c>
      <c r="E9978" s="752" t="s">
        <v>430</v>
      </c>
      <c r="F9978" s="752" t="s">
        <v>212</v>
      </c>
    </row>
    <row r="9979" spans="2:9" x14ac:dyDescent="0.35">
      <c r="B9979" s="752" t="s">
        <v>1700</v>
      </c>
      <c r="C9979" s="752">
        <v>4557</v>
      </c>
      <c r="D9979" s="343" t="s">
        <v>7752</v>
      </c>
      <c r="E9979" s="752" t="s">
        <v>430</v>
      </c>
      <c r="F9979" s="752" t="s">
        <v>210</v>
      </c>
    </row>
    <row r="9980" spans="2:9" x14ac:dyDescent="0.35">
      <c r="B9980" s="752" t="s">
        <v>1700</v>
      </c>
      <c r="C9980" s="752">
        <v>4557</v>
      </c>
      <c r="D9980" s="343" t="s">
        <v>7751</v>
      </c>
      <c r="E9980" s="752" t="s">
        <v>430</v>
      </c>
      <c r="F9980" s="752" t="s">
        <v>210</v>
      </c>
    </row>
    <row r="9981" spans="2:9" x14ac:dyDescent="0.35">
      <c r="B9981" s="752" t="s">
        <v>1700</v>
      </c>
      <c r="C9981" s="752">
        <v>4558</v>
      </c>
      <c r="D9981" s="343" t="s">
        <v>7750</v>
      </c>
      <c r="E9981" s="752" t="s">
        <v>430</v>
      </c>
      <c r="F9981" s="752" t="s">
        <v>212</v>
      </c>
    </row>
    <row r="9982" spans="2:9" x14ac:dyDescent="0.35">
      <c r="B9982" s="752" t="s">
        <v>1700</v>
      </c>
      <c r="C9982" s="752">
        <v>4558</v>
      </c>
      <c r="D9982" s="343" t="s">
        <v>7749</v>
      </c>
      <c r="E9982" s="752" t="s">
        <v>430</v>
      </c>
      <c r="F9982" s="752" t="s">
        <v>212</v>
      </c>
    </row>
    <row r="9983" spans="2:9" s="757" customFormat="1" x14ac:dyDescent="0.35">
      <c r="B9983" s="752" t="s">
        <v>1700</v>
      </c>
      <c r="C9983" s="752">
        <v>4558</v>
      </c>
      <c r="D9983" s="343" t="s">
        <v>7748</v>
      </c>
      <c r="E9983" s="752" t="s">
        <v>430</v>
      </c>
      <c r="F9983" s="752" t="s">
        <v>212</v>
      </c>
      <c r="I9983" s="758"/>
    </row>
    <row r="9984" spans="2:9" x14ac:dyDescent="0.35">
      <c r="B9984" s="752" t="s">
        <v>1700</v>
      </c>
      <c r="C9984" s="752">
        <v>4558</v>
      </c>
      <c r="D9984" s="343" t="s">
        <v>7747</v>
      </c>
      <c r="E9984" s="752" t="s">
        <v>430</v>
      </c>
      <c r="F9984" s="752" t="s">
        <v>212</v>
      </c>
    </row>
    <row r="9985" spans="2:6" x14ac:dyDescent="0.35">
      <c r="B9985" s="752" t="s">
        <v>1700</v>
      </c>
      <c r="C9985" s="752">
        <v>4558</v>
      </c>
      <c r="D9985" s="343" t="s">
        <v>7746</v>
      </c>
      <c r="E9985" s="752" t="s">
        <v>430</v>
      </c>
      <c r="F9985" s="752" t="s">
        <v>212</v>
      </c>
    </row>
    <row r="9986" spans="2:6" x14ac:dyDescent="0.35">
      <c r="B9986" s="752" t="s">
        <v>1700</v>
      </c>
      <c r="C9986" s="752">
        <v>4558</v>
      </c>
      <c r="D9986" s="343" t="s">
        <v>7745</v>
      </c>
      <c r="E9986" s="752" t="s">
        <v>430</v>
      </c>
      <c r="F9986" s="752" t="s">
        <v>212</v>
      </c>
    </row>
    <row r="9987" spans="2:6" x14ac:dyDescent="0.35">
      <c r="B9987" s="752" t="s">
        <v>1700</v>
      </c>
      <c r="C9987" s="752">
        <v>4559</v>
      </c>
      <c r="D9987" s="343" t="s">
        <v>7744</v>
      </c>
      <c r="E9987" s="752" t="s">
        <v>430</v>
      </c>
      <c r="F9987" s="752" t="s">
        <v>212</v>
      </c>
    </row>
    <row r="9988" spans="2:6" x14ac:dyDescent="0.35">
      <c r="B9988" s="752" t="s">
        <v>1700</v>
      </c>
      <c r="C9988" s="752">
        <v>4559</v>
      </c>
      <c r="D9988" s="343" t="s">
        <v>7743</v>
      </c>
      <c r="E9988" s="752" t="s">
        <v>430</v>
      </c>
      <c r="F9988" s="752" t="s">
        <v>212</v>
      </c>
    </row>
    <row r="9989" spans="2:6" x14ac:dyDescent="0.35">
      <c r="B9989" s="752" t="s">
        <v>1700</v>
      </c>
      <c r="C9989" s="752">
        <v>4559</v>
      </c>
      <c r="D9989" s="343" t="s">
        <v>7742</v>
      </c>
      <c r="E9989" s="752" t="s">
        <v>430</v>
      </c>
      <c r="F9989" s="752" t="s">
        <v>212</v>
      </c>
    </row>
    <row r="9990" spans="2:6" x14ac:dyDescent="0.35">
      <c r="B9990" s="752" t="s">
        <v>1700</v>
      </c>
      <c r="C9990" s="752">
        <v>4559</v>
      </c>
      <c r="D9990" s="343" t="s">
        <v>7741</v>
      </c>
      <c r="E9990" s="752" t="s">
        <v>430</v>
      </c>
      <c r="F9990" s="752" t="s">
        <v>212</v>
      </c>
    </row>
    <row r="9991" spans="2:6" x14ac:dyDescent="0.35">
      <c r="B9991" s="752" t="s">
        <v>1700</v>
      </c>
      <c r="C9991" s="752">
        <v>4560</v>
      </c>
      <c r="D9991" s="343" t="s">
        <v>7740</v>
      </c>
      <c r="E9991" s="752" t="s">
        <v>430</v>
      </c>
      <c r="F9991" s="752" t="s">
        <v>212</v>
      </c>
    </row>
    <row r="9992" spans="2:6" x14ac:dyDescent="0.35">
      <c r="B9992" s="752" t="s">
        <v>1700</v>
      </c>
      <c r="C9992" s="752">
        <v>4560</v>
      </c>
      <c r="D9992" s="343" t="s">
        <v>3540</v>
      </c>
      <c r="E9992" s="752" t="s">
        <v>430</v>
      </c>
      <c r="F9992" s="752" t="s">
        <v>212</v>
      </c>
    </row>
    <row r="9993" spans="2:6" x14ac:dyDescent="0.35">
      <c r="B9993" s="752" t="s">
        <v>1700</v>
      </c>
      <c r="C9993" s="752">
        <v>4560</v>
      </c>
      <c r="D9993" s="343" t="s">
        <v>7739</v>
      </c>
      <c r="E9993" s="752" t="s">
        <v>430</v>
      </c>
      <c r="F9993" s="752" t="s">
        <v>212</v>
      </c>
    </row>
    <row r="9994" spans="2:6" x14ac:dyDescent="0.35">
      <c r="B9994" s="752" t="s">
        <v>1700</v>
      </c>
      <c r="C9994" s="752">
        <v>4560</v>
      </c>
      <c r="D9994" s="343" t="s">
        <v>7738</v>
      </c>
      <c r="E9994" s="752" t="s">
        <v>430</v>
      </c>
      <c r="F9994" s="752" t="s">
        <v>212</v>
      </c>
    </row>
    <row r="9995" spans="2:6" x14ac:dyDescent="0.35">
      <c r="B9995" s="752" t="s">
        <v>1700</v>
      </c>
      <c r="C9995" s="752">
        <v>4560</v>
      </c>
      <c r="D9995" s="343" t="s">
        <v>7737</v>
      </c>
      <c r="E9995" s="752" t="s">
        <v>430</v>
      </c>
      <c r="F9995" s="752" t="s">
        <v>212</v>
      </c>
    </row>
    <row r="9996" spans="2:6" x14ac:dyDescent="0.35">
      <c r="B9996" s="752" t="s">
        <v>1700</v>
      </c>
      <c r="C9996" s="752">
        <v>4560</v>
      </c>
      <c r="D9996" s="343" t="s">
        <v>7736</v>
      </c>
      <c r="E9996" s="752" t="s">
        <v>430</v>
      </c>
      <c r="F9996" s="752" t="s">
        <v>212</v>
      </c>
    </row>
    <row r="9997" spans="2:6" x14ac:dyDescent="0.35">
      <c r="B9997" s="752" t="s">
        <v>1700</v>
      </c>
      <c r="C9997" s="752">
        <v>4560</v>
      </c>
      <c r="D9997" s="343" t="s">
        <v>7735</v>
      </c>
      <c r="E9997" s="752" t="s">
        <v>430</v>
      </c>
      <c r="F9997" s="752" t="s">
        <v>212</v>
      </c>
    </row>
    <row r="9998" spans="2:6" x14ac:dyDescent="0.35">
      <c r="B9998" s="752" t="s">
        <v>1700</v>
      </c>
      <c r="C9998" s="752">
        <v>4560</v>
      </c>
      <c r="D9998" s="343" t="s">
        <v>7734</v>
      </c>
      <c r="E9998" s="752" t="s">
        <v>430</v>
      </c>
      <c r="F9998" s="752" t="s">
        <v>212</v>
      </c>
    </row>
    <row r="9999" spans="2:6" x14ac:dyDescent="0.35">
      <c r="B9999" s="752" t="s">
        <v>1700</v>
      </c>
      <c r="C9999" s="752">
        <v>4560</v>
      </c>
      <c r="D9999" s="343" t="s">
        <v>7733</v>
      </c>
      <c r="E9999" s="752" t="s">
        <v>430</v>
      </c>
      <c r="F9999" s="752" t="s">
        <v>212</v>
      </c>
    </row>
    <row r="10000" spans="2:6" x14ac:dyDescent="0.35">
      <c r="B10000" s="752" t="s">
        <v>1700</v>
      </c>
      <c r="C10000" s="752">
        <v>4560</v>
      </c>
      <c r="D10000" s="343" t="s">
        <v>7732</v>
      </c>
      <c r="E10000" s="752" t="s">
        <v>430</v>
      </c>
      <c r="F10000" s="752" t="s">
        <v>212</v>
      </c>
    </row>
    <row r="10001" spans="2:6" x14ac:dyDescent="0.35">
      <c r="B10001" s="752" t="s">
        <v>1700</v>
      </c>
      <c r="C10001" s="752">
        <v>4560</v>
      </c>
      <c r="D10001" s="343" t="s">
        <v>7731</v>
      </c>
      <c r="E10001" s="752" t="s">
        <v>430</v>
      </c>
      <c r="F10001" s="752" t="s">
        <v>212</v>
      </c>
    </row>
    <row r="10002" spans="2:6" x14ac:dyDescent="0.35">
      <c r="B10002" s="752" t="s">
        <v>1700</v>
      </c>
      <c r="C10002" s="752">
        <v>4560</v>
      </c>
      <c r="D10002" s="343" t="s">
        <v>7730</v>
      </c>
      <c r="E10002" s="752" t="s">
        <v>430</v>
      </c>
      <c r="F10002" s="752" t="s">
        <v>212</v>
      </c>
    </row>
    <row r="10003" spans="2:6" x14ac:dyDescent="0.35">
      <c r="B10003" s="752" t="s">
        <v>1700</v>
      </c>
      <c r="C10003" s="752">
        <v>4560</v>
      </c>
      <c r="D10003" s="343" t="s">
        <v>7729</v>
      </c>
      <c r="E10003" s="752" t="s">
        <v>430</v>
      </c>
      <c r="F10003" s="752" t="s">
        <v>212</v>
      </c>
    </row>
    <row r="10004" spans="2:6" x14ac:dyDescent="0.35">
      <c r="B10004" s="752" t="s">
        <v>1700</v>
      </c>
      <c r="C10004" s="752">
        <v>4560</v>
      </c>
      <c r="D10004" s="343" t="s">
        <v>7728</v>
      </c>
      <c r="E10004" s="752" t="s">
        <v>430</v>
      </c>
      <c r="F10004" s="752" t="s">
        <v>212</v>
      </c>
    </row>
    <row r="10005" spans="2:6" x14ac:dyDescent="0.35">
      <c r="B10005" s="752" t="s">
        <v>1700</v>
      </c>
      <c r="C10005" s="752">
        <v>4560</v>
      </c>
      <c r="D10005" s="343" t="s">
        <v>7727</v>
      </c>
      <c r="E10005" s="752" t="s">
        <v>430</v>
      </c>
      <c r="F10005" s="752" t="s">
        <v>212</v>
      </c>
    </row>
    <row r="10006" spans="2:6" x14ac:dyDescent="0.35">
      <c r="B10006" s="752" t="s">
        <v>1700</v>
      </c>
      <c r="C10006" s="752">
        <v>4560</v>
      </c>
      <c r="D10006" s="343" t="s">
        <v>7726</v>
      </c>
      <c r="E10006" s="752" t="s">
        <v>430</v>
      </c>
      <c r="F10006" s="752" t="s">
        <v>212</v>
      </c>
    </row>
    <row r="10007" spans="2:6" x14ac:dyDescent="0.35">
      <c r="B10007" s="752" t="s">
        <v>1700</v>
      </c>
      <c r="C10007" s="752">
        <v>4560</v>
      </c>
      <c r="D10007" s="343" t="s">
        <v>1801</v>
      </c>
      <c r="E10007" s="752" t="s">
        <v>430</v>
      </c>
      <c r="F10007" s="752" t="s">
        <v>212</v>
      </c>
    </row>
    <row r="10008" spans="2:6" x14ac:dyDescent="0.35">
      <c r="B10008" s="752" t="s">
        <v>1700</v>
      </c>
      <c r="C10008" s="752">
        <v>4560</v>
      </c>
      <c r="D10008" s="343" t="s">
        <v>7725</v>
      </c>
      <c r="E10008" s="752" t="s">
        <v>430</v>
      </c>
      <c r="F10008" s="752" t="s">
        <v>212</v>
      </c>
    </row>
    <row r="10009" spans="2:6" x14ac:dyDescent="0.35">
      <c r="B10009" s="752" t="s">
        <v>1700</v>
      </c>
      <c r="C10009" s="752">
        <v>4560</v>
      </c>
      <c r="D10009" s="343" t="s">
        <v>7724</v>
      </c>
      <c r="E10009" s="752" t="s">
        <v>430</v>
      </c>
      <c r="F10009" s="752" t="s">
        <v>212</v>
      </c>
    </row>
    <row r="10010" spans="2:6" x14ac:dyDescent="0.35">
      <c r="B10010" s="752" t="s">
        <v>1700</v>
      </c>
      <c r="C10010" s="752">
        <v>4560</v>
      </c>
      <c r="D10010" s="343" t="s">
        <v>7723</v>
      </c>
      <c r="E10010" s="752" t="s">
        <v>430</v>
      </c>
      <c r="F10010" s="752" t="s">
        <v>212</v>
      </c>
    </row>
    <row r="10011" spans="2:6" x14ac:dyDescent="0.35">
      <c r="B10011" s="752" t="s">
        <v>1700</v>
      </c>
      <c r="C10011" s="752">
        <v>4560</v>
      </c>
      <c r="D10011" s="343" t="s">
        <v>7722</v>
      </c>
      <c r="E10011" s="752" t="s">
        <v>430</v>
      </c>
      <c r="F10011" s="752" t="s">
        <v>212</v>
      </c>
    </row>
    <row r="10012" spans="2:6" x14ac:dyDescent="0.35">
      <c r="B10012" s="752" t="s">
        <v>1700</v>
      </c>
      <c r="C10012" s="752">
        <v>4561</v>
      </c>
      <c r="D10012" s="343" t="s">
        <v>7721</v>
      </c>
      <c r="E10012" s="752" t="s">
        <v>430</v>
      </c>
      <c r="F10012" s="752" t="s">
        <v>212</v>
      </c>
    </row>
    <row r="10013" spans="2:6" x14ac:dyDescent="0.35">
      <c r="B10013" s="752" t="s">
        <v>1700</v>
      </c>
      <c r="C10013" s="752">
        <v>4561</v>
      </c>
      <c r="D10013" s="343" t="s">
        <v>7720</v>
      </c>
      <c r="E10013" s="752" t="s">
        <v>430</v>
      </c>
      <c r="F10013" s="752" t="s">
        <v>212</v>
      </c>
    </row>
    <row r="10014" spans="2:6" x14ac:dyDescent="0.35">
      <c r="B10014" s="752" t="s">
        <v>1700</v>
      </c>
      <c r="C10014" s="752">
        <v>4561</v>
      </c>
      <c r="D10014" s="343" t="s">
        <v>7719</v>
      </c>
      <c r="E10014" s="752" t="s">
        <v>430</v>
      </c>
      <c r="F10014" s="752" t="s">
        <v>212</v>
      </c>
    </row>
    <row r="10015" spans="2:6" x14ac:dyDescent="0.35">
      <c r="B10015" s="752" t="s">
        <v>1700</v>
      </c>
      <c r="C10015" s="752">
        <v>4561</v>
      </c>
      <c r="D10015" s="343" t="s">
        <v>7718</v>
      </c>
      <c r="E10015" s="752" t="s">
        <v>430</v>
      </c>
      <c r="F10015" s="752" t="s">
        <v>212</v>
      </c>
    </row>
    <row r="10016" spans="2:6" x14ac:dyDescent="0.35">
      <c r="B10016" s="752" t="s">
        <v>1700</v>
      </c>
      <c r="C10016" s="752">
        <v>4561</v>
      </c>
      <c r="D10016" s="343" t="s">
        <v>7717</v>
      </c>
      <c r="E10016" s="752" t="s">
        <v>430</v>
      </c>
      <c r="F10016" s="752" t="s">
        <v>212</v>
      </c>
    </row>
    <row r="10017" spans="2:6" x14ac:dyDescent="0.35">
      <c r="B10017" s="752" t="s">
        <v>1700</v>
      </c>
      <c r="C10017" s="752">
        <v>4561</v>
      </c>
      <c r="D10017" s="343" t="s">
        <v>7716</v>
      </c>
      <c r="E10017" s="752" t="s">
        <v>430</v>
      </c>
      <c r="F10017" s="752" t="s">
        <v>1711</v>
      </c>
    </row>
    <row r="10018" spans="2:6" x14ac:dyDescent="0.35">
      <c r="B10018" s="752" t="s">
        <v>1700</v>
      </c>
      <c r="C10018" s="752">
        <v>4561</v>
      </c>
      <c r="D10018" s="343" t="s">
        <v>7715</v>
      </c>
      <c r="E10018" s="752" t="s">
        <v>430</v>
      </c>
      <c r="F10018" s="752" t="s">
        <v>212</v>
      </c>
    </row>
    <row r="10019" spans="2:6" x14ac:dyDescent="0.35">
      <c r="B10019" s="752" t="s">
        <v>1700</v>
      </c>
      <c r="C10019" s="752">
        <v>4562</v>
      </c>
      <c r="D10019" s="343" t="s">
        <v>7714</v>
      </c>
      <c r="E10019" s="752" t="s">
        <v>430</v>
      </c>
      <c r="F10019" s="752" t="s">
        <v>212</v>
      </c>
    </row>
    <row r="10020" spans="2:6" x14ac:dyDescent="0.35">
      <c r="B10020" s="752" t="s">
        <v>1700</v>
      </c>
      <c r="C10020" s="752">
        <v>4562</v>
      </c>
      <c r="D10020" s="343" t="s">
        <v>7713</v>
      </c>
      <c r="E10020" s="752" t="s">
        <v>430</v>
      </c>
      <c r="F10020" s="752" t="s">
        <v>212</v>
      </c>
    </row>
    <row r="10021" spans="2:6" x14ac:dyDescent="0.35">
      <c r="B10021" s="752" t="s">
        <v>1700</v>
      </c>
      <c r="C10021" s="752">
        <v>4562</v>
      </c>
      <c r="D10021" s="343" t="s">
        <v>7712</v>
      </c>
      <c r="E10021" s="752" t="s">
        <v>430</v>
      </c>
      <c r="F10021" s="752" t="s">
        <v>212</v>
      </c>
    </row>
    <row r="10022" spans="2:6" x14ac:dyDescent="0.35">
      <c r="B10022" s="752" t="s">
        <v>1700</v>
      </c>
      <c r="C10022" s="752">
        <v>4562</v>
      </c>
      <c r="D10022" s="343" t="s">
        <v>7711</v>
      </c>
      <c r="E10022" s="752" t="s">
        <v>430</v>
      </c>
      <c r="F10022" s="752" t="s">
        <v>212</v>
      </c>
    </row>
    <row r="10023" spans="2:6" x14ac:dyDescent="0.35">
      <c r="B10023" s="752" t="s">
        <v>1700</v>
      </c>
      <c r="C10023" s="752">
        <v>4562</v>
      </c>
      <c r="D10023" s="343" t="s">
        <v>7710</v>
      </c>
      <c r="E10023" s="752" t="s">
        <v>430</v>
      </c>
      <c r="F10023" s="752" t="s">
        <v>212</v>
      </c>
    </row>
    <row r="10024" spans="2:6" x14ac:dyDescent="0.35">
      <c r="B10024" s="752" t="s">
        <v>1700</v>
      </c>
      <c r="C10024" s="752">
        <v>4562</v>
      </c>
      <c r="D10024" s="343" t="s">
        <v>7709</v>
      </c>
      <c r="E10024" s="752" t="s">
        <v>430</v>
      </c>
      <c r="F10024" s="752" t="s">
        <v>212</v>
      </c>
    </row>
    <row r="10025" spans="2:6" x14ac:dyDescent="0.35">
      <c r="B10025" s="752" t="s">
        <v>1700</v>
      </c>
      <c r="C10025" s="752">
        <v>4563</v>
      </c>
      <c r="D10025" s="343" t="s">
        <v>7708</v>
      </c>
      <c r="E10025" s="752" t="s">
        <v>430</v>
      </c>
      <c r="F10025" s="752" t="s">
        <v>212</v>
      </c>
    </row>
    <row r="10026" spans="2:6" x14ac:dyDescent="0.35">
      <c r="B10026" s="752" t="s">
        <v>1700</v>
      </c>
      <c r="C10026" s="752">
        <v>4563</v>
      </c>
      <c r="D10026" s="343" t="s">
        <v>7707</v>
      </c>
      <c r="E10026" s="752" t="s">
        <v>430</v>
      </c>
      <c r="F10026" s="752" t="s">
        <v>1711</v>
      </c>
    </row>
    <row r="10027" spans="2:6" x14ac:dyDescent="0.35">
      <c r="B10027" s="752" t="s">
        <v>1700</v>
      </c>
      <c r="C10027" s="752">
        <v>4563</v>
      </c>
      <c r="D10027" s="343" t="s">
        <v>7706</v>
      </c>
      <c r="E10027" s="752" t="s">
        <v>430</v>
      </c>
      <c r="F10027" s="752" t="s">
        <v>1711</v>
      </c>
    </row>
    <row r="10028" spans="2:6" x14ac:dyDescent="0.35">
      <c r="B10028" s="752" t="s">
        <v>1700</v>
      </c>
      <c r="C10028" s="752">
        <v>4563</v>
      </c>
      <c r="D10028" s="343" t="s">
        <v>7705</v>
      </c>
      <c r="E10028" s="752" t="s">
        <v>430</v>
      </c>
      <c r="F10028" s="752" t="s">
        <v>1711</v>
      </c>
    </row>
    <row r="10029" spans="2:6" x14ac:dyDescent="0.35">
      <c r="B10029" s="752" t="s">
        <v>1700</v>
      </c>
      <c r="C10029" s="752">
        <v>4563</v>
      </c>
      <c r="D10029" s="343" t="s">
        <v>7704</v>
      </c>
      <c r="E10029" s="752" t="s">
        <v>430</v>
      </c>
      <c r="F10029" s="752" t="s">
        <v>212</v>
      </c>
    </row>
    <row r="10030" spans="2:6" x14ac:dyDescent="0.35">
      <c r="B10030" s="752" t="s">
        <v>1700</v>
      </c>
      <c r="C10030" s="752">
        <v>4563</v>
      </c>
      <c r="D10030" s="343" t="s">
        <v>4109</v>
      </c>
      <c r="E10030" s="752" t="s">
        <v>430</v>
      </c>
      <c r="F10030" s="752" t="s">
        <v>1711</v>
      </c>
    </row>
    <row r="10031" spans="2:6" x14ac:dyDescent="0.35">
      <c r="B10031" s="752" t="s">
        <v>1700</v>
      </c>
      <c r="C10031" s="752">
        <v>4563</v>
      </c>
      <c r="D10031" s="343" t="s">
        <v>7703</v>
      </c>
      <c r="E10031" s="752" t="s">
        <v>430</v>
      </c>
      <c r="F10031" s="752" t="s">
        <v>212</v>
      </c>
    </row>
    <row r="10032" spans="2:6" x14ac:dyDescent="0.35">
      <c r="B10032" s="752" t="s">
        <v>1700</v>
      </c>
      <c r="C10032" s="752">
        <v>4564</v>
      </c>
      <c r="D10032" s="343" t="s">
        <v>7702</v>
      </c>
      <c r="E10032" s="752" t="s">
        <v>430</v>
      </c>
      <c r="F10032" s="752" t="s">
        <v>212</v>
      </c>
    </row>
    <row r="10033" spans="2:6" x14ac:dyDescent="0.35">
      <c r="B10033" s="752" t="s">
        <v>1700</v>
      </c>
      <c r="C10033" s="752">
        <v>4564</v>
      </c>
      <c r="D10033" s="343" t="s">
        <v>7701</v>
      </c>
      <c r="E10033" s="752" t="s">
        <v>430</v>
      </c>
      <c r="F10033" s="752" t="s">
        <v>212</v>
      </c>
    </row>
    <row r="10034" spans="2:6" x14ac:dyDescent="0.35">
      <c r="B10034" s="752" t="s">
        <v>1700</v>
      </c>
      <c r="C10034" s="752">
        <v>4564</v>
      </c>
      <c r="D10034" s="343" t="s">
        <v>7700</v>
      </c>
      <c r="E10034" s="752" t="s">
        <v>430</v>
      </c>
      <c r="F10034" s="752" t="s">
        <v>212</v>
      </c>
    </row>
    <row r="10035" spans="2:6" x14ac:dyDescent="0.35">
      <c r="B10035" s="752" t="s">
        <v>1700</v>
      </c>
      <c r="C10035" s="752">
        <v>4564</v>
      </c>
      <c r="D10035" s="343" t="s">
        <v>7699</v>
      </c>
      <c r="E10035" s="752" t="s">
        <v>430</v>
      </c>
      <c r="F10035" s="752" t="s">
        <v>212</v>
      </c>
    </row>
    <row r="10036" spans="2:6" x14ac:dyDescent="0.35">
      <c r="B10036" s="752" t="s">
        <v>1700</v>
      </c>
      <c r="C10036" s="752">
        <v>4565</v>
      </c>
      <c r="D10036" s="343" t="s">
        <v>7698</v>
      </c>
      <c r="E10036" s="752" t="s">
        <v>430</v>
      </c>
      <c r="F10036" s="752" t="s">
        <v>212</v>
      </c>
    </row>
    <row r="10037" spans="2:6" x14ac:dyDescent="0.35">
      <c r="B10037" s="752" t="s">
        <v>1700</v>
      </c>
      <c r="C10037" s="752">
        <v>4565</v>
      </c>
      <c r="D10037" s="343" t="s">
        <v>7697</v>
      </c>
      <c r="E10037" s="752" t="s">
        <v>430</v>
      </c>
      <c r="F10037" s="752" t="s">
        <v>212</v>
      </c>
    </row>
    <row r="10038" spans="2:6" x14ac:dyDescent="0.35">
      <c r="B10038" s="752" t="s">
        <v>1700</v>
      </c>
      <c r="C10038" s="752">
        <v>4565</v>
      </c>
      <c r="D10038" s="343" t="s">
        <v>7696</v>
      </c>
      <c r="E10038" s="752" t="s">
        <v>430</v>
      </c>
      <c r="F10038" s="752" t="s">
        <v>212</v>
      </c>
    </row>
    <row r="10039" spans="2:6" x14ac:dyDescent="0.35">
      <c r="B10039" s="752" t="s">
        <v>1700</v>
      </c>
      <c r="C10039" s="752">
        <v>4565</v>
      </c>
      <c r="D10039" s="343" t="s">
        <v>7695</v>
      </c>
      <c r="E10039" s="752" t="s">
        <v>430</v>
      </c>
      <c r="F10039" s="752" t="s">
        <v>212</v>
      </c>
    </row>
    <row r="10040" spans="2:6" x14ac:dyDescent="0.35">
      <c r="B10040" s="752" t="s">
        <v>1700</v>
      </c>
      <c r="C10040" s="752">
        <v>4565</v>
      </c>
      <c r="D10040" s="343" t="s">
        <v>7694</v>
      </c>
      <c r="E10040" s="752" t="s">
        <v>430</v>
      </c>
      <c r="F10040" s="752" t="s">
        <v>212</v>
      </c>
    </row>
    <row r="10041" spans="2:6" x14ac:dyDescent="0.35">
      <c r="B10041" s="752" t="s">
        <v>1700</v>
      </c>
      <c r="C10041" s="752">
        <v>4565</v>
      </c>
      <c r="D10041" s="343" t="s">
        <v>7693</v>
      </c>
      <c r="E10041" s="752" t="s">
        <v>430</v>
      </c>
      <c r="F10041" s="752" t="s">
        <v>212</v>
      </c>
    </row>
    <row r="10042" spans="2:6" x14ac:dyDescent="0.35">
      <c r="B10042" s="752" t="s">
        <v>1700</v>
      </c>
      <c r="C10042" s="752">
        <v>4566</v>
      </c>
      <c r="D10042" s="343" t="s">
        <v>7692</v>
      </c>
      <c r="E10042" s="752" t="s">
        <v>430</v>
      </c>
      <c r="F10042" s="752" t="s">
        <v>210</v>
      </c>
    </row>
    <row r="10043" spans="2:6" x14ac:dyDescent="0.35">
      <c r="B10043" s="752" t="s">
        <v>1700</v>
      </c>
      <c r="C10043" s="752">
        <v>4566</v>
      </c>
      <c r="D10043" s="343" t="s">
        <v>7691</v>
      </c>
      <c r="E10043" s="752" t="s">
        <v>430</v>
      </c>
      <c r="F10043" s="752" t="s">
        <v>210</v>
      </c>
    </row>
    <row r="10044" spans="2:6" x14ac:dyDescent="0.35">
      <c r="B10044" s="752" t="s">
        <v>1700</v>
      </c>
      <c r="C10044" s="752">
        <v>4567</v>
      </c>
      <c r="D10044" s="343" t="s">
        <v>7690</v>
      </c>
      <c r="E10044" s="752" t="s">
        <v>430</v>
      </c>
      <c r="F10044" s="752" t="s">
        <v>210</v>
      </c>
    </row>
    <row r="10045" spans="2:6" x14ac:dyDescent="0.35">
      <c r="B10045" s="752" t="s">
        <v>1700</v>
      </c>
      <c r="C10045" s="752">
        <v>4567</v>
      </c>
      <c r="D10045" s="343" t="s">
        <v>7689</v>
      </c>
      <c r="E10045" s="752" t="s">
        <v>430</v>
      </c>
      <c r="F10045" s="752" t="s">
        <v>210</v>
      </c>
    </row>
    <row r="10046" spans="2:6" x14ac:dyDescent="0.35">
      <c r="B10046" s="752" t="s">
        <v>1700</v>
      </c>
      <c r="C10046" s="752">
        <v>4567</v>
      </c>
      <c r="D10046" s="343" t="s">
        <v>7688</v>
      </c>
      <c r="E10046" s="752" t="s">
        <v>430</v>
      </c>
      <c r="F10046" s="752" t="s">
        <v>210</v>
      </c>
    </row>
    <row r="10047" spans="2:6" x14ac:dyDescent="0.35">
      <c r="B10047" s="752" t="s">
        <v>1700</v>
      </c>
      <c r="C10047" s="752">
        <v>4567</v>
      </c>
      <c r="D10047" s="343" t="s">
        <v>7687</v>
      </c>
      <c r="E10047" s="752" t="s">
        <v>430</v>
      </c>
      <c r="F10047" s="752" t="s">
        <v>210</v>
      </c>
    </row>
    <row r="10048" spans="2:6" x14ac:dyDescent="0.35">
      <c r="B10048" s="752" t="s">
        <v>1700</v>
      </c>
      <c r="C10048" s="752">
        <v>4568</v>
      </c>
      <c r="D10048" s="343" t="s">
        <v>7686</v>
      </c>
      <c r="E10048" s="752" t="s">
        <v>430</v>
      </c>
      <c r="F10048" s="752" t="s">
        <v>1711</v>
      </c>
    </row>
    <row r="10049" spans="2:6" x14ac:dyDescent="0.35">
      <c r="B10049" s="752" t="s">
        <v>1700</v>
      </c>
      <c r="C10049" s="752">
        <v>4568</v>
      </c>
      <c r="D10049" s="343" t="s">
        <v>7685</v>
      </c>
      <c r="E10049" s="752" t="s">
        <v>430</v>
      </c>
      <c r="F10049" s="752" t="s">
        <v>1711</v>
      </c>
    </row>
    <row r="10050" spans="2:6" x14ac:dyDescent="0.35">
      <c r="B10050" s="752" t="s">
        <v>1700</v>
      </c>
      <c r="C10050" s="752">
        <v>4568</v>
      </c>
      <c r="D10050" s="343" t="s">
        <v>7684</v>
      </c>
      <c r="E10050" s="752" t="s">
        <v>430</v>
      </c>
      <c r="F10050" s="752" t="s">
        <v>1711</v>
      </c>
    </row>
    <row r="10051" spans="2:6" x14ac:dyDescent="0.35">
      <c r="B10051" s="752" t="s">
        <v>1700</v>
      </c>
      <c r="C10051" s="752">
        <v>4569</v>
      </c>
      <c r="D10051" s="343" t="s">
        <v>7683</v>
      </c>
      <c r="E10051" s="752" t="s">
        <v>430</v>
      </c>
      <c r="F10051" s="752" t="s">
        <v>1711</v>
      </c>
    </row>
    <row r="10052" spans="2:6" x14ac:dyDescent="0.35">
      <c r="B10052" s="752" t="s">
        <v>1700</v>
      </c>
      <c r="C10052" s="752">
        <v>4570</v>
      </c>
      <c r="D10052" s="343" t="s">
        <v>7682</v>
      </c>
      <c r="E10052" s="752" t="s">
        <v>430</v>
      </c>
      <c r="F10052" s="752" t="s">
        <v>1711</v>
      </c>
    </row>
    <row r="10053" spans="2:6" x14ac:dyDescent="0.35">
      <c r="B10053" s="752" t="s">
        <v>1700</v>
      </c>
      <c r="C10053" s="752">
        <v>4570</v>
      </c>
      <c r="D10053" s="343" t="s">
        <v>7681</v>
      </c>
      <c r="E10053" s="752" t="s">
        <v>430</v>
      </c>
      <c r="F10053" s="752" t="s">
        <v>1711</v>
      </c>
    </row>
    <row r="10054" spans="2:6" x14ac:dyDescent="0.35">
      <c r="B10054" s="752" t="s">
        <v>1700</v>
      </c>
      <c r="C10054" s="752">
        <v>4570</v>
      </c>
      <c r="D10054" s="343" t="s">
        <v>7680</v>
      </c>
      <c r="E10054" s="752" t="s">
        <v>430</v>
      </c>
      <c r="F10054" s="752" t="s">
        <v>1711</v>
      </c>
    </row>
    <row r="10055" spans="2:6" x14ac:dyDescent="0.35">
      <c r="B10055" s="752" t="s">
        <v>1700</v>
      </c>
      <c r="C10055" s="752">
        <v>4570</v>
      </c>
      <c r="D10055" s="343" t="s">
        <v>7679</v>
      </c>
      <c r="E10055" s="752" t="s">
        <v>430</v>
      </c>
      <c r="F10055" s="752" t="s">
        <v>1711</v>
      </c>
    </row>
    <row r="10056" spans="2:6" x14ac:dyDescent="0.35">
      <c r="B10056" s="752" t="s">
        <v>1700</v>
      </c>
      <c r="C10056" s="752">
        <v>4570</v>
      </c>
      <c r="D10056" s="343" t="s">
        <v>7678</v>
      </c>
      <c r="E10056" s="752" t="s">
        <v>430</v>
      </c>
      <c r="F10056" s="752" t="s">
        <v>1711</v>
      </c>
    </row>
    <row r="10057" spans="2:6" x14ac:dyDescent="0.35">
      <c r="B10057" s="752" t="s">
        <v>1700</v>
      </c>
      <c r="C10057" s="752">
        <v>4570</v>
      </c>
      <c r="D10057" s="343" t="s">
        <v>7677</v>
      </c>
      <c r="E10057" s="752" t="s">
        <v>430</v>
      </c>
      <c r="F10057" s="752" t="s">
        <v>1711</v>
      </c>
    </row>
    <row r="10058" spans="2:6" x14ac:dyDescent="0.35">
      <c r="B10058" s="752" t="s">
        <v>1700</v>
      </c>
      <c r="C10058" s="752">
        <v>4570</v>
      </c>
      <c r="D10058" s="343" t="s">
        <v>7676</v>
      </c>
      <c r="E10058" s="752" t="s">
        <v>430</v>
      </c>
      <c r="F10058" s="752" t="s">
        <v>1711</v>
      </c>
    </row>
    <row r="10059" spans="2:6" x14ac:dyDescent="0.35">
      <c r="B10059" s="752" t="s">
        <v>1700</v>
      </c>
      <c r="C10059" s="752">
        <v>4570</v>
      </c>
      <c r="D10059" s="343" t="s">
        <v>7675</v>
      </c>
      <c r="E10059" s="752" t="s">
        <v>430</v>
      </c>
      <c r="F10059" s="752" t="s">
        <v>1711</v>
      </c>
    </row>
    <row r="10060" spans="2:6" x14ac:dyDescent="0.35">
      <c r="B10060" s="752" t="s">
        <v>1700</v>
      </c>
      <c r="C10060" s="752">
        <v>4570</v>
      </c>
      <c r="D10060" s="343" t="s">
        <v>7674</v>
      </c>
      <c r="E10060" s="752" t="s">
        <v>430</v>
      </c>
      <c r="F10060" s="752" t="s">
        <v>1711</v>
      </c>
    </row>
    <row r="10061" spans="2:6" x14ac:dyDescent="0.35">
      <c r="B10061" s="752" t="s">
        <v>1700</v>
      </c>
      <c r="C10061" s="752">
        <v>4570</v>
      </c>
      <c r="D10061" s="343" t="s">
        <v>7673</v>
      </c>
      <c r="E10061" s="752" t="s">
        <v>430</v>
      </c>
      <c r="F10061" s="752" t="s">
        <v>1711</v>
      </c>
    </row>
    <row r="10062" spans="2:6" x14ac:dyDescent="0.35">
      <c r="B10062" s="752" t="s">
        <v>1700</v>
      </c>
      <c r="C10062" s="752">
        <v>4570</v>
      </c>
      <c r="D10062" s="343" t="s">
        <v>7672</v>
      </c>
      <c r="E10062" s="752" t="s">
        <v>430</v>
      </c>
      <c r="F10062" s="752" t="s">
        <v>1711</v>
      </c>
    </row>
    <row r="10063" spans="2:6" x14ac:dyDescent="0.35">
      <c r="B10063" s="752" t="s">
        <v>1700</v>
      </c>
      <c r="C10063" s="752">
        <v>4570</v>
      </c>
      <c r="D10063" s="343" t="s">
        <v>7671</v>
      </c>
      <c r="E10063" s="752" t="s">
        <v>430</v>
      </c>
      <c r="F10063" s="752" t="s">
        <v>1711</v>
      </c>
    </row>
    <row r="10064" spans="2:6" x14ac:dyDescent="0.35">
      <c r="B10064" s="752" t="s">
        <v>1700</v>
      </c>
      <c r="C10064" s="752">
        <v>4570</v>
      </c>
      <c r="D10064" s="343" t="s">
        <v>7670</v>
      </c>
      <c r="E10064" s="752" t="s">
        <v>430</v>
      </c>
      <c r="F10064" s="752" t="s">
        <v>1711</v>
      </c>
    </row>
    <row r="10065" spans="2:6" x14ac:dyDescent="0.35">
      <c r="B10065" s="752" t="s">
        <v>1700</v>
      </c>
      <c r="C10065" s="752">
        <v>4570</v>
      </c>
      <c r="D10065" s="343" t="s">
        <v>7669</v>
      </c>
      <c r="E10065" s="752" t="s">
        <v>430</v>
      </c>
      <c r="F10065" s="752" t="s">
        <v>1711</v>
      </c>
    </row>
    <row r="10066" spans="2:6" x14ac:dyDescent="0.35">
      <c r="B10066" s="752" t="s">
        <v>1700</v>
      </c>
      <c r="C10066" s="752">
        <v>4570</v>
      </c>
      <c r="D10066" s="343" t="s">
        <v>7668</v>
      </c>
      <c r="E10066" s="752" t="s">
        <v>430</v>
      </c>
      <c r="F10066" s="752" t="s">
        <v>1711</v>
      </c>
    </row>
    <row r="10067" spans="2:6" x14ac:dyDescent="0.35">
      <c r="B10067" s="752" t="s">
        <v>1700</v>
      </c>
      <c r="C10067" s="752">
        <v>4570</v>
      </c>
      <c r="D10067" s="343" t="s">
        <v>7667</v>
      </c>
      <c r="E10067" s="752" t="s">
        <v>430</v>
      </c>
      <c r="F10067" s="752" t="s">
        <v>1711</v>
      </c>
    </row>
    <row r="10068" spans="2:6" x14ac:dyDescent="0.35">
      <c r="B10068" s="752" t="s">
        <v>1700</v>
      </c>
      <c r="C10068" s="752">
        <v>4570</v>
      </c>
      <c r="D10068" s="343" t="s">
        <v>7666</v>
      </c>
      <c r="E10068" s="752" t="s">
        <v>430</v>
      </c>
      <c r="F10068" s="752" t="s">
        <v>1711</v>
      </c>
    </row>
    <row r="10069" spans="2:6" x14ac:dyDescent="0.35">
      <c r="B10069" s="752" t="s">
        <v>1700</v>
      </c>
      <c r="C10069" s="752">
        <v>4570</v>
      </c>
      <c r="D10069" s="343" t="s">
        <v>7665</v>
      </c>
      <c r="E10069" s="752" t="s">
        <v>430</v>
      </c>
      <c r="F10069" s="752" t="s">
        <v>1711</v>
      </c>
    </row>
    <row r="10070" spans="2:6" x14ac:dyDescent="0.35">
      <c r="B10070" s="752" t="s">
        <v>1700</v>
      </c>
      <c r="C10070" s="752">
        <v>4570</v>
      </c>
      <c r="D10070" s="343" t="s">
        <v>7664</v>
      </c>
      <c r="E10070" s="752" t="s">
        <v>430</v>
      </c>
      <c r="F10070" s="752" t="s">
        <v>1711</v>
      </c>
    </row>
    <row r="10071" spans="2:6" x14ac:dyDescent="0.35">
      <c r="B10071" s="752" t="s">
        <v>1700</v>
      </c>
      <c r="C10071" s="752">
        <v>4570</v>
      </c>
      <c r="D10071" s="343" t="s">
        <v>7663</v>
      </c>
      <c r="E10071" s="752" t="s">
        <v>430</v>
      </c>
      <c r="F10071" s="752" t="s">
        <v>1711</v>
      </c>
    </row>
    <row r="10072" spans="2:6" x14ac:dyDescent="0.35">
      <c r="B10072" s="752" t="s">
        <v>1700</v>
      </c>
      <c r="C10072" s="752">
        <v>4570</v>
      </c>
      <c r="D10072" s="343" t="s">
        <v>7662</v>
      </c>
      <c r="E10072" s="752" t="s">
        <v>430</v>
      </c>
      <c r="F10072" s="752" t="s">
        <v>1711</v>
      </c>
    </row>
    <row r="10073" spans="2:6" x14ac:dyDescent="0.35">
      <c r="B10073" s="752" t="s">
        <v>1700</v>
      </c>
      <c r="C10073" s="752">
        <v>4570</v>
      </c>
      <c r="D10073" s="343" t="s">
        <v>7661</v>
      </c>
      <c r="E10073" s="752" t="s">
        <v>430</v>
      </c>
      <c r="F10073" s="752" t="s">
        <v>1711</v>
      </c>
    </row>
    <row r="10074" spans="2:6" x14ac:dyDescent="0.35">
      <c r="B10074" s="752" t="s">
        <v>1700</v>
      </c>
      <c r="C10074" s="752">
        <v>4570</v>
      </c>
      <c r="D10074" s="343" t="s">
        <v>7660</v>
      </c>
      <c r="E10074" s="752" t="s">
        <v>430</v>
      </c>
      <c r="F10074" s="752" t="s">
        <v>1711</v>
      </c>
    </row>
    <row r="10075" spans="2:6" x14ac:dyDescent="0.35">
      <c r="B10075" s="752" t="s">
        <v>1700</v>
      </c>
      <c r="C10075" s="752">
        <v>4570</v>
      </c>
      <c r="D10075" s="343" t="s">
        <v>7659</v>
      </c>
      <c r="E10075" s="752" t="s">
        <v>430</v>
      </c>
      <c r="F10075" s="752" t="s">
        <v>1711</v>
      </c>
    </row>
    <row r="10076" spans="2:6" x14ac:dyDescent="0.35">
      <c r="B10076" s="752" t="s">
        <v>1700</v>
      </c>
      <c r="C10076" s="752">
        <v>4570</v>
      </c>
      <c r="D10076" s="343" t="s">
        <v>7658</v>
      </c>
      <c r="E10076" s="752" t="s">
        <v>430</v>
      </c>
      <c r="F10076" s="752" t="s">
        <v>1711</v>
      </c>
    </row>
    <row r="10077" spans="2:6" x14ac:dyDescent="0.35">
      <c r="B10077" s="752" t="s">
        <v>1700</v>
      </c>
      <c r="C10077" s="752">
        <v>4570</v>
      </c>
      <c r="D10077" s="343" t="s">
        <v>7657</v>
      </c>
      <c r="E10077" s="752" t="s">
        <v>430</v>
      </c>
      <c r="F10077" s="752" t="s">
        <v>1711</v>
      </c>
    </row>
    <row r="10078" spans="2:6" x14ac:dyDescent="0.35">
      <c r="B10078" s="752" t="s">
        <v>1700</v>
      </c>
      <c r="C10078" s="752">
        <v>4570</v>
      </c>
      <c r="D10078" s="343" t="s">
        <v>7656</v>
      </c>
      <c r="E10078" s="752" t="s">
        <v>430</v>
      </c>
      <c r="F10078" s="752" t="s">
        <v>1711</v>
      </c>
    </row>
    <row r="10079" spans="2:6" x14ac:dyDescent="0.35">
      <c r="B10079" s="752" t="s">
        <v>1700</v>
      </c>
      <c r="C10079" s="752">
        <v>4570</v>
      </c>
      <c r="D10079" s="343" t="s">
        <v>7655</v>
      </c>
      <c r="E10079" s="752" t="s">
        <v>430</v>
      </c>
      <c r="F10079" s="752" t="s">
        <v>1711</v>
      </c>
    </row>
    <row r="10080" spans="2:6" x14ac:dyDescent="0.35">
      <c r="B10080" s="752" t="s">
        <v>1700</v>
      </c>
      <c r="C10080" s="752">
        <v>4570</v>
      </c>
      <c r="D10080" s="343" t="s">
        <v>7654</v>
      </c>
      <c r="E10080" s="752" t="s">
        <v>430</v>
      </c>
      <c r="F10080" s="752" t="s">
        <v>1711</v>
      </c>
    </row>
    <row r="10081" spans="2:6" x14ac:dyDescent="0.35">
      <c r="B10081" s="752" t="s">
        <v>1700</v>
      </c>
      <c r="C10081" s="752">
        <v>4570</v>
      </c>
      <c r="D10081" s="343" t="s">
        <v>7653</v>
      </c>
      <c r="E10081" s="752" t="s">
        <v>430</v>
      </c>
      <c r="F10081" s="752" t="s">
        <v>1711</v>
      </c>
    </row>
    <row r="10082" spans="2:6" x14ac:dyDescent="0.35">
      <c r="B10082" s="752" t="s">
        <v>1700</v>
      </c>
      <c r="C10082" s="752">
        <v>4570</v>
      </c>
      <c r="D10082" s="343" t="s">
        <v>7652</v>
      </c>
      <c r="E10082" s="752" t="s">
        <v>430</v>
      </c>
      <c r="F10082" s="752" t="s">
        <v>1711</v>
      </c>
    </row>
    <row r="10083" spans="2:6" x14ac:dyDescent="0.35">
      <c r="B10083" s="752" t="s">
        <v>1700</v>
      </c>
      <c r="C10083" s="752">
        <v>4570</v>
      </c>
      <c r="D10083" s="343" t="s">
        <v>7651</v>
      </c>
      <c r="E10083" s="752" t="s">
        <v>430</v>
      </c>
      <c r="F10083" s="752" t="s">
        <v>1711</v>
      </c>
    </row>
    <row r="10084" spans="2:6" x14ac:dyDescent="0.35">
      <c r="B10084" s="752" t="s">
        <v>1700</v>
      </c>
      <c r="C10084" s="752">
        <v>4570</v>
      </c>
      <c r="D10084" s="343" t="s">
        <v>7650</v>
      </c>
      <c r="E10084" s="752" t="s">
        <v>430</v>
      </c>
      <c r="F10084" s="752" t="s">
        <v>1711</v>
      </c>
    </row>
    <row r="10085" spans="2:6" x14ac:dyDescent="0.35">
      <c r="B10085" s="752" t="s">
        <v>1700</v>
      </c>
      <c r="C10085" s="752">
        <v>4570</v>
      </c>
      <c r="D10085" s="343" t="s">
        <v>7649</v>
      </c>
      <c r="E10085" s="752" t="s">
        <v>430</v>
      </c>
      <c r="F10085" s="752" t="s">
        <v>1711</v>
      </c>
    </row>
    <row r="10086" spans="2:6" x14ac:dyDescent="0.35">
      <c r="B10086" s="752" t="s">
        <v>1700</v>
      </c>
      <c r="C10086" s="752">
        <v>4570</v>
      </c>
      <c r="D10086" s="343" t="s">
        <v>7648</v>
      </c>
      <c r="E10086" s="752" t="s">
        <v>430</v>
      </c>
      <c r="F10086" s="752" t="s">
        <v>1711</v>
      </c>
    </row>
    <row r="10087" spans="2:6" x14ac:dyDescent="0.35">
      <c r="B10087" s="752" t="s">
        <v>1700</v>
      </c>
      <c r="C10087" s="752">
        <v>4570</v>
      </c>
      <c r="D10087" s="343" t="s">
        <v>7647</v>
      </c>
      <c r="E10087" s="752" t="s">
        <v>430</v>
      </c>
      <c r="F10087" s="752" t="s">
        <v>1711</v>
      </c>
    </row>
    <row r="10088" spans="2:6" x14ac:dyDescent="0.35">
      <c r="B10088" s="752" t="s">
        <v>1700</v>
      </c>
      <c r="C10088" s="752">
        <v>4570</v>
      </c>
      <c r="D10088" s="343" t="s">
        <v>7646</v>
      </c>
      <c r="E10088" s="752" t="s">
        <v>430</v>
      </c>
      <c r="F10088" s="752" t="s">
        <v>1711</v>
      </c>
    </row>
    <row r="10089" spans="2:6" x14ac:dyDescent="0.35">
      <c r="B10089" s="752" t="s">
        <v>1700</v>
      </c>
      <c r="C10089" s="752">
        <v>4570</v>
      </c>
      <c r="D10089" s="343" t="s">
        <v>7645</v>
      </c>
      <c r="E10089" s="752" t="s">
        <v>430</v>
      </c>
      <c r="F10089" s="752" t="s">
        <v>1711</v>
      </c>
    </row>
    <row r="10090" spans="2:6" x14ac:dyDescent="0.35">
      <c r="B10090" s="752" t="s">
        <v>1700</v>
      </c>
      <c r="C10090" s="752">
        <v>4570</v>
      </c>
      <c r="D10090" s="343" t="s">
        <v>7644</v>
      </c>
      <c r="E10090" s="752" t="s">
        <v>430</v>
      </c>
      <c r="F10090" s="752" t="s">
        <v>1711</v>
      </c>
    </row>
    <row r="10091" spans="2:6" x14ac:dyDescent="0.35">
      <c r="B10091" s="752" t="s">
        <v>1700</v>
      </c>
      <c r="C10091" s="752">
        <v>4570</v>
      </c>
      <c r="D10091" s="343" t="s">
        <v>7643</v>
      </c>
      <c r="E10091" s="752" t="s">
        <v>430</v>
      </c>
      <c r="F10091" s="752" t="s">
        <v>1711</v>
      </c>
    </row>
    <row r="10092" spans="2:6" x14ac:dyDescent="0.35">
      <c r="B10092" s="752" t="s">
        <v>1700</v>
      </c>
      <c r="C10092" s="752">
        <v>4570</v>
      </c>
      <c r="D10092" s="343" t="s">
        <v>7642</v>
      </c>
      <c r="E10092" s="752" t="s">
        <v>430</v>
      </c>
      <c r="F10092" s="752" t="s">
        <v>1711</v>
      </c>
    </row>
    <row r="10093" spans="2:6" x14ac:dyDescent="0.35">
      <c r="B10093" s="752" t="s">
        <v>1700</v>
      </c>
      <c r="C10093" s="752">
        <v>4570</v>
      </c>
      <c r="D10093" s="343" t="s">
        <v>7641</v>
      </c>
      <c r="E10093" s="752" t="s">
        <v>430</v>
      </c>
      <c r="F10093" s="752" t="s">
        <v>1711</v>
      </c>
    </row>
    <row r="10094" spans="2:6" x14ac:dyDescent="0.35">
      <c r="B10094" s="752" t="s">
        <v>1700</v>
      </c>
      <c r="C10094" s="752">
        <v>4570</v>
      </c>
      <c r="D10094" s="343" t="s">
        <v>7640</v>
      </c>
      <c r="E10094" s="752" t="s">
        <v>430</v>
      </c>
      <c r="F10094" s="752" t="s">
        <v>1711</v>
      </c>
    </row>
    <row r="10095" spans="2:6" x14ac:dyDescent="0.35">
      <c r="B10095" s="752" t="s">
        <v>1700</v>
      </c>
      <c r="C10095" s="752">
        <v>4570</v>
      </c>
      <c r="D10095" s="343" t="s">
        <v>5394</v>
      </c>
      <c r="E10095" s="752" t="s">
        <v>430</v>
      </c>
      <c r="F10095" s="752" t="s">
        <v>1711</v>
      </c>
    </row>
    <row r="10096" spans="2:6" x14ac:dyDescent="0.35">
      <c r="B10096" s="752" t="s">
        <v>1700</v>
      </c>
      <c r="C10096" s="752">
        <v>4570</v>
      </c>
      <c r="D10096" s="343" t="s">
        <v>7639</v>
      </c>
      <c r="E10096" s="752" t="s">
        <v>430</v>
      </c>
      <c r="F10096" s="752" t="s">
        <v>1711</v>
      </c>
    </row>
    <row r="10097" spans="2:6" x14ac:dyDescent="0.35">
      <c r="B10097" s="752" t="s">
        <v>1700</v>
      </c>
      <c r="C10097" s="752">
        <v>4570</v>
      </c>
      <c r="D10097" s="343" t="s">
        <v>7638</v>
      </c>
      <c r="E10097" s="752" t="s">
        <v>430</v>
      </c>
      <c r="F10097" s="752" t="s">
        <v>1711</v>
      </c>
    </row>
    <row r="10098" spans="2:6" x14ac:dyDescent="0.35">
      <c r="B10098" s="752" t="s">
        <v>1700</v>
      </c>
      <c r="C10098" s="752">
        <v>4570</v>
      </c>
      <c r="D10098" s="343" t="s">
        <v>7637</v>
      </c>
      <c r="E10098" s="752" t="s">
        <v>430</v>
      </c>
      <c r="F10098" s="752" t="s">
        <v>1711</v>
      </c>
    </row>
    <row r="10099" spans="2:6" x14ac:dyDescent="0.35">
      <c r="B10099" s="752" t="s">
        <v>1700</v>
      </c>
      <c r="C10099" s="752">
        <v>4570</v>
      </c>
      <c r="D10099" s="343" t="s">
        <v>7636</v>
      </c>
      <c r="E10099" s="752" t="s">
        <v>430</v>
      </c>
      <c r="F10099" s="752" t="s">
        <v>1711</v>
      </c>
    </row>
    <row r="10100" spans="2:6" x14ac:dyDescent="0.35">
      <c r="B10100" s="752" t="s">
        <v>1700</v>
      </c>
      <c r="C10100" s="752">
        <v>4570</v>
      </c>
      <c r="D10100" s="343" t="s">
        <v>7635</v>
      </c>
      <c r="E10100" s="752" t="s">
        <v>430</v>
      </c>
      <c r="F10100" s="752" t="s">
        <v>1711</v>
      </c>
    </row>
    <row r="10101" spans="2:6" x14ac:dyDescent="0.35">
      <c r="B10101" s="752" t="s">
        <v>1700</v>
      </c>
      <c r="C10101" s="752">
        <v>4570</v>
      </c>
      <c r="D10101" s="343" t="s">
        <v>7634</v>
      </c>
      <c r="E10101" s="752" t="s">
        <v>430</v>
      </c>
      <c r="F10101" s="752" t="s">
        <v>1711</v>
      </c>
    </row>
    <row r="10102" spans="2:6" x14ac:dyDescent="0.35">
      <c r="B10102" s="752" t="s">
        <v>1700</v>
      </c>
      <c r="C10102" s="752">
        <v>4570</v>
      </c>
      <c r="D10102" s="343" t="s">
        <v>7633</v>
      </c>
      <c r="E10102" s="752" t="s">
        <v>430</v>
      </c>
      <c r="F10102" s="752" t="s">
        <v>1711</v>
      </c>
    </row>
    <row r="10103" spans="2:6" x14ac:dyDescent="0.35">
      <c r="B10103" s="752" t="s">
        <v>1700</v>
      </c>
      <c r="C10103" s="752">
        <v>4570</v>
      </c>
      <c r="D10103" s="343" t="s">
        <v>7632</v>
      </c>
      <c r="E10103" s="752" t="s">
        <v>430</v>
      </c>
      <c r="F10103" s="752" t="s">
        <v>1711</v>
      </c>
    </row>
    <row r="10104" spans="2:6" x14ac:dyDescent="0.35">
      <c r="B10104" s="752" t="s">
        <v>1700</v>
      </c>
      <c r="C10104" s="752">
        <v>4570</v>
      </c>
      <c r="D10104" s="343" t="s">
        <v>7631</v>
      </c>
      <c r="E10104" s="752" t="s">
        <v>430</v>
      </c>
      <c r="F10104" s="752" t="s">
        <v>1711</v>
      </c>
    </row>
    <row r="10105" spans="2:6" x14ac:dyDescent="0.35">
      <c r="B10105" s="752" t="s">
        <v>1700</v>
      </c>
      <c r="C10105" s="752">
        <v>4570</v>
      </c>
      <c r="D10105" s="343" t="s">
        <v>7630</v>
      </c>
      <c r="E10105" s="752" t="s">
        <v>430</v>
      </c>
      <c r="F10105" s="752" t="s">
        <v>1711</v>
      </c>
    </row>
    <row r="10106" spans="2:6" x14ac:dyDescent="0.35">
      <c r="B10106" s="752" t="s">
        <v>1700</v>
      </c>
      <c r="C10106" s="752">
        <v>4570</v>
      </c>
      <c r="D10106" s="343" t="s">
        <v>7629</v>
      </c>
      <c r="E10106" s="752" t="s">
        <v>430</v>
      </c>
      <c r="F10106" s="752" t="s">
        <v>1711</v>
      </c>
    </row>
    <row r="10107" spans="2:6" x14ac:dyDescent="0.35">
      <c r="B10107" s="752" t="s">
        <v>1700</v>
      </c>
      <c r="C10107" s="752">
        <v>4570</v>
      </c>
      <c r="D10107" s="343" t="s">
        <v>7628</v>
      </c>
      <c r="E10107" s="752" t="s">
        <v>430</v>
      </c>
      <c r="F10107" s="752" t="s">
        <v>1711</v>
      </c>
    </row>
    <row r="10108" spans="2:6" x14ac:dyDescent="0.35">
      <c r="B10108" s="752" t="s">
        <v>1700</v>
      </c>
      <c r="C10108" s="752">
        <v>4570</v>
      </c>
      <c r="D10108" s="343" t="s">
        <v>7627</v>
      </c>
      <c r="E10108" s="752" t="s">
        <v>430</v>
      </c>
      <c r="F10108" s="752" t="s">
        <v>1711</v>
      </c>
    </row>
    <row r="10109" spans="2:6" x14ac:dyDescent="0.35">
      <c r="B10109" s="752" t="s">
        <v>1700</v>
      </c>
      <c r="C10109" s="752">
        <v>4570</v>
      </c>
      <c r="D10109" s="343" t="s">
        <v>7626</v>
      </c>
      <c r="E10109" s="752" t="s">
        <v>430</v>
      </c>
      <c r="F10109" s="752" t="s">
        <v>1711</v>
      </c>
    </row>
    <row r="10110" spans="2:6" x14ac:dyDescent="0.35">
      <c r="B10110" s="752" t="s">
        <v>1700</v>
      </c>
      <c r="C10110" s="752">
        <v>4570</v>
      </c>
      <c r="D10110" s="343" t="s">
        <v>7625</v>
      </c>
      <c r="E10110" s="752" t="s">
        <v>430</v>
      </c>
      <c r="F10110" s="752" t="s">
        <v>1711</v>
      </c>
    </row>
    <row r="10111" spans="2:6" x14ac:dyDescent="0.35">
      <c r="B10111" s="752" t="s">
        <v>1700</v>
      </c>
      <c r="C10111" s="752">
        <v>4570</v>
      </c>
      <c r="D10111" s="343" t="s">
        <v>7624</v>
      </c>
      <c r="E10111" s="752" t="s">
        <v>430</v>
      </c>
      <c r="F10111" s="752" t="s">
        <v>1711</v>
      </c>
    </row>
    <row r="10112" spans="2:6" x14ac:dyDescent="0.35">
      <c r="B10112" s="752" t="s">
        <v>1700</v>
      </c>
      <c r="C10112" s="752">
        <v>4570</v>
      </c>
      <c r="D10112" s="343" t="s">
        <v>7623</v>
      </c>
      <c r="E10112" s="752" t="s">
        <v>430</v>
      </c>
      <c r="F10112" s="752" t="s">
        <v>1711</v>
      </c>
    </row>
    <row r="10113" spans="2:6" x14ac:dyDescent="0.35">
      <c r="B10113" s="752" t="s">
        <v>1700</v>
      </c>
      <c r="C10113" s="752">
        <v>4570</v>
      </c>
      <c r="D10113" s="343" t="s">
        <v>7622</v>
      </c>
      <c r="E10113" s="752" t="s">
        <v>430</v>
      </c>
      <c r="F10113" s="752" t="s">
        <v>1711</v>
      </c>
    </row>
    <row r="10114" spans="2:6" x14ac:dyDescent="0.35">
      <c r="B10114" s="752" t="s">
        <v>1700</v>
      </c>
      <c r="C10114" s="752">
        <v>4570</v>
      </c>
      <c r="D10114" s="343" t="s">
        <v>7621</v>
      </c>
      <c r="E10114" s="752" t="s">
        <v>430</v>
      </c>
      <c r="F10114" s="752" t="s">
        <v>1711</v>
      </c>
    </row>
    <row r="10115" spans="2:6" x14ac:dyDescent="0.35">
      <c r="B10115" s="752" t="s">
        <v>1700</v>
      </c>
      <c r="C10115" s="752">
        <v>4570</v>
      </c>
      <c r="D10115" s="343" t="s">
        <v>7620</v>
      </c>
      <c r="E10115" s="752" t="s">
        <v>430</v>
      </c>
      <c r="F10115" s="752" t="s">
        <v>1711</v>
      </c>
    </row>
    <row r="10116" spans="2:6" x14ac:dyDescent="0.35">
      <c r="B10116" s="752" t="s">
        <v>1700</v>
      </c>
      <c r="C10116" s="752">
        <v>4570</v>
      </c>
      <c r="D10116" s="343" t="s">
        <v>7619</v>
      </c>
      <c r="E10116" s="752" t="s">
        <v>430</v>
      </c>
      <c r="F10116" s="752" t="s">
        <v>1711</v>
      </c>
    </row>
    <row r="10117" spans="2:6" x14ac:dyDescent="0.35">
      <c r="B10117" s="752" t="s">
        <v>1700</v>
      </c>
      <c r="C10117" s="752">
        <v>4570</v>
      </c>
      <c r="D10117" s="343" t="s">
        <v>7618</v>
      </c>
      <c r="E10117" s="752" t="s">
        <v>430</v>
      </c>
      <c r="F10117" s="752" t="s">
        <v>1711</v>
      </c>
    </row>
    <row r="10118" spans="2:6" x14ac:dyDescent="0.35">
      <c r="B10118" s="752" t="s">
        <v>1700</v>
      </c>
      <c r="C10118" s="752">
        <v>4570</v>
      </c>
      <c r="D10118" s="343" t="s">
        <v>7617</v>
      </c>
      <c r="E10118" s="752" t="s">
        <v>430</v>
      </c>
      <c r="F10118" s="752" t="s">
        <v>1711</v>
      </c>
    </row>
    <row r="10119" spans="2:6" x14ac:dyDescent="0.35">
      <c r="B10119" s="752" t="s">
        <v>1700</v>
      </c>
      <c r="C10119" s="752">
        <v>4570</v>
      </c>
      <c r="D10119" s="343" t="s">
        <v>7616</v>
      </c>
      <c r="E10119" s="752" t="s">
        <v>430</v>
      </c>
      <c r="F10119" s="752" t="s">
        <v>1711</v>
      </c>
    </row>
    <row r="10120" spans="2:6" x14ac:dyDescent="0.35">
      <c r="B10120" s="752" t="s">
        <v>1700</v>
      </c>
      <c r="C10120" s="752">
        <v>4570</v>
      </c>
      <c r="D10120" s="343" t="s">
        <v>7615</v>
      </c>
      <c r="E10120" s="752" t="s">
        <v>430</v>
      </c>
      <c r="F10120" s="752" t="s">
        <v>1711</v>
      </c>
    </row>
    <row r="10121" spans="2:6" x14ac:dyDescent="0.35">
      <c r="B10121" s="752" t="s">
        <v>1700</v>
      </c>
      <c r="C10121" s="752">
        <v>4570</v>
      </c>
      <c r="D10121" s="343" t="s">
        <v>7614</v>
      </c>
      <c r="E10121" s="752" t="s">
        <v>430</v>
      </c>
      <c r="F10121" s="752" t="s">
        <v>1711</v>
      </c>
    </row>
    <row r="10122" spans="2:6" x14ac:dyDescent="0.35">
      <c r="B10122" s="752" t="s">
        <v>1700</v>
      </c>
      <c r="C10122" s="752">
        <v>4570</v>
      </c>
      <c r="D10122" s="343" t="s">
        <v>7613</v>
      </c>
      <c r="E10122" s="752" t="s">
        <v>430</v>
      </c>
      <c r="F10122" s="752" t="s">
        <v>1711</v>
      </c>
    </row>
    <row r="10123" spans="2:6" x14ac:dyDescent="0.35">
      <c r="B10123" s="752" t="s">
        <v>1700</v>
      </c>
      <c r="C10123" s="752">
        <v>4570</v>
      </c>
      <c r="D10123" s="343" t="s">
        <v>7612</v>
      </c>
      <c r="E10123" s="752" t="s">
        <v>430</v>
      </c>
      <c r="F10123" s="752" t="s">
        <v>1711</v>
      </c>
    </row>
    <row r="10124" spans="2:6" x14ac:dyDescent="0.35">
      <c r="B10124" s="752" t="s">
        <v>1700</v>
      </c>
      <c r="C10124" s="752">
        <v>4570</v>
      </c>
      <c r="D10124" s="343" t="s">
        <v>7611</v>
      </c>
      <c r="E10124" s="752" t="s">
        <v>430</v>
      </c>
      <c r="F10124" s="752" t="s">
        <v>1711</v>
      </c>
    </row>
    <row r="10125" spans="2:6" x14ac:dyDescent="0.35">
      <c r="B10125" s="752" t="s">
        <v>1700</v>
      </c>
      <c r="C10125" s="752">
        <v>4570</v>
      </c>
      <c r="D10125" s="343" t="s">
        <v>7610</v>
      </c>
      <c r="E10125" s="752" t="s">
        <v>430</v>
      </c>
      <c r="F10125" s="752" t="s">
        <v>1711</v>
      </c>
    </row>
    <row r="10126" spans="2:6" x14ac:dyDescent="0.35">
      <c r="B10126" s="752" t="s">
        <v>1700</v>
      </c>
      <c r="C10126" s="752">
        <v>4570</v>
      </c>
      <c r="D10126" s="343" t="s">
        <v>7609</v>
      </c>
      <c r="E10126" s="752" t="s">
        <v>430</v>
      </c>
      <c r="F10126" s="752" t="s">
        <v>1711</v>
      </c>
    </row>
    <row r="10127" spans="2:6" x14ac:dyDescent="0.35">
      <c r="B10127" s="752" t="s">
        <v>1700</v>
      </c>
      <c r="C10127" s="752">
        <v>4570</v>
      </c>
      <c r="D10127" s="343" t="s">
        <v>7608</v>
      </c>
      <c r="E10127" s="752" t="s">
        <v>430</v>
      </c>
      <c r="F10127" s="752" t="s">
        <v>1711</v>
      </c>
    </row>
    <row r="10128" spans="2:6" x14ac:dyDescent="0.35">
      <c r="B10128" s="752" t="s">
        <v>1700</v>
      </c>
      <c r="C10128" s="752">
        <v>4570</v>
      </c>
      <c r="D10128" s="343" t="s">
        <v>7607</v>
      </c>
      <c r="E10128" s="752" t="s">
        <v>430</v>
      </c>
      <c r="F10128" s="752" t="s">
        <v>1711</v>
      </c>
    </row>
    <row r="10129" spans="2:6" x14ac:dyDescent="0.35">
      <c r="B10129" s="752" t="s">
        <v>1700</v>
      </c>
      <c r="C10129" s="752">
        <v>4570</v>
      </c>
      <c r="D10129" s="343" t="s">
        <v>3055</v>
      </c>
      <c r="E10129" s="752" t="s">
        <v>430</v>
      </c>
      <c r="F10129" s="752" t="s">
        <v>1711</v>
      </c>
    </row>
    <row r="10130" spans="2:6" x14ac:dyDescent="0.35">
      <c r="B10130" s="752" t="s">
        <v>1700</v>
      </c>
      <c r="C10130" s="752">
        <v>4570</v>
      </c>
      <c r="D10130" s="343" t="s">
        <v>7606</v>
      </c>
      <c r="E10130" s="752" t="s">
        <v>430</v>
      </c>
      <c r="F10130" s="752" t="s">
        <v>1711</v>
      </c>
    </row>
    <row r="10131" spans="2:6" x14ac:dyDescent="0.35">
      <c r="B10131" s="752" t="s">
        <v>1700</v>
      </c>
      <c r="C10131" s="752">
        <v>4570</v>
      </c>
      <c r="D10131" s="343" t="s">
        <v>7605</v>
      </c>
      <c r="E10131" s="752" t="s">
        <v>430</v>
      </c>
      <c r="F10131" s="752" t="s">
        <v>1711</v>
      </c>
    </row>
    <row r="10132" spans="2:6" x14ac:dyDescent="0.35">
      <c r="B10132" s="752" t="s">
        <v>1700</v>
      </c>
      <c r="C10132" s="752">
        <v>4570</v>
      </c>
      <c r="D10132" s="343" t="s">
        <v>7604</v>
      </c>
      <c r="E10132" s="752" t="s">
        <v>430</v>
      </c>
      <c r="F10132" s="752" t="s">
        <v>1711</v>
      </c>
    </row>
    <row r="10133" spans="2:6" x14ac:dyDescent="0.35">
      <c r="B10133" s="752" t="s">
        <v>1700</v>
      </c>
      <c r="C10133" s="752">
        <v>4570</v>
      </c>
      <c r="D10133" s="343" t="s">
        <v>7603</v>
      </c>
      <c r="E10133" s="752" t="s">
        <v>430</v>
      </c>
      <c r="F10133" s="752" t="s">
        <v>1711</v>
      </c>
    </row>
    <row r="10134" spans="2:6" x14ac:dyDescent="0.35">
      <c r="B10134" s="752" t="s">
        <v>1700</v>
      </c>
      <c r="C10134" s="752">
        <v>4570</v>
      </c>
      <c r="D10134" s="343" t="s">
        <v>7602</v>
      </c>
      <c r="E10134" s="752" t="s">
        <v>430</v>
      </c>
      <c r="F10134" s="752" t="s">
        <v>1711</v>
      </c>
    </row>
    <row r="10135" spans="2:6" x14ac:dyDescent="0.35">
      <c r="B10135" s="752" t="s">
        <v>1700</v>
      </c>
      <c r="C10135" s="752">
        <v>4570</v>
      </c>
      <c r="D10135" s="343" t="s">
        <v>7601</v>
      </c>
      <c r="E10135" s="752" t="s">
        <v>430</v>
      </c>
      <c r="F10135" s="752" t="s">
        <v>1711</v>
      </c>
    </row>
    <row r="10136" spans="2:6" x14ac:dyDescent="0.35">
      <c r="B10136" s="752" t="s">
        <v>1700</v>
      </c>
      <c r="C10136" s="752">
        <v>4570</v>
      </c>
      <c r="D10136" s="343" t="s">
        <v>7600</v>
      </c>
      <c r="E10136" s="752" t="s">
        <v>430</v>
      </c>
      <c r="F10136" s="752" t="s">
        <v>1711</v>
      </c>
    </row>
    <row r="10137" spans="2:6" x14ac:dyDescent="0.35">
      <c r="B10137" s="752" t="s">
        <v>1700</v>
      </c>
      <c r="C10137" s="752">
        <v>4570</v>
      </c>
      <c r="D10137" s="343" t="s">
        <v>7599</v>
      </c>
      <c r="E10137" s="752" t="s">
        <v>430</v>
      </c>
      <c r="F10137" s="752" t="s">
        <v>1711</v>
      </c>
    </row>
    <row r="10138" spans="2:6" x14ac:dyDescent="0.35">
      <c r="B10138" s="752" t="s">
        <v>1700</v>
      </c>
      <c r="C10138" s="752">
        <v>4571</v>
      </c>
      <c r="D10138" s="343" t="s">
        <v>3890</v>
      </c>
      <c r="E10138" s="752" t="s">
        <v>430</v>
      </c>
      <c r="F10138" s="752" t="s">
        <v>1698</v>
      </c>
    </row>
    <row r="10139" spans="2:6" x14ac:dyDescent="0.35">
      <c r="B10139" s="752" t="s">
        <v>1700</v>
      </c>
      <c r="C10139" s="752">
        <v>4571</v>
      </c>
      <c r="D10139" s="343" t="s">
        <v>7598</v>
      </c>
      <c r="E10139" s="752" t="s">
        <v>430</v>
      </c>
      <c r="F10139" s="752" t="s">
        <v>1698</v>
      </c>
    </row>
    <row r="10140" spans="2:6" x14ac:dyDescent="0.35">
      <c r="B10140" s="752" t="s">
        <v>1700</v>
      </c>
      <c r="C10140" s="752">
        <v>4572</v>
      </c>
      <c r="D10140" s="343" t="s">
        <v>7597</v>
      </c>
      <c r="E10140" s="752" t="s">
        <v>430</v>
      </c>
      <c r="F10140" s="752" t="s">
        <v>210</v>
      </c>
    </row>
    <row r="10141" spans="2:6" x14ac:dyDescent="0.35">
      <c r="B10141" s="752" t="s">
        <v>1700</v>
      </c>
      <c r="C10141" s="752">
        <v>4573</v>
      </c>
      <c r="D10141" s="343" t="s">
        <v>7596</v>
      </c>
      <c r="E10141" s="752" t="s">
        <v>430</v>
      </c>
      <c r="F10141" s="752" t="s">
        <v>210</v>
      </c>
    </row>
    <row r="10142" spans="2:6" x14ac:dyDescent="0.35">
      <c r="B10142" s="752" t="s">
        <v>1700</v>
      </c>
      <c r="C10142" s="752">
        <v>4573</v>
      </c>
      <c r="D10142" s="343" t="s">
        <v>7595</v>
      </c>
      <c r="E10142" s="752" t="s">
        <v>430</v>
      </c>
      <c r="F10142" s="752" t="s">
        <v>210</v>
      </c>
    </row>
    <row r="10143" spans="2:6" x14ac:dyDescent="0.35">
      <c r="B10143" s="752" t="s">
        <v>1700</v>
      </c>
      <c r="C10143" s="752">
        <v>4573</v>
      </c>
      <c r="D10143" s="343" t="s">
        <v>7594</v>
      </c>
      <c r="E10143" s="752" t="s">
        <v>430</v>
      </c>
      <c r="F10143" s="752" t="s">
        <v>210</v>
      </c>
    </row>
    <row r="10144" spans="2:6" x14ac:dyDescent="0.35">
      <c r="B10144" s="752" t="s">
        <v>1700</v>
      </c>
      <c r="C10144" s="752">
        <v>4573</v>
      </c>
      <c r="D10144" s="343" t="s">
        <v>7593</v>
      </c>
      <c r="E10144" s="752" t="s">
        <v>430</v>
      </c>
      <c r="F10144" s="752" t="s">
        <v>210</v>
      </c>
    </row>
    <row r="10145" spans="2:6" x14ac:dyDescent="0.35">
      <c r="B10145" s="752" t="s">
        <v>1700</v>
      </c>
      <c r="C10145" s="752">
        <v>4573</v>
      </c>
      <c r="D10145" s="343" t="s">
        <v>7592</v>
      </c>
      <c r="E10145" s="752" t="s">
        <v>430</v>
      </c>
      <c r="F10145" s="752" t="s">
        <v>210</v>
      </c>
    </row>
    <row r="10146" spans="2:6" x14ac:dyDescent="0.35">
      <c r="B10146" s="752" t="s">
        <v>1700</v>
      </c>
      <c r="C10146" s="752">
        <v>4573</v>
      </c>
      <c r="D10146" s="343" t="s">
        <v>7591</v>
      </c>
      <c r="E10146" s="752" t="s">
        <v>430</v>
      </c>
      <c r="F10146" s="752" t="s">
        <v>210</v>
      </c>
    </row>
    <row r="10147" spans="2:6" x14ac:dyDescent="0.35">
      <c r="B10147" s="752" t="s">
        <v>1700</v>
      </c>
      <c r="C10147" s="752">
        <v>4573</v>
      </c>
      <c r="D10147" s="343" t="s">
        <v>7590</v>
      </c>
      <c r="E10147" s="752" t="s">
        <v>430</v>
      </c>
      <c r="F10147" s="752" t="s">
        <v>210</v>
      </c>
    </row>
    <row r="10148" spans="2:6" x14ac:dyDescent="0.35">
      <c r="B10148" s="752" t="s">
        <v>1700</v>
      </c>
      <c r="C10148" s="752">
        <v>4574</v>
      </c>
      <c r="D10148" s="343" t="s">
        <v>7589</v>
      </c>
      <c r="E10148" s="752" t="s">
        <v>430</v>
      </c>
      <c r="F10148" s="752" t="s">
        <v>1698</v>
      </c>
    </row>
    <row r="10149" spans="2:6" x14ac:dyDescent="0.35">
      <c r="B10149" s="752" t="s">
        <v>1700</v>
      </c>
      <c r="C10149" s="752">
        <v>4574</v>
      </c>
      <c r="D10149" s="343" t="s">
        <v>7588</v>
      </c>
      <c r="E10149" s="752" t="s">
        <v>430</v>
      </c>
      <c r="F10149" s="752" t="s">
        <v>1698</v>
      </c>
    </row>
    <row r="10150" spans="2:6" x14ac:dyDescent="0.35">
      <c r="B10150" s="752" t="s">
        <v>1700</v>
      </c>
      <c r="C10150" s="752">
        <v>4574</v>
      </c>
      <c r="D10150" s="343" t="s">
        <v>7587</v>
      </c>
      <c r="E10150" s="752" t="s">
        <v>430</v>
      </c>
      <c r="F10150" s="752" t="s">
        <v>1698</v>
      </c>
    </row>
    <row r="10151" spans="2:6" x14ac:dyDescent="0.35">
      <c r="B10151" s="752" t="s">
        <v>1700</v>
      </c>
      <c r="C10151" s="752">
        <v>4574</v>
      </c>
      <c r="D10151" s="343" t="s">
        <v>7586</v>
      </c>
      <c r="E10151" s="752" t="s">
        <v>430</v>
      </c>
      <c r="F10151" s="752" t="s">
        <v>1698</v>
      </c>
    </row>
    <row r="10152" spans="2:6" x14ac:dyDescent="0.35">
      <c r="B10152" s="752" t="s">
        <v>1700</v>
      </c>
      <c r="C10152" s="752">
        <v>4574</v>
      </c>
      <c r="D10152" s="343" t="s">
        <v>7585</v>
      </c>
      <c r="E10152" s="752" t="s">
        <v>430</v>
      </c>
      <c r="F10152" s="752" t="s">
        <v>1698</v>
      </c>
    </row>
    <row r="10153" spans="2:6" x14ac:dyDescent="0.35">
      <c r="B10153" s="752" t="s">
        <v>1700</v>
      </c>
      <c r="C10153" s="752">
        <v>4574</v>
      </c>
      <c r="D10153" s="343" t="s">
        <v>7584</v>
      </c>
      <c r="E10153" s="752" t="s">
        <v>430</v>
      </c>
      <c r="F10153" s="752" t="s">
        <v>1698</v>
      </c>
    </row>
    <row r="10154" spans="2:6" x14ac:dyDescent="0.35">
      <c r="B10154" s="752" t="s">
        <v>1700</v>
      </c>
      <c r="C10154" s="752">
        <v>4575</v>
      </c>
      <c r="D10154" s="343" t="s">
        <v>7583</v>
      </c>
      <c r="E10154" s="752" t="s">
        <v>430</v>
      </c>
      <c r="F10154" s="752" t="s">
        <v>212</v>
      </c>
    </row>
    <row r="10155" spans="2:6" x14ac:dyDescent="0.35">
      <c r="B10155" s="752" t="s">
        <v>1700</v>
      </c>
      <c r="C10155" s="752">
        <v>4575</v>
      </c>
      <c r="D10155" s="343" t="s">
        <v>7582</v>
      </c>
      <c r="E10155" s="752" t="s">
        <v>430</v>
      </c>
      <c r="F10155" s="752" t="s">
        <v>212</v>
      </c>
    </row>
    <row r="10156" spans="2:6" x14ac:dyDescent="0.35">
      <c r="B10156" s="752" t="s">
        <v>1700</v>
      </c>
      <c r="C10156" s="752">
        <v>4575</v>
      </c>
      <c r="D10156" s="343" t="s">
        <v>7581</v>
      </c>
      <c r="E10156" s="752" t="s">
        <v>430</v>
      </c>
      <c r="F10156" s="752" t="s">
        <v>212</v>
      </c>
    </row>
    <row r="10157" spans="2:6" x14ac:dyDescent="0.35">
      <c r="B10157" s="752" t="s">
        <v>1700</v>
      </c>
      <c r="C10157" s="752">
        <v>4575</v>
      </c>
      <c r="D10157" s="343" t="s">
        <v>7580</v>
      </c>
      <c r="E10157" s="752" t="s">
        <v>430</v>
      </c>
      <c r="F10157" s="752" t="s">
        <v>212</v>
      </c>
    </row>
    <row r="10158" spans="2:6" x14ac:dyDescent="0.35">
      <c r="B10158" s="752" t="s">
        <v>1700</v>
      </c>
      <c r="C10158" s="752">
        <v>4575</v>
      </c>
      <c r="D10158" s="343" t="s">
        <v>7579</v>
      </c>
      <c r="E10158" s="752" t="s">
        <v>430</v>
      </c>
      <c r="F10158" s="752" t="s">
        <v>212</v>
      </c>
    </row>
    <row r="10159" spans="2:6" x14ac:dyDescent="0.35">
      <c r="B10159" s="752" t="s">
        <v>1700</v>
      </c>
      <c r="C10159" s="752">
        <v>4575</v>
      </c>
      <c r="D10159" s="343" t="s">
        <v>7578</v>
      </c>
      <c r="E10159" s="752" t="s">
        <v>430</v>
      </c>
      <c r="F10159" s="752" t="s">
        <v>212</v>
      </c>
    </row>
    <row r="10160" spans="2:6" x14ac:dyDescent="0.35">
      <c r="B10160" s="752" t="s">
        <v>1700</v>
      </c>
      <c r="C10160" s="752">
        <v>4575</v>
      </c>
      <c r="D10160" s="343" t="s">
        <v>7577</v>
      </c>
      <c r="E10160" s="752" t="s">
        <v>430</v>
      </c>
      <c r="F10160" s="752" t="s">
        <v>212</v>
      </c>
    </row>
    <row r="10161" spans="2:6" x14ac:dyDescent="0.35">
      <c r="B10161" s="752" t="s">
        <v>1700</v>
      </c>
      <c r="C10161" s="752">
        <v>4580</v>
      </c>
      <c r="D10161" s="343" t="s">
        <v>7576</v>
      </c>
      <c r="E10161" s="752" t="s">
        <v>430</v>
      </c>
      <c r="F10161" s="752" t="s">
        <v>1698</v>
      </c>
    </row>
    <row r="10162" spans="2:6" x14ac:dyDescent="0.35">
      <c r="B10162" s="752" t="s">
        <v>1700</v>
      </c>
      <c r="C10162" s="752">
        <v>4580</v>
      </c>
      <c r="D10162" s="343" t="s">
        <v>7575</v>
      </c>
      <c r="E10162" s="752" t="s">
        <v>430</v>
      </c>
      <c r="F10162" s="752" t="s">
        <v>1698</v>
      </c>
    </row>
    <row r="10163" spans="2:6" x14ac:dyDescent="0.35">
      <c r="B10163" s="752" t="s">
        <v>1700</v>
      </c>
      <c r="C10163" s="752">
        <v>4580</v>
      </c>
      <c r="D10163" s="343" t="s">
        <v>7574</v>
      </c>
      <c r="E10163" s="752" t="s">
        <v>430</v>
      </c>
      <c r="F10163" s="752" t="s">
        <v>1698</v>
      </c>
    </row>
    <row r="10164" spans="2:6" x14ac:dyDescent="0.35">
      <c r="B10164" s="752" t="s">
        <v>1700</v>
      </c>
      <c r="C10164" s="752">
        <v>4581</v>
      </c>
      <c r="D10164" s="343" t="s">
        <v>7573</v>
      </c>
      <c r="E10164" s="752" t="s">
        <v>430</v>
      </c>
      <c r="F10164" s="752" t="s">
        <v>1698</v>
      </c>
    </row>
    <row r="10165" spans="2:6" x14ac:dyDescent="0.35">
      <c r="B10165" s="752" t="s">
        <v>1700</v>
      </c>
      <c r="C10165" s="752">
        <v>4581</v>
      </c>
      <c r="D10165" s="343" t="s">
        <v>7572</v>
      </c>
      <c r="E10165" s="752" t="s">
        <v>430</v>
      </c>
      <c r="F10165" s="752" t="s">
        <v>1698</v>
      </c>
    </row>
    <row r="10166" spans="2:6" x14ac:dyDescent="0.35">
      <c r="B10166" s="752" t="s">
        <v>1700</v>
      </c>
      <c r="C10166" s="752">
        <v>4581</v>
      </c>
      <c r="D10166" s="343" t="s">
        <v>7571</v>
      </c>
      <c r="E10166" s="752" t="s">
        <v>430</v>
      </c>
      <c r="F10166" s="752" t="s">
        <v>1698</v>
      </c>
    </row>
    <row r="10167" spans="2:6" x14ac:dyDescent="0.35">
      <c r="B10167" s="752" t="s">
        <v>1700</v>
      </c>
      <c r="C10167" s="752">
        <v>4581</v>
      </c>
      <c r="D10167" s="343" t="s">
        <v>7570</v>
      </c>
      <c r="E10167" s="752" t="s">
        <v>430</v>
      </c>
      <c r="F10167" s="752" t="s">
        <v>1698</v>
      </c>
    </row>
    <row r="10168" spans="2:6" x14ac:dyDescent="0.35">
      <c r="B10168" s="752" t="s">
        <v>1700</v>
      </c>
      <c r="C10168" s="752">
        <v>4581</v>
      </c>
      <c r="D10168" s="343" t="s">
        <v>7569</v>
      </c>
      <c r="E10168" s="752" t="s">
        <v>430</v>
      </c>
      <c r="F10168" s="752" t="s">
        <v>1698</v>
      </c>
    </row>
    <row r="10169" spans="2:6" x14ac:dyDescent="0.35">
      <c r="B10169" s="752" t="s">
        <v>1700</v>
      </c>
      <c r="C10169" s="752">
        <v>4600</v>
      </c>
      <c r="D10169" s="343" t="s">
        <v>7568</v>
      </c>
      <c r="E10169" s="752" t="s">
        <v>430</v>
      </c>
      <c r="F10169" s="752" t="s">
        <v>1698</v>
      </c>
    </row>
    <row r="10170" spans="2:6" x14ac:dyDescent="0.35">
      <c r="B10170" s="752" t="s">
        <v>1700</v>
      </c>
      <c r="C10170" s="752">
        <v>4600</v>
      </c>
      <c r="D10170" s="343" t="s">
        <v>7567</v>
      </c>
      <c r="E10170" s="752" t="s">
        <v>430</v>
      </c>
      <c r="F10170" s="752" t="s">
        <v>1698</v>
      </c>
    </row>
    <row r="10171" spans="2:6" x14ac:dyDescent="0.35">
      <c r="B10171" s="752" t="s">
        <v>1700</v>
      </c>
      <c r="C10171" s="752">
        <v>4600</v>
      </c>
      <c r="D10171" s="343" t="s">
        <v>7566</v>
      </c>
      <c r="E10171" s="752" t="s">
        <v>430</v>
      </c>
      <c r="F10171" s="752" t="s">
        <v>1698</v>
      </c>
    </row>
    <row r="10172" spans="2:6" x14ac:dyDescent="0.35">
      <c r="B10172" s="752" t="s">
        <v>1700</v>
      </c>
      <c r="C10172" s="752">
        <v>4600</v>
      </c>
      <c r="D10172" s="343" t="s">
        <v>7565</v>
      </c>
      <c r="E10172" s="752" t="s">
        <v>430</v>
      </c>
      <c r="F10172" s="752" t="s">
        <v>1698</v>
      </c>
    </row>
    <row r="10173" spans="2:6" x14ac:dyDescent="0.35">
      <c r="B10173" s="752" t="s">
        <v>1700</v>
      </c>
      <c r="C10173" s="752">
        <v>4600</v>
      </c>
      <c r="D10173" s="343" t="s">
        <v>7564</v>
      </c>
      <c r="E10173" s="752" t="s">
        <v>430</v>
      </c>
      <c r="F10173" s="752" t="s">
        <v>1698</v>
      </c>
    </row>
    <row r="10174" spans="2:6" x14ac:dyDescent="0.35">
      <c r="B10174" s="752" t="s">
        <v>1700</v>
      </c>
      <c r="C10174" s="752">
        <v>4601</v>
      </c>
      <c r="D10174" s="343" t="s">
        <v>7563</v>
      </c>
      <c r="E10174" s="752" t="s">
        <v>430</v>
      </c>
      <c r="F10174" s="752" t="s">
        <v>1698</v>
      </c>
    </row>
    <row r="10175" spans="2:6" x14ac:dyDescent="0.35">
      <c r="B10175" s="752" t="s">
        <v>1700</v>
      </c>
      <c r="C10175" s="752">
        <v>4601</v>
      </c>
      <c r="D10175" s="343" t="s">
        <v>7562</v>
      </c>
      <c r="E10175" s="752" t="s">
        <v>430</v>
      </c>
      <c r="F10175" s="752" t="s">
        <v>1698</v>
      </c>
    </row>
    <row r="10176" spans="2:6" x14ac:dyDescent="0.35">
      <c r="B10176" s="752" t="s">
        <v>1700</v>
      </c>
      <c r="C10176" s="752">
        <v>4601</v>
      </c>
      <c r="D10176" s="343" t="s">
        <v>7561</v>
      </c>
      <c r="E10176" s="752" t="s">
        <v>430</v>
      </c>
      <c r="F10176" s="752" t="s">
        <v>1698</v>
      </c>
    </row>
    <row r="10177" spans="2:6" x14ac:dyDescent="0.35">
      <c r="B10177" s="752" t="s">
        <v>1700</v>
      </c>
      <c r="C10177" s="752">
        <v>4601</v>
      </c>
      <c r="D10177" s="343" t="s">
        <v>7560</v>
      </c>
      <c r="E10177" s="752" t="s">
        <v>430</v>
      </c>
      <c r="F10177" s="752" t="s">
        <v>1698</v>
      </c>
    </row>
    <row r="10178" spans="2:6" x14ac:dyDescent="0.35">
      <c r="B10178" s="752" t="s">
        <v>1700</v>
      </c>
      <c r="C10178" s="752">
        <v>4601</v>
      </c>
      <c r="D10178" s="343" t="s">
        <v>7559</v>
      </c>
      <c r="E10178" s="752" t="s">
        <v>430</v>
      </c>
      <c r="F10178" s="752" t="s">
        <v>1698</v>
      </c>
    </row>
    <row r="10179" spans="2:6" x14ac:dyDescent="0.35">
      <c r="B10179" s="752" t="s">
        <v>1700</v>
      </c>
      <c r="C10179" s="752">
        <v>4601</v>
      </c>
      <c r="D10179" s="343" t="s">
        <v>7558</v>
      </c>
      <c r="E10179" s="752" t="s">
        <v>430</v>
      </c>
      <c r="F10179" s="752" t="s">
        <v>1698</v>
      </c>
    </row>
    <row r="10180" spans="2:6" x14ac:dyDescent="0.35">
      <c r="B10180" s="752" t="s">
        <v>1700</v>
      </c>
      <c r="C10180" s="752">
        <v>4601</v>
      </c>
      <c r="D10180" s="343" t="s">
        <v>7557</v>
      </c>
      <c r="E10180" s="752" t="s">
        <v>430</v>
      </c>
      <c r="F10180" s="752" t="s">
        <v>1698</v>
      </c>
    </row>
    <row r="10181" spans="2:6" x14ac:dyDescent="0.35">
      <c r="B10181" s="752" t="s">
        <v>1700</v>
      </c>
      <c r="C10181" s="752">
        <v>4601</v>
      </c>
      <c r="D10181" s="343" t="s">
        <v>7556</v>
      </c>
      <c r="E10181" s="752" t="s">
        <v>430</v>
      </c>
      <c r="F10181" s="752" t="s">
        <v>1698</v>
      </c>
    </row>
    <row r="10182" spans="2:6" x14ac:dyDescent="0.35">
      <c r="B10182" s="752" t="s">
        <v>1700</v>
      </c>
      <c r="C10182" s="752">
        <v>4601</v>
      </c>
      <c r="D10182" s="343" t="s">
        <v>7555</v>
      </c>
      <c r="E10182" s="752" t="s">
        <v>430</v>
      </c>
      <c r="F10182" s="752" t="s">
        <v>1698</v>
      </c>
    </row>
    <row r="10183" spans="2:6" x14ac:dyDescent="0.35">
      <c r="B10183" s="752" t="s">
        <v>1700</v>
      </c>
      <c r="C10183" s="752">
        <v>4605</v>
      </c>
      <c r="D10183" s="343" t="s">
        <v>7554</v>
      </c>
      <c r="E10183" s="752" t="s">
        <v>430</v>
      </c>
      <c r="F10183" s="752" t="s">
        <v>1698</v>
      </c>
    </row>
    <row r="10184" spans="2:6" x14ac:dyDescent="0.35">
      <c r="B10184" s="752" t="s">
        <v>1700</v>
      </c>
      <c r="C10184" s="752">
        <v>4605</v>
      </c>
      <c r="D10184" s="343" t="s">
        <v>7553</v>
      </c>
      <c r="E10184" s="752" t="s">
        <v>430</v>
      </c>
      <c r="F10184" s="752" t="s">
        <v>1698</v>
      </c>
    </row>
    <row r="10185" spans="2:6" x14ac:dyDescent="0.35">
      <c r="B10185" s="752" t="s">
        <v>1700</v>
      </c>
      <c r="C10185" s="752">
        <v>4605</v>
      </c>
      <c r="D10185" s="343" t="s">
        <v>7552</v>
      </c>
      <c r="E10185" s="752" t="s">
        <v>430</v>
      </c>
      <c r="F10185" s="752" t="s">
        <v>1698</v>
      </c>
    </row>
    <row r="10186" spans="2:6" x14ac:dyDescent="0.35">
      <c r="B10186" s="752" t="s">
        <v>1700</v>
      </c>
      <c r="C10186" s="752">
        <v>4605</v>
      </c>
      <c r="D10186" s="343" t="s">
        <v>7551</v>
      </c>
      <c r="E10186" s="752" t="s">
        <v>430</v>
      </c>
      <c r="F10186" s="752" t="s">
        <v>1698</v>
      </c>
    </row>
    <row r="10187" spans="2:6" x14ac:dyDescent="0.35">
      <c r="B10187" s="752" t="s">
        <v>1700</v>
      </c>
      <c r="C10187" s="752">
        <v>4605</v>
      </c>
      <c r="D10187" s="343" t="s">
        <v>7550</v>
      </c>
      <c r="E10187" s="752" t="s">
        <v>430</v>
      </c>
      <c r="F10187" s="752" t="s">
        <v>1698</v>
      </c>
    </row>
    <row r="10188" spans="2:6" x14ac:dyDescent="0.35">
      <c r="B10188" s="752" t="s">
        <v>1700</v>
      </c>
      <c r="C10188" s="752">
        <v>4605</v>
      </c>
      <c r="D10188" s="343" t="s">
        <v>7549</v>
      </c>
      <c r="E10188" s="752" t="s">
        <v>430</v>
      </c>
      <c r="F10188" s="752" t="s">
        <v>1698</v>
      </c>
    </row>
    <row r="10189" spans="2:6" x14ac:dyDescent="0.35">
      <c r="B10189" s="752" t="s">
        <v>1700</v>
      </c>
      <c r="C10189" s="752">
        <v>4605</v>
      </c>
      <c r="D10189" s="343" t="s">
        <v>7548</v>
      </c>
      <c r="E10189" s="752" t="s">
        <v>430</v>
      </c>
      <c r="F10189" s="752" t="s">
        <v>1698</v>
      </c>
    </row>
    <row r="10190" spans="2:6" x14ac:dyDescent="0.35">
      <c r="B10190" s="752" t="s">
        <v>1700</v>
      </c>
      <c r="C10190" s="752">
        <v>4605</v>
      </c>
      <c r="D10190" s="343" t="s">
        <v>7547</v>
      </c>
      <c r="E10190" s="752" t="s">
        <v>430</v>
      </c>
      <c r="F10190" s="752" t="s">
        <v>1698</v>
      </c>
    </row>
    <row r="10191" spans="2:6" x14ac:dyDescent="0.35">
      <c r="B10191" s="752" t="s">
        <v>1700</v>
      </c>
      <c r="C10191" s="752">
        <v>4605</v>
      </c>
      <c r="D10191" s="343" t="s">
        <v>7546</v>
      </c>
      <c r="E10191" s="752" t="s">
        <v>430</v>
      </c>
      <c r="F10191" s="752" t="s">
        <v>1698</v>
      </c>
    </row>
    <row r="10192" spans="2:6" x14ac:dyDescent="0.35">
      <c r="B10192" s="752" t="s">
        <v>1700</v>
      </c>
      <c r="C10192" s="752">
        <v>4605</v>
      </c>
      <c r="D10192" s="343" t="s">
        <v>7545</v>
      </c>
      <c r="E10192" s="752" t="s">
        <v>430</v>
      </c>
      <c r="F10192" s="752" t="s">
        <v>1698</v>
      </c>
    </row>
    <row r="10193" spans="2:6" x14ac:dyDescent="0.35">
      <c r="B10193" s="752" t="s">
        <v>1700</v>
      </c>
      <c r="C10193" s="752">
        <v>4605</v>
      </c>
      <c r="D10193" s="343" t="s">
        <v>7544</v>
      </c>
      <c r="E10193" s="752" t="s">
        <v>430</v>
      </c>
      <c r="F10193" s="752" t="s">
        <v>1698</v>
      </c>
    </row>
    <row r="10194" spans="2:6" x14ac:dyDescent="0.35">
      <c r="B10194" s="752" t="s">
        <v>1700</v>
      </c>
      <c r="C10194" s="752">
        <v>4605</v>
      </c>
      <c r="D10194" s="343" t="s">
        <v>7543</v>
      </c>
      <c r="E10194" s="752" t="s">
        <v>430</v>
      </c>
      <c r="F10194" s="752" t="s">
        <v>1698</v>
      </c>
    </row>
    <row r="10195" spans="2:6" x14ac:dyDescent="0.35">
      <c r="B10195" s="752" t="s">
        <v>1700</v>
      </c>
      <c r="C10195" s="752">
        <v>4605</v>
      </c>
      <c r="D10195" s="343" t="s">
        <v>7542</v>
      </c>
      <c r="E10195" s="752" t="s">
        <v>430</v>
      </c>
      <c r="F10195" s="752" t="s">
        <v>1698</v>
      </c>
    </row>
    <row r="10196" spans="2:6" x14ac:dyDescent="0.35">
      <c r="B10196" s="752" t="s">
        <v>1700</v>
      </c>
      <c r="C10196" s="752">
        <v>4605</v>
      </c>
      <c r="D10196" s="343" t="s">
        <v>7541</v>
      </c>
      <c r="E10196" s="752" t="s">
        <v>430</v>
      </c>
      <c r="F10196" s="752" t="s">
        <v>1698</v>
      </c>
    </row>
    <row r="10197" spans="2:6" x14ac:dyDescent="0.35">
      <c r="B10197" s="752" t="s">
        <v>1700</v>
      </c>
      <c r="C10197" s="752">
        <v>4605</v>
      </c>
      <c r="D10197" s="343" t="s">
        <v>3529</v>
      </c>
      <c r="E10197" s="752" t="s">
        <v>430</v>
      </c>
      <c r="F10197" s="752" t="s">
        <v>1698</v>
      </c>
    </row>
    <row r="10198" spans="2:6" x14ac:dyDescent="0.35">
      <c r="B10198" s="752" t="s">
        <v>1700</v>
      </c>
      <c r="C10198" s="752">
        <v>4605</v>
      </c>
      <c r="D10198" s="343" t="s">
        <v>7540</v>
      </c>
      <c r="E10198" s="752" t="s">
        <v>430</v>
      </c>
      <c r="F10198" s="752" t="s">
        <v>1698</v>
      </c>
    </row>
    <row r="10199" spans="2:6" x14ac:dyDescent="0.35">
      <c r="B10199" s="752" t="s">
        <v>1700</v>
      </c>
      <c r="C10199" s="752">
        <v>4605</v>
      </c>
      <c r="D10199" s="343" t="s">
        <v>7539</v>
      </c>
      <c r="E10199" s="752" t="s">
        <v>430</v>
      </c>
      <c r="F10199" s="752" t="s">
        <v>1698</v>
      </c>
    </row>
    <row r="10200" spans="2:6" x14ac:dyDescent="0.35">
      <c r="B10200" s="752" t="s">
        <v>1700</v>
      </c>
      <c r="C10200" s="752">
        <v>4605</v>
      </c>
      <c r="D10200" s="343" t="s">
        <v>7130</v>
      </c>
      <c r="E10200" s="752" t="s">
        <v>430</v>
      </c>
      <c r="F10200" s="752" t="s">
        <v>1698</v>
      </c>
    </row>
    <row r="10201" spans="2:6" x14ac:dyDescent="0.35">
      <c r="B10201" s="752" t="s">
        <v>1700</v>
      </c>
      <c r="C10201" s="752">
        <v>4605</v>
      </c>
      <c r="D10201" s="343" t="s">
        <v>7538</v>
      </c>
      <c r="E10201" s="752" t="s">
        <v>430</v>
      </c>
      <c r="F10201" s="752" t="s">
        <v>1698</v>
      </c>
    </row>
    <row r="10202" spans="2:6" x14ac:dyDescent="0.35">
      <c r="B10202" s="752" t="s">
        <v>1700</v>
      </c>
      <c r="C10202" s="752">
        <v>4605</v>
      </c>
      <c r="D10202" s="343" t="s">
        <v>7537</v>
      </c>
      <c r="E10202" s="752" t="s">
        <v>430</v>
      </c>
      <c r="F10202" s="752" t="s">
        <v>1698</v>
      </c>
    </row>
    <row r="10203" spans="2:6" x14ac:dyDescent="0.35">
      <c r="B10203" s="752" t="s">
        <v>1700</v>
      </c>
      <c r="C10203" s="752">
        <v>4605</v>
      </c>
      <c r="D10203" s="343" t="s">
        <v>7536</v>
      </c>
      <c r="E10203" s="752" t="s">
        <v>430</v>
      </c>
      <c r="F10203" s="752" t="s">
        <v>1698</v>
      </c>
    </row>
    <row r="10204" spans="2:6" x14ac:dyDescent="0.35">
      <c r="B10204" s="752" t="s">
        <v>1700</v>
      </c>
      <c r="C10204" s="752">
        <v>4606</v>
      </c>
      <c r="D10204" s="343" t="s">
        <v>7535</v>
      </c>
      <c r="E10204" s="752" t="s">
        <v>430</v>
      </c>
      <c r="F10204" s="752" t="s">
        <v>1698</v>
      </c>
    </row>
    <row r="10205" spans="2:6" x14ac:dyDescent="0.35">
      <c r="B10205" s="752" t="s">
        <v>1700</v>
      </c>
      <c r="C10205" s="752">
        <v>4606</v>
      </c>
      <c r="D10205" s="343" t="s">
        <v>7534</v>
      </c>
      <c r="E10205" s="752" t="s">
        <v>430</v>
      </c>
      <c r="F10205" s="752" t="s">
        <v>1698</v>
      </c>
    </row>
    <row r="10206" spans="2:6" x14ac:dyDescent="0.35">
      <c r="B10206" s="752" t="s">
        <v>1700</v>
      </c>
      <c r="C10206" s="752">
        <v>4606</v>
      </c>
      <c r="D10206" s="343" t="s">
        <v>7533</v>
      </c>
      <c r="E10206" s="752" t="s">
        <v>430</v>
      </c>
      <c r="F10206" s="752" t="s">
        <v>1698</v>
      </c>
    </row>
    <row r="10207" spans="2:6" x14ac:dyDescent="0.35">
      <c r="B10207" s="752" t="s">
        <v>1700</v>
      </c>
      <c r="C10207" s="752">
        <v>4606</v>
      </c>
      <c r="D10207" s="343" t="s">
        <v>7532</v>
      </c>
      <c r="E10207" s="752" t="s">
        <v>430</v>
      </c>
      <c r="F10207" s="752" t="s">
        <v>1698</v>
      </c>
    </row>
    <row r="10208" spans="2:6" x14ac:dyDescent="0.35">
      <c r="B10208" s="752" t="s">
        <v>1700</v>
      </c>
      <c r="C10208" s="752">
        <v>4606</v>
      </c>
      <c r="D10208" s="343" t="s">
        <v>7531</v>
      </c>
      <c r="E10208" s="752" t="s">
        <v>430</v>
      </c>
      <c r="F10208" s="752" t="s">
        <v>1698</v>
      </c>
    </row>
    <row r="10209" spans="2:6" x14ac:dyDescent="0.35">
      <c r="B10209" s="752" t="s">
        <v>1700</v>
      </c>
      <c r="C10209" s="752">
        <v>4606</v>
      </c>
      <c r="D10209" s="343" t="s">
        <v>7530</v>
      </c>
      <c r="E10209" s="752" t="s">
        <v>430</v>
      </c>
      <c r="F10209" s="752" t="s">
        <v>1698</v>
      </c>
    </row>
    <row r="10210" spans="2:6" x14ac:dyDescent="0.35">
      <c r="B10210" s="752" t="s">
        <v>1700</v>
      </c>
      <c r="C10210" s="752">
        <v>4606</v>
      </c>
      <c r="D10210" s="343" t="s">
        <v>7529</v>
      </c>
      <c r="E10210" s="752" t="s">
        <v>430</v>
      </c>
      <c r="F10210" s="752" t="s">
        <v>1698</v>
      </c>
    </row>
    <row r="10211" spans="2:6" x14ac:dyDescent="0.35">
      <c r="B10211" s="752" t="s">
        <v>1700</v>
      </c>
      <c r="C10211" s="752">
        <v>4606</v>
      </c>
      <c r="D10211" s="343" t="s">
        <v>7528</v>
      </c>
      <c r="E10211" s="752" t="s">
        <v>430</v>
      </c>
      <c r="F10211" s="752" t="s">
        <v>1698</v>
      </c>
    </row>
    <row r="10212" spans="2:6" x14ac:dyDescent="0.35">
      <c r="B10212" s="752" t="s">
        <v>1700</v>
      </c>
      <c r="C10212" s="752">
        <v>4606</v>
      </c>
      <c r="D10212" s="343" t="s">
        <v>7527</v>
      </c>
      <c r="E10212" s="752" t="s">
        <v>430</v>
      </c>
      <c r="F10212" s="752" t="s">
        <v>1698</v>
      </c>
    </row>
    <row r="10213" spans="2:6" x14ac:dyDescent="0.35">
      <c r="B10213" s="752" t="s">
        <v>1700</v>
      </c>
      <c r="C10213" s="752">
        <v>4608</v>
      </c>
      <c r="D10213" s="343" t="s">
        <v>7526</v>
      </c>
      <c r="E10213" s="752" t="s">
        <v>430</v>
      </c>
      <c r="F10213" s="752" t="s">
        <v>1698</v>
      </c>
    </row>
    <row r="10214" spans="2:6" x14ac:dyDescent="0.35">
      <c r="B10214" s="752" t="s">
        <v>1700</v>
      </c>
      <c r="C10214" s="752">
        <v>4608</v>
      </c>
      <c r="D10214" s="343" t="s">
        <v>7525</v>
      </c>
      <c r="E10214" s="752" t="s">
        <v>430</v>
      </c>
      <c r="F10214" s="752" t="s">
        <v>1698</v>
      </c>
    </row>
    <row r="10215" spans="2:6" x14ac:dyDescent="0.35">
      <c r="B10215" s="752" t="s">
        <v>1700</v>
      </c>
      <c r="C10215" s="752">
        <v>4608</v>
      </c>
      <c r="D10215" s="343" t="s">
        <v>7524</v>
      </c>
      <c r="E10215" s="752" t="s">
        <v>430</v>
      </c>
      <c r="F10215" s="752" t="s">
        <v>1698</v>
      </c>
    </row>
    <row r="10216" spans="2:6" x14ac:dyDescent="0.35">
      <c r="B10216" s="752" t="s">
        <v>1700</v>
      </c>
      <c r="C10216" s="752">
        <v>4608</v>
      </c>
      <c r="D10216" s="343" t="s">
        <v>7523</v>
      </c>
      <c r="E10216" s="752" t="s">
        <v>430</v>
      </c>
      <c r="F10216" s="752" t="s">
        <v>1698</v>
      </c>
    </row>
    <row r="10217" spans="2:6" x14ac:dyDescent="0.35">
      <c r="B10217" s="752" t="s">
        <v>1700</v>
      </c>
      <c r="C10217" s="752">
        <v>4608</v>
      </c>
      <c r="D10217" s="343" t="s">
        <v>7522</v>
      </c>
      <c r="E10217" s="752" t="s">
        <v>430</v>
      </c>
      <c r="F10217" s="752" t="s">
        <v>1698</v>
      </c>
    </row>
    <row r="10218" spans="2:6" x14ac:dyDescent="0.35">
      <c r="B10218" s="752" t="s">
        <v>1700</v>
      </c>
      <c r="C10218" s="752">
        <v>4610</v>
      </c>
      <c r="D10218" s="343" t="s">
        <v>7521</v>
      </c>
      <c r="E10218" s="752" t="s">
        <v>430</v>
      </c>
      <c r="F10218" s="752" t="s">
        <v>1711</v>
      </c>
    </row>
    <row r="10219" spans="2:6" x14ac:dyDescent="0.35">
      <c r="B10219" s="752" t="s">
        <v>1700</v>
      </c>
      <c r="C10219" s="752">
        <v>4610</v>
      </c>
      <c r="D10219" s="343" t="s">
        <v>7520</v>
      </c>
      <c r="E10219" s="752" t="s">
        <v>430</v>
      </c>
      <c r="F10219" s="752" t="s">
        <v>1711</v>
      </c>
    </row>
    <row r="10220" spans="2:6" x14ac:dyDescent="0.35">
      <c r="B10220" s="752" t="s">
        <v>1700</v>
      </c>
      <c r="C10220" s="752">
        <v>4610</v>
      </c>
      <c r="D10220" s="343" t="s">
        <v>7519</v>
      </c>
      <c r="E10220" s="752" t="s">
        <v>430</v>
      </c>
      <c r="F10220" s="752" t="s">
        <v>1711</v>
      </c>
    </row>
    <row r="10221" spans="2:6" x14ac:dyDescent="0.35">
      <c r="B10221" s="752" t="s">
        <v>1700</v>
      </c>
      <c r="C10221" s="752">
        <v>4610</v>
      </c>
      <c r="D10221" s="343" t="s">
        <v>7518</v>
      </c>
      <c r="E10221" s="752" t="s">
        <v>430</v>
      </c>
      <c r="F10221" s="752" t="s">
        <v>1711</v>
      </c>
    </row>
    <row r="10222" spans="2:6" x14ac:dyDescent="0.35">
      <c r="B10222" s="752" t="s">
        <v>1700</v>
      </c>
      <c r="C10222" s="752">
        <v>4610</v>
      </c>
      <c r="D10222" s="343" t="s">
        <v>7517</v>
      </c>
      <c r="E10222" s="752" t="s">
        <v>430</v>
      </c>
      <c r="F10222" s="752" t="s">
        <v>1711</v>
      </c>
    </row>
    <row r="10223" spans="2:6" x14ac:dyDescent="0.35">
      <c r="B10223" s="752" t="s">
        <v>1700</v>
      </c>
      <c r="C10223" s="752">
        <v>4610</v>
      </c>
      <c r="D10223" s="343" t="s">
        <v>7516</v>
      </c>
      <c r="E10223" s="752" t="s">
        <v>430</v>
      </c>
      <c r="F10223" s="752" t="s">
        <v>1711</v>
      </c>
    </row>
    <row r="10224" spans="2:6" x14ac:dyDescent="0.35">
      <c r="B10224" s="752" t="s">
        <v>1700</v>
      </c>
      <c r="C10224" s="752">
        <v>4610</v>
      </c>
      <c r="D10224" s="343" t="s">
        <v>7515</v>
      </c>
      <c r="E10224" s="752" t="s">
        <v>430</v>
      </c>
      <c r="F10224" s="752" t="s">
        <v>1711</v>
      </c>
    </row>
    <row r="10225" spans="2:6" x14ac:dyDescent="0.35">
      <c r="B10225" s="752" t="s">
        <v>1700</v>
      </c>
      <c r="C10225" s="752">
        <v>4610</v>
      </c>
      <c r="D10225" s="343" t="s">
        <v>7514</v>
      </c>
      <c r="E10225" s="752" t="s">
        <v>430</v>
      </c>
      <c r="F10225" s="752" t="s">
        <v>1711</v>
      </c>
    </row>
    <row r="10226" spans="2:6" x14ac:dyDescent="0.35">
      <c r="B10226" s="752" t="s">
        <v>1700</v>
      </c>
      <c r="C10226" s="752">
        <v>4610</v>
      </c>
      <c r="D10226" s="343" t="s">
        <v>7513</v>
      </c>
      <c r="E10226" s="752" t="s">
        <v>430</v>
      </c>
      <c r="F10226" s="752" t="s">
        <v>1711</v>
      </c>
    </row>
    <row r="10227" spans="2:6" x14ac:dyDescent="0.35">
      <c r="B10227" s="752" t="s">
        <v>1700</v>
      </c>
      <c r="C10227" s="752">
        <v>4610</v>
      </c>
      <c r="D10227" s="343" t="s">
        <v>7512</v>
      </c>
      <c r="E10227" s="752" t="s">
        <v>430</v>
      </c>
      <c r="F10227" s="752" t="s">
        <v>1711</v>
      </c>
    </row>
    <row r="10228" spans="2:6" x14ac:dyDescent="0.35">
      <c r="B10228" s="752" t="s">
        <v>1700</v>
      </c>
      <c r="C10228" s="752">
        <v>4610</v>
      </c>
      <c r="D10228" s="343" t="s">
        <v>7511</v>
      </c>
      <c r="E10228" s="752" t="s">
        <v>430</v>
      </c>
      <c r="F10228" s="752" t="s">
        <v>1711</v>
      </c>
    </row>
    <row r="10229" spans="2:6" x14ac:dyDescent="0.35">
      <c r="B10229" s="752" t="s">
        <v>1700</v>
      </c>
      <c r="C10229" s="752">
        <v>4610</v>
      </c>
      <c r="D10229" s="343" t="s">
        <v>7510</v>
      </c>
      <c r="E10229" s="752" t="s">
        <v>430</v>
      </c>
      <c r="F10229" s="752" t="s">
        <v>1711</v>
      </c>
    </row>
    <row r="10230" spans="2:6" x14ac:dyDescent="0.35">
      <c r="B10230" s="752" t="s">
        <v>1700</v>
      </c>
      <c r="C10230" s="752">
        <v>4610</v>
      </c>
      <c r="D10230" s="343" t="s">
        <v>7509</v>
      </c>
      <c r="E10230" s="752" t="s">
        <v>430</v>
      </c>
      <c r="F10230" s="752" t="s">
        <v>1711</v>
      </c>
    </row>
    <row r="10231" spans="2:6" x14ac:dyDescent="0.35">
      <c r="B10231" s="752" t="s">
        <v>1700</v>
      </c>
      <c r="C10231" s="752">
        <v>4610</v>
      </c>
      <c r="D10231" s="343" t="s">
        <v>7508</v>
      </c>
      <c r="E10231" s="752" t="s">
        <v>430</v>
      </c>
      <c r="F10231" s="752" t="s">
        <v>1711</v>
      </c>
    </row>
    <row r="10232" spans="2:6" x14ac:dyDescent="0.35">
      <c r="B10232" s="752" t="s">
        <v>1700</v>
      </c>
      <c r="C10232" s="752">
        <v>4610</v>
      </c>
      <c r="D10232" s="343" t="s">
        <v>7507</v>
      </c>
      <c r="E10232" s="752" t="s">
        <v>430</v>
      </c>
      <c r="F10232" s="752" t="s">
        <v>1711</v>
      </c>
    </row>
    <row r="10233" spans="2:6" x14ac:dyDescent="0.35">
      <c r="B10233" s="752" t="s">
        <v>1700</v>
      </c>
      <c r="C10233" s="752">
        <v>4610</v>
      </c>
      <c r="D10233" s="343" t="s">
        <v>7506</v>
      </c>
      <c r="E10233" s="752" t="s">
        <v>430</v>
      </c>
      <c r="F10233" s="752" t="s">
        <v>1711</v>
      </c>
    </row>
    <row r="10234" spans="2:6" x14ac:dyDescent="0.35">
      <c r="B10234" s="752" t="s">
        <v>1700</v>
      </c>
      <c r="C10234" s="752">
        <v>4610</v>
      </c>
      <c r="D10234" s="343" t="s">
        <v>7505</v>
      </c>
      <c r="E10234" s="752" t="s">
        <v>430</v>
      </c>
      <c r="F10234" s="752" t="s">
        <v>1711</v>
      </c>
    </row>
    <row r="10235" spans="2:6" x14ac:dyDescent="0.35">
      <c r="B10235" s="752" t="s">
        <v>1700</v>
      </c>
      <c r="C10235" s="752">
        <v>4610</v>
      </c>
      <c r="D10235" s="343" t="s">
        <v>7092</v>
      </c>
      <c r="E10235" s="752" t="s">
        <v>430</v>
      </c>
      <c r="F10235" s="752" t="s">
        <v>1711</v>
      </c>
    </row>
    <row r="10236" spans="2:6" x14ac:dyDescent="0.35">
      <c r="B10236" s="752" t="s">
        <v>1700</v>
      </c>
      <c r="C10236" s="752">
        <v>4610</v>
      </c>
      <c r="D10236" s="343" t="s">
        <v>7504</v>
      </c>
      <c r="E10236" s="752" t="s">
        <v>430</v>
      </c>
      <c r="F10236" s="752" t="s">
        <v>1711</v>
      </c>
    </row>
    <row r="10237" spans="2:6" x14ac:dyDescent="0.35">
      <c r="B10237" s="752" t="s">
        <v>1700</v>
      </c>
      <c r="C10237" s="752">
        <v>4610</v>
      </c>
      <c r="D10237" s="343" t="s">
        <v>7503</v>
      </c>
      <c r="E10237" s="752" t="s">
        <v>430</v>
      </c>
      <c r="F10237" s="752" t="s">
        <v>1711</v>
      </c>
    </row>
    <row r="10238" spans="2:6" x14ac:dyDescent="0.35">
      <c r="B10238" s="752" t="s">
        <v>1700</v>
      </c>
      <c r="C10238" s="752">
        <v>4610</v>
      </c>
      <c r="D10238" s="343" t="s">
        <v>7502</v>
      </c>
      <c r="E10238" s="752" t="s">
        <v>430</v>
      </c>
      <c r="F10238" s="752" t="s">
        <v>1711</v>
      </c>
    </row>
    <row r="10239" spans="2:6" x14ac:dyDescent="0.35">
      <c r="B10239" s="752" t="s">
        <v>1700</v>
      </c>
      <c r="C10239" s="752">
        <v>4610</v>
      </c>
      <c r="D10239" s="343" t="s">
        <v>7501</v>
      </c>
      <c r="E10239" s="752" t="s">
        <v>430</v>
      </c>
      <c r="F10239" s="752" t="s">
        <v>1711</v>
      </c>
    </row>
    <row r="10240" spans="2:6" x14ac:dyDescent="0.35">
      <c r="B10240" s="752" t="s">
        <v>1700</v>
      </c>
      <c r="C10240" s="752">
        <v>4610</v>
      </c>
      <c r="D10240" s="343" t="s">
        <v>7500</v>
      </c>
      <c r="E10240" s="752" t="s">
        <v>430</v>
      </c>
      <c r="F10240" s="752" t="s">
        <v>1711</v>
      </c>
    </row>
    <row r="10241" spans="2:6" x14ac:dyDescent="0.35">
      <c r="B10241" s="752" t="s">
        <v>1700</v>
      </c>
      <c r="C10241" s="752">
        <v>4610</v>
      </c>
      <c r="D10241" s="343" t="s">
        <v>7499</v>
      </c>
      <c r="E10241" s="752" t="s">
        <v>430</v>
      </c>
      <c r="F10241" s="752" t="s">
        <v>1711</v>
      </c>
    </row>
    <row r="10242" spans="2:6" x14ac:dyDescent="0.35">
      <c r="B10242" s="752" t="s">
        <v>1700</v>
      </c>
      <c r="C10242" s="752">
        <v>4610</v>
      </c>
      <c r="D10242" s="343" t="s">
        <v>2341</v>
      </c>
      <c r="E10242" s="752" t="s">
        <v>430</v>
      </c>
      <c r="F10242" s="752" t="s">
        <v>1711</v>
      </c>
    </row>
    <row r="10243" spans="2:6" x14ac:dyDescent="0.35">
      <c r="B10243" s="752" t="s">
        <v>1700</v>
      </c>
      <c r="C10243" s="752">
        <v>4611</v>
      </c>
      <c r="D10243" s="343" t="s">
        <v>7498</v>
      </c>
      <c r="E10243" s="752" t="s">
        <v>430</v>
      </c>
      <c r="F10243" s="752" t="s">
        <v>1698</v>
      </c>
    </row>
    <row r="10244" spans="2:6" x14ac:dyDescent="0.35">
      <c r="B10244" s="752" t="s">
        <v>1700</v>
      </c>
      <c r="C10244" s="752">
        <v>4611</v>
      </c>
      <c r="D10244" s="343" t="s">
        <v>7497</v>
      </c>
      <c r="E10244" s="752" t="s">
        <v>430</v>
      </c>
      <c r="F10244" s="752" t="s">
        <v>1698</v>
      </c>
    </row>
    <row r="10245" spans="2:6" x14ac:dyDescent="0.35">
      <c r="B10245" s="752" t="s">
        <v>1700</v>
      </c>
      <c r="C10245" s="752">
        <v>4612</v>
      </c>
      <c r="D10245" s="343" t="s">
        <v>7496</v>
      </c>
      <c r="E10245" s="752" t="s">
        <v>430</v>
      </c>
      <c r="F10245" s="752" t="s">
        <v>1698</v>
      </c>
    </row>
    <row r="10246" spans="2:6" x14ac:dyDescent="0.35">
      <c r="B10246" s="752" t="s">
        <v>1700</v>
      </c>
      <c r="C10246" s="752">
        <v>4612</v>
      </c>
      <c r="D10246" s="343" t="s">
        <v>7495</v>
      </c>
      <c r="E10246" s="752" t="s">
        <v>430</v>
      </c>
      <c r="F10246" s="752" t="s">
        <v>1698</v>
      </c>
    </row>
    <row r="10247" spans="2:6" x14ac:dyDescent="0.35">
      <c r="B10247" s="752" t="s">
        <v>1700</v>
      </c>
      <c r="C10247" s="752">
        <v>4612</v>
      </c>
      <c r="D10247" s="343" t="s">
        <v>7494</v>
      </c>
      <c r="E10247" s="752" t="s">
        <v>430</v>
      </c>
      <c r="F10247" s="752" t="s">
        <v>1698</v>
      </c>
    </row>
    <row r="10248" spans="2:6" x14ac:dyDescent="0.35">
      <c r="B10248" s="752" t="s">
        <v>1700</v>
      </c>
      <c r="C10248" s="752">
        <v>4612</v>
      </c>
      <c r="D10248" s="343" t="s">
        <v>7493</v>
      </c>
      <c r="E10248" s="752" t="s">
        <v>430</v>
      </c>
      <c r="F10248" s="752" t="s">
        <v>1698</v>
      </c>
    </row>
    <row r="10249" spans="2:6" x14ac:dyDescent="0.35">
      <c r="B10249" s="752" t="s">
        <v>1700</v>
      </c>
      <c r="C10249" s="752">
        <v>4612</v>
      </c>
      <c r="D10249" s="343" t="s">
        <v>7492</v>
      </c>
      <c r="E10249" s="752" t="s">
        <v>430</v>
      </c>
      <c r="F10249" s="752" t="s">
        <v>1698</v>
      </c>
    </row>
    <row r="10250" spans="2:6" x14ac:dyDescent="0.35">
      <c r="B10250" s="752" t="s">
        <v>1700</v>
      </c>
      <c r="C10250" s="752">
        <v>4613</v>
      </c>
      <c r="D10250" s="343" t="s">
        <v>7491</v>
      </c>
      <c r="E10250" s="752" t="s">
        <v>430</v>
      </c>
      <c r="F10250" s="752" t="s">
        <v>1698</v>
      </c>
    </row>
    <row r="10251" spans="2:6" x14ac:dyDescent="0.35">
      <c r="B10251" s="752" t="s">
        <v>1700</v>
      </c>
      <c r="C10251" s="752">
        <v>4613</v>
      </c>
      <c r="D10251" s="343" t="s">
        <v>7490</v>
      </c>
      <c r="E10251" s="752" t="s">
        <v>430</v>
      </c>
      <c r="F10251" s="752" t="s">
        <v>1698</v>
      </c>
    </row>
    <row r="10252" spans="2:6" x14ac:dyDescent="0.35">
      <c r="B10252" s="752" t="s">
        <v>1700</v>
      </c>
      <c r="C10252" s="752">
        <v>4613</v>
      </c>
      <c r="D10252" s="343" t="s">
        <v>7489</v>
      </c>
      <c r="E10252" s="752" t="s">
        <v>430</v>
      </c>
      <c r="F10252" s="752" t="s">
        <v>1698</v>
      </c>
    </row>
    <row r="10253" spans="2:6" x14ac:dyDescent="0.35">
      <c r="B10253" s="752" t="s">
        <v>1700</v>
      </c>
      <c r="C10253" s="752">
        <v>4613</v>
      </c>
      <c r="D10253" s="343" t="s">
        <v>7488</v>
      </c>
      <c r="E10253" s="752" t="s">
        <v>430</v>
      </c>
      <c r="F10253" s="752" t="s">
        <v>1698</v>
      </c>
    </row>
    <row r="10254" spans="2:6" x14ac:dyDescent="0.35">
      <c r="B10254" s="752" t="s">
        <v>1700</v>
      </c>
      <c r="C10254" s="752">
        <v>4613</v>
      </c>
      <c r="D10254" s="343" t="s">
        <v>7487</v>
      </c>
      <c r="E10254" s="752" t="s">
        <v>430</v>
      </c>
      <c r="F10254" s="752" t="s">
        <v>1698</v>
      </c>
    </row>
    <row r="10255" spans="2:6" x14ac:dyDescent="0.35">
      <c r="B10255" s="752" t="s">
        <v>1700</v>
      </c>
      <c r="C10255" s="752">
        <v>4613</v>
      </c>
      <c r="D10255" s="343" t="s">
        <v>1852</v>
      </c>
      <c r="E10255" s="752" t="s">
        <v>430</v>
      </c>
      <c r="F10255" s="752" t="s">
        <v>1698</v>
      </c>
    </row>
    <row r="10256" spans="2:6" x14ac:dyDescent="0.35">
      <c r="B10256" s="752" t="s">
        <v>1700</v>
      </c>
      <c r="C10256" s="752">
        <v>4613</v>
      </c>
      <c r="D10256" s="343" t="s">
        <v>7486</v>
      </c>
      <c r="E10256" s="752" t="s">
        <v>430</v>
      </c>
      <c r="F10256" s="752" t="s">
        <v>1698</v>
      </c>
    </row>
    <row r="10257" spans="2:6" x14ac:dyDescent="0.35">
      <c r="B10257" s="752" t="s">
        <v>1700</v>
      </c>
      <c r="C10257" s="752">
        <v>4613</v>
      </c>
      <c r="D10257" s="343" t="s">
        <v>7485</v>
      </c>
      <c r="E10257" s="752" t="s">
        <v>430</v>
      </c>
      <c r="F10257" s="752" t="s">
        <v>1698</v>
      </c>
    </row>
    <row r="10258" spans="2:6" x14ac:dyDescent="0.35">
      <c r="B10258" s="752" t="s">
        <v>1700</v>
      </c>
      <c r="C10258" s="752">
        <v>4613</v>
      </c>
      <c r="D10258" s="343" t="s">
        <v>7484</v>
      </c>
      <c r="E10258" s="752" t="s">
        <v>430</v>
      </c>
      <c r="F10258" s="752" t="s">
        <v>1698</v>
      </c>
    </row>
    <row r="10259" spans="2:6" x14ac:dyDescent="0.35">
      <c r="B10259" s="752" t="s">
        <v>1700</v>
      </c>
      <c r="C10259" s="752">
        <v>4613</v>
      </c>
      <c r="D10259" s="343" t="s">
        <v>7483</v>
      </c>
      <c r="E10259" s="752" t="s">
        <v>430</v>
      </c>
      <c r="F10259" s="752" t="s">
        <v>1698</v>
      </c>
    </row>
    <row r="10260" spans="2:6" x14ac:dyDescent="0.35">
      <c r="B10260" s="752" t="s">
        <v>1700</v>
      </c>
      <c r="C10260" s="752">
        <v>4614</v>
      </c>
      <c r="D10260" s="343" t="s">
        <v>7482</v>
      </c>
      <c r="E10260" s="752" t="s">
        <v>430</v>
      </c>
      <c r="F10260" s="752" t="s">
        <v>1698</v>
      </c>
    </row>
    <row r="10261" spans="2:6" x14ac:dyDescent="0.35">
      <c r="B10261" s="752" t="s">
        <v>1700</v>
      </c>
      <c r="C10261" s="752">
        <v>4614</v>
      </c>
      <c r="D10261" s="343" t="s">
        <v>7481</v>
      </c>
      <c r="E10261" s="752" t="s">
        <v>430</v>
      </c>
      <c r="F10261" s="752" t="s">
        <v>1698</v>
      </c>
    </row>
    <row r="10262" spans="2:6" x14ac:dyDescent="0.35">
      <c r="B10262" s="752" t="s">
        <v>1700</v>
      </c>
      <c r="C10262" s="752">
        <v>4614</v>
      </c>
      <c r="D10262" s="343" t="s">
        <v>7480</v>
      </c>
      <c r="E10262" s="752" t="s">
        <v>430</v>
      </c>
      <c r="F10262" s="752" t="s">
        <v>1698</v>
      </c>
    </row>
    <row r="10263" spans="2:6" x14ac:dyDescent="0.35">
      <c r="B10263" s="752" t="s">
        <v>1700</v>
      </c>
      <c r="C10263" s="752">
        <v>4615</v>
      </c>
      <c r="D10263" s="343" t="s">
        <v>7479</v>
      </c>
      <c r="E10263" s="752" t="s">
        <v>430</v>
      </c>
      <c r="F10263" s="752" t="s">
        <v>1698</v>
      </c>
    </row>
    <row r="10264" spans="2:6" x14ac:dyDescent="0.35">
      <c r="B10264" s="752" t="s">
        <v>1700</v>
      </c>
      <c r="C10264" s="752">
        <v>4615</v>
      </c>
      <c r="D10264" s="343" t="s">
        <v>7478</v>
      </c>
      <c r="E10264" s="752" t="s">
        <v>430</v>
      </c>
      <c r="F10264" s="752" t="s">
        <v>1698</v>
      </c>
    </row>
    <row r="10265" spans="2:6" x14ac:dyDescent="0.35">
      <c r="B10265" s="752" t="s">
        <v>1700</v>
      </c>
      <c r="C10265" s="752">
        <v>4615</v>
      </c>
      <c r="D10265" s="343" t="s">
        <v>7477</v>
      </c>
      <c r="E10265" s="752" t="s">
        <v>430</v>
      </c>
      <c r="F10265" s="752" t="s">
        <v>1698</v>
      </c>
    </row>
    <row r="10266" spans="2:6" x14ac:dyDescent="0.35">
      <c r="B10266" s="752" t="s">
        <v>1700</v>
      </c>
      <c r="C10266" s="752">
        <v>4615</v>
      </c>
      <c r="D10266" s="343" t="s">
        <v>7476</v>
      </c>
      <c r="E10266" s="752" t="s">
        <v>430</v>
      </c>
      <c r="F10266" s="752" t="s">
        <v>1698</v>
      </c>
    </row>
    <row r="10267" spans="2:6" x14ac:dyDescent="0.35">
      <c r="B10267" s="752" t="s">
        <v>1700</v>
      </c>
      <c r="C10267" s="752">
        <v>4615</v>
      </c>
      <c r="D10267" s="343" t="s">
        <v>7475</v>
      </c>
      <c r="E10267" s="752" t="s">
        <v>430</v>
      </c>
      <c r="F10267" s="752" t="s">
        <v>1698</v>
      </c>
    </row>
    <row r="10268" spans="2:6" x14ac:dyDescent="0.35">
      <c r="B10268" s="752" t="s">
        <v>1700</v>
      </c>
      <c r="C10268" s="752">
        <v>4615</v>
      </c>
      <c r="D10268" s="343" t="s">
        <v>7474</v>
      </c>
      <c r="E10268" s="752" t="s">
        <v>430</v>
      </c>
      <c r="F10268" s="752" t="s">
        <v>1698</v>
      </c>
    </row>
    <row r="10269" spans="2:6" x14ac:dyDescent="0.35">
      <c r="B10269" s="752" t="s">
        <v>1700</v>
      </c>
      <c r="C10269" s="752">
        <v>4615</v>
      </c>
      <c r="D10269" s="343" t="s">
        <v>7473</v>
      </c>
      <c r="E10269" s="752" t="s">
        <v>430</v>
      </c>
      <c r="F10269" s="752" t="s">
        <v>1698</v>
      </c>
    </row>
    <row r="10270" spans="2:6" x14ac:dyDescent="0.35">
      <c r="B10270" s="752" t="s">
        <v>1700</v>
      </c>
      <c r="C10270" s="752">
        <v>4615</v>
      </c>
      <c r="D10270" s="343" t="s">
        <v>7472</v>
      </c>
      <c r="E10270" s="752" t="s">
        <v>430</v>
      </c>
      <c r="F10270" s="752" t="s">
        <v>1698</v>
      </c>
    </row>
    <row r="10271" spans="2:6" x14ac:dyDescent="0.35">
      <c r="B10271" s="752" t="s">
        <v>1700</v>
      </c>
      <c r="C10271" s="752">
        <v>4615</v>
      </c>
      <c r="D10271" s="343" t="s">
        <v>7471</v>
      </c>
      <c r="E10271" s="752" t="s">
        <v>430</v>
      </c>
      <c r="F10271" s="752" t="s">
        <v>1698</v>
      </c>
    </row>
    <row r="10272" spans="2:6" x14ac:dyDescent="0.35">
      <c r="B10272" s="752" t="s">
        <v>1700</v>
      </c>
      <c r="C10272" s="752">
        <v>4615</v>
      </c>
      <c r="D10272" s="343" t="s">
        <v>7470</v>
      </c>
      <c r="E10272" s="752" t="s">
        <v>430</v>
      </c>
      <c r="F10272" s="752" t="s">
        <v>1698</v>
      </c>
    </row>
    <row r="10273" spans="2:6" x14ac:dyDescent="0.35">
      <c r="B10273" s="752" t="s">
        <v>1700</v>
      </c>
      <c r="C10273" s="752">
        <v>4615</v>
      </c>
      <c r="D10273" s="343" t="s">
        <v>7469</v>
      </c>
      <c r="E10273" s="752" t="s">
        <v>430</v>
      </c>
      <c r="F10273" s="752" t="s">
        <v>1698</v>
      </c>
    </row>
    <row r="10274" spans="2:6" x14ac:dyDescent="0.35">
      <c r="B10274" s="752" t="s">
        <v>1700</v>
      </c>
      <c r="C10274" s="752">
        <v>4615</v>
      </c>
      <c r="D10274" s="343" t="s">
        <v>2170</v>
      </c>
      <c r="E10274" s="752" t="s">
        <v>430</v>
      </c>
      <c r="F10274" s="752" t="s">
        <v>1698</v>
      </c>
    </row>
    <row r="10275" spans="2:6" x14ac:dyDescent="0.35">
      <c r="B10275" s="752" t="s">
        <v>1700</v>
      </c>
      <c r="C10275" s="752">
        <v>4615</v>
      </c>
      <c r="D10275" s="343" t="s">
        <v>7468</v>
      </c>
      <c r="E10275" s="752" t="s">
        <v>430</v>
      </c>
      <c r="F10275" s="752" t="s">
        <v>1698</v>
      </c>
    </row>
    <row r="10276" spans="2:6" x14ac:dyDescent="0.35">
      <c r="B10276" s="752" t="s">
        <v>1700</v>
      </c>
      <c r="C10276" s="752">
        <v>4615</v>
      </c>
      <c r="D10276" s="343" t="s">
        <v>7467</v>
      </c>
      <c r="E10276" s="752" t="s">
        <v>430</v>
      </c>
      <c r="F10276" s="752" t="s">
        <v>1698</v>
      </c>
    </row>
    <row r="10277" spans="2:6" x14ac:dyDescent="0.35">
      <c r="B10277" s="752" t="s">
        <v>1700</v>
      </c>
      <c r="C10277" s="752">
        <v>4615</v>
      </c>
      <c r="D10277" s="343" t="s">
        <v>7466</v>
      </c>
      <c r="E10277" s="752" t="s">
        <v>430</v>
      </c>
      <c r="F10277" s="752" t="s">
        <v>1698</v>
      </c>
    </row>
    <row r="10278" spans="2:6" x14ac:dyDescent="0.35">
      <c r="B10278" s="752" t="s">
        <v>1700</v>
      </c>
      <c r="C10278" s="752">
        <v>4615</v>
      </c>
      <c r="D10278" s="343" t="s">
        <v>7465</v>
      </c>
      <c r="E10278" s="752" t="s">
        <v>430</v>
      </c>
      <c r="F10278" s="752" t="s">
        <v>1698</v>
      </c>
    </row>
    <row r="10279" spans="2:6" x14ac:dyDescent="0.35">
      <c r="B10279" s="752" t="s">
        <v>1700</v>
      </c>
      <c r="C10279" s="752">
        <v>4615</v>
      </c>
      <c r="D10279" s="343" t="s">
        <v>7464</v>
      </c>
      <c r="E10279" s="752" t="s">
        <v>430</v>
      </c>
      <c r="F10279" s="752" t="s">
        <v>1698</v>
      </c>
    </row>
    <row r="10280" spans="2:6" x14ac:dyDescent="0.35">
      <c r="B10280" s="752" t="s">
        <v>1700</v>
      </c>
      <c r="C10280" s="752">
        <v>4615</v>
      </c>
      <c r="D10280" s="343" t="s">
        <v>7463</v>
      </c>
      <c r="E10280" s="752" t="s">
        <v>430</v>
      </c>
      <c r="F10280" s="752" t="s">
        <v>1698</v>
      </c>
    </row>
    <row r="10281" spans="2:6" x14ac:dyDescent="0.35">
      <c r="B10281" s="752" t="s">
        <v>1700</v>
      </c>
      <c r="C10281" s="752">
        <v>4615</v>
      </c>
      <c r="D10281" s="343" t="s">
        <v>7462</v>
      </c>
      <c r="E10281" s="752" t="s">
        <v>430</v>
      </c>
      <c r="F10281" s="752" t="s">
        <v>1698</v>
      </c>
    </row>
    <row r="10282" spans="2:6" x14ac:dyDescent="0.35">
      <c r="B10282" s="752" t="s">
        <v>1700</v>
      </c>
      <c r="C10282" s="752">
        <v>4620</v>
      </c>
      <c r="D10282" s="343" t="s">
        <v>7461</v>
      </c>
      <c r="E10282" s="752" t="s">
        <v>430</v>
      </c>
      <c r="F10282" s="752" t="s">
        <v>1698</v>
      </c>
    </row>
    <row r="10283" spans="2:6" x14ac:dyDescent="0.35">
      <c r="B10283" s="752" t="s">
        <v>1700</v>
      </c>
      <c r="C10283" s="752">
        <v>4620</v>
      </c>
      <c r="D10283" s="343" t="s">
        <v>7460</v>
      </c>
      <c r="E10283" s="752" t="s">
        <v>430</v>
      </c>
      <c r="F10283" s="752" t="s">
        <v>1698</v>
      </c>
    </row>
    <row r="10284" spans="2:6" x14ac:dyDescent="0.35">
      <c r="B10284" s="752" t="s">
        <v>1700</v>
      </c>
      <c r="C10284" s="752">
        <v>4620</v>
      </c>
      <c r="D10284" s="343" t="s">
        <v>7459</v>
      </c>
      <c r="E10284" s="752" t="s">
        <v>430</v>
      </c>
      <c r="F10284" s="752" t="s">
        <v>1698</v>
      </c>
    </row>
    <row r="10285" spans="2:6" x14ac:dyDescent="0.35">
      <c r="B10285" s="752" t="s">
        <v>1700</v>
      </c>
      <c r="C10285" s="752">
        <v>4620</v>
      </c>
      <c r="D10285" s="343" t="s">
        <v>7458</v>
      </c>
      <c r="E10285" s="752" t="s">
        <v>430</v>
      </c>
      <c r="F10285" s="752" t="s">
        <v>1698</v>
      </c>
    </row>
    <row r="10286" spans="2:6" x14ac:dyDescent="0.35">
      <c r="B10286" s="752" t="s">
        <v>1700</v>
      </c>
      <c r="C10286" s="752">
        <v>4620</v>
      </c>
      <c r="D10286" s="343" t="s">
        <v>7457</v>
      </c>
      <c r="E10286" s="752" t="s">
        <v>430</v>
      </c>
      <c r="F10286" s="752" t="s">
        <v>1698</v>
      </c>
    </row>
    <row r="10287" spans="2:6" x14ac:dyDescent="0.35">
      <c r="B10287" s="752" t="s">
        <v>1700</v>
      </c>
      <c r="C10287" s="752">
        <v>4620</v>
      </c>
      <c r="D10287" s="343" t="s">
        <v>7456</v>
      </c>
      <c r="E10287" s="752" t="s">
        <v>430</v>
      </c>
      <c r="F10287" s="752" t="s">
        <v>1698</v>
      </c>
    </row>
    <row r="10288" spans="2:6" x14ac:dyDescent="0.35">
      <c r="B10288" s="752" t="s">
        <v>1700</v>
      </c>
      <c r="C10288" s="752">
        <v>4620</v>
      </c>
      <c r="D10288" s="343" t="s">
        <v>7455</v>
      </c>
      <c r="E10288" s="752" t="s">
        <v>430</v>
      </c>
      <c r="F10288" s="752" t="s">
        <v>1698</v>
      </c>
    </row>
    <row r="10289" spans="2:6" x14ac:dyDescent="0.35">
      <c r="B10289" s="752" t="s">
        <v>1700</v>
      </c>
      <c r="C10289" s="752">
        <v>4620</v>
      </c>
      <c r="D10289" s="343" t="s">
        <v>7454</v>
      </c>
      <c r="E10289" s="752" t="s">
        <v>430</v>
      </c>
      <c r="F10289" s="752" t="s">
        <v>1698</v>
      </c>
    </row>
    <row r="10290" spans="2:6" x14ac:dyDescent="0.35">
      <c r="B10290" s="752" t="s">
        <v>1700</v>
      </c>
      <c r="C10290" s="752">
        <v>4620</v>
      </c>
      <c r="D10290" s="343" t="s">
        <v>7453</v>
      </c>
      <c r="E10290" s="752" t="s">
        <v>430</v>
      </c>
      <c r="F10290" s="752" t="s">
        <v>1698</v>
      </c>
    </row>
    <row r="10291" spans="2:6" x14ac:dyDescent="0.35">
      <c r="B10291" s="752" t="s">
        <v>1700</v>
      </c>
      <c r="C10291" s="752">
        <v>4620</v>
      </c>
      <c r="D10291" s="343" t="s">
        <v>7452</v>
      </c>
      <c r="E10291" s="752" t="s">
        <v>430</v>
      </c>
      <c r="F10291" s="752" t="s">
        <v>1698</v>
      </c>
    </row>
    <row r="10292" spans="2:6" x14ac:dyDescent="0.35">
      <c r="B10292" s="752" t="s">
        <v>1700</v>
      </c>
      <c r="C10292" s="752">
        <v>4621</v>
      </c>
      <c r="D10292" s="343" t="s">
        <v>7451</v>
      </c>
      <c r="E10292" s="752" t="s">
        <v>430</v>
      </c>
      <c r="F10292" s="752" t="s">
        <v>1698</v>
      </c>
    </row>
    <row r="10293" spans="2:6" x14ac:dyDescent="0.35">
      <c r="B10293" s="752" t="s">
        <v>1700</v>
      </c>
      <c r="C10293" s="752">
        <v>4621</v>
      </c>
      <c r="D10293" s="343" t="s">
        <v>7450</v>
      </c>
      <c r="E10293" s="752" t="s">
        <v>430</v>
      </c>
      <c r="F10293" s="752" t="s">
        <v>1698</v>
      </c>
    </row>
    <row r="10294" spans="2:6" x14ac:dyDescent="0.35">
      <c r="B10294" s="752" t="s">
        <v>1700</v>
      </c>
      <c r="C10294" s="752">
        <v>4621</v>
      </c>
      <c r="D10294" s="343" t="s">
        <v>7449</v>
      </c>
      <c r="E10294" s="752" t="s">
        <v>430</v>
      </c>
      <c r="F10294" s="752" t="s">
        <v>1698</v>
      </c>
    </row>
    <row r="10295" spans="2:6" x14ac:dyDescent="0.35">
      <c r="B10295" s="752" t="s">
        <v>1700</v>
      </c>
      <c r="C10295" s="752">
        <v>4621</v>
      </c>
      <c r="D10295" s="343" t="s">
        <v>7448</v>
      </c>
      <c r="E10295" s="752" t="s">
        <v>430</v>
      </c>
      <c r="F10295" s="752" t="s">
        <v>1698</v>
      </c>
    </row>
    <row r="10296" spans="2:6" x14ac:dyDescent="0.35">
      <c r="B10296" s="752" t="s">
        <v>1700</v>
      </c>
      <c r="C10296" s="752">
        <v>4621</v>
      </c>
      <c r="D10296" s="343" t="s">
        <v>7447</v>
      </c>
      <c r="E10296" s="752" t="s">
        <v>430</v>
      </c>
      <c r="F10296" s="752" t="s">
        <v>1698</v>
      </c>
    </row>
    <row r="10297" spans="2:6" x14ac:dyDescent="0.35">
      <c r="B10297" s="752" t="s">
        <v>1700</v>
      </c>
      <c r="C10297" s="752">
        <v>4621</v>
      </c>
      <c r="D10297" s="343" t="s">
        <v>7446</v>
      </c>
      <c r="E10297" s="752" t="s">
        <v>430</v>
      </c>
      <c r="F10297" s="752" t="s">
        <v>1698</v>
      </c>
    </row>
    <row r="10298" spans="2:6" x14ac:dyDescent="0.35">
      <c r="B10298" s="752" t="s">
        <v>1700</v>
      </c>
      <c r="C10298" s="752">
        <v>4621</v>
      </c>
      <c r="D10298" s="343" t="s">
        <v>7445</v>
      </c>
      <c r="E10298" s="752" t="s">
        <v>430</v>
      </c>
      <c r="F10298" s="752" t="s">
        <v>1698</v>
      </c>
    </row>
    <row r="10299" spans="2:6" x14ac:dyDescent="0.35">
      <c r="B10299" s="752" t="s">
        <v>1700</v>
      </c>
      <c r="C10299" s="752">
        <v>4621</v>
      </c>
      <c r="D10299" s="343" t="s">
        <v>7444</v>
      </c>
      <c r="E10299" s="752" t="s">
        <v>430</v>
      </c>
      <c r="F10299" s="752" t="s">
        <v>1698</v>
      </c>
    </row>
    <row r="10300" spans="2:6" x14ac:dyDescent="0.35">
      <c r="B10300" s="752" t="s">
        <v>1700</v>
      </c>
      <c r="C10300" s="752">
        <v>4621</v>
      </c>
      <c r="D10300" s="343" t="s">
        <v>7443</v>
      </c>
      <c r="E10300" s="752" t="s">
        <v>430</v>
      </c>
      <c r="F10300" s="752" t="s">
        <v>1698</v>
      </c>
    </row>
    <row r="10301" spans="2:6" x14ac:dyDescent="0.35">
      <c r="B10301" s="752" t="s">
        <v>1700</v>
      </c>
      <c r="C10301" s="752">
        <v>4621</v>
      </c>
      <c r="D10301" s="343" t="s">
        <v>7442</v>
      </c>
      <c r="E10301" s="752" t="s">
        <v>430</v>
      </c>
      <c r="F10301" s="752" t="s">
        <v>1698</v>
      </c>
    </row>
    <row r="10302" spans="2:6" x14ac:dyDescent="0.35">
      <c r="B10302" s="752" t="s">
        <v>1700</v>
      </c>
      <c r="C10302" s="752">
        <v>4621</v>
      </c>
      <c r="D10302" s="343" t="s">
        <v>7441</v>
      </c>
      <c r="E10302" s="752" t="s">
        <v>430</v>
      </c>
      <c r="F10302" s="752" t="s">
        <v>1698</v>
      </c>
    </row>
    <row r="10303" spans="2:6" x14ac:dyDescent="0.35">
      <c r="B10303" s="752" t="s">
        <v>1700</v>
      </c>
      <c r="C10303" s="752">
        <v>4625</v>
      </c>
      <c r="D10303" s="343" t="s">
        <v>7440</v>
      </c>
      <c r="E10303" s="752" t="s">
        <v>430</v>
      </c>
      <c r="F10303" s="752" t="s">
        <v>1698</v>
      </c>
    </row>
    <row r="10304" spans="2:6" x14ac:dyDescent="0.35">
      <c r="B10304" s="752" t="s">
        <v>1700</v>
      </c>
      <c r="C10304" s="752">
        <v>4625</v>
      </c>
      <c r="D10304" s="343" t="s">
        <v>7439</v>
      </c>
      <c r="E10304" s="752" t="s">
        <v>430</v>
      </c>
      <c r="F10304" s="752" t="s">
        <v>1698</v>
      </c>
    </row>
    <row r="10305" spans="2:6" x14ac:dyDescent="0.35">
      <c r="B10305" s="752" t="s">
        <v>1700</v>
      </c>
      <c r="C10305" s="752">
        <v>4625</v>
      </c>
      <c r="D10305" s="343" t="s">
        <v>7438</v>
      </c>
      <c r="E10305" s="752" t="s">
        <v>430</v>
      </c>
      <c r="F10305" s="752" t="s">
        <v>1698</v>
      </c>
    </row>
    <row r="10306" spans="2:6" x14ac:dyDescent="0.35">
      <c r="B10306" s="752" t="s">
        <v>1700</v>
      </c>
      <c r="C10306" s="752">
        <v>4625</v>
      </c>
      <c r="D10306" s="343" t="s">
        <v>7437</v>
      </c>
      <c r="E10306" s="752" t="s">
        <v>430</v>
      </c>
      <c r="F10306" s="752" t="s">
        <v>1698</v>
      </c>
    </row>
    <row r="10307" spans="2:6" x14ac:dyDescent="0.35">
      <c r="B10307" s="752" t="s">
        <v>1700</v>
      </c>
      <c r="C10307" s="752">
        <v>4625</v>
      </c>
      <c r="D10307" s="343" t="s">
        <v>7436</v>
      </c>
      <c r="E10307" s="752" t="s">
        <v>430</v>
      </c>
      <c r="F10307" s="752" t="s">
        <v>1698</v>
      </c>
    </row>
    <row r="10308" spans="2:6" x14ac:dyDescent="0.35">
      <c r="B10308" s="752" t="s">
        <v>1700</v>
      </c>
      <c r="C10308" s="752">
        <v>4625</v>
      </c>
      <c r="D10308" s="343" t="s">
        <v>7435</v>
      </c>
      <c r="E10308" s="752" t="s">
        <v>430</v>
      </c>
      <c r="F10308" s="752" t="s">
        <v>1698</v>
      </c>
    </row>
    <row r="10309" spans="2:6" x14ac:dyDescent="0.35">
      <c r="B10309" s="752" t="s">
        <v>1700</v>
      </c>
      <c r="C10309" s="752">
        <v>4625</v>
      </c>
      <c r="D10309" s="343" t="s">
        <v>7434</v>
      </c>
      <c r="E10309" s="752" t="s">
        <v>430</v>
      </c>
      <c r="F10309" s="752" t="s">
        <v>1698</v>
      </c>
    </row>
    <row r="10310" spans="2:6" x14ac:dyDescent="0.35">
      <c r="B10310" s="752" t="s">
        <v>1700</v>
      </c>
      <c r="C10310" s="752">
        <v>4625</v>
      </c>
      <c r="D10310" s="343" t="s">
        <v>7433</v>
      </c>
      <c r="E10310" s="752" t="s">
        <v>430</v>
      </c>
      <c r="F10310" s="752" t="s">
        <v>1698</v>
      </c>
    </row>
    <row r="10311" spans="2:6" x14ac:dyDescent="0.35">
      <c r="B10311" s="752" t="s">
        <v>1700</v>
      </c>
      <c r="C10311" s="752">
        <v>4625</v>
      </c>
      <c r="D10311" s="343" t="s">
        <v>7432</v>
      </c>
      <c r="E10311" s="752" t="s">
        <v>430</v>
      </c>
      <c r="F10311" s="752" t="s">
        <v>1698</v>
      </c>
    </row>
    <row r="10312" spans="2:6" x14ac:dyDescent="0.35">
      <c r="B10312" s="752" t="s">
        <v>1700</v>
      </c>
      <c r="C10312" s="752">
        <v>4625</v>
      </c>
      <c r="D10312" s="343" t="s">
        <v>7431</v>
      </c>
      <c r="E10312" s="752" t="s">
        <v>430</v>
      </c>
      <c r="F10312" s="752" t="s">
        <v>1698</v>
      </c>
    </row>
    <row r="10313" spans="2:6" x14ac:dyDescent="0.35">
      <c r="B10313" s="752" t="s">
        <v>1700</v>
      </c>
      <c r="C10313" s="752">
        <v>4625</v>
      </c>
      <c r="D10313" s="343" t="s">
        <v>5552</v>
      </c>
      <c r="E10313" s="752" t="s">
        <v>430</v>
      </c>
      <c r="F10313" s="752" t="s">
        <v>1698</v>
      </c>
    </row>
    <row r="10314" spans="2:6" x14ac:dyDescent="0.35">
      <c r="B10314" s="752" t="s">
        <v>1700</v>
      </c>
      <c r="C10314" s="752">
        <v>4625</v>
      </c>
      <c r="D10314" s="343" t="s">
        <v>7430</v>
      </c>
      <c r="E10314" s="752" t="s">
        <v>430</v>
      </c>
      <c r="F10314" s="752" t="s">
        <v>1698</v>
      </c>
    </row>
    <row r="10315" spans="2:6" x14ac:dyDescent="0.35">
      <c r="B10315" s="752" t="s">
        <v>1700</v>
      </c>
      <c r="C10315" s="752">
        <v>4625</v>
      </c>
      <c r="D10315" s="343" t="s">
        <v>7429</v>
      </c>
      <c r="E10315" s="752" t="s">
        <v>430</v>
      </c>
      <c r="F10315" s="752" t="s">
        <v>1698</v>
      </c>
    </row>
    <row r="10316" spans="2:6" x14ac:dyDescent="0.35">
      <c r="B10316" s="752" t="s">
        <v>1700</v>
      </c>
      <c r="C10316" s="752">
        <v>4625</v>
      </c>
      <c r="D10316" s="343" t="s">
        <v>7428</v>
      </c>
      <c r="E10316" s="752" t="s">
        <v>430</v>
      </c>
      <c r="F10316" s="752" t="s">
        <v>1698</v>
      </c>
    </row>
    <row r="10317" spans="2:6" x14ac:dyDescent="0.35">
      <c r="B10317" s="752" t="s">
        <v>1700</v>
      </c>
      <c r="C10317" s="752">
        <v>4625</v>
      </c>
      <c r="D10317" s="343" t="s">
        <v>7427</v>
      </c>
      <c r="E10317" s="752" t="s">
        <v>430</v>
      </c>
      <c r="F10317" s="752" t="s">
        <v>1698</v>
      </c>
    </row>
    <row r="10318" spans="2:6" x14ac:dyDescent="0.35">
      <c r="B10318" s="752" t="s">
        <v>1700</v>
      </c>
      <c r="C10318" s="752">
        <v>4625</v>
      </c>
      <c r="D10318" s="343" t="s">
        <v>7426</v>
      </c>
      <c r="E10318" s="752" t="s">
        <v>430</v>
      </c>
      <c r="F10318" s="752" t="s">
        <v>1698</v>
      </c>
    </row>
    <row r="10319" spans="2:6" x14ac:dyDescent="0.35">
      <c r="B10319" s="752" t="s">
        <v>1700</v>
      </c>
      <c r="C10319" s="752">
        <v>4625</v>
      </c>
      <c r="D10319" s="343" t="s">
        <v>7425</v>
      </c>
      <c r="E10319" s="752" t="s">
        <v>430</v>
      </c>
      <c r="F10319" s="752" t="s">
        <v>1698</v>
      </c>
    </row>
    <row r="10320" spans="2:6" x14ac:dyDescent="0.35">
      <c r="B10320" s="752" t="s">
        <v>1700</v>
      </c>
      <c r="C10320" s="752">
        <v>4625</v>
      </c>
      <c r="D10320" s="343" t="s">
        <v>7424</v>
      </c>
      <c r="E10320" s="752" t="s">
        <v>430</v>
      </c>
      <c r="F10320" s="752" t="s">
        <v>1698</v>
      </c>
    </row>
    <row r="10321" spans="2:6" x14ac:dyDescent="0.35">
      <c r="B10321" s="752" t="s">
        <v>1700</v>
      </c>
      <c r="C10321" s="752">
        <v>4625</v>
      </c>
      <c r="D10321" s="343" t="s">
        <v>7423</v>
      </c>
      <c r="E10321" s="752" t="s">
        <v>430</v>
      </c>
      <c r="F10321" s="752" t="s">
        <v>1698</v>
      </c>
    </row>
    <row r="10322" spans="2:6" x14ac:dyDescent="0.35">
      <c r="B10322" s="752" t="s">
        <v>1700</v>
      </c>
      <c r="C10322" s="752">
        <v>4625</v>
      </c>
      <c r="D10322" s="343" t="s">
        <v>7422</v>
      </c>
      <c r="E10322" s="752" t="s">
        <v>430</v>
      </c>
      <c r="F10322" s="752" t="s">
        <v>1698</v>
      </c>
    </row>
    <row r="10323" spans="2:6" x14ac:dyDescent="0.35">
      <c r="B10323" s="752" t="s">
        <v>1700</v>
      </c>
      <c r="C10323" s="752">
        <v>4625</v>
      </c>
      <c r="D10323" s="343" t="s">
        <v>7421</v>
      </c>
      <c r="E10323" s="752" t="s">
        <v>430</v>
      </c>
      <c r="F10323" s="752" t="s">
        <v>1698</v>
      </c>
    </row>
    <row r="10324" spans="2:6" x14ac:dyDescent="0.35">
      <c r="B10324" s="752" t="s">
        <v>1700</v>
      </c>
      <c r="C10324" s="752">
        <v>4625</v>
      </c>
      <c r="D10324" s="343" t="s">
        <v>7420</v>
      </c>
      <c r="E10324" s="752" t="s">
        <v>430</v>
      </c>
      <c r="F10324" s="752" t="s">
        <v>1698</v>
      </c>
    </row>
    <row r="10325" spans="2:6" x14ac:dyDescent="0.35">
      <c r="B10325" s="752" t="s">
        <v>1700</v>
      </c>
      <c r="C10325" s="752">
        <v>4625</v>
      </c>
      <c r="D10325" s="343" t="s">
        <v>7419</v>
      </c>
      <c r="E10325" s="752" t="s">
        <v>430</v>
      </c>
      <c r="F10325" s="752" t="s">
        <v>1698</v>
      </c>
    </row>
    <row r="10326" spans="2:6" x14ac:dyDescent="0.35">
      <c r="B10326" s="752" t="s">
        <v>1700</v>
      </c>
      <c r="C10326" s="752">
        <v>4625</v>
      </c>
      <c r="D10326" s="343" t="s">
        <v>7418</v>
      </c>
      <c r="E10326" s="752" t="s">
        <v>430</v>
      </c>
      <c r="F10326" s="752" t="s">
        <v>1698</v>
      </c>
    </row>
    <row r="10327" spans="2:6" x14ac:dyDescent="0.35">
      <c r="B10327" s="752" t="s">
        <v>1700</v>
      </c>
      <c r="C10327" s="752">
        <v>4625</v>
      </c>
      <c r="D10327" s="343" t="s">
        <v>7417</v>
      </c>
      <c r="E10327" s="752" t="s">
        <v>430</v>
      </c>
      <c r="F10327" s="752" t="s">
        <v>1698</v>
      </c>
    </row>
    <row r="10328" spans="2:6" x14ac:dyDescent="0.35">
      <c r="B10328" s="752" t="s">
        <v>1700</v>
      </c>
      <c r="C10328" s="752">
        <v>4625</v>
      </c>
      <c r="D10328" s="343" t="s">
        <v>7416</v>
      </c>
      <c r="E10328" s="752" t="s">
        <v>430</v>
      </c>
      <c r="F10328" s="752" t="s">
        <v>1698</v>
      </c>
    </row>
    <row r="10329" spans="2:6" x14ac:dyDescent="0.35">
      <c r="B10329" s="752" t="s">
        <v>1700</v>
      </c>
      <c r="C10329" s="752">
        <v>4625</v>
      </c>
      <c r="D10329" s="343" t="s">
        <v>7415</v>
      </c>
      <c r="E10329" s="752" t="s">
        <v>430</v>
      </c>
      <c r="F10329" s="752" t="s">
        <v>1698</v>
      </c>
    </row>
    <row r="10330" spans="2:6" x14ac:dyDescent="0.35">
      <c r="B10330" s="752" t="s">
        <v>1700</v>
      </c>
      <c r="C10330" s="752">
        <v>4625</v>
      </c>
      <c r="D10330" s="343" t="s">
        <v>7414</v>
      </c>
      <c r="E10330" s="752" t="s">
        <v>430</v>
      </c>
      <c r="F10330" s="752" t="s">
        <v>1698</v>
      </c>
    </row>
    <row r="10331" spans="2:6" x14ac:dyDescent="0.35">
      <c r="B10331" s="752" t="s">
        <v>1700</v>
      </c>
      <c r="C10331" s="752">
        <v>4625</v>
      </c>
      <c r="D10331" s="343" t="s">
        <v>7413</v>
      </c>
      <c r="E10331" s="752" t="s">
        <v>430</v>
      </c>
      <c r="F10331" s="752" t="s">
        <v>1698</v>
      </c>
    </row>
    <row r="10332" spans="2:6" x14ac:dyDescent="0.35">
      <c r="B10332" s="752" t="s">
        <v>1700</v>
      </c>
      <c r="C10332" s="752">
        <v>4625</v>
      </c>
      <c r="D10332" s="343" t="s">
        <v>7412</v>
      </c>
      <c r="E10332" s="752" t="s">
        <v>430</v>
      </c>
      <c r="F10332" s="752" t="s">
        <v>1698</v>
      </c>
    </row>
    <row r="10333" spans="2:6" x14ac:dyDescent="0.35">
      <c r="B10333" s="752" t="s">
        <v>1700</v>
      </c>
      <c r="C10333" s="752">
        <v>4625</v>
      </c>
      <c r="D10333" s="343" t="s">
        <v>7411</v>
      </c>
      <c r="E10333" s="752" t="s">
        <v>430</v>
      </c>
      <c r="F10333" s="752" t="s">
        <v>1698</v>
      </c>
    </row>
    <row r="10334" spans="2:6" x14ac:dyDescent="0.35">
      <c r="B10334" s="752" t="s">
        <v>1700</v>
      </c>
      <c r="C10334" s="752">
        <v>4625</v>
      </c>
      <c r="D10334" s="343" t="s">
        <v>7410</v>
      </c>
      <c r="E10334" s="752" t="s">
        <v>430</v>
      </c>
      <c r="F10334" s="752" t="s">
        <v>1698</v>
      </c>
    </row>
    <row r="10335" spans="2:6" x14ac:dyDescent="0.35">
      <c r="B10335" s="752" t="s">
        <v>1700</v>
      </c>
      <c r="C10335" s="752">
        <v>4625</v>
      </c>
      <c r="D10335" s="343" t="s">
        <v>7409</v>
      </c>
      <c r="E10335" s="752" t="s">
        <v>430</v>
      </c>
      <c r="F10335" s="752" t="s">
        <v>1698</v>
      </c>
    </row>
    <row r="10336" spans="2:6" x14ac:dyDescent="0.35">
      <c r="B10336" s="752" t="s">
        <v>1700</v>
      </c>
      <c r="C10336" s="752">
        <v>4625</v>
      </c>
      <c r="D10336" s="343" t="s">
        <v>7408</v>
      </c>
      <c r="E10336" s="752" t="s">
        <v>430</v>
      </c>
      <c r="F10336" s="752" t="s">
        <v>1698</v>
      </c>
    </row>
    <row r="10337" spans="2:6" x14ac:dyDescent="0.35">
      <c r="B10337" s="752" t="s">
        <v>1700</v>
      </c>
      <c r="C10337" s="752">
        <v>4626</v>
      </c>
      <c r="D10337" s="343" t="s">
        <v>7407</v>
      </c>
      <c r="E10337" s="752" t="s">
        <v>430</v>
      </c>
      <c r="F10337" s="752" t="s">
        <v>1698</v>
      </c>
    </row>
    <row r="10338" spans="2:6" x14ac:dyDescent="0.35">
      <c r="B10338" s="752" t="s">
        <v>1700</v>
      </c>
      <c r="C10338" s="752">
        <v>4626</v>
      </c>
      <c r="D10338" s="343" t="s">
        <v>7406</v>
      </c>
      <c r="E10338" s="752" t="s">
        <v>430</v>
      </c>
      <c r="F10338" s="752" t="s">
        <v>1698</v>
      </c>
    </row>
    <row r="10339" spans="2:6" x14ac:dyDescent="0.35">
      <c r="B10339" s="752" t="s">
        <v>1700</v>
      </c>
      <c r="C10339" s="752">
        <v>4626</v>
      </c>
      <c r="D10339" s="343" t="s">
        <v>7405</v>
      </c>
      <c r="E10339" s="752" t="s">
        <v>430</v>
      </c>
      <c r="F10339" s="752" t="s">
        <v>1698</v>
      </c>
    </row>
    <row r="10340" spans="2:6" x14ac:dyDescent="0.35">
      <c r="B10340" s="752" t="s">
        <v>1700</v>
      </c>
      <c r="C10340" s="752">
        <v>4626</v>
      </c>
      <c r="D10340" s="343" t="s">
        <v>7404</v>
      </c>
      <c r="E10340" s="752" t="s">
        <v>430</v>
      </c>
      <c r="F10340" s="752" t="s">
        <v>1698</v>
      </c>
    </row>
    <row r="10341" spans="2:6" x14ac:dyDescent="0.35">
      <c r="B10341" s="752" t="s">
        <v>1700</v>
      </c>
      <c r="C10341" s="752">
        <v>4626</v>
      </c>
      <c r="D10341" s="343" t="s">
        <v>7403</v>
      </c>
      <c r="E10341" s="752" t="s">
        <v>430</v>
      </c>
      <c r="F10341" s="752" t="s">
        <v>1698</v>
      </c>
    </row>
    <row r="10342" spans="2:6" x14ac:dyDescent="0.35">
      <c r="B10342" s="752" t="s">
        <v>1700</v>
      </c>
      <c r="C10342" s="752">
        <v>4626</v>
      </c>
      <c r="D10342" s="343" t="s">
        <v>7402</v>
      </c>
      <c r="E10342" s="752" t="s">
        <v>430</v>
      </c>
      <c r="F10342" s="752" t="s">
        <v>1698</v>
      </c>
    </row>
    <row r="10343" spans="2:6" x14ac:dyDescent="0.35">
      <c r="B10343" s="752" t="s">
        <v>1700</v>
      </c>
      <c r="C10343" s="752">
        <v>4626</v>
      </c>
      <c r="D10343" s="343" t="s">
        <v>7401</v>
      </c>
      <c r="E10343" s="752" t="s">
        <v>430</v>
      </c>
      <c r="F10343" s="752" t="s">
        <v>1698</v>
      </c>
    </row>
    <row r="10344" spans="2:6" x14ac:dyDescent="0.35">
      <c r="B10344" s="752" t="s">
        <v>1700</v>
      </c>
      <c r="C10344" s="752">
        <v>4626</v>
      </c>
      <c r="D10344" s="343" t="s">
        <v>7400</v>
      </c>
      <c r="E10344" s="752" t="s">
        <v>430</v>
      </c>
      <c r="F10344" s="752" t="s">
        <v>1698</v>
      </c>
    </row>
    <row r="10345" spans="2:6" x14ac:dyDescent="0.35">
      <c r="B10345" s="752" t="s">
        <v>1700</v>
      </c>
      <c r="C10345" s="752">
        <v>4626</v>
      </c>
      <c r="D10345" s="343" t="s">
        <v>7399</v>
      </c>
      <c r="E10345" s="752" t="s">
        <v>430</v>
      </c>
      <c r="F10345" s="752" t="s">
        <v>1698</v>
      </c>
    </row>
    <row r="10346" spans="2:6" x14ac:dyDescent="0.35">
      <c r="B10346" s="752" t="s">
        <v>1700</v>
      </c>
      <c r="C10346" s="752">
        <v>4626</v>
      </c>
      <c r="D10346" s="343" t="s">
        <v>7398</v>
      </c>
      <c r="E10346" s="752" t="s">
        <v>430</v>
      </c>
      <c r="F10346" s="752" t="s">
        <v>1698</v>
      </c>
    </row>
    <row r="10347" spans="2:6" x14ac:dyDescent="0.35">
      <c r="B10347" s="752" t="s">
        <v>1700</v>
      </c>
      <c r="C10347" s="752">
        <v>4626</v>
      </c>
      <c r="D10347" s="343" t="s">
        <v>7397</v>
      </c>
      <c r="E10347" s="752" t="s">
        <v>430</v>
      </c>
      <c r="F10347" s="752" t="s">
        <v>1698</v>
      </c>
    </row>
    <row r="10348" spans="2:6" x14ac:dyDescent="0.35">
      <c r="B10348" s="752" t="s">
        <v>1700</v>
      </c>
      <c r="C10348" s="752">
        <v>4626</v>
      </c>
      <c r="D10348" s="343" t="s">
        <v>7396</v>
      </c>
      <c r="E10348" s="752" t="s">
        <v>430</v>
      </c>
      <c r="F10348" s="752" t="s">
        <v>1698</v>
      </c>
    </row>
    <row r="10349" spans="2:6" x14ac:dyDescent="0.35">
      <c r="B10349" s="752" t="s">
        <v>1700</v>
      </c>
      <c r="C10349" s="752">
        <v>4626</v>
      </c>
      <c r="D10349" s="343" t="s">
        <v>7395</v>
      </c>
      <c r="E10349" s="752" t="s">
        <v>430</v>
      </c>
      <c r="F10349" s="752" t="s">
        <v>1698</v>
      </c>
    </row>
    <row r="10350" spans="2:6" x14ac:dyDescent="0.35">
      <c r="B10350" s="752" t="s">
        <v>1700</v>
      </c>
      <c r="C10350" s="752">
        <v>4626</v>
      </c>
      <c r="D10350" s="343" t="s">
        <v>7394</v>
      </c>
      <c r="E10350" s="752" t="s">
        <v>430</v>
      </c>
      <c r="F10350" s="752" t="s">
        <v>1698</v>
      </c>
    </row>
    <row r="10351" spans="2:6" x14ac:dyDescent="0.35">
      <c r="B10351" s="752" t="s">
        <v>1700</v>
      </c>
      <c r="C10351" s="752">
        <v>4626</v>
      </c>
      <c r="D10351" s="343" t="s">
        <v>7393</v>
      </c>
      <c r="E10351" s="752" t="s">
        <v>430</v>
      </c>
      <c r="F10351" s="752" t="s">
        <v>1698</v>
      </c>
    </row>
    <row r="10352" spans="2:6" x14ac:dyDescent="0.35">
      <c r="B10352" s="752" t="s">
        <v>1700</v>
      </c>
      <c r="C10352" s="752">
        <v>4626</v>
      </c>
      <c r="D10352" s="343" t="s">
        <v>7392</v>
      </c>
      <c r="E10352" s="752" t="s">
        <v>430</v>
      </c>
      <c r="F10352" s="752" t="s">
        <v>1698</v>
      </c>
    </row>
    <row r="10353" spans="2:6" x14ac:dyDescent="0.35">
      <c r="B10353" s="752" t="s">
        <v>1700</v>
      </c>
      <c r="C10353" s="752">
        <v>4626</v>
      </c>
      <c r="D10353" s="343" t="s">
        <v>7391</v>
      </c>
      <c r="E10353" s="752" t="s">
        <v>430</v>
      </c>
      <c r="F10353" s="752" t="s">
        <v>1698</v>
      </c>
    </row>
    <row r="10354" spans="2:6" x14ac:dyDescent="0.35">
      <c r="B10354" s="752" t="s">
        <v>1700</v>
      </c>
      <c r="C10354" s="752">
        <v>4627</v>
      </c>
      <c r="D10354" s="343" t="s">
        <v>7390</v>
      </c>
      <c r="E10354" s="752" t="s">
        <v>430</v>
      </c>
      <c r="F10354" s="752" t="s">
        <v>1698</v>
      </c>
    </row>
    <row r="10355" spans="2:6" x14ac:dyDescent="0.35">
      <c r="B10355" s="752" t="s">
        <v>1700</v>
      </c>
      <c r="C10355" s="752">
        <v>4627</v>
      </c>
      <c r="D10355" s="343" t="s">
        <v>7389</v>
      </c>
      <c r="E10355" s="752" t="s">
        <v>430</v>
      </c>
      <c r="F10355" s="752" t="s">
        <v>1698</v>
      </c>
    </row>
    <row r="10356" spans="2:6" x14ac:dyDescent="0.35">
      <c r="B10356" s="752" t="s">
        <v>1700</v>
      </c>
      <c r="C10356" s="752">
        <v>4627</v>
      </c>
      <c r="D10356" s="343" t="s">
        <v>5986</v>
      </c>
      <c r="E10356" s="752" t="s">
        <v>430</v>
      </c>
      <c r="F10356" s="752" t="s">
        <v>1698</v>
      </c>
    </row>
    <row r="10357" spans="2:6" x14ac:dyDescent="0.35">
      <c r="B10357" s="752" t="s">
        <v>1700</v>
      </c>
      <c r="C10357" s="752">
        <v>4627</v>
      </c>
      <c r="D10357" s="343" t="s">
        <v>7388</v>
      </c>
      <c r="E10357" s="752" t="s">
        <v>430</v>
      </c>
      <c r="F10357" s="752" t="s">
        <v>1698</v>
      </c>
    </row>
    <row r="10358" spans="2:6" x14ac:dyDescent="0.35">
      <c r="B10358" s="752" t="s">
        <v>1700</v>
      </c>
      <c r="C10358" s="752">
        <v>4627</v>
      </c>
      <c r="D10358" s="343" t="s">
        <v>7387</v>
      </c>
      <c r="E10358" s="752" t="s">
        <v>430</v>
      </c>
      <c r="F10358" s="752" t="s">
        <v>1698</v>
      </c>
    </row>
    <row r="10359" spans="2:6" x14ac:dyDescent="0.35">
      <c r="B10359" s="752" t="s">
        <v>1700</v>
      </c>
      <c r="C10359" s="752">
        <v>4627</v>
      </c>
      <c r="D10359" s="343" t="s">
        <v>7386</v>
      </c>
      <c r="E10359" s="752" t="s">
        <v>430</v>
      </c>
      <c r="F10359" s="752" t="s">
        <v>1698</v>
      </c>
    </row>
    <row r="10360" spans="2:6" x14ac:dyDescent="0.35">
      <c r="B10360" s="752" t="s">
        <v>1700</v>
      </c>
      <c r="C10360" s="752">
        <v>4627</v>
      </c>
      <c r="D10360" s="343" t="s">
        <v>7385</v>
      </c>
      <c r="E10360" s="752" t="s">
        <v>430</v>
      </c>
      <c r="F10360" s="752" t="s">
        <v>1698</v>
      </c>
    </row>
    <row r="10361" spans="2:6" x14ac:dyDescent="0.35">
      <c r="B10361" s="752" t="s">
        <v>1700</v>
      </c>
      <c r="C10361" s="752">
        <v>4627</v>
      </c>
      <c r="D10361" s="343" t="s">
        <v>7384</v>
      </c>
      <c r="E10361" s="752" t="s">
        <v>430</v>
      </c>
      <c r="F10361" s="752" t="s">
        <v>1698</v>
      </c>
    </row>
    <row r="10362" spans="2:6" x14ac:dyDescent="0.35">
      <c r="B10362" s="752" t="s">
        <v>1700</v>
      </c>
      <c r="C10362" s="752">
        <v>4627</v>
      </c>
      <c r="D10362" s="343" t="s">
        <v>7383</v>
      </c>
      <c r="E10362" s="752" t="s">
        <v>430</v>
      </c>
      <c r="F10362" s="752" t="s">
        <v>1698</v>
      </c>
    </row>
    <row r="10363" spans="2:6" x14ac:dyDescent="0.35">
      <c r="B10363" s="752" t="s">
        <v>1700</v>
      </c>
      <c r="C10363" s="752">
        <v>4627</v>
      </c>
      <c r="D10363" s="343" t="s">
        <v>7382</v>
      </c>
      <c r="E10363" s="752" t="s">
        <v>430</v>
      </c>
      <c r="F10363" s="752" t="s">
        <v>1698</v>
      </c>
    </row>
    <row r="10364" spans="2:6" x14ac:dyDescent="0.35">
      <c r="B10364" s="752" t="s">
        <v>1700</v>
      </c>
      <c r="C10364" s="752">
        <v>4630</v>
      </c>
      <c r="D10364" s="343" t="s">
        <v>7381</v>
      </c>
      <c r="E10364" s="752" t="s">
        <v>430</v>
      </c>
      <c r="F10364" s="752" t="s">
        <v>1698</v>
      </c>
    </row>
    <row r="10365" spans="2:6" x14ac:dyDescent="0.35">
      <c r="B10365" s="752" t="s">
        <v>1700</v>
      </c>
      <c r="C10365" s="752">
        <v>4630</v>
      </c>
      <c r="D10365" s="343" t="s">
        <v>7380</v>
      </c>
      <c r="E10365" s="752" t="s">
        <v>430</v>
      </c>
      <c r="F10365" s="752" t="s">
        <v>1698</v>
      </c>
    </row>
    <row r="10366" spans="2:6" x14ac:dyDescent="0.35">
      <c r="B10366" s="752" t="s">
        <v>1700</v>
      </c>
      <c r="C10366" s="752">
        <v>4630</v>
      </c>
      <c r="D10366" s="343" t="s">
        <v>7379</v>
      </c>
      <c r="E10366" s="752" t="s">
        <v>430</v>
      </c>
      <c r="F10366" s="752" t="s">
        <v>1698</v>
      </c>
    </row>
    <row r="10367" spans="2:6" x14ac:dyDescent="0.35">
      <c r="B10367" s="752" t="s">
        <v>1700</v>
      </c>
      <c r="C10367" s="752">
        <v>4630</v>
      </c>
      <c r="D10367" s="343" t="s">
        <v>7378</v>
      </c>
      <c r="E10367" s="752" t="s">
        <v>430</v>
      </c>
      <c r="F10367" s="752" t="s">
        <v>1698</v>
      </c>
    </row>
    <row r="10368" spans="2:6" x14ac:dyDescent="0.35">
      <c r="B10368" s="752" t="s">
        <v>1700</v>
      </c>
      <c r="C10368" s="752">
        <v>4630</v>
      </c>
      <c r="D10368" s="343" t="s">
        <v>7377</v>
      </c>
      <c r="E10368" s="752" t="s">
        <v>430</v>
      </c>
      <c r="F10368" s="752" t="s">
        <v>1698</v>
      </c>
    </row>
    <row r="10369" spans="2:6" x14ac:dyDescent="0.35">
      <c r="B10369" s="752" t="s">
        <v>1700</v>
      </c>
      <c r="C10369" s="752">
        <v>4630</v>
      </c>
      <c r="D10369" s="343" t="s">
        <v>7376</v>
      </c>
      <c r="E10369" s="752" t="s">
        <v>430</v>
      </c>
      <c r="F10369" s="752" t="s">
        <v>1698</v>
      </c>
    </row>
    <row r="10370" spans="2:6" x14ac:dyDescent="0.35">
      <c r="B10370" s="752" t="s">
        <v>1700</v>
      </c>
      <c r="C10370" s="752">
        <v>4630</v>
      </c>
      <c r="D10370" s="343" t="s">
        <v>7375</v>
      </c>
      <c r="E10370" s="752" t="s">
        <v>430</v>
      </c>
      <c r="F10370" s="752" t="s">
        <v>1698</v>
      </c>
    </row>
    <row r="10371" spans="2:6" x14ac:dyDescent="0.35">
      <c r="B10371" s="752" t="s">
        <v>1700</v>
      </c>
      <c r="C10371" s="752">
        <v>4630</v>
      </c>
      <c r="D10371" s="343" t="s">
        <v>7374</v>
      </c>
      <c r="E10371" s="752" t="s">
        <v>430</v>
      </c>
      <c r="F10371" s="752" t="s">
        <v>1698</v>
      </c>
    </row>
    <row r="10372" spans="2:6" x14ac:dyDescent="0.35">
      <c r="B10372" s="752" t="s">
        <v>1700</v>
      </c>
      <c r="C10372" s="752">
        <v>4630</v>
      </c>
      <c r="D10372" s="343" t="s">
        <v>7373</v>
      </c>
      <c r="E10372" s="752" t="s">
        <v>430</v>
      </c>
      <c r="F10372" s="752" t="s">
        <v>1698</v>
      </c>
    </row>
    <row r="10373" spans="2:6" x14ac:dyDescent="0.35">
      <c r="B10373" s="752" t="s">
        <v>1700</v>
      </c>
      <c r="C10373" s="752">
        <v>4630</v>
      </c>
      <c r="D10373" s="343" t="s">
        <v>7372</v>
      </c>
      <c r="E10373" s="752" t="s">
        <v>430</v>
      </c>
      <c r="F10373" s="752" t="s">
        <v>1698</v>
      </c>
    </row>
    <row r="10374" spans="2:6" x14ac:dyDescent="0.35">
      <c r="B10374" s="752" t="s">
        <v>1700</v>
      </c>
      <c r="C10374" s="752">
        <v>4630</v>
      </c>
      <c r="D10374" s="343" t="s">
        <v>7371</v>
      </c>
      <c r="E10374" s="752" t="s">
        <v>430</v>
      </c>
      <c r="F10374" s="752" t="s">
        <v>1698</v>
      </c>
    </row>
    <row r="10375" spans="2:6" x14ac:dyDescent="0.35">
      <c r="B10375" s="752" t="s">
        <v>1700</v>
      </c>
      <c r="C10375" s="752">
        <v>4630</v>
      </c>
      <c r="D10375" s="343" t="s">
        <v>7370</v>
      </c>
      <c r="E10375" s="752" t="s">
        <v>430</v>
      </c>
      <c r="F10375" s="752" t="s">
        <v>1698</v>
      </c>
    </row>
    <row r="10376" spans="2:6" x14ac:dyDescent="0.35">
      <c r="B10376" s="752" t="s">
        <v>1700</v>
      </c>
      <c r="C10376" s="752">
        <v>4630</v>
      </c>
      <c r="D10376" s="343" t="s">
        <v>7369</v>
      </c>
      <c r="E10376" s="752" t="s">
        <v>430</v>
      </c>
      <c r="F10376" s="752" t="s">
        <v>1698</v>
      </c>
    </row>
    <row r="10377" spans="2:6" x14ac:dyDescent="0.35">
      <c r="B10377" s="752" t="s">
        <v>1700</v>
      </c>
      <c r="C10377" s="752">
        <v>4630</v>
      </c>
      <c r="D10377" s="343" t="s">
        <v>7368</v>
      </c>
      <c r="E10377" s="752" t="s">
        <v>430</v>
      </c>
      <c r="F10377" s="752" t="s">
        <v>1698</v>
      </c>
    </row>
    <row r="10378" spans="2:6" x14ac:dyDescent="0.35">
      <c r="B10378" s="752" t="s">
        <v>1700</v>
      </c>
      <c r="C10378" s="752">
        <v>4630</v>
      </c>
      <c r="D10378" s="343" t="s">
        <v>7367</v>
      </c>
      <c r="E10378" s="752" t="s">
        <v>430</v>
      </c>
      <c r="F10378" s="752" t="s">
        <v>1698</v>
      </c>
    </row>
    <row r="10379" spans="2:6" x14ac:dyDescent="0.35">
      <c r="B10379" s="752" t="s">
        <v>1700</v>
      </c>
      <c r="C10379" s="752">
        <v>4630</v>
      </c>
      <c r="D10379" s="343" t="s">
        <v>7366</v>
      </c>
      <c r="E10379" s="752" t="s">
        <v>430</v>
      </c>
      <c r="F10379" s="752" t="s">
        <v>1698</v>
      </c>
    </row>
    <row r="10380" spans="2:6" x14ac:dyDescent="0.35">
      <c r="B10380" s="752" t="s">
        <v>1700</v>
      </c>
      <c r="C10380" s="752">
        <v>4630</v>
      </c>
      <c r="D10380" s="343" t="s">
        <v>7365</v>
      </c>
      <c r="E10380" s="752" t="s">
        <v>430</v>
      </c>
      <c r="F10380" s="752" t="s">
        <v>1698</v>
      </c>
    </row>
    <row r="10381" spans="2:6" x14ac:dyDescent="0.35">
      <c r="B10381" s="752" t="s">
        <v>1700</v>
      </c>
      <c r="C10381" s="752">
        <v>4630</v>
      </c>
      <c r="D10381" s="343" t="s">
        <v>7364</v>
      </c>
      <c r="E10381" s="752" t="s">
        <v>430</v>
      </c>
      <c r="F10381" s="752" t="s">
        <v>1698</v>
      </c>
    </row>
    <row r="10382" spans="2:6" x14ac:dyDescent="0.35">
      <c r="B10382" s="752" t="s">
        <v>1700</v>
      </c>
      <c r="C10382" s="752">
        <v>4630</v>
      </c>
      <c r="D10382" s="343" t="s">
        <v>7363</v>
      </c>
      <c r="E10382" s="752" t="s">
        <v>430</v>
      </c>
      <c r="F10382" s="752" t="s">
        <v>1698</v>
      </c>
    </row>
    <row r="10383" spans="2:6" x14ac:dyDescent="0.35">
      <c r="B10383" s="752" t="s">
        <v>1700</v>
      </c>
      <c r="C10383" s="752">
        <v>4630</v>
      </c>
      <c r="D10383" s="343" t="s">
        <v>7362</v>
      </c>
      <c r="E10383" s="752" t="s">
        <v>430</v>
      </c>
      <c r="F10383" s="752" t="s">
        <v>1698</v>
      </c>
    </row>
    <row r="10384" spans="2:6" x14ac:dyDescent="0.35">
      <c r="B10384" s="752" t="s">
        <v>1700</v>
      </c>
      <c r="C10384" s="752">
        <v>4630</v>
      </c>
      <c r="D10384" s="343" t="s">
        <v>7361</v>
      </c>
      <c r="E10384" s="752" t="s">
        <v>430</v>
      </c>
      <c r="F10384" s="752" t="s">
        <v>1698</v>
      </c>
    </row>
    <row r="10385" spans="2:6" x14ac:dyDescent="0.35">
      <c r="B10385" s="752" t="s">
        <v>1700</v>
      </c>
      <c r="C10385" s="752">
        <v>4630</v>
      </c>
      <c r="D10385" s="343" t="s">
        <v>7360</v>
      </c>
      <c r="E10385" s="752" t="s">
        <v>430</v>
      </c>
      <c r="F10385" s="752" t="s">
        <v>1698</v>
      </c>
    </row>
    <row r="10386" spans="2:6" x14ac:dyDescent="0.35">
      <c r="B10386" s="752" t="s">
        <v>1700</v>
      </c>
      <c r="C10386" s="752">
        <v>4630</v>
      </c>
      <c r="D10386" s="343" t="s">
        <v>7359</v>
      </c>
      <c r="E10386" s="752" t="s">
        <v>430</v>
      </c>
      <c r="F10386" s="752" t="s">
        <v>1698</v>
      </c>
    </row>
    <row r="10387" spans="2:6" x14ac:dyDescent="0.35">
      <c r="B10387" s="752" t="s">
        <v>1700</v>
      </c>
      <c r="C10387" s="752">
        <v>4630</v>
      </c>
      <c r="D10387" s="343" t="s">
        <v>7358</v>
      </c>
      <c r="E10387" s="752" t="s">
        <v>430</v>
      </c>
      <c r="F10387" s="752" t="s">
        <v>1698</v>
      </c>
    </row>
    <row r="10388" spans="2:6" x14ac:dyDescent="0.35">
      <c r="B10388" s="752" t="s">
        <v>1700</v>
      </c>
      <c r="C10388" s="752">
        <v>4650</v>
      </c>
      <c r="D10388" s="343" t="s">
        <v>7357</v>
      </c>
      <c r="E10388" s="752" t="s">
        <v>430</v>
      </c>
      <c r="F10388" s="752" t="s">
        <v>1711</v>
      </c>
    </row>
    <row r="10389" spans="2:6" x14ac:dyDescent="0.35">
      <c r="B10389" s="752" t="s">
        <v>1700</v>
      </c>
      <c r="C10389" s="752">
        <v>4650</v>
      </c>
      <c r="D10389" s="343" t="s">
        <v>7356</v>
      </c>
      <c r="E10389" s="752" t="s">
        <v>430</v>
      </c>
      <c r="F10389" s="752" t="s">
        <v>1711</v>
      </c>
    </row>
    <row r="10390" spans="2:6" x14ac:dyDescent="0.35">
      <c r="B10390" s="752" t="s">
        <v>1700</v>
      </c>
      <c r="C10390" s="752">
        <v>4650</v>
      </c>
      <c r="D10390" s="343" t="s">
        <v>7355</v>
      </c>
      <c r="E10390" s="752" t="s">
        <v>430</v>
      </c>
      <c r="F10390" s="752" t="s">
        <v>1711</v>
      </c>
    </row>
    <row r="10391" spans="2:6" x14ac:dyDescent="0.35">
      <c r="B10391" s="752" t="s">
        <v>1700</v>
      </c>
      <c r="C10391" s="752">
        <v>4650</v>
      </c>
      <c r="D10391" s="343" t="s">
        <v>7354</v>
      </c>
      <c r="E10391" s="752" t="s">
        <v>430</v>
      </c>
      <c r="F10391" s="752" t="s">
        <v>1711</v>
      </c>
    </row>
    <row r="10392" spans="2:6" x14ac:dyDescent="0.35">
      <c r="B10392" s="752" t="s">
        <v>1700</v>
      </c>
      <c r="C10392" s="752">
        <v>4650</v>
      </c>
      <c r="D10392" s="343" t="s">
        <v>7353</v>
      </c>
      <c r="E10392" s="752" t="s">
        <v>430</v>
      </c>
      <c r="F10392" s="752" t="s">
        <v>1711</v>
      </c>
    </row>
    <row r="10393" spans="2:6" x14ac:dyDescent="0.35">
      <c r="B10393" s="752" t="s">
        <v>1700</v>
      </c>
      <c r="C10393" s="752">
        <v>4650</v>
      </c>
      <c r="D10393" s="343" t="s">
        <v>7352</v>
      </c>
      <c r="E10393" s="752" t="s">
        <v>430</v>
      </c>
      <c r="F10393" s="752" t="s">
        <v>1711</v>
      </c>
    </row>
    <row r="10394" spans="2:6" x14ac:dyDescent="0.35">
      <c r="B10394" s="752" t="s">
        <v>1700</v>
      </c>
      <c r="C10394" s="752">
        <v>4650</v>
      </c>
      <c r="D10394" s="343" t="s">
        <v>7351</v>
      </c>
      <c r="E10394" s="752" t="s">
        <v>430</v>
      </c>
      <c r="F10394" s="752" t="s">
        <v>1711</v>
      </c>
    </row>
    <row r="10395" spans="2:6" x14ac:dyDescent="0.35">
      <c r="B10395" s="752" t="s">
        <v>1700</v>
      </c>
      <c r="C10395" s="752">
        <v>4650</v>
      </c>
      <c r="D10395" s="343" t="s">
        <v>7350</v>
      </c>
      <c r="E10395" s="752" t="s">
        <v>430</v>
      </c>
      <c r="F10395" s="752" t="s">
        <v>1711</v>
      </c>
    </row>
    <row r="10396" spans="2:6" x14ac:dyDescent="0.35">
      <c r="B10396" s="752" t="s">
        <v>1700</v>
      </c>
      <c r="C10396" s="752">
        <v>4650</v>
      </c>
      <c r="D10396" s="343" t="s">
        <v>7349</v>
      </c>
      <c r="E10396" s="752" t="s">
        <v>430</v>
      </c>
      <c r="F10396" s="752" t="s">
        <v>1711</v>
      </c>
    </row>
    <row r="10397" spans="2:6" x14ac:dyDescent="0.35">
      <c r="B10397" s="752" t="s">
        <v>1700</v>
      </c>
      <c r="C10397" s="752">
        <v>4650</v>
      </c>
      <c r="D10397" s="343" t="s">
        <v>7348</v>
      </c>
      <c r="E10397" s="752" t="s">
        <v>430</v>
      </c>
      <c r="F10397" s="752" t="s">
        <v>1711</v>
      </c>
    </row>
    <row r="10398" spans="2:6" x14ac:dyDescent="0.35">
      <c r="B10398" s="752" t="s">
        <v>1700</v>
      </c>
      <c r="C10398" s="752">
        <v>4650</v>
      </c>
      <c r="D10398" s="343" t="s">
        <v>7347</v>
      </c>
      <c r="E10398" s="752" t="s">
        <v>430</v>
      </c>
      <c r="F10398" s="752" t="s">
        <v>1711</v>
      </c>
    </row>
    <row r="10399" spans="2:6" x14ac:dyDescent="0.35">
      <c r="B10399" s="752" t="s">
        <v>1700</v>
      </c>
      <c r="C10399" s="752">
        <v>4650</v>
      </c>
      <c r="D10399" s="343" t="s">
        <v>7346</v>
      </c>
      <c r="E10399" s="752" t="s">
        <v>430</v>
      </c>
      <c r="F10399" s="752" t="s">
        <v>1711</v>
      </c>
    </row>
    <row r="10400" spans="2:6" x14ac:dyDescent="0.35">
      <c r="B10400" s="752" t="s">
        <v>1700</v>
      </c>
      <c r="C10400" s="752">
        <v>4650</v>
      </c>
      <c r="D10400" s="343" t="s">
        <v>2460</v>
      </c>
      <c r="E10400" s="752" t="s">
        <v>430</v>
      </c>
      <c r="F10400" s="752" t="s">
        <v>1711</v>
      </c>
    </row>
    <row r="10401" spans="2:6" x14ac:dyDescent="0.35">
      <c r="B10401" s="752" t="s">
        <v>1700</v>
      </c>
      <c r="C10401" s="752">
        <v>4650</v>
      </c>
      <c r="D10401" s="343" t="s">
        <v>7345</v>
      </c>
      <c r="E10401" s="752" t="s">
        <v>430</v>
      </c>
      <c r="F10401" s="752" t="s">
        <v>1711</v>
      </c>
    </row>
    <row r="10402" spans="2:6" x14ac:dyDescent="0.35">
      <c r="B10402" s="752" t="s">
        <v>1700</v>
      </c>
      <c r="C10402" s="752">
        <v>4650</v>
      </c>
      <c r="D10402" s="343" t="s">
        <v>7344</v>
      </c>
      <c r="E10402" s="752" t="s">
        <v>430</v>
      </c>
      <c r="F10402" s="752" t="s">
        <v>1711</v>
      </c>
    </row>
    <row r="10403" spans="2:6" x14ac:dyDescent="0.35">
      <c r="B10403" s="752" t="s">
        <v>1700</v>
      </c>
      <c r="C10403" s="752">
        <v>4650</v>
      </c>
      <c r="D10403" s="343" t="s">
        <v>2908</v>
      </c>
      <c r="E10403" s="752" t="s">
        <v>430</v>
      </c>
      <c r="F10403" s="752" t="s">
        <v>1711</v>
      </c>
    </row>
    <row r="10404" spans="2:6" x14ac:dyDescent="0.35">
      <c r="B10404" s="752" t="s">
        <v>1700</v>
      </c>
      <c r="C10404" s="752">
        <v>4650</v>
      </c>
      <c r="D10404" s="343" t="s">
        <v>7343</v>
      </c>
      <c r="E10404" s="752" t="s">
        <v>430</v>
      </c>
      <c r="F10404" s="752" t="s">
        <v>1711</v>
      </c>
    </row>
    <row r="10405" spans="2:6" x14ac:dyDescent="0.35">
      <c r="B10405" s="752" t="s">
        <v>1700</v>
      </c>
      <c r="C10405" s="752">
        <v>4650</v>
      </c>
      <c r="D10405" s="343" t="s">
        <v>7342</v>
      </c>
      <c r="E10405" s="752" t="s">
        <v>430</v>
      </c>
      <c r="F10405" s="752" t="s">
        <v>1711</v>
      </c>
    </row>
    <row r="10406" spans="2:6" x14ac:dyDescent="0.35">
      <c r="B10406" s="752" t="s">
        <v>1700</v>
      </c>
      <c r="C10406" s="752">
        <v>4650</v>
      </c>
      <c r="D10406" s="343" t="s">
        <v>7341</v>
      </c>
      <c r="E10406" s="752" t="s">
        <v>430</v>
      </c>
      <c r="F10406" s="752" t="s">
        <v>1711</v>
      </c>
    </row>
    <row r="10407" spans="2:6" x14ac:dyDescent="0.35">
      <c r="B10407" s="752" t="s">
        <v>1700</v>
      </c>
      <c r="C10407" s="752">
        <v>4650</v>
      </c>
      <c r="D10407" s="343" t="s">
        <v>7340</v>
      </c>
      <c r="E10407" s="752" t="s">
        <v>430</v>
      </c>
      <c r="F10407" s="752" t="s">
        <v>1711</v>
      </c>
    </row>
    <row r="10408" spans="2:6" x14ac:dyDescent="0.35">
      <c r="B10408" s="752" t="s">
        <v>1700</v>
      </c>
      <c r="C10408" s="752">
        <v>4650</v>
      </c>
      <c r="D10408" s="343" t="s">
        <v>7339</v>
      </c>
      <c r="E10408" s="752" t="s">
        <v>430</v>
      </c>
      <c r="F10408" s="752" t="s">
        <v>1711</v>
      </c>
    </row>
    <row r="10409" spans="2:6" x14ac:dyDescent="0.35">
      <c r="B10409" s="752" t="s">
        <v>1700</v>
      </c>
      <c r="C10409" s="752">
        <v>4650</v>
      </c>
      <c r="D10409" s="343" t="s">
        <v>7338</v>
      </c>
      <c r="E10409" s="752" t="s">
        <v>430</v>
      </c>
      <c r="F10409" s="752" t="s">
        <v>1711</v>
      </c>
    </row>
    <row r="10410" spans="2:6" x14ac:dyDescent="0.35">
      <c r="B10410" s="752" t="s">
        <v>1700</v>
      </c>
      <c r="C10410" s="752">
        <v>4650</v>
      </c>
      <c r="D10410" s="343" t="s">
        <v>7337</v>
      </c>
      <c r="E10410" s="752" t="s">
        <v>430</v>
      </c>
      <c r="F10410" s="752" t="s">
        <v>1711</v>
      </c>
    </row>
    <row r="10411" spans="2:6" x14ac:dyDescent="0.35">
      <c r="B10411" s="752" t="s">
        <v>1700</v>
      </c>
      <c r="C10411" s="752">
        <v>4650</v>
      </c>
      <c r="D10411" s="343" t="s">
        <v>7336</v>
      </c>
      <c r="E10411" s="752" t="s">
        <v>430</v>
      </c>
      <c r="F10411" s="752" t="s">
        <v>1711</v>
      </c>
    </row>
    <row r="10412" spans="2:6" x14ac:dyDescent="0.35">
      <c r="B10412" s="752" t="s">
        <v>1700</v>
      </c>
      <c r="C10412" s="752">
        <v>4650</v>
      </c>
      <c r="D10412" s="343" t="s">
        <v>7335</v>
      </c>
      <c r="E10412" s="752" t="s">
        <v>430</v>
      </c>
      <c r="F10412" s="752" t="s">
        <v>1711</v>
      </c>
    </row>
    <row r="10413" spans="2:6" x14ac:dyDescent="0.35">
      <c r="B10413" s="752" t="s">
        <v>1700</v>
      </c>
      <c r="C10413" s="752">
        <v>4650</v>
      </c>
      <c r="D10413" s="343" t="s">
        <v>5863</v>
      </c>
      <c r="E10413" s="752" t="s">
        <v>430</v>
      </c>
      <c r="F10413" s="752" t="s">
        <v>1711</v>
      </c>
    </row>
    <row r="10414" spans="2:6" x14ac:dyDescent="0.35">
      <c r="B10414" s="752" t="s">
        <v>1700</v>
      </c>
      <c r="C10414" s="752">
        <v>4650</v>
      </c>
      <c r="D10414" s="343" t="s">
        <v>7334</v>
      </c>
      <c r="E10414" s="752" t="s">
        <v>430</v>
      </c>
      <c r="F10414" s="752" t="s">
        <v>1711</v>
      </c>
    </row>
    <row r="10415" spans="2:6" x14ac:dyDescent="0.35">
      <c r="B10415" s="752" t="s">
        <v>1700</v>
      </c>
      <c r="C10415" s="752">
        <v>4650</v>
      </c>
      <c r="D10415" s="343" t="s">
        <v>7333</v>
      </c>
      <c r="E10415" s="752" t="s">
        <v>430</v>
      </c>
      <c r="F10415" s="752" t="s">
        <v>1711</v>
      </c>
    </row>
    <row r="10416" spans="2:6" x14ac:dyDescent="0.35">
      <c r="B10416" s="752" t="s">
        <v>1700</v>
      </c>
      <c r="C10416" s="752">
        <v>4650</v>
      </c>
      <c r="D10416" s="343" t="s">
        <v>7332</v>
      </c>
      <c r="E10416" s="752" t="s">
        <v>430</v>
      </c>
      <c r="F10416" s="752" t="s">
        <v>1711</v>
      </c>
    </row>
    <row r="10417" spans="2:6" x14ac:dyDescent="0.35">
      <c r="B10417" s="752" t="s">
        <v>1700</v>
      </c>
      <c r="C10417" s="752">
        <v>4650</v>
      </c>
      <c r="D10417" s="343" t="s">
        <v>7331</v>
      </c>
      <c r="E10417" s="752" t="s">
        <v>430</v>
      </c>
      <c r="F10417" s="752" t="s">
        <v>1711</v>
      </c>
    </row>
    <row r="10418" spans="2:6" x14ac:dyDescent="0.35">
      <c r="B10418" s="752" t="s">
        <v>1700</v>
      </c>
      <c r="C10418" s="752">
        <v>4650</v>
      </c>
      <c r="D10418" s="343" t="s">
        <v>7330</v>
      </c>
      <c r="E10418" s="752" t="s">
        <v>430</v>
      </c>
      <c r="F10418" s="752" t="s">
        <v>1711</v>
      </c>
    </row>
    <row r="10419" spans="2:6" x14ac:dyDescent="0.35">
      <c r="B10419" s="752" t="s">
        <v>1700</v>
      </c>
      <c r="C10419" s="752">
        <v>4650</v>
      </c>
      <c r="D10419" s="343" t="s">
        <v>7329</v>
      </c>
      <c r="E10419" s="752" t="s">
        <v>430</v>
      </c>
      <c r="F10419" s="752" t="s">
        <v>1711</v>
      </c>
    </row>
    <row r="10420" spans="2:6" x14ac:dyDescent="0.35">
      <c r="B10420" s="752" t="s">
        <v>1700</v>
      </c>
      <c r="C10420" s="752">
        <v>4650</v>
      </c>
      <c r="D10420" s="343" t="s">
        <v>7328</v>
      </c>
      <c r="E10420" s="752" t="s">
        <v>430</v>
      </c>
      <c r="F10420" s="752" t="s">
        <v>1711</v>
      </c>
    </row>
    <row r="10421" spans="2:6" x14ac:dyDescent="0.35">
      <c r="B10421" s="752" t="s">
        <v>1700</v>
      </c>
      <c r="C10421" s="752">
        <v>4650</v>
      </c>
      <c r="D10421" s="343" t="s">
        <v>2121</v>
      </c>
      <c r="E10421" s="752" t="s">
        <v>430</v>
      </c>
      <c r="F10421" s="752" t="s">
        <v>1711</v>
      </c>
    </row>
    <row r="10422" spans="2:6" x14ac:dyDescent="0.35">
      <c r="B10422" s="752" t="s">
        <v>1700</v>
      </c>
      <c r="C10422" s="752">
        <v>4650</v>
      </c>
      <c r="D10422" s="343" t="s">
        <v>7327</v>
      </c>
      <c r="E10422" s="752" t="s">
        <v>430</v>
      </c>
      <c r="F10422" s="752" t="s">
        <v>1711</v>
      </c>
    </row>
    <row r="10423" spans="2:6" x14ac:dyDescent="0.35">
      <c r="B10423" s="752" t="s">
        <v>1700</v>
      </c>
      <c r="C10423" s="752">
        <v>4650</v>
      </c>
      <c r="D10423" s="343" t="s">
        <v>7326</v>
      </c>
      <c r="E10423" s="752" t="s">
        <v>430</v>
      </c>
      <c r="F10423" s="752" t="s">
        <v>1711</v>
      </c>
    </row>
    <row r="10424" spans="2:6" x14ac:dyDescent="0.35">
      <c r="B10424" s="752" t="s">
        <v>1700</v>
      </c>
      <c r="C10424" s="752">
        <v>4650</v>
      </c>
      <c r="D10424" s="343" t="s">
        <v>7325</v>
      </c>
      <c r="E10424" s="752" t="s">
        <v>430</v>
      </c>
      <c r="F10424" s="752" t="s">
        <v>1711</v>
      </c>
    </row>
    <row r="10425" spans="2:6" x14ac:dyDescent="0.35">
      <c r="B10425" s="752" t="s">
        <v>1700</v>
      </c>
      <c r="C10425" s="752">
        <v>4650</v>
      </c>
      <c r="D10425" s="343" t="s">
        <v>7324</v>
      </c>
      <c r="E10425" s="752" t="s">
        <v>430</v>
      </c>
      <c r="F10425" s="752" t="s">
        <v>1711</v>
      </c>
    </row>
    <row r="10426" spans="2:6" x14ac:dyDescent="0.35">
      <c r="B10426" s="752" t="s">
        <v>1700</v>
      </c>
      <c r="C10426" s="752">
        <v>4650</v>
      </c>
      <c r="D10426" s="343" t="s">
        <v>7323</v>
      </c>
      <c r="E10426" s="752" t="s">
        <v>430</v>
      </c>
      <c r="F10426" s="752" t="s">
        <v>1711</v>
      </c>
    </row>
    <row r="10427" spans="2:6" x14ac:dyDescent="0.35">
      <c r="B10427" s="752" t="s">
        <v>1700</v>
      </c>
      <c r="C10427" s="752">
        <v>4650</v>
      </c>
      <c r="D10427" s="343" t="s">
        <v>7322</v>
      </c>
      <c r="E10427" s="752" t="s">
        <v>430</v>
      </c>
      <c r="F10427" s="752" t="s">
        <v>1711</v>
      </c>
    </row>
    <row r="10428" spans="2:6" x14ac:dyDescent="0.35">
      <c r="B10428" s="752" t="s">
        <v>1700</v>
      </c>
      <c r="C10428" s="752">
        <v>4650</v>
      </c>
      <c r="D10428" s="343" t="s">
        <v>7321</v>
      </c>
      <c r="E10428" s="752" t="s">
        <v>430</v>
      </c>
      <c r="F10428" s="752" t="s">
        <v>1711</v>
      </c>
    </row>
    <row r="10429" spans="2:6" x14ac:dyDescent="0.35">
      <c r="B10429" s="752" t="s">
        <v>1700</v>
      </c>
      <c r="C10429" s="752">
        <v>4650</v>
      </c>
      <c r="D10429" s="343" t="s">
        <v>7320</v>
      </c>
      <c r="E10429" s="752" t="s">
        <v>430</v>
      </c>
      <c r="F10429" s="752" t="s">
        <v>1711</v>
      </c>
    </row>
    <row r="10430" spans="2:6" x14ac:dyDescent="0.35">
      <c r="B10430" s="752" t="s">
        <v>1700</v>
      </c>
      <c r="C10430" s="752">
        <v>4650</v>
      </c>
      <c r="D10430" s="343" t="s">
        <v>7319</v>
      </c>
      <c r="E10430" s="752" t="s">
        <v>430</v>
      </c>
      <c r="F10430" s="752" t="s">
        <v>1711</v>
      </c>
    </row>
    <row r="10431" spans="2:6" x14ac:dyDescent="0.35">
      <c r="B10431" s="752" t="s">
        <v>1700</v>
      </c>
      <c r="C10431" s="752">
        <v>4650</v>
      </c>
      <c r="D10431" s="343" t="s">
        <v>7318</v>
      </c>
      <c r="E10431" s="752" t="s">
        <v>430</v>
      </c>
      <c r="F10431" s="752" t="s">
        <v>1711</v>
      </c>
    </row>
    <row r="10432" spans="2:6" x14ac:dyDescent="0.35">
      <c r="B10432" s="752" t="s">
        <v>1700</v>
      </c>
      <c r="C10432" s="752">
        <v>4650</v>
      </c>
      <c r="D10432" s="343" t="s">
        <v>7317</v>
      </c>
      <c r="E10432" s="752" t="s">
        <v>430</v>
      </c>
      <c r="F10432" s="752" t="s">
        <v>1711</v>
      </c>
    </row>
    <row r="10433" spans="2:6" x14ac:dyDescent="0.35">
      <c r="B10433" s="752" t="s">
        <v>1700</v>
      </c>
      <c r="C10433" s="752">
        <v>4650</v>
      </c>
      <c r="D10433" s="343" t="s">
        <v>7316</v>
      </c>
      <c r="E10433" s="752" t="s">
        <v>430</v>
      </c>
      <c r="F10433" s="752" t="s">
        <v>1711</v>
      </c>
    </row>
    <row r="10434" spans="2:6" x14ac:dyDescent="0.35">
      <c r="B10434" s="752" t="s">
        <v>1700</v>
      </c>
      <c r="C10434" s="752">
        <v>4650</v>
      </c>
      <c r="D10434" s="343" t="s">
        <v>7315</v>
      </c>
      <c r="E10434" s="752" t="s">
        <v>430</v>
      </c>
      <c r="F10434" s="752" t="s">
        <v>1711</v>
      </c>
    </row>
    <row r="10435" spans="2:6" x14ac:dyDescent="0.35">
      <c r="B10435" s="752" t="s">
        <v>1700</v>
      </c>
      <c r="C10435" s="752">
        <v>4650</v>
      </c>
      <c r="D10435" s="343" t="s">
        <v>7314</v>
      </c>
      <c r="E10435" s="752" t="s">
        <v>430</v>
      </c>
      <c r="F10435" s="752" t="s">
        <v>1711</v>
      </c>
    </row>
    <row r="10436" spans="2:6" x14ac:dyDescent="0.35">
      <c r="B10436" s="752" t="s">
        <v>1700</v>
      </c>
      <c r="C10436" s="752">
        <v>4650</v>
      </c>
      <c r="D10436" s="343" t="s">
        <v>7313</v>
      </c>
      <c r="E10436" s="752" t="s">
        <v>430</v>
      </c>
      <c r="F10436" s="752" t="s">
        <v>1711</v>
      </c>
    </row>
    <row r="10437" spans="2:6" x14ac:dyDescent="0.35">
      <c r="B10437" s="752" t="s">
        <v>1700</v>
      </c>
      <c r="C10437" s="752">
        <v>4655</v>
      </c>
      <c r="D10437" s="343" t="s">
        <v>7312</v>
      </c>
      <c r="E10437" s="752" t="s">
        <v>430</v>
      </c>
      <c r="F10437" s="752" t="s">
        <v>1711</v>
      </c>
    </row>
    <row r="10438" spans="2:6" x14ac:dyDescent="0.35">
      <c r="B10438" s="752" t="s">
        <v>1700</v>
      </c>
      <c r="C10438" s="752">
        <v>4655</v>
      </c>
      <c r="D10438" s="343" t="s">
        <v>7311</v>
      </c>
      <c r="E10438" s="752" t="s">
        <v>430</v>
      </c>
      <c r="F10438" s="752" t="s">
        <v>1711</v>
      </c>
    </row>
    <row r="10439" spans="2:6" x14ac:dyDescent="0.35">
      <c r="B10439" s="752" t="s">
        <v>1700</v>
      </c>
      <c r="C10439" s="752">
        <v>4655</v>
      </c>
      <c r="D10439" s="343" t="s">
        <v>7310</v>
      </c>
      <c r="E10439" s="752" t="s">
        <v>430</v>
      </c>
      <c r="F10439" s="752" t="s">
        <v>1711</v>
      </c>
    </row>
    <row r="10440" spans="2:6" x14ac:dyDescent="0.35">
      <c r="B10440" s="752" t="s">
        <v>1700</v>
      </c>
      <c r="C10440" s="752">
        <v>4655</v>
      </c>
      <c r="D10440" s="343" t="s">
        <v>7309</v>
      </c>
      <c r="E10440" s="752" t="s">
        <v>430</v>
      </c>
      <c r="F10440" s="752" t="s">
        <v>1711</v>
      </c>
    </row>
    <row r="10441" spans="2:6" x14ac:dyDescent="0.35">
      <c r="B10441" s="752" t="s">
        <v>1700</v>
      </c>
      <c r="C10441" s="752">
        <v>4655</v>
      </c>
      <c r="D10441" s="343" t="s">
        <v>7308</v>
      </c>
      <c r="E10441" s="752" t="s">
        <v>430</v>
      </c>
      <c r="F10441" s="752" t="s">
        <v>1711</v>
      </c>
    </row>
    <row r="10442" spans="2:6" x14ac:dyDescent="0.35">
      <c r="B10442" s="752" t="s">
        <v>1700</v>
      </c>
      <c r="C10442" s="752">
        <v>4655</v>
      </c>
      <c r="D10442" s="343" t="s">
        <v>7307</v>
      </c>
      <c r="E10442" s="752" t="s">
        <v>430</v>
      </c>
      <c r="F10442" s="752" t="s">
        <v>1711</v>
      </c>
    </row>
    <row r="10443" spans="2:6" x14ac:dyDescent="0.35">
      <c r="B10443" s="752" t="s">
        <v>1700</v>
      </c>
      <c r="C10443" s="752">
        <v>4655</v>
      </c>
      <c r="D10443" s="343" t="s">
        <v>7306</v>
      </c>
      <c r="E10443" s="752" t="s">
        <v>430</v>
      </c>
      <c r="F10443" s="752" t="s">
        <v>1698</v>
      </c>
    </row>
    <row r="10444" spans="2:6" x14ac:dyDescent="0.35">
      <c r="B10444" s="752" t="s">
        <v>1700</v>
      </c>
      <c r="C10444" s="752">
        <v>4655</v>
      </c>
      <c r="D10444" s="343" t="s">
        <v>7305</v>
      </c>
      <c r="E10444" s="752" t="s">
        <v>430</v>
      </c>
      <c r="F10444" s="752" t="s">
        <v>1711</v>
      </c>
    </row>
    <row r="10445" spans="2:6" x14ac:dyDescent="0.35">
      <c r="B10445" s="752" t="s">
        <v>1700</v>
      </c>
      <c r="C10445" s="752">
        <v>4655</v>
      </c>
      <c r="D10445" s="343" t="s">
        <v>7304</v>
      </c>
      <c r="E10445" s="752" t="s">
        <v>430</v>
      </c>
      <c r="F10445" s="752" t="s">
        <v>1711</v>
      </c>
    </row>
    <row r="10446" spans="2:6" x14ac:dyDescent="0.35">
      <c r="B10446" s="752" t="s">
        <v>1700</v>
      </c>
      <c r="C10446" s="752">
        <v>4655</v>
      </c>
      <c r="D10446" s="343" t="s">
        <v>7303</v>
      </c>
      <c r="E10446" s="752" t="s">
        <v>430</v>
      </c>
      <c r="F10446" s="752" t="s">
        <v>1711</v>
      </c>
    </row>
    <row r="10447" spans="2:6" x14ac:dyDescent="0.35">
      <c r="B10447" s="752" t="s">
        <v>1700</v>
      </c>
      <c r="C10447" s="752">
        <v>4655</v>
      </c>
      <c r="D10447" s="343" t="s">
        <v>7302</v>
      </c>
      <c r="E10447" s="752" t="s">
        <v>430</v>
      </c>
      <c r="F10447" s="752" t="s">
        <v>1698</v>
      </c>
    </row>
    <row r="10448" spans="2:6" x14ac:dyDescent="0.35">
      <c r="B10448" s="752" t="s">
        <v>1700</v>
      </c>
      <c r="C10448" s="752">
        <v>4655</v>
      </c>
      <c r="D10448" s="343" t="s">
        <v>7301</v>
      </c>
      <c r="E10448" s="752" t="s">
        <v>430</v>
      </c>
      <c r="F10448" s="752" t="s">
        <v>1711</v>
      </c>
    </row>
    <row r="10449" spans="2:6" x14ac:dyDescent="0.35">
      <c r="B10449" s="752" t="s">
        <v>1700</v>
      </c>
      <c r="C10449" s="752">
        <v>4655</v>
      </c>
      <c r="D10449" s="343" t="s">
        <v>7300</v>
      </c>
      <c r="E10449" s="752" t="s">
        <v>430</v>
      </c>
      <c r="F10449" s="752" t="s">
        <v>1711</v>
      </c>
    </row>
    <row r="10450" spans="2:6" x14ac:dyDescent="0.35">
      <c r="B10450" s="752" t="s">
        <v>1700</v>
      </c>
      <c r="C10450" s="752">
        <v>4655</v>
      </c>
      <c r="D10450" s="343" t="s">
        <v>7299</v>
      </c>
      <c r="E10450" s="752" t="s">
        <v>430</v>
      </c>
      <c r="F10450" s="752" t="s">
        <v>1711</v>
      </c>
    </row>
    <row r="10451" spans="2:6" x14ac:dyDescent="0.35">
      <c r="B10451" s="752" t="s">
        <v>1700</v>
      </c>
      <c r="C10451" s="752">
        <v>4655</v>
      </c>
      <c r="D10451" s="343" t="s">
        <v>7298</v>
      </c>
      <c r="E10451" s="752" t="s">
        <v>430</v>
      </c>
      <c r="F10451" s="752" t="s">
        <v>1711</v>
      </c>
    </row>
    <row r="10452" spans="2:6" x14ac:dyDescent="0.35">
      <c r="B10452" s="752" t="s">
        <v>1700</v>
      </c>
      <c r="C10452" s="752">
        <v>4655</v>
      </c>
      <c r="D10452" s="343" t="s">
        <v>7297</v>
      </c>
      <c r="E10452" s="752" t="s">
        <v>430</v>
      </c>
      <c r="F10452" s="752" t="s">
        <v>1711</v>
      </c>
    </row>
    <row r="10453" spans="2:6" x14ac:dyDescent="0.35">
      <c r="B10453" s="752" t="s">
        <v>1700</v>
      </c>
      <c r="C10453" s="752">
        <v>4655</v>
      </c>
      <c r="D10453" s="343" t="s">
        <v>7296</v>
      </c>
      <c r="E10453" s="752" t="s">
        <v>430</v>
      </c>
      <c r="F10453" s="752" t="s">
        <v>1711</v>
      </c>
    </row>
    <row r="10454" spans="2:6" x14ac:dyDescent="0.35">
      <c r="B10454" s="752" t="s">
        <v>1700</v>
      </c>
      <c r="C10454" s="752">
        <v>4655</v>
      </c>
      <c r="D10454" s="343" t="s">
        <v>7295</v>
      </c>
      <c r="E10454" s="752" t="s">
        <v>430</v>
      </c>
      <c r="F10454" s="752" t="s">
        <v>1698</v>
      </c>
    </row>
    <row r="10455" spans="2:6" x14ac:dyDescent="0.35">
      <c r="B10455" s="752" t="s">
        <v>1700</v>
      </c>
      <c r="C10455" s="752">
        <v>4655</v>
      </c>
      <c r="D10455" s="343" t="s">
        <v>7294</v>
      </c>
      <c r="E10455" s="752" t="s">
        <v>430</v>
      </c>
      <c r="F10455" s="752" t="s">
        <v>1711</v>
      </c>
    </row>
    <row r="10456" spans="2:6" x14ac:dyDescent="0.35">
      <c r="B10456" s="752" t="s">
        <v>1700</v>
      </c>
      <c r="C10456" s="752">
        <v>4655</v>
      </c>
      <c r="D10456" s="343" t="s">
        <v>7293</v>
      </c>
      <c r="E10456" s="752" t="s">
        <v>430</v>
      </c>
      <c r="F10456" s="752" t="s">
        <v>1711</v>
      </c>
    </row>
    <row r="10457" spans="2:6" x14ac:dyDescent="0.35">
      <c r="B10457" s="752" t="s">
        <v>1700</v>
      </c>
      <c r="C10457" s="752">
        <v>4655</v>
      </c>
      <c r="D10457" s="343" t="s">
        <v>7292</v>
      </c>
      <c r="E10457" s="752" t="s">
        <v>430</v>
      </c>
      <c r="F10457" s="752" t="s">
        <v>1711</v>
      </c>
    </row>
    <row r="10458" spans="2:6" x14ac:dyDescent="0.35">
      <c r="B10458" s="752" t="s">
        <v>1700</v>
      </c>
      <c r="C10458" s="752">
        <v>4655</v>
      </c>
      <c r="D10458" s="343" t="s">
        <v>7291</v>
      </c>
      <c r="E10458" s="752" t="s">
        <v>430</v>
      </c>
      <c r="F10458" s="752" t="s">
        <v>1711</v>
      </c>
    </row>
    <row r="10459" spans="2:6" x14ac:dyDescent="0.35">
      <c r="B10459" s="752" t="s">
        <v>1700</v>
      </c>
      <c r="C10459" s="752">
        <v>4655</v>
      </c>
      <c r="D10459" s="343" t="s">
        <v>7290</v>
      </c>
      <c r="E10459" s="752" t="s">
        <v>430</v>
      </c>
      <c r="F10459" s="752" t="s">
        <v>1711</v>
      </c>
    </row>
    <row r="10460" spans="2:6" x14ac:dyDescent="0.35">
      <c r="B10460" s="752" t="s">
        <v>1700</v>
      </c>
      <c r="C10460" s="752">
        <v>4655</v>
      </c>
      <c r="D10460" s="343" t="s">
        <v>7289</v>
      </c>
      <c r="E10460" s="752" t="s">
        <v>430</v>
      </c>
      <c r="F10460" s="752" t="s">
        <v>1711</v>
      </c>
    </row>
    <row r="10461" spans="2:6" x14ac:dyDescent="0.35">
      <c r="B10461" s="752" t="s">
        <v>1700</v>
      </c>
      <c r="C10461" s="752">
        <v>4655</v>
      </c>
      <c r="D10461" s="343" t="s">
        <v>7288</v>
      </c>
      <c r="E10461" s="752" t="s">
        <v>430</v>
      </c>
      <c r="F10461" s="752" t="s">
        <v>1711</v>
      </c>
    </row>
    <row r="10462" spans="2:6" x14ac:dyDescent="0.35">
      <c r="B10462" s="752" t="s">
        <v>1700</v>
      </c>
      <c r="C10462" s="752">
        <v>4655</v>
      </c>
      <c r="D10462" s="343" t="s">
        <v>7287</v>
      </c>
      <c r="E10462" s="752" t="s">
        <v>430</v>
      </c>
      <c r="F10462" s="752" t="s">
        <v>1711</v>
      </c>
    </row>
    <row r="10463" spans="2:6" x14ac:dyDescent="0.35">
      <c r="B10463" s="752" t="s">
        <v>1700</v>
      </c>
      <c r="C10463" s="752">
        <v>4659</v>
      </c>
      <c r="D10463" s="343" t="s">
        <v>7286</v>
      </c>
      <c r="E10463" s="752" t="s">
        <v>430</v>
      </c>
      <c r="F10463" s="752" t="s">
        <v>1711</v>
      </c>
    </row>
    <row r="10464" spans="2:6" x14ac:dyDescent="0.35">
      <c r="B10464" s="752" t="s">
        <v>1700</v>
      </c>
      <c r="C10464" s="752">
        <v>4659</v>
      </c>
      <c r="D10464" s="343" t="s">
        <v>7285</v>
      </c>
      <c r="E10464" s="752" t="s">
        <v>430</v>
      </c>
      <c r="F10464" s="752" t="s">
        <v>1698</v>
      </c>
    </row>
    <row r="10465" spans="2:6" x14ac:dyDescent="0.35">
      <c r="B10465" s="752" t="s">
        <v>1700</v>
      </c>
      <c r="C10465" s="752">
        <v>4659</v>
      </c>
      <c r="D10465" s="343" t="s">
        <v>7284</v>
      </c>
      <c r="E10465" s="752" t="s">
        <v>430</v>
      </c>
      <c r="F10465" s="752" t="s">
        <v>1711</v>
      </c>
    </row>
    <row r="10466" spans="2:6" x14ac:dyDescent="0.35">
      <c r="B10466" s="752" t="s">
        <v>1700</v>
      </c>
      <c r="C10466" s="752">
        <v>4659</v>
      </c>
      <c r="D10466" s="343" t="s">
        <v>7283</v>
      </c>
      <c r="E10466" s="752" t="s">
        <v>430</v>
      </c>
      <c r="F10466" s="752" t="s">
        <v>1698</v>
      </c>
    </row>
    <row r="10467" spans="2:6" x14ac:dyDescent="0.35">
      <c r="B10467" s="752" t="s">
        <v>1700</v>
      </c>
      <c r="C10467" s="752">
        <v>4659</v>
      </c>
      <c r="D10467" s="343" t="s">
        <v>7282</v>
      </c>
      <c r="E10467" s="752" t="s">
        <v>430</v>
      </c>
      <c r="F10467" s="752" t="s">
        <v>1698</v>
      </c>
    </row>
    <row r="10468" spans="2:6" x14ac:dyDescent="0.35">
      <c r="B10468" s="752" t="s">
        <v>1700</v>
      </c>
      <c r="C10468" s="752">
        <v>4659</v>
      </c>
      <c r="D10468" s="343" t="s">
        <v>7281</v>
      </c>
      <c r="E10468" s="752" t="s">
        <v>430</v>
      </c>
      <c r="F10468" s="752" t="s">
        <v>1698</v>
      </c>
    </row>
    <row r="10469" spans="2:6" x14ac:dyDescent="0.35">
      <c r="B10469" s="752" t="s">
        <v>1700</v>
      </c>
      <c r="C10469" s="752">
        <v>4659</v>
      </c>
      <c r="D10469" s="343" t="s">
        <v>7280</v>
      </c>
      <c r="E10469" s="752" t="s">
        <v>430</v>
      </c>
      <c r="F10469" s="752" t="s">
        <v>1698</v>
      </c>
    </row>
    <row r="10470" spans="2:6" x14ac:dyDescent="0.35">
      <c r="B10470" s="752" t="s">
        <v>1700</v>
      </c>
      <c r="C10470" s="752">
        <v>4660</v>
      </c>
      <c r="D10470" s="343" t="s">
        <v>7279</v>
      </c>
      <c r="E10470" s="752" t="s">
        <v>430</v>
      </c>
      <c r="F10470" s="752" t="s">
        <v>1698</v>
      </c>
    </row>
    <row r="10471" spans="2:6" x14ac:dyDescent="0.35">
      <c r="B10471" s="752" t="s">
        <v>1700</v>
      </c>
      <c r="C10471" s="752">
        <v>4660</v>
      </c>
      <c r="D10471" s="343" t="s">
        <v>7278</v>
      </c>
      <c r="E10471" s="752" t="s">
        <v>430</v>
      </c>
      <c r="F10471" s="752" t="s">
        <v>1698</v>
      </c>
    </row>
    <row r="10472" spans="2:6" x14ac:dyDescent="0.35">
      <c r="B10472" s="752" t="s">
        <v>1700</v>
      </c>
      <c r="C10472" s="752">
        <v>4660</v>
      </c>
      <c r="D10472" s="343" t="s">
        <v>7277</v>
      </c>
      <c r="E10472" s="752" t="s">
        <v>430</v>
      </c>
      <c r="F10472" s="752" t="s">
        <v>1698</v>
      </c>
    </row>
    <row r="10473" spans="2:6" x14ac:dyDescent="0.35">
      <c r="B10473" s="752" t="s">
        <v>1700</v>
      </c>
      <c r="C10473" s="752">
        <v>4660</v>
      </c>
      <c r="D10473" s="343" t="s">
        <v>7276</v>
      </c>
      <c r="E10473" s="752" t="s">
        <v>430</v>
      </c>
      <c r="F10473" s="752" t="s">
        <v>1698</v>
      </c>
    </row>
    <row r="10474" spans="2:6" x14ac:dyDescent="0.35">
      <c r="B10474" s="752" t="s">
        <v>1700</v>
      </c>
      <c r="C10474" s="752">
        <v>4660</v>
      </c>
      <c r="D10474" s="343" t="s">
        <v>7275</v>
      </c>
      <c r="E10474" s="752" t="s">
        <v>430</v>
      </c>
      <c r="F10474" s="752" t="s">
        <v>1698</v>
      </c>
    </row>
    <row r="10475" spans="2:6" x14ac:dyDescent="0.35">
      <c r="B10475" s="752" t="s">
        <v>1700</v>
      </c>
      <c r="C10475" s="752">
        <v>4660</v>
      </c>
      <c r="D10475" s="343" t="s">
        <v>7274</v>
      </c>
      <c r="E10475" s="752" t="s">
        <v>430</v>
      </c>
      <c r="F10475" s="752" t="s">
        <v>1698</v>
      </c>
    </row>
    <row r="10476" spans="2:6" x14ac:dyDescent="0.35">
      <c r="B10476" s="752" t="s">
        <v>1700</v>
      </c>
      <c r="C10476" s="752">
        <v>4660</v>
      </c>
      <c r="D10476" s="343" t="s">
        <v>7273</v>
      </c>
      <c r="E10476" s="752" t="s">
        <v>430</v>
      </c>
      <c r="F10476" s="752" t="s">
        <v>1698</v>
      </c>
    </row>
    <row r="10477" spans="2:6" x14ac:dyDescent="0.35">
      <c r="B10477" s="752" t="s">
        <v>1700</v>
      </c>
      <c r="C10477" s="752">
        <v>4660</v>
      </c>
      <c r="D10477" s="343" t="s">
        <v>7272</v>
      </c>
      <c r="E10477" s="752" t="s">
        <v>430</v>
      </c>
      <c r="F10477" s="752" t="s">
        <v>1698</v>
      </c>
    </row>
    <row r="10478" spans="2:6" x14ac:dyDescent="0.35">
      <c r="B10478" s="752" t="s">
        <v>1700</v>
      </c>
      <c r="C10478" s="752">
        <v>4660</v>
      </c>
      <c r="D10478" s="343" t="s">
        <v>7271</v>
      </c>
      <c r="E10478" s="752" t="s">
        <v>430</v>
      </c>
      <c r="F10478" s="752" t="s">
        <v>1698</v>
      </c>
    </row>
    <row r="10479" spans="2:6" x14ac:dyDescent="0.35">
      <c r="B10479" s="752" t="s">
        <v>1700</v>
      </c>
      <c r="C10479" s="752">
        <v>4660</v>
      </c>
      <c r="D10479" s="343" t="s">
        <v>2459</v>
      </c>
      <c r="E10479" s="752" t="s">
        <v>430</v>
      </c>
      <c r="F10479" s="752" t="s">
        <v>1698</v>
      </c>
    </row>
    <row r="10480" spans="2:6" x14ac:dyDescent="0.35">
      <c r="B10480" s="752" t="s">
        <v>1700</v>
      </c>
      <c r="C10480" s="752">
        <v>4660</v>
      </c>
      <c r="D10480" s="343" t="s">
        <v>6712</v>
      </c>
      <c r="E10480" s="752" t="s">
        <v>430</v>
      </c>
      <c r="F10480" s="752" t="s">
        <v>1698</v>
      </c>
    </row>
    <row r="10481" spans="2:6" x14ac:dyDescent="0.35">
      <c r="B10481" s="752" t="s">
        <v>1700</v>
      </c>
      <c r="C10481" s="752">
        <v>4660</v>
      </c>
      <c r="D10481" s="343" t="s">
        <v>7270</v>
      </c>
      <c r="E10481" s="752" t="s">
        <v>430</v>
      </c>
      <c r="F10481" s="752" t="s">
        <v>1698</v>
      </c>
    </row>
    <row r="10482" spans="2:6" x14ac:dyDescent="0.35">
      <c r="B10482" s="752" t="s">
        <v>1700</v>
      </c>
      <c r="C10482" s="752">
        <v>4660</v>
      </c>
      <c r="D10482" s="343" t="s">
        <v>7269</v>
      </c>
      <c r="E10482" s="752" t="s">
        <v>430</v>
      </c>
      <c r="F10482" s="752" t="s">
        <v>1698</v>
      </c>
    </row>
    <row r="10483" spans="2:6" x14ac:dyDescent="0.35">
      <c r="B10483" s="752" t="s">
        <v>1700</v>
      </c>
      <c r="C10483" s="752">
        <v>4660</v>
      </c>
      <c r="D10483" s="343" t="s">
        <v>7268</v>
      </c>
      <c r="E10483" s="752" t="s">
        <v>430</v>
      </c>
      <c r="F10483" s="752" t="s">
        <v>1698</v>
      </c>
    </row>
    <row r="10484" spans="2:6" x14ac:dyDescent="0.35">
      <c r="B10484" s="752" t="s">
        <v>1700</v>
      </c>
      <c r="C10484" s="752">
        <v>4660</v>
      </c>
      <c r="D10484" s="343" t="s">
        <v>7267</v>
      </c>
      <c r="E10484" s="752" t="s">
        <v>430</v>
      </c>
      <c r="F10484" s="752" t="s">
        <v>1698</v>
      </c>
    </row>
    <row r="10485" spans="2:6" x14ac:dyDescent="0.35">
      <c r="B10485" s="752" t="s">
        <v>1700</v>
      </c>
      <c r="C10485" s="752">
        <v>4660</v>
      </c>
      <c r="D10485" s="343" t="s">
        <v>7266</v>
      </c>
      <c r="E10485" s="752" t="s">
        <v>430</v>
      </c>
      <c r="F10485" s="752" t="s">
        <v>1698</v>
      </c>
    </row>
    <row r="10486" spans="2:6" x14ac:dyDescent="0.35">
      <c r="B10486" s="752" t="s">
        <v>1700</v>
      </c>
      <c r="C10486" s="752">
        <v>4660</v>
      </c>
      <c r="D10486" s="343" t="s">
        <v>7265</v>
      </c>
      <c r="E10486" s="752" t="s">
        <v>430</v>
      </c>
      <c r="F10486" s="752" t="s">
        <v>1698</v>
      </c>
    </row>
    <row r="10487" spans="2:6" x14ac:dyDescent="0.35">
      <c r="B10487" s="752" t="s">
        <v>1700</v>
      </c>
      <c r="C10487" s="752">
        <v>4660</v>
      </c>
      <c r="D10487" s="343" t="s">
        <v>7264</v>
      </c>
      <c r="E10487" s="752" t="s">
        <v>430</v>
      </c>
      <c r="F10487" s="752" t="s">
        <v>1698</v>
      </c>
    </row>
    <row r="10488" spans="2:6" x14ac:dyDescent="0.35">
      <c r="B10488" s="752" t="s">
        <v>1700</v>
      </c>
      <c r="C10488" s="752">
        <v>4660</v>
      </c>
      <c r="D10488" s="343" t="s">
        <v>7263</v>
      </c>
      <c r="E10488" s="752" t="s">
        <v>430</v>
      </c>
      <c r="F10488" s="752" t="s">
        <v>1698</v>
      </c>
    </row>
    <row r="10489" spans="2:6" x14ac:dyDescent="0.35">
      <c r="B10489" s="752" t="s">
        <v>1700</v>
      </c>
      <c r="C10489" s="752">
        <v>4660</v>
      </c>
      <c r="D10489" s="343" t="s">
        <v>7262</v>
      </c>
      <c r="E10489" s="752" t="s">
        <v>430</v>
      </c>
      <c r="F10489" s="752" t="s">
        <v>1698</v>
      </c>
    </row>
    <row r="10490" spans="2:6" x14ac:dyDescent="0.35">
      <c r="B10490" s="752" t="s">
        <v>1700</v>
      </c>
      <c r="C10490" s="752">
        <v>4660</v>
      </c>
      <c r="D10490" s="343" t="s">
        <v>7261</v>
      </c>
      <c r="E10490" s="752" t="s">
        <v>430</v>
      </c>
      <c r="F10490" s="752" t="s">
        <v>1698</v>
      </c>
    </row>
    <row r="10491" spans="2:6" x14ac:dyDescent="0.35">
      <c r="B10491" s="752" t="s">
        <v>1700</v>
      </c>
      <c r="C10491" s="752">
        <v>4662</v>
      </c>
      <c r="D10491" s="343" t="s">
        <v>7260</v>
      </c>
      <c r="E10491" s="752" t="s">
        <v>430</v>
      </c>
      <c r="F10491" s="752" t="s">
        <v>1698</v>
      </c>
    </row>
    <row r="10492" spans="2:6" x14ac:dyDescent="0.35">
      <c r="B10492" s="752" t="s">
        <v>1700</v>
      </c>
      <c r="C10492" s="752">
        <v>4670</v>
      </c>
      <c r="D10492" s="343" t="s">
        <v>7259</v>
      </c>
      <c r="E10492" s="752" t="s">
        <v>430</v>
      </c>
      <c r="F10492" s="752" t="s">
        <v>1711</v>
      </c>
    </row>
    <row r="10493" spans="2:6" x14ac:dyDescent="0.35">
      <c r="B10493" s="752" t="s">
        <v>1700</v>
      </c>
      <c r="C10493" s="752">
        <v>4670</v>
      </c>
      <c r="D10493" s="343" t="s">
        <v>7258</v>
      </c>
      <c r="E10493" s="752" t="s">
        <v>430</v>
      </c>
      <c r="F10493" s="752" t="s">
        <v>1711</v>
      </c>
    </row>
    <row r="10494" spans="2:6" x14ac:dyDescent="0.35">
      <c r="B10494" s="752" t="s">
        <v>1700</v>
      </c>
      <c r="C10494" s="752">
        <v>4670</v>
      </c>
      <c r="D10494" s="343" t="s">
        <v>4077</v>
      </c>
      <c r="E10494" s="752" t="s">
        <v>430</v>
      </c>
      <c r="F10494" s="752" t="s">
        <v>1711</v>
      </c>
    </row>
    <row r="10495" spans="2:6" x14ac:dyDescent="0.35">
      <c r="B10495" s="752" t="s">
        <v>1700</v>
      </c>
      <c r="C10495" s="752">
        <v>4670</v>
      </c>
      <c r="D10495" s="343" t="s">
        <v>7257</v>
      </c>
      <c r="E10495" s="752" t="s">
        <v>430</v>
      </c>
      <c r="F10495" s="752" t="s">
        <v>1711</v>
      </c>
    </row>
    <row r="10496" spans="2:6" x14ac:dyDescent="0.35">
      <c r="B10496" s="752" t="s">
        <v>1700</v>
      </c>
      <c r="C10496" s="752">
        <v>4670</v>
      </c>
      <c r="D10496" s="343" t="s">
        <v>2151</v>
      </c>
      <c r="E10496" s="752" t="s">
        <v>430</v>
      </c>
      <c r="F10496" s="752" t="s">
        <v>1711</v>
      </c>
    </row>
    <row r="10497" spans="2:6" x14ac:dyDescent="0.35">
      <c r="B10497" s="752" t="s">
        <v>1700</v>
      </c>
      <c r="C10497" s="752">
        <v>4670</v>
      </c>
      <c r="D10497" s="343" t="s">
        <v>7256</v>
      </c>
      <c r="E10497" s="752" t="s">
        <v>430</v>
      </c>
      <c r="F10497" s="752" t="s">
        <v>1711</v>
      </c>
    </row>
    <row r="10498" spans="2:6" x14ac:dyDescent="0.35">
      <c r="B10498" s="752" t="s">
        <v>1700</v>
      </c>
      <c r="C10498" s="752">
        <v>4670</v>
      </c>
      <c r="D10498" s="343" t="s">
        <v>7255</v>
      </c>
      <c r="E10498" s="752" t="s">
        <v>430</v>
      </c>
      <c r="F10498" s="752" t="s">
        <v>1711</v>
      </c>
    </row>
    <row r="10499" spans="2:6" x14ac:dyDescent="0.35">
      <c r="B10499" s="752" t="s">
        <v>1700</v>
      </c>
      <c r="C10499" s="752">
        <v>4670</v>
      </c>
      <c r="D10499" s="343" t="s">
        <v>7254</v>
      </c>
      <c r="E10499" s="752" t="s">
        <v>430</v>
      </c>
      <c r="F10499" s="752" t="s">
        <v>1711</v>
      </c>
    </row>
    <row r="10500" spans="2:6" x14ac:dyDescent="0.35">
      <c r="B10500" s="752" t="s">
        <v>1700</v>
      </c>
      <c r="C10500" s="752">
        <v>4670</v>
      </c>
      <c r="D10500" s="343" t="s">
        <v>7253</v>
      </c>
      <c r="E10500" s="752" t="s">
        <v>430</v>
      </c>
      <c r="F10500" s="752" t="s">
        <v>1711</v>
      </c>
    </row>
    <row r="10501" spans="2:6" x14ac:dyDescent="0.35">
      <c r="B10501" s="752" t="s">
        <v>1700</v>
      </c>
      <c r="C10501" s="752">
        <v>4670</v>
      </c>
      <c r="D10501" s="343" t="s">
        <v>7252</v>
      </c>
      <c r="E10501" s="752" t="s">
        <v>430</v>
      </c>
      <c r="F10501" s="752" t="s">
        <v>1711</v>
      </c>
    </row>
    <row r="10502" spans="2:6" x14ac:dyDescent="0.35">
      <c r="B10502" s="752" t="s">
        <v>1700</v>
      </c>
      <c r="C10502" s="752">
        <v>4670</v>
      </c>
      <c r="D10502" s="343" t="s">
        <v>7251</v>
      </c>
      <c r="E10502" s="752" t="s">
        <v>430</v>
      </c>
      <c r="F10502" s="752" t="s">
        <v>1711</v>
      </c>
    </row>
    <row r="10503" spans="2:6" x14ac:dyDescent="0.35">
      <c r="B10503" s="752" t="s">
        <v>1700</v>
      </c>
      <c r="C10503" s="752">
        <v>4670</v>
      </c>
      <c r="D10503" s="343" t="s">
        <v>7250</v>
      </c>
      <c r="E10503" s="752" t="s">
        <v>430</v>
      </c>
      <c r="F10503" s="752" t="s">
        <v>1711</v>
      </c>
    </row>
    <row r="10504" spans="2:6" x14ac:dyDescent="0.35">
      <c r="B10504" s="752" t="s">
        <v>1700</v>
      </c>
      <c r="C10504" s="752">
        <v>4670</v>
      </c>
      <c r="D10504" s="343" t="s">
        <v>7249</v>
      </c>
      <c r="E10504" s="752" t="s">
        <v>430</v>
      </c>
      <c r="F10504" s="752" t="s">
        <v>1711</v>
      </c>
    </row>
    <row r="10505" spans="2:6" x14ac:dyDescent="0.35">
      <c r="B10505" s="752" t="s">
        <v>1700</v>
      </c>
      <c r="C10505" s="752">
        <v>4670</v>
      </c>
      <c r="D10505" s="343" t="s">
        <v>7248</v>
      </c>
      <c r="E10505" s="752" t="s">
        <v>430</v>
      </c>
      <c r="F10505" s="752" t="s">
        <v>1711</v>
      </c>
    </row>
    <row r="10506" spans="2:6" x14ac:dyDescent="0.35">
      <c r="B10506" s="752" t="s">
        <v>1700</v>
      </c>
      <c r="C10506" s="752">
        <v>4670</v>
      </c>
      <c r="D10506" s="343" t="s">
        <v>7247</v>
      </c>
      <c r="E10506" s="752" t="s">
        <v>430</v>
      </c>
      <c r="F10506" s="752" t="s">
        <v>1711</v>
      </c>
    </row>
    <row r="10507" spans="2:6" x14ac:dyDescent="0.35">
      <c r="B10507" s="752" t="s">
        <v>1700</v>
      </c>
      <c r="C10507" s="752">
        <v>4670</v>
      </c>
      <c r="D10507" s="343" t="s">
        <v>7246</v>
      </c>
      <c r="E10507" s="752" t="s">
        <v>430</v>
      </c>
      <c r="F10507" s="752" t="s">
        <v>1711</v>
      </c>
    </row>
    <row r="10508" spans="2:6" x14ac:dyDescent="0.35">
      <c r="B10508" s="752" t="s">
        <v>1700</v>
      </c>
      <c r="C10508" s="752">
        <v>4670</v>
      </c>
      <c r="D10508" s="343" t="s">
        <v>7245</v>
      </c>
      <c r="E10508" s="752" t="s">
        <v>430</v>
      </c>
      <c r="F10508" s="752" t="s">
        <v>1711</v>
      </c>
    </row>
    <row r="10509" spans="2:6" x14ac:dyDescent="0.35">
      <c r="B10509" s="752" t="s">
        <v>1700</v>
      </c>
      <c r="C10509" s="752">
        <v>4670</v>
      </c>
      <c r="D10509" s="343" t="s">
        <v>7244</v>
      </c>
      <c r="E10509" s="752" t="s">
        <v>430</v>
      </c>
      <c r="F10509" s="752" t="s">
        <v>1711</v>
      </c>
    </row>
    <row r="10510" spans="2:6" x14ac:dyDescent="0.35">
      <c r="B10510" s="752" t="s">
        <v>1700</v>
      </c>
      <c r="C10510" s="752">
        <v>4670</v>
      </c>
      <c r="D10510" s="343" t="s">
        <v>7243</v>
      </c>
      <c r="E10510" s="752" t="s">
        <v>430</v>
      </c>
      <c r="F10510" s="752" t="s">
        <v>1711</v>
      </c>
    </row>
    <row r="10511" spans="2:6" x14ac:dyDescent="0.35">
      <c r="B10511" s="752" t="s">
        <v>1700</v>
      </c>
      <c r="C10511" s="752">
        <v>4670</v>
      </c>
      <c r="D10511" s="343" t="s">
        <v>7242</v>
      </c>
      <c r="E10511" s="752" t="s">
        <v>430</v>
      </c>
      <c r="F10511" s="752" t="s">
        <v>1711</v>
      </c>
    </row>
    <row r="10512" spans="2:6" x14ac:dyDescent="0.35">
      <c r="B10512" s="752" t="s">
        <v>1700</v>
      </c>
      <c r="C10512" s="752">
        <v>4670</v>
      </c>
      <c r="D10512" s="343" t="s">
        <v>7241</v>
      </c>
      <c r="E10512" s="752" t="s">
        <v>430</v>
      </c>
      <c r="F10512" s="752" t="s">
        <v>1711</v>
      </c>
    </row>
    <row r="10513" spans="2:6" x14ac:dyDescent="0.35">
      <c r="B10513" s="752" t="s">
        <v>1700</v>
      </c>
      <c r="C10513" s="752">
        <v>4670</v>
      </c>
      <c r="D10513" s="343" t="s">
        <v>1756</v>
      </c>
      <c r="E10513" s="752" t="s">
        <v>430</v>
      </c>
      <c r="F10513" s="752" t="s">
        <v>1711</v>
      </c>
    </row>
    <row r="10514" spans="2:6" x14ac:dyDescent="0.35">
      <c r="B10514" s="752" t="s">
        <v>1700</v>
      </c>
      <c r="C10514" s="752">
        <v>4670</v>
      </c>
      <c r="D10514" s="343" t="s">
        <v>7240</v>
      </c>
      <c r="E10514" s="752" t="s">
        <v>430</v>
      </c>
      <c r="F10514" s="752" t="s">
        <v>1711</v>
      </c>
    </row>
    <row r="10515" spans="2:6" x14ac:dyDescent="0.35">
      <c r="B10515" s="752" t="s">
        <v>1700</v>
      </c>
      <c r="C10515" s="752">
        <v>4670</v>
      </c>
      <c r="D10515" s="343" t="s">
        <v>7239</v>
      </c>
      <c r="E10515" s="752" t="s">
        <v>430</v>
      </c>
      <c r="F10515" s="752" t="s">
        <v>1711</v>
      </c>
    </row>
    <row r="10516" spans="2:6" x14ac:dyDescent="0.35">
      <c r="B10516" s="752" t="s">
        <v>1700</v>
      </c>
      <c r="C10516" s="752">
        <v>4670</v>
      </c>
      <c r="D10516" s="343" t="s">
        <v>7238</v>
      </c>
      <c r="E10516" s="752" t="s">
        <v>430</v>
      </c>
      <c r="F10516" s="752" t="s">
        <v>1711</v>
      </c>
    </row>
    <row r="10517" spans="2:6" x14ac:dyDescent="0.35">
      <c r="B10517" s="752" t="s">
        <v>1700</v>
      </c>
      <c r="C10517" s="752">
        <v>4670</v>
      </c>
      <c r="D10517" s="343" t="s">
        <v>7237</v>
      </c>
      <c r="E10517" s="752" t="s">
        <v>430</v>
      </c>
      <c r="F10517" s="752" t="s">
        <v>1711</v>
      </c>
    </row>
    <row r="10518" spans="2:6" x14ac:dyDescent="0.35">
      <c r="B10518" s="752" t="s">
        <v>1700</v>
      </c>
      <c r="C10518" s="752">
        <v>4670</v>
      </c>
      <c r="D10518" s="343" t="s">
        <v>7236</v>
      </c>
      <c r="E10518" s="752" t="s">
        <v>430</v>
      </c>
      <c r="F10518" s="752" t="s">
        <v>1711</v>
      </c>
    </row>
    <row r="10519" spans="2:6" x14ac:dyDescent="0.35">
      <c r="B10519" s="752" t="s">
        <v>1700</v>
      </c>
      <c r="C10519" s="752">
        <v>4670</v>
      </c>
      <c r="D10519" s="343" t="s">
        <v>7235</v>
      </c>
      <c r="E10519" s="752" t="s">
        <v>430</v>
      </c>
      <c r="F10519" s="752" t="s">
        <v>1711</v>
      </c>
    </row>
    <row r="10520" spans="2:6" x14ac:dyDescent="0.35">
      <c r="B10520" s="752" t="s">
        <v>1700</v>
      </c>
      <c r="C10520" s="752">
        <v>4670</v>
      </c>
      <c r="D10520" s="343" t="s">
        <v>3893</v>
      </c>
      <c r="E10520" s="752" t="s">
        <v>430</v>
      </c>
      <c r="F10520" s="752" t="s">
        <v>1711</v>
      </c>
    </row>
    <row r="10521" spans="2:6" x14ac:dyDescent="0.35">
      <c r="B10521" s="752" t="s">
        <v>1700</v>
      </c>
      <c r="C10521" s="752">
        <v>4670</v>
      </c>
      <c r="D10521" s="343" t="s">
        <v>7234</v>
      </c>
      <c r="E10521" s="752" t="s">
        <v>430</v>
      </c>
      <c r="F10521" s="752" t="s">
        <v>1711</v>
      </c>
    </row>
    <row r="10522" spans="2:6" x14ac:dyDescent="0.35">
      <c r="B10522" s="752" t="s">
        <v>1700</v>
      </c>
      <c r="C10522" s="752">
        <v>4670</v>
      </c>
      <c r="D10522" s="343" t="s">
        <v>7233</v>
      </c>
      <c r="E10522" s="752" t="s">
        <v>430</v>
      </c>
      <c r="F10522" s="752" t="s">
        <v>1711</v>
      </c>
    </row>
    <row r="10523" spans="2:6" x14ac:dyDescent="0.35">
      <c r="B10523" s="752" t="s">
        <v>1700</v>
      </c>
      <c r="C10523" s="752">
        <v>4670</v>
      </c>
      <c r="D10523" s="343" t="s">
        <v>7232</v>
      </c>
      <c r="E10523" s="752" t="s">
        <v>430</v>
      </c>
      <c r="F10523" s="752" t="s">
        <v>1711</v>
      </c>
    </row>
    <row r="10524" spans="2:6" x14ac:dyDescent="0.35">
      <c r="B10524" s="752" t="s">
        <v>1700</v>
      </c>
      <c r="C10524" s="752">
        <v>4670</v>
      </c>
      <c r="D10524" s="343" t="s">
        <v>7231</v>
      </c>
      <c r="E10524" s="752" t="s">
        <v>430</v>
      </c>
      <c r="F10524" s="752" t="s">
        <v>1711</v>
      </c>
    </row>
    <row r="10525" spans="2:6" x14ac:dyDescent="0.35">
      <c r="B10525" s="752" t="s">
        <v>1700</v>
      </c>
      <c r="C10525" s="752">
        <v>4670</v>
      </c>
      <c r="D10525" s="343" t="s">
        <v>7230</v>
      </c>
      <c r="E10525" s="752" t="s">
        <v>430</v>
      </c>
      <c r="F10525" s="752" t="s">
        <v>1711</v>
      </c>
    </row>
    <row r="10526" spans="2:6" x14ac:dyDescent="0.35">
      <c r="B10526" s="752" t="s">
        <v>1700</v>
      </c>
      <c r="C10526" s="752">
        <v>4670</v>
      </c>
      <c r="D10526" s="343" t="s">
        <v>7229</v>
      </c>
      <c r="E10526" s="752" t="s">
        <v>430</v>
      </c>
      <c r="F10526" s="752" t="s">
        <v>1711</v>
      </c>
    </row>
    <row r="10527" spans="2:6" x14ac:dyDescent="0.35">
      <c r="B10527" s="752" t="s">
        <v>1700</v>
      </c>
      <c r="C10527" s="752">
        <v>4670</v>
      </c>
      <c r="D10527" s="343" t="s">
        <v>7228</v>
      </c>
      <c r="E10527" s="752" t="s">
        <v>430</v>
      </c>
      <c r="F10527" s="752" t="s">
        <v>1711</v>
      </c>
    </row>
    <row r="10528" spans="2:6" x14ac:dyDescent="0.35">
      <c r="B10528" s="752" t="s">
        <v>1700</v>
      </c>
      <c r="C10528" s="752">
        <v>4670</v>
      </c>
      <c r="D10528" s="343" t="s">
        <v>7227</v>
      </c>
      <c r="E10528" s="752" t="s">
        <v>430</v>
      </c>
      <c r="F10528" s="752" t="s">
        <v>1711</v>
      </c>
    </row>
    <row r="10529" spans="2:6" x14ac:dyDescent="0.35">
      <c r="B10529" s="752" t="s">
        <v>1700</v>
      </c>
      <c r="C10529" s="752">
        <v>4670</v>
      </c>
      <c r="D10529" s="343" t="s">
        <v>7226</v>
      </c>
      <c r="E10529" s="752" t="s">
        <v>430</v>
      </c>
      <c r="F10529" s="752" t="s">
        <v>1711</v>
      </c>
    </row>
    <row r="10530" spans="2:6" x14ac:dyDescent="0.35">
      <c r="B10530" s="752" t="s">
        <v>1700</v>
      </c>
      <c r="C10530" s="752">
        <v>4670</v>
      </c>
      <c r="D10530" s="343" t="s">
        <v>7225</v>
      </c>
      <c r="E10530" s="752" t="s">
        <v>430</v>
      </c>
      <c r="F10530" s="752" t="s">
        <v>1711</v>
      </c>
    </row>
    <row r="10531" spans="2:6" x14ac:dyDescent="0.35">
      <c r="B10531" s="752" t="s">
        <v>1700</v>
      </c>
      <c r="C10531" s="752">
        <v>4670</v>
      </c>
      <c r="D10531" s="343" t="s">
        <v>4912</v>
      </c>
      <c r="E10531" s="752" t="s">
        <v>430</v>
      </c>
      <c r="F10531" s="752" t="s">
        <v>1711</v>
      </c>
    </row>
    <row r="10532" spans="2:6" x14ac:dyDescent="0.35">
      <c r="B10532" s="752" t="s">
        <v>1700</v>
      </c>
      <c r="C10532" s="752">
        <v>4670</v>
      </c>
      <c r="D10532" s="343" t="s">
        <v>7224</v>
      </c>
      <c r="E10532" s="752" t="s">
        <v>430</v>
      </c>
      <c r="F10532" s="752" t="s">
        <v>1711</v>
      </c>
    </row>
    <row r="10533" spans="2:6" x14ac:dyDescent="0.35">
      <c r="B10533" s="752" t="s">
        <v>1700</v>
      </c>
      <c r="C10533" s="752">
        <v>4670</v>
      </c>
      <c r="D10533" s="343" t="s">
        <v>7223</v>
      </c>
      <c r="E10533" s="752" t="s">
        <v>430</v>
      </c>
      <c r="F10533" s="752" t="s">
        <v>1711</v>
      </c>
    </row>
    <row r="10534" spans="2:6" x14ac:dyDescent="0.35">
      <c r="B10534" s="752" t="s">
        <v>1700</v>
      </c>
      <c r="C10534" s="752">
        <v>4670</v>
      </c>
      <c r="D10534" s="343" t="s">
        <v>7222</v>
      </c>
      <c r="E10534" s="752" t="s">
        <v>430</v>
      </c>
      <c r="F10534" s="752" t="s">
        <v>1711</v>
      </c>
    </row>
    <row r="10535" spans="2:6" x14ac:dyDescent="0.35">
      <c r="B10535" s="752" t="s">
        <v>1700</v>
      </c>
      <c r="C10535" s="752">
        <v>4670</v>
      </c>
      <c r="D10535" s="343" t="s">
        <v>7221</v>
      </c>
      <c r="E10535" s="752" t="s">
        <v>430</v>
      </c>
      <c r="F10535" s="752" t="s">
        <v>1711</v>
      </c>
    </row>
    <row r="10536" spans="2:6" x14ac:dyDescent="0.35">
      <c r="B10536" s="752" t="s">
        <v>1700</v>
      </c>
      <c r="C10536" s="752">
        <v>4670</v>
      </c>
      <c r="D10536" s="343" t="s">
        <v>7220</v>
      </c>
      <c r="E10536" s="752" t="s">
        <v>430</v>
      </c>
      <c r="F10536" s="752" t="s">
        <v>1711</v>
      </c>
    </row>
    <row r="10537" spans="2:6" x14ac:dyDescent="0.35">
      <c r="B10537" s="752" t="s">
        <v>1700</v>
      </c>
      <c r="C10537" s="752">
        <v>4670</v>
      </c>
      <c r="D10537" s="343" t="s">
        <v>7219</v>
      </c>
      <c r="E10537" s="752" t="s">
        <v>430</v>
      </c>
      <c r="F10537" s="752" t="s">
        <v>1711</v>
      </c>
    </row>
    <row r="10538" spans="2:6" x14ac:dyDescent="0.35">
      <c r="B10538" s="752" t="s">
        <v>1700</v>
      </c>
      <c r="C10538" s="752">
        <v>4670</v>
      </c>
      <c r="D10538" s="343" t="s">
        <v>7218</v>
      </c>
      <c r="E10538" s="752" t="s">
        <v>430</v>
      </c>
      <c r="F10538" s="752" t="s">
        <v>1711</v>
      </c>
    </row>
    <row r="10539" spans="2:6" x14ac:dyDescent="0.35">
      <c r="B10539" s="752" t="s">
        <v>1700</v>
      </c>
      <c r="C10539" s="752">
        <v>4670</v>
      </c>
      <c r="D10539" s="343" t="s">
        <v>7217</v>
      </c>
      <c r="E10539" s="752" t="s">
        <v>430</v>
      </c>
      <c r="F10539" s="752" t="s">
        <v>1711</v>
      </c>
    </row>
    <row r="10540" spans="2:6" x14ac:dyDescent="0.35">
      <c r="B10540" s="752" t="s">
        <v>1700</v>
      </c>
      <c r="C10540" s="752">
        <v>4670</v>
      </c>
      <c r="D10540" s="343" t="s">
        <v>7216</v>
      </c>
      <c r="E10540" s="752" t="s">
        <v>430</v>
      </c>
      <c r="F10540" s="752" t="s">
        <v>1711</v>
      </c>
    </row>
    <row r="10541" spans="2:6" x14ac:dyDescent="0.35">
      <c r="B10541" s="752" t="s">
        <v>1700</v>
      </c>
      <c r="C10541" s="752">
        <v>4670</v>
      </c>
      <c r="D10541" s="343" t="s">
        <v>7215</v>
      </c>
      <c r="E10541" s="752" t="s">
        <v>430</v>
      </c>
      <c r="F10541" s="752" t="s">
        <v>1711</v>
      </c>
    </row>
    <row r="10542" spans="2:6" x14ac:dyDescent="0.35">
      <c r="B10542" s="752" t="s">
        <v>1700</v>
      </c>
      <c r="C10542" s="752">
        <v>4670</v>
      </c>
      <c r="D10542" s="343" t="s">
        <v>2084</v>
      </c>
      <c r="E10542" s="752" t="s">
        <v>430</v>
      </c>
      <c r="F10542" s="752" t="s">
        <v>1711</v>
      </c>
    </row>
    <row r="10543" spans="2:6" x14ac:dyDescent="0.35">
      <c r="B10543" s="752" t="s">
        <v>1700</v>
      </c>
      <c r="C10543" s="752">
        <v>4670</v>
      </c>
      <c r="D10543" s="343" t="s">
        <v>7214</v>
      </c>
      <c r="E10543" s="752" t="s">
        <v>430</v>
      </c>
      <c r="F10543" s="752" t="s">
        <v>1711</v>
      </c>
    </row>
    <row r="10544" spans="2:6" x14ac:dyDescent="0.35">
      <c r="B10544" s="752" t="s">
        <v>1700</v>
      </c>
      <c r="C10544" s="752">
        <v>4670</v>
      </c>
      <c r="D10544" s="343" t="s">
        <v>7213</v>
      </c>
      <c r="E10544" s="752" t="s">
        <v>430</v>
      </c>
      <c r="F10544" s="752" t="s">
        <v>1711</v>
      </c>
    </row>
    <row r="10545" spans="2:6" x14ac:dyDescent="0.35">
      <c r="B10545" s="752" t="s">
        <v>1700</v>
      </c>
      <c r="C10545" s="752">
        <v>4671</v>
      </c>
      <c r="D10545" s="343" t="s">
        <v>7212</v>
      </c>
      <c r="E10545" s="752" t="s">
        <v>430</v>
      </c>
      <c r="F10545" s="752" t="s">
        <v>1698</v>
      </c>
    </row>
    <row r="10546" spans="2:6" x14ac:dyDescent="0.35">
      <c r="B10546" s="752" t="s">
        <v>1700</v>
      </c>
      <c r="C10546" s="752">
        <v>4671</v>
      </c>
      <c r="D10546" s="343" t="s">
        <v>7211</v>
      </c>
      <c r="E10546" s="752" t="s">
        <v>430</v>
      </c>
      <c r="F10546" s="752" t="s">
        <v>1698</v>
      </c>
    </row>
    <row r="10547" spans="2:6" x14ac:dyDescent="0.35">
      <c r="B10547" s="752" t="s">
        <v>1700</v>
      </c>
      <c r="C10547" s="752">
        <v>4671</v>
      </c>
      <c r="D10547" s="343" t="s">
        <v>7210</v>
      </c>
      <c r="E10547" s="752" t="s">
        <v>430</v>
      </c>
      <c r="F10547" s="752" t="s">
        <v>1698</v>
      </c>
    </row>
    <row r="10548" spans="2:6" x14ac:dyDescent="0.35">
      <c r="B10548" s="752" t="s">
        <v>1700</v>
      </c>
      <c r="C10548" s="752">
        <v>4671</v>
      </c>
      <c r="D10548" s="343" t="s">
        <v>7209</v>
      </c>
      <c r="E10548" s="752" t="s">
        <v>430</v>
      </c>
      <c r="F10548" s="752" t="s">
        <v>1698</v>
      </c>
    </row>
    <row r="10549" spans="2:6" x14ac:dyDescent="0.35">
      <c r="B10549" s="752" t="s">
        <v>1700</v>
      </c>
      <c r="C10549" s="752">
        <v>4671</v>
      </c>
      <c r="D10549" s="343" t="s">
        <v>7208</v>
      </c>
      <c r="E10549" s="752" t="s">
        <v>430</v>
      </c>
      <c r="F10549" s="752" t="s">
        <v>1698</v>
      </c>
    </row>
    <row r="10550" spans="2:6" x14ac:dyDescent="0.35">
      <c r="B10550" s="752" t="s">
        <v>1700</v>
      </c>
      <c r="C10550" s="752">
        <v>4671</v>
      </c>
      <c r="D10550" s="343" t="s">
        <v>7207</v>
      </c>
      <c r="E10550" s="752" t="s">
        <v>430</v>
      </c>
      <c r="F10550" s="752" t="s">
        <v>1698</v>
      </c>
    </row>
    <row r="10551" spans="2:6" x14ac:dyDescent="0.35">
      <c r="B10551" s="752" t="s">
        <v>1700</v>
      </c>
      <c r="C10551" s="752">
        <v>4671</v>
      </c>
      <c r="D10551" s="343" t="s">
        <v>7206</v>
      </c>
      <c r="E10551" s="752" t="s">
        <v>430</v>
      </c>
      <c r="F10551" s="752" t="s">
        <v>1698</v>
      </c>
    </row>
    <row r="10552" spans="2:6" x14ac:dyDescent="0.35">
      <c r="B10552" s="752" t="s">
        <v>1700</v>
      </c>
      <c r="C10552" s="752">
        <v>4671</v>
      </c>
      <c r="D10552" s="343" t="s">
        <v>7205</v>
      </c>
      <c r="E10552" s="752" t="s">
        <v>430</v>
      </c>
      <c r="F10552" s="752" t="s">
        <v>1698</v>
      </c>
    </row>
    <row r="10553" spans="2:6" x14ac:dyDescent="0.35">
      <c r="B10553" s="752" t="s">
        <v>1700</v>
      </c>
      <c r="C10553" s="752">
        <v>4671</v>
      </c>
      <c r="D10553" s="343" t="s">
        <v>7204</v>
      </c>
      <c r="E10553" s="752" t="s">
        <v>430</v>
      </c>
      <c r="F10553" s="752" t="s">
        <v>1698</v>
      </c>
    </row>
    <row r="10554" spans="2:6" x14ac:dyDescent="0.35">
      <c r="B10554" s="752" t="s">
        <v>1700</v>
      </c>
      <c r="C10554" s="752">
        <v>4671</v>
      </c>
      <c r="D10554" s="343" t="s">
        <v>7203</v>
      </c>
      <c r="E10554" s="752" t="s">
        <v>430</v>
      </c>
      <c r="F10554" s="752" t="s">
        <v>1698</v>
      </c>
    </row>
    <row r="10555" spans="2:6" x14ac:dyDescent="0.35">
      <c r="B10555" s="752" t="s">
        <v>1700</v>
      </c>
      <c r="C10555" s="752">
        <v>4671</v>
      </c>
      <c r="D10555" s="343" t="s">
        <v>7202</v>
      </c>
      <c r="E10555" s="752" t="s">
        <v>430</v>
      </c>
      <c r="F10555" s="752" t="s">
        <v>1698</v>
      </c>
    </row>
    <row r="10556" spans="2:6" x14ac:dyDescent="0.35">
      <c r="B10556" s="752" t="s">
        <v>1700</v>
      </c>
      <c r="C10556" s="752">
        <v>4671</v>
      </c>
      <c r="D10556" s="343" t="s">
        <v>7201</v>
      </c>
      <c r="E10556" s="752" t="s">
        <v>430</v>
      </c>
      <c r="F10556" s="752" t="s">
        <v>1698</v>
      </c>
    </row>
    <row r="10557" spans="2:6" x14ac:dyDescent="0.35">
      <c r="B10557" s="752" t="s">
        <v>1700</v>
      </c>
      <c r="C10557" s="752">
        <v>4671</v>
      </c>
      <c r="D10557" s="343" t="s">
        <v>7200</v>
      </c>
      <c r="E10557" s="752" t="s">
        <v>430</v>
      </c>
      <c r="F10557" s="752" t="s">
        <v>1698</v>
      </c>
    </row>
    <row r="10558" spans="2:6" x14ac:dyDescent="0.35">
      <c r="B10558" s="752" t="s">
        <v>1700</v>
      </c>
      <c r="C10558" s="752">
        <v>4671</v>
      </c>
      <c r="D10558" s="343" t="s">
        <v>7199</v>
      </c>
      <c r="E10558" s="752" t="s">
        <v>430</v>
      </c>
      <c r="F10558" s="752" t="s">
        <v>1698</v>
      </c>
    </row>
    <row r="10559" spans="2:6" x14ac:dyDescent="0.35">
      <c r="B10559" s="752" t="s">
        <v>1700</v>
      </c>
      <c r="C10559" s="752">
        <v>4671</v>
      </c>
      <c r="D10559" s="343" t="s">
        <v>7198</v>
      </c>
      <c r="E10559" s="752" t="s">
        <v>430</v>
      </c>
      <c r="F10559" s="752" t="s">
        <v>1698</v>
      </c>
    </row>
    <row r="10560" spans="2:6" x14ac:dyDescent="0.35">
      <c r="B10560" s="752" t="s">
        <v>1700</v>
      </c>
      <c r="C10560" s="752">
        <v>4671</v>
      </c>
      <c r="D10560" s="343" t="s">
        <v>7197</v>
      </c>
      <c r="E10560" s="752" t="s">
        <v>430</v>
      </c>
      <c r="F10560" s="752" t="s">
        <v>1698</v>
      </c>
    </row>
    <row r="10561" spans="2:6" x14ac:dyDescent="0.35">
      <c r="B10561" s="752" t="s">
        <v>1700</v>
      </c>
      <c r="C10561" s="752">
        <v>4671</v>
      </c>
      <c r="D10561" s="343" t="s">
        <v>7196</v>
      </c>
      <c r="E10561" s="752" t="s">
        <v>430</v>
      </c>
      <c r="F10561" s="752" t="s">
        <v>1698</v>
      </c>
    </row>
    <row r="10562" spans="2:6" x14ac:dyDescent="0.35">
      <c r="B10562" s="752" t="s">
        <v>1700</v>
      </c>
      <c r="C10562" s="752">
        <v>4671</v>
      </c>
      <c r="D10562" s="343" t="s">
        <v>7195</v>
      </c>
      <c r="E10562" s="752" t="s">
        <v>430</v>
      </c>
      <c r="F10562" s="752" t="s">
        <v>1698</v>
      </c>
    </row>
    <row r="10563" spans="2:6" x14ac:dyDescent="0.35">
      <c r="B10563" s="752" t="s">
        <v>1700</v>
      </c>
      <c r="C10563" s="752">
        <v>4671</v>
      </c>
      <c r="D10563" s="343" t="s">
        <v>7194</v>
      </c>
      <c r="E10563" s="752" t="s">
        <v>430</v>
      </c>
      <c r="F10563" s="752" t="s">
        <v>1698</v>
      </c>
    </row>
    <row r="10564" spans="2:6" x14ac:dyDescent="0.35">
      <c r="B10564" s="752" t="s">
        <v>1700</v>
      </c>
      <c r="C10564" s="752">
        <v>4671</v>
      </c>
      <c r="D10564" s="343" t="s">
        <v>7193</v>
      </c>
      <c r="E10564" s="752" t="s">
        <v>430</v>
      </c>
      <c r="F10564" s="752" t="s">
        <v>1698</v>
      </c>
    </row>
    <row r="10565" spans="2:6" x14ac:dyDescent="0.35">
      <c r="B10565" s="752" t="s">
        <v>1700</v>
      </c>
      <c r="C10565" s="752">
        <v>4671</v>
      </c>
      <c r="D10565" s="343" t="s">
        <v>7192</v>
      </c>
      <c r="E10565" s="752" t="s">
        <v>430</v>
      </c>
      <c r="F10565" s="752" t="s">
        <v>1698</v>
      </c>
    </row>
    <row r="10566" spans="2:6" x14ac:dyDescent="0.35">
      <c r="B10566" s="752" t="s">
        <v>1700</v>
      </c>
      <c r="C10566" s="752">
        <v>4671</v>
      </c>
      <c r="D10566" s="343" t="s">
        <v>7191</v>
      </c>
      <c r="E10566" s="752" t="s">
        <v>430</v>
      </c>
      <c r="F10566" s="752" t="s">
        <v>1698</v>
      </c>
    </row>
    <row r="10567" spans="2:6" x14ac:dyDescent="0.35">
      <c r="B10567" s="752" t="s">
        <v>1700</v>
      </c>
      <c r="C10567" s="752">
        <v>4671</v>
      </c>
      <c r="D10567" s="343" t="s">
        <v>7190</v>
      </c>
      <c r="E10567" s="752" t="s">
        <v>430</v>
      </c>
      <c r="F10567" s="752" t="s">
        <v>1698</v>
      </c>
    </row>
    <row r="10568" spans="2:6" x14ac:dyDescent="0.35">
      <c r="B10568" s="752" t="s">
        <v>1700</v>
      </c>
      <c r="C10568" s="752">
        <v>4671</v>
      </c>
      <c r="D10568" s="343" t="s">
        <v>7189</v>
      </c>
      <c r="E10568" s="752" t="s">
        <v>430</v>
      </c>
      <c r="F10568" s="752" t="s">
        <v>1698</v>
      </c>
    </row>
    <row r="10569" spans="2:6" x14ac:dyDescent="0.35">
      <c r="B10569" s="752" t="s">
        <v>1700</v>
      </c>
      <c r="C10569" s="752">
        <v>4671</v>
      </c>
      <c r="D10569" s="343" t="s">
        <v>7188</v>
      </c>
      <c r="E10569" s="752" t="s">
        <v>430</v>
      </c>
      <c r="F10569" s="752" t="s">
        <v>1698</v>
      </c>
    </row>
    <row r="10570" spans="2:6" x14ac:dyDescent="0.35">
      <c r="B10570" s="752" t="s">
        <v>1700</v>
      </c>
      <c r="C10570" s="752">
        <v>4671</v>
      </c>
      <c r="D10570" s="343" t="s">
        <v>7187</v>
      </c>
      <c r="E10570" s="752" t="s">
        <v>430</v>
      </c>
      <c r="F10570" s="752" t="s">
        <v>1698</v>
      </c>
    </row>
    <row r="10571" spans="2:6" x14ac:dyDescent="0.35">
      <c r="B10571" s="752" t="s">
        <v>1700</v>
      </c>
      <c r="C10571" s="752">
        <v>4671</v>
      </c>
      <c r="D10571" s="343" t="s">
        <v>7186</v>
      </c>
      <c r="E10571" s="752" t="s">
        <v>430</v>
      </c>
      <c r="F10571" s="752" t="s">
        <v>1698</v>
      </c>
    </row>
    <row r="10572" spans="2:6" x14ac:dyDescent="0.35">
      <c r="B10572" s="752" t="s">
        <v>1700</v>
      </c>
      <c r="C10572" s="752">
        <v>4671</v>
      </c>
      <c r="D10572" s="343" t="s">
        <v>7185</v>
      </c>
      <c r="E10572" s="752" t="s">
        <v>430</v>
      </c>
      <c r="F10572" s="752" t="s">
        <v>1698</v>
      </c>
    </row>
    <row r="10573" spans="2:6" x14ac:dyDescent="0.35">
      <c r="B10573" s="752" t="s">
        <v>1700</v>
      </c>
      <c r="C10573" s="752">
        <v>4671</v>
      </c>
      <c r="D10573" s="343" t="s">
        <v>5755</v>
      </c>
      <c r="E10573" s="752" t="s">
        <v>430</v>
      </c>
      <c r="F10573" s="752" t="s">
        <v>1698</v>
      </c>
    </row>
    <row r="10574" spans="2:6" x14ac:dyDescent="0.35">
      <c r="B10574" s="752" t="s">
        <v>1700</v>
      </c>
      <c r="C10574" s="752">
        <v>4671</v>
      </c>
      <c r="D10574" s="343" t="s">
        <v>5732</v>
      </c>
      <c r="E10574" s="752" t="s">
        <v>430</v>
      </c>
      <c r="F10574" s="752" t="s">
        <v>1698</v>
      </c>
    </row>
    <row r="10575" spans="2:6" x14ac:dyDescent="0.35">
      <c r="B10575" s="752" t="s">
        <v>1700</v>
      </c>
      <c r="C10575" s="752">
        <v>4671</v>
      </c>
      <c r="D10575" s="343" t="s">
        <v>7184</v>
      </c>
      <c r="E10575" s="752" t="s">
        <v>430</v>
      </c>
      <c r="F10575" s="752" t="s">
        <v>1698</v>
      </c>
    </row>
    <row r="10576" spans="2:6" x14ac:dyDescent="0.35">
      <c r="B10576" s="752" t="s">
        <v>1700</v>
      </c>
      <c r="C10576" s="752">
        <v>4671</v>
      </c>
      <c r="D10576" s="343" t="s">
        <v>7183</v>
      </c>
      <c r="E10576" s="752" t="s">
        <v>430</v>
      </c>
      <c r="F10576" s="752" t="s">
        <v>1698</v>
      </c>
    </row>
    <row r="10577" spans="2:6" x14ac:dyDescent="0.35">
      <c r="B10577" s="752" t="s">
        <v>1700</v>
      </c>
      <c r="C10577" s="752">
        <v>4671</v>
      </c>
      <c r="D10577" s="343" t="s">
        <v>7182</v>
      </c>
      <c r="E10577" s="752" t="s">
        <v>430</v>
      </c>
      <c r="F10577" s="752" t="s">
        <v>1698</v>
      </c>
    </row>
    <row r="10578" spans="2:6" x14ac:dyDescent="0.35">
      <c r="B10578" s="752" t="s">
        <v>1700</v>
      </c>
      <c r="C10578" s="752">
        <v>4671</v>
      </c>
      <c r="D10578" s="343" t="s">
        <v>7181</v>
      </c>
      <c r="E10578" s="752" t="s">
        <v>430</v>
      </c>
      <c r="F10578" s="752" t="s">
        <v>1698</v>
      </c>
    </row>
    <row r="10579" spans="2:6" x14ac:dyDescent="0.35">
      <c r="B10579" s="752" t="s">
        <v>1700</v>
      </c>
      <c r="C10579" s="752">
        <v>4671</v>
      </c>
      <c r="D10579" s="343" t="s">
        <v>7180</v>
      </c>
      <c r="E10579" s="752" t="s">
        <v>430</v>
      </c>
      <c r="F10579" s="752" t="s">
        <v>1698</v>
      </c>
    </row>
    <row r="10580" spans="2:6" x14ac:dyDescent="0.35">
      <c r="B10580" s="752" t="s">
        <v>1700</v>
      </c>
      <c r="C10580" s="752">
        <v>4673</v>
      </c>
      <c r="D10580" s="343" t="s">
        <v>7179</v>
      </c>
      <c r="E10580" s="752" t="s">
        <v>430</v>
      </c>
      <c r="F10580" s="752" t="s">
        <v>1698</v>
      </c>
    </row>
    <row r="10581" spans="2:6" x14ac:dyDescent="0.35">
      <c r="B10581" s="752" t="s">
        <v>1700</v>
      </c>
      <c r="C10581" s="752">
        <v>4673</v>
      </c>
      <c r="D10581" s="343" t="s">
        <v>2342</v>
      </c>
      <c r="E10581" s="752" t="s">
        <v>430</v>
      </c>
      <c r="F10581" s="752" t="s">
        <v>1698</v>
      </c>
    </row>
    <row r="10582" spans="2:6" x14ac:dyDescent="0.35">
      <c r="B10582" s="752" t="s">
        <v>1700</v>
      </c>
      <c r="C10582" s="752">
        <v>4673</v>
      </c>
      <c r="D10582" s="343" t="s">
        <v>7178</v>
      </c>
      <c r="E10582" s="752" t="s">
        <v>430</v>
      </c>
      <c r="F10582" s="752" t="s">
        <v>1698</v>
      </c>
    </row>
    <row r="10583" spans="2:6" x14ac:dyDescent="0.35">
      <c r="B10583" s="752" t="s">
        <v>1700</v>
      </c>
      <c r="C10583" s="752">
        <v>4674</v>
      </c>
      <c r="D10583" s="343" t="s">
        <v>7177</v>
      </c>
      <c r="E10583" s="752" t="s">
        <v>430</v>
      </c>
      <c r="F10583" s="752" t="s">
        <v>1698</v>
      </c>
    </row>
    <row r="10584" spans="2:6" x14ac:dyDescent="0.35">
      <c r="B10584" s="752" t="s">
        <v>1700</v>
      </c>
      <c r="C10584" s="752">
        <v>4674</v>
      </c>
      <c r="D10584" s="343" t="s">
        <v>7176</v>
      </c>
      <c r="E10584" s="752" t="s">
        <v>430</v>
      </c>
      <c r="F10584" s="752" t="s">
        <v>1698</v>
      </c>
    </row>
    <row r="10585" spans="2:6" x14ac:dyDescent="0.35">
      <c r="B10585" s="752" t="s">
        <v>1700</v>
      </c>
      <c r="C10585" s="752">
        <v>4674</v>
      </c>
      <c r="D10585" s="343" t="s">
        <v>5311</v>
      </c>
      <c r="E10585" s="752" t="s">
        <v>430</v>
      </c>
      <c r="F10585" s="752" t="s">
        <v>1698</v>
      </c>
    </row>
    <row r="10586" spans="2:6" x14ac:dyDescent="0.35">
      <c r="B10586" s="752" t="s">
        <v>1700</v>
      </c>
      <c r="C10586" s="752">
        <v>4674</v>
      </c>
      <c r="D10586" s="343" t="s">
        <v>7175</v>
      </c>
      <c r="E10586" s="752" t="s">
        <v>430</v>
      </c>
      <c r="F10586" s="752" t="s">
        <v>1698</v>
      </c>
    </row>
    <row r="10587" spans="2:6" x14ac:dyDescent="0.35">
      <c r="B10587" s="752" t="s">
        <v>1700</v>
      </c>
      <c r="C10587" s="752">
        <v>4674</v>
      </c>
      <c r="D10587" s="343" t="s">
        <v>7174</v>
      </c>
      <c r="E10587" s="752" t="s">
        <v>430</v>
      </c>
      <c r="F10587" s="752" t="s">
        <v>1698</v>
      </c>
    </row>
    <row r="10588" spans="2:6" x14ac:dyDescent="0.35">
      <c r="B10588" s="752" t="s">
        <v>1700</v>
      </c>
      <c r="C10588" s="752">
        <v>4674</v>
      </c>
      <c r="D10588" s="343" t="s">
        <v>7173</v>
      </c>
      <c r="E10588" s="752" t="s">
        <v>430</v>
      </c>
      <c r="F10588" s="752" t="s">
        <v>1698</v>
      </c>
    </row>
    <row r="10589" spans="2:6" x14ac:dyDescent="0.35">
      <c r="B10589" s="752" t="s">
        <v>1700</v>
      </c>
      <c r="C10589" s="752">
        <v>4674</v>
      </c>
      <c r="D10589" s="343" t="s">
        <v>5055</v>
      </c>
      <c r="E10589" s="752" t="s">
        <v>430</v>
      </c>
      <c r="F10589" s="752" t="s">
        <v>1698</v>
      </c>
    </row>
    <row r="10590" spans="2:6" x14ac:dyDescent="0.35">
      <c r="B10590" s="752" t="s">
        <v>1700</v>
      </c>
      <c r="C10590" s="752">
        <v>4674</v>
      </c>
      <c r="D10590" s="343" t="s">
        <v>7172</v>
      </c>
      <c r="E10590" s="752" t="s">
        <v>430</v>
      </c>
      <c r="F10590" s="752" t="s">
        <v>1698</v>
      </c>
    </row>
    <row r="10591" spans="2:6" x14ac:dyDescent="0.35">
      <c r="B10591" s="752" t="s">
        <v>1700</v>
      </c>
      <c r="C10591" s="752">
        <v>4674</v>
      </c>
      <c r="D10591" s="343" t="s">
        <v>5460</v>
      </c>
      <c r="E10591" s="752" t="s">
        <v>430</v>
      </c>
      <c r="F10591" s="752" t="s">
        <v>1698</v>
      </c>
    </row>
    <row r="10592" spans="2:6" x14ac:dyDescent="0.35">
      <c r="B10592" s="752" t="s">
        <v>1700</v>
      </c>
      <c r="C10592" s="752">
        <v>4676</v>
      </c>
      <c r="D10592" s="343" t="s">
        <v>7171</v>
      </c>
      <c r="E10592" s="752" t="s">
        <v>430</v>
      </c>
      <c r="F10592" s="752" t="s">
        <v>1698</v>
      </c>
    </row>
    <row r="10593" spans="2:6" x14ac:dyDescent="0.35">
      <c r="B10593" s="752" t="s">
        <v>1700</v>
      </c>
      <c r="C10593" s="752">
        <v>4676</v>
      </c>
      <c r="D10593" s="343" t="s">
        <v>7170</v>
      </c>
      <c r="E10593" s="752" t="s">
        <v>430</v>
      </c>
      <c r="F10593" s="752" t="s">
        <v>1698</v>
      </c>
    </row>
    <row r="10594" spans="2:6" x14ac:dyDescent="0.35">
      <c r="B10594" s="752" t="s">
        <v>1700</v>
      </c>
      <c r="C10594" s="752">
        <v>4677</v>
      </c>
      <c r="D10594" s="343" t="s">
        <v>7169</v>
      </c>
      <c r="E10594" s="752" t="s">
        <v>430</v>
      </c>
      <c r="F10594" s="752" t="s">
        <v>1711</v>
      </c>
    </row>
    <row r="10595" spans="2:6" x14ac:dyDescent="0.35">
      <c r="B10595" s="752" t="s">
        <v>1700</v>
      </c>
      <c r="C10595" s="752">
        <v>4677</v>
      </c>
      <c r="D10595" s="343" t="s">
        <v>7168</v>
      </c>
      <c r="E10595" s="752" t="s">
        <v>430</v>
      </c>
      <c r="F10595" s="752" t="s">
        <v>1698</v>
      </c>
    </row>
    <row r="10596" spans="2:6" x14ac:dyDescent="0.35">
      <c r="B10596" s="752" t="s">
        <v>1700</v>
      </c>
      <c r="C10596" s="752">
        <v>4677</v>
      </c>
      <c r="D10596" s="343" t="s">
        <v>7167</v>
      </c>
      <c r="E10596" s="752" t="s">
        <v>430</v>
      </c>
      <c r="F10596" s="752" t="s">
        <v>1698</v>
      </c>
    </row>
    <row r="10597" spans="2:6" x14ac:dyDescent="0.35">
      <c r="B10597" s="752" t="s">
        <v>1700</v>
      </c>
      <c r="C10597" s="752">
        <v>4677</v>
      </c>
      <c r="D10597" s="343" t="s">
        <v>7166</v>
      </c>
      <c r="E10597" s="752" t="s">
        <v>430</v>
      </c>
      <c r="F10597" s="752" t="s">
        <v>1698</v>
      </c>
    </row>
    <row r="10598" spans="2:6" x14ac:dyDescent="0.35">
      <c r="B10598" s="752" t="s">
        <v>1700</v>
      </c>
      <c r="C10598" s="752">
        <v>4677</v>
      </c>
      <c r="D10598" s="343" t="s">
        <v>7165</v>
      </c>
      <c r="E10598" s="752" t="s">
        <v>430</v>
      </c>
      <c r="F10598" s="752" t="s">
        <v>1698</v>
      </c>
    </row>
    <row r="10599" spans="2:6" x14ac:dyDescent="0.35">
      <c r="B10599" s="752" t="s">
        <v>1700</v>
      </c>
      <c r="C10599" s="752">
        <v>4677</v>
      </c>
      <c r="D10599" s="343" t="s">
        <v>7164</v>
      </c>
      <c r="E10599" s="752" t="s">
        <v>430</v>
      </c>
      <c r="F10599" s="752" t="s">
        <v>1698</v>
      </c>
    </row>
    <row r="10600" spans="2:6" x14ac:dyDescent="0.35">
      <c r="B10600" s="752" t="s">
        <v>1700</v>
      </c>
      <c r="C10600" s="752">
        <v>4677</v>
      </c>
      <c r="D10600" s="343" t="s">
        <v>1799</v>
      </c>
      <c r="E10600" s="752" t="s">
        <v>430</v>
      </c>
      <c r="F10600" s="752" t="s">
        <v>1698</v>
      </c>
    </row>
    <row r="10601" spans="2:6" x14ac:dyDescent="0.35">
      <c r="B10601" s="752" t="s">
        <v>1700</v>
      </c>
      <c r="C10601" s="752">
        <v>4677</v>
      </c>
      <c r="D10601" s="343" t="s">
        <v>7163</v>
      </c>
      <c r="E10601" s="752" t="s">
        <v>430</v>
      </c>
      <c r="F10601" s="752" t="s">
        <v>1711</v>
      </c>
    </row>
    <row r="10602" spans="2:6" x14ac:dyDescent="0.35">
      <c r="B10602" s="752" t="s">
        <v>1700</v>
      </c>
      <c r="C10602" s="752">
        <v>4678</v>
      </c>
      <c r="D10602" s="343" t="s">
        <v>7162</v>
      </c>
      <c r="E10602" s="752" t="s">
        <v>430</v>
      </c>
      <c r="F10602" s="752" t="s">
        <v>1698</v>
      </c>
    </row>
    <row r="10603" spans="2:6" x14ac:dyDescent="0.35">
      <c r="B10603" s="752" t="s">
        <v>1700</v>
      </c>
      <c r="C10603" s="752">
        <v>4678</v>
      </c>
      <c r="D10603" s="343" t="s">
        <v>7161</v>
      </c>
      <c r="E10603" s="752" t="s">
        <v>430</v>
      </c>
      <c r="F10603" s="752" t="s">
        <v>1698</v>
      </c>
    </row>
    <row r="10604" spans="2:6" x14ac:dyDescent="0.35">
      <c r="B10604" s="752" t="s">
        <v>1700</v>
      </c>
      <c r="C10604" s="752">
        <v>4678</v>
      </c>
      <c r="D10604" s="343" t="s">
        <v>7160</v>
      </c>
      <c r="E10604" s="752" t="s">
        <v>430</v>
      </c>
      <c r="F10604" s="752" t="s">
        <v>1698</v>
      </c>
    </row>
    <row r="10605" spans="2:6" x14ac:dyDescent="0.35">
      <c r="B10605" s="752" t="s">
        <v>1700</v>
      </c>
      <c r="C10605" s="752">
        <v>4678</v>
      </c>
      <c r="D10605" s="343" t="s">
        <v>7159</v>
      </c>
      <c r="E10605" s="752" t="s">
        <v>430</v>
      </c>
      <c r="F10605" s="752" t="s">
        <v>1698</v>
      </c>
    </row>
    <row r="10606" spans="2:6" x14ac:dyDescent="0.35">
      <c r="B10606" s="752" t="s">
        <v>1700</v>
      </c>
      <c r="C10606" s="752">
        <v>4680</v>
      </c>
      <c r="D10606" s="343" t="s">
        <v>7158</v>
      </c>
      <c r="E10606" s="752" t="s">
        <v>430</v>
      </c>
      <c r="F10606" s="752" t="s">
        <v>1698</v>
      </c>
    </row>
    <row r="10607" spans="2:6" x14ac:dyDescent="0.35">
      <c r="B10607" s="752" t="s">
        <v>1700</v>
      </c>
      <c r="C10607" s="752">
        <v>4680</v>
      </c>
      <c r="D10607" s="343" t="s">
        <v>7157</v>
      </c>
      <c r="E10607" s="752" t="s">
        <v>430</v>
      </c>
      <c r="F10607" s="752" t="s">
        <v>1711</v>
      </c>
    </row>
    <row r="10608" spans="2:6" x14ac:dyDescent="0.35">
      <c r="B10608" s="752" t="s">
        <v>1700</v>
      </c>
      <c r="C10608" s="752">
        <v>4680</v>
      </c>
      <c r="D10608" s="343" t="s">
        <v>7156</v>
      </c>
      <c r="E10608" s="752" t="s">
        <v>430</v>
      </c>
      <c r="F10608" s="752" t="s">
        <v>1711</v>
      </c>
    </row>
    <row r="10609" spans="2:6" x14ac:dyDescent="0.35">
      <c r="B10609" s="752" t="s">
        <v>1700</v>
      </c>
      <c r="C10609" s="752">
        <v>4680</v>
      </c>
      <c r="D10609" s="343" t="s">
        <v>7155</v>
      </c>
      <c r="E10609" s="752" t="s">
        <v>430</v>
      </c>
      <c r="F10609" s="752" t="s">
        <v>1711</v>
      </c>
    </row>
    <row r="10610" spans="2:6" x14ac:dyDescent="0.35">
      <c r="B10610" s="752" t="s">
        <v>1700</v>
      </c>
      <c r="C10610" s="752">
        <v>4680</v>
      </c>
      <c r="D10610" s="343" t="s">
        <v>7154</v>
      </c>
      <c r="E10610" s="752" t="s">
        <v>430</v>
      </c>
      <c r="F10610" s="752" t="s">
        <v>1711</v>
      </c>
    </row>
    <row r="10611" spans="2:6" x14ac:dyDescent="0.35">
      <c r="B10611" s="752" t="s">
        <v>1700</v>
      </c>
      <c r="C10611" s="752">
        <v>4680</v>
      </c>
      <c r="D10611" s="343" t="s">
        <v>7153</v>
      </c>
      <c r="E10611" s="752" t="s">
        <v>430</v>
      </c>
      <c r="F10611" s="752" t="s">
        <v>1711</v>
      </c>
    </row>
    <row r="10612" spans="2:6" x14ac:dyDescent="0.35">
      <c r="B10612" s="752" t="s">
        <v>1700</v>
      </c>
      <c r="C10612" s="752">
        <v>4680</v>
      </c>
      <c r="D10612" s="343" t="s">
        <v>7152</v>
      </c>
      <c r="E10612" s="752" t="s">
        <v>430</v>
      </c>
      <c r="F10612" s="752" t="s">
        <v>1711</v>
      </c>
    </row>
    <row r="10613" spans="2:6" x14ac:dyDescent="0.35">
      <c r="B10613" s="752" t="s">
        <v>1700</v>
      </c>
      <c r="C10613" s="752">
        <v>4680</v>
      </c>
      <c r="D10613" s="343" t="s">
        <v>7151</v>
      </c>
      <c r="E10613" s="752" t="s">
        <v>430</v>
      </c>
      <c r="F10613" s="752" t="s">
        <v>1711</v>
      </c>
    </row>
    <row r="10614" spans="2:6" x14ac:dyDescent="0.35">
      <c r="B10614" s="752" t="s">
        <v>1700</v>
      </c>
      <c r="C10614" s="752">
        <v>4680</v>
      </c>
      <c r="D10614" s="343" t="s">
        <v>7150</v>
      </c>
      <c r="E10614" s="752" t="s">
        <v>430</v>
      </c>
      <c r="F10614" s="752" t="s">
        <v>1711</v>
      </c>
    </row>
    <row r="10615" spans="2:6" x14ac:dyDescent="0.35">
      <c r="B10615" s="752" t="s">
        <v>1700</v>
      </c>
      <c r="C10615" s="752">
        <v>4680</v>
      </c>
      <c r="D10615" s="343" t="s">
        <v>7149</v>
      </c>
      <c r="E10615" s="752" t="s">
        <v>430</v>
      </c>
      <c r="F10615" s="752" t="s">
        <v>1711</v>
      </c>
    </row>
    <row r="10616" spans="2:6" x14ac:dyDescent="0.35">
      <c r="B10616" s="752" t="s">
        <v>1700</v>
      </c>
      <c r="C10616" s="752">
        <v>4680</v>
      </c>
      <c r="D10616" s="343" t="s">
        <v>4618</v>
      </c>
      <c r="E10616" s="752" t="s">
        <v>430</v>
      </c>
      <c r="F10616" s="752" t="s">
        <v>1711</v>
      </c>
    </row>
    <row r="10617" spans="2:6" x14ac:dyDescent="0.35">
      <c r="B10617" s="752" t="s">
        <v>1700</v>
      </c>
      <c r="C10617" s="752">
        <v>4680</v>
      </c>
      <c r="D10617" s="343" t="s">
        <v>7148</v>
      </c>
      <c r="E10617" s="752" t="s">
        <v>430</v>
      </c>
      <c r="F10617" s="752" t="s">
        <v>1711</v>
      </c>
    </row>
    <row r="10618" spans="2:6" x14ac:dyDescent="0.35">
      <c r="B10618" s="752" t="s">
        <v>1700</v>
      </c>
      <c r="C10618" s="752">
        <v>4680</v>
      </c>
      <c r="D10618" s="343" t="s">
        <v>7147</v>
      </c>
      <c r="E10618" s="752" t="s">
        <v>430</v>
      </c>
      <c r="F10618" s="752" t="s">
        <v>1711</v>
      </c>
    </row>
    <row r="10619" spans="2:6" x14ac:dyDescent="0.35">
      <c r="B10619" s="752" t="s">
        <v>1700</v>
      </c>
      <c r="C10619" s="752">
        <v>4680</v>
      </c>
      <c r="D10619" s="343" t="s">
        <v>2003</v>
      </c>
      <c r="E10619" s="752" t="s">
        <v>430</v>
      </c>
      <c r="F10619" s="752" t="s">
        <v>1711</v>
      </c>
    </row>
    <row r="10620" spans="2:6" x14ac:dyDescent="0.35">
      <c r="B10620" s="752" t="s">
        <v>1700</v>
      </c>
      <c r="C10620" s="752">
        <v>4680</v>
      </c>
      <c r="D10620" s="343" t="s">
        <v>7146</v>
      </c>
      <c r="E10620" s="752" t="s">
        <v>430</v>
      </c>
      <c r="F10620" s="752" t="s">
        <v>1711</v>
      </c>
    </row>
    <row r="10621" spans="2:6" x14ac:dyDescent="0.35">
      <c r="B10621" s="752" t="s">
        <v>1700</v>
      </c>
      <c r="C10621" s="752">
        <v>4680</v>
      </c>
      <c r="D10621" s="343" t="s">
        <v>7145</v>
      </c>
      <c r="E10621" s="752" t="s">
        <v>430</v>
      </c>
      <c r="F10621" s="752" t="s">
        <v>1711</v>
      </c>
    </row>
    <row r="10622" spans="2:6" x14ac:dyDescent="0.35">
      <c r="B10622" s="752" t="s">
        <v>1700</v>
      </c>
      <c r="C10622" s="752">
        <v>4680</v>
      </c>
      <c r="D10622" s="343" t="s">
        <v>7144</v>
      </c>
      <c r="E10622" s="752" t="s">
        <v>430</v>
      </c>
      <c r="F10622" s="752" t="s">
        <v>1711</v>
      </c>
    </row>
    <row r="10623" spans="2:6" x14ac:dyDescent="0.35">
      <c r="B10623" s="752" t="s">
        <v>1700</v>
      </c>
      <c r="C10623" s="752">
        <v>4680</v>
      </c>
      <c r="D10623" s="343" t="s">
        <v>7143</v>
      </c>
      <c r="E10623" s="752" t="s">
        <v>430</v>
      </c>
      <c r="F10623" s="752" t="s">
        <v>1711</v>
      </c>
    </row>
    <row r="10624" spans="2:6" x14ac:dyDescent="0.35">
      <c r="B10624" s="752" t="s">
        <v>1700</v>
      </c>
      <c r="C10624" s="752">
        <v>4680</v>
      </c>
      <c r="D10624" s="343" t="s">
        <v>7142</v>
      </c>
      <c r="E10624" s="752" t="s">
        <v>430</v>
      </c>
      <c r="F10624" s="752" t="s">
        <v>1711</v>
      </c>
    </row>
    <row r="10625" spans="2:6" x14ac:dyDescent="0.35">
      <c r="B10625" s="752" t="s">
        <v>1700</v>
      </c>
      <c r="C10625" s="752">
        <v>4680</v>
      </c>
      <c r="D10625" s="343" t="s">
        <v>7141</v>
      </c>
      <c r="E10625" s="752" t="s">
        <v>430</v>
      </c>
      <c r="F10625" s="752" t="s">
        <v>1711</v>
      </c>
    </row>
    <row r="10626" spans="2:6" x14ac:dyDescent="0.35">
      <c r="B10626" s="752" t="s">
        <v>1700</v>
      </c>
      <c r="C10626" s="752">
        <v>4680</v>
      </c>
      <c r="D10626" s="343" t="s">
        <v>7140</v>
      </c>
      <c r="E10626" s="752" t="s">
        <v>430</v>
      </c>
      <c r="F10626" s="752" t="s">
        <v>1711</v>
      </c>
    </row>
    <row r="10627" spans="2:6" x14ac:dyDescent="0.35">
      <c r="B10627" s="752" t="s">
        <v>1700</v>
      </c>
      <c r="C10627" s="752">
        <v>4680</v>
      </c>
      <c r="D10627" s="343" t="s">
        <v>7139</v>
      </c>
      <c r="E10627" s="752" t="s">
        <v>430</v>
      </c>
      <c r="F10627" s="752" t="s">
        <v>1711</v>
      </c>
    </row>
    <row r="10628" spans="2:6" x14ac:dyDescent="0.35">
      <c r="B10628" s="752" t="s">
        <v>1700</v>
      </c>
      <c r="C10628" s="752">
        <v>4680</v>
      </c>
      <c r="D10628" s="343" t="s">
        <v>7138</v>
      </c>
      <c r="E10628" s="752" t="s">
        <v>430</v>
      </c>
      <c r="F10628" s="752" t="s">
        <v>1711</v>
      </c>
    </row>
    <row r="10629" spans="2:6" x14ac:dyDescent="0.35">
      <c r="B10629" s="752" t="s">
        <v>1700</v>
      </c>
      <c r="C10629" s="752">
        <v>4680</v>
      </c>
      <c r="D10629" s="343" t="s">
        <v>7137</v>
      </c>
      <c r="E10629" s="752" t="s">
        <v>430</v>
      </c>
      <c r="F10629" s="752" t="s">
        <v>1711</v>
      </c>
    </row>
    <row r="10630" spans="2:6" x14ac:dyDescent="0.35">
      <c r="B10630" s="752" t="s">
        <v>1700</v>
      </c>
      <c r="C10630" s="752">
        <v>4680</v>
      </c>
      <c r="D10630" s="343" t="s">
        <v>7136</v>
      </c>
      <c r="E10630" s="752" t="s">
        <v>430</v>
      </c>
      <c r="F10630" s="752" t="s">
        <v>1711</v>
      </c>
    </row>
    <row r="10631" spans="2:6" x14ac:dyDescent="0.35">
      <c r="B10631" s="752" t="s">
        <v>1700</v>
      </c>
      <c r="C10631" s="752">
        <v>4680</v>
      </c>
      <c r="D10631" s="343" t="s">
        <v>7135</v>
      </c>
      <c r="E10631" s="752" t="s">
        <v>430</v>
      </c>
      <c r="F10631" s="752" t="s">
        <v>1711</v>
      </c>
    </row>
    <row r="10632" spans="2:6" x14ac:dyDescent="0.35">
      <c r="B10632" s="752" t="s">
        <v>1700</v>
      </c>
      <c r="C10632" s="752">
        <v>4680</v>
      </c>
      <c r="D10632" s="343" t="s">
        <v>7134</v>
      </c>
      <c r="E10632" s="752" t="s">
        <v>430</v>
      </c>
      <c r="F10632" s="752" t="s">
        <v>1711</v>
      </c>
    </row>
    <row r="10633" spans="2:6" x14ac:dyDescent="0.35">
      <c r="B10633" s="752" t="s">
        <v>1700</v>
      </c>
      <c r="C10633" s="752">
        <v>4680</v>
      </c>
      <c r="D10633" s="343" t="s">
        <v>7133</v>
      </c>
      <c r="E10633" s="752" t="s">
        <v>430</v>
      </c>
      <c r="F10633" s="752" t="s">
        <v>1711</v>
      </c>
    </row>
    <row r="10634" spans="2:6" x14ac:dyDescent="0.35">
      <c r="B10634" s="752" t="s">
        <v>1700</v>
      </c>
      <c r="C10634" s="752">
        <v>4680</v>
      </c>
      <c r="D10634" s="343" t="s">
        <v>7132</v>
      </c>
      <c r="E10634" s="752" t="s">
        <v>430</v>
      </c>
      <c r="F10634" s="752" t="s">
        <v>1711</v>
      </c>
    </row>
    <row r="10635" spans="2:6" x14ac:dyDescent="0.35">
      <c r="B10635" s="752" t="s">
        <v>1700</v>
      </c>
      <c r="C10635" s="752">
        <v>4680</v>
      </c>
      <c r="D10635" s="343" t="s">
        <v>7131</v>
      </c>
      <c r="E10635" s="752" t="s">
        <v>430</v>
      </c>
      <c r="F10635" s="752" t="s">
        <v>1711</v>
      </c>
    </row>
    <row r="10636" spans="2:6" x14ac:dyDescent="0.35">
      <c r="B10636" s="752" t="s">
        <v>1700</v>
      </c>
      <c r="C10636" s="752">
        <v>4680</v>
      </c>
      <c r="D10636" s="343" t="s">
        <v>7130</v>
      </c>
      <c r="E10636" s="752" t="s">
        <v>430</v>
      </c>
      <c r="F10636" s="752" t="s">
        <v>1698</v>
      </c>
    </row>
    <row r="10637" spans="2:6" x14ac:dyDescent="0.35">
      <c r="B10637" s="752" t="s">
        <v>1700</v>
      </c>
      <c r="C10637" s="752">
        <v>4680</v>
      </c>
      <c r="D10637" s="343" t="s">
        <v>7129</v>
      </c>
      <c r="E10637" s="752" t="s">
        <v>430</v>
      </c>
      <c r="F10637" s="752" t="s">
        <v>1711</v>
      </c>
    </row>
    <row r="10638" spans="2:6" x14ac:dyDescent="0.35">
      <c r="B10638" s="752" t="s">
        <v>1700</v>
      </c>
      <c r="C10638" s="752">
        <v>4680</v>
      </c>
      <c r="D10638" s="343" t="s">
        <v>7128</v>
      </c>
      <c r="E10638" s="752" t="s">
        <v>430</v>
      </c>
      <c r="F10638" s="752" t="s">
        <v>1711</v>
      </c>
    </row>
    <row r="10639" spans="2:6" x14ac:dyDescent="0.35">
      <c r="B10639" s="752" t="s">
        <v>1700</v>
      </c>
      <c r="C10639" s="752">
        <v>4680</v>
      </c>
      <c r="D10639" s="343" t="s">
        <v>7127</v>
      </c>
      <c r="E10639" s="752" t="s">
        <v>430</v>
      </c>
      <c r="F10639" s="752" t="s">
        <v>1711</v>
      </c>
    </row>
    <row r="10640" spans="2:6" x14ac:dyDescent="0.35">
      <c r="B10640" s="752" t="s">
        <v>1700</v>
      </c>
      <c r="C10640" s="752">
        <v>4680</v>
      </c>
      <c r="D10640" s="343" t="s">
        <v>7126</v>
      </c>
      <c r="E10640" s="752" t="s">
        <v>430</v>
      </c>
      <c r="F10640" s="752" t="s">
        <v>1711</v>
      </c>
    </row>
    <row r="10641" spans="2:6" x14ac:dyDescent="0.35">
      <c r="B10641" s="752" t="s">
        <v>1700</v>
      </c>
      <c r="C10641" s="752">
        <v>4680</v>
      </c>
      <c r="D10641" s="343" t="s">
        <v>7125</v>
      </c>
      <c r="E10641" s="752" t="s">
        <v>430</v>
      </c>
      <c r="F10641" s="752" t="s">
        <v>1711</v>
      </c>
    </row>
    <row r="10642" spans="2:6" x14ac:dyDescent="0.35">
      <c r="B10642" s="752" t="s">
        <v>1700</v>
      </c>
      <c r="C10642" s="752">
        <v>4680</v>
      </c>
      <c r="D10642" s="343" t="s">
        <v>7124</v>
      </c>
      <c r="E10642" s="752" t="s">
        <v>430</v>
      </c>
      <c r="F10642" s="752" t="s">
        <v>1711</v>
      </c>
    </row>
    <row r="10643" spans="2:6" x14ac:dyDescent="0.35">
      <c r="B10643" s="752" t="s">
        <v>1700</v>
      </c>
      <c r="C10643" s="752">
        <v>4680</v>
      </c>
      <c r="D10643" s="343" t="s">
        <v>7123</v>
      </c>
      <c r="E10643" s="752" t="s">
        <v>430</v>
      </c>
      <c r="F10643" s="752" t="s">
        <v>1711</v>
      </c>
    </row>
    <row r="10644" spans="2:6" x14ac:dyDescent="0.35">
      <c r="B10644" s="752" t="s">
        <v>1700</v>
      </c>
      <c r="C10644" s="752">
        <v>4680</v>
      </c>
      <c r="D10644" s="343" t="s">
        <v>7122</v>
      </c>
      <c r="E10644" s="752" t="s">
        <v>430</v>
      </c>
      <c r="F10644" s="752" t="s">
        <v>1711</v>
      </c>
    </row>
    <row r="10645" spans="2:6" x14ac:dyDescent="0.35">
      <c r="B10645" s="752" t="s">
        <v>1700</v>
      </c>
      <c r="C10645" s="752">
        <v>4680</v>
      </c>
      <c r="D10645" s="343" t="s">
        <v>7121</v>
      </c>
      <c r="E10645" s="752" t="s">
        <v>430</v>
      </c>
      <c r="F10645" s="752" t="s">
        <v>1711</v>
      </c>
    </row>
    <row r="10646" spans="2:6" x14ac:dyDescent="0.35">
      <c r="B10646" s="752" t="s">
        <v>1700</v>
      </c>
      <c r="C10646" s="752">
        <v>4694</v>
      </c>
      <c r="D10646" s="343" t="s">
        <v>7120</v>
      </c>
      <c r="E10646" s="752" t="s">
        <v>430</v>
      </c>
      <c r="F10646" s="752" t="s">
        <v>1698</v>
      </c>
    </row>
    <row r="10647" spans="2:6" x14ac:dyDescent="0.35">
      <c r="B10647" s="752" t="s">
        <v>1700</v>
      </c>
      <c r="C10647" s="752">
        <v>4694</v>
      </c>
      <c r="D10647" s="343" t="s">
        <v>7119</v>
      </c>
      <c r="E10647" s="752" t="s">
        <v>430</v>
      </c>
      <c r="F10647" s="752" t="s">
        <v>1698</v>
      </c>
    </row>
    <row r="10648" spans="2:6" x14ac:dyDescent="0.35">
      <c r="B10648" s="752" t="s">
        <v>1700</v>
      </c>
      <c r="C10648" s="752">
        <v>4694</v>
      </c>
      <c r="D10648" s="343" t="s">
        <v>7118</v>
      </c>
      <c r="E10648" s="752" t="s">
        <v>430</v>
      </c>
      <c r="F10648" s="752" t="s">
        <v>1698</v>
      </c>
    </row>
    <row r="10649" spans="2:6" x14ac:dyDescent="0.35">
      <c r="B10649" s="752" t="s">
        <v>1700</v>
      </c>
      <c r="C10649" s="752">
        <v>4695</v>
      </c>
      <c r="D10649" s="343" t="s">
        <v>7117</v>
      </c>
      <c r="E10649" s="752" t="s">
        <v>430</v>
      </c>
      <c r="F10649" s="752" t="s">
        <v>1698</v>
      </c>
    </row>
    <row r="10650" spans="2:6" x14ac:dyDescent="0.35">
      <c r="B10650" s="752" t="s">
        <v>1700</v>
      </c>
      <c r="C10650" s="752">
        <v>4695</v>
      </c>
      <c r="D10650" s="343" t="s">
        <v>7116</v>
      </c>
      <c r="E10650" s="752" t="s">
        <v>430</v>
      </c>
      <c r="F10650" s="752" t="s">
        <v>1698</v>
      </c>
    </row>
    <row r="10651" spans="2:6" x14ac:dyDescent="0.35">
      <c r="B10651" s="752" t="s">
        <v>1700</v>
      </c>
      <c r="C10651" s="752">
        <v>4695</v>
      </c>
      <c r="D10651" s="343" t="s">
        <v>7115</v>
      </c>
      <c r="E10651" s="752" t="s">
        <v>430</v>
      </c>
      <c r="F10651" s="752" t="s">
        <v>1698</v>
      </c>
    </row>
    <row r="10652" spans="2:6" x14ac:dyDescent="0.35">
      <c r="B10652" s="752" t="s">
        <v>1700</v>
      </c>
      <c r="C10652" s="752">
        <v>4695</v>
      </c>
      <c r="D10652" s="343" t="s">
        <v>7114</v>
      </c>
      <c r="E10652" s="752" t="s">
        <v>430</v>
      </c>
      <c r="F10652" s="752" t="s">
        <v>1698</v>
      </c>
    </row>
    <row r="10653" spans="2:6" x14ac:dyDescent="0.35">
      <c r="B10653" s="752" t="s">
        <v>1700</v>
      </c>
      <c r="C10653" s="752">
        <v>4695</v>
      </c>
      <c r="D10653" s="343" t="s">
        <v>7113</v>
      </c>
      <c r="E10653" s="752" t="s">
        <v>430</v>
      </c>
      <c r="F10653" s="752" t="s">
        <v>1698</v>
      </c>
    </row>
    <row r="10654" spans="2:6" x14ac:dyDescent="0.35">
      <c r="B10654" s="752" t="s">
        <v>1700</v>
      </c>
      <c r="C10654" s="752">
        <v>4695</v>
      </c>
      <c r="D10654" s="343" t="s">
        <v>7112</v>
      </c>
      <c r="E10654" s="752" t="s">
        <v>430</v>
      </c>
      <c r="F10654" s="752" t="s">
        <v>1698</v>
      </c>
    </row>
    <row r="10655" spans="2:6" x14ac:dyDescent="0.35">
      <c r="B10655" s="752" t="s">
        <v>1700</v>
      </c>
      <c r="C10655" s="752">
        <v>4695</v>
      </c>
      <c r="D10655" s="343" t="s">
        <v>7111</v>
      </c>
      <c r="E10655" s="752" t="s">
        <v>430</v>
      </c>
      <c r="F10655" s="752" t="s">
        <v>1698</v>
      </c>
    </row>
    <row r="10656" spans="2:6" x14ac:dyDescent="0.35">
      <c r="B10656" s="752" t="s">
        <v>1700</v>
      </c>
      <c r="C10656" s="752">
        <v>4697</v>
      </c>
      <c r="D10656" s="343" t="s">
        <v>7110</v>
      </c>
      <c r="E10656" s="752" t="s">
        <v>430</v>
      </c>
      <c r="F10656" s="752" t="s">
        <v>1698</v>
      </c>
    </row>
    <row r="10657" spans="2:9" x14ac:dyDescent="0.35">
      <c r="B10657" s="752" t="s">
        <v>1700</v>
      </c>
      <c r="C10657" s="752">
        <v>4699</v>
      </c>
      <c r="D10657" s="343" t="s">
        <v>7109</v>
      </c>
      <c r="E10657" s="752" t="s">
        <v>430</v>
      </c>
      <c r="F10657" s="752" t="s">
        <v>1698</v>
      </c>
    </row>
    <row r="10658" spans="2:9" x14ac:dyDescent="0.35">
      <c r="B10658" s="752" t="s">
        <v>1700</v>
      </c>
      <c r="C10658" s="752">
        <v>4699</v>
      </c>
      <c r="D10658" s="343" t="s">
        <v>7108</v>
      </c>
      <c r="E10658" s="752" t="s">
        <v>430</v>
      </c>
      <c r="F10658" s="752" t="s">
        <v>1698</v>
      </c>
    </row>
    <row r="10659" spans="2:9" x14ac:dyDescent="0.35">
      <c r="B10659" s="752" t="s">
        <v>1700</v>
      </c>
      <c r="C10659" s="752">
        <v>4700</v>
      </c>
      <c r="D10659" s="343" t="s">
        <v>7107</v>
      </c>
      <c r="E10659" s="752" t="s">
        <v>430</v>
      </c>
      <c r="F10659" s="752" t="s">
        <v>1711</v>
      </c>
    </row>
    <row r="10660" spans="2:9" x14ac:dyDescent="0.35">
      <c r="B10660" s="752" t="s">
        <v>1700</v>
      </c>
      <c r="C10660" s="752">
        <v>4700</v>
      </c>
      <c r="D10660" s="343" t="s">
        <v>7106</v>
      </c>
      <c r="E10660" s="752" t="s">
        <v>430</v>
      </c>
      <c r="F10660" s="752" t="s">
        <v>1711</v>
      </c>
    </row>
    <row r="10661" spans="2:9" x14ac:dyDescent="0.35">
      <c r="B10661" s="752" t="s">
        <v>1700</v>
      </c>
      <c r="C10661" s="752">
        <v>4700</v>
      </c>
      <c r="D10661" s="343" t="s">
        <v>7105</v>
      </c>
      <c r="E10661" s="752" t="s">
        <v>430</v>
      </c>
      <c r="F10661" s="752" t="s">
        <v>1711</v>
      </c>
    </row>
    <row r="10662" spans="2:9" x14ac:dyDescent="0.35">
      <c r="B10662" s="752" t="s">
        <v>1700</v>
      </c>
      <c r="C10662" s="752">
        <v>4700</v>
      </c>
      <c r="D10662" s="343" t="s">
        <v>7104</v>
      </c>
      <c r="E10662" s="752" t="s">
        <v>430</v>
      </c>
      <c r="F10662" s="752" t="s">
        <v>1698</v>
      </c>
    </row>
    <row r="10663" spans="2:9" x14ac:dyDescent="0.35">
      <c r="B10663" s="752" t="s">
        <v>1700</v>
      </c>
      <c r="C10663" s="752">
        <v>4700</v>
      </c>
      <c r="D10663" s="343" t="s">
        <v>7103</v>
      </c>
      <c r="E10663" s="752" t="s">
        <v>430</v>
      </c>
      <c r="F10663" s="752" t="s">
        <v>1711</v>
      </c>
    </row>
    <row r="10664" spans="2:9" x14ac:dyDescent="0.35">
      <c r="B10664" s="752" t="s">
        <v>1700</v>
      </c>
      <c r="C10664" s="752">
        <v>4700</v>
      </c>
      <c r="D10664" s="343" t="s">
        <v>7102</v>
      </c>
      <c r="E10664" s="752" t="s">
        <v>430</v>
      </c>
      <c r="F10664" s="752" t="s">
        <v>1711</v>
      </c>
    </row>
    <row r="10665" spans="2:9" x14ac:dyDescent="0.35">
      <c r="B10665" s="752" t="s">
        <v>1700</v>
      </c>
      <c r="C10665" s="752">
        <v>4700</v>
      </c>
      <c r="D10665" s="343" t="s">
        <v>7101</v>
      </c>
      <c r="E10665" s="752" t="s">
        <v>430</v>
      </c>
      <c r="F10665" s="752" t="s">
        <v>1711</v>
      </c>
    </row>
    <row r="10666" spans="2:9" x14ac:dyDescent="0.35">
      <c r="B10666" s="752" t="s">
        <v>1700</v>
      </c>
      <c r="C10666" s="752">
        <v>4700</v>
      </c>
      <c r="D10666" s="343" t="s">
        <v>7100</v>
      </c>
      <c r="E10666" s="752" t="s">
        <v>430</v>
      </c>
      <c r="F10666" s="752" t="s">
        <v>1711</v>
      </c>
    </row>
    <row r="10667" spans="2:9" x14ac:dyDescent="0.35">
      <c r="B10667" s="752" t="s">
        <v>1700</v>
      </c>
      <c r="C10667" s="752">
        <v>4700</v>
      </c>
      <c r="D10667" s="343" t="s">
        <v>7099</v>
      </c>
      <c r="E10667" s="752" t="s">
        <v>430</v>
      </c>
      <c r="F10667" s="752" t="s">
        <v>1698</v>
      </c>
    </row>
    <row r="10668" spans="2:9" x14ac:dyDescent="0.35">
      <c r="B10668" s="752" t="s">
        <v>1700</v>
      </c>
      <c r="C10668" s="752">
        <v>4700</v>
      </c>
      <c r="D10668" s="343" t="s">
        <v>5579</v>
      </c>
      <c r="E10668" s="752" t="s">
        <v>430</v>
      </c>
      <c r="F10668" s="752" t="s">
        <v>1711</v>
      </c>
    </row>
    <row r="10669" spans="2:9" s="757" customFormat="1" x14ac:dyDescent="0.35">
      <c r="B10669" s="752" t="s">
        <v>1700</v>
      </c>
      <c r="C10669" s="752">
        <v>4700</v>
      </c>
      <c r="D10669" s="343" t="s">
        <v>7098</v>
      </c>
      <c r="E10669" s="752" t="s">
        <v>430</v>
      </c>
      <c r="F10669" s="752" t="s">
        <v>1711</v>
      </c>
      <c r="I10669" s="758"/>
    </row>
    <row r="10670" spans="2:9" x14ac:dyDescent="0.35">
      <c r="B10670" s="752" t="s">
        <v>1700</v>
      </c>
      <c r="C10670" s="752">
        <v>4700</v>
      </c>
      <c r="D10670" s="343" t="s">
        <v>7097</v>
      </c>
      <c r="E10670" s="752" t="s">
        <v>430</v>
      </c>
      <c r="F10670" s="752" t="s">
        <v>1711</v>
      </c>
    </row>
    <row r="10671" spans="2:9" x14ac:dyDescent="0.35">
      <c r="B10671" s="752" t="s">
        <v>1700</v>
      </c>
      <c r="C10671" s="752">
        <v>4701</v>
      </c>
      <c r="D10671" s="343" t="s">
        <v>7096</v>
      </c>
      <c r="E10671" s="752" t="s">
        <v>430</v>
      </c>
      <c r="F10671" s="752" t="s">
        <v>1711</v>
      </c>
    </row>
    <row r="10672" spans="2:9" x14ac:dyDescent="0.35">
      <c r="B10672" s="752" t="s">
        <v>1700</v>
      </c>
      <c r="C10672" s="752">
        <v>4701</v>
      </c>
      <c r="D10672" s="343" t="s">
        <v>7095</v>
      </c>
      <c r="E10672" s="752" t="s">
        <v>430</v>
      </c>
      <c r="F10672" s="752" t="s">
        <v>1711</v>
      </c>
    </row>
    <row r="10673" spans="2:6" x14ac:dyDescent="0.35">
      <c r="B10673" s="752" t="s">
        <v>1700</v>
      </c>
      <c r="C10673" s="752">
        <v>4701</v>
      </c>
      <c r="D10673" s="343" t="s">
        <v>7094</v>
      </c>
      <c r="E10673" s="752" t="s">
        <v>430</v>
      </c>
      <c r="F10673" s="752" t="s">
        <v>1711</v>
      </c>
    </row>
    <row r="10674" spans="2:6" x14ac:dyDescent="0.35">
      <c r="B10674" s="752" t="s">
        <v>1700</v>
      </c>
      <c r="C10674" s="752">
        <v>4701</v>
      </c>
      <c r="D10674" s="343" t="s">
        <v>7093</v>
      </c>
      <c r="E10674" s="752" t="s">
        <v>430</v>
      </c>
      <c r="F10674" s="752" t="s">
        <v>1711</v>
      </c>
    </row>
    <row r="10675" spans="2:6" x14ac:dyDescent="0.35">
      <c r="B10675" s="752" t="s">
        <v>1700</v>
      </c>
      <c r="C10675" s="752">
        <v>4701</v>
      </c>
      <c r="D10675" s="343" t="s">
        <v>7092</v>
      </c>
      <c r="E10675" s="752" t="s">
        <v>430</v>
      </c>
      <c r="F10675" s="752" t="s">
        <v>1711</v>
      </c>
    </row>
    <row r="10676" spans="2:6" x14ac:dyDescent="0.35">
      <c r="B10676" s="752" t="s">
        <v>1700</v>
      </c>
      <c r="C10676" s="752">
        <v>4701</v>
      </c>
      <c r="D10676" s="343" t="s">
        <v>7091</v>
      </c>
      <c r="E10676" s="752" t="s">
        <v>430</v>
      </c>
      <c r="F10676" s="752" t="s">
        <v>1711</v>
      </c>
    </row>
    <row r="10677" spans="2:6" x14ac:dyDescent="0.35">
      <c r="B10677" s="752" t="s">
        <v>1700</v>
      </c>
      <c r="C10677" s="752">
        <v>4701</v>
      </c>
      <c r="D10677" s="343" t="s">
        <v>7090</v>
      </c>
      <c r="E10677" s="752" t="s">
        <v>430</v>
      </c>
      <c r="F10677" s="752" t="s">
        <v>1711</v>
      </c>
    </row>
    <row r="10678" spans="2:6" x14ac:dyDescent="0.35">
      <c r="B10678" s="752" t="s">
        <v>1700</v>
      </c>
      <c r="C10678" s="752">
        <v>4701</v>
      </c>
      <c r="D10678" s="343" t="s">
        <v>7089</v>
      </c>
      <c r="E10678" s="752" t="s">
        <v>430</v>
      </c>
      <c r="F10678" s="752" t="s">
        <v>1711</v>
      </c>
    </row>
    <row r="10679" spans="2:6" x14ac:dyDescent="0.35">
      <c r="B10679" s="752" t="s">
        <v>1700</v>
      </c>
      <c r="C10679" s="752">
        <v>4701</v>
      </c>
      <c r="D10679" s="343" t="s">
        <v>7088</v>
      </c>
      <c r="E10679" s="752" t="s">
        <v>430</v>
      </c>
      <c r="F10679" s="752" t="s">
        <v>1711</v>
      </c>
    </row>
    <row r="10680" spans="2:6" x14ac:dyDescent="0.35">
      <c r="B10680" s="752" t="s">
        <v>1700</v>
      </c>
      <c r="C10680" s="752">
        <v>4701</v>
      </c>
      <c r="D10680" s="343" t="s">
        <v>7087</v>
      </c>
      <c r="E10680" s="752" t="s">
        <v>430</v>
      </c>
      <c r="F10680" s="752" t="s">
        <v>1711</v>
      </c>
    </row>
    <row r="10681" spans="2:6" x14ac:dyDescent="0.35">
      <c r="B10681" s="752" t="s">
        <v>1700</v>
      </c>
      <c r="C10681" s="752">
        <v>4701</v>
      </c>
      <c r="D10681" s="343" t="s">
        <v>7086</v>
      </c>
      <c r="E10681" s="752" t="s">
        <v>430</v>
      </c>
      <c r="F10681" s="752" t="s">
        <v>1711</v>
      </c>
    </row>
    <row r="10682" spans="2:6" x14ac:dyDescent="0.35">
      <c r="B10682" s="752" t="s">
        <v>1700</v>
      </c>
      <c r="C10682" s="752">
        <v>4701</v>
      </c>
      <c r="D10682" s="343" t="s">
        <v>7085</v>
      </c>
      <c r="E10682" s="752" t="s">
        <v>430</v>
      </c>
      <c r="F10682" s="752" t="s">
        <v>1711</v>
      </c>
    </row>
    <row r="10683" spans="2:6" x14ac:dyDescent="0.35">
      <c r="B10683" s="752" t="s">
        <v>1700</v>
      </c>
      <c r="C10683" s="752">
        <v>4701</v>
      </c>
      <c r="D10683" s="343" t="s">
        <v>7084</v>
      </c>
      <c r="E10683" s="752" t="s">
        <v>430</v>
      </c>
      <c r="F10683" s="752" t="s">
        <v>1711</v>
      </c>
    </row>
    <row r="10684" spans="2:6" x14ac:dyDescent="0.35">
      <c r="B10684" s="752" t="s">
        <v>1700</v>
      </c>
      <c r="C10684" s="752">
        <v>4701</v>
      </c>
      <c r="D10684" s="343" t="s">
        <v>7083</v>
      </c>
      <c r="E10684" s="752" t="s">
        <v>430</v>
      </c>
      <c r="F10684" s="752" t="s">
        <v>1711</v>
      </c>
    </row>
    <row r="10685" spans="2:6" x14ac:dyDescent="0.35">
      <c r="B10685" s="752" t="s">
        <v>1700</v>
      </c>
      <c r="C10685" s="752">
        <v>4701</v>
      </c>
      <c r="D10685" s="343" t="s">
        <v>7082</v>
      </c>
      <c r="E10685" s="752" t="s">
        <v>430</v>
      </c>
      <c r="F10685" s="752" t="s">
        <v>1711</v>
      </c>
    </row>
    <row r="10686" spans="2:6" x14ac:dyDescent="0.35">
      <c r="B10686" s="752" t="s">
        <v>1700</v>
      </c>
      <c r="C10686" s="752">
        <v>4701</v>
      </c>
      <c r="D10686" s="343" t="s">
        <v>7081</v>
      </c>
      <c r="E10686" s="752" t="s">
        <v>430</v>
      </c>
      <c r="F10686" s="752" t="s">
        <v>1711</v>
      </c>
    </row>
    <row r="10687" spans="2:6" x14ac:dyDescent="0.35">
      <c r="B10687" s="752" t="s">
        <v>1700</v>
      </c>
      <c r="C10687" s="752">
        <v>4701</v>
      </c>
      <c r="D10687" s="343" t="s">
        <v>7080</v>
      </c>
      <c r="E10687" s="752" t="s">
        <v>430</v>
      </c>
      <c r="F10687" s="752" t="s">
        <v>1711</v>
      </c>
    </row>
    <row r="10688" spans="2:6" x14ac:dyDescent="0.35">
      <c r="B10688" s="752" t="s">
        <v>1700</v>
      </c>
      <c r="C10688" s="752">
        <v>4701</v>
      </c>
      <c r="D10688" s="343" t="s">
        <v>7079</v>
      </c>
      <c r="E10688" s="752" t="s">
        <v>430</v>
      </c>
      <c r="F10688" s="752" t="s">
        <v>1711</v>
      </c>
    </row>
    <row r="10689" spans="2:9" x14ac:dyDescent="0.35">
      <c r="B10689" s="752" t="s">
        <v>1700</v>
      </c>
      <c r="C10689" s="752">
        <v>4701</v>
      </c>
      <c r="D10689" s="343" t="s">
        <v>7078</v>
      </c>
      <c r="E10689" s="752" t="s">
        <v>430</v>
      </c>
      <c r="F10689" s="752" t="s">
        <v>1711</v>
      </c>
    </row>
    <row r="10690" spans="2:9" x14ac:dyDescent="0.35">
      <c r="B10690" s="752" t="s">
        <v>1700</v>
      </c>
      <c r="C10690" s="752">
        <v>4702</v>
      </c>
      <c r="D10690" s="343" t="s">
        <v>7077</v>
      </c>
      <c r="E10690" s="752" t="s">
        <v>430</v>
      </c>
      <c r="F10690" s="752" t="s">
        <v>1698</v>
      </c>
    </row>
    <row r="10691" spans="2:9" x14ac:dyDescent="0.35">
      <c r="B10691" s="752" t="s">
        <v>1700</v>
      </c>
      <c r="C10691" s="752">
        <v>4702</v>
      </c>
      <c r="D10691" s="343" t="s">
        <v>7076</v>
      </c>
      <c r="E10691" s="752" t="s">
        <v>430</v>
      </c>
      <c r="F10691" s="752" t="s">
        <v>1698</v>
      </c>
    </row>
    <row r="10692" spans="2:9" s="757" customFormat="1" x14ac:dyDescent="0.35">
      <c r="B10692" s="752" t="s">
        <v>1700</v>
      </c>
      <c r="C10692" s="752">
        <v>4702</v>
      </c>
      <c r="D10692" s="343" t="s">
        <v>7075</v>
      </c>
      <c r="E10692" s="752" t="s">
        <v>430</v>
      </c>
      <c r="F10692" s="752" t="s">
        <v>1711</v>
      </c>
      <c r="I10692" s="758"/>
    </row>
    <row r="10693" spans="2:9" s="757" customFormat="1" x14ac:dyDescent="0.35">
      <c r="B10693" s="752" t="s">
        <v>1700</v>
      </c>
      <c r="C10693" s="752">
        <v>4702</v>
      </c>
      <c r="D10693" s="343" t="s">
        <v>7074</v>
      </c>
      <c r="E10693" s="752" t="s">
        <v>430</v>
      </c>
      <c r="F10693" s="752" t="s">
        <v>1698</v>
      </c>
      <c r="I10693" s="758"/>
    </row>
    <row r="10694" spans="2:9" x14ac:dyDescent="0.35">
      <c r="B10694" s="752" t="s">
        <v>1700</v>
      </c>
      <c r="C10694" s="752">
        <v>4702</v>
      </c>
      <c r="D10694" s="343" t="s">
        <v>7073</v>
      </c>
      <c r="E10694" s="752" t="s">
        <v>430</v>
      </c>
      <c r="F10694" s="752" t="s">
        <v>1698</v>
      </c>
    </row>
    <row r="10695" spans="2:9" x14ac:dyDescent="0.35">
      <c r="B10695" s="752" t="s">
        <v>1700</v>
      </c>
      <c r="C10695" s="752">
        <v>4702</v>
      </c>
      <c r="D10695" s="343" t="s">
        <v>7072</v>
      </c>
      <c r="E10695" s="752" t="s">
        <v>430</v>
      </c>
      <c r="F10695" s="752" t="s">
        <v>1698</v>
      </c>
    </row>
    <row r="10696" spans="2:9" x14ac:dyDescent="0.35">
      <c r="B10696" s="752" t="s">
        <v>1700</v>
      </c>
      <c r="C10696" s="752">
        <v>4702</v>
      </c>
      <c r="D10696" s="343" t="s">
        <v>7071</v>
      </c>
      <c r="E10696" s="752" t="s">
        <v>430</v>
      </c>
      <c r="F10696" s="752" t="s">
        <v>1698</v>
      </c>
    </row>
    <row r="10697" spans="2:9" x14ac:dyDescent="0.35">
      <c r="B10697" s="752" t="s">
        <v>1700</v>
      </c>
      <c r="C10697" s="752">
        <v>4702</v>
      </c>
      <c r="D10697" s="343" t="s">
        <v>7070</v>
      </c>
      <c r="E10697" s="752" t="s">
        <v>430</v>
      </c>
      <c r="F10697" s="752" t="s">
        <v>1698</v>
      </c>
    </row>
    <row r="10698" spans="2:9" x14ac:dyDescent="0.35">
      <c r="B10698" s="752" t="s">
        <v>1700</v>
      </c>
      <c r="C10698" s="752">
        <v>4702</v>
      </c>
      <c r="D10698" s="343" t="s">
        <v>7069</v>
      </c>
      <c r="E10698" s="752" t="s">
        <v>430</v>
      </c>
      <c r="F10698" s="752" t="s">
        <v>1698</v>
      </c>
    </row>
    <row r="10699" spans="2:9" x14ac:dyDescent="0.35">
      <c r="B10699" s="752" t="s">
        <v>1700</v>
      </c>
      <c r="C10699" s="752">
        <v>4702</v>
      </c>
      <c r="D10699" s="343" t="s">
        <v>7068</v>
      </c>
      <c r="E10699" s="752" t="s">
        <v>430</v>
      </c>
      <c r="F10699" s="752" t="s">
        <v>1698</v>
      </c>
    </row>
    <row r="10700" spans="2:9" x14ac:dyDescent="0.35">
      <c r="B10700" s="752" t="s">
        <v>1700</v>
      </c>
      <c r="C10700" s="752">
        <v>4702</v>
      </c>
      <c r="D10700" s="343" t="s">
        <v>7067</v>
      </c>
      <c r="E10700" s="752" t="s">
        <v>430</v>
      </c>
      <c r="F10700" s="752" t="s">
        <v>1698</v>
      </c>
    </row>
    <row r="10701" spans="2:9" x14ac:dyDescent="0.35">
      <c r="B10701" s="752" t="s">
        <v>1700</v>
      </c>
      <c r="C10701" s="752">
        <v>4702</v>
      </c>
      <c r="D10701" s="343" t="s">
        <v>7066</v>
      </c>
      <c r="E10701" s="752" t="s">
        <v>430</v>
      </c>
      <c r="F10701" s="752" t="s">
        <v>1698</v>
      </c>
    </row>
    <row r="10702" spans="2:9" x14ac:dyDescent="0.35">
      <c r="B10702" s="752" t="s">
        <v>1700</v>
      </c>
      <c r="C10702" s="752">
        <v>4702</v>
      </c>
      <c r="D10702" s="343" t="s">
        <v>7065</v>
      </c>
      <c r="E10702" s="752" t="s">
        <v>430</v>
      </c>
      <c r="F10702" s="752" t="s">
        <v>1698</v>
      </c>
    </row>
    <row r="10703" spans="2:9" x14ac:dyDescent="0.35">
      <c r="B10703" s="752" t="s">
        <v>1700</v>
      </c>
      <c r="C10703" s="752">
        <v>4702</v>
      </c>
      <c r="D10703" s="343" t="s">
        <v>7064</v>
      </c>
      <c r="E10703" s="752" t="s">
        <v>430</v>
      </c>
      <c r="F10703" s="752" t="s">
        <v>1698</v>
      </c>
    </row>
    <row r="10704" spans="2:9" x14ac:dyDescent="0.35">
      <c r="B10704" s="752" t="s">
        <v>1700</v>
      </c>
      <c r="C10704" s="752">
        <v>4702</v>
      </c>
      <c r="D10704" s="343" t="s">
        <v>7063</v>
      </c>
      <c r="E10704" s="752" t="s">
        <v>430</v>
      </c>
      <c r="F10704" s="752" t="s">
        <v>1698</v>
      </c>
    </row>
    <row r="10705" spans="2:9" x14ac:dyDescent="0.35">
      <c r="B10705" s="752" t="s">
        <v>1700</v>
      </c>
      <c r="C10705" s="752">
        <v>4702</v>
      </c>
      <c r="D10705" s="343" t="s">
        <v>7062</v>
      </c>
      <c r="E10705" s="752" t="s">
        <v>430</v>
      </c>
      <c r="F10705" s="752" t="s">
        <v>1698</v>
      </c>
    </row>
    <row r="10706" spans="2:9" x14ac:dyDescent="0.35">
      <c r="B10706" s="752" t="s">
        <v>1700</v>
      </c>
      <c r="C10706" s="752">
        <v>4702</v>
      </c>
      <c r="D10706" s="343" t="s">
        <v>7061</v>
      </c>
      <c r="E10706" s="752" t="s">
        <v>430</v>
      </c>
      <c r="F10706" s="752" t="s">
        <v>1698</v>
      </c>
    </row>
    <row r="10707" spans="2:9" s="757" customFormat="1" x14ac:dyDescent="0.35">
      <c r="B10707" s="752" t="s">
        <v>1700</v>
      </c>
      <c r="C10707" s="752">
        <v>4702</v>
      </c>
      <c r="D10707" s="343" t="s">
        <v>7060</v>
      </c>
      <c r="E10707" s="752" t="s">
        <v>430</v>
      </c>
      <c r="F10707" s="752" t="s">
        <v>1698</v>
      </c>
      <c r="I10707" s="758"/>
    </row>
    <row r="10708" spans="2:9" x14ac:dyDescent="0.35">
      <c r="B10708" s="752" t="s">
        <v>1700</v>
      </c>
      <c r="C10708" s="752">
        <v>4702</v>
      </c>
      <c r="D10708" s="343" t="s">
        <v>7059</v>
      </c>
      <c r="E10708" s="752" t="s">
        <v>430</v>
      </c>
      <c r="F10708" s="752" t="s">
        <v>1698</v>
      </c>
    </row>
    <row r="10709" spans="2:9" x14ac:dyDescent="0.35">
      <c r="B10709" s="752" t="s">
        <v>1700</v>
      </c>
      <c r="C10709" s="752">
        <v>4702</v>
      </c>
      <c r="D10709" s="343" t="s">
        <v>7058</v>
      </c>
      <c r="E10709" s="752" t="s">
        <v>430</v>
      </c>
      <c r="F10709" s="752" t="s">
        <v>1698</v>
      </c>
    </row>
    <row r="10710" spans="2:9" x14ac:dyDescent="0.35">
      <c r="B10710" s="752" t="s">
        <v>1700</v>
      </c>
      <c r="C10710" s="752">
        <v>4702</v>
      </c>
      <c r="D10710" s="343" t="s">
        <v>7057</v>
      </c>
      <c r="E10710" s="752" t="s">
        <v>430</v>
      </c>
      <c r="F10710" s="752" t="s">
        <v>1698</v>
      </c>
    </row>
    <row r="10711" spans="2:9" x14ac:dyDescent="0.35">
      <c r="B10711" s="752" t="s">
        <v>1700</v>
      </c>
      <c r="C10711" s="752">
        <v>4702</v>
      </c>
      <c r="D10711" s="343" t="s">
        <v>7056</v>
      </c>
      <c r="E10711" s="752" t="s">
        <v>430</v>
      </c>
      <c r="F10711" s="752" t="s">
        <v>1698</v>
      </c>
    </row>
    <row r="10712" spans="2:9" x14ac:dyDescent="0.35">
      <c r="B10712" s="752" t="s">
        <v>1700</v>
      </c>
      <c r="C10712" s="752">
        <v>4702</v>
      </c>
      <c r="D10712" s="343" t="s">
        <v>7055</v>
      </c>
      <c r="E10712" s="752" t="s">
        <v>430</v>
      </c>
      <c r="F10712" s="752" t="s">
        <v>1698</v>
      </c>
    </row>
    <row r="10713" spans="2:9" x14ac:dyDescent="0.35">
      <c r="B10713" s="752" t="s">
        <v>1700</v>
      </c>
      <c r="C10713" s="752">
        <v>4702</v>
      </c>
      <c r="D10713" s="343" t="s">
        <v>7054</v>
      </c>
      <c r="E10713" s="752" t="s">
        <v>430</v>
      </c>
      <c r="F10713" s="752" t="s">
        <v>1698</v>
      </c>
    </row>
    <row r="10714" spans="2:9" x14ac:dyDescent="0.35">
      <c r="B10714" s="752" t="s">
        <v>1700</v>
      </c>
      <c r="C10714" s="752">
        <v>4702</v>
      </c>
      <c r="D10714" s="343" t="s">
        <v>7053</v>
      </c>
      <c r="E10714" s="752" t="s">
        <v>430</v>
      </c>
      <c r="F10714" s="752" t="s">
        <v>1698</v>
      </c>
    </row>
    <row r="10715" spans="2:9" x14ac:dyDescent="0.35">
      <c r="B10715" s="752" t="s">
        <v>1700</v>
      </c>
      <c r="C10715" s="752">
        <v>4702</v>
      </c>
      <c r="D10715" s="343" t="s">
        <v>7052</v>
      </c>
      <c r="E10715" s="752" t="s">
        <v>430</v>
      </c>
      <c r="F10715" s="752" t="s">
        <v>1698</v>
      </c>
    </row>
    <row r="10716" spans="2:9" x14ac:dyDescent="0.35">
      <c r="B10716" s="752" t="s">
        <v>1700</v>
      </c>
      <c r="C10716" s="752">
        <v>4702</v>
      </c>
      <c r="D10716" s="343" t="s">
        <v>7051</v>
      </c>
      <c r="E10716" s="752" t="s">
        <v>430</v>
      </c>
      <c r="F10716" s="752" t="s">
        <v>1698</v>
      </c>
    </row>
    <row r="10717" spans="2:9" x14ac:dyDescent="0.35">
      <c r="B10717" s="752" t="s">
        <v>1700</v>
      </c>
      <c r="C10717" s="752">
        <v>4702</v>
      </c>
      <c r="D10717" s="343" t="s">
        <v>7050</v>
      </c>
      <c r="E10717" s="752" t="s">
        <v>430</v>
      </c>
      <c r="F10717" s="752" t="s">
        <v>1698</v>
      </c>
    </row>
    <row r="10718" spans="2:9" x14ac:dyDescent="0.35">
      <c r="B10718" s="752" t="s">
        <v>1700</v>
      </c>
      <c r="C10718" s="752">
        <v>4702</v>
      </c>
      <c r="D10718" s="343" t="s">
        <v>7049</v>
      </c>
      <c r="E10718" s="752" t="s">
        <v>430</v>
      </c>
      <c r="F10718" s="752" t="s">
        <v>1698</v>
      </c>
    </row>
    <row r="10719" spans="2:9" x14ac:dyDescent="0.35">
      <c r="B10719" s="752" t="s">
        <v>1700</v>
      </c>
      <c r="C10719" s="752">
        <v>4702</v>
      </c>
      <c r="D10719" s="343" t="s">
        <v>7048</v>
      </c>
      <c r="E10719" s="752" t="s">
        <v>430</v>
      </c>
      <c r="F10719" s="752" t="s">
        <v>1698</v>
      </c>
    </row>
    <row r="10720" spans="2:9" x14ac:dyDescent="0.35">
      <c r="B10720" s="752" t="s">
        <v>1700</v>
      </c>
      <c r="C10720" s="752">
        <v>4702</v>
      </c>
      <c r="D10720" s="343" t="s">
        <v>7047</v>
      </c>
      <c r="E10720" s="752" t="s">
        <v>430</v>
      </c>
      <c r="F10720" s="752" t="s">
        <v>1698</v>
      </c>
    </row>
    <row r="10721" spans="2:9" s="757" customFormat="1" x14ac:dyDescent="0.35">
      <c r="B10721" s="752" t="s">
        <v>1700</v>
      </c>
      <c r="C10721" s="752">
        <v>4702</v>
      </c>
      <c r="D10721" s="343" t="s">
        <v>7046</v>
      </c>
      <c r="E10721" s="752" t="s">
        <v>430</v>
      </c>
      <c r="F10721" s="752" t="s">
        <v>1698</v>
      </c>
      <c r="I10721" s="758"/>
    </row>
    <row r="10722" spans="2:9" x14ac:dyDescent="0.35">
      <c r="B10722" s="752" t="s">
        <v>1700</v>
      </c>
      <c r="C10722" s="752">
        <v>4702</v>
      </c>
      <c r="D10722" s="343" t="s">
        <v>7045</v>
      </c>
      <c r="E10722" s="752" t="s">
        <v>430</v>
      </c>
      <c r="F10722" s="752" t="s">
        <v>1698</v>
      </c>
    </row>
    <row r="10723" spans="2:9" x14ac:dyDescent="0.35">
      <c r="B10723" s="752" t="s">
        <v>1700</v>
      </c>
      <c r="C10723" s="752">
        <v>4702</v>
      </c>
      <c r="D10723" s="343" t="s">
        <v>7044</v>
      </c>
      <c r="E10723" s="752" t="s">
        <v>430</v>
      </c>
      <c r="F10723" s="752" t="s">
        <v>1698</v>
      </c>
    </row>
    <row r="10724" spans="2:9" x14ac:dyDescent="0.35">
      <c r="B10724" s="752" t="s">
        <v>1700</v>
      </c>
      <c r="C10724" s="752">
        <v>4702</v>
      </c>
      <c r="D10724" s="343" t="s">
        <v>7043</v>
      </c>
      <c r="E10724" s="752" t="s">
        <v>430</v>
      </c>
      <c r="F10724" s="752" t="s">
        <v>1698</v>
      </c>
    </row>
    <row r="10725" spans="2:9" x14ac:dyDescent="0.35">
      <c r="B10725" s="752" t="s">
        <v>1700</v>
      </c>
      <c r="C10725" s="752">
        <v>4702</v>
      </c>
      <c r="D10725" s="343" t="s">
        <v>7042</v>
      </c>
      <c r="E10725" s="752" t="s">
        <v>430</v>
      </c>
      <c r="F10725" s="752" t="s">
        <v>1698</v>
      </c>
    </row>
    <row r="10726" spans="2:9" x14ac:dyDescent="0.35">
      <c r="B10726" s="752" t="s">
        <v>1700</v>
      </c>
      <c r="C10726" s="752">
        <v>4702</v>
      </c>
      <c r="D10726" s="343" t="s">
        <v>5237</v>
      </c>
      <c r="E10726" s="752" t="s">
        <v>430</v>
      </c>
      <c r="F10726" s="752" t="s">
        <v>1698</v>
      </c>
    </row>
    <row r="10727" spans="2:9" x14ac:dyDescent="0.35">
      <c r="B10727" s="752" t="s">
        <v>1700</v>
      </c>
      <c r="C10727" s="752">
        <v>4702</v>
      </c>
      <c r="D10727" s="343" t="s">
        <v>7041</v>
      </c>
      <c r="E10727" s="752" t="s">
        <v>430</v>
      </c>
      <c r="F10727" s="752" t="s">
        <v>1698</v>
      </c>
    </row>
    <row r="10728" spans="2:9" x14ac:dyDescent="0.35">
      <c r="B10728" s="752" t="s">
        <v>1700</v>
      </c>
      <c r="C10728" s="752">
        <v>4702</v>
      </c>
      <c r="D10728" s="343" t="s">
        <v>7040</v>
      </c>
      <c r="E10728" s="752" t="s">
        <v>430</v>
      </c>
      <c r="F10728" s="752" t="s">
        <v>1698</v>
      </c>
    </row>
    <row r="10729" spans="2:9" x14ac:dyDescent="0.35">
      <c r="B10729" s="752" t="s">
        <v>1700</v>
      </c>
      <c r="C10729" s="752">
        <v>4702</v>
      </c>
      <c r="D10729" s="343" t="s">
        <v>7039</v>
      </c>
      <c r="E10729" s="752" t="s">
        <v>430</v>
      </c>
      <c r="F10729" s="752" t="s">
        <v>1698</v>
      </c>
    </row>
    <row r="10730" spans="2:9" x14ac:dyDescent="0.35">
      <c r="B10730" s="752" t="s">
        <v>1700</v>
      </c>
      <c r="C10730" s="752">
        <v>4702</v>
      </c>
      <c r="D10730" s="343" t="s">
        <v>7038</v>
      </c>
      <c r="E10730" s="752" t="s">
        <v>430</v>
      </c>
      <c r="F10730" s="752" t="s">
        <v>1698</v>
      </c>
    </row>
    <row r="10731" spans="2:9" s="757" customFormat="1" x14ac:dyDescent="0.35">
      <c r="B10731" s="752" t="s">
        <v>1700</v>
      </c>
      <c r="C10731" s="752">
        <v>4702</v>
      </c>
      <c r="D10731" s="343" t="s">
        <v>7037</v>
      </c>
      <c r="E10731" s="752" t="s">
        <v>430</v>
      </c>
      <c r="F10731" s="752" t="s">
        <v>1698</v>
      </c>
      <c r="I10731" s="758"/>
    </row>
    <row r="10732" spans="2:9" x14ac:dyDescent="0.35">
      <c r="B10732" s="752" t="s">
        <v>1700</v>
      </c>
      <c r="C10732" s="752">
        <v>4702</v>
      </c>
      <c r="D10732" s="343" t="s">
        <v>7036</v>
      </c>
      <c r="E10732" s="752" t="s">
        <v>430</v>
      </c>
      <c r="F10732" s="752" t="s">
        <v>1711</v>
      </c>
    </row>
    <row r="10733" spans="2:9" x14ac:dyDescent="0.35">
      <c r="B10733" s="752" t="s">
        <v>1700</v>
      </c>
      <c r="C10733" s="752">
        <v>4702</v>
      </c>
      <c r="D10733" s="343" t="s">
        <v>7035</v>
      </c>
      <c r="E10733" s="752" t="s">
        <v>430</v>
      </c>
      <c r="F10733" s="752" t="s">
        <v>1698</v>
      </c>
    </row>
    <row r="10734" spans="2:9" x14ac:dyDescent="0.35">
      <c r="B10734" s="752" t="s">
        <v>1700</v>
      </c>
      <c r="C10734" s="752">
        <v>4702</v>
      </c>
      <c r="D10734" s="343" t="s">
        <v>7034</v>
      </c>
      <c r="E10734" s="752" t="s">
        <v>430</v>
      </c>
      <c r="F10734" s="752" t="s">
        <v>1698</v>
      </c>
    </row>
    <row r="10735" spans="2:9" x14ac:dyDescent="0.35">
      <c r="B10735" s="752" t="s">
        <v>1700</v>
      </c>
      <c r="C10735" s="752">
        <v>4702</v>
      </c>
      <c r="D10735" s="343" t="s">
        <v>7033</v>
      </c>
      <c r="E10735" s="752" t="s">
        <v>430</v>
      </c>
      <c r="F10735" s="752" t="s">
        <v>1698</v>
      </c>
    </row>
    <row r="10736" spans="2:9" x14ac:dyDescent="0.35">
      <c r="B10736" s="752" t="s">
        <v>1700</v>
      </c>
      <c r="C10736" s="752">
        <v>4702</v>
      </c>
      <c r="D10736" s="343" t="s">
        <v>7032</v>
      </c>
      <c r="E10736" s="752" t="s">
        <v>430</v>
      </c>
      <c r="F10736" s="752" t="s">
        <v>1698</v>
      </c>
    </row>
    <row r="10737" spans="2:9" x14ac:dyDescent="0.35">
      <c r="B10737" s="752" t="s">
        <v>1700</v>
      </c>
      <c r="C10737" s="752">
        <v>4702</v>
      </c>
      <c r="D10737" s="343" t="s">
        <v>7031</v>
      </c>
      <c r="E10737" s="752" t="s">
        <v>430</v>
      </c>
      <c r="F10737" s="752" t="s">
        <v>1698</v>
      </c>
    </row>
    <row r="10738" spans="2:9" s="757" customFormat="1" x14ac:dyDescent="0.35">
      <c r="B10738" s="752" t="s">
        <v>1700</v>
      </c>
      <c r="C10738" s="752">
        <v>4702</v>
      </c>
      <c r="D10738" s="343" t="s">
        <v>7030</v>
      </c>
      <c r="E10738" s="752" t="s">
        <v>430</v>
      </c>
      <c r="F10738" s="752" t="s">
        <v>1698</v>
      </c>
      <c r="I10738" s="758"/>
    </row>
    <row r="10739" spans="2:9" x14ac:dyDescent="0.35">
      <c r="B10739" s="752" t="s">
        <v>1700</v>
      </c>
      <c r="C10739" s="752">
        <v>4702</v>
      </c>
      <c r="D10739" s="343" t="s">
        <v>7029</v>
      </c>
      <c r="E10739" s="752" t="s">
        <v>430</v>
      </c>
      <c r="F10739" s="752" t="s">
        <v>1698</v>
      </c>
    </row>
    <row r="10740" spans="2:9" x14ac:dyDescent="0.35">
      <c r="B10740" s="752" t="s">
        <v>1700</v>
      </c>
      <c r="C10740" s="752">
        <v>4702</v>
      </c>
      <c r="D10740" s="343" t="s">
        <v>7028</v>
      </c>
      <c r="E10740" s="752" t="s">
        <v>430</v>
      </c>
      <c r="F10740" s="752" t="s">
        <v>1698</v>
      </c>
    </row>
    <row r="10741" spans="2:9" x14ac:dyDescent="0.35">
      <c r="B10741" s="752" t="s">
        <v>1700</v>
      </c>
      <c r="C10741" s="752">
        <v>4702</v>
      </c>
      <c r="D10741" s="343" t="s">
        <v>7027</v>
      </c>
      <c r="E10741" s="752" t="s">
        <v>430</v>
      </c>
      <c r="F10741" s="752" t="s">
        <v>1698</v>
      </c>
    </row>
    <row r="10742" spans="2:9" x14ac:dyDescent="0.35">
      <c r="B10742" s="752" t="s">
        <v>1700</v>
      </c>
      <c r="C10742" s="752">
        <v>4702</v>
      </c>
      <c r="D10742" s="343" t="s">
        <v>7026</v>
      </c>
      <c r="E10742" s="752" t="s">
        <v>430</v>
      </c>
      <c r="F10742" s="752" t="s">
        <v>1698</v>
      </c>
    </row>
    <row r="10743" spans="2:9" x14ac:dyDescent="0.35">
      <c r="B10743" s="752" t="s">
        <v>1700</v>
      </c>
      <c r="C10743" s="752">
        <v>4702</v>
      </c>
      <c r="D10743" s="343" t="s">
        <v>7025</v>
      </c>
      <c r="E10743" s="752" t="s">
        <v>430</v>
      </c>
      <c r="F10743" s="752" t="s">
        <v>1698</v>
      </c>
    </row>
    <row r="10744" spans="2:9" x14ac:dyDescent="0.35">
      <c r="B10744" s="752" t="s">
        <v>1700</v>
      </c>
      <c r="C10744" s="752">
        <v>4702</v>
      </c>
      <c r="D10744" s="343" t="s">
        <v>7024</v>
      </c>
      <c r="E10744" s="752" t="s">
        <v>430</v>
      </c>
      <c r="F10744" s="752" t="s">
        <v>1698</v>
      </c>
    </row>
    <row r="10745" spans="2:9" x14ac:dyDescent="0.35">
      <c r="B10745" s="752" t="s">
        <v>1700</v>
      </c>
      <c r="C10745" s="752">
        <v>4702</v>
      </c>
      <c r="D10745" s="343" t="s">
        <v>7023</v>
      </c>
      <c r="E10745" s="752" t="s">
        <v>430</v>
      </c>
      <c r="F10745" s="752" t="s">
        <v>1698</v>
      </c>
    </row>
    <row r="10746" spans="2:9" s="757" customFormat="1" x14ac:dyDescent="0.35">
      <c r="B10746" s="752" t="s">
        <v>1700</v>
      </c>
      <c r="C10746" s="752">
        <v>4702</v>
      </c>
      <c r="D10746" s="343" t="s">
        <v>4552</v>
      </c>
      <c r="E10746" s="752" t="s">
        <v>430</v>
      </c>
      <c r="F10746" s="752" t="s">
        <v>1698</v>
      </c>
      <c r="I10746" s="758"/>
    </row>
    <row r="10747" spans="2:9" x14ac:dyDescent="0.35">
      <c r="B10747" s="752" t="s">
        <v>1700</v>
      </c>
      <c r="C10747" s="752">
        <v>4702</v>
      </c>
      <c r="D10747" s="343" t="s">
        <v>7022</v>
      </c>
      <c r="E10747" s="752" t="s">
        <v>430</v>
      </c>
      <c r="F10747" s="752" t="s">
        <v>1698</v>
      </c>
    </row>
    <row r="10748" spans="2:9" x14ac:dyDescent="0.35">
      <c r="B10748" s="752" t="s">
        <v>1700</v>
      </c>
      <c r="C10748" s="752">
        <v>4702</v>
      </c>
      <c r="D10748" s="343" t="s">
        <v>7021</v>
      </c>
      <c r="E10748" s="752" t="s">
        <v>430</v>
      </c>
      <c r="F10748" s="752" t="s">
        <v>1698</v>
      </c>
    </row>
    <row r="10749" spans="2:9" x14ac:dyDescent="0.35">
      <c r="B10749" s="752" t="s">
        <v>1700</v>
      </c>
      <c r="C10749" s="752">
        <v>4702</v>
      </c>
      <c r="D10749" s="343" t="s">
        <v>7020</v>
      </c>
      <c r="E10749" s="752" t="s">
        <v>430</v>
      </c>
      <c r="F10749" s="752" t="s">
        <v>1698</v>
      </c>
    </row>
    <row r="10750" spans="2:9" x14ac:dyDescent="0.35">
      <c r="B10750" s="752" t="s">
        <v>1700</v>
      </c>
      <c r="C10750" s="752">
        <v>4702</v>
      </c>
      <c r="D10750" s="343" t="s">
        <v>7019</v>
      </c>
      <c r="E10750" s="752" t="s">
        <v>430</v>
      </c>
      <c r="F10750" s="752" t="s">
        <v>1698</v>
      </c>
    </row>
    <row r="10751" spans="2:9" x14ac:dyDescent="0.35">
      <c r="B10751" s="752" t="s">
        <v>1700</v>
      </c>
      <c r="C10751" s="752">
        <v>4702</v>
      </c>
      <c r="D10751" s="343" t="s">
        <v>7018</v>
      </c>
      <c r="E10751" s="752" t="s">
        <v>430</v>
      </c>
      <c r="F10751" s="752" t="s">
        <v>1698</v>
      </c>
    </row>
    <row r="10752" spans="2:9" x14ac:dyDescent="0.35">
      <c r="B10752" s="752" t="s">
        <v>1700</v>
      </c>
      <c r="C10752" s="752">
        <v>4702</v>
      </c>
      <c r="D10752" s="343" t="s">
        <v>7017</v>
      </c>
      <c r="E10752" s="752" t="s">
        <v>430</v>
      </c>
      <c r="F10752" s="752" t="s">
        <v>1698</v>
      </c>
    </row>
    <row r="10753" spans="2:6" x14ac:dyDescent="0.35">
      <c r="B10753" s="752" t="s">
        <v>1700</v>
      </c>
      <c r="C10753" s="752">
        <v>4702</v>
      </c>
      <c r="D10753" s="343" t="s">
        <v>7016</v>
      </c>
      <c r="E10753" s="752" t="s">
        <v>430</v>
      </c>
      <c r="F10753" s="752" t="s">
        <v>1711</v>
      </c>
    </row>
    <row r="10754" spans="2:6" x14ac:dyDescent="0.35">
      <c r="B10754" s="752" t="s">
        <v>1700</v>
      </c>
      <c r="C10754" s="752">
        <v>4702</v>
      </c>
      <c r="D10754" s="343" t="s">
        <v>7015</v>
      </c>
      <c r="E10754" s="752" t="s">
        <v>430</v>
      </c>
      <c r="F10754" s="752" t="s">
        <v>1698</v>
      </c>
    </row>
    <row r="10755" spans="2:6" x14ac:dyDescent="0.35">
      <c r="B10755" s="752" t="s">
        <v>1700</v>
      </c>
      <c r="C10755" s="752">
        <v>4702</v>
      </c>
      <c r="D10755" s="343" t="s">
        <v>7014</v>
      </c>
      <c r="E10755" s="752" t="s">
        <v>430</v>
      </c>
      <c r="F10755" s="752" t="s">
        <v>1698</v>
      </c>
    </row>
    <row r="10756" spans="2:6" x14ac:dyDescent="0.35">
      <c r="B10756" s="752" t="s">
        <v>1700</v>
      </c>
      <c r="C10756" s="752">
        <v>4702</v>
      </c>
      <c r="D10756" s="343" t="s">
        <v>7013</v>
      </c>
      <c r="E10756" s="752" t="s">
        <v>430</v>
      </c>
      <c r="F10756" s="752" t="s">
        <v>1698</v>
      </c>
    </row>
    <row r="10757" spans="2:6" x14ac:dyDescent="0.35">
      <c r="B10757" s="752" t="s">
        <v>1700</v>
      </c>
      <c r="C10757" s="752">
        <v>4702</v>
      </c>
      <c r="D10757" s="343" t="s">
        <v>7012</v>
      </c>
      <c r="E10757" s="752" t="s">
        <v>430</v>
      </c>
      <c r="F10757" s="752" t="s">
        <v>1698</v>
      </c>
    </row>
    <row r="10758" spans="2:6" x14ac:dyDescent="0.35">
      <c r="B10758" s="752" t="s">
        <v>1700</v>
      </c>
      <c r="C10758" s="752">
        <v>4702</v>
      </c>
      <c r="D10758" s="343" t="s">
        <v>7011</v>
      </c>
      <c r="E10758" s="752" t="s">
        <v>430</v>
      </c>
      <c r="F10758" s="752" t="s">
        <v>1698</v>
      </c>
    </row>
    <row r="10759" spans="2:6" x14ac:dyDescent="0.35">
      <c r="B10759" s="752" t="s">
        <v>1700</v>
      </c>
      <c r="C10759" s="752">
        <v>4702</v>
      </c>
      <c r="D10759" s="343" t="s">
        <v>7010</v>
      </c>
      <c r="E10759" s="752" t="s">
        <v>430</v>
      </c>
      <c r="F10759" s="752" t="s">
        <v>1698</v>
      </c>
    </row>
    <row r="10760" spans="2:6" x14ac:dyDescent="0.35">
      <c r="B10760" s="752" t="s">
        <v>1700</v>
      </c>
      <c r="C10760" s="752">
        <v>4702</v>
      </c>
      <c r="D10760" s="343" t="s">
        <v>7009</v>
      </c>
      <c r="E10760" s="752" t="s">
        <v>430</v>
      </c>
      <c r="F10760" s="752" t="s">
        <v>1698</v>
      </c>
    </row>
    <row r="10761" spans="2:6" x14ac:dyDescent="0.35">
      <c r="B10761" s="752" t="s">
        <v>1700</v>
      </c>
      <c r="C10761" s="752">
        <v>4702</v>
      </c>
      <c r="D10761" s="343" t="s">
        <v>7008</v>
      </c>
      <c r="E10761" s="752" t="s">
        <v>430</v>
      </c>
      <c r="F10761" s="752" t="s">
        <v>1698</v>
      </c>
    </row>
    <row r="10762" spans="2:6" x14ac:dyDescent="0.35">
      <c r="B10762" s="752" t="s">
        <v>1700</v>
      </c>
      <c r="C10762" s="752">
        <v>4702</v>
      </c>
      <c r="D10762" s="343" t="s">
        <v>7007</v>
      </c>
      <c r="E10762" s="752" t="s">
        <v>430</v>
      </c>
      <c r="F10762" s="752" t="s">
        <v>1698</v>
      </c>
    </row>
    <row r="10763" spans="2:6" x14ac:dyDescent="0.35">
      <c r="B10763" s="752" t="s">
        <v>1700</v>
      </c>
      <c r="C10763" s="752">
        <v>4702</v>
      </c>
      <c r="D10763" s="343" t="s">
        <v>3809</v>
      </c>
      <c r="E10763" s="752" t="s">
        <v>430</v>
      </c>
      <c r="F10763" s="752" t="s">
        <v>1698</v>
      </c>
    </row>
    <row r="10764" spans="2:6" x14ac:dyDescent="0.35">
      <c r="B10764" s="752" t="s">
        <v>1700</v>
      </c>
      <c r="C10764" s="752">
        <v>4702</v>
      </c>
      <c r="D10764" s="343" t="s">
        <v>7006</v>
      </c>
      <c r="E10764" s="752" t="s">
        <v>430</v>
      </c>
      <c r="F10764" s="752" t="s">
        <v>1698</v>
      </c>
    </row>
    <row r="10765" spans="2:6" x14ac:dyDescent="0.35">
      <c r="B10765" s="752" t="s">
        <v>1700</v>
      </c>
      <c r="C10765" s="752">
        <v>4702</v>
      </c>
      <c r="D10765" s="343" t="s">
        <v>7005</v>
      </c>
      <c r="E10765" s="752" t="s">
        <v>430</v>
      </c>
      <c r="F10765" s="752" t="s">
        <v>1698</v>
      </c>
    </row>
    <row r="10766" spans="2:6" x14ac:dyDescent="0.35">
      <c r="B10766" s="752" t="s">
        <v>1700</v>
      </c>
      <c r="C10766" s="752">
        <v>4702</v>
      </c>
      <c r="D10766" s="343" t="s">
        <v>7004</v>
      </c>
      <c r="E10766" s="752" t="s">
        <v>430</v>
      </c>
      <c r="F10766" s="752" t="s">
        <v>1698</v>
      </c>
    </row>
    <row r="10767" spans="2:6" x14ac:dyDescent="0.35">
      <c r="B10767" s="752" t="s">
        <v>1700</v>
      </c>
      <c r="C10767" s="752">
        <v>4702</v>
      </c>
      <c r="D10767" s="343" t="s">
        <v>7003</v>
      </c>
      <c r="E10767" s="752" t="s">
        <v>430</v>
      </c>
      <c r="F10767" s="752" t="s">
        <v>1698</v>
      </c>
    </row>
    <row r="10768" spans="2:6" x14ac:dyDescent="0.35">
      <c r="B10768" s="752" t="s">
        <v>1700</v>
      </c>
      <c r="C10768" s="752">
        <v>4702</v>
      </c>
      <c r="D10768" s="343" t="s">
        <v>7002</v>
      </c>
      <c r="E10768" s="752" t="s">
        <v>430</v>
      </c>
      <c r="F10768" s="752" t="s">
        <v>1698</v>
      </c>
    </row>
    <row r="10769" spans="2:6" x14ac:dyDescent="0.35">
      <c r="B10769" s="752" t="s">
        <v>1700</v>
      </c>
      <c r="C10769" s="752">
        <v>4702</v>
      </c>
      <c r="D10769" s="343" t="s">
        <v>7001</v>
      </c>
      <c r="E10769" s="752" t="s">
        <v>430</v>
      </c>
      <c r="F10769" s="752" t="s">
        <v>1698</v>
      </c>
    </row>
    <row r="10770" spans="2:6" x14ac:dyDescent="0.35">
      <c r="B10770" s="752" t="s">
        <v>1700</v>
      </c>
      <c r="C10770" s="752">
        <v>4702</v>
      </c>
      <c r="D10770" s="343" t="s">
        <v>7000</v>
      </c>
      <c r="E10770" s="752" t="s">
        <v>430</v>
      </c>
      <c r="F10770" s="752" t="s">
        <v>1698</v>
      </c>
    </row>
    <row r="10771" spans="2:6" x14ac:dyDescent="0.35">
      <c r="B10771" s="752" t="s">
        <v>1700</v>
      </c>
      <c r="C10771" s="752">
        <v>4702</v>
      </c>
      <c r="D10771" s="343" t="s">
        <v>6999</v>
      </c>
      <c r="E10771" s="752" t="s">
        <v>430</v>
      </c>
      <c r="F10771" s="752" t="s">
        <v>1698</v>
      </c>
    </row>
    <row r="10772" spans="2:6" x14ac:dyDescent="0.35">
      <c r="B10772" s="752" t="s">
        <v>1700</v>
      </c>
      <c r="C10772" s="752">
        <v>4702</v>
      </c>
      <c r="D10772" s="343" t="s">
        <v>6998</v>
      </c>
      <c r="E10772" s="752" t="s">
        <v>430</v>
      </c>
      <c r="F10772" s="752" t="s">
        <v>1698</v>
      </c>
    </row>
    <row r="10773" spans="2:6" x14ac:dyDescent="0.35">
      <c r="B10773" s="752" t="s">
        <v>1700</v>
      </c>
      <c r="C10773" s="752">
        <v>4702</v>
      </c>
      <c r="D10773" s="343" t="s">
        <v>6997</v>
      </c>
      <c r="E10773" s="752" t="s">
        <v>430</v>
      </c>
      <c r="F10773" s="752" t="s">
        <v>1698</v>
      </c>
    </row>
    <row r="10774" spans="2:6" x14ac:dyDescent="0.35">
      <c r="B10774" s="752" t="s">
        <v>1700</v>
      </c>
      <c r="C10774" s="752">
        <v>4702</v>
      </c>
      <c r="D10774" s="343" t="s">
        <v>3086</v>
      </c>
      <c r="E10774" s="752" t="s">
        <v>430</v>
      </c>
      <c r="F10774" s="752" t="s">
        <v>1698</v>
      </c>
    </row>
    <row r="10775" spans="2:6" x14ac:dyDescent="0.35">
      <c r="B10775" s="752" t="s">
        <v>1700</v>
      </c>
      <c r="C10775" s="752">
        <v>4702</v>
      </c>
      <c r="D10775" s="343" t="s">
        <v>1949</v>
      </c>
      <c r="E10775" s="752" t="s">
        <v>430</v>
      </c>
      <c r="F10775" s="752" t="s">
        <v>1698</v>
      </c>
    </row>
    <row r="10776" spans="2:6" x14ac:dyDescent="0.35">
      <c r="B10776" s="752" t="s">
        <v>1700</v>
      </c>
      <c r="C10776" s="752">
        <v>4702</v>
      </c>
      <c r="D10776" s="343" t="s">
        <v>6996</v>
      </c>
      <c r="E10776" s="752" t="s">
        <v>430</v>
      </c>
      <c r="F10776" s="752" t="s">
        <v>1698</v>
      </c>
    </row>
    <row r="10777" spans="2:6" x14ac:dyDescent="0.35">
      <c r="B10777" s="752" t="s">
        <v>1700</v>
      </c>
      <c r="C10777" s="752">
        <v>4702</v>
      </c>
      <c r="D10777" s="343" t="s">
        <v>6995</v>
      </c>
      <c r="E10777" s="752" t="s">
        <v>430</v>
      </c>
      <c r="F10777" s="752" t="s">
        <v>1698</v>
      </c>
    </row>
    <row r="10778" spans="2:6" x14ac:dyDescent="0.35">
      <c r="B10778" s="752" t="s">
        <v>1700</v>
      </c>
      <c r="C10778" s="752">
        <v>4702</v>
      </c>
      <c r="D10778" s="343" t="s">
        <v>6994</v>
      </c>
      <c r="E10778" s="752" t="s">
        <v>430</v>
      </c>
      <c r="F10778" s="752" t="s">
        <v>1698</v>
      </c>
    </row>
    <row r="10779" spans="2:6" x14ac:dyDescent="0.35">
      <c r="B10779" s="752" t="s">
        <v>1700</v>
      </c>
      <c r="C10779" s="752">
        <v>4702</v>
      </c>
      <c r="D10779" s="343" t="s">
        <v>6993</v>
      </c>
      <c r="E10779" s="752" t="s">
        <v>430</v>
      </c>
      <c r="F10779" s="752" t="s">
        <v>1698</v>
      </c>
    </row>
    <row r="10780" spans="2:6" x14ac:dyDescent="0.35">
      <c r="B10780" s="752" t="s">
        <v>1700</v>
      </c>
      <c r="C10780" s="752">
        <v>4702</v>
      </c>
      <c r="D10780" s="343" t="s">
        <v>6992</v>
      </c>
      <c r="E10780" s="752" t="s">
        <v>430</v>
      </c>
      <c r="F10780" s="752" t="s">
        <v>1698</v>
      </c>
    </row>
    <row r="10781" spans="2:6" x14ac:dyDescent="0.35">
      <c r="B10781" s="752" t="s">
        <v>1700</v>
      </c>
      <c r="C10781" s="752">
        <v>4702</v>
      </c>
      <c r="D10781" s="343" t="s">
        <v>6991</v>
      </c>
      <c r="E10781" s="752" t="s">
        <v>430</v>
      </c>
      <c r="F10781" s="752" t="s">
        <v>1698</v>
      </c>
    </row>
    <row r="10782" spans="2:6" x14ac:dyDescent="0.35">
      <c r="B10782" s="752" t="s">
        <v>1700</v>
      </c>
      <c r="C10782" s="752">
        <v>4703</v>
      </c>
      <c r="D10782" s="343" t="s">
        <v>6990</v>
      </c>
      <c r="E10782" s="752" t="s">
        <v>430</v>
      </c>
      <c r="F10782" s="752" t="s">
        <v>1711</v>
      </c>
    </row>
    <row r="10783" spans="2:6" x14ac:dyDescent="0.35">
      <c r="B10783" s="752" t="s">
        <v>1700</v>
      </c>
      <c r="C10783" s="752">
        <v>4703</v>
      </c>
      <c r="D10783" s="343" t="s">
        <v>6989</v>
      </c>
      <c r="E10783" s="752" t="s">
        <v>430</v>
      </c>
      <c r="F10783" s="752" t="s">
        <v>1711</v>
      </c>
    </row>
    <row r="10784" spans="2:6" x14ac:dyDescent="0.35">
      <c r="B10784" s="752" t="s">
        <v>1700</v>
      </c>
      <c r="C10784" s="752">
        <v>4703</v>
      </c>
      <c r="D10784" s="343" t="s">
        <v>6988</v>
      </c>
      <c r="E10784" s="752" t="s">
        <v>430</v>
      </c>
      <c r="F10784" s="752" t="s">
        <v>1711</v>
      </c>
    </row>
    <row r="10785" spans="2:6" x14ac:dyDescent="0.35">
      <c r="B10785" s="752" t="s">
        <v>1700</v>
      </c>
      <c r="C10785" s="752">
        <v>4703</v>
      </c>
      <c r="D10785" s="343" t="s">
        <v>6987</v>
      </c>
      <c r="E10785" s="752" t="s">
        <v>430</v>
      </c>
      <c r="F10785" s="752" t="s">
        <v>1711</v>
      </c>
    </row>
    <row r="10786" spans="2:6" x14ac:dyDescent="0.35">
      <c r="B10786" s="752" t="s">
        <v>1700</v>
      </c>
      <c r="C10786" s="752">
        <v>4703</v>
      </c>
      <c r="D10786" s="343" t="s">
        <v>6986</v>
      </c>
      <c r="E10786" s="752" t="s">
        <v>430</v>
      </c>
      <c r="F10786" s="752" t="s">
        <v>1711</v>
      </c>
    </row>
    <row r="10787" spans="2:6" x14ac:dyDescent="0.35">
      <c r="B10787" s="752" t="s">
        <v>1700</v>
      </c>
      <c r="C10787" s="752">
        <v>4703</v>
      </c>
      <c r="D10787" s="343" t="s">
        <v>6985</v>
      </c>
      <c r="E10787" s="752" t="s">
        <v>430</v>
      </c>
      <c r="F10787" s="752" t="s">
        <v>1711</v>
      </c>
    </row>
    <row r="10788" spans="2:6" x14ac:dyDescent="0.35">
      <c r="B10788" s="752" t="s">
        <v>1700</v>
      </c>
      <c r="C10788" s="752">
        <v>4703</v>
      </c>
      <c r="D10788" s="343" t="s">
        <v>6984</v>
      </c>
      <c r="E10788" s="752" t="s">
        <v>430</v>
      </c>
      <c r="F10788" s="752" t="s">
        <v>1711</v>
      </c>
    </row>
    <row r="10789" spans="2:6" x14ac:dyDescent="0.35">
      <c r="B10789" s="752" t="s">
        <v>1700</v>
      </c>
      <c r="C10789" s="752">
        <v>4703</v>
      </c>
      <c r="D10789" s="343" t="s">
        <v>6983</v>
      </c>
      <c r="E10789" s="752" t="s">
        <v>430</v>
      </c>
      <c r="F10789" s="752" t="s">
        <v>1711</v>
      </c>
    </row>
    <row r="10790" spans="2:6" x14ac:dyDescent="0.35">
      <c r="B10790" s="752" t="s">
        <v>1700</v>
      </c>
      <c r="C10790" s="752">
        <v>4703</v>
      </c>
      <c r="D10790" s="343" t="s">
        <v>6982</v>
      </c>
      <c r="E10790" s="752" t="s">
        <v>430</v>
      </c>
      <c r="F10790" s="752" t="s">
        <v>1711</v>
      </c>
    </row>
    <row r="10791" spans="2:6" x14ac:dyDescent="0.35">
      <c r="B10791" s="752" t="s">
        <v>1700</v>
      </c>
      <c r="C10791" s="752">
        <v>4703</v>
      </c>
      <c r="D10791" s="343" t="s">
        <v>6981</v>
      </c>
      <c r="E10791" s="752" t="s">
        <v>430</v>
      </c>
      <c r="F10791" s="752" t="s">
        <v>1711</v>
      </c>
    </row>
    <row r="10792" spans="2:6" x14ac:dyDescent="0.35">
      <c r="B10792" s="752" t="s">
        <v>1700</v>
      </c>
      <c r="C10792" s="752">
        <v>4703</v>
      </c>
      <c r="D10792" s="343" t="s">
        <v>6980</v>
      </c>
      <c r="E10792" s="752" t="s">
        <v>430</v>
      </c>
      <c r="F10792" s="752" t="s">
        <v>1711</v>
      </c>
    </row>
    <row r="10793" spans="2:6" x14ac:dyDescent="0.35">
      <c r="B10793" s="752" t="s">
        <v>1700</v>
      </c>
      <c r="C10793" s="752">
        <v>4703</v>
      </c>
      <c r="D10793" s="343" t="s">
        <v>6979</v>
      </c>
      <c r="E10793" s="752" t="s">
        <v>430</v>
      </c>
      <c r="F10793" s="752" t="s">
        <v>1711</v>
      </c>
    </row>
    <row r="10794" spans="2:6" x14ac:dyDescent="0.35">
      <c r="B10794" s="752" t="s">
        <v>1700</v>
      </c>
      <c r="C10794" s="752">
        <v>4703</v>
      </c>
      <c r="D10794" s="343" t="s">
        <v>6978</v>
      </c>
      <c r="E10794" s="752" t="s">
        <v>430</v>
      </c>
      <c r="F10794" s="752" t="s">
        <v>1711</v>
      </c>
    </row>
    <row r="10795" spans="2:6" x14ac:dyDescent="0.35">
      <c r="B10795" s="752" t="s">
        <v>1700</v>
      </c>
      <c r="C10795" s="752">
        <v>4703</v>
      </c>
      <c r="D10795" s="343" t="s">
        <v>6977</v>
      </c>
      <c r="E10795" s="752" t="s">
        <v>430</v>
      </c>
      <c r="F10795" s="752" t="s">
        <v>1711</v>
      </c>
    </row>
    <row r="10796" spans="2:6" x14ac:dyDescent="0.35">
      <c r="B10796" s="752" t="s">
        <v>1700</v>
      </c>
      <c r="C10796" s="752">
        <v>4703</v>
      </c>
      <c r="D10796" s="343" t="s">
        <v>6976</v>
      </c>
      <c r="E10796" s="752" t="s">
        <v>430</v>
      </c>
      <c r="F10796" s="752" t="s">
        <v>1711</v>
      </c>
    </row>
    <row r="10797" spans="2:6" x14ac:dyDescent="0.35">
      <c r="B10797" s="752" t="s">
        <v>1700</v>
      </c>
      <c r="C10797" s="752">
        <v>4703</v>
      </c>
      <c r="D10797" s="343" t="s">
        <v>6975</v>
      </c>
      <c r="E10797" s="752" t="s">
        <v>430</v>
      </c>
      <c r="F10797" s="752" t="s">
        <v>1711</v>
      </c>
    </row>
    <row r="10798" spans="2:6" x14ac:dyDescent="0.35">
      <c r="B10798" s="752" t="s">
        <v>1700</v>
      </c>
      <c r="C10798" s="752">
        <v>4703</v>
      </c>
      <c r="D10798" s="343" t="s">
        <v>6974</v>
      </c>
      <c r="E10798" s="752" t="s">
        <v>430</v>
      </c>
      <c r="F10798" s="752" t="s">
        <v>1711</v>
      </c>
    </row>
    <row r="10799" spans="2:6" x14ac:dyDescent="0.35">
      <c r="B10799" s="752" t="s">
        <v>1700</v>
      </c>
      <c r="C10799" s="752">
        <v>4703</v>
      </c>
      <c r="D10799" s="343" t="s">
        <v>4396</v>
      </c>
      <c r="E10799" s="752" t="s">
        <v>430</v>
      </c>
      <c r="F10799" s="752" t="s">
        <v>1711</v>
      </c>
    </row>
    <row r="10800" spans="2:6" x14ac:dyDescent="0.35">
      <c r="B10800" s="752" t="s">
        <v>1700</v>
      </c>
      <c r="C10800" s="752">
        <v>4703</v>
      </c>
      <c r="D10800" s="343" t="s">
        <v>6973</v>
      </c>
      <c r="E10800" s="752" t="s">
        <v>430</v>
      </c>
      <c r="F10800" s="752" t="s">
        <v>1711</v>
      </c>
    </row>
    <row r="10801" spans="2:6" x14ac:dyDescent="0.35">
      <c r="B10801" s="752" t="s">
        <v>1700</v>
      </c>
      <c r="C10801" s="752">
        <v>4703</v>
      </c>
      <c r="D10801" s="343" t="s">
        <v>6972</v>
      </c>
      <c r="E10801" s="752" t="s">
        <v>430</v>
      </c>
      <c r="F10801" s="752" t="s">
        <v>1711</v>
      </c>
    </row>
    <row r="10802" spans="2:6" x14ac:dyDescent="0.35">
      <c r="B10802" s="752" t="s">
        <v>1700</v>
      </c>
      <c r="C10802" s="752">
        <v>4703</v>
      </c>
      <c r="D10802" s="343" t="s">
        <v>6971</v>
      </c>
      <c r="E10802" s="752" t="s">
        <v>430</v>
      </c>
      <c r="F10802" s="752" t="s">
        <v>1711</v>
      </c>
    </row>
    <row r="10803" spans="2:6" x14ac:dyDescent="0.35">
      <c r="B10803" s="752" t="s">
        <v>1700</v>
      </c>
      <c r="C10803" s="752">
        <v>4703</v>
      </c>
      <c r="D10803" s="343" t="s">
        <v>6970</v>
      </c>
      <c r="E10803" s="752" t="s">
        <v>430</v>
      </c>
      <c r="F10803" s="752" t="s">
        <v>1711</v>
      </c>
    </row>
    <row r="10804" spans="2:6" x14ac:dyDescent="0.35">
      <c r="B10804" s="752" t="s">
        <v>1700</v>
      </c>
      <c r="C10804" s="752">
        <v>4703</v>
      </c>
      <c r="D10804" s="343" t="s">
        <v>6969</v>
      </c>
      <c r="E10804" s="752" t="s">
        <v>430</v>
      </c>
      <c r="F10804" s="752" t="s">
        <v>1711</v>
      </c>
    </row>
    <row r="10805" spans="2:6" x14ac:dyDescent="0.35">
      <c r="B10805" s="752" t="s">
        <v>1700</v>
      </c>
      <c r="C10805" s="752">
        <v>4703</v>
      </c>
      <c r="D10805" s="343" t="s">
        <v>6968</v>
      </c>
      <c r="E10805" s="752" t="s">
        <v>430</v>
      </c>
      <c r="F10805" s="752" t="s">
        <v>1698</v>
      </c>
    </row>
    <row r="10806" spans="2:6" x14ac:dyDescent="0.35">
      <c r="B10806" s="752" t="s">
        <v>1700</v>
      </c>
      <c r="C10806" s="752">
        <v>4703</v>
      </c>
      <c r="D10806" s="343" t="s">
        <v>6967</v>
      </c>
      <c r="E10806" s="752" t="s">
        <v>430</v>
      </c>
      <c r="F10806" s="752" t="s">
        <v>1711</v>
      </c>
    </row>
    <row r="10807" spans="2:6" x14ac:dyDescent="0.35">
      <c r="B10807" s="752" t="s">
        <v>1700</v>
      </c>
      <c r="C10807" s="752">
        <v>4703</v>
      </c>
      <c r="D10807" s="343" t="s">
        <v>6966</v>
      </c>
      <c r="E10807" s="752" t="s">
        <v>430</v>
      </c>
      <c r="F10807" s="752" t="s">
        <v>1711</v>
      </c>
    </row>
    <row r="10808" spans="2:6" x14ac:dyDescent="0.35">
      <c r="B10808" s="752" t="s">
        <v>1700</v>
      </c>
      <c r="C10808" s="752">
        <v>4703</v>
      </c>
      <c r="D10808" s="343" t="s">
        <v>6965</v>
      </c>
      <c r="E10808" s="752" t="s">
        <v>430</v>
      </c>
      <c r="F10808" s="752" t="s">
        <v>1711</v>
      </c>
    </row>
    <row r="10809" spans="2:6" x14ac:dyDescent="0.35">
      <c r="B10809" s="752" t="s">
        <v>1700</v>
      </c>
      <c r="C10809" s="752">
        <v>4703</v>
      </c>
      <c r="D10809" s="343" t="s">
        <v>6964</v>
      </c>
      <c r="E10809" s="752" t="s">
        <v>430</v>
      </c>
      <c r="F10809" s="752" t="s">
        <v>1711</v>
      </c>
    </row>
    <row r="10810" spans="2:6" x14ac:dyDescent="0.35">
      <c r="B10810" s="752" t="s">
        <v>1700</v>
      </c>
      <c r="C10810" s="752">
        <v>4703</v>
      </c>
      <c r="D10810" s="343" t="s">
        <v>2301</v>
      </c>
      <c r="E10810" s="752" t="s">
        <v>430</v>
      </c>
      <c r="F10810" s="752" t="s">
        <v>1711</v>
      </c>
    </row>
    <row r="10811" spans="2:6" x14ac:dyDescent="0.35">
      <c r="B10811" s="752" t="s">
        <v>1700</v>
      </c>
      <c r="C10811" s="752">
        <v>4703</v>
      </c>
      <c r="D10811" s="343" t="s">
        <v>6963</v>
      </c>
      <c r="E10811" s="752" t="s">
        <v>430</v>
      </c>
      <c r="F10811" s="752" t="s">
        <v>1711</v>
      </c>
    </row>
    <row r="10812" spans="2:6" x14ac:dyDescent="0.35">
      <c r="B10812" s="752" t="s">
        <v>1700</v>
      </c>
      <c r="C10812" s="752">
        <v>4704</v>
      </c>
      <c r="D10812" s="343" t="s">
        <v>6962</v>
      </c>
      <c r="E10812" s="752" t="s">
        <v>430</v>
      </c>
      <c r="F10812" s="752" t="s">
        <v>1698</v>
      </c>
    </row>
    <row r="10813" spans="2:6" x14ac:dyDescent="0.35">
      <c r="B10813" s="752" t="s">
        <v>1700</v>
      </c>
      <c r="C10813" s="752">
        <v>4704</v>
      </c>
      <c r="D10813" s="343" t="s">
        <v>6961</v>
      </c>
      <c r="E10813" s="752" t="s">
        <v>430</v>
      </c>
      <c r="F10813" s="752" t="s">
        <v>1698</v>
      </c>
    </row>
    <row r="10814" spans="2:6" x14ac:dyDescent="0.35">
      <c r="B10814" s="752" t="s">
        <v>1700</v>
      </c>
      <c r="C10814" s="752">
        <v>4705</v>
      </c>
      <c r="D10814" s="343" t="s">
        <v>6960</v>
      </c>
      <c r="E10814" s="752" t="s">
        <v>430</v>
      </c>
      <c r="F10814" s="752" t="s">
        <v>1698</v>
      </c>
    </row>
    <row r="10815" spans="2:6" x14ac:dyDescent="0.35">
      <c r="B10815" s="752" t="s">
        <v>1700</v>
      </c>
      <c r="C10815" s="752">
        <v>4705</v>
      </c>
      <c r="D10815" s="343" t="s">
        <v>6959</v>
      </c>
      <c r="E10815" s="752" t="s">
        <v>430</v>
      </c>
      <c r="F10815" s="752" t="s">
        <v>1698</v>
      </c>
    </row>
    <row r="10816" spans="2:6" x14ac:dyDescent="0.35">
      <c r="B10816" s="752" t="s">
        <v>1700</v>
      </c>
      <c r="C10816" s="752">
        <v>4705</v>
      </c>
      <c r="D10816" s="343" t="s">
        <v>6958</v>
      </c>
      <c r="E10816" s="752" t="s">
        <v>430</v>
      </c>
      <c r="F10816" s="752" t="s">
        <v>1698</v>
      </c>
    </row>
    <row r="10817" spans="2:6" x14ac:dyDescent="0.35">
      <c r="B10817" s="752" t="s">
        <v>1700</v>
      </c>
      <c r="C10817" s="752">
        <v>4705</v>
      </c>
      <c r="D10817" s="343" t="s">
        <v>6957</v>
      </c>
      <c r="E10817" s="752" t="s">
        <v>430</v>
      </c>
      <c r="F10817" s="752" t="s">
        <v>1698</v>
      </c>
    </row>
    <row r="10818" spans="2:6" x14ac:dyDescent="0.35">
      <c r="B10818" s="752" t="s">
        <v>1700</v>
      </c>
      <c r="C10818" s="752">
        <v>4705</v>
      </c>
      <c r="D10818" s="343" t="s">
        <v>6956</v>
      </c>
      <c r="E10818" s="752" t="s">
        <v>430</v>
      </c>
      <c r="F10818" s="752" t="s">
        <v>1698</v>
      </c>
    </row>
    <row r="10819" spans="2:6" x14ac:dyDescent="0.35">
      <c r="B10819" s="752" t="s">
        <v>1700</v>
      </c>
      <c r="C10819" s="752">
        <v>4706</v>
      </c>
      <c r="D10819" s="343" t="s">
        <v>6955</v>
      </c>
      <c r="E10819" s="752" t="s">
        <v>430</v>
      </c>
      <c r="F10819" s="752" t="s">
        <v>1698</v>
      </c>
    </row>
    <row r="10820" spans="2:6" x14ac:dyDescent="0.35">
      <c r="B10820" s="752" t="s">
        <v>1700</v>
      </c>
      <c r="C10820" s="752">
        <v>4707</v>
      </c>
      <c r="D10820" s="343" t="s">
        <v>6954</v>
      </c>
      <c r="E10820" s="752" t="s">
        <v>430</v>
      </c>
      <c r="F10820" s="752" t="s">
        <v>1698</v>
      </c>
    </row>
    <row r="10821" spans="2:6" x14ac:dyDescent="0.35">
      <c r="B10821" s="752" t="s">
        <v>1700</v>
      </c>
      <c r="C10821" s="752">
        <v>4707</v>
      </c>
      <c r="D10821" s="343" t="s">
        <v>6953</v>
      </c>
      <c r="E10821" s="752" t="s">
        <v>430</v>
      </c>
      <c r="F10821" s="752" t="s">
        <v>1698</v>
      </c>
    </row>
    <row r="10822" spans="2:6" x14ac:dyDescent="0.35">
      <c r="B10822" s="752" t="s">
        <v>1700</v>
      </c>
      <c r="C10822" s="752">
        <v>4707</v>
      </c>
      <c r="D10822" s="343" t="s">
        <v>6952</v>
      </c>
      <c r="E10822" s="752" t="s">
        <v>430</v>
      </c>
      <c r="F10822" s="752" t="s">
        <v>1698</v>
      </c>
    </row>
    <row r="10823" spans="2:6" x14ac:dyDescent="0.35">
      <c r="B10823" s="752" t="s">
        <v>1700</v>
      </c>
      <c r="C10823" s="752">
        <v>4709</v>
      </c>
      <c r="D10823" s="343" t="s">
        <v>6951</v>
      </c>
      <c r="E10823" s="752" t="s">
        <v>430</v>
      </c>
      <c r="F10823" s="752" t="s">
        <v>222</v>
      </c>
    </row>
    <row r="10824" spans="2:6" x14ac:dyDescent="0.35">
      <c r="B10824" s="752" t="s">
        <v>1700</v>
      </c>
      <c r="C10824" s="752">
        <v>4710</v>
      </c>
      <c r="D10824" s="343" t="s">
        <v>6950</v>
      </c>
      <c r="E10824" s="752" t="s">
        <v>430</v>
      </c>
      <c r="F10824" s="752" t="s">
        <v>1711</v>
      </c>
    </row>
    <row r="10825" spans="2:6" x14ac:dyDescent="0.35">
      <c r="B10825" s="752" t="s">
        <v>1700</v>
      </c>
      <c r="C10825" s="752">
        <v>4710</v>
      </c>
      <c r="D10825" s="343" t="s">
        <v>6949</v>
      </c>
      <c r="E10825" s="752" t="s">
        <v>430</v>
      </c>
      <c r="F10825" s="752" t="s">
        <v>1711</v>
      </c>
    </row>
    <row r="10826" spans="2:6" x14ac:dyDescent="0.35">
      <c r="B10826" s="752" t="s">
        <v>1700</v>
      </c>
      <c r="C10826" s="752">
        <v>4711</v>
      </c>
      <c r="D10826" s="343" t="s">
        <v>6948</v>
      </c>
      <c r="E10826" s="752" t="s">
        <v>430</v>
      </c>
      <c r="F10826" s="752" t="s">
        <v>1711</v>
      </c>
    </row>
    <row r="10827" spans="2:6" x14ac:dyDescent="0.35">
      <c r="B10827" s="752" t="s">
        <v>1700</v>
      </c>
      <c r="C10827" s="752">
        <v>4711</v>
      </c>
      <c r="D10827" s="343" t="s">
        <v>6947</v>
      </c>
      <c r="E10827" s="752" t="s">
        <v>430</v>
      </c>
      <c r="F10827" s="752" t="s">
        <v>1711</v>
      </c>
    </row>
    <row r="10828" spans="2:6" x14ac:dyDescent="0.35">
      <c r="B10828" s="752" t="s">
        <v>1700</v>
      </c>
      <c r="C10828" s="752">
        <v>4712</v>
      </c>
      <c r="D10828" s="343" t="s">
        <v>6946</v>
      </c>
      <c r="E10828" s="752" t="s">
        <v>430</v>
      </c>
      <c r="F10828" s="752" t="s">
        <v>1698</v>
      </c>
    </row>
    <row r="10829" spans="2:6" x14ac:dyDescent="0.35">
      <c r="B10829" s="752" t="s">
        <v>1700</v>
      </c>
      <c r="C10829" s="752">
        <v>4713</v>
      </c>
      <c r="D10829" s="343" t="s">
        <v>6945</v>
      </c>
      <c r="E10829" s="752" t="s">
        <v>430</v>
      </c>
      <c r="F10829" s="752" t="s">
        <v>1698</v>
      </c>
    </row>
    <row r="10830" spans="2:6" x14ac:dyDescent="0.35">
      <c r="B10830" s="752" t="s">
        <v>1700</v>
      </c>
      <c r="C10830" s="752">
        <v>4714</v>
      </c>
      <c r="D10830" s="343" t="s">
        <v>6944</v>
      </c>
      <c r="E10830" s="752" t="s">
        <v>430</v>
      </c>
      <c r="F10830" s="752" t="s">
        <v>1698</v>
      </c>
    </row>
    <row r="10831" spans="2:6" x14ac:dyDescent="0.35">
      <c r="B10831" s="752" t="s">
        <v>1700</v>
      </c>
      <c r="C10831" s="752">
        <v>4714</v>
      </c>
      <c r="D10831" s="343" t="s">
        <v>6943</v>
      </c>
      <c r="E10831" s="752" t="s">
        <v>430</v>
      </c>
      <c r="F10831" s="752" t="s">
        <v>1698</v>
      </c>
    </row>
    <row r="10832" spans="2:6" x14ac:dyDescent="0.35">
      <c r="B10832" s="752" t="s">
        <v>1700</v>
      </c>
      <c r="C10832" s="752">
        <v>4714</v>
      </c>
      <c r="D10832" s="343" t="s">
        <v>6942</v>
      </c>
      <c r="E10832" s="752" t="s">
        <v>430</v>
      </c>
      <c r="F10832" s="752" t="s">
        <v>1698</v>
      </c>
    </row>
    <row r="10833" spans="2:6" x14ac:dyDescent="0.35">
      <c r="B10833" s="752" t="s">
        <v>1700</v>
      </c>
      <c r="C10833" s="752">
        <v>4714</v>
      </c>
      <c r="D10833" s="343" t="s">
        <v>6941</v>
      </c>
      <c r="E10833" s="752" t="s">
        <v>430</v>
      </c>
      <c r="F10833" s="752" t="s">
        <v>1698</v>
      </c>
    </row>
    <row r="10834" spans="2:6" x14ac:dyDescent="0.35">
      <c r="B10834" s="752" t="s">
        <v>1700</v>
      </c>
      <c r="C10834" s="752">
        <v>4714</v>
      </c>
      <c r="D10834" s="343" t="s">
        <v>6940</v>
      </c>
      <c r="E10834" s="752" t="s">
        <v>430</v>
      </c>
      <c r="F10834" s="752" t="s">
        <v>1698</v>
      </c>
    </row>
    <row r="10835" spans="2:6" x14ac:dyDescent="0.35">
      <c r="B10835" s="752" t="s">
        <v>1700</v>
      </c>
      <c r="C10835" s="752">
        <v>4714</v>
      </c>
      <c r="D10835" s="343" t="s">
        <v>6939</v>
      </c>
      <c r="E10835" s="752" t="s">
        <v>430</v>
      </c>
      <c r="F10835" s="752" t="s">
        <v>1698</v>
      </c>
    </row>
    <row r="10836" spans="2:6" x14ac:dyDescent="0.35">
      <c r="B10836" s="752" t="s">
        <v>1700</v>
      </c>
      <c r="C10836" s="752">
        <v>4714</v>
      </c>
      <c r="D10836" s="343" t="s">
        <v>6938</v>
      </c>
      <c r="E10836" s="752" t="s">
        <v>430</v>
      </c>
      <c r="F10836" s="752" t="s">
        <v>1698</v>
      </c>
    </row>
    <row r="10837" spans="2:6" x14ac:dyDescent="0.35">
      <c r="B10837" s="752" t="s">
        <v>1700</v>
      </c>
      <c r="C10837" s="752">
        <v>4714</v>
      </c>
      <c r="D10837" s="343" t="s">
        <v>6937</v>
      </c>
      <c r="E10837" s="752" t="s">
        <v>430</v>
      </c>
      <c r="F10837" s="752" t="s">
        <v>1698</v>
      </c>
    </row>
    <row r="10838" spans="2:6" x14ac:dyDescent="0.35">
      <c r="B10838" s="752" t="s">
        <v>1700</v>
      </c>
      <c r="C10838" s="752">
        <v>4714</v>
      </c>
      <c r="D10838" s="343" t="s">
        <v>6936</v>
      </c>
      <c r="E10838" s="752" t="s">
        <v>430</v>
      </c>
      <c r="F10838" s="752" t="s">
        <v>1698</v>
      </c>
    </row>
    <row r="10839" spans="2:6" x14ac:dyDescent="0.35">
      <c r="B10839" s="752" t="s">
        <v>1700</v>
      </c>
      <c r="C10839" s="752">
        <v>4714</v>
      </c>
      <c r="D10839" s="343" t="s">
        <v>6935</v>
      </c>
      <c r="E10839" s="752" t="s">
        <v>430</v>
      </c>
      <c r="F10839" s="752" t="s">
        <v>1698</v>
      </c>
    </row>
    <row r="10840" spans="2:6" x14ac:dyDescent="0.35">
      <c r="B10840" s="752" t="s">
        <v>1700</v>
      </c>
      <c r="C10840" s="752">
        <v>4714</v>
      </c>
      <c r="D10840" s="343" t="s">
        <v>6934</v>
      </c>
      <c r="E10840" s="752" t="s">
        <v>430</v>
      </c>
      <c r="F10840" s="752" t="s">
        <v>1698</v>
      </c>
    </row>
    <row r="10841" spans="2:6" x14ac:dyDescent="0.35">
      <c r="B10841" s="752" t="s">
        <v>1700</v>
      </c>
      <c r="C10841" s="752">
        <v>4714</v>
      </c>
      <c r="D10841" s="343" t="s">
        <v>6933</v>
      </c>
      <c r="E10841" s="752" t="s">
        <v>430</v>
      </c>
      <c r="F10841" s="752" t="s">
        <v>1698</v>
      </c>
    </row>
    <row r="10842" spans="2:6" x14ac:dyDescent="0.35">
      <c r="B10842" s="752" t="s">
        <v>1700</v>
      </c>
      <c r="C10842" s="752">
        <v>4714</v>
      </c>
      <c r="D10842" s="343" t="s">
        <v>6932</v>
      </c>
      <c r="E10842" s="752" t="s">
        <v>430</v>
      </c>
      <c r="F10842" s="752" t="s">
        <v>1698</v>
      </c>
    </row>
    <row r="10843" spans="2:6" x14ac:dyDescent="0.35">
      <c r="B10843" s="752" t="s">
        <v>1700</v>
      </c>
      <c r="C10843" s="752">
        <v>4714</v>
      </c>
      <c r="D10843" s="343" t="s">
        <v>6931</v>
      </c>
      <c r="E10843" s="752" t="s">
        <v>430</v>
      </c>
      <c r="F10843" s="752" t="s">
        <v>1698</v>
      </c>
    </row>
    <row r="10844" spans="2:6" x14ac:dyDescent="0.35">
      <c r="B10844" s="752" t="s">
        <v>1700</v>
      </c>
      <c r="C10844" s="752">
        <v>4714</v>
      </c>
      <c r="D10844" s="343" t="s">
        <v>6930</v>
      </c>
      <c r="E10844" s="752" t="s">
        <v>430</v>
      </c>
      <c r="F10844" s="752" t="s">
        <v>1698</v>
      </c>
    </row>
    <row r="10845" spans="2:6" x14ac:dyDescent="0.35">
      <c r="B10845" s="752" t="s">
        <v>1700</v>
      </c>
      <c r="C10845" s="752">
        <v>4714</v>
      </c>
      <c r="D10845" s="343" t="s">
        <v>6929</v>
      </c>
      <c r="E10845" s="752" t="s">
        <v>430</v>
      </c>
      <c r="F10845" s="752" t="s">
        <v>1698</v>
      </c>
    </row>
    <row r="10846" spans="2:6" x14ac:dyDescent="0.35">
      <c r="B10846" s="752" t="s">
        <v>1700</v>
      </c>
      <c r="C10846" s="752">
        <v>4714</v>
      </c>
      <c r="D10846" s="343" t="s">
        <v>6928</v>
      </c>
      <c r="E10846" s="752" t="s">
        <v>430</v>
      </c>
      <c r="F10846" s="752" t="s">
        <v>1698</v>
      </c>
    </row>
    <row r="10847" spans="2:6" x14ac:dyDescent="0.35">
      <c r="B10847" s="752" t="s">
        <v>1700</v>
      </c>
      <c r="C10847" s="752">
        <v>4714</v>
      </c>
      <c r="D10847" s="343" t="s">
        <v>6927</v>
      </c>
      <c r="E10847" s="752" t="s">
        <v>430</v>
      </c>
      <c r="F10847" s="752" t="s">
        <v>1698</v>
      </c>
    </row>
    <row r="10848" spans="2:6" x14ac:dyDescent="0.35">
      <c r="B10848" s="752" t="s">
        <v>1700</v>
      </c>
      <c r="C10848" s="752">
        <v>4715</v>
      </c>
      <c r="D10848" s="343" t="s">
        <v>6926</v>
      </c>
      <c r="E10848" s="752" t="s">
        <v>430</v>
      </c>
      <c r="F10848" s="752" t="s">
        <v>222</v>
      </c>
    </row>
    <row r="10849" spans="2:6" x14ac:dyDescent="0.35">
      <c r="B10849" s="752" t="s">
        <v>1700</v>
      </c>
      <c r="C10849" s="752">
        <v>4715</v>
      </c>
      <c r="D10849" s="343" t="s">
        <v>6925</v>
      </c>
      <c r="E10849" s="752" t="s">
        <v>430</v>
      </c>
      <c r="F10849" s="752" t="s">
        <v>222</v>
      </c>
    </row>
    <row r="10850" spans="2:6" x14ac:dyDescent="0.35">
      <c r="B10850" s="752" t="s">
        <v>1700</v>
      </c>
      <c r="C10850" s="752">
        <v>4715</v>
      </c>
      <c r="D10850" s="343" t="s">
        <v>6924</v>
      </c>
      <c r="E10850" s="752" t="s">
        <v>430</v>
      </c>
      <c r="F10850" s="752" t="s">
        <v>222</v>
      </c>
    </row>
    <row r="10851" spans="2:6" x14ac:dyDescent="0.35">
      <c r="B10851" s="752" t="s">
        <v>1700</v>
      </c>
      <c r="C10851" s="752">
        <v>4715</v>
      </c>
      <c r="D10851" s="343" t="s">
        <v>6923</v>
      </c>
      <c r="E10851" s="752" t="s">
        <v>430</v>
      </c>
      <c r="F10851" s="752" t="s">
        <v>222</v>
      </c>
    </row>
    <row r="10852" spans="2:6" x14ac:dyDescent="0.35">
      <c r="B10852" s="752" t="s">
        <v>1700</v>
      </c>
      <c r="C10852" s="752">
        <v>4715</v>
      </c>
      <c r="D10852" s="343" t="s">
        <v>6922</v>
      </c>
      <c r="E10852" s="752" t="s">
        <v>430</v>
      </c>
      <c r="F10852" s="752" t="s">
        <v>222</v>
      </c>
    </row>
    <row r="10853" spans="2:6" x14ac:dyDescent="0.35">
      <c r="B10853" s="752" t="s">
        <v>1700</v>
      </c>
      <c r="C10853" s="752">
        <v>4715</v>
      </c>
      <c r="D10853" s="343" t="s">
        <v>6921</v>
      </c>
      <c r="E10853" s="752" t="s">
        <v>430</v>
      </c>
      <c r="F10853" s="752" t="s">
        <v>222</v>
      </c>
    </row>
    <row r="10854" spans="2:6" x14ac:dyDescent="0.35">
      <c r="B10854" s="752" t="s">
        <v>1700</v>
      </c>
      <c r="C10854" s="752">
        <v>4715</v>
      </c>
      <c r="D10854" s="343" t="s">
        <v>6920</v>
      </c>
      <c r="E10854" s="752" t="s">
        <v>430</v>
      </c>
      <c r="F10854" s="752" t="s">
        <v>222</v>
      </c>
    </row>
    <row r="10855" spans="2:6" x14ac:dyDescent="0.35">
      <c r="B10855" s="752" t="s">
        <v>1700</v>
      </c>
      <c r="C10855" s="752">
        <v>4715</v>
      </c>
      <c r="D10855" s="343" t="s">
        <v>6919</v>
      </c>
      <c r="E10855" s="752" t="s">
        <v>430</v>
      </c>
      <c r="F10855" s="752" t="s">
        <v>222</v>
      </c>
    </row>
    <row r="10856" spans="2:6" x14ac:dyDescent="0.35">
      <c r="B10856" s="752" t="s">
        <v>1700</v>
      </c>
      <c r="C10856" s="752">
        <v>4715</v>
      </c>
      <c r="D10856" s="343" t="s">
        <v>2104</v>
      </c>
      <c r="E10856" s="752" t="s">
        <v>430</v>
      </c>
      <c r="F10856" s="752" t="s">
        <v>222</v>
      </c>
    </row>
    <row r="10857" spans="2:6" x14ac:dyDescent="0.35">
      <c r="B10857" s="752" t="s">
        <v>1700</v>
      </c>
      <c r="C10857" s="752">
        <v>4715</v>
      </c>
      <c r="D10857" s="343" t="s">
        <v>6918</v>
      </c>
      <c r="E10857" s="752" t="s">
        <v>430</v>
      </c>
      <c r="F10857" s="752" t="s">
        <v>222</v>
      </c>
    </row>
    <row r="10858" spans="2:6" x14ac:dyDescent="0.35">
      <c r="B10858" s="752" t="s">
        <v>1700</v>
      </c>
      <c r="C10858" s="752">
        <v>4716</v>
      </c>
      <c r="D10858" s="343" t="s">
        <v>6917</v>
      </c>
      <c r="E10858" s="752" t="s">
        <v>430</v>
      </c>
      <c r="F10858" s="752" t="s">
        <v>1698</v>
      </c>
    </row>
    <row r="10859" spans="2:6" x14ac:dyDescent="0.35">
      <c r="B10859" s="752" t="s">
        <v>1700</v>
      </c>
      <c r="C10859" s="752">
        <v>4716</v>
      </c>
      <c r="D10859" s="343" t="s">
        <v>6916</v>
      </c>
      <c r="E10859" s="752" t="s">
        <v>430</v>
      </c>
      <c r="F10859" s="752" t="s">
        <v>1698</v>
      </c>
    </row>
    <row r="10860" spans="2:6" x14ac:dyDescent="0.35">
      <c r="B10860" s="752" t="s">
        <v>1700</v>
      </c>
      <c r="C10860" s="752">
        <v>4717</v>
      </c>
      <c r="D10860" s="343" t="s">
        <v>6915</v>
      </c>
      <c r="E10860" s="752" t="s">
        <v>430</v>
      </c>
      <c r="F10860" s="752" t="s">
        <v>222</v>
      </c>
    </row>
    <row r="10861" spans="2:6" x14ac:dyDescent="0.35">
      <c r="B10861" s="752" t="s">
        <v>1700</v>
      </c>
      <c r="C10861" s="752">
        <v>4718</v>
      </c>
      <c r="D10861" s="343" t="s">
        <v>6914</v>
      </c>
      <c r="E10861" s="752" t="s">
        <v>430</v>
      </c>
      <c r="F10861" s="752" t="s">
        <v>1698</v>
      </c>
    </row>
    <row r="10862" spans="2:6" x14ac:dyDescent="0.35">
      <c r="B10862" s="752" t="s">
        <v>1700</v>
      </c>
      <c r="C10862" s="752">
        <v>4718</v>
      </c>
      <c r="D10862" s="343" t="s">
        <v>2411</v>
      </c>
      <c r="E10862" s="752" t="s">
        <v>430</v>
      </c>
      <c r="F10862" s="752" t="s">
        <v>1698</v>
      </c>
    </row>
    <row r="10863" spans="2:6" x14ac:dyDescent="0.35">
      <c r="B10863" s="752" t="s">
        <v>1700</v>
      </c>
      <c r="C10863" s="752">
        <v>4718</v>
      </c>
      <c r="D10863" s="343" t="s">
        <v>6913</v>
      </c>
      <c r="E10863" s="752" t="s">
        <v>430</v>
      </c>
      <c r="F10863" s="752" t="s">
        <v>1698</v>
      </c>
    </row>
    <row r="10864" spans="2:6" x14ac:dyDescent="0.35">
      <c r="B10864" s="752" t="s">
        <v>1700</v>
      </c>
      <c r="C10864" s="752">
        <v>4718</v>
      </c>
      <c r="D10864" s="343" t="s">
        <v>6912</v>
      </c>
      <c r="E10864" s="752" t="s">
        <v>430</v>
      </c>
      <c r="F10864" s="752" t="s">
        <v>1698</v>
      </c>
    </row>
    <row r="10865" spans="2:9" x14ac:dyDescent="0.35">
      <c r="B10865" s="752" t="s">
        <v>1700</v>
      </c>
      <c r="C10865" s="752">
        <v>4718</v>
      </c>
      <c r="D10865" s="343" t="s">
        <v>6911</v>
      </c>
      <c r="E10865" s="752" t="s">
        <v>430</v>
      </c>
      <c r="F10865" s="752" t="s">
        <v>1698</v>
      </c>
    </row>
    <row r="10866" spans="2:9" x14ac:dyDescent="0.35">
      <c r="B10866" s="752" t="s">
        <v>1700</v>
      </c>
      <c r="C10866" s="752">
        <v>4718</v>
      </c>
      <c r="D10866" s="343" t="s">
        <v>6910</v>
      </c>
      <c r="E10866" s="752" t="s">
        <v>430</v>
      </c>
      <c r="F10866" s="752" t="s">
        <v>1698</v>
      </c>
    </row>
    <row r="10867" spans="2:9" s="757" customFormat="1" x14ac:dyDescent="0.35">
      <c r="B10867" s="752" t="s">
        <v>1700</v>
      </c>
      <c r="C10867" s="752">
        <v>4718</v>
      </c>
      <c r="D10867" s="343" t="s">
        <v>6909</v>
      </c>
      <c r="E10867" s="752" t="s">
        <v>430</v>
      </c>
      <c r="F10867" s="752" t="s">
        <v>1698</v>
      </c>
      <c r="I10867" s="758"/>
    </row>
    <row r="10868" spans="2:9" x14ac:dyDescent="0.35">
      <c r="B10868" s="752" t="s">
        <v>1700</v>
      </c>
      <c r="C10868" s="752">
        <v>4718</v>
      </c>
      <c r="D10868" s="343" t="s">
        <v>6908</v>
      </c>
      <c r="E10868" s="752" t="s">
        <v>430</v>
      </c>
      <c r="F10868" s="752" t="s">
        <v>1698</v>
      </c>
    </row>
    <row r="10869" spans="2:9" x14ac:dyDescent="0.35">
      <c r="B10869" s="752" t="s">
        <v>1700</v>
      </c>
      <c r="C10869" s="752">
        <v>4718</v>
      </c>
      <c r="D10869" s="343" t="s">
        <v>6907</v>
      </c>
      <c r="E10869" s="752" t="s">
        <v>430</v>
      </c>
      <c r="F10869" s="752" t="s">
        <v>1698</v>
      </c>
    </row>
    <row r="10870" spans="2:9" x14ac:dyDescent="0.35">
      <c r="B10870" s="752" t="s">
        <v>1700</v>
      </c>
      <c r="C10870" s="752">
        <v>4719</v>
      </c>
      <c r="D10870" s="343" t="s">
        <v>6906</v>
      </c>
      <c r="E10870" s="752" t="s">
        <v>430</v>
      </c>
      <c r="F10870" s="752" t="s">
        <v>1698</v>
      </c>
    </row>
    <row r="10871" spans="2:9" s="757" customFormat="1" x14ac:dyDescent="0.35">
      <c r="B10871" s="752" t="s">
        <v>1700</v>
      </c>
      <c r="C10871" s="752">
        <v>4719</v>
      </c>
      <c r="D10871" s="343" t="s">
        <v>6905</v>
      </c>
      <c r="E10871" s="752" t="s">
        <v>430</v>
      </c>
      <c r="F10871" s="752" t="s">
        <v>1698</v>
      </c>
      <c r="I10871" s="758"/>
    </row>
    <row r="10872" spans="2:9" s="757" customFormat="1" x14ac:dyDescent="0.35">
      <c r="B10872" s="752" t="s">
        <v>1700</v>
      </c>
      <c r="C10872" s="752">
        <v>4719</v>
      </c>
      <c r="D10872" s="343" t="s">
        <v>6904</v>
      </c>
      <c r="E10872" s="752" t="s">
        <v>430</v>
      </c>
      <c r="F10872" s="752" t="s">
        <v>1698</v>
      </c>
      <c r="I10872" s="758"/>
    </row>
    <row r="10873" spans="2:9" x14ac:dyDescent="0.35">
      <c r="B10873" s="752" t="s">
        <v>1700</v>
      </c>
      <c r="C10873" s="752">
        <v>4719</v>
      </c>
      <c r="D10873" s="343" t="s">
        <v>6903</v>
      </c>
      <c r="E10873" s="752" t="s">
        <v>430</v>
      </c>
      <c r="F10873" s="752" t="s">
        <v>1698</v>
      </c>
    </row>
    <row r="10874" spans="2:9" x14ac:dyDescent="0.35">
      <c r="B10874" s="752" t="s">
        <v>1700</v>
      </c>
      <c r="C10874" s="752">
        <v>4719</v>
      </c>
      <c r="D10874" s="343" t="s">
        <v>6902</v>
      </c>
      <c r="E10874" s="752" t="s">
        <v>430</v>
      </c>
      <c r="F10874" s="752" t="s">
        <v>1698</v>
      </c>
    </row>
    <row r="10875" spans="2:9" x14ac:dyDescent="0.35">
      <c r="B10875" s="752" t="s">
        <v>1700</v>
      </c>
      <c r="C10875" s="752">
        <v>4719</v>
      </c>
      <c r="D10875" s="343" t="s">
        <v>6901</v>
      </c>
      <c r="E10875" s="752" t="s">
        <v>430</v>
      </c>
      <c r="F10875" s="752" t="s">
        <v>1698</v>
      </c>
    </row>
    <row r="10876" spans="2:9" x14ac:dyDescent="0.35">
      <c r="B10876" s="752" t="s">
        <v>1700</v>
      </c>
      <c r="C10876" s="752">
        <v>4720</v>
      </c>
      <c r="D10876" s="343" t="s">
        <v>6900</v>
      </c>
      <c r="E10876" s="752" t="s">
        <v>430</v>
      </c>
      <c r="F10876" s="752" t="s">
        <v>2544</v>
      </c>
    </row>
    <row r="10877" spans="2:9" x14ac:dyDescent="0.35">
      <c r="B10877" s="752" t="s">
        <v>1700</v>
      </c>
      <c r="C10877" s="752">
        <v>4720</v>
      </c>
      <c r="D10877" s="343" t="s">
        <v>6899</v>
      </c>
      <c r="E10877" s="752" t="s">
        <v>430</v>
      </c>
      <c r="F10877" s="752" t="s">
        <v>222</v>
      </c>
    </row>
    <row r="10878" spans="2:9" x14ac:dyDescent="0.35">
      <c r="B10878" s="752" t="s">
        <v>1700</v>
      </c>
      <c r="C10878" s="752">
        <v>4720</v>
      </c>
      <c r="D10878" s="343" t="s">
        <v>6898</v>
      </c>
      <c r="E10878" s="752" t="s">
        <v>430</v>
      </c>
      <c r="F10878" s="752" t="s">
        <v>222</v>
      </c>
    </row>
    <row r="10879" spans="2:9" x14ac:dyDescent="0.35">
      <c r="B10879" s="752" t="s">
        <v>1700</v>
      </c>
      <c r="C10879" s="752">
        <v>4721</v>
      </c>
      <c r="D10879" s="343" t="s">
        <v>6897</v>
      </c>
      <c r="E10879" s="752" t="s">
        <v>430</v>
      </c>
      <c r="F10879" s="752" t="s">
        <v>222</v>
      </c>
    </row>
    <row r="10880" spans="2:9" x14ac:dyDescent="0.35">
      <c r="B10880" s="752" t="s">
        <v>1700</v>
      </c>
      <c r="C10880" s="752">
        <v>4721</v>
      </c>
      <c r="D10880" s="343" t="s">
        <v>6896</v>
      </c>
      <c r="E10880" s="752" t="s">
        <v>430</v>
      </c>
      <c r="F10880" s="752" t="s">
        <v>222</v>
      </c>
    </row>
    <row r="10881" spans="2:9" x14ac:dyDescent="0.35">
      <c r="B10881" s="752" t="s">
        <v>1700</v>
      </c>
      <c r="C10881" s="752">
        <v>4721</v>
      </c>
      <c r="D10881" s="343" t="s">
        <v>6895</v>
      </c>
      <c r="E10881" s="752" t="s">
        <v>430</v>
      </c>
      <c r="F10881" s="752" t="s">
        <v>222</v>
      </c>
    </row>
    <row r="10882" spans="2:9" s="757" customFormat="1" x14ac:dyDescent="0.35">
      <c r="B10882" s="752" t="s">
        <v>1700</v>
      </c>
      <c r="C10882" s="752">
        <v>4721</v>
      </c>
      <c r="D10882" s="343" t="s">
        <v>3682</v>
      </c>
      <c r="E10882" s="752" t="s">
        <v>430</v>
      </c>
      <c r="F10882" s="752" t="s">
        <v>222</v>
      </c>
      <c r="I10882" s="758"/>
    </row>
    <row r="10883" spans="2:9" x14ac:dyDescent="0.35">
      <c r="B10883" s="752" t="s">
        <v>1700</v>
      </c>
      <c r="C10883" s="752">
        <v>4721</v>
      </c>
      <c r="D10883" s="343" t="s">
        <v>6894</v>
      </c>
      <c r="E10883" s="752" t="s">
        <v>430</v>
      </c>
      <c r="F10883" s="752" t="s">
        <v>222</v>
      </c>
    </row>
    <row r="10884" spans="2:9" x14ac:dyDescent="0.35">
      <c r="B10884" s="752" t="s">
        <v>1700</v>
      </c>
      <c r="C10884" s="752">
        <v>4721</v>
      </c>
      <c r="D10884" s="343" t="s">
        <v>6893</v>
      </c>
      <c r="E10884" s="752" t="s">
        <v>430</v>
      </c>
      <c r="F10884" s="752" t="s">
        <v>222</v>
      </c>
    </row>
    <row r="10885" spans="2:9" x14ac:dyDescent="0.35">
      <c r="B10885" s="752" t="s">
        <v>1700</v>
      </c>
      <c r="C10885" s="752">
        <v>4721</v>
      </c>
      <c r="D10885" s="343" t="s">
        <v>6892</v>
      </c>
      <c r="E10885" s="752" t="s">
        <v>430</v>
      </c>
      <c r="F10885" s="752" t="s">
        <v>222</v>
      </c>
    </row>
    <row r="10886" spans="2:9" x14ac:dyDescent="0.35">
      <c r="B10886" s="752" t="s">
        <v>1700</v>
      </c>
      <c r="C10886" s="752">
        <v>4721</v>
      </c>
      <c r="D10886" s="343" t="s">
        <v>6891</v>
      </c>
      <c r="E10886" s="752" t="s">
        <v>430</v>
      </c>
      <c r="F10886" s="752" t="s">
        <v>222</v>
      </c>
    </row>
    <row r="10887" spans="2:9" x14ac:dyDescent="0.35">
      <c r="B10887" s="752" t="s">
        <v>1700</v>
      </c>
      <c r="C10887" s="752">
        <v>4721</v>
      </c>
      <c r="D10887" s="343" t="s">
        <v>6890</v>
      </c>
      <c r="E10887" s="752" t="s">
        <v>430</v>
      </c>
      <c r="F10887" s="752" t="s">
        <v>222</v>
      </c>
    </row>
    <row r="10888" spans="2:9" x14ac:dyDescent="0.35">
      <c r="B10888" s="752" t="s">
        <v>1700</v>
      </c>
      <c r="C10888" s="752">
        <v>4721</v>
      </c>
      <c r="D10888" s="343" t="s">
        <v>6889</v>
      </c>
      <c r="E10888" s="752" t="s">
        <v>430</v>
      </c>
      <c r="F10888" s="752" t="s">
        <v>222</v>
      </c>
    </row>
    <row r="10889" spans="2:9" x14ac:dyDescent="0.35">
      <c r="B10889" s="752" t="s">
        <v>1700</v>
      </c>
      <c r="C10889" s="752">
        <v>4721</v>
      </c>
      <c r="D10889" s="343" t="s">
        <v>6888</v>
      </c>
      <c r="E10889" s="752" t="s">
        <v>430</v>
      </c>
      <c r="F10889" s="752" t="s">
        <v>222</v>
      </c>
    </row>
    <row r="10890" spans="2:9" x14ac:dyDescent="0.35">
      <c r="B10890" s="752" t="s">
        <v>1700</v>
      </c>
      <c r="C10890" s="752">
        <v>4721</v>
      </c>
      <c r="D10890" s="343" t="s">
        <v>6887</v>
      </c>
      <c r="E10890" s="752" t="s">
        <v>430</v>
      </c>
      <c r="F10890" s="752" t="s">
        <v>222</v>
      </c>
    </row>
    <row r="10891" spans="2:9" x14ac:dyDescent="0.35">
      <c r="B10891" s="752" t="s">
        <v>1700</v>
      </c>
      <c r="C10891" s="752">
        <v>4721</v>
      </c>
      <c r="D10891" s="343" t="s">
        <v>6886</v>
      </c>
      <c r="E10891" s="752" t="s">
        <v>430</v>
      </c>
      <c r="F10891" s="752" t="s">
        <v>222</v>
      </c>
    </row>
    <row r="10892" spans="2:9" x14ac:dyDescent="0.35">
      <c r="B10892" s="752" t="s">
        <v>1700</v>
      </c>
      <c r="C10892" s="752">
        <v>4722</v>
      </c>
      <c r="D10892" s="343" t="s">
        <v>6885</v>
      </c>
      <c r="E10892" s="752" t="s">
        <v>430</v>
      </c>
      <c r="F10892" s="752" t="s">
        <v>222</v>
      </c>
    </row>
    <row r="10893" spans="2:9" s="757" customFormat="1" x14ac:dyDescent="0.35">
      <c r="B10893" s="752" t="s">
        <v>1700</v>
      </c>
      <c r="C10893" s="752">
        <v>4722</v>
      </c>
      <c r="D10893" s="343" t="s">
        <v>2178</v>
      </c>
      <c r="E10893" s="752" t="s">
        <v>430</v>
      </c>
      <c r="F10893" s="752" t="s">
        <v>222</v>
      </c>
      <c r="I10893" s="758"/>
    </row>
    <row r="10894" spans="2:9" x14ac:dyDescent="0.35">
      <c r="B10894" s="752" t="s">
        <v>1700</v>
      </c>
      <c r="C10894" s="752">
        <v>4722</v>
      </c>
      <c r="D10894" s="343" t="s">
        <v>6884</v>
      </c>
      <c r="E10894" s="752" t="s">
        <v>430</v>
      </c>
      <c r="F10894" s="752" t="s">
        <v>222</v>
      </c>
    </row>
    <row r="10895" spans="2:9" s="757" customFormat="1" x14ac:dyDescent="0.35">
      <c r="B10895" s="752" t="s">
        <v>1700</v>
      </c>
      <c r="C10895" s="752">
        <v>4722</v>
      </c>
      <c r="D10895" s="343" t="s">
        <v>6883</v>
      </c>
      <c r="E10895" s="752" t="s">
        <v>430</v>
      </c>
      <c r="F10895" s="752" t="s">
        <v>222</v>
      </c>
      <c r="I10895" s="758"/>
    </row>
    <row r="10896" spans="2:9" x14ac:dyDescent="0.35">
      <c r="B10896" s="752" t="s">
        <v>1700</v>
      </c>
      <c r="C10896" s="752">
        <v>4722</v>
      </c>
      <c r="D10896" s="343" t="s">
        <v>6882</v>
      </c>
      <c r="E10896" s="752" t="s">
        <v>430</v>
      </c>
      <c r="F10896" s="752" t="s">
        <v>222</v>
      </c>
    </row>
    <row r="10897" spans="2:9" s="757" customFormat="1" x14ac:dyDescent="0.35">
      <c r="B10897" s="752" t="s">
        <v>1700</v>
      </c>
      <c r="C10897" s="752">
        <v>4722</v>
      </c>
      <c r="D10897" s="343" t="s">
        <v>6881</v>
      </c>
      <c r="E10897" s="752" t="s">
        <v>430</v>
      </c>
      <c r="F10897" s="752" t="s">
        <v>222</v>
      </c>
      <c r="I10897" s="758"/>
    </row>
    <row r="10898" spans="2:9" x14ac:dyDescent="0.35">
      <c r="B10898" s="752" t="s">
        <v>1700</v>
      </c>
      <c r="C10898" s="752">
        <v>4722</v>
      </c>
      <c r="D10898" s="343" t="s">
        <v>6880</v>
      </c>
      <c r="E10898" s="752" t="s">
        <v>430</v>
      </c>
      <c r="F10898" s="752" t="s">
        <v>222</v>
      </c>
    </row>
    <row r="10899" spans="2:9" x14ac:dyDescent="0.35">
      <c r="B10899" s="752" t="s">
        <v>1700</v>
      </c>
      <c r="C10899" s="752">
        <v>4722</v>
      </c>
      <c r="D10899" s="343" t="s">
        <v>6879</v>
      </c>
      <c r="E10899" s="752" t="s">
        <v>430</v>
      </c>
      <c r="F10899" s="752" t="s">
        <v>222</v>
      </c>
    </row>
    <row r="10900" spans="2:9" x14ac:dyDescent="0.35">
      <c r="B10900" s="752" t="s">
        <v>1700</v>
      </c>
      <c r="C10900" s="752">
        <v>4722</v>
      </c>
      <c r="D10900" s="343" t="s">
        <v>6878</v>
      </c>
      <c r="E10900" s="752" t="s">
        <v>430</v>
      </c>
      <c r="F10900" s="752" t="s">
        <v>222</v>
      </c>
    </row>
    <row r="10901" spans="2:9" x14ac:dyDescent="0.35">
      <c r="B10901" s="752" t="s">
        <v>1700</v>
      </c>
      <c r="C10901" s="752">
        <v>4722</v>
      </c>
      <c r="D10901" s="343" t="s">
        <v>6877</v>
      </c>
      <c r="E10901" s="752" t="s">
        <v>430</v>
      </c>
      <c r="F10901" s="752" t="s">
        <v>222</v>
      </c>
    </row>
    <row r="10902" spans="2:9" x14ac:dyDescent="0.35">
      <c r="B10902" s="752" t="s">
        <v>1700</v>
      </c>
      <c r="C10902" s="752">
        <v>4723</v>
      </c>
      <c r="D10902" s="343" t="s">
        <v>6876</v>
      </c>
      <c r="E10902" s="752" t="s">
        <v>430</v>
      </c>
      <c r="F10902" s="752" t="s">
        <v>222</v>
      </c>
    </row>
    <row r="10903" spans="2:9" x14ac:dyDescent="0.35">
      <c r="B10903" s="752" t="s">
        <v>1700</v>
      </c>
      <c r="C10903" s="752">
        <v>4723</v>
      </c>
      <c r="D10903" s="343" t="s">
        <v>6875</v>
      </c>
      <c r="E10903" s="752" t="s">
        <v>430</v>
      </c>
      <c r="F10903" s="752" t="s">
        <v>222</v>
      </c>
    </row>
    <row r="10904" spans="2:9" x14ac:dyDescent="0.35">
      <c r="B10904" s="752" t="s">
        <v>1700</v>
      </c>
      <c r="C10904" s="752">
        <v>4723</v>
      </c>
      <c r="D10904" s="343" t="s">
        <v>6874</v>
      </c>
      <c r="E10904" s="752" t="s">
        <v>430</v>
      </c>
      <c r="F10904" s="752" t="s">
        <v>222</v>
      </c>
    </row>
    <row r="10905" spans="2:9" s="757" customFormat="1" x14ac:dyDescent="0.35">
      <c r="B10905" s="752" t="s">
        <v>1700</v>
      </c>
      <c r="C10905" s="752">
        <v>4723</v>
      </c>
      <c r="D10905" s="343" t="s">
        <v>6873</v>
      </c>
      <c r="E10905" s="752" t="s">
        <v>430</v>
      </c>
      <c r="F10905" s="752" t="s">
        <v>222</v>
      </c>
      <c r="I10905" s="758"/>
    </row>
    <row r="10906" spans="2:9" x14ac:dyDescent="0.35">
      <c r="B10906" s="752" t="s">
        <v>1700</v>
      </c>
      <c r="C10906" s="752">
        <v>4723</v>
      </c>
      <c r="D10906" s="343" t="s">
        <v>6872</v>
      </c>
      <c r="E10906" s="752" t="s">
        <v>430</v>
      </c>
      <c r="F10906" s="752" t="s">
        <v>222</v>
      </c>
    </row>
    <row r="10907" spans="2:9" x14ac:dyDescent="0.35">
      <c r="B10907" s="752" t="s">
        <v>1700</v>
      </c>
      <c r="C10907" s="752">
        <v>4723</v>
      </c>
      <c r="D10907" s="343" t="s">
        <v>6871</v>
      </c>
      <c r="E10907" s="752" t="s">
        <v>430</v>
      </c>
      <c r="F10907" s="752" t="s">
        <v>222</v>
      </c>
    </row>
    <row r="10908" spans="2:9" x14ac:dyDescent="0.35">
      <c r="B10908" s="752" t="s">
        <v>1700</v>
      </c>
      <c r="C10908" s="752">
        <v>4723</v>
      </c>
      <c r="D10908" s="343" t="s">
        <v>6870</v>
      </c>
      <c r="E10908" s="752" t="s">
        <v>430</v>
      </c>
      <c r="F10908" s="752" t="s">
        <v>222</v>
      </c>
    </row>
    <row r="10909" spans="2:9" s="757" customFormat="1" x14ac:dyDescent="0.35">
      <c r="B10909" s="752" t="s">
        <v>1700</v>
      </c>
      <c r="C10909" s="752">
        <v>4723</v>
      </c>
      <c r="D10909" s="343" t="s">
        <v>6869</v>
      </c>
      <c r="E10909" s="752" t="s">
        <v>430</v>
      </c>
      <c r="F10909" s="752" t="s">
        <v>222</v>
      </c>
      <c r="I10909" s="758"/>
    </row>
    <row r="10910" spans="2:9" s="757" customFormat="1" x14ac:dyDescent="0.35">
      <c r="B10910" s="752" t="s">
        <v>1700</v>
      </c>
      <c r="C10910" s="752">
        <v>4723</v>
      </c>
      <c r="D10910" s="343" t="s">
        <v>6868</v>
      </c>
      <c r="E10910" s="752" t="s">
        <v>430</v>
      </c>
      <c r="F10910" s="752" t="s">
        <v>222</v>
      </c>
      <c r="I10910" s="758"/>
    </row>
    <row r="10911" spans="2:9" s="757" customFormat="1" x14ac:dyDescent="0.35">
      <c r="B10911" s="752" t="s">
        <v>1700</v>
      </c>
      <c r="C10911" s="752">
        <v>4723</v>
      </c>
      <c r="D10911" s="343" t="s">
        <v>6867</v>
      </c>
      <c r="E10911" s="752" t="s">
        <v>430</v>
      </c>
      <c r="F10911" s="752" t="s">
        <v>222</v>
      </c>
      <c r="I10911" s="758"/>
    </row>
    <row r="10912" spans="2:9" s="343" customFormat="1" x14ac:dyDescent="0.35">
      <c r="B10912" s="752" t="s">
        <v>1700</v>
      </c>
      <c r="C10912" s="752">
        <v>4723</v>
      </c>
      <c r="D10912" s="343" t="s">
        <v>6866</v>
      </c>
      <c r="E10912" s="752" t="s">
        <v>430</v>
      </c>
      <c r="F10912" s="752" t="s">
        <v>222</v>
      </c>
      <c r="I10912" s="756"/>
    </row>
    <row r="10913" spans="2:9" s="343" customFormat="1" x14ac:dyDescent="0.35">
      <c r="B10913" s="752" t="s">
        <v>1700</v>
      </c>
      <c r="C10913" s="752">
        <v>4723</v>
      </c>
      <c r="D10913" s="343" t="s">
        <v>6865</v>
      </c>
      <c r="E10913" s="752" t="s">
        <v>430</v>
      </c>
      <c r="F10913" s="752" t="s">
        <v>222</v>
      </c>
      <c r="I10913" s="756"/>
    </row>
    <row r="10914" spans="2:9" x14ac:dyDescent="0.35">
      <c r="B10914" s="752" t="s">
        <v>1700</v>
      </c>
      <c r="C10914" s="752">
        <v>4723</v>
      </c>
      <c r="D10914" s="343" t="s">
        <v>6864</v>
      </c>
      <c r="E10914" s="752" t="s">
        <v>430</v>
      </c>
      <c r="F10914" s="752" t="s">
        <v>222</v>
      </c>
    </row>
    <row r="10915" spans="2:9" x14ac:dyDescent="0.35">
      <c r="B10915" s="752" t="s">
        <v>1700</v>
      </c>
      <c r="C10915" s="752">
        <v>4723</v>
      </c>
      <c r="D10915" s="343" t="s">
        <v>6863</v>
      </c>
      <c r="E10915" s="752" t="s">
        <v>430</v>
      </c>
      <c r="F10915" s="752" t="s">
        <v>222</v>
      </c>
    </row>
    <row r="10916" spans="2:9" x14ac:dyDescent="0.35">
      <c r="B10916" s="752" t="s">
        <v>1700</v>
      </c>
      <c r="C10916" s="752">
        <v>4723</v>
      </c>
      <c r="D10916" s="343" t="s">
        <v>6862</v>
      </c>
      <c r="E10916" s="752" t="s">
        <v>430</v>
      </c>
      <c r="F10916" s="752" t="s">
        <v>222</v>
      </c>
    </row>
    <row r="10917" spans="2:9" x14ac:dyDescent="0.35">
      <c r="B10917" s="752" t="s">
        <v>1700</v>
      </c>
      <c r="C10917" s="752">
        <v>4724</v>
      </c>
      <c r="D10917" s="343" t="s">
        <v>6861</v>
      </c>
      <c r="E10917" s="752" t="s">
        <v>430</v>
      </c>
      <c r="F10917" s="752" t="s">
        <v>1698</v>
      </c>
    </row>
    <row r="10918" spans="2:9" x14ac:dyDescent="0.35">
      <c r="B10918" s="752" t="s">
        <v>1700</v>
      </c>
      <c r="C10918" s="752">
        <v>4724</v>
      </c>
      <c r="D10918" s="343" t="s">
        <v>6860</v>
      </c>
      <c r="E10918" s="752" t="s">
        <v>430</v>
      </c>
      <c r="F10918" s="752" t="s">
        <v>1698</v>
      </c>
    </row>
    <row r="10919" spans="2:9" x14ac:dyDescent="0.35">
      <c r="B10919" s="752" t="s">
        <v>1700</v>
      </c>
      <c r="C10919" s="752">
        <v>4725</v>
      </c>
      <c r="D10919" s="343" t="s">
        <v>6859</v>
      </c>
      <c r="E10919" s="752" t="s">
        <v>430</v>
      </c>
      <c r="F10919" s="752" t="s">
        <v>1698</v>
      </c>
    </row>
    <row r="10920" spans="2:9" x14ac:dyDescent="0.35">
      <c r="B10920" s="752" t="s">
        <v>1700</v>
      </c>
      <c r="C10920" s="752">
        <v>4726</v>
      </c>
      <c r="D10920" s="343" t="s">
        <v>6858</v>
      </c>
      <c r="E10920" s="752" t="s">
        <v>430</v>
      </c>
      <c r="F10920" s="752" t="s">
        <v>1698</v>
      </c>
    </row>
    <row r="10921" spans="2:9" x14ac:dyDescent="0.35">
      <c r="B10921" s="752" t="s">
        <v>1700</v>
      </c>
      <c r="C10921" s="752">
        <v>4727</v>
      </c>
      <c r="D10921" s="343" t="s">
        <v>6857</v>
      </c>
      <c r="E10921" s="752" t="s">
        <v>430</v>
      </c>
      <c r="F10921" s="752" t="s">
        <v>1698</v>
      </c>
    </row>
    <row r="10922" spans="2:9" x14ac:dyDescent="0.35">
      <c r="B10922" s="752" t="s">
        <v>1700</v>
      </c>
      <c r="C10922" s="752">
        <v>4728</v>
      </c>
      <c r="D10922" s="343" t="s">
        <v>2402</v>
      </c>
      <c r="E10922" s="752" t="s">
        <v>430</v>
      </c>
      <c r="F10922" s="752" t="s">
        <v>1698</v>
      </c>
    </row>
    <row r="10923" spans="2:9" x14ac:dyDescent="0.35">
      <c r="B10923" s="752" t="s">
        <v>1700</v>
      </c>
      <c r="C10923" s="752">
        <v>4730</v>
      </c>
      <c r="D10923" s="343" t="s">
        <v>6856</v>
      </c>
      <c r="E10923" s="752" t="s">
        <v>430</v>
      </c>
      <c r="F10923" s="752" t="s">
        <v>1698</v>
      </c>
    </row>
    <row r="10924" spans="2:9" x14ac:dyDescent="0.35">
      <c r="B10924" s="752" t="s">
        <v>1700</v>
      </c>
      <c r="C10924" s="752">
        <v>4730</v>
      </c>
      <c r="D10924" s="343" t="s">
        <v>2307</v>
      </c>
      <c r="E10924" s="752" t="s">
        <v>430</v>
      </c>
      <c r="F10924" s="752" t="s">
        <v>1698</v>
      </c>
    </row>
    <row r="10925" spans="2:9" x14ac:dyDescent="0.35">
      <c r="B10925" s="752" t="s">
        <v>1700</v>
      </c>
      <c r="C10925" s="752">
        <v>4731</v>
      </c>
      <c r="D10925" s="343" t="s">
        <v>6855</v>
      </c>
      <c r="E10925" s="752" t="s">
        <v>430</v>
      </c>
      <c r="F10925" s="752" t="s">
        <v>1698</v>
      </c>
    </row>
    <row r="10926" spans="2:9" x14ac:dyDescent="0.35">
      <c r="B10926" s="752" t="s">
        <v>1700</v>
      </c>
      <c r="C10926" s="752">
        <v>4731</v>
      </c>
      <c r="D10926" s="343" t="s">
        <v>6854</v>
      </c>
      <c r="E10926" s="752" t="s">
        <v>430</v>
      </c>
      <c r="F10926" s="752" t="s">
        <v>1698</v>
      </c>
    </row>
    <row r="10927" spans="2:9" x14ac:dyDescent="0.35">
      <c r="B10927" s="752" t="s">
        <v>1700</v>
      </c>
      <c r="C10927" s="752">
        <v>4732</v>
      </c>
      <c r="D10927" s="343" t="s">
        <v>6853</v>
      </c>
      <c r="E10927" s="752" t="s">
        <v>430</v>
      </c>
      <c r="F10927" s="752" t="s">
        <v>1698</v>
      </c>
    </row>
    <row r="10928" spans="2:9" x14ac:dyDescent="0.35">
      <c r="B10928" s="752" t="s">
        <v>1700</v>
      </c>
      <c r="C10928" s="752">
        <v>4733</v>
      </c>
      <c r="D10928" s="343" t="s">
        <v>6852</v>
      </c>
      <c r="E10928" s="752" t="s">
        <v>430</v>
      </c>
      <c r="F10928" s="752" t="s">
        <v>1698</v>
      </c>
    </row>
    <row r="10929" spans="2:6" x14ac:dyDescent="0.35">
      <c r="B10929" s="752" t="s">
        <v>1700</v>
      </c>
      <c r="C10929" s="752">
        <v>4735</v>
      </c>
      <c r="D10929" s="343" t="s">
        <v>6851</v>
      </c>
      <c r="E10929" s="752" t="s">
        <v>430</v>
      </c>
      <c r="F10929" s="752" t="s">
        <v>1698</v>
      </c>
    </row>
    <row r="10930" spans="2:6" x14ac:dyDescent="0.35">
      <c r="B10930" s="752" t="s">
        <v>1700</v>
      </c>
      <c r="C10930" s="752">
        <v>4735</v>
      </c>
      <c r="D10930" s="343" t="s">
        <v>2220</v>
      </c>
      <c r="E10930" s="752" t="s">
        <v>430</v>
      </c>
      <c r="F10930" s="752" t="s">
        <v>1698</v>
      </c>
    </row>
    <row r="10931" spans="2:6" x14ac:dyDescent="0.35">
      <c r="B10931" s="752" t="s">
        <v>1700</v>
      </c>
      <c r="C10931" s="752">
        <v>4735</v>
      </c>
      <c r="D10931" s="343" t="s">
        <v>6850</v>
      </c>
      <c r="E10931" s="752" t="s">
        <v>430</v>
      </c>
      <c r="F10931" s="752" t="s">
        <v>1698</v>
      </c>
    </row>
    <row r="10932" spans="2:6" x14ac:dyDescent="0.35">
      <c r="B10932" s="752" t="s">
        <v>1700</v>
      </c>
      <c r="C10932" s="752">
        <v>4735</v>
      </c>
      <c r="D10932" s="343" t="s">
        <v>6849</v>
      </c>
      <c r="E10932" s="752" t="s">
        <v>430</v>
      </c>
      <c r="F10932" s="752" t="s">
        <v>1698</v>
      </c>
    </row>
    <row r="10933" spans="2:6" x14ac:dyDescent="0.35">
      <c r="B10933" s="752" t="s">
        <v>1700</v>
      </c>
      <c r="C10933" s="752">
        <v>4736</v>
      </c>
      <c r="D10933" s="343" t="s">
        <v>6848</v>
      </c>
      <c r="E10933" s="752" t="s">
        <v>430</v>
      </c>
      <c r="F10933" s="752" t="s">
        <v>1698</v>
      </c>
    </row>
    <row r="10934" spans="2:6" x14ac:dyDescent="0.35">
      <c r="B10934" s="752" t="s">
        <v>1700</v>
      </c>
      <c r="C10934" s="752">
        <v>4737</v>
      </c>
      <c r="D10934" s="343" t="s">
        <v>6847</v>
      </c>
      <c r="E10934" s="752" t="s">
        <v>430</v>
      </c>
      <c r="F10934" s="752" t="s">
        <v>2544</v>
      </c>
    </row>
    <row r="10935" spans="2:6" x14ac:dyDescent="0.35">
      <c r="B10935" s="752" t="s">
        <v>1700</v>
      </c>
      <c r="C10935" s="752">
        <v>4737</v>
      </c>
      <c r="D10935" s="343" t="s">
        <v>6846</v>
      </c>
      <c r="E10935" s="752" t="s">
        <v>430</v>
      </c>
      <c r="F10935" s="752" t="s">
        <v>222</v>
      </c>
    </row>
    <row r="10936" spans="2:6" x14ac:dyDescent="0.35">
      <c r="B10936" s="752" t="s">
        <v>1700</v>
      </c>
      <c r="C10936" s="752">
        <v>4737</v>
      </c>
      <c r="D10936" s="343" t="s">
        <v>6845</v>
      </c>
      <c r="E10936" s="752" t="s">
        <v>430</v>
      </c>
      <c r="F10936" s="752" t="s">
        <v>2544</v>
      </c>
    </row>
    <row r="10937" spans="2:6" x14ac:dyDescent="0.35">
      <c r="B10937" s="752" t="s">
        <v>1700</v>
      </c>
      <c r="C10937" s="752">
        <v>4737</v>
      </c>
      <c r="D10937" s="343" t="s">
        <v>6844</v>
      </c>
      <c r="E10937" s="752" t="s">
        <v>430</v>
      </c>
      <c r="F10937" s="752" t="s">
        <v>2544</v>
      </c>
    </row>
    <row r="10938" spans="2:6" x14ac:dyDescent="0.35">
      <c r="B10938" s="752" t="s">
        <v>1700</v>
      </c>
      <c r="C10938" s="752">
        <v>4737</v>
      </c>
      <c r="D10938" s="343" t="s">
        <v>6843</v>
      </c>
      <c r="E10938" s="752" t="s">
        <v>430</v>
      </c>
      <c r="F10938" s="752" t="s">
        <v>2544</v>
      </c>
    </row>
    <row r="10939" spans="2:6" x14ac:dyDescent="0.35">
      <c r="B10939" s="752" t="s">
        <v>1700</v>
      </c>
      <c r="C10939" s="752">
        <v>4737</v>
      </c>
      <c r="D10939" s="343" t="s">
        <v>6842</v>
      </c>
      <c r="E10939" s="752" t="s">
        <v>430</v>
      </c>
      <c r="F10939" s="752" t="s">
        <v>2544</v>
      </c>
    </row>
    <row r="10940" spans="2:6" x14ac:dyDescent="0.35">
      <c r="B10940" s="752" t="s">
        <v>1700</v>
      </c>
      <c r="C10940" s="752">
        <v>4737</v>
      </c>
      <c r="D10940" s="343" t="s">
        <v>6841</v>
      </c>
      <c r="E10940" s="752" t="s">
        <v>430</v>
      </c>
      <c r="F10940" s="752" t="s">
        <v>222</v>
      </c>
    </row>
    <row r="10941" spans="2:6" x14ac:dyDescent="0.35">
      <c r="B10941" s="752" t="s">
        <v>1700</v>
      </c>
      <c r="C10941" s="752">
        <v>4737</v>
      </c>
      <c r="D10941" s="343" t="s">
        <v>1898</v>
      </c>
      <c r="E10941" s="752" t="s">
        <v>430</v>
      </c>
      <c r="F10941" s="752" t="s">
        <v>222</v>
      </c>
    </row>
    <row r="10942" spans="2:6" x14ac:dyDescent="0.35">
      <c r="B10942" s="752" t="s">
        <v>1700</v>
      </c>
      <c r="C10942" s="752">
        <v>4738</v>
      </c>
      <c r="D10942" s="343" t="s">
        <v>6840</v>
      </c>
      <c r="E10942" s="752" t="s">
        <v>430</v>
      </c>
      <c r="F10942" s="752" t="s">
        <v>1698</v>
      </c>
    </row>
    <row r="10943" spans="2:6" x14ac:dyDescent="0.35">
      <c r="B10943" s="752" t="s">
        <v>1700</v>
      </c>
      <c r="C10943" s="752">
        <v>4738</v>
      </c>
      <c r="D10943" s="343" t="s">
        <v>6839</v>
      </c>
      <c r="E10943" s="752" t="s">
        <v>430</v>
      </c>
      <c r="F10943" s="752" t="s">
        <v>1698</v>
      </c>
    </row>
    <row r="10944" spans="2:6" x14ac:dyDescent="0.35">
      <c r="B10944" s="752" t="s">
        <v>1700</v>
      </c>
      <c r="C10944" s="752">
        <v>4739</v>
      </c>
      <c r="D10944" s="343" t="s">
        <v>6838</v>
      </c>
      <c r="E10944" s="752" t="s">
        <v>430</v>
      </c>
      <c r="F10944" s="752" t="s">
        <v>1698</v>
      </c>
    </row>
    <row r="10945" spans="2:6" x14ac:dyDescent="0.35">
      <c r="B10945" s="752" t="s">
        <v>1700</v>
      </c>
      <c r="C10945" s="752">
        <v>4740</v>
      </c>
      <c r="D10945" s="343" t="s">
        <v>6837</v>
      </c>
      <c r="E10945" s="752" t="s">
        <v>430</v>
      </c>
      <c r="F10945" s="752" t="s">
        <v>1711</v>
      </c>
    </row>
    <row r="10946" spans="2:6" x14ac:dyDescent="0.35">
      <c r="B10946" s="752" t="s">
        <v>1700</v>
      </c>
      <c r="C10946" s="752">
        <v>4740</v>
      </c>
      <c r="D10946" s="343" t="s">
        <v>6599</v>
      </c>
      <c r="E10946" s="752" t="s">
        <v>430</v>
      </c>
      <c r="F10946" s="752" t="s">
        <v>1711</v>
      </c>
    </row>
    <row r="10947" spans="2:6" x14ac:dyDescent="0.35">
      <c r="B10947" s="752" t="s">
        <v>1700</v>
      </c>
      <c r="C10947" s="752">
        <v>4740</v>
      </c>
      <c r="D10947" s="343" t="s">
        <v>6836</v>
      </c>
      <c r="E10947" s="752" t="s">
        <v>430</v>
      </c>
      <c r="F10947" s="752" t="s">
        <v>1711</v>
      </c>
    </row>
    <row r="10948" spans="2:6" x14ac:dyDescent="0.35">
      <c r="B10948" s="752" t="s">
        <v>1700</v>
      </c>
      <c r="C10948" s="752">
        <v>4740</v>
      </c>
      <c r="D10948" s="343" t="s">
        <v>6835</v>
      </c>
      <c r="E10948" s="752" t="s">
        <v>430</v>
      </c>
      <c r="F10948" s="752" t="s">
        <v>1711</v>
      </c>
    </row>
    <row r="10949" spans="2:6" x14ac:dyDescent="0.35">
      <c r="B10949" s="752" t="s">
        <v>1700</v>
      </c>
      <c r="C10949" s="752">
        <v>4740</v>
      </c>
      <c r="D10949" s="343" t="s">
        <v>6834</v>
      </c>
      <c r="E10949" s="752" t="s">
        <v>430</v>
      </c>
      <c r="F10949" s="752" t="s">
        <v>1711</v>
      </c>
    </row>
    <row r="10950" spans="2:6" x14ac:dyDescent="0.35">
      <c r="B10950" s="752" t="s">
        <v>1700</v>
      </c>
      <c r="C10950" s="752">
        <v>4740</v>
      </c>
      <c r="D10950" s="343" t="s">
        <v>6833</v>
      </c>
      <c r="E10950" s="752" t="s">
        <v>430</v>
      </c>
      <c r="F10950" s="752" t="s">
        <v>1711</v>
      </c>
    </row>
    <row r="10951" spans="2:6" x14ac:dyDescent="0.35">
      <c r="B10951" s="752" t="s">
        <v>1700</v>
      </c>
      <c r="C10951" s="752">
        <v>4740</v>
      </c>
      <c r="D10951" s="343" t="s">
        <v>1982</v>
      </c>
      <c r="E10951" s="752" t="s">
        <v>430</v>
      </c>
      <c r="F10951" s="752" t="s">
        <v>1711</v>
      </c>
    </row>
    <row r="10952" spans="2:6" x14ac:dyDescent="0.35">
      <c r="B10952" s="752" t="s">
        <v>1700</v>
      </c>
      <c r="C10952" s="752">
        <v>4740</v>
      </c>
      <c r="D10952" s="343" t="s">
        <v>6832</v>
      </c>
      <c r="E10952" s="752" t="s">
        <v>430</v>
      </c>
      <c r="F10952" s="752" t="s">
        <v>1711</v>
      </c>
    </row>
    <row r="10953" spans="2:6" x14ac:dyDescent="0.35">
      <c r="B10953" s="752" t="s">
        <v>1700</v>
      </c>
      <c r="C10953" s="752">
        <v>4740</v>
      </c>
      <c r="D10953" s="343" t="s">
        <v>6831</v>
      </c>
      <c r="E10953" s="752" t="s">
        <v>430</v>
      </c>
      <c r="F10953" s="752" t="s">
        <v>1711</v>
      </c>
    </row>
    <row r="10954" spans="2:6" x14ac:dyDescent="0.35">
      <c r="B10954" s="752" t="s">
        <v>1700</v>
      </c>
      <c r="C10954" s="752">
        <v>4740</v>
      </c>
      <c r="D10954" s="343" t="s">
        <v>6830</v>
      </c>
      <c r="E10954" s="752" t="s">
        <v>430</v>
      </c>
      <c r="F10954" s="752" t="s">
        <v>1711</v>
      </c>
    </row>
    <row r="10955" spans="2:6" x14ac:dyDescent="0.35">
      <c r="B10955" s="752" t="s">
        <v>1700</v>
      </c>
      <c r="C10955" s="752">
        <v>4740</v>
      </c>
      <c r="D10955" s="343" t="s">
        <v>6829</v>
      </c>
      <c r="E10955" s="752" t="s">
        <v>430</v>
      </c>
      <c r="F10955" s="752" t="s">
        <v>1711</v>
      </c>
    </row>
    <row r="10956" spans="2:6" x14ac:dyDescent="0.35">
      <c r="B10956" s="752" t="s">
        <v>1700</v>
      </c>
      <c r="C10956" s="752">
        <v>4740</v>
      </c>
      <c r="D10956" s="343" t="s">
        <v>6828</v>
      </c>
      <c r="E10956" s="752" t="s">
        <v>430</v>
      </c>
      <c r="F10956" s="752" t="s">
        <v>1711</v>
      </c>
    </row>
    <row r="10957" spans="2:6" x14ac:dyDescent="0.35">
      <c r="B10957" s="752" t="s">
        <v>1700</v>
      </c>
      <c r="C10957" s="752">
        <v>4740</v>
      </c>
      <c r="D10957" s="343" t="s">
        <v>2424</v>
      </c>
      <c r="E10957" s="752" t="s">
        <v>430</v>
      </c>
      <c r="F10957" s="752" t="s">
        <v>1711</v>
      </c>
    </row>
    <row r="10958" spans="2:6" x14ac:dyDescent="0.35">
      <c r="B10958" s="752" t="s">
        <v>1700</v>
      </c>
      <c r="C10958" s="752">
        <v>4740</v>
      </c>
      <c r="D10958" s="343" t="s">
        <v>6827</v>
      </c>
      <c r="E10958" s="752" t="s">
        <v>430</v>
      </c>
      <c r="F10958" s="752" t="s">
        <v>1711</v>
      </c>
    </row>
    <row r="10959" spans="2:6" x14ac:dyDescent="0.35">
      <c r="B10959" s="752" t="s">
        <v>1700</v>
      </c>
      <c r="C10959" s="752">
        <v>4740</v>
      </c>
      <c r="D10959" s="343" t="s">
        <v>6826</v>
      </c>
      <c r="E10959" s="752" t="s">
        <v>430</v>
      </c>
      <c r="F10959" s="752" t="s">
        <v>1711</v>
      </c>
    </row>
    <row r="10960" spans="2:6" x14ac:dyDescent="0.35">
      <c r="B10960" s="752" t="s">
        <v>1700</v>
      </c>
      <c r="C10960" s="752">
        <v>4740</v>
      </c>
      <c r="D10960" s="343" t="s">
        <v>6825</v>
      </c>
      <c r="E10960" s="752" t="s">
        <v>430</v>
      </c>
      <c r="F10960" s="752" t="s">
        <v>1711</v>
      </c>
    </row>
    <row r="10961" spans="2:6" x14ac:dyDescent="0.35">
      <c r="B10961" s="752" t="s">
        <v>1700</v>
      </c>
      <c r="C10961" s="752">
        <v>4740</v>
      </c>
      <c r="D10961" s="343" t="s">
        <v>6824</v>
      </c>
      <c r="E10961" s="752" t="s">
        <v>430</v>
      </c>
      <c r="F10961" s="752" t="s">
        <v>1711</v>
      </c>
    </row>
    <row r="10962" spans="2:6" x14ac:dyDescent="0.35">
      <c r="B10962" s="752" t="s">
        <v>1700</v>
      </c>
      <c r="C10962" s="752">
        <v>4740</v>
      </c>
      <c r="D10962" s="343" t="s">
        <v>6823</v>
      </c>
      <c r="E10962" s="752" t="s">
        <v>430</v>
      </c>
      <c r="F10962" s="752" t="s">
        <v>1711</v>
      </c>
    </row>
    <row r="10963" spans="2:6" x14ac:dyDescent="0.35">
      <c r="B10963" s="752" t="s">
        <v>1700</v>
      </c>
      <c r="C10963" s="752">
        <v>4740</v>
      </c>
      <c r="D10963" s="343" t="s">
        <v>6822</v>
      </c>
      <c r="E10963" s="752" t="s">
        <v>430</v>
      </c>
      <c r="F10963" s="752" t="s">
        <v>1711</v>
      </c>
    </row>
    <row r="10964" spans="2:6" x14ac:dyDescent="0.35">
      <c r="B10964" s="752" t="s">
        <v>1700</v>
      </c>
      <c r="C10964" s="752">
        <v>4740</v>
      </c>
      <c r="D10964" s="343" t="s">
        <v>6821</v>
      </c>
      <c r="E10964" s="752" t="s">
        <v>430</v>
      </c>
      <c r="F10964" s="752" t="s">
        <v>1711</v>
      </c>
    </row>
    <row r="10965" spans="2:6" x14ac:dyDescent="0.35">
      <c r="B10965" s="752" t="s">
        <v>1700</v>
      </c>
      <c r="C10965" s="752">
        <v>4740</v>
      </c>
      <c r="D10965" s="343" t="s">
        <v>6820</v>
      </c>
      <c r="E10965" s="752" t="s">
        <v>430</v>
      </c>
      <c r="F10965" s="752" t="s">
        <v>1711</v>
      </c>
    </row>
    <row r="10966" spans="2:6" x14ac:dyDescent="0.35">
      <c r="B10966" s="752" t="s">
        <v>1700</v>
      </c>
      <c r="C10966" s="752">
        <v>4740</v>
      </c>
      <c r="D10966" s="343" t="s">
        <v>6819</v>
      </c>
      <c r="E10966" s="752" t="s">
        <v>430</v>
      </c>
      <c r="F10966" s="752" t="s">
        <v>1711</v>
      </c>
    </row>
    <row r="10967" spans="2:6" x14ac:dyDescent="0.35">
      <c r="B10967" s="752" t="s">
        <v>1700</v>
      </c>
      <c r="C10967" s="752">
        <v>4740</v>
      </c>
      <c r="D10967" s="343" t="s">
        <v>6818</v>
      </c>
      <c r="E10967" s="752" t="s">
        <v>430</v>
      </c>
      <c r="F10967" s="752" t="s">
        <v>1711</v>
      </c>
    </row>
    <row r="10968" spans="2:6" x14ac:dyDescent="0.35">
      <c r="B10968" s="752" t="s">
        <v>1700</v>
      </c>
      <c r="C10968" s="752">
        <v>4740</v>
      </c>
      <c r="D10968" s="343" t="s">
        <v>6817</v>
      </c>
      <c r="E10968" s="752" t="s">
        <v>430</v>
      </c>
      <c r="F10968" s="752" t="s">
        <v>1711</v>
      </c>
    </row>
    <row r="10969" spans="2:6" x14ac:dyDescent="0.35">
      <c r="B10969" s="752" t="s">
        <v>1700</v>
      </c>
      <c r="C10969" s="752">
        <v>4740</v>
      </c>
      <c r="D10969" s="343" t="s">
        <v>6816</v>
      </c>
      <c r="E10969" s="752" t="s">
        <v>430</v>
      </c>
      <c r="F10969" s="752" t="s">
        <v>1711</v>
      </c>
    </row>
    <row r="10970" spans="2:6" x14ac:dyDescent="0.35">
      <c r="B10970" s="752" t="s">
        <v>1700</v>
      </c>
      <c r="C10970" s="752">
        <v>4740</v>
      </c>
      <c r="D10970" s="343" t="s">
        <v>6815</v>
      </c>
      <c r="E10970" s="752" t="s">
        <v>430</v>
      </c>
      <c r="F10970" s="752" t="s">
        <v>1711</v>
      </c>
    </row>
    <row r="10971" spans="2:6" x14ac:dyDescent="0.35">
      <c r="B10971" s="752" t="s">
        <v>1700</v>
      </c>
      <c r="C10971" s="752">
        <v>4740</v>
      </c>
      <c r="D10971" s="343" t="s">
        <v>6814</v>
      </c>
      <c r="E10971" s="752" t="s">
        <v>430</v>
      </c>
      <c r="F10971" s="752" t="s">
        <v>1711</v>
      </c>
    </row>
    <row r="10972" spans="2:6" x14ac:dyDescent="0.35">
      <c r="B10972" s="752" t="s">
        <v>1700</v>
      </c>
      <c r="C10972" s="752">
        <v>4740</v>
      </c>
      <c r="D10972" s="343" t="s">
        <v>6813</v>
      </c>
      <c r="E10972" s="752" t="s">
        <v>430</v>
      </c>
      <c r="F10972" s="752" t="s">
        <v>1711</v>
      </c>
    </row>
    <row r="10973" spans="2:6" x14ac:dyDescent="0.35">
      <c r="B10973" s="752" t="s">
        <v>1700</v>
      </c>
      <c r="C10973" s="752">
        <v>4740</v>
      </c>
      <c r="D10973" s="343" t="s">
        <v>6812</v>
      </c>
      <c r="E10973" s="752" t="s">
        <v>430</v>
      </c>
      <c r="F10973" s="752" t="s">
        <v>1711</v>
      </c>
    </row>
    <row r="10974" spans="2:6" x14ac:dyDescent="0.35">
      <c r="B10974" s="752" t="s">
        <v>1700</v>
      </c>
      <c r="C10974" s="752">
        <v>4740</v>
      </c>
      <c r="D10974" s="343" t="s">
        <v>6811</v>
      </c>
      <c r="E10974" s="752" t="s">
        <v>430</v>
      </c>
      <c r="F10974" s="752" t="s">
        <v>1711</v>
      </c>
    </row>
    <row r="10975" spans="2:6" x14ac:dyDescent="0.35">
      <c r="B10975" s="752" t="s">
        <v>1700</v>
      </c>
      <c r="C10975" s="752">
        <v>4740</v>
      </c>
      <c r="D10975" s="343" t="s">
        <v>6810</v>
      </c>
      <c r="E10975" s="752" t="s">
        <v>430</v>
      </c>
      <c r="F10975" s="752" t="s">
        <v>1711</v>
      </c>
    </row>
    <row r="10976" spans="2:6" x14ac:dyDescent="0.35">
      <c r="B10976" s="752" t="s">
        <v>1700</v>
      </c>
      <c r="C10976" s="752">
        <v>4740</v>
      </c>
      <c r="D10976" s="343" t="s">
        <v>6809</v>
      </c>
      <c r="E10976" s="752" t="s">
        <v>430</v>
      </c>
      <c r="F10976" s="752" t="s">
        <v>1711</v>
      </c>
    </row>
    <row r="10977" spans="2:6" x14ac:dyDescent="0.35">
      <c r="B10977" s="752" t="s">
        <v>1700</v>
      </c>
      <c r="C10977" s="752">
        <v>4740</v>
      </c>
      <c r="D10977" s="343" t="s">
        <v>6808</v>
      </c>
      <c r="E10977" s="752" t="s">
        <v>430</v>
      </c>
      <c r="F10977" s="752" t="s">
        <v>1711</v>
      </c>
    </row>
    <row r="10978" spans="2:6" x14ac:dyDescent="0.35">
      <c r="B10978" s="752" t="s">
        <v>1700</v>
      </c>
      <c r="C10978" s="752">
        <v>4740</v>
      </c>
      <c r="D10978" s="343" t="s">
        <v>6807</v>
      </c>
      <c r="E10978" s="752" t="s">
        <v>430</v>
      </c>
      <c r="F10978" s="752" t="s">
        <v>1711</v>
      </c>
    </row>
    <row r="10979" spans="2:6" x14ac:dyDescent="0.35">
      <c r="B10979" s="752" t="s">
        <v>1700</v>
      </c>
      <c r="C10979" s="752">
        <v>4740</v>
      </c>
      <c r="D10979" s="343" t="s">
        <v>6806</v>
      </c>
      <c r="E10979" s="752" t="s">
        <v>430</v>
      </c>
      <c r="F10979" s="752" t="s">
        <v>1711</v>
      </c>
    </row>
    <row r="10980" spans="2:6" x14ac:dyDescent="0.35">
      <c r="B10980" s="752" t="s">
        <v>1700</v>
      </c>
      <c r="C10980" s="752">
        <v>4740</v>
      </c>
      <c r="D10980" s="343" t="s">
        <v>6805</v>
      </c>
      <c r="E10980" s="752" t="s">
        <v>430</v>
      </c>
      <c r="F10980" s="752" t="s">
        <v>1711</v>
      </c>
    </row>
    <row r="10981" spans="2:6" x14ac:dyDescent="0.35">
      <c r="B10981" s="752" t="s">
        <v>1700</v>
      </c>
      <c r="C10981" s="752">
        <v>4740</v>
      </c>
      <c r="D10981" s="343" t="s">
        <v>3880</v>
      </c>
      <c r="E10981" s="752" t="s">
        <v>430</v>
      </c>
      <c r="F10981" s="752" t="s">
        <v>1711</v>
      </c>
    </row>
    <row r="10982" spans="2:6" x14ac:dyDescent="0.35">
      <c r="B10982" s="752" t="s">
        <v>1700</v>
      </c>
      <c r="C10982" s="752">
        <v>4740</v>
      </c>
      <c r="D10982" s="343" t="s">
        <v>6804</v>
      </c>
      <c r="E10982" s="752" t="s">
        <v>430</v>
      </c>
      <c r="F10982" s="752" t="s">
        <v>1711</v>
      </c>
    </row>
    <row r="10983" spans="2:6" x14ac:dyDescent="0.35">
      <c r="B10983" s="752" t="s">
        <v>1700</v>
      </c>
      <c r="C10983" s="752">
        <v>4740</v>
      </c>
      <c r="D10983" s="343" t="s">
        <v>6803</v>
      </c>
      <c r="E10983" s="752" t="s">
        <v>430</v>
      </c>
      <c r="F10983" s="752" t="s">
        <v>1711</v>
      </c>
    </row>
    <row r="10984" spans="2:6" x14ac:dyDescent="0.35">
      <c r="B10984" s="752" t="s">
        <v>1700</v>
      </c>
      <c r="C10984" s="752">
        <v>4740</v>
      </c>
      <c r="D10984" s="343" t="s">
        <v>6802</v>
      </c>
      <c r="E10984" s="752" t="s">
        <v>430</v>
      </c>
      <c r="F10984" s="752" t="s">
        <v>1711</v>
      </c>
    </row>
    <row r="10985" spans="2:6" x14ac:dyDescent="0.35">
      <c r="B10985" s="752" t="s">
        <v>1700</v>
      </c>
      <c r="C10985" s="752">
        <v>4740</v>
      </c>
      <c r="D10985" s="343" t="s">
        <v>6801</v>
      </c>
      <c r="E10985" s="752" t="s">
        <v>430</v>
      </c>
      <c r="F10985" s="752" t="s">
        <v>1711</v>
      </c>
    </row>
    <row r="10986" spans="2:6" x14ac:dyDescent="0.35">
      <c r="B10986" s="752" t="s">
        <v>1700</v>
      </c>
      <c r="C10986" s="752">
        <v>4740</v>
      </c>
      <c r="D10986" s="343" t="s">
        <v>6800</v>
      </c>
      <c r="E10986" s="752" t="s">
        <v>430</v>
      </c>
      <c r="F10986" s="752" t="s">
        <v>1711</v>
      </c>
    </row>
    <row r="10987" spans="2:6" x14ac:dyDescent="0.35">
      <c r="B10987" s="752" t="s">
        <v>1700</v>
      </c>
      <c r="C10987" s="752">
        <v>4740</v>
      </c>
      <c r="D10987" s="343" t="s">
        <v>6799</v>
      </c>
      <c r="E10987" s="752" t="s">
        <v>430</v>
      </c>
      <c r="F10987" s="752" t="s">
        <v>1711</v>
      </c>
    </row>
    <row r="10988" spans="2:6" x14ac:dyDescent="0.35">
      <c r="B10988" s="752" t="s">
        <v>1700</v>
      </c>
      <c r="C10988" s="752">
        <v>4740</v>
      </c>
      <c r="D10988" s="343" t="s">
        <v>2422</v>
      </c>
      <c r="E10988" s="752" t="s">
        <v>430</v>
      </c>
      <c r="F10988" s="752" t="s">
        <v>1711</v>
      </c>
    </row>
    <row r="10989" spans="2:6" x14ac:dyDescent="0.35">
      <c r="B10989" s="752" t="s">
        <v>1700</v>
      </c>
      <c r="C10989" s="752">
        <v>4740</v>
      </c>
      <c r="D10989" s="343" t="s">
        <v>6798</v>
      </c>
      <c r="E10989" s="752" t="s">
        <v>430</v>
      </c>
      <c r="F10989" s="752" t="s">
        <v>1711</v>
      </c>
    </row>
    <row r="10990" spans="2:6" x14ac:dyDescent="0.35">
      <c r="B10990" s="752" t="s">
        <v>1700</v>
      </c>
      <c r="C10990" s="752">
        <v>4740</v>
      </c>
      <c r="D10990" s="343" t="s">
        <v>6797</v>
      </c>
      <c r="E10990" s="752" t="s">
        <v>430</v>
      </c>
      <c r="F10990" s="752" t="s">
        <v>1711</v>
      </c>
    </row>
    <row r="10991" spans="2:6" x14ac:dyDescent="0.35">
      <c r="B10991" s="752" t="s">
        <v>1700</v>
      </c>
      <c r="C10991" s="752">
        <v>4740</v>
      </c>
      <c r="D10991" s="343" t="s">
        <v>6796</v>
      </c>
      <c r="E10991" s="752" t="s">
        <v>430</v>
      </c>
      <c r="F10991" s="752" t="s">
        <v>1711</v>
      </c>
    </row>
    <row r="10992" spans="2:6" x14ac:dyDescent="0.35">
      <c r="B10992" s="752" t="s">
        <v>1700</v>
      </c>
      <c r="C10992" s="752">
        <v>4740</v>
      </c>
      <c r="D10992" s="343" t="s">
        <v>6795</v>
      </c>
      <c r="E10992" s="752" t="s">
        <v>430</v>
      </c>
      <c r="F10992" s="752" t="s">
        <v>1711</v>
      </c>
    </row>
    <row r="10993" spans="2:6" x14ac:dyDescent="0.35">
      <c r="B10993" s="752" t="s">
        <v>1700</v>
      </c>
      <c r="C10993" s="752">
        <v>4740</v>
      </c>
      <c r="D10993" s="343" t="s">
        <v>6794</v>
      </c>
      <c r="E10993" s="752" t="s">
        <v>430</v>
      </c>
      <c r="F10993" s="752" t="s">
        <v>1711</v>
      </c>
    </row>
    <row r="10994" spans="2:6" x14ac:dyDescent="0.35">
      <c r="B10994" s="752" t="s">
        <v>1700</v>
      </c>
      <c r="C10994" s="752">
        <v>4740</v>
      </c>
      <c r="D10994" s="343" t="s">
        <v>6793</v>
      </c>
      <c r="E10994" s="752" t="s">
        <v>430</v>
      </c>
      <c r="F10994" s="752" t="s">
        <v>1711</v>
      </c>
    </row>
    <row r="10995" spans="2:6" x14ac:dyDescent="0.35">
      <c r="B10995" s="752" t="s">
        <v>1700</v>
      </c>
      <c r="C10995" s="752">
        <v>4740</v>
      </c>
      <c r="D10995" s="343" t="s">
        <v>6792</v>
      </c>
      <c r="E10995" s="752" t="s">
        <v>430</v>
      </c>
      <c r="F10995" s="752" t="s">
        <v>1711</v>
      </c>
    </row>
    <row r="10996" spans="2:6" x14ac:dyDescent="0.35">
      <c r="B10996" s="752" t="s">
        <v>1700</v>
      </c>
      <c r="C10996" s="752">
        <v>4740</v>
      </c>
      <c r="D10996" s="343" t="s">
        <v>6791</v>
      </c>
      <c r="E10996" s="752" t="s">
        <v>430</v>
      </c>
      <c r="F10996" s="752" t="s">
        <v>1711</v>
      </c>
    </row>
    <row r="10997" spans="2:6" x14ac:dyDescent="0.35">
      <c r="B10997" s="752" t="s">
        <v>1700</v>
      </c>
      <c r="C10997" s="752">
        <v>4741</v>
      </c>
      <c r="D10997" s="343" t="s">
        <v>6790</v>
      </c>
      <c r="E10997" s="752" t="s">
        <v>430</v>
      </c>
      <c r="F10997" s="752" t="s">
        <v>222</v>
      </c>
    </row>
    <row r="10998" spans="2:6" x14ac:dyDescent="0.35">
      <c r="B10998" s="752" t="s">
        <v>1700</v>
      </c>
      <c r="C10998" s="752">
        <v>4741</v>
      </c>
      <c r="D10998" s="343" t="s">
        <v>6789</v>
      </c>
      <c r="E10998" s="752" t="s">
        <v>430</v>
      </c>
      <c r="F10998" s="752" t="s">
        <v>222</v>
      </c>
    </row>
    <row r="10999" spans="2:6" x14ac:dyDescent="0.35">
      <c r="B10999" s="752" t="s">
        <v>1700</v>
      </c>
      <c r="C10999" s="752">
        <v>4741</v>
      </c>
      <c r="D10999" s="343" t="s">
        <v>6788</v>
      </c>
      <c r="E10999" s="752" t="s">
        <v>430</v>
      </c>
      <c r="F10999" s="752" t="s">
        <v>222</v>
      </c>
    </row>
    <row r="11000" spans="2:6" x14ac:dyDescent="0.35">
      <c r="B11000" s="752" t="s">
        <v>1700</v>
      </c>
      <c r="C11000" s="752">
        <v>4741</v>
      </c>
      <c r="D11000" s="343" t="s">
        <v>6787</v>
      </c>
      <c r="E11000" s="752" t="s">
        <v>430</v>
      </c>
      <c r="F11000" s="752" t="s">
        <v>222</v>
      </c>
    </row>
    <row r="11001" spans="2:6" x14ac:dyDescent="0.35">
      <c r="B11001" s="752" t="s">
        <v>1700</v>
      </c>
      <c r="C11001" s="752">
        <v>4741</v>
      </c>
      <c r="D11001" s="343" t="s">
        <v>6786</v>
      </c>
      <c r="E11001" s="752" t="s">
        <v>430</v>
      </c>
      <c r="F11001" s="752" t="s">
        <v>222</v>
      </c>
    </row>
    <row r="11002" spans="2:6" x14ac:dyDescent="0.35">
      <c r="B11002" s="752" t="s">
        <v>1700</v>
      </c>
      <c r="C11002" s="752">
        <v>4741</v>
      </c>
      <c r="D11002" s="343" t="s">
        <v>6785</v>
      </c>
      <c r="E11002" s="752" t="s">
        <v>430</v>
      </c>
      <c r="F11002" s="752" t="s">
        <v>222</v>
      </c>
    </row>
    <row r="11003" spans="2:6" x14ac:dyDescent="0.35">
      <c r="B11003" s="752" t="s">
        <v>1700</v>
      </c>
      <c r="C11003" s="752">
        <v>4741</v>
      </c>
      <c r="D11003" s="343" t="s">
        <v>6784</v>
      </c>
      <c r="E11003" s="752" t="s">
        <v>430</v>
      </c>
      <c r="F11003" s="752" t="s">
        <v>222</v>
      </c>
    </row>
    <row r="11004" spans="2:6" x14ac:dyDescent="0.35">
      <c r="B11004" s="752" t="s">
        <v>1700</v>
      </c>
      <c r="C11004" s="752">
        <v>4741</v>
      </c>
      <c r="D11004" s="343" t="s">
        <v>6783</v>
      </c>
      <c r="E11004" s="752" t="s">
        <v>430</v>
      </c>
      <c r="F11004" s="752" t="s">
        <v>222</v>
      </c>
    </row>
    <row r="11005" spans="2:6" x14ac:dyDescent="0.35">
      <c r="B11005" s="752" t="s">
        <v>1700</v>
      </c>
      <c r="C11005" s="752">
        <v>4741</v>
      </c>
      <c r="D11005" s="343" t="s">
        <v>6782</v>
      </c>
      <c r="E11005" s="752" t="s">
        <v>430</v>
      </c>
      <c r="F11005" s="752" t="s">
        <v>222</v>
      </c>
    </row>
    <row r="11006" spans="2:6" x14ac:dyDescent="0.35">
      <c r="B11006" s="752" t="s">
        <v>1700</v>
      </c>
      <c r="C11006" s="752">
        <v>4741</v>
      </c>
      <c r="D11006" s="343" t="s">
        <v>4981</v>
      </c>
      <c r="E11006" s="752" t="s">
        <v>430</v>
      </c>
      <c r="F11006" s="752" t="s">
        <v>222</v>
      </c>
    </row>
    <row r="11007" spans="2:6" x14ac:dyDescent="0.35">
      <c r="B11007" s="752" t="s">
        <v>1700</v>
      </c>
      <c r="C11007" s="752">
        <v>4741</v>
      </c>
      <c r="D11007" s="343" t="s">
        <v>6781</v>
      </c>
      <c r="E11007" s="752" t="s">
        <v>430</v>
      </c>
      <c r="F11007" s="752" t="s">
        <v>222</v>
      </c>
    </row>
    <row r="11008" spans="2:6" x14ac:dyDescent="0.35">
      <c r="B11008" s="752" t="s">
        <v>1700</v>
      </c>
      <c r="C11008" s="752">
        <v>4741</v>
      </c>
      <c r="D11008" s="343" t="s">
        <v>6780</v>
      </c>
      <c r="E11008" s="752" t="s">
        <v>430</v>
      </c>
      <c r="F11008" s="752" t="s">
        <v>222</v>
      </c>
    </row>
    <row r="11009" spans="2:6" x14ac:dyDescent="0.35">
      <c r="B11009" s="752" t="s">
        <v>1700</v>
      </c>
      <c r="C11009" s="752">
        <v>4741</v>
      </c>
      <c r="D11009" s="343" t="s">
        <v>6779</v>
      </c>
      <c r="E11009" s="752" t="s">
        <v>430</v>
      </c>
      <c r="F11009" s="752" t="s">
        <v>222</v>
      </c>
    </row>
    <row r="11010" spans="2:6" x14ac:dyDescent="0.35">
      <c r="B11010" s="752" t="s">
        <v>1700</v>
      </c>
      <c r="C11010" s="752">
        <v>4741</v>
      </c>
      <c r="D11010" s="343" t="s">
        <v>6778</v>
      </c>
      <c r="E11010" s="752" t="s">
        <v>430</v>
      </c>
      <c r="F11010" s="752" t="s">
        <v>222</v>
      </c>
    </row>
    <row r="11011" spans="2:6" x14ac:dyDescent="0.35">
      <c r="B11011" s="752" t="s">
        <v>1700</v>
      </c>
      <c r="C11011" s="752">
        <v>4741</v>
      </c>
      <c r="D11011" s="343" t="s">
        <v>6777</v>
      </c>
      <c r="E11011" s="752" t="s">
        <v>430</v>
      </c>
      <c r="F11011" s="752" t="s">
        <v>222</v>
      </c>
    </row>
    <row r="11012" spans="2:6" x14ac:dyDescent="0.35">
      <c r="B11012" s="752" t="s">
        <v>1700</v>
      </c>
      <c r="C11012" s="752">
        <v>4741</v>
      </c>
      <c r="D11012" s="343" t="s">
        <v>6776</v>
      </c>
      <c r="E11012" s="752" t="s">
        <v>430</v>
      </c>
      <c r="F11012" s="752" t="s">
        <v>222</v>
      </c>
    </row>
    <row r="11013" spans="2:6" x14ac:dyDescent="0.35">
      <c r="B11013" s="752" t="s">
        <v>1700</v>
      </c>
      <c r="C11013" s="752">
        <v>4741</v>
      </c>
      <c r="D11013" s="343" t="s">
        <v>6775</v>
      </c>
      <c r="E11013" s="752" t="s">
        <v>430</v>
      </c>
      <c r="F11013" s="752" t="s">
        <v>222</v>
      </c>
    </row>
    <row r="11014" spans="2:6" x14ac:dyDescent="0.35">
      <c r="B11014" s="752" t="s">
        <v>1700</v>
      </c>
      <c r="C11014" s="752">
        <v>4741</v>
      </c>
      <c r="D11014" s="343" t="s">
        <v>6774</v>
      </c>
      <c r="E11014" s="752" t="s">
        <v>430</v>
      </c>
      <c r="F11014" s="752" t="s">
        <v>222</v>
      </c>
    </row>
    <row r="11015" spans="2:6" x14ac:dyDescent="0.35">
      <c r="B11015" s="752" t="s">
        <v>1700</v>
      </c>
      <c r="C11015" s="752">
        <v>4741</v>
      </c>
      <c r="D11015" s="343" t="s">
        <v>6773</v>
      </c>
      <c r="E11015" s="752" t="s">
        <v>430</v>
      </c>
      <c r="F11015" s="752" t="s">
        <v>222</v>
      </c>
    </row>
    <row r="11016" spans="2:6" x14ac:dyDescent="0.35">
      <c r="B11016" s="752" t="s">
        <v>1700</v>
      </c>
      <c r="C11016" s="752">
        <v>4741</v>
      </c>
      <c r="D11016" s="343" t="s">
        <v>6772</v>
      </c>
      <c r="E11016" s="752" t="s">
        <v>430</v>
      </c>
      <c r="F11016" s="752" t="s">
        <v>222</v>
      </c>
    </row>
    <row r="11017" spans="2:6" x14ac:dyDescent="0.35">
      <c r="B11017" s="752" t="s">
        <v>1700</v>
      </c>
      <c r="C11017" s="752">
        <v>4741</v>
      </c>
      <c r="D11017" s="343" t="s">
        <v>6771</v>
      </c>
      <c r="E11017" s="752" t="s">
        <v>430</v>
      </c>
      <c r="F11017" s="752" t="s">
        <v>222</v>
      </c>
    </row>
    <row r="11018" spans="2:6" x14ac:dyDescent="0.35">
      <c r="B11018" s="752" t="s">
        <v>1700</v>
      </c>
      <c r="C11018" s="752">
        <v>4741</v>
      </c>
      <c r="D11018" s="343" t="s">
        <v>6770</v>
      </c>
      <c r="E11018" s="752" t="s">
        <v>430</v>
      </c>
      <c r="F11018" s="752" t="s">
        <v>222</v>
      </c>
    </row>
    <row r="11019" spans="2:6" x14ac:dyDescent="0.35">
      <c r="B11019" s="752" t="s">
        <v>1700</v>
      </c>
      <c r="C11019" s="752">
        <v>4741</v>
      </c>
      <c r="D11019" s="343" t="s">
        <v>6769</v>
      </c>
      <c r="E11019" s="752" t="s">
        <v>430</v>
      </c>
      <c r="F11019" s="752" t="s">
        <v>222</v>
      </c>
    </row>
    <row r="11020" spans="2:6" x14ac:dyDescent="0.35">
      <c r="B11020" s="752" t="s">
        <v>1700</v>
      </c>
      <c r="C11020" s="752">
        <v>4741</v>
      </c>
      <c r="D11020" s="343" t="s">
        <v>6768</v>
      </c>
      <c r="E11020" s="752" t="s">
        <v>430</v>
      </c>
      <c r="F11020" s="752" t="s">
        <v>222</v>
      </c>
    </row>
    <row r="11021" spans="2:6" x14ac:dyDescent="0.35">
      <c r="B11021" s="752" t="s">
        <v>1700</v>
      </c>
      <c r="C11021" s="752">
        <v>4741</v>
      </c>
      <c r="D11021" s="343" t="s">
        <v>6767</v>
      </c>
      <c r="E11021" s="752" t="s">
        <v>430</v>
      </c>
      <c r="F11021" s="752" t="s">
        <v>222</v>
      </c>
    </row>
    <row r="11022" spans="2:6" x14ac:dyDescent="0.35">
      <c r="B11022" s="752" t="s">
        <v>1700</v>
      </c>
      <c r="C11022" s="752">
        <v>4742</v>
      </c>
      <c r="D11022" s="343" t="s">
        <v>5735</v>
      </c>
      <c r="E11022" s="752" t="s">
        <v>430</v>
      </c>
      <c r="F11022" s="752" t="s">
        <v>1698</v>
      </c>
    </row>
    <row r="11023" spans="2:6" x14ac:dyDescent="0.35">
      <c r="B11023" s="752" t="s">
        <v>1700</v>
      </c>
      <c r="C11023" s="752">
        <v>4742</v>
      </c>
      <c r="D11023" s="343" t="s">
        <v>6766</v>
      </c>
      <c r="E11023" s="752" t="s">
        <v>430</v>
      </c>
      <c r="F11023" s="752" t="s">
        <v>1698</v>
      </c>
    </row>
    <row r="11024" spans="2:6" x14ac:dyDescent="0.35">
      <c r="B11024" s="752" t="s">
        <v>1700</v>
      </c>
      <c r="C11024" s="752">
        <v>4742</v>
      </c>
      <c r="D11024" s="343" t="s">
        <v>6765</v>
      </c>
      <c r="E11024" s="752" t="s">
        <v>430</v>
      </c>
      <c r="F11024" s="752" t="s">
        <v>1698</v>
      </c>
    </row>
    <row r="11025" spans="2:6" x14ac:dyDescent="0.35">
      <c r="B11025" s="752" t="s">
        <v>1700</v>
      </c>
      <c r="C11025" s="752">
        <v>4742</v>
      </c>
      <c r="D11025" s="343" t="s">
        <v>6764</v>
      </c>
      <c r="E11025" s="752" t="s">
        <v>430</v>
      </c>
      <c r="F11025" s="752" t="s">
        <v>1698</v>
      </c>
    </row>
    <row r="11026" spans="2:6" x14ac:dyDescent="0.35">
      <c r="B11026" s="752" t="s">
        <v>1700</v>
      </c>
      <c r="C11026" s="752">
        <v>4742</v>
      </c>
      <c r="D11026" s="343" t="s">
        <v>6763</v>
      </c>
      <c r="E11026" s="752" t="s">
        <v>430</v>
      </c>
      <c r="F11026" s="752" t="s">
        <v>1698</v>
      </c>
    </row>
    <row r="11027" spans="2:6" x14ac:dyDescent="0.35">
      <c r="B11027" s="752" t="s">
        <v>1700</v>
      </c>
      <c r="C11027" s="752">
        <v>4742</v>
      </c>
      <c r="D11027" s="343" t="s">
        <v>6762</v>
      </c>
      <c r="E11027" s="752" t="s">
        <v>430</v>
      </c>
      <c r="F11027" s="752" t="s">
        <v>1698</v>
      </c>
    </row>
    <row r="11028" spans="2:6" x14ac:dyDescent="0.35">
      <c r="B11028" s="752" t="s">
        <v>1700</v>
      </c>
      <c r="C11028" s="752">
        <v>4742</v>
      </c>
      <c r="D11028" s="343" t="s">
        <v>6761</v>
      </c>
      <c r="E11028" s="752" t="s">
        <v>430</v>
      </c>
      <c r="F11028" s="752" t="s">
        <v>1698</v>
      </c>
    </row>
    <row r="11029" spans="2:6" x14ac:dyDescent="0.35">
      <c r="B11029" s="752" t="s">
        <v>1700</v>
      </c>
      <c r="C11029" s="752">
        <v>4742</v>
      </c>
      <c r="D11029" s="343" t="s">
        <v>6760</v>
      </c>
      <c r="E11029" s="752" t="s">
        <v>430</v>
      </c>
      <c r="F11029" s="752" t="s">
        <v>1698</v>
      </c>
    </row>
    <row r="11030" spans="2:6" x14ac:dyDescent="0.35">
      <c r="B11030" s="752" t="s">
        <v>1700</v>
      </c>
      <c r="C11030" s="752">
        <v>4742</v>
      </c>
      <c r="D11030" s="343" t="s">
        <v>6759</v>
      </c>
      <c r="E11030" s="752" t="s">
        <v>430</v>
      </c>
      <c r="F11030" s="752" t="s">
        <v>1698</v>
      </c>
    </row>
    <row r="11031" spans="2:6" x14ac:dyDescent="0.35">
      <c r="B11031" s="752" t="s">
        <v>1700</v>
      </c>
      <c r="C11031" s="752">
        <v>4742</v>
      </c>
      <c r="D11031" s="343" t="s">
        <v>6758</v>
      </c>
      <c r="E11031" s="752" t="s">
        <v>430</v>
      </c>
      <c r="F11031" s="752" t="s">
        <v>1698</v>
      </c>
    </row>
    <row r="11032" spans="2:6" x14ac:dyDescent="0.35">
      <c r="B11032" s="752" t="s">
        <v>1700</v>
      </c>
      <c r="C11032" s="752">
        <v>4742</v>
      </c>
      <c r="D11032" s="343" t="s">
        <v>6757</v>
      </c>
      <c r="E11032" s="752" t="s">
        <v>430</v>
      </c>
      <c r="F11032" s="752" t="s">
        <v>1698</v>
      </c>
    </row>
    <row r="11033" spans="2:6" x14ac:dyDescent="0.35">
      <c r="B11033" s="752" t="s">
        <v>1700</v>
      </c>
      <c r="C11033" s="752">
        <v>4743</v>
      </c>
      <c r="D11033" s="343" t="s">
        <v>6756</v>
      </c>
      <c r="E11033" s="752" t="s">
        <v>430</v>
      </c>
      <c r="F11033" s="752" t="s">
        <v>222</v>
      </c>
    </row>
    <row r="11034" spans="2:6" x14ac:dyDescent="0.35">
      <c r="B11034" s="752" t="s">
        <v>1700</v>
      </c>
      <c r="C11034" s="752">
        <v>4743</v>
      </c>
      <c r="D11034" s="343" t="s">
        <v>6755</v>
      </c>
      <c r="E11034" s="752" t="s">
        <v>430</v>
      </c>
      <c r="F11034" s="752" t="s">
        <v>222</v>
      </c>
    </row>
    <row r="11035" spans="2:6" x14ac:dyDescent="0.35">
      <c r="B11035" s="752" t="s">
        <v>1700</v>
      </c>
      <c r="C11035" s="752">
        <v>4744</v>
      </c>
      <c r="D11035" s="343" t="s">
        <v>6754</v>
      </c>
      <c r="E11035" s="752" t="s">
        <v>430</v>
      </c>
      <c r="F11035" s="752" t="s">
        <v>222</v>
      </c>
    </row>
    <row r="11036" spans="2:6" x14ac:dyDescent="0.35">
      <c r="B11036" s="752" t="s">
        <v>1700</v>
      </c>
      <c r="C11036" s="752">
        <v>4745</v>
      </c>
      <c r="D11036" s="343" t="s">
        <v>2410</v>
      </c>
      <c r="E11036" s="752" t="s">
        <v>430</v>
      </c>
      <c r="F11036" s="752" t="s">
        <v>222</v>
      </c>
    </row>
    <row r="11037" spans="2:6" x14ac:dyDescent="0.35">
      <c r="B11037" s="752" t="s">
        <v>1700</v>
      </c>
      <c r="C11037" s="752">
        <v>4746</v>
      </c>
      <c r="D11037" s="343" t="s">
        <v>6753</v>
      </c>
      <c r="E11037" s="752" t="s">
        <v>430</v>
      </c>
      <c r="F11037" s="752" t="s">
        <v>222</v>
      </c>
    </row>
    <row r="11038" spans="2:6" x14ac:dyDescent="0.35">
      <c r="B11038" s="752" t="s">
        <v>1700</v>
      </c>
      <c r="C11038" s="752">
        <v>4746</v>
      </c>
      <c r="D11038" s="343" t="s">
        <v>6752</v>
      </c>
      <c r="E11038" s="752" t="s">
        <v>430</v>
      </c>
      <c r="F11038" s="752" t="s">
        <v>222</v>
      </c>
    </row>
    <row r="11039" spans="2:6" x14ac:dyDescent="0.35">
      <c r="B11039" s="752" t="s">
        <v>1700</v>
      </c>
      <c r="C11039" s="752">
        <v>4750</v>
      </c>
      <c r="D11039" s="343" t="s">
        <v>6751</v>
      </c>
      <c r="E11039" s="752" t="s">
        <v>430</v>
      </c>
      <c r="F11039" s="752" t="s">
        <v>1711</v>
      </c>
    </row>
    <row r="11040" spans="2:6" x14ac:dyDescent="0.35">
      <c r="B11040" s="752" t="s">
        <v>1700</v>
      </c>
      <c r="C11040" s="752">
        <v>4750</v>
      </c>
      <c r="D11040" s="343" t="s">
        <v>6750</v>
      </c>
      <c r="E11040" s="752" t="s">
        <v>430</v>
      </c>
      <c r="F11040" s="752" t="s">
        <v>1711</v>
      </c>
    </row>
    <row r="11041" spans="2:6" x14ac:dyDescent="0.35">
      <c r="B11041" s="752" t="s">
        <v>1700</v>
      </c>
      <c r="C11041" s="752">
        <v>4751</v>
      </c>
      <c r="D11041" s="343" t="s">
        <v>4061</v>
      </c>
      <c r="E11041" s="752" t="s">
        <v>430</v>
      </c>
      <c r="F11041" s="752" t="s">
        <v>1711</v>
      </c>
    </row>
    <row r="11042" spans="2:6" x14ac:dyDescent="0.35">
      <c r="B11042" s="752" t="s">
        <v>1700</v>
      </c>
      <c r="C11042" s="752">
        <v>4751</v>
      </c>
      <c r="D11042" s="343" t="s">
        <v>3867</v>
      </c>
      <c r="E11042" s="752" t="s">
        <v>430</v>
      </c>
      <c r="F11042" s="752" t="s">
        <v>1711</v>
      </c>
    </row>
    <row r="11043" spans="2:6" x14ac:dyDescent="0.35">
      <c r="B11043" s="752" t="s">
        <v>1700</v>
      </c>
      <c r="C11043" s="752">
        <v>4751</v>
      </c>
      <c r="D11043" s="343" t="s">
        <v>6749</v>
      </c>
      <c r="E11043" s="752" t="s">
        <v>430</v>
      </c>
      <c r="F11043" s="752" t="s">
        <v>1711</v>
      </c>
    </row>
    <row r="11044" spans="2:6" x14ac:dyDescent="0.35">
      <c r="B11044" s="752" t="s">
        <v>1700</v>
      </c>
      <c r="C11044" s="752">
        <v>4751</v>
      </c>
      <c r="D11044" s="343" t="s">
        <v>6748</v>
      </c>
      <c r="E11044" s="752" t="s">
        <v>430</v>
      </c>
      <c r="F11044" s="752" t="s">
        <v>1711</v>
      </c>
    </row>
    <row r="11045" spans="2:6" x14ac:dyDescent="0.35">
      <c r="B11045" s="752" t="s">
        <v>1700</v>
      </c>
      <c r="C11045" s="752">
        <v>4753</v>
      </c>
      <c r="D11045" s="343" t="s">
        <v>6747</v>
      </c>
      <c r="E11045" s="752" t="s">
        <v>430</v>
      </c>
      <c r="F11045" s="752" t="s">
        <v>1711</v>
      </c>
    </row>
    <row r="11046" spans="2:6" x14ac:dyDescent="0.35">
      <c r="B11046" s="752" t="s">
        <v>1700</v>
      </c>
      <c r="C11046" s="752">
        <v>4753</v>
      </c>
      <c r="D11046" s="343" t="s">
        <v>6746</v>
      </c>
      <c r="E11046" s="752" t="s">
        <v>430</v>
      </c>
      <c r="F11046" s="752" t="s">
        <v>1711</v>
      </c>
    </row>
    <row r="11047" spans="2:6" x14ac:dyDescent="0.35">
      <c r="B11047" s="752" t="s">
        <v>1700</v>
      </c>
      <c r="C11047" s="752">
        <v>4754</v>
      </c>
      <c r="D11047" s="343" t="s">
        <v>6745</v>
      </c>
      <c r="E11047" s="752" t="s">
        <v>430</v>
      </c>
      <c r="F11047" s="752" t="s">
        <v>1698</v>
      </c>
    </row>
    <row r="11048" spans="2:6" x14ac:dyDescent="0.35">
      <c r="B11048" s="752" t="s">
        <v>1700</v>
      </c>
      <c r="C11048" s="752">
        <v>4754</v>
      </c>
      <c r="D11048" s="343" t="s">
        <v>6744</v>
      </c>
      <c r="E11048" s="752" t="s">
        <v>430</v>
      </c>
      <c r="F11048" s="752" t="s">
        <v>1698</v>
      </c>
    </row>
    <row r="11049" spans="2:6" x14ac:dyDescent="0.35">
      <c r="B11049" s="752" t="s">
        <v>1700</v>
      </c>
      <c r="C11049" s="752">
        <v>4754</v>
      </c>
      <c r="D11049" s="343" t="s">
        <v>6743</v>
      </c>
      <c r="E11049" s="752" t="s">
        <v>430</v>
      </c>
      <c r="F11049" s="752" t="s">
        <v>1698</v>
      </c>
    </row>
    <row r="11050" spans="2:6" x14ac:dyDescent="0.35">
      <c r="B11050" s="752" t="s">
        <v>1700</v>
      </c>
      <c r="C11050" s="752">
        <v>4754</v>
      </c>
      <c r="D11050" s="343" t="s">
        <v>6742</v>
      </c>
      <c r="E11050" s="752" t="s">
        <v>430</v>
      </c>
      <c r="F11050" s="752" t="s">
        <v>1711</v>
      </c>
    </row>
    <row r="11051" spans="2:6" x14ac:dyDescent="0.35">
      <c r="B11051" s="752" t="s">
        <v>1700</v>
      </c>
      <c r="C11051" s="752">
        <v>4754</v>
      </c>
      <c r="D11051" s="343" t="s">
        <v>6741</v>
      </c>
      <c r="E11051" s="752" t="s">
        <v>430</v>
      </c>
      <c r="F11051" s="752" t="s">
        <v>1698</v>
      </c>
    </row>
    <row r="11052" spans="2:6" x14ac:dyDescent="0.35">
      <c r="B11052" s="752" t="s">
        <v>1700</v>
      </c>
      <c r="C11052" s="752">
        <v>4754</v>
      </c>
      <c r="D11052" s="343" t="s">
        <v>6740</v>
      </c>
      <c r="E11052" s="752" t="s">
        <v>430</v>
      </c>
      <c r="F11052" s="752" t="s">
        <v>1698</v>
      </c>
    </row>
    <row r="11053" spans="2:6" x14ac:dyDescent="0.35">
      <c r="B11053" s="752" t="s">
        <v>1700</v>
      </c>
      <c r="C11053" s="752">
        <v>4754</v>
      </c>
      <c r="D11053" s="343" t="s">
        <v>6739</v>
      </c>
      <c r="E11053" s="752" t="s">
        <v>430</v>
      </c>
      <c r="F11053" s="752" t="s">
        <v>1698</v>
      </c>
    </row>
    <row r="11054" spans="2:6" x14ac:dyDescent="0.35">
      <c r="B11054" s="752" t="s">
        <v>1700</v>
      </c>
      <c r="C11054" s="752">
        <v>4756</v>
      </c>
      <c r="D11054" s="343" t="s">
        <v>6738</v>
      </c>
      <c r="E11054" s="752" t="s">
        <v>430</v>
      </c>
      <c r="F11054" s="752" t="s">
        <v>1698</v>
      </c>
    </row>
    <row r="11055" spans="2:6" x14ac:dyDescent="0.35">
      <c r="B11055" s="752" t="s">
        <v>1700</v>
      </c>
      <c r="C11055" s="752">
        <v>4756</v>
      </c>
      <c r="D11055" s="343" t="s">
        <v>6737</v>
      </c>
      <c r="E11055" s="752" t="s">
        <v>430</v>
      </c>
      <c r="F11055" s="752" t="s">
        <v>1698</v>
      </c>
    </row>
    <row r="11056" spans="2:6" x14ac:dyDescent="0.35">
      <c r="B11056" s="752" t="s">
        <v>1700</v>
      </c>
      <c r="C11056" s="752">
        <v>4757</v>
      </c>
      <c r="D11056" s="343" t="s">
        <v>6736</v>
      </c>
      <c r="E11056" s="752" t="s">
        <v>430</v>
      </c>
      <c r="F11056" s="752" t="s">
        <v>1698</v>
      </c>
    </row>
    <row r="11057" spans="2:6" x14ac:dyDescent="0.35">
      <c r="B11057" s="752" t="s">
        <v>1700</v>
      </c>
      <c r="C11057" s="752">
        <v>4757</v>
      </c>
      <c r="D11057" s="343" t="s">
        <v>6735</v>
      </c>
      <c r="E11057" s="752" t="s">
        <v>430</v>
      </c>
      <c r="F11057" s="752" t="s">
        <v>1698</v>
      </c>
    </row>
    <row r="11058" spans="2:6" x14ac:dyDescent="0.35">
      <c r="B11058" s="752" t="s">
        <v>1700</v>
      </c>
      <c r="C11058" s="752">
        <v>4757</v>
      </c>
      <c r="D11058" s="343" t="s">
        <v>6734</v>
      </c>
      <c r="E11058" s="752" t="s">
        <v>430</v>
      </c>
      <c r="F11058" s="752" t="s">
        <v>1698</v>
      </c>
    </row>
    <row r="11059" spans="2:6" x14ac:dyDescent="0.35">
      <c r="B11059" s="752" t="s">
        <v>1700</v>
      </c>
      <c r="C11059" s="752">
        <v>4757</v>
      </c>
      <c r="D11059" s="343" t="s">
        <v>6733</v>
      </c>
      <c r="E11059" s="752" t="s">
        <v>430</v>
      </c>
      <c r="F11059" s="752" t="s">
        <v>1698</v>
      </c>
    </row>
    <row r="11060" spans="2:6" x14ac:dyDescent="0.35">
      <c r="B11060" s="752" t="s">
        <v>1700</v>
      </c>
      <c r="C11060" s="752">
        <v>4757</v>
      </c>
      <c r="D11060" s="343" t="s">
        <v>6732</v>
      </c>
      <c r="E11060" s="752" t="s">
        <v>430</v>
      </c>
      <c r="F11060" s="752" t="s">
        <v>1698</v>
      </c>
    </row>
    <row r="11061" spans="2:6" x14ac:dyDescent="0.35">
      <c r="B11061" s="752" t="s">
        <v>1700</v>
      </c>
      <c r="C11061" s="752">
        <v>4798</v>
      </c>
      <c r="D11061" s="343" t="s">
        <v>6731</v>
      </c>
      <c r="E11061" s="752" t="s">
        <v>430</v>
      </c>
      <c r="F11061" s="752" t="s">
        <v>1698</v>
      </c>
    </row>
    <row r="11062" spans="2:6" x14ac:dyDescent="0.35">
      <c r="B11062" s="752" t="s">
        <v>1700</v>
      </c>
      <c r="C11062" s="752">
        <v>4798</v>
      </c>
      <c r="D11062" s="343" t="s">
        <v>6730</v>
      </c>
      <c r="E11062" s="752" t="s">
        <v>430</v>
      </c>
      <c r="F11062" s="752" t="s">
        <v>1698</v>
      </c>
    </row>
    <row r="11063" spans="2:6" x14ac:dyDescent="0.35">
      <c r="B11063" s="752" t="s">
        <v>1700</v>
      </c>
      <c r="C11063" s="752">
        <v>4798</v>
      </c>
      <c r="D11063" s="343" t="s">
        <v>6729</v>
      </c>
      <c r="E11063" s="752" t="s">
        <v>430</v>
      </c>
      <c r="F11063" s="752" t="s">
        <v>1698</v>
      </c>
    </row>
    <row r="11064" spans="2:6" x14ac:dyDescent="0.35">
      <c r="B11064" s="752" t="s">
        <v>1700</v>
      </c>
      <c r="C11064" s="752">
        <v>4798</v>
      </c>
      <c r="D11064" s="343" t="s">
        <v>6728</v>
      </c>
      <c r="E11064" s="752" t="s">
        <v>430</v>
      </c>
      <c r="F11064" s="752" t="s">
        <v>1698</v>
      </c>
    </row>
    <row r="11065" spans="2:6" x14ac:dyDescent="0.35">
      <c r="B11065" s="752" t="s">
        <v>1700</v>
      </c>
      <c r="C11065" s="752">
        <v>4799</v>
      </c>
      <c r="D11065" s="343" t="s">
        <v>6727</v>
      </c>
      <c r="E11065" s="752" t="s">
        <v>430</v>
      </c>
      <c r="F11065" s="752" t="s">
        <v>1698</v>
      </c>
    </row>
    <row r="11066" spans="2:6" x14ac:dyDescent="0.35">
      <c r="B11066" s="752" t="s">
        <v>1700</v>
      </c>
      <c r="C11066" s="752">
        <v>4799</v>
      </c>
      <c r="D11066" s="343" t="s">
        <v>6726</v>
      </c>
      <c r="E11066" s="752" t="s">
        <v>430</v>
      </c>
      <c r="F11066" s="752" t="s">
        <v>1698</v>
      </c>
    </row>
    <row r="11067" spans="2:6" x14ac:dyDescent="0.35">
      <c r="B11067" s="752" t="s">
        <v>1700</v>
      </c>
      <c r="C11067" s="752">
        <v>4800</v>
      </c>
      <c r="D11067" s="343" t="s">
        <v>6725</v>
      </c>
      <c r="E11067" s="752" t="s">
        <v>430</v>
      </c>
      <c r="F11067" s="752" t="s">
        <v>1698</v>
      </c>
    </row>
    <row r="11068" spans="2:6" x14ac:dyDescent="0.35">
      <c r="B11068" s="752" t="s">
        <v>1700</v>
      </c>
      <c r="C11068" s="752">
        <v>4800</v>
      </c>
      <c r="D11068" s="343" t="s">
        <v>6724</v>
      </c>
      <c r="E11068" s="752" t="s">
        <v>430</v>
      </c>
      <c r="F11068" s="752" t="s">
        <v>1698</v>
      </c>
    </row>
    <row r="11069" spans="2:6" x14ac:dyDescent="0.35">
      <c r="B11069" s="752" t="s">
        <v>1700</v>
      </c>
      <c r="C11069" s="752">
        <v>4800</v>
      </c>
      <c r="D11069" s="343" t="s">
        <v>2041</v>
      </c>
      <c r="E11069" s="752" t="s">
        <v>430</v>
      </c>
      <c r="F11069" s="752" t="s">
        <v>1698</v>
      </c>
    </row>
    <row r="11070" spans="2:6" x14ac:dyDescent="0.35">
      <c r="B11070" s="752" t="s">
        <v>1700</v>
      </c>
      <c r="C11070" s="752">
        <v>4800</v>
      </c>
      <c r="D11070" s="343" t="s">
        <v>6723</v>
      </c>
      <c r="E11070" s="752" t="s">
        <v>430</v>
      </c>
      <c r="F11070" s="752" t="s">
        <v>1711</v>
      </c>
    </row>
    <row r="11071" spans="2:6" x14ac:dyDescent="0.35">
      <c r="B11071" s="752" t="s">
        <v>1700</v>
      </c>
      <c r="C11071" s="752">
        <v>4800</v>
      </c>
      <c r="D11071" s="343" t="s">
        <v>6722</v>
      </c>
      <c r="E11071" s="752" t="s">
        <v>430</v>
      </c>
      <c r="F11071" s="752" t="s">
        <v>1698</v>
      </c>
    </row>
    <row r="11072" spans="2:6" x14ac:dyDescent="0.35">
      <c r="B11072" s="752" t="s">
        <v>1700</v>
      </c>
      <c r="C11072" s="752">
        <v>4800</v>
      </c>
      <c r="D11072" s="343" t="s">
        <v>6721</v>
      </c>
      <c r="E11072" s="752" t="s">
        <v>430</v>
      </c>
      <c r="F11072" s="752" t="s">
        <v>1698</v>
      </c>
    </row>
    <row r="11073" spans="2:9" x14ac:dyDescent="0.35">
      <c r="B11073" s="752" t="s">
        <v>1700</v>
      </c>
      <c r="C11073" s="752">
        <v>4800</v>
      </c>
      <c r="D11073" s="343" t="s">
        <v>6720</v>
      </c>
      <c r="E11073" s="752" t="s">
        <v>430</v>
      </c>
      <c r="F11073" s="752" t="s">
        <v>1698</v>
      </c>
    </row>
    <row r="11074" spans="2:9" x14ac:dyDescent="0.35">
      <c r="B11074" s="752" t="s">
        <v>1700</v>
      </c>
      <c r="C11074" s="752">
        <v>4800</v>
      </c>
      <c r="D11074" s="343" t="s">
        <v>6719</v>
      </c>
      <c r="E11074" s="752" t="s">
        <v>430</v>
      </c>
      <c r="F11074" s="752" t="s">
        <v>1698</v>
      </c>
    </row>
    <row r="11075" spans="2:9" x14ac:dyDescent="0.35">
      <c r="B11075" s="752" t="s">
        <v>1700</v>
      </c>
      <c r="C11075" s="752">
        <v>4800</v>
      </c>
      <c r="D11075" s="343" t="s">
        <v>4686</v>
      </c>
      <c r="E11075" s="752" t="s">
        <v>430</v>
      </c>
      <c r="F11075" s="752" t="s">
        <v>1698</v>
      </c>
    </row>
    <row r="11076" spans="2:9" x14ac:dyDescent="0.35">
      <c r="B11076" s="752" t="s">
        <v>1700</v>
      </c>
      <c r="C11076" s="752">
        <v>4800</v>
      </c>
      <c r="D11076" s="343" t="s">
        <v>6718</v>
      </c>
      <c r="E11076" s="752" t="s">
        <v>430</v>
      </c>
      <c r="F11076" s="752" t="s">
        <v>1698</v>
      </c>
    </row>
    <row r="11077" spans="2:9" x14ac:dyDescent="0.35">
      <c r="B11077" s="752" t="s">
        <v>1700</v>
      </c>
      <c r="C11077" s="752">
        <v>4800</v>
      </c>
      <c r="D11077" s="343" t="s">
        <v>6717</v>
      </c>
      <c r="E11077" s="752" t="s">
        <v>430</v>
      </c>
      <c r="F11077" s="752" t="s">
        <v>1698</v>
      </c>
    </row>
    <row r="11078" spans="2:9" x14ac:dyDescent="0.35">
      <c r="B11078" s="752" t="s">
        <v>1700</v>
      </c>
      <c r="C11078" s="752">
        <v>4800</v>
      </c>
      <c r="D11078" s="343" t="s">
        <v>6716</v>
      </c>
      <c r="E11078" s="752" t="s">
        <v>430</v>
      </c>
      <c r="F11078" s="752" t="s">
        <v>1698</v>
      </c>
    </row>
    <row r="11079" spans="2:9" x14ac:dyDescent="0.35">
      <c r="B11079" s="752" t="s">
        <v>1700</v>
      </c>
      <c r="C11079" s="752">
        <v>4800</v>
      </c>
      <c r="D11079" s="343" t="s">
        <v>6715</v>
      </c>
      <c r="E11079" s="752" t="s">
        <v>430</v>
      </c>
      <c r="F11079" s="752" t="s">
        <v>1698</v>
      </c>
    </row>
    <row r="11080" spans="2:9" x14ac:dyDescent="0.35">
      <c r="B11080" s="752" t="s">
        <v>1700</v>
      </c>
      <c r="C11080" s="752">
        <v>4800</v>
      </c>
      <c r="D11080" s="343" t="s">
        <v>6714</v>
      </c>
      <c r="E11080" s="752" t="s">
        <v>430</v>
      </c>
      <c r="F11080" s="752" t="s">
        <v>1698</v>
      </c>
    </row>
    <row r="11081" spans="2:9" x14ac:dyDescent="0.35">
      <c r="B11081" s="752" t="s">
        <v>1700</v>
      </c>
      <c r="C11081" s="752">
        <v>4800</v>
      </c>
      <c r="D11081" s="343" t="s">
        <v>6713</v>
      </c>
      <c r="E11081" s="752" t="s">
        <v>430</v>
      </c>
      <c r="F11081" s="752" t="s">
        <v>1698</v>
      </c>
    </row>
    <row r="11082" spans="2:9" x14ac:dyDescent="0.35">
      <c r="B11082" s="752" t="s">
        <v>1700</v>
      </c>
      <c r="C11082" s="752">
        <v>4800</v>
      </c>
      <c r="D11082" s="343" t="s">
        <v>6712</v>
      </c>
      <c r="E11082" s="752" t="s">
        <v>430</v>
      </c>
      <c r="F11082" s="752" t="s">
        <v>1698</v>
      </c>
    </row>
    <row r="11083" spans="2:9" x14ac:dyDescent="0.35">
      <c r="B11083" s="752" t="s">
        <v>1700</v>
      </c>
      <c r="C11083" s="752">
        <v>4800</v>
      </c>
      <c r="D11083" s="343" t="s">
        <v>6711</v>
      </c>
      <c r="E11083" s="752" t="s">
        <v>430</v>
      </c>
      <c r="F11083" s="752" t="s">
        <v>1698</v>
      </c>
    </row>
    <row r="11084" spans="2:9" x14ac:dyDescent="0.35">
      <c r="B11084" s="752" t="s">
        <v>1700</v>
      </c>
      <c r="C11084" s="752">
        <v>4800</v>
      </c>
      <c r="D11084" s="343" t="s">
        <v>6710</v>
      </c>
      <c r="E11084" s="752" t="s">
        <v>430</v>
      </c>
      <c r="F11084" s="752" t="s">
        <v>1698</v>
      </c>
    </row>
    <row r="11085" spans="2:9" x14ac:dyDescent="0.35">
      <c r="B11085" s="752" t="s">
        <v>1700</v>
      </c>
      <c r="C11085" s="752">
        <v>4800</v>
      </c>
      <c r="D11085" s="343" t="s">
        <v>6709</v>
      </c>
      <c r="E11085" s="752" t="s">
        <v>430</v>
      </c>
      <c r="F11085" s="752" t="s">
        <v>1698</v>
      </c>
    </row>
    <row r="11086" spans="2:9" x14ac:dyDescent="0.35">
      <c r="B11086" s="752" t="s">
        <v>1700</v>
      </c>
      <c r="C11086" s="752">
        <v>4800</v>
      </c>
      <c r="D11086" s="343" t="s">
        <v>6708</v>
      </c>
      <c r="E11086" s="752" t="s">
        <v>430</v>
      </c>
      <c r="F11086" s="752" t="s">
        <v>1698</v>
      </c>
    </row>
    <row r="11087" spans="2:9" x14ac:dyDescent="0.35">
      <c r="B11087" s="752" t="s">
        <v>1700</v>
      </c>
      <c r="C11087" s="752">
        <v>4800</v>
      </c>
      <c r="D11087" s="343" t="s">
        <v>6707</v>
      </c>
      <c r="E11087" s="752" t="s">
        <v>430</v>
      </c>
      <c r="F11087" s="752" t="s">
        <v>1698</v>
      </c>
    </row>
    <row r="11088" spans="2:9" s="757" customFormat="1" x14ac:dyDescent="0.35">
      <c r="B11088" s="752" t="s">
        <v>1700</v>
      </c>
      <c r="C11088" s="752">
        <v>4800</v>
      </c>
      <c r="D11088" s="343" t="s">
        <v>6706</v>
      </c>
      <c r="E11088" s="752" t="s">
        <v>430</v>
      </c>
      <c r="F11088" s="752" t="s">
        <v>1698</v>
      </c>
      <c r="I11088" s="758"/>
    </row>
    <row r="11089" spans="2:6" x14ac:dyDescent="0.35">
      <c r="B11089" s="752" t="s">
        <v>1700</v>
      </c>
      <c r="C11089" s="752">
        <v>4800</v>
      </c>
      <c r="D11089" s="343" t="s">
        <v>6705</v>
      </c>
      <c r="E11089" s="752" t="s">
        <v>430</v>
      </c>
      <c r="F11089" s="752" t="s">
        <v>1698</v>
      </c>
    </row>
    <row r="11090" spans="2:6" x14ac:dyDescent="0.35">
      <c r="B11090" s="752" t="s">
        <v>1700</v>
      </c>
      <c r="C11090" s="752">
        <v>4800</v>
      </c>
      <c r="D11090" s="343" t="s">
        <v>6704</v>
      </c>
      <c r="E11090" s="752" t="s">
        <v>430</v>
      </c>
      <c r="F11090" s="752" t="s">
        <v>1698</v>
      </c>
    </row>
    <row r="11091" spans="2:6" x14ac:dyDescent="0.35">
      <c r="B11091" s="752" t="s">
        <v>1700</v>
      </c>
      <c r="C11091" s="752">
        <v>4800</v>
      </c>
      <c r="D11091" s="343" t="s">
        <v>6703</v>
      </c>
      <c r="E11091" s="752" t="s">
        <v>430</v>
      </c>
      <c r="F11091" s="752" t="s">
        <v>1698</v>
      </c>
    </row>
    <row r="11092" spans="2:6" x14ac:dyDescent="0.35">
      <c r="B11092" s="752" t="s">
        <v>1700</v>
      </c>
      <c r="C11092" s="752">
        <v>4800</v>
      </c>
      <c r="D11092" s="343" t="s">
        <v>6702</v>
      </c>
      <c r="E11092" s="752" t="s">
        <v>430</v>
      </c>
      <c r="F11092" s="752" t="s">
        <v>1698</v>
      </c>
    </row>
    <row r="11093" spans="2:6" x14ac:dyDescent="0.35">
      <c r="B11093" s="752" t="s">
        <v>1700</v>
      </c>
      <c r="C11093" s="752">
        <v>4800</v>
      </c>
      <c r="D11093" s="343" t="s">
        <v>6701</v>
      </c>
      <c r="E11093" s="752" t="s">
        <v>430</v>
      </c>
      <c r="F11093" s="752" t="s">
        <v>1698</v>
      </c>
    </row>
    <row r="11094" spans="2:6" x14ac:dyDescent="0.35">
      <c r="B11094" s="752" t="s">
        <v>1700</v>
      </c>
      <c r="C11094" s="752">
        <v>4800</v>
      </c>
      <c r="D11094" s="343" t="s">
        <v>6700</v>
      </c>
      <c r="E11094" s="752" t="s">
        <v>430</v>
      </c>
      <c r="F11094" s="752" t="s">
        <v>1698</v>
      </c>
    </row>
    <row r="11095" spans="2:6" x14ac:dyDescent="0.35">
      <c r="B11095" s="752" t="s">
        <v>1700</v>
      </c>
      <c r="C11095" s="752">
        <v>4800</v>
      </c>
      <c r="D11095" s="343" t="s">
        <v>6699</v>
      </c>
      <c r="E11095" s="752" t="s">
        <v>430</v>
      </c>
      <c r="F11095" s="752" t="s">
        <v>1698</v>
      </c>
    </row>
    <row r="11096" spans="2:6" x14ac:dyDescent="0.35">
      <c r="B11096" s="752" t="s">
        <v>1700</v>
      </c>
      <c r="C11096" s="752">
        <v>4800</v>
      </c>
      <c r="D11096" s="343" t="s">
        <v>1833</v>
      </c>
      <c r="E11096" s="752" t="s">
        <v>430</v>
      </c>
      <c r="F11096" s="752" t="s">
        <v>1698</v>
      </c>
    </row>
    <row r="11097" spans="2:6" x14ac:dyDescent="0.35">
      <c r="B11097" s="752" t="s">
        <v>1700</v>
      </c>
      <c r="C11097" s="752">
        <v>4800</v>
      </c>
      <c r="D11097" s="343" t="s">
        <v>6698</v>
      </c>
      <c r="E11097" s="752" t="s">
        <v>430</v>
      </c>
      <c r="F11097" s="752" t="s">
        <v>1698</v>
      </c>
    </row>
    <row r="11098" spans="2:6" x14ac:dyDescent="0.35">
      <c r="B11098" s="752" t="s">
        <v>1700</v>
      </c>
      <c r="C11098" s="752">
        <v>4800</v>
      </c>
      <c r="D11098" s="343" t="s">
        <v>6697</v>
      </c>
      <c r="E11098" s="752" t="s">
        <v>430</v>
      </c>
      <c r="F11098" s="752" t="s">
        <v>1698</v>
      </c>
    </row>
    <row r="11099" spans="2:6" x14ac:dyDescent="0.35">
      <c r="B11099" s="752" t="s">
        <v>1700</v>
      </c>
      <c r="C11099" s="752">
        <v>4800</v>
      </c>
      <c r="D11099" s="343" t="s">
        <v>6696</v>
      </c>
      <c r="E11099" s="752" t="s">
        <v>430</v>
      </c>
      <c r="F11099" s="752" t="s">
        <v>1698</v>
      </c>
    </row>
    <row r="11100" spans="2:6" x14ac:dyDescent="0.35">
      <c r="B11100" s="752" t="s">
        <v>1700</v>
      </c>
      <c r="C11100" s="752">
        <v>4800</v>
      </c>
      <c r="D11100" s="343" t="s">
        <v>6695</v>
      </c>
      <c r="E11100" s="752" t="s">
        <v>430</v>
      </c>
      <c r="F11100" s="752" t="s">
        <v>1698</v>
      </c>
    </row>
    <row r="11101" spans="2:6" x14ac:dyDescent="0.35">
      <c r="B11101" s="752" t="s">
        <v>1700</v>
      </c>
      <c r="C11101" s="752">
        <v>4800</v>
      </c>
      <c r="D11101" s="343" t="s">
        <v>6694</v>
      </c>
      <c r="E11101" s="752" t="s">
        <v>430</v>
      </c>
      <c r="F11101" s="752" t="s">
        <v>1698</v>
      </c>
    </row>
    <row r="11102" spans="2:6" x14ac:dyDescent="0.35">
      <c r="B11102" s="752" t="s">
        <v>1700</v>
      </c>
      <c r="C11102" s="752">
        <v>4800</v>
      </c>
      <c r="D11102" s="343" t="s">
        <v>6693</v>
      </c>
      <c r="E11102" s="752" t="s">
        <v>430</v>
      </c>
      <c r="F11102" s="752" t="s">
        <v>1698</v>
      </c>
    </row>
    <row r="11103" spans="2:6" x14ac:dyDescent="0.35">
      <c r="B11103" s="752" t="s">
        <v>1700</v>
      </c>
      <c r="C11103" s="752">
        <v>4800</v>
      </c>
      <c r="D11103" s="343" t="s">
        <v>6692</v>
      </c>
      <c r="E11103" s="752" t="s">
        <v>430</v>
      </c>
      <c r="F11103" s="752" t="s">
        <v>1698</v>
      </c>
    </row>
    <row r="11104" spans="2:6" x14ac:dyDescent="0.35">
      <c r="B11104" s="752" t="s">
        <v>1700</v>
      </c>
      <c r="C11104" s="752">
        <v>4802</v>
      </c>
      <c r="D11104" s="343" t="s">
        <v>6691</v>
      </c>
      <c r="E11104" s="752" t="s">
        <v>430</v>
      </c>
      <c r="F11104" s="752" t="s">
        <v>1711</v>
      </c>
    </row>
    <row r="11105" spans="2:6" x14ac:dyDescent="0.35">
      <c r="B11105" s="752" t="s">
        <v>1700</v>
      </c>
      <c r="C11105" s="752">
        <v>4802</v>
      </c>
      <c r="D11105" s="343" t="s">
        <v>6690</v>
      </c>
      <c r="E11105" s="752" t="s">
        <v>430</v>
      </c>
      <c r="F11105" s="752" t="s">
        <v>1711</v>
      </c>
    </row>
    <row r="11106" spans="2:6" x14ac:dyDescent="0.35">
      <c r="B11106" s="752" t="s">
        <v>1700</v>
      </c>
      <c r="C11106" s="752">
        <v>4802</v>
      </c>
      <c r="D11106" s="343" t="s">
        <v>6689</v>
      </c>
      <c r="E11106" s="752" t="s">
        <v>430</v>
      </c>
      <c r="F11106" s="752" t="s">
        <v>1711</v>
      </c>
    </row>
    <row r="11107" spans="2:6" x14ac:dyDescent="0.35">
      <c r="B11107" s="752" t="s">
        <v>1700</v>
      </c>
      <c r="C11107" s="752">
        <v>4802</v>
      </c>
      <c r="D11107" s="343" t="s">
        <v>6688</v>
      </c>
      <c r="E11107" s="752" t="s">
        <v>430</v>
      </c>
      <c r="F11107" s="752" t="s">
        <v>1711</v>
      </c>
    </row>
    <row r="11108" spans="2:6" x14ac:dyDescent="0.35">
      <c r="B11108" s="752" t="s">
        <v>1700</v>
      </c>
      <c r="C11108" s="752">
        <v>4802</v>
      </c>
      <c r="D11108" s="343" t="s">
        <v>6687</v>
      </c>
      <c r="E11108" s="752" t="s">
        <v>430</v>
      </c>
      <c r="F11108" s="752" t="s">
        <v>1711</v>
      </c>
    </row>
    <row r="11109" spans="2:6" x14ac:dyDescent="0.35">
      <c r="B11109" s="752" t="s">
        <v>1700</v>
      </c>
      <c r="C11109" s="752">
        <v>4802</v>
      </c>
      <c r="D11109" s="343" t="s">
        <v>6686</v>
      </c>
      <c r="E11109" s="752" t="s">
        <v>430</v>
      </c>
      <c r="F11109" s="752" t="s">
        <v>1711</v>
      </c>
    </row>
    <row r="11110" spans="2:6" x14ac:dyDescent="0.35">
      <c r="B11110" s="752" t="s">
        <v>1700</v>
      </c>
      <c r="C11110" s="752">
        <v>4802</v>
      </c>
      <c r="D11110" s="343" t="s">
        <v>6685</v>
      </c>
      <c r="E11110" s="752" t="s">
        <v>430</v>
      </c>
      <c r="F11110" s="752" t="s">
        <v>1711</v>
      </c>
    </row>
    <row r="11111" spans="2:6" x14ac:dyDescent="0.35">
      <c r="B11111" s="752" t="s">
        <v>1700</v>
      </c>
      <c r="C11111" s="752">
        <v>4802</v>
      </c>
      <c r="D11111" s="343" t="s">
        <v>6684</v>
      </c>
      <c r="E11111" s="752" t="s">
        <v>430</v>
      </c>
      <c r="F11111" s="752" t="s">
        <v>1711</v>
      </c>
    </row>
    <row r="11112" spans="2:6" x14ac:dyDescent="0.35">
      <c r="B11112" s="752" t="s">
        <v>1700</v>
      </c>
      <c r="C11112" s="752">
        <v>4802</v>
      </c>
      <c r="D11112" s="343" t="s">
        <v>6683</v>
      </c>
      <c r="E11112" s="752" t="s">
        <v>430</v>
      </c>
      <c r="F11112" s="752" t="s">
        <v>1711</v>
      </c>
    </row>
    <row r="11113" spans="2:6" x14ac:dyDescent="0.35">
      <c r="B11113" s="752" t="s">
        <v>1700</v>
      </c>
      <c r="C11113" s="752">
        <v>4804</v>
      </c>
      <c r="D11113" s="343" t="s">
        <v>4917</v>
      </c>
      <c r="E11113" s="752" t="s">
        <v>430</v>
      </c>
      <c r="F11113" s="752" t="s">
        <v>222</v>
      </c>
    </row>
    <row r="11114" spans="2:6" x14ac:dyDescent="0.35">
      <c r="B11114" s="752" t="s">
        <v>1700</v>
      </c>
      <c r="C11114" s="752">
        <v>4804</v>
      </c>
      <c r="D11114" s="343" t="s">
        <v>6682</v>
      </c>
      <c r="E11114" s="752" t="s">
        <v>430</v>
      </c>
      <c r="F11114" s="752" t="s">
        <v>222</v>
      </c>
    </row>
    <row r="11115" spans="2:6" x14ac:dyDescent="0.35">
      <c r="B11115" s="752" t="s">
        <v>1700</v>
      </c>
      <c r="C11115" s="752">
        <v>4804</v>
      </c>
      <c r="D11115" s="343" t="s">
        <v>6681</v>
      </c>
      <c r="E11115" s="752" t="s">
        <v>430</v>
      </c>
      <c r="F11115" s="752" t="s">
        <v>222</v>
      </c>
    </row>
    <row r="11116" spans="2:6" x14ac:dyDescent="0.35">
      <c r="B11116" s="752" t="s">
        <v>1700</v>
      </c>
      <c r="C11116" s="752">
        <v>4804</v>
      </c>
      <c r="D11116" s="343" t="s">
        <v>3653</v>
      </c>
      <c r="E11116" s="752" t="s">
        <v>430</v>
      </c>
      <c r="F11116" s="752" t="s">
        <v>222</v>
      </c>
    </row>
    <row r="11117" spans="2:6" x14ac:dyDescent="0.35">
      <c r="B11117" s="752" t="s">
        <v>1700</v>
      </c>
      <c r="C11117" s="752">
        <v>4804</v>
      </c>
      <c r="D11117" s="343" t="s">
        <v>6680</v>
      </c>
      <c r="E11117" s="752" t="s">
        <v>430</v>
      </c>
      <c r="F11117" s="752" t="s">
        <v>222</v>
      </c>
    </row>
    <row r="11118" spans="2:6" x14ac:dyDescent="0.35">
      <c r="B11118" s="752" t="s">
        <v>1700</v>
      </c>
      <c r="C11118" s="752">
        <v>4804</v>
      </c>
      <c r="D11118" s="343" t="s">
        <v>6679</v>
      </c>
      <c r="E11118" s="752" t="s">
        <v>430</v>
      </c>
      <c r="F11118" s="752" t="s">
        <v>222</v>
      </c>
    </row>
    <row r="11119" spans="2:6" x14ac:dyDescent="0.35">
      <c r="B11119" s="752" t="s">
        <v>1700</v>
      </c>
      <c r="C11119" s="752">
        <v>4805</v>
      </c>
      <c r="D11119" s="343" t="s">
        <v>6678</v>
      </c>
      <c r="E11119" s="752" t="s">
        <v>430</v>
      </c>
      <c r="F11119" s="752" t="s">
        <v>1698</v>
      </c>
    </row>
    <row r="11120" spans="2:6" x14ac:dyDescent="0.35">
      <c r="B11120" s="752" t="s">
        <v>1700</v>
      </c>
      <c r="C11120" s="752">
        <v>4805</v>
      </c>
      <c r="D11120" s="343" t="s">
        <v>6677</v>
      </c>
      <c r="E11120" s="752" t="s">
        <v>430</v>
      </c>
      <c r="F11120" s="752" t="s">
        <v>1698</v>
      </c>
    </row>
    <row r="11121" spans="2:6" x14ac:dyDescent="0.35">
      <c r="B11121" s="752" t="s">
        <v>1700</v>
      </c>
      <c r="C11121" s="752">
        <v>4805</v>
      </c>
      <c r="D11121" s="343" t="s">
        <v>6676</v>
      </c>
      <c r="E11121" s="752" t="s">
        <v>430</v>
      </c>
      <c r="F11121" s="752" t="s">
        <v>1698</v>
      </c>
    </row>
    <row r="11122" spans="2:6" x14ac:dyDescent="0.35">
      <c r="B11122" s="752" t="s">
        <v>1700</v>
      </c>
      <c r="C11122" s="752">
        <v>4805</v>
      </c>
      <c r="D11122" s="343" t="s">
        <v>6675</v>
      </c>
      <c r="E11122" s="752" t="s">
        <v>430</v>
      </c>
      <c r="F11122" s="752" t="s">
        <v>1698</v>
      </c>
    </row>
    <row r="11123" spans="2:6" x14ac:dyDescent="0.35">
      <c r="B11123" s="752" t="s">
        <v>1700</v>
      </c>
      <c r="C11123" s="752">
        <v>4805</v>
      </c>
      <c r="D11123" s="343" t="s">
        <v>6674</v>
      </c>
      <c r="E11123" s="752" t="s">
        <v>430</v>
      </c>
      <c r="F11123" s="752" t="s">
        <v>1698</v>
      </c>
    </row>
    <row r="11124" spans="2:6" x14ac:dyDescent="0.35">
      <c r="B11124" s="752" t="s">
        <v>1700</v>
      </c>
      <c r="C11124" s="752">
        <v>4806</v>
      </c>
      <c r="D11124" s="343" t="s">
        <v>6673</v>
      </c>
      <c r="E11124" s="752" t="s">
        <v>430</v>
      </c>
      <c r="F11124" s="752" t="s">
        <v>1698</v>
      </c>
    </row>
    <row r="11125" spans="2:6" x14ac:dyDescent="0.35">
      <c r="B11125" s="752" t="s">
        <v>1700</v>
      </c>
      <c r="C11125" s="752">
        <v>4806</v>
      </c>
      <c r="D11125" s="343" t="s">
        <v>6672</v>
      </c>
      <c r="E11125" s="752" t="s">
        <v>430</v>
      </c>
      <c r="F11125" s="752" t="s">
        <v>1698</v>
      </c>
    </row>
    <row r="11126" spans="2:6" x14ac:dyDescent="0.35">
      <c r="B11126" s="752" t="s">
        <v>1700</v>
      </c>
      <c r="C11126" s="752">
        <v>4806</v>
      </c>
      <c r="D11126" s="343" t="s">
        <v>6671</v>
      </c>
      <c r="E11126" s="752" t="s">
        <v>430</v>
      </c>
      <c r="F11126" s="752" t="s">
        <v>1698</v>
      </c>
    </row>
    <row r="11127" spans="2:6" x14ac:dyDescent="0.35">
      <c r="B11127" s="752" t="s">
        <v>1700</v>
      </c>
      <c r="C11127" s="752">
        <v>4806</v>
      </c>
      <c r="D11127" s="343" t="s">
        <v>6670</v>
      </c>
      <c r="E11127" s="752" t="s">
        <v>430</v>
      </c>
      <c r="F11127" s="752" t="s">
        <v>1698</v>
      </c>
    </row>
    <row r="11128" spans="2:6" x14ac:dyDescent="0.35">
      <c r="B11128" s="752" t="s">
        <v>1700</v>
      </c>
      <c r="C11128" s="752">
        <v>4806</v>
      </c>
      <c r="D11128" s="343" t="s">
        <v>4662</v>
      </c>
      <c r="E11128" s="752" t="s">
        <v>430</v>
      </c>
      <c r="F11128" s="752" t="s">
        <v>1698</v>
      </c>
    </row>
    <row r="11129" spans="2:6" x14ac:dyDescent="0.35">
      <c r="B11129" s="752" t="s">
        <v>1700</v>
      </c>
      <c r="C11129" s="752">
        <v>4806</v>
      </c>
      <c r="D11129" s="343" t="s">
        <v>6669</v>
      </c>
      <c r="E11129" s="752" t="s">
        <v>430</v>
      </c>
      <c r="F11129" s="752" t="s">
        <v>1698</v>
      </c>
    </row>
    <row r="11130" spans="2:6" x14ac:dyDescent="0.35">
      <c r="B11130" s="752" t="s">
        <v>1700</v>
      </c>
      <c r="C11130" s="752">
        <v>4806</v>
      </c>
      <c r="D11130" s="343" t="s">
        <v>5974</v>
      </c>
      <c r="E11130" s="752" t="s">
        <v>430</v>
      </c>
      <c r="F11130" s="752" t="s">
        <v>1698</v>
      </c>
    </row>
    <row r="11131" spans="2:6" x14ac:dyDescent="0.35">
      <c r="B11131" s="752" t="s">
        <v>1700</v>
      </c>
      <c r="C11131" s="752">
        <v>4806</v>
      </c>
      <c r="D11131" s="343" t="s">
        <v>6668</v>
      </c>
      <c r="E11131" s="752" t="s">
        <v>430</v>
      </c>
      <c r="F11131" s="752" t="s">
        <v>1698</v>
      </c>
    </row>
    <row r="11132" spans="2:6" x14ac:dyDescent="0.35">
      <c r="B11132" s="752" t="s">
        <v>1700</v>
      </c>
      <c r="C11132" s="752">
        <v>4806</v>
      </c>
      <c r="D11132" s="343" t="s">
        <v>6667</v>
      </c>
      <c r="E11132" s="752" t="s">
        <v>430</v>
      </c>
      <c r="F11132" s="752" t="s">
        <v>1698</v>
      </c>
    </row>
    <row r="11133" spans="2:6" x14ac:dyDescent="0.35">
      <c r="B11133" s="752" t="s">
        <v>1700</v>
      </c>
      <c r="C11133" s="752">
        <v>4806</v>
      </c>
      <c r="D11133" s="343" t="s">
        <v>6666</v>
      </c>
      <c r="E11133" s="752" t="s">
        <v>430</v>
      </c>
      <c r="F11133" s="752" t="s">
        <v>1698</v>
      </c>
    </row>
    <row r="11134" spans="2:6" x14ac:dyDescent="0.35">
      <c r="B11134" s="752" t="s">
        <v>1700</v>
      </c>
      <c r="C11134" s="752">
        <v>4807</v>
      </c>
      <c r="D11134" s="343" t="s">
        <v>6665</v>
      </c>
      <c r="E11134" s="752" t="s">
        <v>430</v>
      </c>
      <c r="F11134" s="752" t="s">
        <v>1698</v>
      </c>
    </row>
    <row r="11135" spans="2:6" x14ac:dyDescent="0.35">
      <c r="B11135" s="752" t="s">
        <v>1700</v>
      </c>
      <c r="C11135" s="752">
        <v>4807</v>
      </c>
      <c r="D11135" s="343" t="s">
        <v>6664</v>
      </c>
      <c r="E11135" s="752" t="s">
        <v>430</v>
      </c>
      <c r="F11135" s="752" t="s">
        <v>1698</v>
      </c>
    </row>
    <row r="11136" spans="2:6" x14ac:dyDescent="0.35">
      <c r="B11136" s="752" t="s">
        <v>1700</v>
      </c>
      <c r="C11136" s="752">
        <v>4807</v>
      </c>
      <c r="D11136" s="343" t="s">
        <v>6663</v>
      </c>
      <c r="E11136" s="752" t="s">
        <v>430</v>
      </c>
      <c r="F11136" s="752" t="s">
        <v>1698</v>
      </c>
    </row>
    <row r="11137" spans="2:6" x14ac:dyDescent="0.35">
      <c r="B11137" s="752" t="s">
        <v>1700</v>
      </c>
      <c r="C11137" s="752">
        <v>4807</v>
      </c>
      <c r="D11137" s="343" t="s">
        <v>6662</v>
      </c>
      <c r="E11137" s="752" t="s">
        <v>430</v>
      </c>
      <c r="F11137" s="752" t="s">
        <v>1698</v>
      </c>
    </row>
    <row r="11138" spans="2:6" x14ac:dyDescent="0.35">
      <c r="B11138" s="752" t="s">
        <v>1700</v>
      </c>
      <c r="C11138" s="752">
        <v>4807</v>
      </c>
      <c r="D11138" s="343" t="s">
        <v>4788</v>
      </c>
      <c r="E11138" s="752" t="s">
        <v>430</v>
      </c>
      <c r="F11138" s="752" t="s">
        <v>1698</v>
      </c>
    </row>
    <row r="11139" spans="2:6" x14ac:dyDescent="0.35">
      <c r="B11139" s="752" t="s">
        <v>1700</v>
      </c>
      <c r="C11139" s="752">
        <v>4807</v>
      </c>
      <c r="D11139" s="343" t="s">
        <v>6661</v>
      </c>
      <c r="E11139" s="752" t="s">
        <v>430</v>
      </c>
      <c r="F11139" s="752" t="s">
        <v>1698</v>
      </c>
    </row>
    <row r="11140" spans="2:6" x14ac:dyDescent="0.35">
      <c r="B11140" s="752" t="s">
        <v>1700</v>
      </c>
      <c r="C11140" s="752">
        <v>4807</v>
      </c>
      <c r="D11140" s="343" t="s">
        <v>6660</v>
      </c>
      <c r="E11140" s="752" t="s">
        <v>430</v>
      </c>
      <c r="F11140" s="752" t="s">
        <v>1698</v>
      </c>
    </row>
    <row r="11141" spans="2:6" x14ac:dyDescent="0.35">
      <c r="B11141" s="752" t="s">
        <v>1700</v>
      </c>
      <c r="C11141" s="752">
        <v>4807</v>
      </c>
      <c r="D11141" s="343" t="s">
        <v>5195</v>
      </c>
      <c r="E11141" s="752" t="s">
        <v>430</v>
      </c>
      <c r="F11141" s="752" t="s">
        <v>1698</v>
      </c>
    </row>
    <row r="11142" spans="2:6" x14ac:dyDescent="0.35">
      <c r="B11142" s="752" t="s">
        <v>1700</v>
      </c>
      <c r="C11142" s="752">
        <v>4807</v>
      </c>
      <c r="D11142" s="343" t="s">
        <v>6659</v>
      </c>
      <c r="E11142" s="752" t="s">
        <v>430</v>
      </c>
      <c r="F11142" s="752" t="s">
        <v>1698</v>
      </c>
    </row>
    <row r="11143" spans="2:6" x14ac:dyDescent="0.35">
      <c r="B11143" s="752" t="s">
        <v>1700</v>
      </c>
      <c r="C11143" s="752">
        <v>4807</v>
      </c>
      <c r="D11143" s="343" t="s">
        <v>6658</v>
      </c>
      <c r="E11143" s="752" t="s">
        <v>430</v>
      </c>
      <c r="F11143" s="752" t="s">
        <v>1698</v>
      </c>
    </row>
    <row r="11144" spans="2:6" x14ac:dyDescent="0.35">
      <c r="B11144" s="752" t="s">
        <v>1700</v>
      </c>
      <c r="C11144" s="752">
        <v>4807</v>
      </c>
      <c r="D11144" s="343" t="s">
        <v>6657</v>
      </c>
      <c r="E11144" s="752" t="s">
        <v>430</v>
      </c>
      <c r="F11144" s="752" t="s">
        <v>1698</v>
      </c>
    </row>
    <row r="11145" spans="2:6" x14ac:dyDescent="0.35">
      <c r="B11145" s="752" t="s">
        <v>1700</v>
      </c>
      <c r="C11145" s="752">
        <v>4807</v>
      </c>
      <c r="D11145" s="343" t="s">
        <v>6656</v>
      </c>
      <c r="E11145" s="752" t="s">
        <v>430</v>
      </c>
      <c r="F11145" s="752" t="s">
        <v>1698</v>
      </c>
    </row>
    <row r="11146" spans="2:6" x14ac:dyDescent="0.35">
      <c r="B11146" s="752" t="s">
        <v>1700</v>
      </c>
      <c r="C11146" s="752">
        <v>4807</v>
      </c>
      <c r="D11146" s="343" t="s">
        <v>6655</v>
      </c>
      <c r="E11146" s="752" t="s">
        <v>430</v>
      </c>
      <c r="F11146" s="752" t="s">
        <v>1698</v>
      </c>
    </row>
    <row r="11147" spans="2:6" x14ac:dyDescent="0.35">
      <c r="B11147" s="752" t="s">
        <v>1700</v>
      </c>
      <c r="C11147" s="752">
        <v>4807</v>
      </c>
      <c r="D11147" s="343" t="s">
        <v>6654</v>
      </c>
      <c r="E11147" s="752" t="s">
        <v>430</v>
      </c>
      <c r="F11147" s="752" t="s">
        <v>1698</v>
      </c>
    </row>
    <row r="11148" spans="2:6" x14ac:dyDescent="0.35">
      <c r="B11148" s="752" t="s">
        <v>1700</v>
      </c>
      <c r="C11148" s="752">
        <v>4807</v>
      </c>
      <c r="D11148" s="343" t="s">
        <v>6653</v>
      </c>
      <c r="E11148" s="752" t="s">
        <v>430</v>
      </c>
      <c r="F11148" s="752" t="s">
        <v>1698</v>
      </c>
    </row>
    <row r="11149" spans="2:6" x14ac:dyDescent="0.35">
      <c r="B11149" s="752" t="s">
        <v>1700</v>
      </c>
      <c r="C11149" s="752">
        <v>4807</v>
      </c>
      <c r="D11149" s="343" t="s">
        <v>6652</v>
      </c>
      <c r="E11149" s="752" t="s">
        <v>430</v>
      </c>
      <c r="F11149" s="752" t="s">
        <v>1698</v>
      </c>
    </row>
    <row r="11150" spans="2:6" x14ac:dyDescent="0.35">
      <c r="B11150" s="752" t="s">
        <v>1700</v>
      </c>
      <c r="C11150" s="752">
        <v>4808</v>
      </c>
      <c r="D11150" s="343" t="s">
        <v>6651</v>
      </c>
      <c r="E11150" s="752" t="s">
        <v>430</v>
      </c>
      <c r="F11150" s="752" t="s">
        <v>1698</v>
      </c>
    </row>
    <row r="11151" spans="2:6" x14ac:dyDescent="0.35">
      <c r="B11151" s="752" t="s">
        <v>1700</v>
      </c>
      <c r="C11151" s="752">
        <v>4808</v>
      </c>
      <c r="D11151" s="343" t="s">
        <v>6650</v>
      </c>
      <c r="E11151" s="752" t="s">
        <v>430</v>
      </c>
      <c r="F11151" s="752" t="s">
        <v>1698</v>
      </c>
    </row>
    <row r="11152" spans="2:6" x14ac:dyDescent="0.35">
      <c r="B11152" s="752" t="s">
        <v>1700</v>
      </c>
      <c r="C11152" s="752">
        <v>4809</v>
      </c>
      <c r="D11152" s="343" t="s">
        <v>6649</v>
      </c>
      <c r="E11152" s="752" t="s">
        <v>430</v>
      </c>
      <c r="F11152" s="752" t="s">
        <v>1698</v>
      </c>
    </row>
    <row r="11153" spans="2:9" x14ac:dyDescent="0.35">
      <c r="B11153" s="752" t="s">
        <v>1700</v>
      </c>
      <c r="C11153" s="752">
        <v>4809</v>
      </c>
      <c r="D11153" s="343" t="s">
        <v>6648</v>
      </c>
      <c r="E11153" s="752" t="s">
        <v>430</v>
      </c>
      <c r="F11153" s="752" t="s">
        <v>1698</v>
      </c>
    </row>
    <row r="11154" spans="2:9" x14ac:dyDescent="0.35">
      <c r="B11154" s="752" t="s">
        <v>1700</v>
      </c>
      <c r="C11154" s="752">
        <v>4809</v>
      </c>
      <c r="D11154" s="343" t="s">
        <v>6647</v>
      </c>
      <c r="E11154" s="752" t="s">
        <v>430</v>
      </c>
      <c r="F11154" s="752" t="s">
        <v>1698</v>
      </c>
    </row>
    <row r="11155" spans="2:9" x14ac:dyDescent="0.35">
      <c r="B11155" s="752" t="s">
        <v>1700</v>
      </c>
      <c r="C11155" s="752">
        <v>4809</v>
      </c>
      <c r="D11155" s="343" t="s">
        <v>6646</v>
      </c>
      <c r="E11155" s="752" t="s">
        <v>430</v>
      </c>
      <c r="F11155" s="752" t="s">
        <v>1698</v>
      </c>
    </row>
    <row r="11156" spans="2:9" x14ac:dyDescent="0.35">
      <c r="B11156" s="752" t="s">
        <v>1700</v>
      </c>
      <c r="C11156" s="752">
        <v>4809</v>
      </c>
      <c r="D11156" s="343" t="s">
        <v>6645</v>
      </c>
      <c r="E11156" s="752" t="s">
        <v>430</v>
      </c>
      <c r="F11156" s="752" t="s">
        <v>1698</v>
      </c>
    </row>
    <row r="11157" spans="2:9" x14ac:dyDescent="0.35">
      <c r="B11157" s="752" t="s">
        <v>1700</v>
      </c>
      <c r="C11157" s="752">
        <v>4809</v>
      </c>
      <c r="D11157" s="343" t="s">
        <v>6644</v>
      </c>
      <c r="E11157" s="752" t="s">
        <v>430</v>
      </c>
      <c r="F11157" s="752" t="s">
        <v>1698</v>
      </c>
    </row>
    <row r="11158" spans="2:9" x14ac:dyDescent="0.35">
      <c r="B11158" s="752" t="s">
        <v>1700</v>
      </c>
      <c r="C11158" s="752">
        <v>4809</v>
      </c>
      <c r="D11158" s="343" t="s">
        <v>6643</v>
      </c>
      <c r="E11158" s="752" t="s">
        <v>430</v>
      </c>
      <c r="F11158" s="752" t="s">
        <v>1698</v>
      </c>
    </row>
    <row r="11159" spans="2:9" x14ac:dyDescent="0.35">
      <c r="B11159" s="752" t="s">
        <v>1700</v>
      </c>
      <c r="C11159" s="752">
        <v>4809</v>
      </c>
      <c r="D11159" s="343" t="s">
        <v>6642</v>
      </c>
      <c r="E11159" s="752" t="s">
        <v>430</v>
      </c>
      <c r="F11159" s="752" t="s">
        <v>1698</v>
      </c>
    </row>
    <row r="11160" spans="2:9" x14ac:dyDescent="0.35">
      <c r="B11160" s="752" t="s">
        <v>1700</v>
      </c>
      <c r="C11160" s="752">
        <v>4810</v>
      </c>
      <c r="D11160" s="343" t="s">
        <v>6641</v>
      </c>
      <c r="E11160" s="752" t="s">
        <v>430</v>
      </c>
      <c r="F11160" s="752" t="s">
        <v>1711</v>
      </c>
    </row>
    <row r="11161" spans="2:9" x14ac:dyDescent="0.35">
      <c r="B11161" s="752" t="s">
        <v>1700</v>
      </c>
      <c r="C11161" s="752">
        <v>4810</v>
      </c>
      <c r="D11161" s="343" t="s">
        <v>6640</v>
      </c>
      <c r="E11161" s="752" t="s">
        <v>430</v>
      </c>
      <c r="F11161" s="752" t="s">
        <v>1711</v>
      </c>
    </row>
    <row r="11162" spans="2:9" x14ac:dyDescent="0.35">
      <c r="B11162" s="752" t="s">
        <v>1700</v>
      </c>
      <c r="C11162" s="752">
        <v>4810</v>
      </c>
      <c r="D11162" s="343" t="s">
        <v>6639</v>
      </c>
      <c r="E11162" s="752" t="s">
        <v>430</v>
      </c>
      <c r="F11162" s="752" t="s">
        <v>1711</v>
      </c>
    </row>
    <row r="11163" spans="2:9" s="757" customFormat="1" x14ac:dyDescent="0.35">
      <c r="B11163" s="752" t="s">
        <v>1700</v>
      </c>
      <c r="C11163" s="752">
        <v>4810</v>
      </c>
      <c r="D11163" s="343" t="s">
        <v>6638</v>
      </c>
      <c r="E11163" s="752" t="s">
        <v>430</v>
      </c>
      <c r="F11163" s="752" t="s">
        <v>1711</v>
      </c>
      <c r="I11163" s="758"/>
    </row>
    <row r="11164" spans="2:9" x14ac:dyDescent="0.35">
      <c r="B11164" s="752" t="s">
        <v>1700</v>
      </c>
      <c r="C11164" s="752">
        <v>4810</v>
      </c>
      <c r="D11164" s="343" t="s">
        <v>6637</v>
      </c>
      <c r="E11164" s="752" t="s">
        <v>430</v>
      </c>
      <c r="F11164" s="752" t="s">
        <v>1711</v>
      </c>
    </row>
    <row r="11165" spans="2:9" x14ac:dyDescent="0.35">
      <c r="B11165" s="752" t="s">
        <v>1700</v>
      </c>
      <c r="C11165" s="752">
        <v>4810</v>
      </c>
      <c r="D11165" s="343" t="s">
        <v>6636</v>
      </c>
      <c r="E11165" s="752" t="s">
        <v>430</v>
      </c>
      <c r="F11165" s="752" t="s">
        <v>1711</v>
      </c>
    </row>
    <row r="11166" spans="2:9" x14ac:dyDescent="0.35">
      <c r="B11166" s="752" t="s">
        <v>1700</v>
      </c>
      <c r="C11166" s="752">
        <v>4810</v>
      </c>
      <c r="D11166" s="343" t="s">
        <v>6635</v>
      </c>
      <c r="E11166" s="752" t="s">
        <v>430</v>
      </c>
      <c r="F11166" s="752" t="s">
        <v>1711</v>
      </c>
    </row>
    <row r="11167" spans="2:9" s="757" customFormat="1" x14ac:dyDescent="0.35">
      <c r="B11167" s="752" t="s">
        <v>1700</v>
      </c>
      <c r="C11167" s="752">
        <v>4810</v>
      </c>
      <c r="D11167" s="343" t="s">
        <v>6634</v>
      </c>
      <c r="E11167" s="752" t="s">
        <v>430</v>
      </c>
      <c r="F11167" s="752" t="s">
        <v>1698</v>
      </c>
      <c r="I11167" s="758"/>
    </row>
    <row r="11168" spans="2:9" x14ac:dyDescent="0.35">
      <c r="B11168" s="752" t="s">
        <v>1700</v>
      </c>
      <c r="C11168" s="752">
        <v>4810</v>
      </c>
      <c r="D11168" s="343" t="s">
        <v>6633</v>
      </c>
      <c r="E11168" s="752" t="s">
        <v>430</v>
      </c>
      <c r="F11168" s="752" t="s">
        <v>1711</v>
      </c>
    </row>
    <row r="11169" spans="2:6" x14ac:dyDescent="0.35">
      <c r="B11169" s="752" t="s">
        <v>1700</v>
      </c>
      <c r="C11169" s="752">
        <v>4810</v>
      </c>
      <c r="D11169" s="343" t="s">
        <v>6632</v>
      </c>
      <c r="E11169" s="752" t="s">
        <v>430</v>
      </c>
      <c r="F11169" s="752" t="s">
        <v>1711</v>
      </c>
    </row>
    <row r="11170" spans="2:6" x14ac:dyDescent="0.35">
      <c r="B11170" s="752" t="s">
        <v>1700</v>
      </c>
      <c r="C11170" s="752">
        <v>4810</v>
      </c>
      <c r="D11170" s="343" t="s">
        <v>6631</v>
      </c>
      <c r="E11170" s="752" t="s">
        <v>430</v>
      </c>
      <c r="F11170" s="752" t="s">
        <v>1711</v>
      </c>
    </row>
    <row r="11171" spans="2:6" x14ac:dyDescent="0.35">
      <c r="B11171" s="752" t="s">
        <v>1700</v>
      </c>
      <c r="C11171" s="752">
        <v>4810</v>
      </c>
      <c r="D11171" s="343" t="s">
        <v>6630</v>
      </c>
      <c r="E11171" s="752" t="s">
        <v>430</v>
      </c>
      <c r="F11171" s="752" t="s">
        <v>1711</v>
      </c>
    </row>
    <row r="11172" spans="2:6" x14ac:dyDescent="0.35">
      <c r="B11172" s="752" t="s">
        <v>1700</v>
      </c>
      <c r="C11172" s="752">
        <v>4810</v>
      </c>
      <c r="D11172" s="343" t="s">
        <v>6629</v>
      </c>
      <c r="E11172" s="752" t="s">
        <v>430</v>
      </c>
      <c r="F11172" s="752" t="s">
        <v>1711</v>
      </c>
    </row>
    <row r="11173" spans="2:6" x14ac:dyDescent="0.35">
      <c r="B11173" s="752" t="s">
        <v>1700</v>
      </c>
      <c r="C11173" s="752">
        <v>4810</v>
      </c>
      <c r="D11173" s="343" t="s">
        <v>6628</v>
      </c>
      <c r="E11173" s="752" t="s">
        <v>430</v>
      </c>
      <c r="F11173" s="752" t="s">
        <v>1711</v>
      </c>
    </row>
    <row r="11174" spans="2:6" x14ac:dyDescent="0.35">
      <c r="B11174" s="752" t="s">
        <v>1700</v>
      </c>
      <c r="C11174" s="752">
        <v>4810</v>
      </c>
      <c r="D11174" s="343" t="s">
        <v>2809</v>
      </c>
      <c r="E11174" s="752" t="s">
        <v>430</v>
      </c>
      <c r="F11174" s="752" t="s">
        <v>1711</v>
      </c>
    </row>
    <row r="11175" spans="2:6" x14ac:dyDescent="0.35">
      <c r="B11175" s="752" t="s">
        <v>1700</v>
      </c>
      <c r="C11175" s="752">
        <v>4811</v>
      </c>
      <c r="D11175" s="343" t="s">
        <v>6627</v>
      </c>
      <c r="E11175" s="752" t="s">
        <v>430</v>
      </c>
      <c r="F11175" s="752" t="s">
        <v>1711</v>
      </c>
    </row>
    <row r="11176" spans="2:6" x14ac:dyDescent="0.35">
      <c r="B11176" s="752" t="s">
        <v>1700</v>
      </c>
      <c r="C11176" s="752">
        <v>4811</v>
      </c>
      <c r="D11176" s="343" t="s">
        <v>6626</v>
      </c>
      <c r="E11176" s="752" t="s">
        <v>430</v>
      </c>
      <c r="F11176" s="752" t="s">
        <v>1711</v>
      </c>
    </row>
    <row r="11177" spans="2:6" x14ac:dyDescent="0.35">
      <c r="B11177" s="752" t="s">
        <v>1700</v>
      </c>
      <c r="C11177" s="752">
        <v>4811</v>
      </c>
      <c r="D11177" s="343" t="s">
        <v>6625</v>
      </c>
      <c r="E11177" s="752" t="s">
        <v>430</v>
      </c>
      <c r="F11177" s="752" t="s">
        <v>1711</v>
      </c>
    </row>
    <row r="11178" spans="2:6" x14ac:dyDescent="0.35">
      <c r="B11178" s="752" t="s">
        <v>1700</v>
      </c>
      <c r="C11178" s="752">
        <v>4811</v>
      </c>
      <c r="D11178" s="343" t="s">
        <v>2478</v>
      </c>
      <c r="E11178" s="752" t="s">
        <v>430</v>
      </c>
      <c r="F11178" s="752" t="s">
        <v>1711</v>
      </c>
    </row>
    <row r="11179" spans="2:6" x14ac:dyDescent="0.35">
      <c r="B11179" s="752" t="s">
        <v>1700</v>
      </c>
      <c r="C11179" s="752">
        <v>4811</v>
      </c>
      <c r="D11179" s="343" t="s">
        <v>4366</v>
      </c>
      <c r="E11179" s="752" t="s">
        <v>430</v>
      </c>
      <c r="F11179" s="752" t="s">
        <v>1711</v>
      </c>
    </row>
    <row r="11180" spans="2:6" x14ac:dyDescent="0.35">
      <c r="B11180" s="752" t="s">
        <v>1700</v>
      </c>
      <c r="C11180" s="752">
        <v>4811</v>
      </c>
      <c r="D11180" s="343" t="s">
        <v>6624</v>
      </c>
      <c r="E11180" s="752" t="s">
        <v>430</v>
      </c>
      <c r="F11180" s="752" t="s">
        <v>1711</v>
      </c>
    </row>
    <row r="11181" spans="2:6" x14ac:dyDescent="0.35">
      <c r="B11181" s="752" t="s">
        <v>1700</v>
      </c>
      <c r="C11181" s="752">
        <v>4811</v>
      </c>
      <c r="D11181" s="343" t="s">
        <v>6623</v>
      </c>
      <c r="E11181" s="752" t="s">
        <v>430</v>
      </c>
      <c r="F11181" s="752" t="s">
        <v>1711</v>
      </c>
    </row>
    <row r="11182" spans="2:6" x14ac:dyDescent="0.35">
      <c r="B11182" s="752" t="s">
        <v>1700</v>
      </c>
      <c r="C11182" s="752">
        <v>4811</v>
      </c>
      <c r="D11182" s="343" t="s">
        <v>5123</v>
      </c>
      <c r="E11182" s="752" t="s">
        <v>430</v>
      </c>
      <c r="F11182" s="752" t="s">
        <v>1711</v>
      </c>
    </row>
    <row r="11183" spans="2:6" x14ac:dyDescent="0.35">
      <c r="B11183" s="752" t="s">
        <v>1700</v>
      </c>
      <c r="C11183" s="752">
        <v>4811</v>
      </c>
      <c r="D11183" s="343" t="s">
        <v>6622</v>
      </c>
      <c r="E11183" s="752" t="s">
        <v>430</v>
      </c>
      <c r="F11183" s="752" t="s">
        <v>1711</v>
      </c>
    </row>
    <row r="11184" spans="2:6" x14ac:dyDescent="0.35">
      <c r="B11184" s="752" t="s">
        <v>1700</v>
      </c>
      <c r="C11184" s="752">
        <v>4812</v>
      </c>
      <c r="D11184" s="343" t="s">
        <v>6621</v>
      </c>
      <c r="E11184" s="752" t="s">
        <v>430</v>
      </c>
      <c r="F11184" s="752" t="s">
        <v>1711</v>
      </c>
    </row>
    <row r="11185" spans="2:6" x14ac:dyDescent="0.35">
      <c r="B11185" s="752" t="s">
        <v>1700</v>
      </c>
      <c r="C11185" s="752">
        <v>4812</v>
      </c>
      <c r="D11185" s="343" t="s">
        <v>6620</v>
      </c>
      <c r="E11185" s="752" t="s">
        <v>430</v>
      </c>
      <c r="F11185" s="752" t="s">
        <v>1711</v>
      </c>
    </row>
    <row r="11186" spans="2:6" x14ac:dyDescent="0.35">
      <c r="B11186" s="752" t="s">
        <v>1700</v>
      </c>
      <c r="C11186" s="752">
        <v>4812</v>
      </c>
      <c r="D11186" s="343" t="s">
        <v>6619</v>
      </c>
      <c r="E11186" s="752" t="s">
        <v>430</v>
      </c>
      <c r="F11186" s="752" t="s">
        <v>1711</v>
      </c>
    </row>
    <row r="11187" spans="2:6" x14ac:dyDescent="0.35">
      <c r="B11187" s="752" t="s">
        <v>1700</v>
      </c>
      <c r="C11187" s="752">
        <v>4812</v>
      </c>
      <c r="D11187" s="343" t="s">
        <v>5875</v>
      </c>
      <c r="E11187" s="752" t="s">
        <v>430</v>
      </c>
      <c r="F11187" s="752" t="s">
        <v>1711</v>
      </c>
    </row>
    <row r="11188" spans="2:6" x14ac:dyDescent="0.35">
      <c r="B11188" s="752" t="s">
        <v>1700</v>
      </c>
      <c r="C11188" s="752">
        <v>4812</v>
      </c>
      <c r="D11188" s="343" t="s">
        <v>6618</v>
      </c>
      <c r="E11188" s="752" t="s">
        <v>430</v>
      </c>
      <c r="F11188" s="752" t="s">
        <v>1711</v>
      </c>
    </row>
    <row r="11189" spans="2:6" x14ac:dyDescent="0.35">
      <c r="B11189" s="752" t="s">
        <v>1700</v>
      </c>
      <c r="C11189" s="752">
        <v>4812</v>
      </c>
      <c r="D11189" s="343" t="s">
        <v>6617</v>
      </c>
      <c r="E11189" s="752" t="s">
        <v>430</v>
      </c>
      <c r="F11189" s="752" t="s">
        <v>1711</v>
      </c>
    </row>
    <row r="11190" spans="2:6" x14ac:dyDescent="0.35">
      <c r="B11190" s="752" t="s">
        <v>1700</v>
      </c>
      <c r="C11190" s="752">
        <v>4812</v>
      </c>
      <c r="D11190" s="343" t="s">
        <v>6616</v>
      </c>
      <c r="E11190" s="752" t="s">
        <v>430</v>
      </c>
      <c r="F11190" s="752" t="s">
        <v>1711</v>
      </c>
    </row>
    <row r="11191" spans="2:6" x14ac:dyDescent="0.35">
      <c r="B11191" s="752" t="s">
        <v>1700</v>
      </c>
      <c r="C11191" s="752">
        <v>4812</v>
      </c>
      <c r="D11191" s="343" t="s">
        <v>6615</v>
      </c>
      <c r="E11191" s="752" t="s">
        <v>430</v>
      </c>
      <c r="F11191" s="752" t="s">
        <v>1711</v>
      </c>
    </row>
    <row r="11192" spans="2:6" x14ac:dyDescent="0.35">
      <c r="B11192" s="752" t="s">
        <v>1700</v>
      </c>
      <c r="C11192" s="752">
        <v>4814</v>
      </c>
      <c r="D11192" s="343" t="s">
        <v>6614</v>
      </c>
      <c r="E11192" s="752" t="s">
        <v>430</v>
      </c>
      <c r="F11192" s="752" t="s">
        <v>1711</v>
      </c>
    </row>
    <row r="11193" spans="2:6" x14ac:dyDescent="0.35">
      <c r="B11193" s="752" t="s">
        <v>1700</v>
      </c>
      <c r="C11193" s="752">
        <v>4814</v>
      </c>
      <c r="D11193" s="343" t="s">
        <v>6613</v>
      </c>
      <c r="E11193" s="752" t="s">
        <v>430</v>
      </c>
      <c r="F11193" s="752" t="s">
        <v>1711</v>
      </c>
    </row>
    <row r="11194" spans="2:6" x14ac:dyDescent="0.35">
      <c r="B11194" s="752" t="s">
        <v>1700</v>
      </c>
      <c r="C11194" s="752">
        <v>4814</v>
      </c>
      <c r="D11194" s="343" t="s">
        <v>2177</v>
      </c>
      <c r="E11194" s="752" t="s">
        <v>430</v>
      </c>
      <c r="F11194" s="752" t="s">
        <v>1711</v>
      </c>
    </row>
    <row r="11195" spans="2:6" x14ac:dyDescent="0.35">
      <c r="B11195" s="752" t="s">
        <v>1700</v>
      </c>
      <c r="C11195" s="752">
        <v>4814</v>
      </c>
      <c r="D11195" s="343" t="s">
        <v>6612</v>
      </c>
      <c r="E11195" s="752" t="s">
        <v>430</v>
      </c>
      <c r="F11195" s="752" t="s">
        <v>1711</v>
      </c>
    </row>
    <row r="11196" spans="2:6" x14ac:dyDescent="0.35">
      <c r="B11196" s="752" t="s">
        <v>1700</v>
      </c>
      <c r="C11196" s="752">
        <v>4814</v>
      </c>
      <c r="D11196" s="343" t="s">
        <v>6611</v>
      </c>
      <c r="E11196" s="752" t="s">
        <v>430</v>
      </c>
      <c r="F11196" s="752" t="s">
        <v>1711</v>
      </c>
    </row>
    <row r="11197" spans="2:6" x14ac:dyDescent="0.35">
      <c r="B11197" s="752" t="s">
        <v>1700</v>
      </c>
      <c r="C11197" s="752">
        <v>4814</v>
      </c>
      <c r="D11197" s="343" t="s">
        <v>6610</v>
      </c>
      <c r="E11197" s="752" t="s">
        <v>430</v>
      </c>
      <c r="F11197" s="752" t="s">
        <v>1711</v>
      </c>
    </row>
    <row r="11198" spans="2:6" x14ac:dyDescent="0.35">
      <c r="B11198" s="752" t="s">
        <v>1700</v>
      </c>
      <c r="C11198" s="752">
        <v>4814</v>
      </c>
      <c r="D11198" s="343" t="s">
        <v>6609</v>
      </c>
      <c r="E11198" s="752" t="s">
        <v>430</v>
      </c>
      <c r="F11198" s="752" t="s">
        <v>1711</v>
      </c>
    </row>
    <row r="11199" spans="2:6" x14ac:dyDescent="0.35">
      <c r="B11199" s="752" t="s">
        <v>1700</v>
      </c>
      <c r="C11199" s="752">
        <v>4814</v>
      </c>
      <c r="D11199" s="343" t="s">
        <v>6608</v>
      </c>
      <c r="E11199" s="752" t="s">
        <v>430</v>
      </c>
      <c r="F11199" s="752" t="s">
        <v>1711</v>
      </c>
    </row>
    <row r="11200" spans="2:6" x14ac:dyDescent="0.35">
      <c r="B11200" s="752" t="s">
        <v>1700</v>
      </c>
      <c r="C11200" s="752">
        <v>4814</v>
      </c>
      <c r="D11200" s="343" t="s">
        <v>6607</v>
      </c>
      <c r="E11200" s="752" t="s">
        <v>430</v>
      </c>
      <c r="F11200" s="752" t="s">
        <v>1711</v>
      </c>
    </row>
    <row r="11201" spans="2:6" x14ac:dyDescent="0.35">
      <c r="B11201" s="752" t="s">
        <v>1700</v>
      </c>
      <c r="C11201" s="752">
        <v>4814</v>
      </c>
      <c r="D11201" s="343" t="s">
        <v>6606</v>
      </c>
      <c r="E11201" s="752" t="s">
        <v>430</v>
      </c>
      <c r="F11201" s="752" t="s">
        <v>1711</v>
      </c>
    </row>
    <row r="11202" spans="2:6" x14ac:dyDescent="0.35">
      <c r="B11202" s="752" t="s">
        <v>1700</v>
      </c>
      <c r="C11202" s="752">
        <v>4814</v>
      </c>
      <c r="D11202" s="343" t="s">
        <v>6605</v>
      </c>
      <c r="E11202" s="752" t="s">
        <v>430</v>
      </c>
      <c r="F11202" s="752" t="s">
        <v>1711</v>
      </c>
    </row>
    <row r="11203" spans="2:6" x14ac:dyDescent="0.35">
      <c r="B11203" s="752" t="s">
        <v>1700</v>
      </c>
      <c r="C11203" s="752">
        <v>4815</v>
      </c>
      <c r="D11203" s="343" t="s">
        <v>6604</v>
      </c>
      <c r="E11203" s="752" t="s">
        <v>430</v>
      </c>
      <c r="F11203" s="752" t="s">
        <v>1711</v>
      </c>
    </row>
    <row r="11204" spans="2:6" x14ac:dyDescent="0.35">
      <c r="B11204" s="752" t="s">
        <v>1700</v>
      </c>
      <c r="C11204" s="752">
        <v>4815</v>
      </c>
      <c r="D11204" s="343" t="s">
        <v>6603</v>
      </c>
      <c r="E11204" s="752" t="s">
        <v>430</v>
      </c>
      <c r="F11204" s="752" t="s">
        <v>1711</v>
      </c>
    </row>
    <row r="11205" spans="2:6" x14ac:dyDescent="0.35">
      <c r="B11205" s="752" t="s">
        <v>1700</v>
      </c>
      <c r="C11205" s="752">
        <v>4815</v>
      </c>
      <c r="D11205" s="343" t="s">
        <v>6602</v>
      </c>
      <c r="E11205" s="752" t="s">
        <v>430</v>
      </c>
      <c r="F11205" s="752" t="s">
        <v>1711</v>
      </c>
    </row>
    <row r="11206" spans="2:6" x14ac:dyDescent="0.35">
      <c r="B11206" s="752" t="s">
        <v>1700</v>
      </c>
      <c r="C11206" s="752">
        <v>4815</v>
      </c>
      <c r="D11206" s="343" t="s">
        <v>1976</v>
      </c>
      <c r="E11206" s="752" t="s">
        <v>430</v>
      </c>
      <c r="F11206" s="752" t="s">
        <v>1711</v>
      </c>
    </row>
    <row r="11207" spans="2:6" x14ac:dyDescent="0.35">
      <c r="B11207" s="752" t="s">
        <v>1700</v>
      </c>
      <c r="C11207" s="752">
        <v>4815</v>
      </c>
      <c r="D11207" s="343" t="s">
        <v>6601</v>
      </c>
      <c r="E11207" s="752" t="s">
        <v>430</v>
      </c>
      <c r="F11207" s="752" t="s">
        <v>1711</v>
      </c>
    </row>
    <row r="11208" spans="2:6" x14ac:dyDescent="0.35">
      <c r="B11208" s="752" t="s">
        <v>1700</v>
      </c>
      <c r="C11208" s="752">
        <v>4815</v>
      </c>
      <c r="D11208" s="343" t="s">
        <v>6600</v>
      </c>
      <c r="E11208" s="752" t="s">
        <v>430</v>
      </c>
      <c r="F11208" s="752" t="s">
        <v>1711</v>
      </c>
    </row>
    <row r="11209" spans="2:6" x14ac:dyDescent="0.35">
      <c r="B11209" s="752" t="s">
        <v>1700</v>
      </c>
      <c r="C11209" s="752">
        <v>4816</v>
      </c>
      <c r="D11209" s="343" t="s">
        <v>6599</v>
      </c>
      <c r="E11209" s="752" t="s">
        <v>430</v>
      </c>
      <c r="F11209" s="752" t="s">
        <v>1698</v>
      </c>
    </row>
    <row r="11210" spans="2:6" x14ac:dyDescent="0.35">
      <c r="B11210" s="752" t="s">
        <v>1700</v>
      </c>
      <c r="C11210" s="752">
        <v>4816</v>
      </c>
      <c r="D11210" s="343" t="s">
        <v>6598</v>
      </c>
      <c r="E11210" s="752" t="s">
        <v>430</v>
      </c>
      <c r="F11210" s="752" t="s">
        <v>1698</v>
      </c>
    </row>
    <row r="11211" spans="2:6" x14ac:dyDescent="0.35">
      <c r="B11211" s="752" t="s">
        <v>1700</v>
      </c>
      <c r="C11211" s="752">
        <v>4816</v>
      </c>
      <c r="D11211" s="343" t="s">
        <v>6597</v>
      </c>
      <c r="E11211" s="752" t="s">
        <v>430</v>
      </c>
      <c r="F11211" s="752" t="s">
        <v>1698</v>
      </c>
    </row>
    <row r="11212" spans="2:6" x14ac:dyDescent="0.35">
      <c r="B11212" s="752" t="s">
        <v>1700</v>
      </c>
      <c r="C11212" s="752">
        <v>4816</v>
      </c>
      <c r="D11212" s="343" t="s">
        <v>6596</v>
      </c>
      <c r="E11212" s="752" t="s">
        <v>430</v>
      </c>
      <c r="F11212" s="752" t="s">
        <v>1698</v>
      </c>
    </row>
    <row r="11213" spans="2:6" x14ac:dyDescent="0.35">
      <c r="B11213" s="752" t="s">
        <v>1700</v>
      </c>
      <c r="C11213" s="752">
        <v>4816</v>
      </c>
      <c r="D11213" s="343" t="s">
        <v>6595</v>
      </c>
      <c r="E11213" s="752" t="s">
        <v>430</v>
      </c>
      <c r="F11213" s="752" t="s">
        <v>1698</v>
      </c>
    </row>
    <row r="11214" spans="2:6" x14ac:dyDescent="0.35">
      <c r="B11214" s="752" t="s">
        <v>1700</v>
      </c>
      <c r="C11214" s="752">
        <v>4816</v>
      </c>
      <c r="D11214" s="343" t="s">
        <v>6594</v>
      </c>
      <c r="E11214" s="752" t="s">
        <v>430</v>
      </c>
      <c r="F11214" s="752" t="s">
        <v>1698</v>
      </c>
    </row>
    <row r="11215" spans="2:6" x14ac:dyDescent="0.35">
      <c r="B11215" s="752" t="s">
        <v>1700</v>
      </c>
      <c r="C11215" s="752">
        <v>4816</v>
      </c>
      <c r="D11215" s="343" t="s">
        <v>6593</v>
      </c>
      <c r="E11215" s="752" t="s">
        <v>430</v>
      </c>
      <c r="F11215" s="752" t="s">
        <v>1698</v>
      </c>
    </row>
    <row r="11216" spans="2:6" x14ac:dyDescent="0.35">
      <c r="B11216" s="752" t="s">
        <v>1700</v>
      </c>
      <c r="C11216" s="752">
        <v>4816</v>
      </c>
      <c r="D11216" s="343" t="s">
        <v>6592</v>
      </c>
      <c r="E11216" s="752" t="s">
        <v>430</v>
      </c>
      <c r="F11216" s="752" t="s">
        <v>1698</v>
      </c>
    </row>
    <row r="11217" spans="2:6" x14ac:dyDescent="0.35">
      <c r="B11217" s="752" t="s">
        <v>1700</v>
      </c>
      <c r="C11217" s="752">
        <v>4816</v>
      </c>
      <c r="D11217" s="343" t="s">
        <v>6591</v>
      </c>
      <c r="E11217" s="752" t="s">
        <v>430</v>
      </c>
      <c r="F11217" s="752" t="s">
        <v>1698</v>
      </c>
    </row>
    <row r="11218" spans="2:6" x14ac:dyDescent="0.35">
      <c r="B11218" s="752" t="s">
        <v>1700</v>
      </c>
      <c r="C11218" s="752">
        <v>4816</v>
      </c>
      <c r="D11218" s="343" t="s">
        <v>6590</v>
      </c>
      <c r="E11218" s="752" t="s">
        <v>430</v>
      </c>
      <c r="F11218" s="752" t="s">
        <v>1698</v>
      </c>
    </row>
    <row r="11219" spans="2:6" x14ac:dyDescent="0.35">
      <c r="B11219" s="752" t="s">
        <v>1700</v>
      </c>
      <c r="C11219" s="752">
        <v>4816</v>
      </c>
      <c r="D11219" s="343" t="s">
        <v>6589</v>
      </c>
      <c r="E11219" s="752" t="s">
        <v>430</v>
      </c>
      <c r="F11219" s="752" t="s">
        <v>1698</v>
      </c>
    </row>
    <row r="11220" spans="2:6" x14ac:dyDescent="0.35">
      <c r="B11220" s="752" t="s">
        <v>1700</v>
      </c>
      <c r="C11220" s="752">
        <v>4816</v>
      </c>
      <c r="D11220" s="343" t="s">
        <v>6588</v>
      </c>
      <c r="E11220" s="752" t="s">
        <v>430</v>
      </c>
      <c r="F11220" s="752" t="s">
        <v>1698</v>
      </c>
    </row>
    <row r="11221" spans="2:6" x14ac:dyDescent="0.35">
      <c r="B11221" s="752" t="s">
        <v>1700</v>
      </c>
      <c r="C11221" s="752">
        <v>4816</v>
      </c>
      <c r="D11221" s="343" t="s">
        <v>6587</v>
      </c>
      <c r="E11221" s="752" t="s">
        <v>430</v>
      </c>
      <c r="F11221" s="752" t="s">
        <v>1698</v>
      </c>
    </row>
    <row r="11222" spans="2:6" x14ac:dyDescent="0.35">
      <c r="B11222" s="752" t="s">
        <v>1700</v>
      </c>
      <c r="C11222" s="752">
        <v>4816</v>
      </c>
      <c r="D11222" s="343" t="s">
        <v>6586</v>
      </c>
      <c r="E11222" s="752" t="s">
        <v>430</v>
      </c>
      <c r="F11222" s="752" t="s">
        <v>1698</v>
      </c>
    </row>
    <row r="11223" spans="2:6" x14ac:dyDescent="0.35">
      <c r="B11223" s="752" t="s">
        <v>1700</v>
      </c>
      <c r="C11223" s="752">
        <v>4816</v>
      </c>
      <c r="D11223" s="343" t="s">
        <v>6585</v>
      </c>
      <c r="E11223" s="752" t="s">
        <v>430</v>
      </c>
      <c r="F11223" s="752" t="s">
        <v>1698</v>
      </c>
    </row>
    <row r="11224" spans="2:6" x14ac:dyDescent="0.35">
      <c r="B11224" s="752" t="s">
        <v>1700</v>
      </c>
      <c r="C11224" s="752">
        <v>4816</v>
      </c>
      <c r="D11224" s="343" t="s">
        <v>6584</v>
      </c>
      <c r="E11224" s="752" t="s">
        <v>430</v>
      </c>
      <c r="F11224" s="752" t="s">
        <v>1698</v>
      </c>
    </row>
    <row r="11225" spans="2:6" x14ac:dyDescent="0.35">
      <c r="B11225" s="752" t="s">
        <v>1700</v>
      </c>
      <c r="C11225" s="752">
        <v>4816</v>
      </c>
      <c r="D11225" s="343" t="s">
        <v>6583</v>
      </c>
      <c r="E11225" s="752" t="s">
        <v>430</v>
      </c>
      <c r="F11225" s="752" t="s">
        <v>1698</v>
      </c>
    </row>
    <row r="11226" spans="2:6" x14ac:dyDescent="0.35">
      <c r="B11226" s="752" t="s">
        <v>1700</v>
      </c>
      <c r="C11226" s="752">
        <v>4816</v>
      </c>
      <c r="D11226" s="343" t="s">
        <v>6582</v>
      </c>
      <c r="E11226" s="752" t="s">
        <v>430</v>
      </c>
      <c r="F11226" s="752" t="s">
        <v>1698</v>
      </c>
    </row>
    <row r="11227" spans="2:6" x14ac:dyDescent="0.35">
      <c r="B11227" s="752" t="s">
        <v>1700</v>
      </c>
      <c r="C11227" s="752">
        <v>4816</v>
      </c>
      <c r="D11227" s="343" t="s">
        <v>6581</v>
      </c>
      <c r="E11227" s="752" t="s">
        <v>430</v>
      </c>
      <c r="F11227" s="752" t="s">
        <v>1698</v>
      </c>
    </row>
    <row r="11228" spans="2:6" x14ac:dyDescent="0.35">
      <c r="B11228" s="752" t="s">
        <v>1700</v>
      </c>
      <c r="C11228" s="752">
        <v>4816</v>
      </c>
      <c r="D11228" s="343" t="s">
        <v>6580</v>
      </c>
      <c r="E11228" s="752" t="s">
        <v>430</v>
      </c>
      <c r="F11228" s="752" t="s">
        <v>1698</v>
      </c>
    </row>
    <row r="11229" spans="2:6" x14ac:dyDescent="0.35">
      <c r="B11229" s="752" t="s">
        <v>1700</v>
      </c>
      <c r="C11229" s="752">
        <v>4816</v>
      </c>
      <c r="D11229" s="343" t="s">
        <v>6579</v>
      </c>
      <c r="E11229" s="752" t="s">
        <v>430</v>
      </c>
      <c r="F11229" s="752" t="s">
        <v>1698</v>
      </c>
    </row>
    <row r="11230" spans="2:6" x14ac:dyDescent="0.35">
      <c r="B11230" s="752" t="s">
        <v>1700</v>
      </c>
      <c r="C11230" s="752">
        <v>4816</v>
      </c>
      <c r="D11230" s="343" t="s">
        <v>6578</v>
      </c>
      <c r="E11230" s="752" t="s">
        <v>430</v>
      </c>
      <c r="F11230" s="752" t="s">
        <v>1698</v>
      </c>
    </row>
    <row r="11231" spans="2:6" x14ac:dyDescent="0.35">
      <c r="B11231" s="752" t="s">
        <v>1700</v>
      </c>
      <c r="C11231" s="752">
        <v>4816</v>
      </c>
      <c r="D11231" s="343" t="s">
        <v>6577</v>
      </c>
      <c r="E11231" s="752" t="s">
        <v>430</v>
      </c>
      <c r="F11231" s="752" t="s">
        <v>1698</v>
      </c>
    </row>
    <row r="11232" spans="2:6" x14ac:dyDescent="0.35">
      <c r="B11232" s="752" t="s">
        <v>1700</v>
      </c>
      <c r="C11232" s="752">
        <v>4816</v>
      </c>
      <c r="D11232" s="343" t="s">
        <v>2102</v>
      </c>
      <c r="E11232" s="752" t="s">
        <v>430</v>
      </c>
      <c r="F11232" s="752" t="s">
        <v>1698</v>
      </c>
    </row>
    <row r="11233" spans="2:6" x14ac:dyDescent="0.35">
      <c r="B11233" s="752" t="s">
        <v>1700</v>
      </c>
      <c r="C11233" s="752">
        <v>4816</v>
      </c>
      <c r="D11233" s="343" t="s">
        <v>6576</v>
      </c>
      <c r="E11233" s="752" t="s">
        <v>430</v>
      </c>
      <c r="F11233" s="752" t="s">
        <v>1698</v>
      </c>
    </row>
    <row r="11234" spans="2:6" x14ac:dyDescent="0.35">
      <c r="B11234" s="752" t="s">
        <v>1700</v>
      </c>
      <c r="C11234" s="752">
        <v>4816</v>
      </c>
      <c r="D11234" s="343" t="s">
        <v>6575</v>
      </c>
      <c r="E11234" s="752" t="s">
        <v>430</v>
      </c>
      <c r="F11234" s="752" t="s">
        <v>1698</v>
      </c>
    </row>
    <row r="11235" spans="2:6" x14ac:dyDescent="0.35">
      <c r="B11235" s="752" t="s">
        <v>1700</v>
      </c>
      <c r="C11235" s="752">
        <v>4816</v>
      </c>
      <c r="D11235" s="343" t="s">
        <v>6574</v>
      </c>
      <c r="E11235" s="752" t="s">
        <v>430</v>
      </c>
      <c r="F11235" s="752" t="s">
        <v>1698</v>
      </c>
    </row>
    <row r="11236" spans="2:6" x14ac:dyDescent="0.35">
      <c r="B11236" s="752" t="s">
        <v>1700</v>
      </c>
      <c r="C11236" s="752">
        <v>4816</v>
      </c>
      <c r="D11236" s="343" t="s">
        <v>6573</v>
      </c>
      <c r="E11236" s="752" t="s">
        <v>430</v>
      </c>
      <c r="F11236" s="752" t="s">
        <v>1698</v>
      </c>
    </row>
    <row r="11237" spans="2:6" x14ac:dyDescent="0.35">
      <c r="B11237" s="752" t="s">
        <v>1700</v>
      </c>
      <c r="C11237" s="752">
        <v>4816</v>
      </c>
      <c r="D11237" s="343" t="s">
        <v>6572</v>
      </c>
      <c r="E11237" s="752" t="s">
        <v>430</v>
      </c>
      <c r="F11237" s="752" t="s">
        <v>1698</v>
      </c>
    </row>
    <row r="11238" spans="2:6" x14ac:dyDescent="0.35">
      <c r="B11238" s="752" t="s">
        <v>1700</v>
      </c>
      <c r="C11238" s="752">
        <v>4816</v>
      </c>
      <c r="D11238" s="343" t="s">
        <v>6571</v>
      </c>
      <c r="E11238" s="752" t="s">
        <v>430</v>
      </c>
      <c r="F11238" s="752" t="s">
        <v>1698</v>
      </c>
    </row>
    <row r="11239" spans="2:6" x14ac:dyDescent="0.35">
      <c r="B11239" s="752" t="s">
        <v>1700</v>
      </c>
      <c r="C11239" s="752">
        <v>4816</v>
      </c>
      <c r="D11239" s="343" t="s">
        <v>6570</v>
      </c>
      <c r="E11239" s="752" t="s">
        <v>430</v>
      </c>
      <c r="F11239" s="752" t="s">
        <v>1698</v>
      </c>
    </row>
    <row r="11240" spans="2:6" x14ac:dyDescent="0.35">
      <c r="B11240" s="752" t="s">
        <v>1700</v>
      </c>
      <c r="C11240" s="752">
        <v>4816</v>
      </c>
      <c r="D11240" s="343" t="s">
        <v>6569</v>
      </c>
      <c r="E11240" s="752" t="s">
        <v>430</v>
      </c>
      <c r="F11240" s="752" t="s">
        <v>1698</v>
      </c>
    </row>
    <row r="11241" spans="2:6" x14ac:dyDescent="0.35">
      <c r="B11241" s="752" t="s">
        <v>1700</v>
      </c>
      <c r="C11241" s="752">
        <v>4816</v>
      </c>
      <c r="D11241" s="343" t="s">
        <v>2340</v>
      </c>
      <c r="E11241" s="752" t="s">
        <v>430</v>
      </c>
      <c r="F11241" s="752" t="s">
        <v>1698</v>
      </c>
    </row>
    <row r="11242" spans="2:6" x14ac:dyDescent="0.35">
      <c r="B11242" s="752" t="s">
        <v>1700</v>
      </c>
      <c r="C11242" s="752">
        <v>4817</v>
      </c>
      <c r="D11242" s="343" t="s">
        <v>6568</v>
      </c>
      <c r="E11242" s="752" t="s">
        <v>430</v>
      </c>
      <c r="F11242" s="752" t="s">
        <v>1711</v>
      </c>
    </row>
    <row r="11243" spans="2:6" x14ac:dyDescent="0.35">
      <c r="B11243" s="752" t="s">
        <v>1700</v>
      </c>
      <c r="C11243" s="752">
        <v>4817</v>
      </c>
      <c r="D11243" s="343" t="s">
        <v>6567</v>
      </c>
      <c r="E11243" s="752" t="s">
        <v>430</v>
      </c>
      <c r="F11243" s="752" t="s">
        <v>1711</v>
      </c>
    </row>
    <row r="11244" spans="2:6" x14ac:dyDescent="0.35">
      <c r="B11244" s="752" t="s">
        <v>1700</v>
      </c>
      <c r="C11244" s="752">
        <v>4817</v>
      </c>
      <c r="D11244" s="343" t="s">
        <v>6566</v>
      </c>
      <c r="E11244" s="752" t="s">
        <v>430</v>
      </c>
      <c r="F11244" s="752" t="s">
        <v>1711</v>
      </c>
    </row>
    <row r="11245" spans="2:6" x14ac:dyDescent="0.35">
      <c r="B11245" s="752" t="s">
        <v>1700</v>
      </c>
      <c r="C11245" s="752">
        <v>4817</v>
      </c>
      <c r="D11245" s="343" t="s">
        <v>6565</v>
      </c>
      <c r="E11245" s="752" t="s">
        <v>430</v>
      </c>
      <c r="F11245" s="752" t="s">
        <v>1711</v>
      </c>
    </row>
    <row r="11246" spans="2:6" x14ac:dyDescent="0.35">
      <c r="B11246" s="752" t="s">
        <v>1700</v>
      </c>
      <c r="C11246" s="752">
        <v>4817</v>
      </c>
      <c r="D11246" s="343" t="s">
        <v>6564</v>
      </c>
      <c r="E11246" s="752" t="s">
        <v>430</v>
      </c>
      <c r="F11246" s="752" t="s">
        <v>1711</v>
      </c>
    </row>
    <row r="11247" spans="2:6" x14ac:dyDescent="0.35">
      <c r="B11247" s="752" t="s">
        <v>1700</v>
      </c>
      <c r="C11247" s="752">
        <v>4817</v>
      </c>
      <c r="D11247" s="343" t="s">
        <v>6563</v>
      </c>
      <c r="E11247" s="752" t="s">
        <v>430</v>
      </c>
      <c r="F11247" s="752" t="s">
        <v>1711</v>
      </c>
    </row>
    <row r="11248" spans="2:6" x14ac:dyDescent="0.35">
      <c r="B11248" s="752" t="s">
        <v>1700</v>
      </c>
      <c r="C11248" s="752">
        <v>4818</v>
      </c>
      <c r="D11248" s="343" t="s">
        <v>6562</v>
      </c>
      <c r="E11248" s="752" t="s">
        <v>430</v>
      </c>
      <c r="F11248" s="752" t="s">
        <v>1711</v>
      </c>
    </row>
    <row r="11249" spans="2:6" x14ac:dyDescent="0.35">
      <c r="B11249" s="752" t="s">
        <v>1700</v>
      </c>
      <c r="C11249" s="752">
        <v>4818</v>
      </c>
      <c r="D11249" s="343" t="s">
        <v>1794</v>
      </c>
      <c r="E11249" s="752" t="s">
        <v>430</v>
      </c>
      <c r="F11249" s="752" t="s">
        <v>1711</v>
      </c>
    </row>
    <row r="11250" spans="2:6" x14ac:dyDescent="0.35">
      <c r="B11250" s="752" t="s">
        <v>1700</v>
      </c>
      <c r="C11250" s="752">
        <v>4818</v>
      </c>
      <c r="D11250" s="343" t="s">
        <v>6561</v>
      </c>
      <c r="E11250" s="752" t="s">
        <v>430</v>
      </c>
      <c r="F11250" s="752" t="s">
        <v>1711</v>
      </c>
    </row>
    <row r="11251" spans="2:6" x14ac:dyDescent="0.35">
      <c r="B11251" s="752" t="s">
        <v>1700</v>
      </c>
      <c r="C11251" s="752">
        <v>4818</v>
      </c>
      <c r="D11251" s="343" t="s">
        <v>6560</v>
      </c>
      <c r="E11251" s="752" t="s">
        <v>430</v>
      </c>
      <c r="F11251" s="752" t="s">
        <v>1711</v>
      </c>
    </row>
    <row r="11252" spans="2:6" x14ac:dyDescent="0.35">
      <c r="B11252" s="752" t="s">
        <v>1700</v>
      </c>
      <c r="C11252" s="752">
        <v>4818</v>
      </c>
      <c r="D11252" s="343" t="s">
        <v>6559</v>
      </c>
      <c r="E11252" s="752" t="s">
        <v>430</v>
      </c>
      <c r="F11252" s="752" t="s">
        <v>1711</v>
      </c>
    </row>
    <row r="11253" spans="2:6" x14ac:dyDescent="0.35">
      <c r="B11253" s="752" t="s">
        <v>1700</v>
      </c>
      <c r="C11253" s="752">
        <v>4818</v>
      </c>
      <c r="D11253" s="343" t="s">
        <v>6558</v>
      </c>
      <c r="E11253" s="752" t="s">
        <v>430</v>
      </c>
      <c r="F11253" s="752" t="s">
        <v>1711</v>
      </c>
    </row>
    <row r="11254" spans="2:6" x14ac:dyDescent="0.35">
      <c r="B11254" s="752" t="s">
        <v>1700</v>
      </c>
      <c r="C11254" s="752">
        <v>4818</v>
      </c>
      <c r="D11254" s="343" t="s">
        <v>6557</v>
      </c>
      <c r="E11254" s="752" t="s">
        <v>430</v>
      </c>
      <c r="F11254" s="752" t="s">
        <v>1711</v>
      </c>
    </row>
    <row r="11255" spans="2:6" x14ac:dyDescent="0.35">
      <c r="B11255" s="752" t="s">
        <v>1700</v>
      </c>
      <c r="C11255" s="752">
        <v>4818</v>
      </c>
      <c r="D11255" s="343" t="s">
        <v>6556</v>
      </c>
      <c r="E11255" s="752" t="s">
        <v>430</v>
      </c>
      <c r="F11255" s="752" t="s">
        <v>1711</v>
      </c>
    </row>
    <row r="11256" spans="2:6" x14ac:dyDescent="0.35">
      <c r="B11256" s="752" t="s">
        <v>1700</v>
      </c>
      <c r="C11256" s="752">
        <v>4818</v>
      </c>
      <c r="D11256" s="343" t="s">
        <v>6555</v>
      </c>
      <c r="E11256" s="752" t="s">
        <v>430</v>
      </c>
      <c r="F11256" s="752" t="s">
        <v>1711</v>
      </c>
    </row>
    <row r="11257" spans="2:6" x14ac:dyDescent="0.35">
      <c r="B11257" s="752" t="s">
        <v>1700</v>
      </c>
      <c r="C11257" s="752">
        <v>4818</v>
      </c>
      <c r="D11257" s="343" t="s">
        <v>6554</v>
      </c>
      <c r="E11257" s="752" t="s">
        <v>430</v>
      </c>
      <c r="F11257" s="752" t="s">
        <v>1711</v>
      </c>
    </row>
    <row r="11258" spans="2:6" x14ac:dyDescent="0.35">
      <c r="B11258" s="752" t="s">
        <v>1700</v>
      </c>
      <c r="C11258" s="752">
        <v>4818</v>
      </c>
      <c r="D11258" s="343" t="s">
        <v>6553</v>
      </c>
      <c r="E11258" s="752" t="s">
        <v>430</v>
      </c>
      <c r="F11258" s="752" t="s">
        <v>1711</v>
      </c>
    </row>
    <row r="11259" spans="2:6" x14ac:dyDescent="0.35">
      <c r="B11259" s="752" t="s">
        <v>1700</v>
      </c>
      <c r="C11259" s="752">
        <v>4818</v>
      </c>
      <c r="D11259" s="343" t="s">
        <v>6552</v>
      </c>
      <c r="E11259" s="752" t="s">
        <v>430</v>
      </c>
      <c r="F11259" s="752" t="s">
        <v>1711</v>
      </c>
    </row>
    <row r="11260" spans="2:6" x14ac:dyDescent="0.35">
      <c r="B11260" s="752" t="s">
        <v>1700</v>
      </c>
      <c r="C11260" s="752">
        <v>4818</v>
      </c>
      <c r="D11260" s="343" t="s">
        <v>6551</v>
      </c>
      <c r="E11260" s="752" t="s">
        <v>430</v>
      </c>
      <c r="F11260" s="752" t="s">
        <v>1711</v>
      </c>
    </row>
    <row r="11261" spans="2:6" x14ac:dyDescent="0.35">
      <c r="B11261" s="752" t="s">
        <v>1700</v>
      </c>
      <c r="C11261" s="752">
        <v>4818</v>
      </c>
      <c r="D11261" s="343" t="s">
        <v>6550</v>
      </c>
      <c r="E11261" s="752" t="s">
        <v>430</v>
      </c>
      <c r="F11261" s="752" t="s">
        <v>1711</v>
      </c>
    </row>
    <row r="11262" spans="2:6" x14ac:dyDescent="0.35">
      <c r="B11262" s="752" t="s">
        <v>1700</v>
      </c>
      <c r="C11262" s="752">
        <v>4818</v>
      </c>
      <c r="D11262" s="343" t="s">
        <v>6549</v>
      </c>
      <c r="E11262" s="752" t="s">
        <v>430</v>
      </c>
      <c r="F11262" s="752" t="s">
        <v>1711</v>
      </c>
    </row>
    <row r="11263" spans="2:6" x14ac:dyDescent="0.35">
      <c r="B11263" s="752" t="s">
        <v>1700</v>
      </c>
      <c r="C11263" s="752">
        <v>4818</v>
      </c>
      <c r="D11263" s="343" t="s">
        <v>6548</v>
      </c>
      <c r="E11263" s="752" t="s">
        <v>430</v>
      </c>
      <c r="F11263" s="752" t="s">
        <v>1711</v>
      </c>
    </row>
    <row r="11264" spans="2:6" x14ac:dyDescent="0.35">
      <c r="B11264" s="752" t="s">
        <v>1700</v>
      </c>
      <c r="C11264" s="752">
        <v>4818</v>
      </c>
      <c r="D11264" s="343" t="s">
        <v>6547</v>
      </c>
      <c r="E11264" s="752" t="s">
        <v>430</v>
      </c>
      <c r="F11264" s="752" t="s">
        <v>1711</v>
      </c>
    </row>
    <row r="11265" spans="2:9" x14ac:dyDescent="0.35">
      <c r="B11265" s="752" t="s">
        <v>1700</v>
      </c>
      <c r="C11265" s="752">
        <v>4818</v>
      </c>
      <c r="D11265" s="343" t="s">
        <v>6546</v>
      </c>
      <c r="E11265" s="752" t="s">
        <v>430</v>
      </c>
      <c r="F11265" s="752" t="s">
        <v>1711</v>
      </c>
    </row>
    <row r="11266" spans="2:9" x14ac:dyDescent="0.35">
      <c r="B11266" s="752" t="s">
        <v>1700</v>
      </c>
      <c r="C11266" s="752">
        <v>4819</v>
      </c>
      <c r="D11266" s="343" t="s">
        <v>6545</v>
      </c>
      <c r="E11266" s="752" t="s">
        <v>430</v>
      </c>
      <c r="F11266" s="752" t="s">
        <v>1711</v>
      </c>
    </row>
    <row r="11267" spans="2:9" x14ac:dyDescent="0.35">
      <c r="B11267" s="752" t="s">
        <v>1700</v>
      </c>
      <c r="C11267" s="752">
        <v>4819</v>
      </c>
      <c r="D11267" s="343" t="s">
        <v>6544</v>
      </c>
      <c r="E11267" s="752" t="s">
        <v>430</v>
      </c>
      <c r="F11267" s="752" t="s">
        <v>1711</v>
      </c>
    </row>
    <row r="11268" spans="2:9" x14ac:dyDescent="0.35">
      <c r="B11268" s="752" t="s">
        <v>1700</v>
      </c>
      <c r="C11268" s="752">
        <v>4819</v>
      </c>
      <c r="D11268" s="343" t="s">
        <v>6543</v>
      </c>
      <c r="E11268" s="752" t="s">
        <v>430</v>
      </c>
      <c r="F11268" s="752" t="s">
        <v>1711</v>
      </c>
    </row>
    <row r="11269" spans="2:9" x14ac:dyDescent="0.35">
      <c r="B11269" s="752" t="s">
        <v>1700</v>
      </c>
      <c r="C11269" s="752">
        <v>4819</v>
      </c>
      <c r="D11269" s="343" t="s">
        <v>6542</v>
      </c>
      <c r="E11269" s="752" t="s">
        <v>430</v>
      </c>
      <c r="F11269" s="752" t="s">
        <v>1711</v>
      </c>
    </row>
    <row r="11270" spans="2:9" s="757" customFormat="1" x14ac:dyDescent="0.35">
      <c r="B11270" s="752" t="s">
        <v>1700</v>
      </c>
      <c r="C11270" s="752">
        <v>4819</v>
      </c>
      <c r="D11270" s="343" t="s">
        <v>6541</v>
      </c>
      <c r="E11270" s="752" t="s">
        <v>430</v>
      </c>
      <c r="F11270" s="752" t="s">
        <v>1711</v>
      </c>
      <c r="I11270" s="758"/>
    </row>
    <row r="11271" spans="2:9" x14ac:dyDescent="0.35">
      <c r="B11271" s="752" t="s">
        <v>1700</v>
      </c>
      <c r="C11271" s="752">
        <v>4819</v>
      </c>
      <c r="D11271" s="343" t="s">
        <v>6540</v>
      </c>
      <c r="E11271" s="752" t="s">
        <v>430</v>
      </c>
      <c r="F11271" s="752" t="s">
        <v>1711</v>
      </c>
    </row>
    <row r="11272" spans="2:9" x14ac:dyDescent="0.35">
      <c r="B11272" s="752" t="s">
        <v>1700</v>
      </c>
      <c r="C11272" s="752">
        <v>4819</v>
      </c>
      <c r="D11272" s="343" t="s">
        <v>6539</v>
      </c>
      <c r="E11272" s="752" t="s">
        <v>430</v>
      </c>
      <c r="F11272" s="752" t="s">
        <v>1711</v>
      </c>
    </row>
    <row r="11273" spans="2:9" x14ac:dyDescent="0.35">
      <c r="B11273" s="752" t="s">
        <v>1700</v>
      </c>
      <c r="C11273" s="752">
        <v>4820</v>
      </c>
      <c r="D11273" s="343" t="s">
        <v>6538</v>
      </c>
      <c r="E11273" s="752" t="s">
        <v>430</v>
      </c>
      <c r="F11273" s="752" t="s">
        <v>1698</v>
      </c>
    </row>
    <row r="11274" spans="2:9" x14ac:dyDescent="0.35">
      <c r="B11274" s="752" t="s">
        <v>1700</v>
      </c>
      <c r="C11274" s="752">
        <v>4820</v>
      </c>
      <c r="D11274" s="343" t="s">
        <v>6537</v>
      </c>
      <c r="E11274" s="752" t="s">
        <v>430</v>
      </c>
      <c r="F11274" s="752" t="s">
        <v>1698</v>
      </c>
    </row>
    <row r="11275" spans="2:9" x14ac:dyDescent="0.35">
      <c r="B11275" s="752" t="s">
        <v>1700</v>
      </c>
      <c r="C11275" s="752">
        <v>4820</v>
      </c>
      <c r="D11275" s="343" t="s">
        <v>6536</v>
      </c>
      <c r="E11275" s="752" t="s">
        <v>430</v>
      </c>
      <c r="F11275" s="752" t="s">
        <v>1698</v>
      </c>
    </row>
    <row r="11276" spans="2:9" x14ac:dyDescent="0.35">
      <c r="B11276" s="752" t="s">
        <v>1700</v>
      </c>
      <c r="C11276" s="752">
        <v>4820</v>
      </c>
      <c r="D11276" s="343" t="s">
        <v>6535</v>
      </c>
      <c r="E11276" s="752" t="s">
        <v>430</v>
      </c>
      <c r="F11276" s="752" t="s">
        <v>1698</v>
      </c>
    </row>
    <row r="11277" spans="2:9" x14ac:dyDescent="0.35">
      <c r="B11277" s="752" t="s">
        <v>1700</v>
      </c>
      <c r="C11277" s="752">
        <v>4820</v>
      </c>
      <c r="D11277" s="343" t="s">
        <v>6534</v>
      </c>
      <c r="E11277" s="752" t="s">
        <v>430</v>
      </c>
      <c r="F11277" s="752" t="s">
        <v>1698</v>
      </c>
    </row>
    <row r="11278" spans="2:9" x14ac:dyDescent="0.35">
      <c r="B11278" s="752" t="s">
        <v>1700</v>
      </c>
      <c r="C11278" s="752">
        <v>4820</v>
      </c>
      <c r="D11278" s="343" t="s">
        <v>6533</v>
      </c>
      <c r="E11278" s="752" t="s">
        <v>430</v>
      </c>
      <c r="F11278" s="752" t="s">
        <v>1698</v>
      </c>
    </row>
    <row r="11279" spans="2:9" x14ac:dyDescent="0.35">
      <c r="B11279" s="752" t="s">
        <v>1700</v>
      </c>
      <c r="C11279" s="752">
        <v>4820</v>
      </c>
      <c r="D11279" s="343" t="s">
        <v>6532</v>
      </c>
      <c r="E11279" s="752" t="s">
        <v>430</v>
      </c>
      <c r="F11279" s="752" t="s">
        <v>1698</v>
      </c>
    </row>
    <row r="11280" spans="2:9" x14ac:dyDescent="0.35">
      <c r="B11280" s="752" t="s">
        <v>1700</v>
      </c>
      <c r="C11280" s="752">
        <v>4820</v>
      </c>
      <c r="D11280" s="343" t="s">
        <v>6531</v>
      </c>
      <c r="E11280" s="752" t="s">
        <v>430</v>
      </c>
      <c r="F11280" s="752" t="s">
        <v>1698</v>
      </c>
    </row>
    <row r="11281" spans="2:6" x14ac:dyDescent="0.35">
      <c r="B11281" s="752" t="s">
        <v>1700</v>
      </c>
      <c r="C11281" s="752">
        <v>4820</v>
      </c>
      <c r="D11281" s="343" t="s">
        <v>6530</v>
      </c>
      <c r="E11281" s="752" t="s">
        <v>430</v>
      </c>
      <c r="F11281" s="752" t="s">
        <v>1698</v>
      </c>
    </row>
    <row r="11282" spans="2:6" x14ac:dyDescent="0.35">
      <c r="B11282" s="752" t="s">
        <v>1700</v>
      </c>
      <c r="C11282" s="752">
        <v>4820</v>
      </c>
      <c r="D11282" s="343" t="s">
        <v>6529</v>
      </c>
      <c r="E11282" s="752" t="s">
        <v>430</v>
      </c>
      <c r="F11282" s="752" t="s">
        <v>1698</v>
      </c>
    </row>
    <row r="11283" spans="2:6" x14ac:dyDescent="0.35">
      <c r="B11283" s="752" t="s">
        <v>1700</v>
      </c>
      <c r="C11283" s="752">
        <v>4820</v>
      </c>
      <c r="D11283" s="343" t="s">
        <v>6528</v>
      </c>
      <c r="E11283" s="752" t="s">
        <v>430</v>
      </c>
      <c r="F11283" s="752" t="s">
        <v>1698</v>
      </c>
    </row>
    <row r="11284" spans="2:6" x14ac:dyDescent="0.35">
      <c r="B11284" s="752" t="s">
        <v>1700</v>
      </c>
      <c r="C11284" s="752">
        <v>4820</v>
      </c>
      <c r="D11284" s="343" t="s">
        <v>6527</v>
      </c>
      <c r="E11284" s="752" t="s">
        <v>430</v>
      </c>
      <c r="F11284" s="752" t="s">
        <v>1698</v>
      </c>
    </row>
    <row r="11285" spans="2:6" x14ac:dyDescent="0.35">
      <c r="B11285" s="752" t="s">
        <v>1700</v>
      </c>
      <c r="C11285" s="752">
        <v>4820</v>
      </c>
      <c r="D11285" s="343" t="s">
        <v>6526</v>
      </c>
      <c r="E11285" s="752" t="s">
        <v>430</v>
      </c>
      <c r="F11285" s="752" t="s">
        <v>1698</v>
      </c>
    </row>
    <row r="11286" spans="2:6" x14ac:dyDescent="0.35">
      <c r="B11286" s="752" t="s">
        <v>1700</v>
      </c>
      <c r="C11286" s="752">
        <v>4820</v>
      </c>
      <c r="D11286" s="343" t="s">
        <v>4162</v>
      </c>
      <c r="E11286" s="752" t="s">
        <v>430</v>
      </c>
      <c r="F11286" s="752" t="s">
        <v>1698</v>
      </c>
    </row>
    <row r="11287" spans="2:6" x14ac:dyDescent="0.35">
      <c r="B11287" s="752" t="s">
        <v>1700</v>
      </c>
      <c r="C11287" s="752">
        <v>4820</v>
      </c>
      <c r="D11287" s="343" t="s">
        <v>6525</v>
      </c>
      <c r="E11287" s="752" t="s">
        <v>430</v>
      </c>
      <c r="F11287" s="752" t="s">
        <v>1698</v>
      </c>
    </row>
    <row r="11288" spans="2:6" x14ac:dyDescent="0.35">
      <c r="B11288" s="752" t="s">
        <v>1700</v>
      </c>
      <c r="C11288" s="752">
        <v>4820</v>
      </c>
      <c r="D11288" s="343" t="s">
        <v>6524</v>
      </c>
      <c r="E11288" s="752" t="s">
        <v>430</v>
      </c>
      <c r="F11288" s="752" t="s">
        <v>1698</v>
      </c>
    </row>
    <row r="11289" spans="2:6" x14ac:dyDescent="0.35">
      <c r="B11289" s="752" t="s">
        <v>1700</v>
      </c>
      <c r="C11289" s="752">
        <v>4820</v>
      </c>
      <c r="D11289" s="343" t="s">
        <v>6523</v>
      </c>
      <c r="E11289" s="752" t="s">
        <v>430</v>
      </c>
      <c r="F11289" s="752" t="s">
        <v>1698</v>
      </c>
    </row>
    <row r="11290" spans="2:6" x14ac:dyDescent="0.35">
      <c r="B11290" s="752" t="s">
        <v>1700</v>
      </c>
      <c r="C11290" s="752">
        <v>4820</v>
      </c>
      <c r="D11290" s="343" t="s">
        <v>3098</v>
      </c>
      <c r="E11290" s="752" t="s">
        <v>430</v>
      </c>
      <c r="F11290" s="752" t="s">
        <v>1698</v>
      </c>
    </row>
    <row r="11291" spans="2:6" x14ac:dyDescent="0.35">
      <c r="B11291" s="752" t="s">
        <v>1700</v>
      </c>
      <c r="C11291" s="752">
        <v>4820</v>
      </c>
      <c r="D11291" s="343" t="s">
        <v>6522</v>
      </c>
      <c r="E11291" s="752" t="s">
        <v>430</v>
      </c>
      <c r="F11291" s="752" t="s">
        <v>1698</v>
      </c>
    </row>
    <row r="11292" spans="2:6" x14ac:dyDescent="0.35">
      <c r="B11292" s="752" t="s">
        <v>1700</v>
      </c>
      <c r="C11292" s="752">
        <v>4820</v>
      </c>
      <c r="D11292" s="343" t="s">
        <v>6521</v>
      </c>
      <c r="E11292" s="752" t="s">
        <v>430</v>
      </c>
      <c r="F11292" s="752" t="s">
        <v>1698</v>
      </c>
    </row>
    <row r="11293" spans="2:6" x14ac:dyDescent="0.35">
      <c r="B11293" s="752" t="s">
        <v>1700</v>
      </c>
      <c r="C11293" s="752">
        <v>4821</v>
      </c>
      <c r="D11293" s="343" t="s">
        <v>6520</v>
      </c>
      <c r="E11293" s="752" t="s">
        <v>430</v>
      </c>
      <c r="F11293" s="752" t="s">
        <v>1698</v>
      </c>
    </row>
    <row r="11294" spans="2:6" x14ac:dyDescent="0.35">
      <c r="B11294" s="752" t="s">
        <v>1700</v>
      </c>
      <c r="C11294" s="752">
        <v>4821</v>
      </c>
      <c r="D11294" s="343" t="s">
        <v>6519</v>
      </c>
      <c r="E11294" s="752" t="s">
        <v>430</v>
      </c>
      <c r="F11294" s="752" t="s">
        <v>1698</v>
      </c>
    </row>
    <row r="11295" spans="2:6" x14ac:dyDescent="0.35">
      <c r="B11295" s="752" t="s">
        <v>1700</v>
      </c>
      <c r="C11295" s="752">
        <v>4821</v>
      </c>
      <c r="D11295" s="343" t="s">
        <v>6518</v>
      </c>
      <c r="E11295" s="752" t="s">
        <v>430</v>
      </c>
      <c r="F11295" s="752" t="s">
        <v>1698</v>
      </c>
    </row>
    <row r="11296" spans="2:6" x14ac:dyDescent="0.35">
      <c r="B11296" s="752" t="s">
        <v>1700</v>
      </c>
      <c r="C11296" s="752">
        <v>4821</v>
      </c>
      <c r="D11296" s="343" t="s">
        <v>6517</v>
      </c>
      <c r="E11296" s="752" t="s">
        <v>430</v>
      </c>
      <c r="F11296" s="752" t="s">
        <v>1698</v>
      </c>
    </row>
    <row r="11297" spans="2:6" x14ac:dyDescent="0.35">
      <c r="B11297" s="752" t="s">
        <v>1700</v>
      </c>
      <c r="C11297" s="752">
        <v>4821</v>
      </c>
      <c r="D11297" s="343" t="s">
        <v>6516</v>
      </c>
      <c r="E11297" s="752" t="s">
        <v>430</v>
      </c>
      <c r="F11297" s="752" t="s">
        <v>1698</v>
      </c>
    </row>
    <row r="11298" spans="2:6" x14ac:dyDescent="0.35">
      <c r="B11298" s="752" t="s">
        <v>1700</v>
      </c>
      <c r="C11298" s="752">
        <v>4821</v>
      </c>
      <c r="D11298" s="343" t="s">
        <v>6515</v>
      </c>
      <c r="E11298" s="752" t="s">
        <v>430</v>
      </c>
      <c r="F11298" s="752" t="s">
        <v>1698</v>
      </c>
    </row>
    <row r="11299" spans="2:6" x14ac:dyDescent="0.35">
      <c r="B11299" s="752" t="s">
        <v>1700</v>
      </c>
      <c r="C11299" s="752">
        <v>4821</v>
      </c>
      <c r="D11299" s="343" t="s">
        <v>6514</v>
      </c>
      <c r="E11299" s="752" t="s">
        <v>430</v>
      </c>
      <c r="F11299" s="752" t="s">
        <v>1698</v>
      </c>
    </row>
    <row r="11300" spans="2:6" x14ac:dyDescent="0.35">
      <c r="B11300" s="752" t="s">
        <v>1700</v>
      </c>
      <c r="C11300" s="752">
        <v>4822</v>
      </c>
      <c r="D11300" s="343" t="s">
        <v>6513</v>
      </c>
      <c r="E11300" s="752" t="s">
        <v>430</v>
      </c>
      <c r="F11300" s="752" t="s">
        <v>1698</v>
      </c>
    </row>
    <row r="11301" spans="2:6" x14ac:dyDescent="0.35">
      <c r="B11301" s="752" t="s">
        <v>1700</v>
      </c>
      <c r="C11301" s="752">
        <v>4822</v>
      </c>
      <c r="D11301" s="343" t="s">
        <v>6512</v>
      </c>
      <c r="E11301" s="752" t="s">
        <v>430</v>
      </c>
      <c r="F11301" s="752" t="s">
        <v>1698</v>
      </c>
    </row>
    <row r="11302" spans="2:6" x14ac:dyDescent="0.35">
      <c r="B11302" s="752" t="s">
        <v>1700</v>
      </c>
      <c r="C11302" s="752">
        <v>4822</v>
      </c>
      <c r="D11302" s="343" t="s">
        <v>6511</v>
      </c>
      <c r="E11302" s="752" t="s">
        <v>430</v>
      </c>
      <c r="F11302" s="752" t="s">
        <v>1698</v>
      </c>
    </row>
    <row r="11303" spans="2:6" x14ac:dyDescent="0.35">
      <c r="B11303" s="752" t="s">
        <v>1700</v>
      </c>
      <c r="C11303" s="752">
        <v>4822</v>
      </c>
      <c r="D11303" s="343" t="s">
        <v>2218</v>
      </c>
      <c r="E11303" s="752" t="s">
        <v>430</v>
      </c>
      <c r="F11303" s="752" t="s">
        <v>1698</v>
      </c>
    </row>
    <row r="11304" spans="2:6" x14ac:dyDescent="0.35">
      <c r="B11304" s="752" t="s">
        <v>1700</v>
      </c>
      <c r="C11304" s="752">
        <v>4822</v>
      </c>
      <c r="D11304" s="343" t="s">
        <v>6510</v>
      </c>
      <c r="E11304" s="752" t="s">
        <v>430</v>
      </c>
      <c r="F11304" s="752" t="s">
        <v>1698</v>
      </c>
    </row>
    <row r="11305" spans="2:6" x14ac:dyDescent="0.35">
      <c r="B11305" s="752" t="s">
        <v>1700</v>
      </c>
      <c r="C11305" s="752">
        <v>4822</v>
      </c>
      <c r="D11305" s="343" t="s">
        <v>2422</v>
      </c>
      <c r="E11305" s="752" t="s">
        <v>430</v>
      </c>
      <c r="F11305" s="752" t="s">
        <v>1698</v>
      </c>
    </row>
    <row r="11306" spans="2:6" x14ac:dyDescent="0.35">
      <c r="B11306" s="752" t="s">
        <v>1700</v>
      </c>
      <c r="C11306" s="752">
        <v>4822</v>
      </c>
      <c r="D11306" s="343" t="s">
        <v>6509</v>
      </c>
      <c r="E11306" s="752" t="s">
        <v>430</v>
      </c>
      <c r="F11306" s="752" t="s">
        <v>1698</v>
      </c>
    </row>
    <row r="11307" spans="2:6" x14ac:dyDescent="0.35">
      <c r="B11307" s="752" t="s">
        <v>1700</v>
      </c>
      <c r="C11307" s="752">
        <v>4822</v>
      </c>
      <c r="D11307" s="343" t="s">
        <v>6508</v>
      </c>
      <c r="E11307" s="752" t="s">
        <v>430</v>
      </c>
      <c r="F11307" s="752" t="s">
        <v>1698</v>
      </c>
    </row>
    <row r="11308" spans="2:6" x14ac:dyDescent="0.35">
      <c r="B11308" s="752" t="s">
        <v>1700</v>
      </c>
      <c r="C11308" s="752">
        <v>4822</v>
      </c>
      <c r="D11308" s="343" t="s">
        <v>6507</v>
      </c>
      <c r="E11308" s="752" t="s">
        <v>430</v>
      </c>
      <c r="F11308" s="752" t="s">
        <v>1698</v>
      </c>
    </row>
    <row r="11309" spans="2:6" x14ac:dyDescent="0.35">
      <c r="B11309" s="752" t="s">
        <v>1700</v>
      </c>
      <c r="C11309" s="752">
        <v>4823</v>
      </c>
      <c r="D11309" s="343" t="s">
        <v>6506</v>
      </c>
      <c r="E11309" s="752" t="s">
        <v>430</v>
      </c>
      <c r="F11309" s="752" t="s">
        <v>1698</v>
      </c>
    </row>
    <row r="11310" spans="2:6" x14ac:dyDescent="0.35">
      <c r="B11310" s="752" t="s">
        <v>1700</v>
      </c>
      <c r="C11310" s="752">
        <v>4823</v>
      </c>
      <c r="D11310" s="343" t="s">
        <v>6505</v>
      </c>
      <c r="E11310" s="752" t="s">
        <v>430</v>
      </c>
      <c r="F11310" s="752" t="s">
        <v>1698</v>
      </c>
    </row>
    <row r="11311" spans="2:6" x14ac:dyDescent="0.35">
      <c r="B11311" s="752" t="s">
        <v>1700</v>
      </c>
      <c r="C11311" s="752">
        <v>4823</v>
      </c>
      <c r="D11311" s="343" t="s">
        <v>6504</v>
      </c>
      <c r="E11311" s="752" t="s">
        <v>430</v>
      </c>
      <c r="F11311" s="752" t="s">
        <v>1698</v>
      </c>
    </row>
    <row r="11312" spans="2:6" x14ac:dyDescent="0.35">
      <c r="B11312" s="752" t="s">
        <v>1700</v>
      </c>
      <c r="C11312" s="752">
        <v>4823</v>
      </c>
      <c r="D11312" s="343" t="s">
        <v>6503</v>
      </c>
      <c r="E11312" s="752" t="s">
        <v>430</v>
      </c>
      <c r="F11312" s="752" t="s">
        <v>1698</v>
      </c>
    </row>
    <row r="11313" spans="2:6" x14ac:dyDescent="0.35">
      <c r="B11313" s="752" t="s">
        <v>1700</v>
      </c>
      <c r="C11313" s="752">
        <v>4823</v>
      </c>
      <c r="D11313" s="343" t="s">
        <v>6502</v>
      </c>
      <c r="E11313" s="752" t="s">
        <v>430</v>
      </c>
      <c r="F11313" s="752" t="s">
        <v>1698</v>
      </c>
    </row>
    <row r="11314" spans="2:6" x14ac:dyDescent="0.35">
      <c r="B11314" s="752" t="s">
        <v>1700</v>
      </c>
      <c r="C11314" s="752">
        <v>4823</v>
      </c>
      <c r="D11314" s="343" t="s">
        <v>6501</v>
      </c>
      <c r="E11314" s="752" t="s">
        <v>430</v>
      </c>
      <c r="F11314" s="752" t="s">
        <v>1698</v>
      </c>
    </row>
    <row r="11315" spans="2:6" x14ac:dyDescent="0.35">
      <c r="B11315" s="752" t="s">
        <v>1700</v>
      </c>
      <c r="C11315" s="752">
        <v>4823</v>
      </c>
      <c r="D11315" s="343" t="s">
        <v>3059</v>
      </c>
      <c r="E11315" s="752" t="s">
        <v>430</v>
      </c>
      <c r="F11315" s="752" t="s">
        <v>1698</v>
      </c>
    </row>
    <row r="11316" spans="2:6" x14ac:dyDescent="0.35">
      <c r="B11316" s="752" t="s">
        <v>1700</v>
      </c>
      <c r="C11316" s="752">
        <v>4824</v>
      </c>
      <c r="D11316" s="343" t="s">
        <v>6500</v>
      </c>
      <c r="E11316" s="752" t="s">
        <v>430</v>
      </c>
      <c r="F11316" s="752" t="s">
        <v>222</v>
      </c>
    </row>
    <row r="11317" spans="2:6" x14ac:dyDescent="0.35">
      <c r="B11317" s="752" t="s">
        <v>1700</v>
      </c>
      <c r="C11317" s="752">
        <v>4824</v>
      </c>
      <c r="D11317" s="343" t="s">
        <v>6499</v>
      </c>
      <c r="E11317" s="752" t="s">
        <v>430</v>
      </c>
      <c r="F11317" s="752" t="s">
        <v>222</v>
      </c>
    </row>
    <row r="11318" spans="2:6" x14ac:dyDescent="0.35">
      <c r="B11318" s="752" t="s">
        <v>1700</v>
      </c>
      <c r="C11318" s="752">
        <v>4824</v>
      </c>
      <c r="D11318" s="343" t="s">
        <v>6498</v>
      </c>
      <c r="E11318" s="752" t="s">
        <v>430</v>
      </c>
      <c r="F11318" s="752" t="s">
        <v>222</v>
      </c>
    </row>
    <row r="11319" spans="2:6" x14ac:dyDescent="0.35">
      <c r="B11319" s="752" t="s">
        <v>1700</v>
      </c>
      <c r="C11319" s="752">
        <v>4824</v>
      </c>
      <c r="D11319" s="343" t="s">
        <v>6497</v>
      </c>
      <c r="E11319" s="752" t="s">
        <v>430</v>
      </c>
      <c r="F11319" s="752" t="s">
        <v>222</v>
      </c>
    </row>
    <row r="11320" spans="2:6" x14ac:dyDescent="0.35">
      <c r="B11320" s="752" t="s">
        <v>1700</v>
      </c>
      <c r="C11320" s="752">
        <v>4824</v>
      </c>
      <c r="D11320" s="343" t="s">
        <v>6496</v>
      </c>
      <c r="E11320" s="752" t="s">
        <v>430</v>
      </c>
      <c r="F11320" s="752" t="s">
        <v>222</v>
      </c>
    </row>
    <row r="11321" spans="2:6" x14ac:dyDescent="0.35">
      <c r="B11321" s="752" t="s">
        <v>1700</v>
      </c>
      <c r="C11321" s="752">
        <v>4824</v>
      </c>
      <c r="D11321" s="343" t="s">
        <v>6495</v>
      </c>
      <c r="E11321" s="752" t="s">
        <v>430</v>
      </c>
      <c r="F11321" s="752" t="s">
        <v>222</v>
      </c>
    </row>
    <row r="11322" spans="2:6" x14ac:dyDescent="0.35">
      <c r="B11322" s="752" t="s">
        <v>1700</v>
      </c>
      <c r="C11322" s="752">
        <v>4825</v>
      </c>
      <c r="D11322" s="343" t="s">
        <v>6494</v>
      </c>
      <c r="E11322" s="752" t="s">
        <v>440</v>
      </c>
      <c r="F11322" s="752" t="s">
        <v>222</v>
      </c>
    </row>
    <row r="11323" spans="2:6" x14ac:dyDescent="0.35">
      <c r="B11323" s="752" t="s">
        <v>1700</v>
      </c>
      <c r="C11323" s="752">
        <v>4825</v>
      </c>
      <c r="D11323" s="343" t="s">
        <v>6493</v>
      </c>
      <c r="E11323" s="752" t="s">
        <v>430</v>
      </c>
      <c r="F11323" s="752" t="s">
        <v>222</v>
      </c>
    </row>
    <row r="11324" spans="2:6" x14ac:dyDescent="0.35">
      <c r="B11324" s="752" t="s">
        <v>1700</v>
      </c>
      <c r="C11324" s="752">
        <v>4825</v>
      </c>
      <c r="D11324" s="343" t="s">
        <v>6492</v>
      </c>
      <c r="E11324" s="752" t="s">
        <v>430</v>
      </c>
      <c r="F11324" s="752" t="s">
        <v>2544</v>
      </c>
    </row>
    <row r="11325" spans="2:6" x14ac:dyDescent="0.35">
      <c r="B11325" s="752" t="s">
        <v>1700</v>
      </c>
      <c r="C11325" s="752">
        <v>4825</v>
      </c>
      <c r="D11325" s="343" t="s">
        <v>3730</v>
      </c>
      <c r="E11325" s="752" t="s">
        <v>430</v>
      </c>
      <c r="F11325" s="752" t="s">
        <v>222</v>
      </c>
    </row>
    <row r="11326" spans="2:6" x14ac:dyDescent="0.35">
      <c r="B11326" s="752" t="s">
        <v>1700</v>
      </c>
      <c r="C11326" s="752">
        <v>4825</v>
      </c>
      <c r="D11326" s="343" t="s">
        <v>6491</v>
      </c>
      <c r="E11326" s="752" t="s">
        <v>430</v>
      </c>
      <c r="F11326" s="752" t="s">
        <v>222</v>
      </c>
    </row>
    <row r="11327" spans="2:6" x14ac:dyDescent="0.35">
      <c r="B11327" s="752" t="s">
        <v>1700</v>
      </c>
      <c r="C11327" s="752">
        <v>4825</v>
      </c>
      <c r="D11327" s="343" t="s">
        <v>6490</v>
      </c>
      <c r="E11327" s="752" t="s">
        <v>430</v>
      </c>
      <c r="F11327" s="752" t="s">
        <v>222</v>
      </c>
    </row>
    <row r="11328" spans="2:6" x14ac:dyDescent="0.35">
      <c r="B11328" s="752" t="s">
        <v>1700</v>
      </c>
      <c r="C11328" s="752">
        <v>4825</v>
      </c>
      <c r="D11328" s="343" t="s">
        <v>6489</v>
      </c>
      <c r="E11328" s="752" t="s">
        <v>430</v>
      </c>
      <c r="F11328" s="752" t="s">
        <v>222</v>
      </c>
    </row>
    <row r="11329" spans="2:9" x14ac:dyDescent="0.35">
      <c r="B11329" s="752" t="s">
        <v>1700</v>
      </c>
      <c r="C11329" s="752">
        <v>4825</v>
      </c>
      <c r="D11329" s="343" t="s">
        <v>6488</v>
      </c>
      <c r="E11329" s="752" t="s">
        <v>430</v>
      </c>
      <c r="F11329" s="752" t="s">
        <v>222</v>
      </c>
    </row>
    <row r="11330" spans="2:9" x14ac:dyDescent="0.35">
      <c r="B11330" s="752" t="s">
        <v>1700</v>
      </c>
      <c r="C11330" s="752">
        <v>4825</v>
      </c>
      <c r="D11330" s="343" t="s">
        <v>5025</v>
      </c>
      <c r="E11330" s="752" t="s">
        <v>430</v>
      </c>
      <c r="F11330" s="752" t="s">
        <v>222</v>
      </c>
    </row>
    <row r="11331" spans="2:9" x14ac:dyDescent="0.35">
      <c r="B11331" s="752" t="s">
        <v>1700</v>
      </c>
      <c r="C11331" s="752">
        <v>4825</v>
      </c>
      <c r="D11331" s="343" t="s">
        <v>2785</v>
      </c>
      <c r="E11331" s="752" t="s">
        <v>430</v>
      </c>
      <c r="F11331" s="752" t="s">
        <v>222</v>
      </c>
    </row>
    <row r="11332" spans="2:9" x14ac:dyDescent="0.35">
      <c r="B11332" s="752" t="s">
        <v>1700</v>
      </c>
      <c r="C11332" s="752">
        <v>4825</v>
      </c>
      <c r="D11332" s="343" t="s">
        <v>6487</v>
      </c>
      <c r="E11332" s="752" t="s">
        <v>430</v>
      </c>
      <c r="F11332" s="752" t="s">
        <v>222</v>
      </c>
    </row>
    <row r="11333" spans="2:9" x14ac:dyDescent="0.35">
      <c r="B11333" s="752" t="s">
        <v>1700</v>
      </c>
      <c r="C11333" s="752">
        <v>4825</v>
      </c>
      <c r="D11333" s="343" t="s">
        <v>5617</v>
      </c>
      <c r="E11333" s="752" t="s">
        <v>430</v>
      </c>
      <c r="F11333" s="752" t="s">
        <v>2544</v>
      </c>
    </row>
    <row r="11334" spans="2:9" x14ac:dyDescent="0.35">
      <c r="B11334" s="752" t="s">
        <v>1700</v>
      </c>
      <c r="C11334" s="752">
        <v>4825</v>
      </c>
      <c r="D11334" s="343" t="s">
        <v>6486</v>
      </c>
      <c r="E11334" s="752" t="s">
        <v>430</v>
      </c>
      <c r="F11334" s="752" t="s">
        <v>2544</v>
      </c>
    </row>
    <row r="11335" spans="2:9" x14ac:dyDescent="0.35">
      <c r="B11335" s="752" t="s">
        <v>1700</v>
      </c>
      <c r="C11335" s="752">
        <v>4825</v>
      </c>
      <c r="D11335" s="343" t="s">
        <v>6485</v>
      </c>
      <c r="E11335" s="752" t="s">
        <v>430</v>
      </c>
      <c r="F11335" s="752" t="s">
        <v>222</v>
      </c>
    </row>
    <row r="11336" spans="2:9" x14ac:dyDescent="0.35">
      <c r="B11336" s="752" t="s">
        <v>1700</v>
      </c>
      <c r="C11336" s="752">
        <v>4825</v>
      </c>
      <c r="D11336" s="343" t="s">
        <v>6484</v>
      </c>
      <c r="E11336" s="752" t="s">
        <v>430</v>
      </c>
      <c r="F11336" s="752" t="s">
        <v>222</v>
      </c>
    </row>
    <row r="11337" spans="2:9" x14ac:dyDescent="0.35">
      <c r="B11337" s="752" t="s">
        <v>1700</v>
      </c>
      <c r="C11337" s="752">
        <v>4825</v>
      </c>
      <c r="D11337" s="343" t="s">
        <v>6483</v>
      </c>
      <c r="E11337" s="752" t="s">
        <v>430</v>
      </c>
      <c r="F11337" s="752" t="s">
        <v>222</v>
      </c>
    </row>
    <row r="11338" spans="2:9" x14ac:dyDescent="0.35">
      <c r="B11338" s="752" t="s">
        <v>1700</v>
      </c>
      <c r="C11338" s="752">
        <v>4825</v>
      </c>
      <c r="D11338" s="343" t="s">
        <v>3049</v>
      </c>
      <c r="E11338" s="752" t="s">
        <v>430</v>
      </c>
      <c r="F11338" s="752" t="s">
        <v>2544</v>
      </c>
    </row>
    <row r="11339" spans="2:9" x14ac:dyDescent="0.35">
      <c r="B11339" s="752" t="s">
        <v>1700</v>
      </c>
      <c r="C11339" s="752">
        <v>4825</v>
      </c>
      <c r="D11339" s="343" t="s">
        <v>6482</v>
      </c>
      <c r="E11339" s="752" t="s">
        <v>430</v>
      </c>
      <c r="F11339" s="752" t="s">
        <v>2544</v>
      </c>
    </row>
    <row r="11340" spans="2:9" s="757" customFormat="1" x14ac:dyDescent="0.35">
      <c r="B11340" s="752" t="s">
        <v>1700</v>
      </c>
      <c r="C11340" s="752">
        <v>4825</v>
      </c>
      <c r="D11340" s="343" t="s">
        <v>6481</v>
      </c>
      <c r="E11340" s="752" t="s">
        <v>430</v>
      </c>
      <c r="F11340" s="752" t="s">
        <v>2544</v>
      </c>
      <c r="I11340" s="758"/>
    </row>
    <row r="11341" spans="2:9" x14ac:dyDescent="0.35">
      <c r="B11341" s="752" t="s">
        <v>1700</v>
      </c>
      <c r="C11341" s="752">
        <v>4825</v>
      </c>
      <c r="D11341" s="343" t="s">
        <v>2437</v>
      </c>
      <c r="E11341" s="752" t="s">
        <v>430</v>
      </c>
      <c r="F11341" s="752" t="s">
        <v>2544</v>
      </c>
    </row>
    <row r="11342" spans="2:9" x14ac:dyDescent="0.35">
      <c r="B11342" s="752" t="s">
        <v>1700</v>
      </c>
      <c r="C11342" s="752">
        <v>4825</v>
      </c>
      <c r="D11342" s="343" t="s">
        <v>6480</v>
      </c>
      <c r="E11342" s="752" t="s">
        <v>430</v>
      </c>
      <c r="F11342" s="752" t="s">
        <v>2544</v>
      </c>
    </row>
    <row r="11343" spans="2:9" s="343" customFormat="1" x14ac:dyDescent="0.35">
      <c r="B11343" s="752" t="s">
        <v>1700</v>
      </c>
      <c r="C11343" s="752">
        <v>4825</v>
      </c>
      <c r="D11343" s="343" t="s">
        <v>6479</v>
      </c>
      <c r="E11343" s="752" t="s">
        <v>430</v>
      </c>
      <c r="F11343" s="752" t="s">
        <v>2544</v>
      </c>
      <c r="I11343" s="756"/>
    </row>
    <row r="11344" spans="2:9" x14ac:dyDescent="0.35">
      <c r="B11344" s="752" t="s">
        <v>1700</v>
      </c>
      <c r="C11344" s="752">
        <v>4825</v>
      </c>
      <c r="D11344" s="343" t="s">
        <v>6478</v>
      </c>
      <c r="E11344" s="752" t="s">
        <v>430</v>
      </c>
      <c r="F11344" s="752" t="s">
        <v>2544</v>
      </c>
    </row>
    <row r="11345" spans="2:6" x14ac:dyDescent="0.35">
      <c r="B11345" s="752" t="s">
        <v>1700</v>
      </c>
      <c r="C11345" s="752">
        <v>4825</v>
      </c>
      <c r="D11345" s="343" t="s">
        <v>6477</v>
      </c>
      <c r="E11345" s="752" t="s">
        <v>430</v>
      </c>
      <c r="F11345" s="752" t="s">
        <v>2544</v>
      </c>
    </row>
    <row r="11346" spans="2:6" x14ac:dyDescent="0.35">
      <c r="B11346" s="752" t="s">
        <v>1700</v>
      </c>
      <c r="C11346" s="752">
        <v>4825</v>
      </c>
      <c r="D11346" s="343" t="s">
        <v>5858</v>
      </c>
      <c r="E11346" s="752" t="s">
        <v>430</v>
      </c>
      <c r="F11346" s="752" t="s">
        <v>2544</v>
      </c>
    </row>
    <row r="11347" spans="2:6" x14ac:dyDescent="0.35">
      <c r="B11347" s="752" t="s">
        <v>1700</v>
      </c>
      <c r="C11347" s="752">
        <v>4825</v>
      </c>
      <c r="D11347" s="343" t="s">
        <v>1998</v>
      </c>
      <c r="E11347" s="752" t="s">
        <v>430</v>
      </c>
      <c r="F11347" s="752" t="s">
        <v>2544</v>
      </c>
    </row>
    <row r="11348" spans="2:6" x14ac:dyDescent="0.35">
      <c r="B11348" s="752" t="s">
        <v>1700</v>
      </c>
      <c r="C11348" s="752">
        <v>4825</v>
      </c>
      <c r="D11348" s="343" t="s">
        <v>6476</v>
      </c>
      <c r="E11348" s="752" t="s">
        <v>430</v>
      </c>
      <c r="F11348" s="752" t="s">
        <v>222</v>
      </c>
    </row>
    <row r="11349" spans="2:6" x14ac:dyDescent="0.35">
      <c r="B11349" s="752" t="s">
        <v>1700</v>
      </c>
      <c r="C11349" s="752">
        <v>4825</v>
      </c>
      <c r="D11349" s="343" t="s">
        <v>6475</v>
      </c>
      <c r="E11349" s="752" t="s">
        <v>440</v>
      </c>
      <c r="F11349" s="752" t="s">
        <v>222</v>
      </c>
    </row>
    <row r="11350" spans="2:6" x14ac:dyDescent="0.35">
      <c r="B11350" s="752" t="s">
        <v>1700</v>
      </c>
      <c r="C11350" s="752">
        <v>4825</v>
      </c>
      <c r="D11350" s="343" t="s">
        <v>6474</v>
      </c>
      <c r="E11350" s="752" t="s">
        <v>430</v>
      </c>
      <c r="F11350" s="752" t="s">
        <v>2544</v>
      </c>
    </row>
    <row r="11351" spans="2:6" x14ac:dyDescent="0.35">
      <c r="B11351" s="752" t="s">
        <v>1700</v>
      </c>
      <c r="C11351" s="752">
        <v>4825</v>
      </c>
      <c r="D11351" s="343" t="s">
        <v>6473</v>
      </c>
      <c r="E11351" s="752" t="s">
        <v>430</v>
      </c>
      <c r="F11351" s="752" t="s">
        <v>2544</v>
      </c>
    </row>
    <row r="11352" spans="2:6" x14ac:dyDescent="0.35">
      <c r="B11352" s="752" t="s">
        <v>1700</v>
      </c>
      <c r="C11352" s="752">
        <v>4825</v>
      </c>
      <c r="D11352" s="343" t="s">
        <v>6472</v>
      </c>
      <c r="E11352" s="752" t="s">
        <v>430</v>
      </c>
      <c r="F11352" s="752" t="s">
        <v>222</v>
      </c>
    </row>
    <row r="11353" spans="2:6" x14ac:dyDescent="0.35">
      <c r="B11353" s="752" t="s">
        <v>1700</v>
      </c>
      <c r="C11353" s="752">
        <v>4825</v>
      </c>
      <c r="D11353" s="343" t="s">
        <v>6471</v>
      </c>
      <c r="E11353" s="752" t="s">
        <v>430</v>
      </c>
      <c r="F11353" s="752" t="s">
        <v>2544</v>
      </c>
    </row>
    <row r="11354" spans="2:6" x14ac:dyDescent="0.35">
      <c r="B11354" s="752" t="s">
        <v>1700</v>
      </c>
      <c r="C11354" s="752">
        <v>4825</v>
      </c>
      <c r="D11354" s="343" t="s">
        <v>5266</v>
      </c>
      <c r="E11354" s="752" t="s">
        <v>430</v>
      </c>
      <c r="F11354" s="752" t="s">
        <v>2544</v>
      </c>
    </row>
    <row r="11355" spans="2:6" x14ac:dyDescent="0.35">
      <c r="B11355" s="752" t="s">
        <v>1700</v>
      </c>
      <c r="C11355" s="752">
        <v>4825</v>
      </c>
      <c r="D11355" s="343" t="s">
        <v>6470</v>
      </c>
      <c r="E11355" s="752" t="s">
        <v>430</v>
      </c>
      <c r="F11355" s="752" t="s">
        <v>2544</v>
      </c>
    </row>
    <row r="11356" spans="2:6" x14ac:dyDescent="0.35">
      <c r="B11356" s="752" t="s">
        <v>1700</v>
      </c>
      <c r="C11356" s="752">
        <v>4825</v>
      </c>
      <c r="D11356" s="343" t="s">
        <v>2096</v>
      </c>
      <c r="E11356" s="752" t="s">
        <v>430</v>
      </c>
      <c r="F11356" s="752" t="s">
        <v>222</v>
      </c>
    </row>
    <row r="11357" spans="2:6" x14ac:dyDescent="0.35">
      <c r="B11357" s="752" t="s">
        <v>1700</v>
      </c>
      <c r="C11357" s="752">
        <v>4825</v>
      </c>
      <c r="D11357" s="343" t="s">
        <v>6469</v>
      </c>
      <c r="E11357" s="752" t="s">
        <v>430</v>
      </c>
      <c r="F11357" s="752" t="s">
        <v>2544</v>
      </c>
    </row>
    <row r="11358" spans="2:6" x14ac:dyDescent="0.35">
      <c r="B11358" s="752" t="s">
        <v>1700</v>
      </c>
      <c r="C11358" s="752">
        <v>4828</v>
      </c>
      <c r="D11358" s="343" t="s">
        <v>6468</v>
      </c>
      <c r="E11358" s="752" t="s">
        <v>430</v>
      </c>
      <c r="F11358" s="752" t="s">
        <v>1698</v>
      </c>
    </row>
    <row r="11359" spans="2:6" x14ac:dyDescent="0.35">
      <c r="B11359" s="752" t="s">
        <v>1700</v>
      </c>
      <c r="C11359" s="752">
        <v>4829</v>
      </c>
      <c r="D11359" s="343" t="s">
        <v>6467</v>
      </c>
      <c r="E11359" s="752" t="s">
        <v>430</v>
      </c>
      <c r="F11359" s="752" t="s">
        <v>1698</v>
      </c>
    </row>
    <row r="11360" spans="2:6" x14ac:dyDescent="0.35">
      <c r="B11360" s="752" t="s">
        <v>1700</v>
      </c>
      <c r="C11360" s="752">
        <v>4829</v>
      </c>
      <c r="D11360" s="343" t="s">
        <v>6466</v>
      </c>
      <c r="E11360" s="752" t="s">
        <v>430</v>
      </c>
      <c r="F11360" s="752" t="s">
        <v>1698</v>
      </c>
    </row>
    <row r="11361" spans="2:6" x14ac:dyDescent="0.35">
      <c r="B11361" s="752" t="s">
        <v>1700</v>
      </c>
      <c r="C11361" s="752">
        <v>4829</v>
      </c>
      <c r="D11361" s="343" t="s">
        <v>6465</v>
      </c>
      <c r="E11361" s="752" t="s">
        <v>430</v>
      </c>
      <c r="F11361" s="752" t="s">
        <v>1698</v>
      </c>
    </row>
    <row r="11362" spans="2:6" x14ac:dyDescent="0.35">
      <c r="B11362" s="752" t="s">
        <v>1700</v>
      </c>
      <c r="C11362" s="752">
        <v>4829</v>
      </c>
      <c r="D11362" s="343" t="s">
        <v>6464</v>
      </c>
      <c r="E11362" s="752" t="s">
        <v>430</v>
      </c>
      <c r="F11362" s="752" t="s">
        <v>1698</v>
      </c>
    </row>
    <row r="11363" spans="2:6" x14ac:dyDescent="0.35">
      <c r="B11363" s="752" t="s">
        <v>1700</v>
      </c>
      <c r="C11363" s="752">
        <v>4829</v>
      </c>
      <c r="D11363" s="343" t="s">
        <v>5893</v>
      </c>
      <c r="E11363" s="752" t="s">
        <v>430</v>
      </c>
      <c r="F11363" s="752" t="s">
        <v>1698</v>
      </c>
    </row>
    <row r="11364" spans="2:6" x14ac:dyDescent="0.35">
      <c r="B11364" s="752" t="s">
        <v>1700</v>
      </c>
      <c r="C11364" s="752">
        <v>4829</v>
      </c>
      <c r="D11364" s="343" t="s">
        <v>6463</v>
      </c>
      <c r="E11364" s="752" t="s">
        <v>430</v>
      </c>
      <c r="F11364" s="752" t="s">
        <v>1698</v>
      </c>
    </row>
    <row r="11365" spans="2:6" x14ac:dyDescent="0.35">
      <c r="B11365" s="752" t="s">
        <v>1700</v>
      </c>
      <c r="C11365" s="752">
        <v>4829</v>
      </c>
      <c r="D11365" s="343" t="s">
        <v>6462</v>
      </c>
      <c r="E11365" s="752" t="s">
        <v>430</v>
      </c>
      <c r="F11365" s="752" t="s">
        <v>1698</v>
      </c>
    </row>
    <row r="11366" spans="2:6" x14ac:dyDescent="0.35">
      <c r="B11366" s="752" t="s">
        <v>1700</v>
      </c>
      <c r="C11366" s="752">
        <v>4829</v>
      </c>
      <c r="D11366" s="343" t="s">
        <v>6461</v>
      </c>
      <c r="E11366" s="752" t="s">
        <v>430</v>
      </c>
      <c r="F11366" s="752" t="s">
        <v>1698</v>
      </c>
    </row>
    <row r="11367" spans="2:6" x14ac:dyDescent="0.35">
      <c r="B11367" s="752" t="s">
        <v>1700</v>
      </c>
      <c r="C11367" s="752">
        <v>4830</v>
      </c>
      <c r="D11367" s="343" t="s">
        <v>6460</v>
      </c>
      <c r="E11367" s="752" t="s">
        <v>430</v>
      </c>
      <c r="F11367" s="752" t="s">
        <v>1698</v>
      </c>
    </row>
    <row r="11368" spans="2:6" x14ac:dyDescent="0.35">
      <c r="B11368" s="752" t="s">
        <v>1700</v>
      </c>
      <c r="C11368" s="752">
        <v>4830</v>
      </c>
      <c r="D11368" s="343" t="s">
        <v>6459</v>
      </c>
      <c r="E11368" s="752" t="s">
        <v>430</v>
      </c>
      <c r="F11368" s="752" t="s">
        <v>1698</v>
      </c>
    </row>
    <row r="11369" spans="2:6" x14ac:dyDescent="0.35">
      <c r="B11369" s="752" t="s">
        <v>1700</v>
      </c>
      <c r="C11369" s="752">
        <v>4830</v>
      </c>
      <c r="D11369" s="343" t="s">
        <v>6458</v>
      </c>
      <c r="E11369" s="752" t="s">
        <v>430</v>
      </c>
      <c r="F11369" s="752" t="s">
        <v>1698</v>
      </c>
    </row>
    <row r="11370" spans="2:6" x14ac:dyDescent="0.35">
      <c r="B11370" s="752" t="s">
        <v>1700</v>
      </c>
      <c r="C11370" s="752">
        <v>4830</v>
      </c>
      <c r="D11370" s="343" t="s">
        <v>2745</v>
      </c>
      <c r="E11370" s="752" t="s">
        <v>430</v>
      </c>
      <c r="F11370" s="752" t="s">
        <v>1698</v>
      </c>
    </row>
    <row r="11371" spans="2:6" x14ac:dyDescent="0.35">
      <c r="B11371" s="752" t="s">
        <v>1700</v>
      </c>
      <c r="C11371" s="752">
        <v>4830</v>
      </c>
      <c r="D11371" s="343" t="s">
        <v>6457</v>
      </c>
      <c r="E11371" s="752" t="s">
        <v>430</v>
      </c>
      <c r="F11371" s="752" t="s">
        <v>1698</v>
      </c>
    </row>
    <row r="11372" spans="2:6" x14ac:dyDescent="0.35">
      <c r="B11372" s="752" t="s">
        <v>1700</v>
      </c>
      <c r="C11372" s="752">
        <v>4849</v>
      </c>
      <c r="D11372" s="343" t="s">
        <v>6456</v>
      </c>
      <c r="E11372" s="752" t="s">
        <v>430</v>
      </c>
      <c r="F11372" s="752" t="s">
        <v>1698</v>
      </c>
    </row>
    <row r="11373" spans="2:6" x14ac:dyDescent="0.35">
      <c r="B11373" s="752" t="s">
        <v>1700</v>
      </c>
      <c r="C11373" s="752">
        <v>4849</v>
      </c>
      <c r="D11373" s="343" t="s">
        <v>6455</v>
      </c>
      <c r="E11373" s="752" t="s">
        <v>430</v>
      </c>
      <c r="F11373" s="752" t="s">
        <v>1698</v>
      </c>
    </row>
    <row r="11374" spans="2:6" x14ac:dyDescent="0.35">
      <c r="B11374" s="752" t="s">
        <v>1700</v>
      </c>
      <c r="C11374" s="752">
        <v>4849</v>
      </c>
      <c r="D11374" s="343" t="s">
        <v>6454</v>
      </c>
      <c r="E11374" s="752" t="s">
        <v>430</v>
      </c>
      <c r="F11374" s="752" t="s">
        <v>1698</v>
      </c>
    </row>
    <row r="11375" spans="2:6" x14ac:dyDescent="0.35">
      <c r="B11375" s="752" t="s">
        <v>1700</v>
      </c>
      <c r="C11375" s="752">
        <v>4849</v>
      </c>
      <c r="D11375" s="343" t="s">
        <v>6453</v>
      </c>
      <c r="E11375" s="752" t="s">
        <v>430</v>
      </c>
      <c r="F11375" s="752" t="s">
        <v>1698</v>
      </c>
    </row>
    <row r="11376" spans="2:6" x14ac:dyDescent="0.35">
      <c r="B11376" s="752" t="s">
        <v>1700</v>
      </c>
      <c r="C11376" s="752">
        <v>4849</v>
      </c>
      <c r="D11376" s="343" t="s">
        <v>6452</v>
      </c>
      <c r="E11376" s="752" t="s">
        <v>430</v>
      </c>
      <c r="F11376" s="752" t="s">
        <v>1698</v>
      </c>
    </row>
    <row r="11377" spans="2:6" x14ac:dyDescent="0.35">
      <c r="B11377" s="752" t="s">
        <v>1700</v>
      </c>
      <c r="C11377" s="752">
        <v>4850</v>
      </c>
      <c r="D11377" s="343" t="s">
        <v>6451</v>
      </c>
      <c r="E11377" s="752" t="s">
        <v>430</v>
      </c>
      <c r="F11377" s="752" t="s">
        <v>1698</v>
      </c>
    </row>
    <row r="11378" spans="2:6" x14ac:dyDescent="0.35">
      <c r="B11378" s="752" t="s">
        <v>1700</v>
      </c>
      <c r="C11378" s="752">
        <v>4850</v>
      </c>
      <c r="D11378" s="343" t="s">
        <v>6450</v>
      </c>
      <c r="E11378" s="752" t="s">
        <v>430</v>
      </c>
      <c r="F11378" s="752" t="s">
        <v>1698</v>
      </c>
    </row>
    <row r="11379" spans="2:6" x14ac:dyDescent="0.35">
      <c r="B11379" s="752" t="s">
        <v>1700</v>
      </c>
      <c r="C11379" s="752">
        <v>4850</v>
      </c>
      <c r="D11379" s="343" t="s">
        <v>6449</v>
      </c>
      <c r="E11379" s="752" t="s">
        <v>430</v>
      </c>
      <c r="F11379" s="752" t="s">
        <v>1698</v>
      </c>
    </row>
    <row r="11380" spans="2:6" x14ac:dyDescent="0.35">
      <c r="B11380" s="752" t="s">
        <v>1700</v>
      </c>
      <c r="C11380" s="752">
        <v>4850</v>
      </c>
      <c r="D11380" s="343" t="s">
        <v>6448</v>
      </c>
      <c r="E11380" s="752" t="s">
        <v>430</v>
      </c>
      <c r="F11380" s="752" t="s">
        <v>1698</v>
      </c>
    </row>
    <row r="11381" spans="2:6" x14ac:dyDescent="0.35">
      <c r="B11381" s="752" t="s">
        <v>1700</v>
      </c>
      <c r="C11381" s="752">
        <v>4850</v>
      </c>
      <c r="D11381" s="343" t="s">
        <v>6447</v>
      </c>
      <c r="E11381" s="752" t="s">
        <v>430</v>
      </c>
      <c r="F11381" s="752" t="s">
        <v>1698</v>
      </c>
    </row>
    <row r="11382" spans="2:6" x14ac:dyDescent="0.35">
      <c r="B11382" s="752" t="s">
        <v>1700</v>
      </c>
      <c r="C11382" s="752">
        <v>4850</v>
      </c>
      <c r="D11382" s="343" t="s">
        <v>6446</v>
      </c>
      <c r="E11382" s="752" t="s">
        <v>430</v>
      </c>
      <c r="F11382" s="752" t="s">
        <v>1698</v>
      </c>
    </row>
    <row r="11383" spans="2:6" x14ac:dyDescent="0.35">
      <c r="B11383" s="752" t="s">
        <v>1700</v>
      </c>
      <c r="C11383" s="752">
        <v>4850</v>
      </c>
      <c r="D11383" s="343" t="s">
        <v>6445</v>
      </c>
      <c r="E11383" s="752" t="s">
        <v>430</v>
      </c>
      <c r="F11383" s="752" t="s">
        <v>1698</v>
      </c>
    </row>
    <row r="11384" spans="2:6" x14ac:dyDescent="0.35">
      <c r="B11384" s="752" t="s">
        <v>1700</v>
      </c>
      <c r="C11384" s="752">
        <v>4850</v>
      </c>
      <c r="D11384" s="343" t="s">
        <v>6444</v>
      </c>
      <c r="E11384" s="752" t="s">
        <v>430</v>
      </c>
      <c r="F11384" s="752" t="s">
        <v>1698</v>
      </c>
    </row>
    <row r="11385" spans="2:6" x14ac:dyDescent="0.35">
      <c r="B11385" s="752" t="s">
        <v>1700</v>
      </c>
      <c r="C11385" s="752">
        <v>4850</v>
      </c>
      <c r="D11385" s="343" t="s">
        <v>6443</v>
      </c>
      <c r="E11385" s="752" t="s">
        <v>430</v>
      </c>
      <c r="F11385" s="752" t="s">
        <v>1698</v>
      </c>
    </row>
    <row r="11386" spans="2:6" x14ac:dyDescent="0.35">
      <c r="B11386" s="752" t="s">
        <v>1700</v>
      </c>
      <c r="C11386" s="752">
        <v>4850</v>
      </c>
      <c r="D11386" s="343" t="s">
        <v>6442</v>
      </c>
      <c r="E11386" s="752" t="s">
        <v>430</v>
      </c>
      <c r="F11386" s="752" t="s">
        <v>1698</v>
      </c>
    </row>
    <row r="11387" spans="2:6" x14ac:dyDescent="0.35">
      <c r="B11387" s="752" t="s">
        <v>1700</v>
      </c>
      <c r="C11387" s="752">
        <v>4850</v>
      </c>
      <c r="D11387" s="343" t="s">
        <v>3598</v>
      </c>
      <c r="E11387" s="752" t="s">
        <v>430</v>
      </c>
      <c r="F11387" s="752" t="s">
        <v>1698</v>
      </c>
    </row>
    <row r="11388" spans="2:6" x14ac:dyDescent="0.35">
      <c r="B11388" s="752" t="s">
        <v>1700</v>
      </c>
      <c r="C11388" s="752">
        <v>4850</v>
      </c>
      <c r="D11388" s="343" t="s">
        <v>6441</v>
      </c>
      <c r="E11388" s="752" t="s">
        <v>430</v>
      </c>
      <c r="F11388" s="752" t="s">
        <v>1698</v>
      </c>
    </row>
    <row r="11389" spans="2:6" x14ac:dyDescent="0.35">
      <c r="B11389" s="752" t="s">
        <v>1700</v>
      </c>
      <c r="C11389" s="752">
        <v>4850</v>
      </c>
      <c r="D11389" s="343" t="s">
        <v>6440</v>
      </c>
      <c r="E11389" s="752" t="s">
        <v>430</v>
      </c>
      <c r="F11389" s="752" t="s">
        <v>1698</v>
      </c>
    </row>
    <row r="11390" spans="2:6" x14ac:dyDescent="0.35">
      <c r="B11390" s="752" t="s">
        <v>1700</v>
      </c>
      <c r="C11390" s="752">
        <v>4850</v>
      </c>
      <c r="D11390" s="343" t="s">
        <v>6439</v>
      </c>
      <c r="E11390" s="752" t="s">
        <v>430</v>
      </c>
      <c r="F11390" s="752" t="s">
        <v>1698</v>
      </c>
    </row>
    <row r="11391" spans="2:6" x14ac:dyDescent="0.35">
      <c r="B11391" s="752" t="s">
        <v>1700</v>
      </c>
      <c r="C11391" s="752">
        <v>4850</v>
      </c>
      <c r="D11391" s="343" t="s">
        <v>6438</v>
      </c>
      <c r="E11391" s="752" t="s">
        <v>430</v>
      </c>
      <c r="F11391" s="752" t="s">
        <v>1698</v>
      </c>
    </row>
    <row r="11392" spans="2:6" x14ac:dyDescent="0.35">
      <c r="B11392" s="752" t="s">
        <v>1700</v>
      </c>
      <c r="C11392" s="752">
        <v>4850</v>
      </c>
      <c r="D11392" s="343" t="s">
        <v>6437</v>
      </c>
      <c r="E11392" s="752" t="s">
        <v>430</v>
      </c>
      <c r="F11392" s="752" t="s">
        <v>1698</v>
      </c>
    </row>
    <row r="11393" spans="2:6" x14ac:dyDescent="0.35">
      <c r="B11393" s="752" t="s">
        <v>1700</v>
      </c>
      <c r="C11393" s="752">
        <v>4850</v>
      </c>
      <c r="D11393" s="343" t="s">
        <v>6436</v>
      </c>
      <c r="E11393" s="752" t="s">
        <v>430</v>
      </c>
      <c r="F11393" s="752" t="s">
        <v>1698</v>
      </c>
    </row>
    <row r="11394" spans="2:6" x14ac:dyDescent="0.35">
      <c r="B11394" s="752" t="s">
        <v>1700</v>
      </c>
      <c r="C11394" s="752">
        <v>4850</v>
      </c>
      <c r="D11394" s="343" t="s">
        <v>6435</v>
      </c>
      <c r="E11394" s="752" t="s">
        <v>430</v>
      </c>
      <c r="F11394" s="752" t="s">
        <v>1698</v>
      </c>
    </row>
    <row r="11395" spans="2:6" x14ac:dyDescent="0.35">
      <c r="B11395" s="752" t="s">
        <v>1700</v>
      </c>
      <c r="C11395" s="752">
        <v>4850</v>
      </c>
      <c r="D11395" s="343" t="s">
        <v>6434</v>
      </c>
      <c r="E11395" s="752" t="s">
        <v>430</v>
      </c>
      <c r="F11395" s="752" t="s">
        <v>1698</v>
      </c>
    </row>
    <row r="11396" spans="2:6" x14ac:dyDescent="0.35">
      <c r="B11396" s="752" t="s">
        <v>1700</v>
      </c>
      <c r="C11396" s="752">
        <v>4850</v>
      </c>
      <c r="D11396" s="343" t="s">
        <v>6433</v>
      </c>
      <c r="E11396" s="752" t="s">
        <v>430</v>
      </c>
      <c r="F11396" s="752" t="s">
        <v>1698</v>
      </c>
    </row>
    <row r="11397" spans="2:6" x14ac:dyDescent="0.35">
      <c r="B11397" s="752" t="s">
        <v>1700</v>
      </c>
      <c r="C11397" s="752">
        <v>4850</v>
      </c>
      <c r="D11397" s="343" t="s">
        <v>6432</v>
      </c>
      <c r="E11397" s="752" t="s">
        <v>430</v>
      </c>
      <c r="F11397" s="752" t="s">
        <v>1698</v>
      </c>
    </row>
    <row r="11398" spans="2:6" x14ac:dyDescent="0.35">
      <c r="B11398" s="752" t="s">
        <v>1700</v>
      </c>
      <c r="C11398" s="752">
        <v>4850</v>
      </c>
      <c r="D11398" s="343" t="s">
        <v>6431</v>
      </c>
      <c r="E11398" s="752" t="s">
        <v>430</v>
      </c>
      <c r="F11398" s="752" t="s">
        <v>1698</v>
      </c>
    </row>
    <row r="11399" spans="2:6" x14ac:dyDescent="0.35">
      <c r="B11399" s="752" t="s">
        <v>1700</v>
      </c>
      <c r="C11399" s="752">
        <v>4850</v>
      </c>
      <c r="D11399" s="343" t="s">
        <v>6430</v>
      </c>
      <c r="E11399" s="752" t="s">
        <v>430</v>
      </c>
      <c r="F11399" s="752" t="s">
        <v>1698</v>
      </c>
    </row>
    <row r="11400" spans="2:6" x14ac:dyDescent="0.35">
      <c r="B11400" s="752" t="s">
        <v>1700</v>
      </c>
      <c r="C11400" s="752">
        <v>4850</v>
      </c>
      <c r="D11400" s="343" t="s">
        <v>6429</v>
      </c>
      <c r="E11400" s="752" t="s">
        <v>430</v>
      </c>
      <c r="F11400" s="752" t="s">
        <v>1698</v>
      </c>
    </row>
    <row r="11401" spans="2:6" x14ac:dyDescent="0.35">
      <c r="B11401" s="752" t="s">
        <v>1700</v>
      </c>
      <c r="C11401" s="752">
        <v>4850</v>
      </c>
      <c r="D11401" s="343" t="s">
        <v>6428</v>
      </c>
      <c r="E11401" s="752" t="s">
        <v>430</v>
      </c>
      <c r="F11401" s="752" t="s">
        <v>1698</v>
      </c>
    </row>
    <row r="11402" spans="2:6" x14ac:dyDescent="0.35">
      <c r="B11402" s="752" t="s">
        <v>1700</v>
      </c>
      <c r="C11402" s="752">
        <v>4850</v>
      </c>
      <c r="D11402" s="343" t="s">
        <v>6427</v>
      </c>
      <c r="E11402" s="752" t="s">
        <v>430</v>
      </c>
      <c r="F11402" s="752" t="s">
        <v>1698</v>
      </c>
    </row>
    <row r="11403" spans="2:6" x14ac:dyDescent="0.35">
      <c r="B11403" s="752" t="s">
        <v>1700</v>
      </c>
      <c r="C11403" s="752">
        <v>4850</v>
      </c>
      <c r="D11403" s="343" t="s">
        <v>6426</v>
      </c>
      <c r="E11403" s="752" t="s">
        <v>430</v>
      </c>
      <c r="F11403" s="752" t="s">
        <v>1698</v>
      </c>
    </row>
    <row r="11404" spans="2:6" x14ac:dyDescent="0.35">
      <c r="B11404" s="752" t="s">
        <v>1700</v>
      </c>
      <c r="C11404" s="752">
        <v>4850</v>
      </c>
      <c r="D11404" s="343" t="s">
        <v>6425</v>
      </c>
      <c r="E11404" s="752" t="s">
        <v>430</v>
      </c>
      <c r="F11404" s="752" t="s">
        <v>1698</v>
      </c>
    </row>
    <row r="11405" spans="2:6" x14ac:dyDescent="0.35">
      <c r="B11405" s="752" t="s">
        <v>1700</v>
      </c>
      <c r="C11405" s="752">
        <v>4850</v>
      </c>
      <c r="D11405" s="343" t="s">
        <v>6424</v>
      </c>
      <c r="E11405" s="752" t="s">
        <v>430</v>
      </c>
      <c r="F11405" s="752" t="s">
        <v>1698</v>
      </c>
    </row>
    <row r="11406" spans="2:6" x14ac:dyDescent="0.35">
      <c r="B11406" s="752" t="s">
        <v>1700</v>
      </c>
      <c r="C11406" s="752">
        <v>4850</v>
      </c>
      <c r="D11406" s="343" t="s">
        <v>6423</v>
      </c>
      <c r="E11406" s="752" t="s">
        <v>430</v>
      </c>
      <c r="F11406" s="752" t="s">
        <v>1698</v>
      </c>
    </row>
    <row r="11407" spans="2:6" x14ac:dyDescent="0.35">
      <c r="B11407" s="752" t="s">
        <v>1700</v>
      </c>
      <c r="C11407" s="752">
        <v>4850</v>
      </c>
      <c r="D11407" s="343" t="s">
        <v>6422</v>
      </c>
      <c r="E11407" s="752" t="s">
        <v>430</v>
      </c>
      <c r="F11407" s="752" t="s">
        <v>1698</v>
      </c>
    </row>
    <row r="11408" spans="2:6" x14ac:dyDescent="0.35">
      <c r="B11408" s="752" t="s">
        <v>1700</v>
      </c>
      <c r="C11408" s="752">
        <v>4850</v>
      </c>
      <c r="D11408" s="343" t="s">
        <v>6421</v>
      </c>
      <c r="E11408" s="752" t="s">
        <v>430</v>
      </c>
      <c r="F11408" s="752" t="s">
        <v>1698</v>
      </c>
    </row>
    <row r="11409" spans="2:9" x14ac:dyDescent="0.35">
      <c r="B11409" s="752" t="s">
        <v>1700</v>
      </c>
      <c r="C11409" s="752">
        <v>4850</v>
      </c>
      <c r="D11409" s="343" t="s">
        <v>6420</v>
      </c>
      <c r="E11409" s="752" t="s">
        <v>430</v>
      </c>
      <c r="F11409" s="752" t="s">
        <v>1698</v>
      </c>
    </row>
    <row r="11410" spans="2:9" x14ac:dyDescent="0.35">
      <c r="B11410" s="752" t="s">
        <v>1700</v>
      </c>
      <c r="C11410" s="752">
        <v>4852</v>
      </c>
      <c r="D11410" s="343" t="s">
        <v>6419</v>
      </c>
      <c r="E11410" s="752" t="s">
        <v>430</v>
      </c>
      <c r="F11410" s="752" t="s">
        <v>1698</v>
      </c>
    </row>
    <row r="11411" spans="2:9" x14ac:dyDescent="0.35">
      <c r="B11411" s="752" t="s">
        <v>1700</v>
      </c>
      <c r="C11411" s="752">
        <v>4852</v>
      </c>
      <c r="D11411" s="343" t="s">
        <v>6418</v>
      </c>
      <c r="E11411" s="752" t="s">
        <v>430</v>
      </c>
      <c r="F11411" s="752" t="s">
        <v>1698</v>
      </c>
    </row>
    <row r="11412" spans="2:9" x14ac:dyDescent="0.35">
      <c r="B11412" s="752" t="s">
        <v>1700</v>
      </c>
      <c r="C11412" s="752">
        <v>4852</v>
      </c>
      <c r="D11412" s="343" t="s">
        <v>6417</v>
      </c>
      <c r="E11412" s="752" t="s">
        <v>430</v>
      </c>
      <c r="F11412" s="752" t="s">
        <v>1698</v>
      </c>
    </row>
    <row r="11413" spans="2:9" x14ac:dyDescent="0.35">
      <c r="B11413" s="752" t="s">
        <v>1700</v>
      </c>
      <c r="C11413" s="752">
        <v>4852</v>
      </c>
      <c r="D11413" s="343" t="s">
        <v>6416</v>
      </c>
      <c r="E11413" s="752" t="s">
        <v>430</v>
      </c>
      <c r="F11413" s="752" t="s">
        <v>1698</v>
      </c>
    </row>
    <row r="11414" spans="2:9" x14ac:dyDescent="0.35">
      <c r="B11414" s="752" t="s">
        <v>1700</v>
      </c>
      <c r="C11414" s="752">
        <v>4852</v>
      </c>
      <c r="D11414" s="343" t="s">
        <v>6415</v>
      </c>
      <c r="E11414" s="752" t="s">
        <v>430</v>
      </c>
      <c r="F11414" s="752" t="s">
        <v>1698</v>
      </c>
    </row>
    <row r="11415" spans="2:9" x14ac:dyDescent="0.35">
      <c r="B11415" s="752" t="s">
        <v>1700</v>
      </c>
      <c r="C11415" s="752">
        <v>4852</v>
      </c>
      <c r="D11415" s="343" t="s">
        <v>6414</v>
      </c>
      <c r="E11415" s="752" t="s">
        <v>430</v>
      </c>
      <c r="F11415" s="752" t="s">
        <v>1698</v>
      </c>
    </row>
    <row r="11416" spans="2:9" x14ac:dyDescent="0.35">
      <c r="B11416" s="752" t="s">
        <v>1700</v>
      </c>
      <c r="C11416" s="752">
        <v>4852</v>
      </c>
      <c r="D11416" s="343" t="s">
        <v>6413</v>
      </c>
      <c r="E11416" s="752" t="s">
        <v>430</v>
      </c>
      <c r="F11416" s="752" t="s">
        <v>1698</v>
      </c>
    </row>
    <row r="11417" spans="2:9" x14ac:dyDescent="0.35">
      <c r="B11417" s="752" t="s">
        <v>1700</v>
      </c>
      <c r="C11417" s="752">
        <v>4852</v>
      </c>
      <c r="D11417" s="343" t="s">
        <v>6412</v>
      </c>
      <c r="E11417" s="752" t="s">
        <v>430</v>
      </c>
      <c r="F11417" s="752" t="s">
        <v>1698</v>
      </c>
    </row>
    <row r="11418" spans="2:9" x14ac:dyDescent="0.35">
      <c r="B11418" s="752" t="s">
        <v>1700</v>
      </c>
      <c r="C11418" s="752">
        <v>4852</v>
      </c>
      <c r="D11418" s="343" t="s">
        <v>6411</v>
      </c>
      <c r="E11418" s="752" t="s">
        <v>430</v>
      </c>
      <c r="F11418" s="752" t="s">
        <v>1698</v>
      </c>
    </row>
    <row r="11419" spans="2:9" x14ac:dyDescent="0.35">
      <c r="B11419" s="752" t="s">
        <v>1700</v>
      </c>
      <c r="C11419" s="752">
        <v>4852</v>
      </c>
      <c r="D11419" s="343" t="s">
        <v>6410</v>
      </c>
      <c r="E11419" s="752" t="s">
        <v>430</v>
      </c>
      <c r="F11419" s="752" t="s">
        <v>1698</v>
      </c>
    </row>
    <row r="11420" spans="2:9" x14ac:dyDescent="0.35">
      <c r="B11420" s="752" t="s">
        <v>1700</v>
      </c>
      <c r="C11420" s="752">
        <v>4854</v>
      </c>
      <c r="D11420" s="343" t="s">
        <v>6409</v>
      </c>
      <c r="E11420" s="752" t="s">
        <v>430</v>
      </c>
      <c r="F11420" s="752" t="s">
        <v>1698</v>
      </c>
    </row>
    <row r="11421" spans="2:9" x14ac:dyDescent="0.35">
      <c r="B11421" s="752" t="s">
        <v>1700</v>
      </c>
      <c r="C11421" s="752">
        <v>4854</v>
      </c>
      <c r="D11421" s="343" t="s">
        <v>6408</v>
      </c>
      <c r="E11421" s="752" t="s">
        <v>430</v>
      </c>
      <c r="F11421" s="752" t="s">
        <v>1698</v>
      </c>
    </row>
    <row r="11422" spans="2:9" x14ac:dyDescent="0.35">
      <c r="B11422" s="752" t="s">
        <v>1700</v>
      </c>
      <c r="C11422" s="752">
        <v>4854</v>
      </c>
      <c r="D11422" s="343" t="s">
        <v>6407</v>
      </c>
      <c r="E11422" s="752" t="s">
        <v>430</v>
      </c>
      <c r="F11422" s="752" t="s">
        <v>1698</v>
      </c>
    </row>
    <row r="11423" spans="2:9" x14ac:dyDescent="0.35">
      <c r="B11423" s="752" t="s">
        <v>1700</v>
      </c>
      <c r="C11423" s="752">
        <v>4854</v>
      </c>
      <c r="D11423" s="343" t="s">
        <v>6406</v>
      </c>
      <c r="E11423" s="752" t="s">
        <v>430</v>
      </c>
      <c r="F11423" s="752" t="s">
        <v>1698</v>
      </c>
    </row>
    <row r="11424" spans="2:9" s="757" customFormat="1" x14ac:dyDescent="0.35">
      <c r="B11424" s="752" t="s">
        <v>1700</v>
      </c>
      <c r="C11424" s="752">
        <v>4854</v>
      </c>
      <c r="D11424" s="343" t="s">
        <v>6405</v>
      </c>
      <c r="E11424" s="752" t="s">
        <v>430</v>
      </c>
      <c r="F11424" s="752" t="s">
        <v>1698</v>
      </c>
      <c r="I11424" s="758"/>
    </row>
    <row r="11425" spans="2:9" x14ac:dyDescent="0.35">
      <c r="B11425" s="752" t="s">
        <v>1700</v>
      </c>
      <c r="C11425" s="752">
        <v>4854</v>
      </c>
      <c r="D11425" s="343" t="s">
        <v>6404</v>
      </c>
      <c r="E11425" s="752" t="s">
        <v>430</v>
      </c>
      <c r="F11425" s="752" t="s">
        <v>1698</v>
      </c>
    </row>
    <row r="11426" spans="2:9" x14ac:dyDescent="0.35">
      <c r="B11426" s="752" t="s">
        <v>1700</v>
      </c>
      <c r="C11426" s="752">
        <v>4854</v>
      </c>
      <c r="D11426" s="343" t="s">
        <v>6403</v>
      </c>
      <c r="E11426" s="752" t="s">
        <v>430</v>
      </c>
      <c r="F11426" s="752" t="s">
        <v>1698</v>
      </c>
    </row>
    <row r="11427" spans="2:9" x14ac:dyDescent="0.35">
      <c r="B11427" s="752" t="s">
        <v>1700</v>
      </c>
      <c r="C11427" s="752">
        <v>4854</v>
      </c>
      <c r="D11427" s="343" t="s">
        <v>6402</v>
      </c>
      <c r="E11427" s="752" t="s">
        <v>430</v>
      </c>
      <c r="F11427" s="752" t="s">
        <v>1698</v>
      </c>
    </row>
    <row r="11428" spans="2:9" x14ac:dyDescent="0.35">
      <c r="B11428" s="752" t="s">
        <v>1700</v>
      </c>
      <c r="C11428" s="752">
        <v>4854</v>
      </c>
      <c r="D11428" s="343" t="s">
        <v>6401</v>
      </c>
      <c r="E11428" s="752" t="s">
        <v>430</v>
      </c>
      <c r="F11428" s="752" t="s">
        <v>1698</v>
      </c>
    </row>
    <row r="11429" spans="2:9" x14ac:dyDescent="0.35">
      <c r="B11429" s="752" t="s">
        <v>1700</v>
      </c>
      <c r="C11429" s="752">
        <v>4854</v>
      </c>
      <c r="D11429" s="343" t="s">
        <v>6400</v>
      </c>
      <c r="E11429" s="752" t="s">
        <v>430</v>
      </c>
      <c r="F11429" s="752" t="s">
        <v>1698</v>
      </c>
    </row>
    <row r="11430" spans="2:9" x14ac:dyDescent="0.35">
      <c r="B11430" s="752" t="s">
        <v>1700</v>
      </c>
      <c r="C11430" s="752">
        <v>4854</v>
      </c>
      <c r="D11430" s="343" t="s">
        <v>6399</v>
      </c>
      <c r="E11430" s="752" t="s">
        <v>430</v>
      </c>
      <c r="F11430" s="752" t="s">
        <v>1698</v>
      </c>
    </row>
    <row r="11431" spans="2:9" x14ac:dyDescent="0.35">
      <c r="B11431" s="752" t="s">
        <v>1700</v>
      </c>
      <c r="C11431" s="752">
        <v>4854</v>
      </c>
      <c r="D11431" s="343" t="s">
        <v>6398</v>
      </c>
      <c r="E11431" s="752" t="s">
        <v>430</v>
      </c>
      <c r="F11431" s="752" t="s">
        <v>1698</v>
      </c>
    </row>
    <row r="11432" spans="2:9" x14ac:dyDescent="0.35">
      <c r="B11432" s="752" t="s">
        <v>1700</v>
      </c>
      <c r="C11432" s="752">
        <v>4854</v>
      </c>
      <c r="D11432" s="343" t="s">
        <v>6397</v>
      </c>
      <c r="E11432" s="752" t="s">
        <v>430</v>
      </c>
      <c r="F11432" s="752" t="s">
        <v>1698</v>
      </c>
    </row>
    <row r="11433" spans="2:9" x14ac:dyDescent="0.35">
      <c r="B11433" s="752" t="s">
        <v>1700</v>
      </c>
      <c r="C11433" s="752">
        <v>4854</v>
      </c>
      <c r="D11433" s="343" t="s">
        <v>6396</v>
      </c>
      <c r="E11433" s="752" t="s">
        <v>430</v>
      </c>
      <c r="F11433" s="752" t="s">
        <v>1698</v>
      </c>
    </row>
    <row r="11434" spans="2:9" x14ac:dyDescent="0.35">
      <c r="B11434" s="752" t="s">
        <v>1700</v>
      </c>
      <c r="C11434" s="752">
        <v>4854</v>
      </c>
      <c r="D11434" s="343" t="s">
        <v>6395</v>
      </c>
      <c r="E11434" s="752" t="s">
        <v>430</v>
      </c>
      <c r="F11434" s="752" t="s">
        <v>1698</v>
      </c>
    </row>
    <row r="11435" spans="2:9" x14ac:dyDescent="0.35">
      <c r="B11435" s="752" t="s">
        <v>1700</v>
      </c>
      <c r="C11435" s="752">
        <v>4854</v>
      </c>
      <c r="D11435" s="343" t="s">
        <v>6394</v>
      </c>
      <c r="E11435" s="752" t="s">
        <v>430</v>
      </c>
      <c r="F11435" s="752" t="s">
        <v>1698</v>
      </c>
    </row>
    <row r="11436" spans="2:9" s="757" customFormat="1" x14ac:dyDescent="0.35">
      <c r="B11436" s="752" t="s">
        <v>1700</v>
      </c>
      <c r="C11436" s="752">
        <v>4854</v>
      </c>
      <c r="D11436" s="343" t="s">
        <v>6393</v>
      </c>
      <c r="E11436" s="752" t="s">
        <v>430</v>
      </c>
      <c r="F11436" s="752" t="s">
        <v>1698</v>
      </c>
      <c r="I11436" s="758"/>
    </row>
    <row r="11437" spans="2:9" x14ac:dyDescent="0.35">
      <c r="B11437" s="752" t="s">
        <v>1700</v>
      </c>
      <c r="C11437" s="752">
        <v>4854</v>
      </c>
      <c r="D11437" s="343" t="s">
        <v>6392</v>
      </c>
      <c r="E11437" s="752" t="s">
        <v>430</v>
      </c>
      <c r="F11437" s="752" t="s">
        <v>1698</v>
      </c>
    </row>
    <row r="11438" spans="2:9" x14ac:dyDescent="0.35">
      <c r="B11438" s="752" t="s">
        <v>1700</v>
      </c>
      <c r="C11438" s="752">
        <v>4854</v>
      </c>
      <c r="D11438" s="343" t="s">
        <v>6391</v>
      </c>
      <c r="E11438" s="752" t="s">
        <v>430</v>
      </c>
      <c r="F11438" s="752" t="s">
        <v>1698</v>
      </c>
    </row>
    <row r="11439" spans="2:9" x14ac:dyDescent="0.35">
      <c r="B11439" s="752" t="s">
        <v>1700</v>
      </c>
      <c r="C11439" s="752">
        <v>4854</v>
      </c>
      <c r="D11439" s="343" t="s">
        <v>3813</v>
      </c>
      <c r="E11439" s="752" t="s">
        <v>430</v>
      </c>
      <c r="F11439" s="752" t="s">
        <v>1698</v>
      </c>
    </row>
    <row r="11440" spans="2:9" x14ac:dyDescent="0.35">
      <c r="B11440" s="752" t="s">
        <v>1700</v>
      </c>
      <c r="C11440" s="752">
        <v>4854</v>
      </c>
      <c r="D11440" s="343" t="s">
        <v>6390</v>
      </c>
      <c r="E11440" s="752" t="s">
        <v>430</v>
      </c>
      <c r="F11440" s="752" t="s">
        <v>1698</v>
      </c>
    </row>
    <row r="11441" spans="2:6" x14ac:dyDescent="0.35">
      <c r="B11441" s="752" t="s">
        <v>1700</v>
      </c>
      <c r="C11441" s="752">
        <v>4854</v>
      </c>
      <c r="D11441" s="343" t="s">
        <v>6389</v>
      </c>
      <c r="E11441" s="752" t="s">
        <v>430</v>
      </c>
      <c r="F11441" s="752" t="s">
        <v>1698</v>
      </c>
    </row>
    <row r="11442" spans="2:6" x14ac:dyDescent="0.35">
      <c r="B11442" s="752" t="s">
        <v>1700</v>
      </c>
      <c r="C11442" s="752">
        <v>4854</v>
      </c>
      <c r="D11442" s="343" t="s">
        <v>6388</v>
      </c>
      <c r="E11442" s="752" t="s">
        <v>430</v>
      </c>
      <c r="F11442" s="752" t="s">
        <v>1698</v>
      </c>
    </row>
    <row r="11443" spans="2:6" x14ac:dyDescent="0.35">
      <c r="B11443" s="752" t="s">
        <v>1700</v>
      </c>
      <c r="C11443" s="752">
        <v>4854</v>
      </c>
      <c r="D11443" s="343" t="s">
        <v>6387</v>
      </c>
      <c r="E11443" s="752" t="s">
        <v>430</v>
      </c>
      <c r="F11443" s="752" t="s">
        <v>1698</v>
      </c>
    </row>
    <row r="11444" spans="2:6" x14ac:dyDescent="0.35">
      <c r="B11444" s="752" t="s">
        <v>1700</v>
      </c>
      <c r="C11444" s="752">
        <v>4854</v>
      </c>
      <c r="D11444" s="343" t="s">
        <v>6386</v>
      </c>
      <c r="E11444" s="752" t="s">
        <v>430</v>
      </c>
      <c r="F11444" s="752" t="s">
        <v>1698</v>
      </c>
    </row>
    <row r="11445" spans="2:6" x14ac:dyDescent="0.35">
      <c r="B11445" s="752" t="s">
        <v>1700</v>
      </c>
      <c r="C11445" s="752">
        <v>4855</v>
      </c>
      <c r="D11445" s="343" t="s">
        <v>6385</v>
      </c>
      <c r="E11445" s="752" t="s">
        <v>430</v>
      </c>
      <c r="F11445" s="752" t="s">
        <v>1698</v>
      </c>
    </row>
    <row r="11446" spans="2:6" x14ac:dyDescent="0.35">
      <c r="B11446" s="752" t="s">
        <v>1700</v>
      </c>
      <c r="C11446" s="752">
        <v>4855</v>
      </c>
      <c r="D11446" s="343" t="s">
        <v>6384</v>
      </c>
      <c r="E11446" s="752" t="s">
        <v>430</v>
      </c>
      <c r="F11446" s="752" t="s">
        <v>1698</v>
      </c>
    </row>
    <row r="11447" spans="2:6" x14ac:dyDescent="0.35">
      <c r="B11447" s="752" t="s">
        <v>1700</v>
      </c>
      <c r="C11447" s="752">
        <v>4855</v>
      </c>
      <c r="D11447" s="343" t="s">
        <v>6383</v>
      </c>
      <c r="E11447" s="752" t="s">
        <v>430</v>
      </c>
      <c r="F11447" s="752" t="s">
        <v>1698</v>
      </c>
    </row>
    <row r="11448" spans="2:6" x14ac:dyDescent="0.35">
      <c r="B11448" s="752" t="s">
        <v>1700</v>
      </c>
      <c r="C11448" s="752">
        <v>4855</v>
      </c>
      <c r="D11448" s="343" t="s">
        <v>6382</v>
      </c>
      <c r="E11448" s="752" t="s">
        <v>430</v>
      </c>
      <c r="F11448" s="752" t="s">
        <v>1698</v>
      </c>
    </row>
    <row r="11449" spans="2:6" x14ac:dyDescent="0.35">
      <c r="B11449" s="752" t="s">
        <v>1700</v>
      </c>
      <c r="C11449" s="752">
        <v>4855</v>
      </c>
      <c r="D11449" s="343" t="s">
        <v>6381</v>
      </c>
      <c r="E11449" s="752" t="s">
        <v>430</v>
      </c>
      <c r="F11449" s="752" t="s">
        <v>1698</v>
      </c>
    </row>
    <row r="11450" spans="2:6" x14ac:dyDescent="0.35">
      <c r="B11450" s="752" t="s">
        <v>1700</v>
      </c>
      <c r="C11450" s="752">
        <v>4855</v>
      </c>
      <c r="D11450" s="343" t="s">
        <v>6380</v>
      </c>
      <c r="E11450" s="752" t="s">
        <v>430</v>
      </c>
      <c r="F11450" s="752" t="s">
        <v>1698</v>
      </c>
    </row>
    <row r="11451" spans="2:6" x14ac:dyDescent="0.35">
      <c r="B11451" s="752" t="s">
        <v>1700</v>
      </c>
      <c r="C11451" s="752">
        <v>4855</v>
      </c>
      <c r="D11451" s="343" t="s">
        <v>6379</v>
      </c>
      <c r="E11451" s="752" t="s">
        <v>430</v>
      </c>
      <c r="F11451" s="752" t="s">
        <v>1698</v>
      </c>
    </row>
    <row r="11452" spans="2:6" x14ac:dyDescent="0.35">
      <c r="B11452" s="752" t="s">
        <v>1700</v>
      </c>
      <c r="C11452" s="752">
        <v>4855</v>
      </c>
      <c r="D11452" s="343" t="s">
        <v>6378</v>
      </c>
      <c r="E11452" s="752" t="s">
        <v>430</v>
      </c>
      <c r="F11452" s="752" t="s">
        <v>1698</v>
      </c>
    </row>
    <row r="11453" spans="2:6" x14ac:dyDescent="0.35">
      <c r="B11453" s="752" t="s">
        <v>1700</v>
      </c>
      <c r="C11453" s="752">
        <v>4855</v>
      </c>
      <c r="D11453" s="343" t="s">
        <v>6377</v>
      </c>
      <c r="E11453" s="752" t="s">
        <v>430</v>
      </c>
      <c r="F11453" s="752" t="s">
        <v>1698</v>
      </c>
    </row>
    <row r="11454" spans="2:6" x14ac:dyDescent="0.35">
      <c r="B11454" s="752" t="s">
        <v>1700</v>
      </c>
      <c r="C11454" s="752">
        <v>4856</v>
      </c>
      <c r="D11454" s="343" t="s">
        <v>6376</v>
      </c>
      <c r="E11454" s="752" t="s">
        <v>430</v>
      </c>
      <c r="F11454" s="752" t="s">
        <v>1698</v>
      </c>
    </row>
    <row r="11455" spans="2:6" x14ac:dyDescent="0.35">
      <c r="B11455" s="752" t="s">
        <v>1700</v>
      </c>
      <c r="C11455" s="752">
        <v>4856</v>
      </c>
      <c r="D11455" s="343" t="s">
        <v>6375</v>
      </c>
      <c r="E11455" s="752" t="s">
        <v>430</v>
      </c>
      <c r="F11455" s="752" t="s">
        <v>1698</v>
      </c>
    </row>
    <row r="11456" spans="2:6" x14ac:dyDescent="0.35">
      <c r="B11456" s="752" t="s">
        <v>1700</v>
      </c>
      <c r="C11456" s="752">
        <v>4856</v>
      </c>
      <c r="D11456" s="343" t="s">
        <v>6374</v>
      </c>
      <c r="E11456" s="752" t="s">
        <v>430</v>
      </c>
      <c r="F11456" s="752" t="s">
        <v>1698</v>
      </c>
    </row>
    <row r="11457" spans="2:6" x14ac:dyDescent="0.35">
      <c r="B11457" s="752" t="s">
        <v>1700</v>
      </c>
      <c r="C11457" s="752">
        <v>4856</v>
      </c>
      <c r="D11457" s="343" t="s">
        <v>6373</v>
      </c>
      <c r="E11457" s="752" t="s">
        <v>430</v>
      </c>
      <c r="F11457" s="752" t="s">
        <v>1698</v>
      </c>
    </row>
    <row r="11458" spans="2:6" x14ac:dyDescent="0.35">
      <c r="B11458" s="752" t="s">
        <v>1700</v>
      </c>
      <c r="C11458" s="752">
        <v>4856</v>
      </c>
      <c r="D11458" s="343" t="s">
        <v>6372</v>
      </c>
      <c r="E11458" s="752" t="s">
        <v>430</v>
      </c>
      <c r="F11458" s="752" t="s">
        <v>1698</v>
      </c>
    </row>
    <row r="11459" spans="2:6" x14ac:dyDescent="0.35">
      <c r="B11459" s="752" t="s">
        <v>1700</v>
      </c>
      <c r="C11459" s="752">
        <v>4856</v>
      </c>
      <c r="D11459" s="343" t="s">
        <v>6371</v>
      </c>
      <c r="E11459" s="752" t="s">
        <v>430</v>
      </c>
      <c r="F11459" s="752" t="s">
        <v>1698</v>
      </c>
    </row>
    <row r="11460" spans="2:6" x14ac:dyDescent="0.35">
      <c r="B11460" s="752" t="s">
        <v>1700</v>
      </c>
      <c r="C11460" s="752">
        <v>4856</v>
      </c>
      <c r="D11460" s="343" t="s">
        <v>6370</v>
      </c>
      <c r="E11460" s="752" t="s">
        <v>430</v>
      </c>
      <c r="F11460" s="752" t="s">
        <v>1698</v>
      </c>
    </row>
    <row r="11461" spans="2:6" x14ac:dyDescent="0.35">
      <c r="B11461" s="752" t="s">
        <v>1700</v>
      </c>
      <c r="C11461" s="752">
        <v>4858</v>
      </c>
      <c r="D11461" s="343" t="s">
        <v>6369</v>
      </c>
      <c r="E11461" s="752" t="s">
        <v>430</v>
      </c>
      <c r="F11461" s="752" t="s">
        <v>1698</v>
      </c>
    </row>
    <row r="11462" spans="2:6" x14ac:dyDescent="0.35">
      <c r="B11462" s="752" t="s">
        <v>1700</v>
      </c>
      <c r="C11462" s="752">
        <v>4858</v>
      </c>
      <c r="D11462" s="343" t="s">
        <v>6368</v>
      </c>
      <c r="E11462" s="752" t="s">
        <v>430</v>
      </c>
      <c r="F11462" s="752" t="s">
        <v>1698</v>
      </c>
    </row>
    <row r="11463" spans="2:6" x14ac:dyDescent="0.35">
      <c r="B11463" s="752" t="s">
        <v>1700</v>
      </c>
      <c r="C11463" s="752">
        <v>4858</v>
      </c>
      <c r="D11463" s="343" t="s">
        <v>6367</v>
      </c>
      <c r="E11463" s="752" t="s">
        <v>430</v>
      </c>
      <c r="F11463" s="752" t="s">
        <v>1698</v>
      </c>
    </row>
    <row r="11464" spans="2:6" x14ac:dyDescent="0.35">
      <c r="B11464" s="752" t="s">
        <v>1700</v>
      </c>
      <c r="C11464" s="752">
        <v>4858</v>
      </c>
      <c r="D11464" s="343" t="s">
        <v>6366</v>
      </c>
      <c r="E11464" s="752" t="s">
        <v>430</v>
      </c>
      <c r="F11464" s="752" t="s">
        <v>1698</v>
      </c>
    </row>
    <row r="11465" spans="2:6" x14ac:dyDescent="0.35">
      <c r="B11465" s="752" t="s">
        <v>1700</v>
      </c>
      <c r="C11465" s="752">
        <v>4858</v>
      </c>
      <c r="D11465" s="343" t="s">
        <v>6365</v>
      </c>
      <c r="E11465" s="752" t="s">
        <v>430</v>
      </c>
      <c r="F11465" s="752" t="s">
        <v>1698</v>
      </c>
    </row>
    <row r="11466" spans="2:6" x14ac:dyDescent="0.35">
      <c r="B11466" s="752" t="s">
        <v>1700</v>
      </c>
      <c r="C11466" s="752">
        <v>4858</v>
      </c>
      <c r="D11466" s="343" t="s">
        <v>6364</v>
      </c>
      <c r="E11466" s="752" t="s">
        <v>430</v>
      </c>
      <c r="F11466" s="752" t="s">
        <v>1698</v>
      </c>
    </row>
    <row r="11467" spans="2:6" x14ac:dyDescent="0.35">
      <c r="B11467" s="752" t="s">
        <v>1700</v>
      </c>
      <c r="C11467" s="752">
        <v>4859</v>
      </c>
      <c r="D11467" s="343" t="s">
        <v>6363</v>
      </c>
      <c r="E11467" s="752" t="s">
        <v>430</v>
      </c>
      <c r="F11467" s="752" t="s">
        <v>1698</v>
      </c>
    </row>
    <row r="11468" spans="2:6" x14ac:dyDescent="0.35">
      <c r="B11468" s="752" t="s">
        <v>1700</v>
      </c>
      <c r="C11468" s="752">
        <v>4859</v>
      </c>
      <c r="D11468" s="343" t="s">
        <v>6362</v>
      </c>
      <c r="E11468" s="752" t="s">
        <v>430</v>
      </c>
      <c r="F11468" s="752" t="s">
        <v>1698</v>
      </c>
    </row>
    <row r="11469" spans="2:6" x14ac:dyDescent="0.35">
      <c r="B11469" s="752" t="s">
        <v>1700</v>
      </c>
      <c r="C11469" s="752">
        <v>4860</v>
      </c>
      <c r="D11469" s="343" t="s">
        <v>6361</v>
      </c>
      <c r="E11469" s="752" t="s">
        <v>430</v>
      </c>
      <c r="F11469" s="752" t="s">
        <v>1698</v>
      </c>
    </row>
    <row r="11470" spans="2:6" x14ac:dyDescent="0.35">
      <c r="B11470" s="752" t="s">
        <v>1700</v>
      </c>
      <c r="C11470" s="752">
        <v>4860</v>
      </c>
      <c r="D11470" s="343" t="s">
        <v>6360</v>
      </c>
      <c r="E11470" s="752" t="s">
        <v>430</v>
      </c>
      <c r="F11470" s="752" t="s">
        <v>1698</v>
      </c>
    </row>
    <row r="11471" spans="2:6" x14ac:dyDescent="0.35">
      <c r="B11471" s="752" t="s">
        <v>1700</v>
      </c>
      <c r="C11471" s="752">
        <v>4860</v>
      </c>
      <c r="D11471" s="343" t="s">
        <v>6359</v>
      </c>
      <c r="E11471" s="752" t="s">
        <v>430</v>
      </c>
      <c r="F11471" s="752" t="s">
        <v>1698</v>
      </c>
    </row>
    <row r="11472" spans="2:6" x14ac:dyDescent="0.35">
      <c r="B11472" s="752" t="s">
        <v>1700</v>
      </c>
      <c r="C11472" s="752">
        <v>4860</v>
      </c>
      <c r="D11472" s="343" t="s">
        <v>6358</v>
      </c>
      <c r="E11472" s="752" t="s">
        <v>430</v>
      </c>
      <c r="F11472" s="752" t="s">
        <v>1698</v>
      </c>
    </row>
    <row r="11473" spans="2:6" x14ac:dyDescent="0.35">
      <c r="B11473" s="752" t="s">
        <v>1700</v>
      </c>
      <c r="C11473" s="752">
        <v>4860</v>
      </c>
      <c r="D11473" s="343" t="s">
        <v>6357</v>
      </c>
      <c r="E11473" s="752" t="s">
        <v>430</v>
      </c>
      <c r="F11473" s="752" t="s">
        <v>1698</v>
      </c>
    </row>
    <row r="11474" spans="2:6" x14ac:dyDescent="0.35">
      <c r="B11474" s="752" t="s">
        <v>1700</v>
      </c>
      <c r="C11474" s="752">
        <v>4860</v>
      </c>
      <c r="D11474" s="343" t="s">
        <v>6356</v>
      </c>
      <c r="E11474" s="752" t="s">
        <v>430</v>
      </c>
      <c r="F11474" s="752" t="s">
        <v>1698</v>
      </c>
    </row>
    <row r="11475" spans="2:6" x14ac:dyDescent="0.35">
      <c r="B11475" s="752" t="s">
        <v>1700</v>
      </c>
      <c r="C11475" s="752">
        <v>4860</v>
      </c>
      <c r="D11475" s="343" t="s">
        <v>6355</v>
      </c>
      <c r="E11475" s="752" t="s">
        <v>430</v>
      </c>
      <c r="F11475" s="752" t="s">
        <v>1698</v>
      </c>
    </row>
    <row r="11476" spans="2:6" x14ac:dyDescent="0.35">
      <c r="B11476" s="752" t="s">
        <v>1700</v>
      </c>
      <c r="C11476" s="752">
        <v>4860</v>
      </c>
      <c r="D11476" s="343" t="s">
        <v>6354</v>
      </c>
      <c r="E11476" s="752" t="s">
        <v>430</v>
      </c>
      <c r="F11476" s="752" t="s">
        <v>1698</v>
      </c>
    </row>
    <row r="11477" spans="2:6" x14ac:dyDescent="0.35">
      <c r="B11477" s="752" t="s">
        <v>1700</v>
      </c>
      <c r="C11477" s="752">
        <v>4860</v>
      </c>
      <c r="D11477" s="343" t="s">
        <v>6353</v>
      </c>
      <c r="E11477" s="752" t="s">
        <v>430</v>
      </c>
      <c r="F11477" s="752" t="s">
        <v>1698</v>
      </c>
    </row>
    <row r="11478" spans="2:6" x14ac:dyDescent="0.35">
      <c r="B11478" s="752" t="s">
        <v>1700</v>
      </c>
      <c r="C11478" s="752">
        <v>4860</v>
      </c>
      <c r="D11478" s="343" t="s">
        <v>6352</v>
      </c>
      <c r="E11478" s="752" t="s">
        <v>430</v>
      </c>
      <c r="F11478" s="752" t="s">
        <v>1698</v>
      </c>
    </row>
    <row r="11479" spans="2:6" x14ac:dyDescent="0.35">
      <c r="B11479" s="752" t="s">
        <v>1700</v>
      </c>
      <c r="C11479" s="752">
        <v>4860</v>
      </c>
      <c r="D11479" s="343" t="s">
        <v>3697</v>
      </c>
      <c r="E11479" s="752" t="s">
        <v>430</v>
      </c>
      <c r="F11479" s="752" t="s">
        <v>1698</v>
      </c>
    </row>
    <row r="11480" spans="2:6" x14ac:dyDescent="0.35">
      <c r="B11480" s="752" t="s">
        <v>1700</v>
      </c>
      <c r="C11480" s="752">
        <v>4860</v>
      </c>
      <c r="D11480" s="343" t="s">
        <v>6351</v>
      </c>
      <c r="E11480" s="752" t="s">
        <v>430</v>
      </c>
      <c r="F11480" s="752" t="s">
        <v>1698</v>
      </c>
    </row>
    <row r="11481" spans="2:6" x14ac:dyDescent="0.35">
      <c r="B11481" s="752" t="s">
        <v>1700</v>
      </c>
      <c r="C11481" s="752">
        <v>4860</v>
      </c>
      <c r="D11481" s="343" t="s">
        <v>6350</v>
      </c>
      <c r="E11481" s="752" t="s">
        <v>430</v>
      </c>
      <c r="F11481" s="752" t="s">
        <v>1698</v>
      </c>
    </row>
    <row r="11482" spans="2:6" x14ac:dyDescent="0.35">
      <c r="B11482" s="752" t="s">
        <v>1700</v>
      </c>
      <c r="C11482" s="752">
        <v>4860</v>
      </c>
      <c r="D11482" s="343" t="s">
        <v>6349</v>
      </c>
      <c r="E11482" s="752" t="s">
        <v>430</v>
      </c>
      <c r="F11482" s="752" t="s">
        <v>1698</v>
      </c>
    </row>
    <row r="11483" spans="2:6" x14ac:dyDescent="0.35">
      <c r="B11483" s="752" t="s">
        <v>1700</v>
      </c>
      <c r="C11483" s="752">
        <v>4860</v>
      </c>
      <c r="D11483" s="343" t="s">
        <v>6348</v>
      </c>
      <c r="E11483" s="752" t="s">
        <v>430</v>
      </c>
      <c r="F11483" s="752" t="s">
        <v>1698</v>
      </c>
    </row>
    <row r="11484" spans="2:6" x14ac:dyDescent="0.35">
      <c r="B11484" s="752" t="s">
        <v>1700</v>
      </c>
      <c r="C11484" s="752">
        <v>4860</v>
      </c>
      <c r="D11484" s="343" t="s">
        <v>6347</v>
      </c>
      <c r="E11484" s="752" t="s">
        <v>430</v>
      </c>
      <c r="F11484" s="752" t="s">
        <v>1698</v>
      </c>
    </row>
    <row r="11485" spans="2:6" x14ac:dyDescent="0.35">
      <c r="B11485" s="752" t="s">
        <v>1700</v>
      </c>
      <c r="C11485" s="752">
        <v>4860</v>
      </c>
      <c r="D11485" s="343" t="s">
        <v>6346</v>
      </c>
      <c r="E11485" s="752" t="s">
        <v>430</v>
      </c>
      <c r="F11485" s="752" t="s">
        <v>1698</v>
      </c>
    </row>
    <row r="11486" spans="2:6" x14ac:dyDescent="0.35">
      <c r="B11486" s="752" t="s">
        <v>1700</v>
      </c>
      <c r="C11486" s="752">
        <v>4860</v>
      </c>
      <c r="D11486" s="343" t="s">
        <v>6345</v>
      </c>
      <c r="E11486" s="752" t="s">
        <v>430</v>
      </c>
      <c r="F11486" s="752" t="s">
        <v>1698</v>
      </c>
    </row>
    <row r="11487" spans="2:6" x14ac:dyDescent="0.35">
      <c r="B11487" s="752" t="s">
        <v>1700</v>
      </c>
      <c r="C11487" s="752">
        <v>4860</v>
      </c>
      <c r="D11487" s="343" t="s">
        <v>6344</v>
      </c>
      <c r="E11487" s="752" t="s">
        <v>430</v>
      </c>
      <c r="F11487" s="752" t="s">
        <v>1698</v>
      </c>
    </row>
    <row r="11488" spans="2:6" x14ac:dyDescent="0.35">
      <c r="B11488" s="752" t="s">
        <v>1700</v>
      </c>
      <c r="C11488" s="752">
        <v>4860</v>
      </c>
      <c r="D11488" s="343" t="s">
        <v>6343</v>
      </c>
      <c r="E11488" s="752" t="s">
        <v>430</v>
      </c>
      <c r="F11488" s="752" t="s">
        <v>1698</v>
      </c>
    </row>
    <row r="11489" spans="2:6" x14ac:dyDescent="0.35">
      <c r="B11489" s="752" t="s">
        <v>1700</v>
      </c>
      <c r="C11489" s="752">
        <v>4860</v>
      </c>
      <c r="D11489" s="343" t="s">
        <v>6342</v>
      </c>
      <c r="E11489" s="752" t="s">
        <v>430</v>
      </c>
      <c r="F11489" s="752" t="s">
        <v>1698</v>
      </c>
    </row>
    <row r="11490" spans="2:6" x14ac:dyDescent="0.35">
      <c r="B11490" s="752" t="s">
        <v>1700</v>
      </c>
      <c r="C11490" s="752">
        <v>4860</v>
      </c>
      <c r="D11490" s="343" t="s">
        <v>6341</v>
      </c>
      <c r="E11490" s="752" t="s">
        <v>430</v>
      </c>
      <c r="F11490" s="752" t="s">
        <v>1698</v>
      </c>
    </row>
    <row r="11491" spans="2:6" x14ac:dyDescent="0.35">
      <c r="B11491" s="752" t="s">
        <v>1700</v>
      </c>
      <c r="C11491" s="752">
        <v>4860</v>
      </c>
      <c r="D11491" s="343" t="s">
        <v>6340</v>
      </c>
      <c r="E11491" s="752" t="s">
        <v>430</v>
      </c>
      <c r="F11491" s="752" t="s">
        <v>1698</v>
      </c>
    </row>
    <row r="11492" spans="2:6" x14ac:dyDescent="0.35">
      <c r="B11492" s="752" t="s">
        <v>1700</v>
      </c>
      <c r="C11492" s="752">
        <v>4860</v>
      </c>
      <c r="D11492" s="343" t="s">
        <v>6339</v>
      </c>
      <c r="E11492" s="752" t="s">
        <v>430</v>
      </c>
      <c r="F11492" s="752" t="s">
        <v>1698</v>
      </c>
    </row>
    <row r="11493" spans="2:6" x14ac:dyDescent="0.35">
      <c r="B11493" s="752" t="s">
        <v>1700</v>
      </c>
      <c r="C11493" s="752">
        <v>4860</v>
      </c>
      <c r="D11493" s="343" t="s">
        <v>6338</v>
      </c>
      <c r="E11493" s="752" t="s">
        <v>430</v>
      </c>
      <c r="F11493" s="752" t="s">
        <v>1698</v>
      </c>
    </row>
    <row r="11494" spans="2:6" x14ac:dyDescent="0.35">
      <c r="B11494" s="752" t="s">
        <v>1700</v>
      </c>
      <c r="C11494" s="752">
        <v>4860</v>
      </c>
      <c r="D11494" s="343" t="s">
        <v>6337</v>
      </c>
      <c r="E11494" s="752" t="s">
        <v>430</v>
      </c>
      <c r="F11494" s="752" t="s">
        <v>1698</v>
      </c>
    </row>
    <row r="11495" spans="2:6" x14ac:dyDescent="0.35">
      <c r="B11495" s="752" t="s">
        <v>1700</v>
      </c>
      <c r="C11495" s="752">
        <v>4860</v>
      </c>
      <c r="D11495" s="343" t="s">
        <v>6336</v>
      </c>
      <c r="E11495" s="752" t="s">
        <v>430</v>
      </c>
      <c r="F11495" s="752" t="s">
        <v>1698</v>
      </c>
    </row>
    <row r="11496" spans="2:6" x14ac:dyDescent="0.35">
      <c r="B11496" s="752" t="s">
        <v>1700</v>
      </c>
      <c r="C11496" s="752">
        <v>4860</v>
      </c>
      <c r="D11496" s="343" t="s">
        <v>6335</v>
      </c>
      <c r="E11496" s="752" t="s">
        <v>430</v>
      </c>
      <c r="F11496" s="752" t="s">
        <v>1698</v>
      </c>
    </row>
    <row r="11497" spans="2:6" x14ac:dyDescent="0.35">
      <c r="B11497" s="752" t="s">
        <v>1700</v>
      </c>
      <c r="C11497" s="752">
        <v>4860</v>
      </c>
      <c r="D11497" s="343" t="s">
        <v>6334</v>
      </c>
      <c r="E11497" s="752" t="s">
        <v>430</v>
      </c>
      <c r="F11497" s="752" t="s">
        <v>1698</v>
      </c>
    </row>
    <row r="11498" spans="2:6" x14ac:dyDescent="0.35">
      <c r="B11498" s="752" t="s">
        <v>1700</v>
      </c>
      <c r="C11498" s="752">
        <v>4860</v>
      </c>
      <c r="D11498" s="343" t="s">
        <v>6333</v>
      </c>
      <c r="E11498" s="752" t="s">
        <v>430</v>
      </c>
      <c r="F11498" s="752" t="s">
        <v>1698</v>
      </c>
    </row>
    <row r="11499" spans="2:6" x14ac:dyDescent="0.35">
      <c r="B11499" s="752" t="s">
        <v>1700</v>
      </c>
      <c r="C11499" s="752">
        <v>4860</v>
      </c>
      <c r="D11499" s="343" t="s">
        <v>6332</v>
      </c>
      <c r="E11499" s="752" t="s">
        <v>430</v>
      </c>
      <c r="F11499" s="752" t="s">
        <v>1698</v>
      </c>
    </row>
    <row r="11500" spans="2:6" x14ac:dyDescent="0.35">
      <c r="B11500" s="752" t="s">
        <v>1700</v>
      </c>
      <c r="C11500" s="752">
        <v>4860</v>
      </c>
      <c r="D11500" s="343" t="s">
        <v>6331</v>
      </c>
      <c r="E11500" s="752" t="s">
        <v>430</v>
      </c>
      <c r="F11500" s="752" t="s">
        <v>1698</v>
      </c>
    </row>
    <row r="11501" spans="2:6" x14ac:dyDescent="0.35">
      <c r="B11501" s="752" t="s">
        <v>1700</v>
      </c>
      <c r="C11501" s="752">
        <v>4860</v>
      </c>
      <c r="D11501" s="343" t="s">
        <v>6330</v>
      </c>
      <c r="E11501" s="752" t="s">
        <v>430</v>
      </c>
      <c r="F11501" s="752" t="s">
        <v>1698</v>
      </c>
    </row>
    <row r="11502" spans="2:6" x14ac:dyDescent="0.35">
      <c r="B11502" s="752" t="s">
        <v>1700</v>
      </c>
      <c r="C11502" s="752">
        <v>4860</v>
      </c>
      <c r="D11502" s="343" t="s">
        <v>6329</v>
      </c>
      <c r="E11502" s="752" t="s">
        <v>430</v>
      </c>
      <c r="F11502" s="752" t="s">
        <v>1698</v>
      </c>
    </row>
    <row r="11503" spans="2:6" x14ac:dyDescent="0.35">
      <c r="B11503" s="752" t="s">
        <v>1700</v>
      </c>
      <c r="C11503" s="752">
        <v>4860</v>
      </c>
      <c r="D11503" s="343" t="s">
        <v>6328</v>
      </c>
      <c r="E11503" s="752" t="s">
        <v>430</v>
      </c>
      <c r="F11503" s="752" t="s">
        <v>1698</v>
      </c>
    </row>
    <row r="11504" spans="2:6" x14ac:dyDescent="0.35">
      <c r="B11504" s="752" t="s">
        <v>1700</v>
      </c>
      <c r="C11504" s="752">
        <v>4860</v>
      </c>
      <c r="D11504" s="343" t="s">
        <v>6327</v>
      </c>
      <c r="E11504" s="752" t="s">
        <v>430</v>
      </c>
      <c r="F11504" s="752" t="s">
        <v>1698</v>
      </c>
    </row>
    <row r="11505" spans="2:9" x14ac:dyDescent="0.35">
      <c r="B11505" s="752" t="s">
        <v>1700</v>
      </c>
      <c r="C11505" s="752">
        <v>4860</v>
      </c>
      <c r="D11505" s="343" t="s">
        <v>6326</v>
      </c>
      <c r="E11505" s="752" t="s">
        <v>430</v>
      </c>
      <c r="F11505" s="752" t="s">
        <v>1698</v>
      </c>
    </row>
    <row r="11506" spans="2:9" x14ac:dyDescent="0.35">
      <c r="B11506" s="752" t="s">
        <v>1700</v>
      </c>
      <c r="C11506" s="752">
        <v>4861</v>
      </c>
      <c r="D11506" s="343" t="s">
        <v>6325</v>
      </c>
      <c r="E11506" s="752" t="s">
        <v>430</v>
      </c>
      <c r="F11506" s="752" t="s">
        <v>1698</v>
      </c>
    </row>
    <row r="11507" spans="2:9" x14ac:dyDescent="0.35">
      <c r="B11507" s="752" t="s">
        <v>1700</v>
      </c>
      <c r="C11507" s="752">
        <v>4861</v>
      </c>
      <c r="D11507" s="343" t="s">
        <v>6324</v>
      </c>
      <c r="E11507" s="752" t="s">
        <v>430</v>
      </c>
      <c r="F11507" s="752" t="s">
        <v>1698</v>
      </c>
    </row>
    <row r="11508" spans="2:9" s="757" customFormat="1" x14ac:dyDescent="0.35">
      <c r="B11508" s="752" t="s">
        <v>1700</v>
      </c>
      <c r="C11508" s="752">
        <v>4861</v>
      </c>
      <c r="D11508" s="343" t="s">
        <v>6323</v>
      </c>
      <c r="E11508" s="752" t="s">
        <v>430</v>
      </c>
      <c r="F11508" s="752" t="s">
        <v>1698</v>
      </c>
      <c r="I11508" s="758"/>
    </row>
    <row r="11509" spans="2:9" x14ac:dyDescent="0.35">
      <c r="B11509" s="752" t="s">
        <v>1700</v>
      </c>
      <c r="C11509" s="752">
        <v>4865</v>
      </c>
      <c r="D11509" s="343" t="s">
        <v>6322</v>
      </c>
      <c r="E11509" s="752" t="s">
        <v>430</v>
      </c>
      <c r="F11509" s="752" t="s">
        <v>1711</v>
      </c>
    </row>
    <row r="11510" spans="2:9" x14ac:dyDescent="0.35">
      <c r="B11510" s="752" t="s">
        <v>1700</v>
      </c>
      <c r="C11510" s="752">
        <v>4865</v>
      </c>
      <c r="D11510" s="343" t="s">
        <v>6321</v>
      </c>
      <c r="E11510" s="752" t="s">
        <v>430</v>
      </c>
      <c r="F11510" s="752" t="s">
        <v>1711</v>
      </c>
    </row>
    <row r="11511" spans="2:9" x14ac:dyDescent="0.35">
      <c r="B11511" s="752" t="s">
        <v>1700</v>
      </c>
      <c r="C11511" s="752">
        <v>4865</v>
      </c>
      <c r="D11511" s="343" t="s">
        <v>6320</v>
      </c>
      <c r="E11511" s="752" t="s">
        <v>430</v>
      </c>
      <c r="F11511" s="752" t="s">
        <v>1711</v>
      </c>
    </row>
    <row r="11512" spans="2:9" x14ac:dyDescent="0.35">
      <c r="B11512" s="752" t="s">
        <v>1700</v>
      </c>
      <c r="C11512" s="752">
        <v>4865</v>
      </c>
      <c r="D11512" s="343" t="s">
        <v>6319</v>
      </c>
      <c r="E11512" s="752" t="s">
        <v>430</v>
      </c>
      <c r="F11512" s="752" t="s">
        <v>1711</v>
      </c>
    </row>
    <row r="11513" spans="2:9" x14ac:dyDescent="0.35">
      <c r="B11513" s="752" t="s">
        <v>1700</v>
      </c>
      <c r="C11513" s="752">
        <v>4865</v>
      </c>
      <c r="D11513" s="343" t="s">
        <v>6318</v>
      </c>
      <c r="E11513" s="752" t="s">
        <v>430</v>
      </c>
      <c r="F11513" s="752" t="s">
        <v>1711</v>
      </c>
    </row>
    <row r="11514" spans="2:9" x14ac:dyDescent="0.35">
      <c r="B11514" s="752" t="s">
        <v>1700</v>
      </c>
      <c r="C11514" s="752">
        <v>4868</v>
      </c>
      <c r="D11514" s="343" t="s">
        <v>6317</v>
      </c>
      <c r="E11514" s="752" t="s">
        <v>430</v>
      </c>
      <c r="F11514" s="752" t="s">
        <v>1711</v>
      </c>
    </row>
    <row r="11515" spans="2:9" x14ac:dyDescent="0.35">
      <c r="B11515" s="752" t="s">
        <v>1700</v>
      </c>
      <c r="C11515" s="752">
        <v>4868</v>
      </c>
      <c r="D11515" s="343" t="s">
        <v>3265</v>
      </c>
      <c r="E11515" s="752" t="s">
        <v>430</v>
      </c>
      <c r="F11515" s="752" t="s">
        <v>1711</v>
      </c>
    </row>
    <row r="11516" spans="2:9" x14ac:dyDescent="0.35">
      <c r="B11516" s="752" t="s">
        <v>1700</v>
      </c>
      <c r="C11516" s="752">
        <v>4868</v>
      </c>
      <c r="D11516" s="343" t="s">
        <v>6316</v>
      </c>
      <c r="E11516" s="752" t="s">
        <v>430</v>
      </c>
      <c r="F11516" s="752" t="s">
        <v>1711</v>
      </c>
    </row>
    <row r="11517" spans="2:9" x14ac:dyDescent="0.35">
      <c r="B11517" s="752" t="s">
        <v>1700</v>
      </c>
      <c r="C11517" s="752">
        <v>4868</v>
      </c>
      <c r="D11517" s="343" t="s">
        <v>6315</v>
      </c>
      <c r="E11517" s="752" t="s">
        <v>430</v>
      </c>
      <c r="F11517" s="752" t="s">
        <v>1711</v>
      </c>
    </row>
    <row r="11518" spans="2:9" x14ac:dyDescent="0.35">
      <c r="B11518" s="752" t="s">
        <v>1700</v>
      </c>
      <c r="C11518" s="752">
        <v>4869</v>
      </c>
      <c r="D11518" s="343" t="s">
        <v>6314</v>
      </c>
      <c r="E11518" s="752" t="s">
        <v>430</v>
      </c>
      <c r="F11518" s="752" t="s">
        <v>1711</v>
      </c>
    </row>
    <row r="11519" spans="2:9" x14ac:dyDescent="0.35">
      <c r="B11519" s="752" t="s">
        <v>1700</v>
      </c>
      <c r="C11519" s="752">
        <v>4869</v>
      </c>
      <c r="D11519" s="343" t="s">
        <v>6313</v>
      </c>
      <c r="E11519" s="752" t="s">
        <v>430</v>
      </c>
      <c r="F11519" s="752" t="s">
        <v>1711</v>
      </c>
    </row>
    <row r="11520" spans="2:9" x14ac:dyDescent="0.35">
      <c r="B11520" s="752" t="s">
        <v>1700</v>
      </c>
      <c r="C11520" s="752">
        <v>4869</v>
      </c>
      <c r="D11520" s="343" t="s">
        <v>6312</v>
      </c>
      <c r="E11520" s="752" t="s">
        <v>430</v>
      </c>
      <c r="F11520" s="752" t="s">
        <v>1711</v>
      </c>
    </row>
    <row r="11521" spans="2:6" x14ac:dyDescent="0.35">
      <c r="B11521" s="752" t="s">
        <v>1700</v>
      </c>
      <c r="C11521" s="752">
        <v>4869</v>
      </c>
      <c r="D11521" s="343" t="s">
        <v>6311</v>
      </c>
      <c r="E11521" s="752" t="s">
        <v>430</v>
      </c>
      <c r="F11521" s="752" t="s">
        <v>1711</v>
      </c>
    </row>
    <row r="11522" spans="2:6" x14ac:dyDescent="0.35">
      <c r="B11522" s="752" t="s">
        <v>1700</v>
      </c>
      <c r="C11522" s="752">
        <v>4870</v>
      </c>
      <c r="D11522" s="343" t="s">
        <v>6310</v>
      </c>
      <c r="E11522" s="752" t="s">
        <v>430</v>
      </c>
      <c r="F11522" s="752" t="s">
        <v>1711</v>
      </c>
    </row>
    <row r="11523" spans="2:6" x14ac:dyDescent="0.35">
      <c r="B11523" s="752" t="s">
        <v>1700</v>
      </c>
      <c r="C11523" s="752">
        <v>4870</v>
      </c>
      <c r="D11523" s="343" t="s">
        <v>6309</v>
      </c>
      <c r="E11523" s="752" t="s">
        <v>430</v>
      </c>
      <c r="F11523" s="752" t="s">
        <v>1711</v>
      </c>
    </row>
    <row r="11524" spans="2:6" x14ac:dyDescent="0.35">
      <c r="B11524" s="752" t="s">
        <v>1700</v>
      </c>
      <c r="C11524" s="752">
        <v>4870</v>
      </c>
      <c r="D11524" s="343" t="s">
        <v>6308</v>
      </c>
      <c r="E11524" s="752" t="s">
        <v>430</v>
      </c>
      <c r="F11524" s="752" t="s">
        <v>1711</v>
      </c>
    </row>
    <row r="11525" spans="2:6" x14ac:dyDescent="0.35">
      <c r="B11525" s="752" t="s">
        <v>1700</v>
      </c>
      <c r="C11525" s="752">
        <v>4870</v>
      </c>
      <c r="D11525" s="343" t="s">
        <v>6307</v>
      </c>
      <c r="E11525" s="752" t="s">
        <v>430</v>
      </c>
      <c r="F11525" s="752" t="s">
        <v>1711</v>
      </c>
    </row>
    <row r="11526" spans="2:6" x14ac:dyDescent="0.35">
      <c r="B11526" s="752" t="s">
        <v>1700</v>
      </c>
      <c r="C11526" s="752">
        <v>4870</v>
      </c>
      <c r="D11526" s="343" t="s">
        <v>6306</v>
      </c>
      <c r="E11526" s="752" t="s">
        <v>430</v>
      </c>
      <c r="F11526" s="752" t="s">
        <v>1711</v>
      </c>
    </row>
    <row r="11527" spans="2:6" x14ac:dyDescent="0.35">
      <c r="B11527" s="752" t="s">
        <v>1700</v>
      </c>
      <c r="C11527" s="752">
        <v>4870</v>
      </c>
      <c r="D11527" s="343" t="s">
        <v>6305</v>
      </c>
      <c r="E11527" s="752" t="s">
        <v>430</v>
      </c>
      <c r="F11527" s="752" t="s">
        <v>1711</v>
      </c>
    </row>
    <row r="11528" spans="2:6" x14ac:dyDescent="0.35">
      <c r="B11528" s="752" t="s">
        <v>1700</v>
      </c>
      <c r="C11528" s="752">
        <v>4870</v>
      </c>
      <c r="D11528" s="343" t="s">
        <v>6304</v>
      </c>
      <c r="E11528" s="752" t="s">
        <v>430</v>
      </c>
      <c r="F11528" s="752" t="s">
        <v>1711</v>
      </c>
    </row>
    <row r="11529" spans="2:6" x14ac:dyDescent="0.35">
      <c r="B11529" s="752" t="s">
        <v>1700</v>
      </c>
      <c r="C11529" s="752">
        <v>4870</v>
      </c>
      <c r="D11529" s="343" t="s">
        <v>6218</v>
      </c>
      <c r="E11529" s="752" t="s">
        <v>430</v>
      </c>
      <c r="F11529" s="752" t="s">
        <v>1711</v>
      </c>
    </row>
    <row r="11530" spans="2:6" x14ac:dyDescent="0.35">
      <c r="B11530" s="752" t="s">
        <v>1700</v>
      </c>
      <c r="C11530" s="752">
        <v>4870</v>
      </c>
      <c r="D11530" s="343" t="s">
        <v>6303</v>
      </c>
      <c r="E11530" s="752" t="s">
        <v>430</v>
      </c>
      <c r="F11530" s="752" t="s">
        <v>1711</v>
      </c>
    </row>
    <row r="11531" spans="2:6" x14ac:dyDescent="0.35">
      <c r="B11531" s="752" t="s">
        <v>1700</v>
      </c>
      <c r="C11531" s="752">
        <v>4870</v>
      </c>
      <c r="D11531" s="343" t="s">
        <v>6302</v>
      </c>
      <c r="E11531" s="752" t="s">
        <v>430</v>
      </c>
      <c r="F11531" s="752" t="s">
        <v>1711</v>
      </c>
    </row>
    <row r="11532" spans="2:6" x14ac:dyDescent="0.35">
      <c r="B11532" s="752" t="s">
        <v>1700</v>
      </c>
      <c r="C11532" s="752">
        <v>4870</v>
      </c>
      <c r="D11532" s="343" t="s">
        <v>6301</v>
      </c>
      <c r="E11532" s="752" t="s">
        <v>430</v>
      </c>
      <c r="F11532" s="752" t="s">
        <v>1711</v>
      </c>
    </row>
    <row r="11533" spans="2:6" x14ac:dyDescent="0.35">
      <c r="B11533" s="752" t="s">
        <v>1700</v>
      </c>
      <c r="C11533" s="752">
        <v>4870</v>
      </c>
      <c r="D11533" s="343" t="s">
        <v>6300</v>
      </c>
      <c r="E11533" s="752" t="s">
        <v>430</v>
      </c>
      <c r="F11533" s="752" t="s">
        <v>1711</v>
      </c>
    </row>
    <row r="11534" spans="2:6" x14ac:dyDescent="0.35">
      <c r="B11534" s="752" t="s">
        <v>1700</v>
      </c>
      <c r="C11534" s="752">
        <v>4870</v>
      </c>
      <c r="D11534" s="343" t="s">
        <v>6299</v>
      </c>
      <c r="E11534" s="752" t="s">
        <v>430</v>
      </c>
      <c r="F11534" s="752" t="s">
        <v>1711</v>
      </c>
    </row>
    <row r="11535" spans="2:6" x14ac:dyDescent="0.35">
      <c r="B11535" s="752" t="s">
        <v>1700</v>
      </c>
      <c r="C11535" s="752">
        <v>4870</v>
      </c>
      <c r="D11535" s="343" t="s">
        <v>6298</v>
      </c>
      <c r="E11535" s="752" t="s">
        <v>430</v>
      </c>
      <c r="F11535" s="752" t="s">
        <v>1711</v>
      </c>
    </row>
    <row r="11536" spans="2:6" x14ac:dyDescent="0.35">
      <c r="B11536" s="752" t="s">
        <v>1700</v>
      </c>
      <c r="C11536" s="752">
        <v>4870</v>
      </c>
      <c r="D11536" s="343" t="s">
        <v>6297</v>
      </c>
      <c r="E11536" s="752" t="s">
        <v>430</v>
      </c>
      <c r="F11536" s="752" t="s">
        <v>1711</v>
      </c>
    </row>
    <row r="11537" spans="2:6" x14ac:dyDescent="0.35">
      <c r="B11537" s="752" t="s">
        <v>1700</v>
      </c>
      <c r="C11537" s="752">
        <v>4870</v>
      </c>
      <c r="D11537" s="343" t="s">
        <v>6296</v>
      </c>
      <c r="E11537" s="752" t="s">
        <v>430</v>
      </c>
      <c r="F11537" s="752" t="s">
        <v>1711</v>
      </c>
    </row>
    <row r="11538" spans="2:6" x14ac:dyDescent="0.35">
      <c r="B11538" s="752" t="s">
        <v>1700</v>
      </c>
      <c r="C11538" s="752">
        <v>4870</v>
      </c>
      <c r="D11538" s="343" t="s">
        <v>4944</v>
      </c>
      <c r="E11538" s="752" t="s">
        <v>430</v>
      </c>
      <c r="F11538" s="752" t="s">
        <v>1711</v>
      </c>
    </row>
    <row r="11539" spans="2:6" x14ac:dyDescent="0.35">
      <c r="B11539" s="752" t="s">
        <v>1700</v>
      </c>
      <c r="C11539" s="752">
        <v>4870</v>
      </c>
      <c r="D11539" s="343" t="s">
        <v>6295</v>
      </c>
      <c r="E11539" s="752" t="s">
        <v>430</v>
      </c>
      <c r="F11539" s="752" t="s">
        <v>1711</v>
      </c>
    </row>
    <row r="11540" spans="2:6" x14ac:dyDescent="0.35">
      <c r="B11540" s="752" t="s">
        <v>1700</v>
      </c>
      <c r="C11540" s="752">
        <v>4870</v>
      </c>
      <c r="D11540" s="343" t="s">
        <v>6294</v>
      </c>
      <c r="E11540" s="752" t="s">
        <v>430</v>
      </c>
      <c r="F11540" s="752" t="s">
        <v>1711</v>
      </c>
    </row>
    <row r="11541" spans="2:6" x14ac:dyDescent="0.35">
      <c r="B11541" s="752" t="s">
        <v>1700</v>
      </c>
      <c r="C11541" s="752">
        <v>4870</v>
      </c>
      <c r="D11541" s="343" t="s">
        <v>6293</v>
      </c>
      <c r="E11541" s="752" t="s">
        <v>430</v>
      </c>
      <c r="F11541" s="752" t="s">
        <v>1711</v>
      </c>
    </row>
    <row r="11542" spans="2:6" x14ac:dyDescent="0.35">
      <c r="B11542" s="752" t="s">
        <v>1700</v>
      </c>
      <c r="C11542" s="752">
        <v>4870</v>
      </c>
      <c r="D11542" s="343" t="s">
        <v>6292</v>
      </c>
      <c r="E11542" s="752" t="s">
        <v>430</v>
      </c>
      <c r="F11542" s="752" t="s">
        <v>1711</v>
      </c>
    </row>
    <row r="11543" spans="2:6" x14ac:dyDescent="0.35">
      <c r="B11543" s="752" t="s">
        <v>1700</v>
      </c>
      <c r="C11543" s="752">
        <v>4870</v>
      </c>
      <c r="D11543" s="343" t="s">
        <v>6291</v>
      </c>
      <c r="E11543" s="752" t="s">
        <v>430</v>
      </c>
      <c r="F11543" s="752" t="s">
        <v>1711</v>
      </c>
    </row>
    <row r="11544" spans="2:6" x14ac:dyDescent="0.35">
      <c r="B11544" s="752" t="s">
        <v>1700</v>
      </c>
      <c r="C11544" s="752">
        <v>4870</v>
      </c>
      <c r="D11544" s="343" t="s">
        <v>6290</v>
      </c>
      <c r="E11544" s="752" t="s">
        <v>430</v>
      </c>
      <c r="F11544" s="752" t="s">
        <v>1711</v>
      </c>
    </row>
    <row r="11545" spans="2:6" x14ac:dyDescent="0.35">
      <c r="B11545" s="752" t="s">
        <v>1700</v>
      </c>
      <c r="C11545" s="752">
        <v>4870</v>
      </c>
      <c r="D11545" s="343" t="s">
        <v>6289</v>
      </c>
      <c r="E11545" s="752" t="s">
        <v>430</v>
      </c>
      <c r="F11545" s="752" t="s">
        <v>1711</v>
      </c>
    </row>
    <row r="11546" spans="2:6" x14ac:dyDescent="0.35">
      <c r="B11546" s="752" t="s">
        <v>1700</v>
      </c>
      <c r="C11546" s="752">
        <v>4870</v>
      </c>
      <c r="D11546" s="343" t="s">
        <v>6288</v>
      </c>
      <c r="E11546" s="752" t="s">
        <v>430</v>
      </c>
      <c r="F11546" s="752" t="s">
        <v>1711</v>
      </c>
    </row>
    <row r="11547" spans="2:6" x14ac:dyDescent="0.35">
      <c r="B11547" s="752" t="s">
        <v>1700</v>
      </c>
      <c r="C11547" s="752">
        <v>4871</v>
      </c>
      <c r="D11547" s="343" t="s">
        <v>6287</v>
      </c>
      <c r="E11547" s="752" t="s">
        <v>430</v>
      </c>
      <c r="F11547" s="752" t="s">
        <v>1698</v>
      </c>
    </row>
    <row r="11548" spans="2:6" x14ac:dyDescent="0.35">
      <c r="B11548" s="752" t="s">
        <v>1700</v>
      </c>
      <c r="C11548" s="752">
        <v>4871</v>
      </c>
      <c r="D11548" s="343" t="s">
        <v>6286</v>
      </c>
      <c r="E11548" s="752" t="s">
        <v>430</v>
      </c>
      <c r="F11548" s="752" t="s">
        <v>1698</v>
      </c>
    </row>
    <row r="11549" spans="2:6" x14ac:dyDescent="0.35">
      <c r="B11549" s="752" t="s">
        <v>1700</v>
      </c>
      <c r="C11549" s="752">
        <v>4871</v>
      </c>
      <c r="D11549" s="343" t="s">
        <v>6285</v>
      </c>
      <c r="E11549" s="752" t="s">
        <v>430</v>
      </c>
      <c r="F11549" s="752" t="s">
        <v>1698</v>
      </c>
    </row>
    <row r="11550" spans="2:6" x14ac:dyDescent="0.35">
      <c r="B11550" s="752" t="s">
        <v>1700</v>
      </c>
      <c r="C11550" s="752">
        <v>4871</v>
      </c>
      <c r="D11550" s="343" t="s">
        <v>6284</v>
      </c>
      <c r="E11550" s="752" t="s">
        <v>430</v>
      </c>
      <c r="F11550" s="752" t="s">
        <v>1698</v>
      </c>
    </row>
    <row r="11551" spans="2:6" x14ac:dyDescent="0.35">
      <c r="B11551" s="752" t="s">
        <v>1700</v>
      </c>
      <c r="C11551" s="752">
        <v>4871</v>
      </c>
      <c r="D11551" s="343" t="s">
        <v>6283</v>
      </c>
      <c r="E11551" s="752" t="s">
        <v>430</v>
      </c>
      <c r="F11551" s="752" t="s">
        <v>1698</v>
      </c>
    </row>
    <row r="11552" spans="2:6" x14ac:dyDescent="0.35">
      <c r="B11552" s="752" t="s">
        <v>1700</v>
      </c>
      <c r="C11552" s="752">
        <v>4871</v>
      </c>
      <c r="D11552" s="343" t="s">
        <v>6282</v>
      </c>
      <c r="E11552" s="752" t="s">
        <v>430</v>
      </c>
      <c r="F11552" s="752" t="s">
        <v>1698</v>
      </c>
    </row>
    <row r="11553" spans="2:6" x14ac:dyDescent="0.35">
      <c r="B11553" s="752" t="s">
        <v>1700</v>
      </c>
      <c r="C11553" s="752">
        <v>4871</v>
      </c>
      <c r="D11553" s="343" t="s">
        <v>6281</v>
      </c>
      <c r="E11553" s="752" t="s">
        <v>430</v>
      </c>
      <c r="F11553" s="752" t="s">
        <v>1698</v>
      </c>
    </row>
    <row r="11554" spans="2:6" x14ac:dyDescent="0.35">
      <c r="B11554" s="752" t="s">
        <v>1700</v>
      </c>
      <c r="C11554" s="752">
        <v>4871</v>
      </c>
      <c r="D11554" s="343" t="s">
        <v>6280</v>
      </c>
      <c r="E11554" s="752" t="s">
        <v>430</v>
      </c>
      <c r="F11554" s="752" t="s">
        <v>1698</v>
      </c>
    </row>
    <row r="11555" spans="2:6" x14ac:dyDescent="0.35">
      <c r="B11555" s="752" t="s">
        <v>1700</v>
      </c>
      <c r="C11555" s="752">
        <v>4871</v>
      </c>
      <c r="D11555" s="343" t="s">
        <v>6279</v>
      </c>
      <c r="E11555" s="752" t="s">
        <v>430</v>
      </c>
      <c r="F11555" s="752" t="s">
        <v>1698</v>
      </c>
    </row>
    <row r="11556" spans="2:6" x14ac:dyDescent="0.35">
      <c r="B11556" s="752" t="s">
        <v>1700</v>
      </c>
      <c r="C11556" s="752">
        <v>4871</v>
      </c>
      <c r="D11556" s="343" t="s">
        <v>6278</v>
      </c>
      <c r="E11556" s="752" t="s">
        <v>430</v>
      </c>
      <c r="F11556" s="752" t="s">
        <v>1698</v>
      </c>
    </row>
    <row r="11557" spans="2:6" x14ac:dyDescent="0.35">
      <c r="B11557" s="752" t="s">
        <v>1700</v>
      </c>
      <c r="C11557" s="752">
        <v>4871</v>
      </c>
      <c r="D11557" s="343" t="s">
        <v>6277</v>
      </c>
      <c r="E11557" s="752" t="s">
        <v>430</v>
      </c>
      <c r="F11557" s="752" t="s">
        <v>1698</v>
      </c>
    </row>
    <row r="11558" spans="2:6" x14ac:dyDescent="0.35">
      <c r="B11558" s="752" t="s">
        <v>1700</v>
      </c>
      <c r="C11558" s="752">
        <v>4871</v>
      </c>
      <c r="D11558" s="343" t="s">
        <v>6276</v>
      </c>
      <c r="E11558" s="752" t="s">
        <v>430</v>
      </c>
      <c r="F11558" s="752" t="s">
        <v>1698</v>
      </c>
    </row>
    <row r="11559" spans="2:6" x14ac:dyDescent="0.35">
      <c r="B11559" s="752" t="s">
        <v>1700</v>
      </c>
      <c r="C11559" s="752">
        <v>4871</v>
      </c>
      <c r="D11559" s="343" t="s">
        <v>6275</v>
      </c>
      <c r="E11559" s="752" t="s">
        <v>430</v>
      </c>
      <c r="F11559" s="752" t="s">
        <v>1698</v>
      </c>
    </row>
    <row r="11560" spans="2:6" x14ac:dyDescent="0.35">
      <c r="B11560" s="752" t="s">
        <v>1700</v>
      </c>
      <c r="C11560" s="752">
        <v>4871</v>
      </c>
      <c r="D11560" s="343" t="s">
        <v>6274</v>
      </c>
      <c r="E11560" s="752" t="s">
        <v>430</v>
      </c>
      <c r="F11560" s="752" t="s">
        <v>1698</v>
      </c>
    </row>
    <row r="11561" spans="2:6" x14ac:dyDescent="0.35">
      <c r="B11561" s="752" t="s">
        <v>1700</v>
      </c>
      <c r="C11561" s="752">
        <v>4871</v>
      </c>
      <c r="D11561" s="343" t="s">
        <v>6273</v>
      </c>
      <c r="E11561" s="752" t="s">
        <v>430</v>
      </c>
      <c r="F11561" s="752" t="s">
        <v>1698</v>
      </c>
    </row>
    <row r="11562" spans="2:6" x14ac:dyDescent="0.35">
      <c r="B11562" s="752" t="s">
        <v>1700</v>
      </c>
      <c r="C11562" s="752">
        <v>4871</v>
      </c>
      <c r="D11562" s="343" t="s">
        <v>6272</v>
      </c>
      <c r="E11562" s="752" t="s">
        <v>430</v>
      </c>
      <c r="F11562" s="752" t="s">
        <v>1698</v>
      </c>
    </row>
    <row r="11563" spans="2:6" x14ac:dyDescent="0.35">
      <c r="B11563" s="752" t="s">
        <v>1700</v>
      </c>
      <c r="C11563" s="752">
        <v>4871</v>
      </c>
      <c r="D11563" s="343" t="s">
        <v>6271</v>
      </c>
      <c r="E11563" s="752" t="s">
        <v>430</v>
      </c>
      <c r="F11563" s="752" t="s">
        <v>1698</v>
      </c>
    </row>
    <row r="11564" spans="2:6" x14ac:dyDescent="0.35">
      <c r="B11564" s="752" t="s">
        <v>1700</v>
      </c>
      <c r="C11564" s="752">
        <v>4871</v>
      </c>
      <c r="D11564" s="343" t="s">
        <v>6270</v>
      </c>
      <c r="E11564" s="752" t="s">
        <v>430</v>
      </c>
      <c r="F11564" s="752" t="s">
        <v>1698</v>
      </c>
    </row>
    <row r="11565" spans="2:6" x14ac:dyDescent="0.35">
      <c r="B11565" s="752" t="s">
        <v>1700</v>
      </c>
      <c r="C11565" s="752">
        <v>4871</v>
      </c>
      <c r="D11565" s="343" t="s">
        <v>6269</v>
      </c>
      <c r="E11565" s="752" t="s">
        <v>430</v>
      </c>
      <c r="F11565" s="752" t="s">
        <v>1698</v>
      </c>
    </row>
    <row r="11566" spans="2:6" x14ac:dyDescent="0.35">
      <c r="B11566" s="752" t="s">
        <v>1700</v>
      </c>
      <c r="C11566" s="752">
        <v>4871</v>
      </c>
      <c r="D11566" s="343" t="s">
        <v>6013</v>
      </c>
      <c r="E11566" s="752" t="s">
        <v>430</v>
      </c>
      <c r="F11566" s="752" t="s">
        <v>1698</v>
      </c>
    </row>
    <row r="11567" spans="2:6" x14ac:dyDescent="0.35">
      <c r="B11567" s="752" t="s">
        <v>1700</v>
      </c>
      <c r="C11567" s="752">
        <v>4871</v>
      </c>
      <c r="D11567" s="343" t="s">
        <v>6268</v>
      </c>
      <c r="E11567" s="752" t="s">
        <v>430</v>
      </c>
      <c r="F11567" s="752" t="s">
        <v>1698</v>
      </c>
    </row>
    <row r="11568" spans="2:6" x14ac:dyDescent="0.35">
      <c r="B11568" s="752" t="s">
        <v>1700</v>
      </c>
      <c r="C11568" s="752">
        <v>4871</v>
      </c>
      <c r="D11568" s="343" t="s">
        <v>6267</v>
      </c>
      <c r="E11568" s="752" t="s">
        <v>430</v>
      </c>
      <c r="F11568" s="752" t="s">
        <v>1698</v>
      </c>
    </row>
    <row r="11569" spans="2:9" s="757" customFormat="1" x14ac:dyDescent="0.35">
      <c r="B11569" s="752" t="s">
        <v>1700</v>
      </c>
      <c r="C11569" s="752">
        <v>4871</v>
      </c>
      <c r="D11569" s="343" t="s">
        <v>6266</v>
      </c>
      <c r="E11569" s="752" t="s">
        <v>430</v>
      </c>
      <c r="F11569" s="752" t="s">
        <v>1698</v>
      </c>
      <c r="I11569" s="758"/>
    </row>
    <row r="11570" spans="2:9" x14ac:dyDescent="0.35">
      <c r="B11570" s="752" t="s">
        <v>1700</v>
      </c>
      <c r="C11570" s="752">
        <v>4871</v>
      </c>
      <c r="D11570" s="343" t="s">
        <v>6265</v>
      </c>
      <c r="E11570" s="752" t="s">
        <v>430</v>
      </c>
      <c r="F11570" s="752" t="s">
        <v>1698</v>
      </c>
    </row>
    <row r="11571" spans="2:9" x14ac:dyDescent="0.35">
      <c r="B11571" s="752" t="s">
        <v>1700</v>
      </c>
      <c r="C11571" s="752">
        <v>4871</v>
      </c>
      <c r="D11571" s="343" t="s">
        <v>6264</v>
      </c>
      <c r="E11571" s="752" t="s">
        <v>430</v>
      </c>
      <c r="F11571" s="752" t="s">
        <v>1698</v>
      </c>
    </row>
    <row r="11572" spans="2:9" x14ac:dyDescent="0.35">
      <c r="B11572" s="752" t="s">
        <v>1700</v>
      </c>
      <c r="C11572" s="752">
        <v>4871</v>
      </c>
      <c r="D11572" s="343" t="s">
        <v>6263</v>
      </c>
      <c r="E11572" s="752" t="s">
        <v>430</v>
      </c>
      <c r="F11572" s="752" t="s">
        <v>1698</v>
      </c>
    </row>
    <row r="11573" spans="2:9" x14ac:dyDescent="0.35">
      <c r="B11573" s="752" t="s">
        <v>1700</v>
      </c>
      <c r="C11573" s="752">
        <v>4871</v>
      </c>
      <c r="D11573" s="343" t="s">
        <v>6262</v>
      </c>
      <c r="E11573" s="752" t="s">
        <v>430</v>
      </c>
      <c r="F11573" s="752" t="s">
        <v>1698</v>
      </c>
    </row>
    <row r="11574" spans="2:9" x14ac:dyDescent="0.35">
      <c r="B11574" s="752" t="s">
        <v>1700</v>
      </c>
      <c r="C11574" s="752">
        <v>4871</v>
      </c>
      <c r="D11574" s="343" t="s">
        <v>6261</v>
      </c>
      <c r="E11574" s="752" t="s">
        <v>430</v>
      </c>
      <c r="F11574" s="752" t="s">
        <v>1698</v>
      </c>
    </row>
    <row r="11575" spans="2:9" x14ac:dyDescent="0.35">
      <c r="B11575" s="752" t="s">
        <v>1700</v>
      </c>
      <c r="C11575" s="752">
        <v>4871</v>
      </c>
      <c r="D11575" s="343" t="s">
        <v>6260</v>
      </c>
      <c r="E11575" s="752" t="s">
        <v>430</v>
      </c>
      <c r="F11575" s="752" t="s">
        <v>1698</v>
      </c>
    </row>
    <row r="11576" spans="2:9" x14ac:dyDescent="0.35">
      <c r="B11576" s="752" t="s">
        <v>1700</v>
      </c>
      <c r="C11576" s="752">
        <v>4871</v>
      </c>
      <c r="D11576" s="343" t="s">
        <v>6259</v>
      </c>
      <c r="E11576" s="752" t="s">
        <v>430</v>
      </c>
      <c r="F11576" s="752" t="s">
        <v>1698</v>
      </c>
    </row>
    <row r="11577" spans="2:9" x14ac:dyDescent="0.35">
      <c r="B11577" s="752" t="s">
        <v>1700</v>
      </c>
      <c r="C11577" s="752">
        <v>4871</v>
      </c>
      <c r="D11577" s="343" t="s">
        <v>6258</v>
      </c>
      <c r="E11577" s="752" t="s">
        <v>430</v>
      </c>
      <c r="F11577" s="752" t="s">
        <v>1698</v>
      </c>
    </row>
    <row r="11578" spans="2:9" x14ac:dyDescent="0.35">
      <c r="B11578" s="752" t="s">
        <v>1700</v>
      </c>
      <c r="C11578" s="752">
        <v>4871</v>
      </c>
      <c r="D11578" s="343" t="s">
        <v>6257</v>
      </c>
      <c r="E11578" s="752" t="s">
        <v>430</v>
      </c>
      <c r="F11578" s="752" t="s">
        <v>1698</v>
      </c>
    </row>
    <row r="11579" spans="2:9" x14ac:dyDescent="0.35">
      <c r="B11579" s="752" t="s">
        <v>1700</v>
      </c>
      <c r="C11579" s="752">
        <v>4871</v>
      </c>
      <c r="D11579" s="343" t="s">
        <v>4745</v>
      </c>
      <c r="E11579" s="752" t="s">
        <v>430</v>
      </c>
      <c r="F11579" s="752" t="s">
        <v>1698</v>
      </c>
    </row>
    <row r="11580" spans="2:9" x14ac:dyDescent="0.35">
      <c r="B11580" s="752" t="s">
        <v>1700</v>
      </c>
      <c r="C11580" s="752">
        <v>4871</v>
      </c>
      <c r="D11580" s="343" t="s">
        <v>6256</v>
      </c>
      <c r="E11580" s="752" t="s">
        <v>430</v>
      </c>
      <c r="F11580" s="752" t="s">
        <v>1698</v>
      </c>
    </row>
    <row r="11581" spans="2:9" x14ac:dyDescent="0.35">
      <c r="B11581" s="752" t="s">
        <v>1700</v>
      </c>
      <c r="C11581" s="752">
        <v>4871</v>
      </c>
      <c r="D11581" t="s">
        <v>5802</v>
      </c>
      <c r="E11581" s="752" t="s">
        <v>430</v>
      </c>
      <c r="F11581" s="752" t="s">
        <v>1698</v>
      </c>
    </row>
    <row r="11582" spans="2:9" x14ac:dyDescent="0.35">
      <c r="B11582" s="752" t="s">
        <v>1700</v>
      </c>
      <c r="C11582" s="752">
        <v>4871</v>
      </c>
      <c r="D11582" t="s">
        <v>6255</v>
      </c>
      <c r="E11582" s="752" t="s">
        <v>430</v>
      </c>
      <c r="F11582" s="752" t="s">
        <v>1698</v>
      </c>
    </row>
    <row r="11583" spans="2:9" x14ac:dyDescent="0.35">
      <c r="B11583" s="752" t="s">
        <v>1700</v>
      </c>
      <c r="C11583" s="752">
        <v>4871</v>
      </c>
      <c r="D11583" s="343" t="s">
        <v>6254</v>
      </c>
      <c r="E11583" s="752" t="s">
        <v>430</v>
      </c>
      <c r="F11583" s="752" t="s">
        <v>1698</v>
      </c>
    </row>
    <row r="11584" spans="2:9" x14ac:dyDescent="0.35">
      <c r="B11584" s="752" t="s">
        <v>1700</v>
      </c>
      <c r="C11584" s="752">
        <v>4871</v>
      </c>
      <c r="D11584" s="343" t="s">
        <v>6253</v>
      </c>
      <c r="E11584" s="752" t="s">
        <v>430</v>
      </c>
      <c r="F11584" s="752" t="s">
        <v>1698</v>
      </c>
    </row>
    <row r="11585" spans="2:6" x14ac:dyDescent="0.35">
      <c r="B11585" s="752" t="s">
        <v>1700</v>
      </c>
      <c r="C11585" s="752">
        <v>4871</v>
      </c>
      <c r="D11585" s="343" t="s">
        <v>6252</v>
      </c>
      <c r="E11585" s="752" t="s">
        <v>430</v>
      </c>
      <c r="F11585" s="752" t="s">
        <v>1698</v>
      </c>
    </row>
    <row r="11586" spans="2:6" x14ac:dyDescent="0.35">
      <c r="B11586" s="752" t="s">
        <v>1700</v>
      </c>
      <c r="C11586" s="752">
        <v>4871</v>
      </c>
      <c r="D11586" s="343" t="s">
        <v>6251</v>
      </c>
      <c r="E11586" s="752" t="s">
        <v>430</v>
      </c>
      <c r="F11586" s="752" t="s">
        <v>1698</v>
      </c>
    </row>
    <row r="11587" spans="2:6" x14ac:dyDescent="0.35">
      <c r="B11587" s="752" t="s">
        <v>1700</v>
      </c>
      <c r="C11587" s="752">
        <v>4871</v>
      </c>
      <c r="D11587" s="343" t="s">
        <v>6250</v>
      </c>
      <c r="E11587" s="752" t="s">
        <v>430</v>
      </c>
      <c r="F11587" s="752" t="s">
        <v>1698</v>
      </c>
    </row>
    <row r="11588" spans="2:6" x14ac:dyDescent="0.35">
      <c r="B11588" s="752" t="s">
        <v>1700</v>
      </c>
      <c r="C11588" s="752">
        <v>4871</v>
      </c>
      <c r="D11588" s="343" t="s">
        <v>6249</v>
      </c>
      <c r="E11588" s="752" t="s">
        <v>430</v>
      </c>
      <c r="F11588" s="752" t="s">
        <v>1698</v>
      </c>
    </row>
    <row r="11589" spans="2:6" x14ac:dyDescent="0.35">
      <c r="B11589" s="752" t="s">
        <v>1700</v>
      </c>
      <c r="C11589" s="752">
        <v>4871</v>
      </c>
      <c r="D11589" s="343" t="s">
        <v>6248</v>
      </c>
      <c r="E11589" s="752" t="s">
        <v>430</v>
      </c>
      <c r="F11589" s="752" t="s">
        <v>1698</v>
      </c>
    </row>
    <row r="11590" spans="2:6" x14ac:dyDescent="0.35">
      <c r="B11590" s="752" t="s">
        <v>1700</v>
      </c>
      <c r="C11590" s="752">
        <v>4871</v>
      </c>
      <c r="D11590" s="343" t="s">
        <v>6247</v>
      </c>
      <c r="E11590" s="752" t="s">
        <v>430</v>
      </c>
      <c r="F11590" s="752" t="s">
        <v>1698</v>
      </c>
    </row>
    <row r="11591" spans="2:6" x14ac:dyDescent="0.35">
      <c r="B11591" s="752" t="s">
        <v>1700</v>
      </c>
      <c r="C11591" s="752">
        <v>4871</v>
      </c>
      <c r="D11591" s="343" t="s">
        <v>6246</v>
      </c>
      <c r="E11591" s="752" t="s">
        <v>430</v>
      </c>
      <c r="F11591" s="752" t="s">
        <v>1698</v>
      </c>
    </row>
    <row r="11592" spans="2:6" x14ac:dyDescent="0.35">
      <c r="B11592" s="752" t="s">
        <v>1700</v>
      </c>
      <c r="C11592" s="752">
        <v>4871</v>
      </c>
      <c r="D11592" s="343" t="s">
        <v>4237</v>
      </c>
      <c r="E11592" s="752" t="s">
        <v>430</v>
      </c>
      <c r="F11592" s="752" t="s">
        <v>1698</v>
      </c>
    </row>
    <row r="11593" spans="2:6" x14ac:dyDescent="0.35">
      <c r="B11593" s="752" t="s">
        <v>1700</v>
      </c>
      <c r="C11593" s="752">
        <v>4871</v>
      </c>
      <c r="D11593" s="343" t="s">
        <v>6245</v>
      </c>
      <c r="E11593" s="752" t="s">
        <v>430</v>
      </c>
      <c r="F11593" s="752" t="s">
        <v>1698</v>
      </c>
    </row>
    <row r="11594" spans="2:6" x14ac:dyDescent="0.35">
      <c r="B11594" s="752" t="s">
        <v>1700</v>
      </c>
      <c r="C11594" s="752">
        <v>4871</v>
      </c>
      <c r="D11594" s="343" t="s">
        <v>6244</v>
      </c>
      <c r="E11594" s="752" t="s">
        <v>430</v>
      </c>
      <c r="F11594" s="752" t="s">
        <v>1698</v>
      </c>
    </row>
    <row r="11595" spans="2:6" x14ac:dyDescent="0.35">
      <c r="B11595" s="752" t="s">
        <v>1700</v>
      </c>
      <c r="C11595" s="752">
        <v>4871</v>
      </c>
      <c r="D11595" s="343" t="s">
        <v>6243</v>
      </c>
      <c r="E11595" s="752" t="s">
        <v>430</v>
      </c>
      <c r="F11595" s="752" t="s">
        <v>1698</v>
      </c>
    </row>
    <row r="11596" spans="2:6" x14ac:dyDescent="0.35">
      <c r="B11596" s="752" t="s">
        <v>1700</v>
      </c>
      <c r="C11596" s="752">
        <v>4871</v>
      </c>
      <c r="D11596" s="343" t="s">
        <v>6242</v>
      </c>
      <c r="E11596" s="752" t="s">
        <v>430</v>
      </c>
      <c r="F11596" s="752" t="s">
        <v>1698</v>
      </c>
    </row>
    <row r="11597" spans="2:6" x14ac:dyDescent="0.35">
      <c r="B11597" s="752" t="s">
        <v>1700</v>
      </c>
      <c r="C11597" s="752">
        <v>4871</v>
      </c>
      <c r="D11597" s="343" t="s">
        <v>2820</v>
      </c>
      <c r="E11597" s="752" t="s">
        <v>430</v>
      </c>
      <c r="F11597" s="752" t="s">
        <v>1698</v>
      </c>
    </row>
    <row r="11598" spans="2:6" x14ac:dyDescent="0.35">
      <c r="B11598" s="752" t="s">
        <v>1700</v>
      </c>
      <c r="C11598" s="752">
        <v>4871</v>
      </c>
      <c r="D11598" s="343" t="s">
        <v>6241</v>
      </c>
      <c r="E11598" s="752" t="s">
        <v>430</v>
      </c>
      <c r="F11598" s="752" t="s">
        <v>1698</v>
      </c>
    </row>
    <row r="11599" spans="2:6" x14ac:dyDescent="0.35">
      <c r="B11599" s="752" t="s">
        <v>1700</v>
      </c>
      <c r="C11599" s="752">
        <v>4871</v>
      </c>
      <c r="D11599" s="343" t="s">
        <v>6240</v>
      </c>
      <c r="E11599" s="752" t="s">
        <v>430</v>
      </c>
      <c r="F11599" s="752" t="s">
        <v>1698</v>
      </c>
    </row>
    <row r="11600" spans="2:6" x14ac:dyDescent="0.35">
      <c r="B11600" s="752" t="s">
        <v>1700</v>
      </c>
      <c r="C11600" s="752">
        <v>4871</v>
      </c>
      <c r="D11600" s="343" t="s">
        <v>6239</v>
      </c>
      <c r="E11600" s="752" t="s">
        <v>430</v>
      </c>
      <c r="F11600" s="752" t="s">
        <v>1698</v>
      </c>
    </row>
    <row r="11601" spans="2:9" x14ac:dyDescent="0.35">
      <c r="B11601" s="752" t="s">
        <v>1700</v>
      </c>
      <c r="C11601" s="752">
        <v>4871</v>
      </c>
      <c r="D11601" s="343" t="s">
        <v>6238</v>
      </c>
      <c r="E11601" s="752" t="s">
        <v>430</v>
      </c>
      <c r="F11601" s="752" t="s">
        <v>1698</v>
      </c>
    </row>
    <row r="11602" spans="2:9" x14ac:dyDescent="0.35">
      <c r="B11602" s="752" t="s">
        <v>1700</v>
      </c>
      <c r="C11602" s="752">
        <v>4871</v>
      </c>
      <c r="D11602" s="343" t="s">
        <v>6237</v>
      </c>
      <c r="E11602" s="752" t="s">
        <v>430</v>
      </c>
      <c r="F11602" s="752" t="s">
        <v>1698</v>
      </c>
    </row>
    <row r="11603" spans="2:9" x14ac:dyDescent="0.35">
      <c r="B11603" s="752" t="s">
        <v>1700</v>
      </c>
      <c r="C11603" s="752">
        <v>4871</v>
      </c>
      <c r="D11603" s="343" t="s">
        <v>6236</v>
      </c>
      <c r="E11603" s="752" t="s">
        <v>430</v>
      </c>
      <c r="F11603" s="752" t="s">
        <v>1698</v>
      </c>
    </row>
    <row r="11604" spans="2:9" x14ac:dyDescent="0.35">
      <c r="B11604" s="752" t="s">
        <v>1700</v>
      </c>
      <c r="C11604" s="752">
        <v>4871</v>
      </c>
      <c r="D11604" s="343" t="s">
        <v>6235</v>
      </c>
      <c r="E11604" s="752" t="s">
        <v>430</v>
      </c>
      <c r="F11604" s="752" t="s">
        <v>1698</v>
      </c>
    </row>
    <row r="11605" spans="2:9" x14ac:dyDescent="0.35">
      <c r="B11605" s="752" t="s">
        <v>1700</v>
      </c>
      <c r="C11605" s="752">
        <v>4871</v>
      </c>
      <c r="D11605" s="343" t="s">
        <v>6234</v>
      </c>
      <c r="E11605" s="752" t="s">
        <v>430</v>
      </c>
      <c r="F11605" s="752" t="s">
        <v>1698</v>
      </c>
    </row>
    <row r="11606" spans="2:9" x14ac:dyDescent="0.35">
      <c r="B11606" s="752" t="s">
        <v>1700</v>
      </c>
      <c r="C11606" s="752">
        <v>4871</v>
      </c>
      <c r="D11606" s="343" t="s">
        <v>6233</v>
      </c>
      <c r="E11606" s="752" t="s">
        <v>430</v>
      </c>
      <c r="F11606" s="752" t="s">
        <v>1698</v>
      </c>
    </row>
    <row r="11607" spans="2:9" s="757" customFormat="1" x14ac:dyDescent="0.35">
      <c r="B11607" s="752" t="s">
        <v>1700</v>
      </c>
      <c r="C11607" s="752">
        <v>4871</v>
      </c>
      <c r="D11607" s="343" t="s">
        <v>6232</v>
      </c>
      <c r="E11607" s="752" t="s">
        <v>430</v>
      </c>
      <c r="F11607" s="752" t="s">
        <v>1698</v>
      </c>
      <c r="I11607" s="758"/>
    </row>
    <row r="11608" spans="2:9" x14ac:dyDescent="0.35">
      <c r="B11608" s="752" t="s">
        <v>1700</v>
      </c>
      <c r="C11608" s="752">
        <v>4871</v>
      </c>
      <c r="D11608" s="343" t="s">
        <v>6231</v>
      </c>
      <c r="E11608" s="752" t="s">
        <v>430</v>
      </c>
      <c r="F11608" s="752" t="s">
        <v>1698</v>
      </c>
    </row>
    <row r="11609" spans="2:9" x14ac:dyDescent="0.35">
      <c r="B11609" s="752" t="s">
        <v>1700</v>
      </c>
      <c r="C11609" s="752">
        <v>4871</v>
      </c>
      <c r="D11609" s="343" t="s">
        <v>2022</v>
      </c>
      <c r="E11609" s="752" t="s">
        <v>430</v>
      </c>
      <c r="F11609" s="752" t="s">
        <v>1698</v>
      </c>
    </row>
    <row r="11610" spans="2:9" x14ac:dyDescent="0.35">
      <c r="B11610" s="752" t="s">
        <v>1700</v>
      </c>
      <c r="C11610" s="752">
        <v>4871</v>
      </c>
      <c r="D11610" s="343" t="s">
        <v>6230</v>
      </c>
      <c r="E11610" s="752" t="s">
        <v>430</v>
      </c>
      <c r="F11610" s="752" t="s">
        <v>1698</v>
      </c>
    </row>
    <row r="11611" spans="2:9" x14ac:dyDescent="0.35">
      <c r="B11611" s="752" t="s">
        <v>1700</v>
      </c>
      <c r="C11611" s="752">
        <v>4871</v>
      </c>
      <c r="D11611" s="343" t="s">
        <v>6229</v>
      </c>
      <c r="E11611" s="752" t="s">
        <v>430</v>
      </c>
      <c r="F11611" s="752" t="s">
        <v>1698</v>
      </c>
    </row>
    <row r="11612" spans="2:9" x14ac:dyDescent="0.35">
      <c r="B11612" s="752" t="s">
        <v>1700</v>
      </c>
      <c r="C11612" s="752">
        <v>4871</v>
      </c>
      <c r="D11612" s="343" t="s">
        <v>6228</v>
      </c>
      <c r="E11612" s="752" t="s">
        <v>430</v>
      </c>
      <c r="F11612" s="752" t="s">
        <v>1698</v>
      </c>
    </row>
    <row r="11613" spans="2:9" x14ac:dyDescent="0.35">
      <c r="B11613" s="752" t="s">
        <v>1700</v>
      </c>
      <c r="C11613" s="752">
        <v>4871</v>
      </c>
      <c r="D11613" s="343" t="s">
        <v>6227</v>
      </c>
      <c r="E11613" s="752" t="s">
        <v>430</v>
      </c>
      <c r="F11613" s="752" t="s">
        <v>1698</v>
      </c>
    </row>
    <row r="11614" spans="2:9" x14ac:dyDescent="0.35">
      <c r="B11614" s="752" t="s">
        <v>1700</v>
      </c>
      <c r="C11614" s="752">
        <v>4871</v>
      </c>
      <c r="D11614" s="343" t="s">
        <v>6226</v>
      </c>
      <c r="E11614" s="752" t="s">
        <v>430</v>
      </c>
      <c r="F11614" s="752" t="s">
        <v>1698</v>
      </c>
    </row>
    <row r="11615" spans="2:9" x14ac:dyDescent="0.35">
      <c r="B11615" s="752" t="s">
        <v>1700</v>
      </c>
      <c r="C11615" s="752">
        <v>4871</v>
      </c>
      <c r="D11615" s="343" t="s">
        <v>6225</v>
      </c>
      <c r="E11615" s="752" t="s">
        <v>430</v>
      </c>
      <c r="F11615" s="752" t="s">
        <v>1698</v>
      </c>
    </row>
    <row r="11616" spans="2:9" x14ac:dyDescent="0.35">
      <c r="B11616" s="752" t="s">
        <v>1700</v>
      </c>
      <c r="C11616" s="752">
        <v>4871</v>
      </c>
      <c r="D11616" s="343" t="s">
        <v>6224</v>
      </c>
      <c r="E11616" s="752" t="s">
        <v>430</v>
      </c>
      <c r="F11616" s="752" t="s">
        <v>1698</v>
      </c>
    </row>
    <row r="11617" spans="2:6" x14ac:dyDescent="0.35">
      <c r="B11617" s="752" t="s">
        <v>1700</v>
      </c>
      <c r="C11617" s="752">
        <v>4871</v>
      </c>
      <c r="D11617" s="343" t="s">
        <v>6223</v>
      </c>
      <c r="E11617" s="752" t="s">
        <v>430</v>
      </c>
      <c r="F11617" s="752" t="s">
        <v>1698</v>
      </c>
    </row>
    <row r="11618" spans="2:6" x14ac:dyDescent="0.35">
      <c r="B11618" s="752" t="s">
        <v>1700</v>
      </c>
      <c r="C11618" s="752">
        <v>4871</v>
      </c>
      <c r="D11618" s="343" t="s">
        <v>6222</v>
      </c>
      <c r="E11618" s="752" t="s">
        <v>430</v>
      </c>
      <c r="F11618" s="752" t="s">
        <v>1698</v>
      </c>
    </row>
    <row r="11619" spans="2:6" x14ac:dyDescent="0.35">
      <c r="B11619" s="752" t="s">
        <v>1700</v>
      </c>
      <c r="C11619" s="752">
        <v>4871</v>
      </c>
      <c r="D11619" s="343" t="s">
        <v>6221</v>
      </c>
      <c r="E11619" s="752" t="s">
        <v>430</v>
      </c>
      <c r="F11619" s="752" t="s">
        <v>1698</v>
      </c>
    </row>
    <row r="11620" spans="2:6" x14ac:dyDescent="0.35">
      <c r="B11620" s="752" t="s">
        <v>1700</v>
      </c>
      <c r="C11620" s="752">
        <v>4872</v>
      </c>
      <c r="D11620" s="343" t="s">
        <v>6220</v>
      </c>
      <c r="E11620" s="752" t="s">
        <v>430</v>
      </c>
      <c r="F11620" s="752" t="s">
        <v>1698</v>
      </c>
    </row>
    <row r="11621" spans="2:6" x14ac:dyDescent="0.35">
      <c r="B11621" s="752" t="s">
        <v>1700</v>
      </c>
      <c r="C11621" s="752">
        <v>4872</v>
      </c>
      <c r="D11621" s="343" t="s">
        <v>6219</v>
      </c>
      <c r="E11621" s="752" t="s">
        <v>430</v>
      </c>
      <c r="F11621" s="752" t="s">
        <v>1698</v>
      </c>
    </row>
    <row r="11622" spans="2:6" x14ac:dyDescent="0.35">
      <c r="B11622" s="752" t="s">
        <v>1700</v>
      </c>
      <c r="C11622" s="752">
        <v>4872</v>
      </c>
      <c r="D11622" s="343" t="s">
        <v>6218</v>
      </c>
      <c r="E11622" s="752" t="s">
        <v>430</v>
      </c>
      <c r="F11622" s="752" t="s">
        <v>1698</v>
      </c>
    </row>
    <row r="11623" spans="2:6" x14ac:dyDescent="0.35">
      <c r="B11623" s="752" t="s">
        <v>1700</v>
      </c>
      <c r="C11623" s="752">
        <v>4872</v>
      </c>
      <c r="D11623" s="343" t="s">
        <v>6217</v>
      </c>
      <c r="E11623" s="752" t="s">
        <v>430</v>
      </c>
      <c r="F11623" s="752" t="s">
        <v>1698</v>
      </c>
    </row>
    <row r="11624" spans="2:6" x14ac:dyDescent="0.35">
      <c r="B11624" s="752" t="s">
        <v>1700</v>
      </c>
      <c r="C11624" s="752">
        <v>4872</v>
      </c>
      <c r="D11624" s="343" t="s">
        <v>6216</v>
      </c>
      <c r="E11624" s="752" t="s">
        <v>430</v>
      </c>
      <c r="F11624" s="752" t="s">
        <v>1698</v>
      </c>
    </row>
    <row r="11625" spans="2:6" x14ac:dyDescent="0.35">
      <c r="B11625" s="752" t="s">
        <v>1700</v>
      </c>
      <c r="C11625" s="752">
        <v>4872</v>
      </c>
      <c r="D11625" s="343" t="s">
        <v>6215</v>
      </c>
      <c r="E11625" s="752" t="s">
        <v>430</v>
      </c>
      <c r="F11625" s="752" t="s">
        <v>1698</v>
      </c>
    </row>
    <row r="11626" spans="2:6" x14ac:dyDescent="0.35">
      <c r="B11626" s="752" t="s">
        <v>1700</v>
      </c>
      <c r="C11626" s="752">
        <v>4872</v>
      </c>
      <c r="D11626" s="343" t="s">
        <v>6214</v>
      </c>
      <c r="E11626" s="752" t="s">
        <v>430</v>
      </c>
      <c r="F11626" s="752" t="s">
        <v>1698</v>
      </c>
    </row>
    <row r="11627" spans="2:6" x14ac:dyDescent="0.35">
      <c r="B11627" s="752" t="s">
        <v>1700</v>
      </c>
      <c r="C11627" s="752">
        <v>4872</v>
      </c>
      <c r="D11627" s="343" t="s">
        <v>6213</v>
      </c>
      <c r="E11627" s="752" t="s">
        <v>430</v>
      </c>
      <c r="F11627" s="752" t="s">
        <v>1698</v>
      </c>
    </row>
    <row r="11628" spans="2:6" x14ac:dyDescent="0.35">
      <c r="B11628" s="752" t="s">
        <v>1700</v>
      </c>
      <c r="C11628" s="752">
        <v>4872</v>
      </c>
      <c r="D11628" s="343" t="s">
        <v>6212</v>
      </c>
      <c r="E11628" s="752" t="s">
        <v>430</v>
      </c>
      <c r="F11628" s="752" t="s">
        <v>1698</v>
      </c>
    </row>
    <row r="11629" spans="2:6" x14ac:dyDescent="0.35">
      <c r="B11629" s="752" t="s">
        <v>1700</v>
      </c>
      <c r="C11629" s="752">
        <v>4872</v>
      </c>
      <c r="D11629" s="343" t="s">
        <v>6211</v>
      </c>
      <c r="E11629" s="752" t="s">
        <v>430</v>
      </c>
      <c r="F11629" s="752" t="s">
        <v>1698</v>
      </c>
    </row>
    <row r="11630" spans="2:6" x14ac:dyDescent="0.35">
      <c r="B11630" s="752" t="s">
        <v>1700</v>
      </c>
      <c r="C11630" s="752">
        <v>4872</v>
      </c>
      <c r="D11630" s="343" t="s">
        <v>6210</v>
      </c>
      <c r="E11630" s="752" t="s">
        <v>430</v>
      </c>
      <c r="F11630" s="752" t="s">
        <v>1698</v>
      </c>
    </row>
    <row r="11631" spans="2:6" x14ac:dyDescent="0.35">
      <c r="B11631" s="752" t="s">
        <v>1700</v>
      </c>
      <c r="C11631" s="752">
        <v>4872</v>
      </c>
      <c r="D11631" s="343" t="s">
        <v>6209</v>
      </c>
      <c r="E11631" s="752" t="s">
        <v>430</v>
      </c>
      <c r="F11631" s="752" t="s">
        <v>1698</v>
      </c>
    </row>
    <row r="11632" spans="2:6" x14ac:dyDescent="0.35">
      <c r="B11632" s="752" t="s">
        <v>1700</v>
      </c>
      <c r="C11632" s="752">
        <v>4872</v>
      </c>
      <c r="D11632" s="343" t="s">
        <v>6208</v>
      </c>
      <c r="E11632" s="752" t="s">
        <v>430</v>
      </c>
      <c r="F11632" s="752" t="s">
        <v>1698</v>
      </c>
    </row>
    <row r="11633" spans="2:6" x14ac:dyDescent="0.35">
      <c r="B11633" s="752" t="s">
        <v>1700</v>
      </c>
      <c r="C11633" s="752">
        <v>4872</v>
      </c>
      <c r="D11633" s="343" t="s">
        <v>6207</v>
      </c>
      <c r="E11633" s="752" t="s">
        <v>430</v>
      </c>
      <c r="F11633" s="752" t="s">
        <v>1698</v>
      </c>
    </row>
    <row r="11634" spans="2:6" x14ac:dyDescent="0.35">
      <c r="B11634" s="752" t="s">
        <v>1700</v>
      </c>
      <c r="C11634" s="752">
        <v>4872</v>
      </c>
      <c r="D11634" s="343" t="s">
        <v>6206</v>
      </c>
      <c r="E11634" s="752" t="s">
        <v>430</v>
      </c>
      <c r="F11634" s="752" t="s">
        <v>1698</v>
      </c>
    </row>
    <row r="11635" spans="2:6" x14ac:dyDescent="0.35">
      <c r="B11635" s="752" t="s">
        <v>1700</v>
      </c>
      <c r="C11635" s="752">
        <v>4872</v>
      </c>
      <c r="D11635" s="343" t="s">
        <v>6205</v>
      </c>
      <c r="E11635" s="752" t="s">
        <v>430</v>
      </c>
      <c r="F11635" s="752" t="s">
        <v>1698</v>
      </c>
    </row>
    <row r="11636" spans="2:6" x14ac:dyDescent="0.35">
      <c r="B11636" s="752" t="s">
        <v>1700</v>
      </c>
      <c r="C11636" s="752">
        <v>4872</v>
      </c>
      <c r="D11636" s="343" t="s">
        <v>6204</v>
      </c>
      <c r="E11636" s="752" t="s">
        <v>430</v>
      </c>
      <c r="F11636" s="752" t="s">
        <v>1698</v>
      </c>
    </row>
    <row r="11637" spans="2:6" x14ac:dyDescent="0.35">
      <c r="B11637" s="752" t="s">
        <v>1700</v>
      </c>
      <c r="C11637" s="752">
        <v>4872</v>
      </c>
      <c r="D11637" s="343" t="s">
        <v>6203</v>
      </c>
      <c r="E11637" s="752" t="s">
        <v>430</v>
      </c>
      <c r="F11637" s="752" t="s">
        <v>1698</v>
      </c>
    </row>
    <row r="11638" spans="2:6" x14ac:dyDescent="0.35">
      <c r="B11638" s="752" t="s">
        <v>1700</v>
      </c>
      <c r="C11638" s="752">
        <v>4872</v>
      </c>
      <c r="D11638" s="343" t="s">
        <v>6202</v>
      </c>
      <c r="E11638" s="752" t="s">
        <v>430</v>
      </c>
      <c r="F11638" s="752" t="s">
        <v>1698</v>
      </c>
    </row>
    <row r="11639" spans="2:6" x14ac:dyDescent="0.35">
      <c r="B11639" s="752" t="s">
        <v>1700</v>
      </c>
      <c r="C11639" s="752">
        <v>4872</v>
      </c>
      <c r="D11639" s="343" t="s">
        <v>6201</v>
      </c>
      <c r="E11639" s="752" t="s">
        <v>430</v>
      </c>
      <c r="F11639" s="752" t="s">
        <v>1698</v>
      </c>
    </row>
    <row r="11640" spans="2:6" x14ac:dyDescent="0.35">
      <c r="B11640" s="752" t="s">
        <v>1700</v>
      </c>
      <c r="C11640" s="752">
        <v>4872</v>
      </c>
      <c r="D11640" s="343" t="s">
        <v>6200</v>
      </c>
      <c r="E11640" s="752" t="s">
        <v>430</v>
      </c>
      <c r="F11640" s="752" t="s">
        <v>1698</v>
      </c>
    </row>
    <row r="11641" spans="2:6" x14ac:dyDescent="0.35">
      <c r="B11641" s="752" t="s">
        <v>1700</v>
      </c>
      <c r="C11641" s="752">
        <v>4873</v>
      </c>
      <c r="D11641" s="343" t="s">
        <v>6199</v>
      </c>
      <c r="E11641" s="752" t="s">
        <v>430</v>
      </c>
      <c r="F11641" s="752" t="s">
        <v>1698</v>
      </c>
    </row>
    <row r="11642" spans="2:6" x14ac:dyDescent="0.35">
      <c r="B11642" s="752" t="s">
        <v>1700</v>
      </c>
      <c r="C11642" s="752">
        <v>4873</v>
      </c>
      <c r="D11642" s="343" t="s">
        <v>6198</v>
      </c>
      <c r="E11642" s="752" t="s">
        <v>430</v>
      </c>
      <c r="F11642" s="752" t="s">
        <v>1711</v>
      </c>
    </row>
    <row r="11643" spans="2:6" x14ac:dyDescent="0.35">
      <c r="B11643" s="752" t="s">
        <v>1700</v>
      </c>
      <c r="C11643" s="752">
        <v>4873</v>
      </c>
      <c r="D11643" s="343" t="s">
        <v>6197</v>
      </c>
      <c r="E11643" s="752" t="s">
        <v>430</v>
      </c>
      <c r="F11643" s="752" t="s">
        <v>1698</v>
      </c>
    </row>
    <row r="11644" spans="2:6" x14ac:dyDescent="0.35">
      <c r="B11644" s="752" t="s">
        <v>1700</v>
      </c>
      <c r="C11644" s="752">
        <v>4873</v>
      </c>
      <c r="D11644" s="343" t="s">
        <v>6196</v>
      </c>
      <c r="E11644" s="752" t="s">
        <v>430</v>
      </c>
      <c r="F11644" s="752" t="s">
        <v>1698</v>
      </c>
    </row>
    <row r="11645" spans="2:6" x14ac:dyDescent="0.35">
      <c r="B11645" s="752" t="s">
        <v>1700</v>
      </c>
      <c r="C11645" s="752">
        <v>4873</v>
      </c>
      <c r="D11645" s="343" t="s">
        <v>6195</v>
      </c>
      <c r="E11645" s="752" t="s">
        <v>430</v>
      </c>
      <c r="F11645" s="752" t="s">
        <v>1698</v>
      </c>
    </row>
    <row r="11646" spans="2:6" x14ac:dyDescent="0.35">
      <c r="B11646" s="752" t="s">
        <v>1700</v>
      </c>
      <c r="C11646" s="752">
        <v>4873</v>
      </c>
      <c r="D11646" s="343" t="s">
        <v>6194</v>
      </c>
      <c r="E11646" s="752" t="s">
        <v>430</v>
      </c>
      <c r="F11646" s="752" t="s">
        <v>1698</v>
      </c>
    </row>
    <row r="11647" spans="2:6" x14ac:dyDescent="0.35">
      <c r="B11647" s="752" t="s">
        <v>1700</v>
      </c>
      <c r="C11647" s="752">
        <v>4873</v>
      </c>
      <c r="D11647" s="343" t="s">
        <v>6193</v>
      </c>
      <c r="E11647" s="752" t="s">
        <v>430</v>
      </c>
      <c r="F11647" s="752" t="s">
        <v>1698</v>
      </c>
    </row>
    <row r="11648" spans="2:6" x14ac:dyDescent="0.35">
      <c r="B11648" s="752" t="s">
        <v>1700</v>
      </c>
      <c r="C11648" s="752">
        <v>4873</v>
      </c>
      <c r="D11648" s="343" t="s">
        <v>6192</v>
      </c>
      <c r="E11648" s="752" t="s">
        <v>430</v>
      </c>
      <c r="F11648" s="752" t="s">
        <v>1698</v>
      </c>
    </row>
    <row r="11649" spans="2:9" x14ac:dyDescent="0.35">
      <c r="B11649" s="752" t="s">
        <v>1700</v>
      </c>
      <c r="C11649" s="752">
        <v>4873</v>
      </c>
      <c r="D11649" s="343" t="s">
        <v>6191</v>
      </c>
      <c r="E11649" s="752" t="s">
        <v>430</v>
      </c>
      <c r="F11649" s="752" t="s">
        <v>1698</v>
      </c>
    </row>
    <row r="11650" spans="2:9" x14ac:dyDescent="0.35">
      <c r="B11650" s="752" t="s">
        <v>1700</v>
      </c>
      <c r="C11650" s="752">
        <v>4873</v>
      </c>
      <c r="D11650" s="343" t="s">
        <v>6190</v>
      </c>
      <c r="E11650" s="752" t="s">
        <v>430</v>
      </c>
      <c r="F11650" s="752" t="s">
        <v>1698</v>
      </c>
    </row>
    <row r="11651" spans="2:9" x14ac:dyDescent="0.35">
      <c r="B11651" s="752" t="s">
        <v>1700</v>
      </c>
      <c r="C11651" s="752">
        <v>4873</v>
      </c>
      <c r="D11651" s="343" t="s">
        <v>6189</v>
      </c>
      <c r="E11651" s="752" t="s">
        <v>430</v>
      </c>
      <c r="F11651" s="752" t="s">
        <v>1698</v>
      </c>
    </row>
    <row r="11652" spans="2:9" x14ac:dyDescent="0.35">
      <c r="B11652" s="752" t="s">
        <v>1700</v>
      </c>
      <c r="C11652" s="752">
        <v>4873</v>
      </c>
      <c r="D11652" s="343" t="s">
        <v>6188</v>
      </c>
      <c r="E11652" s="752" t="s">
        <v>430</v>
      </c>
      <c r="F11652" s="752" t="s">
        <v>1698</v>
      </c>
    </row>
    <row r="11653" spans="2:9" x14ac:dyDescent="0.35">
      <c r="B11653" s="752" t="s">
        <v>1700</v>
      </c>
      <c r="C11653" s="752">
        <v>4873</v>
      </c>
      <c r="D11653" s="343" t="s">
        <v>1918</v>
      </c>
      <c r="E11653" s="752" t="s">
        <v>430</v>
      </c>
      <c r="F11653" s="752" t="s">
        <v>1698</v>
      </c>
    </row>
    <row r="11654" spans="2:9" x14ac:dyDescent="0.35">
      <c r="B11654" s="752" t="s">
        <v>1700</v>
      </c>
      <c r="C11654" s="752">
        <v>4873</v>
      </c>
      <c r="D11654" s="343" t="s">
        <v>6187</v>
      </c>
      <c r="E11654" s="752" t="s">
        <v>430</v>
      </c>
      <c r="F11654" s="752" t="s">
        <v>1698</v>
      </c>
    </row>
    <row r="11655" spans="2:9" x14ac:dyDescent="0.35">
      <c r="B11655" s="752" t="s">
        <v>1700</v>
      </c>
      <c r="C11655" s="752">
        <v>4873</v>
      </c>
      <c r="D11655" s="343" t="s">
        <v>6186</v>
      </c>
      <c r="E11655" s="752" t="s">
        <v>430</v>
      </c>
      <c r="F11655" s="752" t="s">
        <v>1698</v>
      </c>
    </row>
    <row r="11656" spans="2:9" x14ac:dyDescent="0.35">
      <c r="B11656" s="752" t="s">
        <v>1700</v>
      </c>
      <c r="C11656" s="752">
        <v>4873</v>
      </c>
      <c r="D11656" s="343" t="s">
        <v>6185</v>
      </c>
      <c r="E11656" s="752" t="s">
        <v>430</v>
      </c>
      <c r="F11656" s="752" t="s">
        <v>1698</v>
      </c>
    </row>
    <row r="11657" spans="2:9" x14ac:dyDescent="0.35">
      <c r="B11657" s="752" t="s">
        <v>1700</v>
      </c>
      <c r="C11657" s="752">
        <v>4873</v>
      </c>
      <c r="D11657" s="343" t="s">
        <v>6184</v>
      </c>
      <c r="E11657" s="752" t="s">
        <v>430</v>
      </c>
      <c r="F11657" s="752" t="s">
        <v>1711</v>
      </c>
    </row>
    <row r="11658" spans="2:9" x14ac:dyDescent="0.35">
      <c r="B11658" s="752" t="s">
        <v>1700</v>
      </c>
      <c r="C11658" s="752">
        <v>4873</v>
      </c>
      <c r="D11658" s="343" t="s">
        <v>6183</v>
      </c>
      <c r="E11658" s="752" t="s">
        <v>430</v>
      </c>
      <c r="F11658" s="752" t="s">
        <v>1698</v>
      </c>
    </row>
    <row r="11659" spans="2:9" s="757" customFormat="1" x14ac:dyDescent="0.35">
      <c r="B11659" s="752" t="s">
        <v>1700</v>
      </c>
      <c r="C11659" s="752">
        <v>4873</v>
      </c>
      <c r="D11659" s="343" t="s">
        <v>6182</v>
      </c>
      <c r="E11659" s="752" t="s">
        <v>430</v>
      </c>
      <c r="F11659" s="752" t="s">
        <v>1698</v>
      </c>
      <c r="I11659" s="758"/>
    </row>
    <row r="11660" spans="2:9" x14ac:dyDescent="0.35">
      <c r="B11660" s="752" t="s">
        <v>1700</v>
      </c>
      <c r="C11660" s="752">
        <v>4873</v>
      </c>
      <c r="D11660" s="343" t="s">
        <v>6181</v>
      </c>
      <c r="E11660" s="752" t="s">
        <v>430</v>
      </c>
      <c r="F11660" s="752" t="s">
        <v>1698</v>
      </c>
    </row>
    <row r="11661" spans="2:9" x14ac:dyDescent="0.35">
      <c r="B11661" s="752" t="s">
        <v>1700</v>
      </c>
      <c r="C11661" s="752">
        <v>4873</v>
      </c>
      <c r="D11661" s="343" t="s">
        <v>5433</v>
      </c>
      <c r="E11661" s="752" t="s">
        <v>430</v>
      </c>
      <c r="F11661" s="752" t="s">
        <v>1698</v>
      </c>
    </row>
    <row r="11662" spans="2:9" x14ac:dyDescent="0.35">
      <c r="B11662" s="752" t="s">
        <v>1700</v>
      </c>
      <c r="C11662" s="752">
        <v>4873</v>
      </c>
      <c r="D11662" s="343" t="s">
        <v>6180</v>
      </c>
      <c r="E11662" s="752" t="s">
        <v>430</v>
      </c>
      <c r="F11662" s="752" t="s">
        <v>1698</v>
      </c>
    </row>
    <row r="11663" spans="2:9" x14ac:dyDescent="0.35">
      <c r="B11663" s="752" t="s">
        <v>1700</v>
      </c>
      <c r="C11663" s="752">
        <v>4873</v>
      </c>
      <c r="D11663" s="343" t="s">
        <v>6179</v>
      </c>
      <c r="E11663" s="752" t="s">
        <v>430</v>
      </c>
      <c r="F11663" s="752" t="s">
        <v>1698</v>
      </c>
    </row>
    <row r="11664" spans="2:9" s="757" customFormat="1" x14ac:dyDescent="0.35">
      <c r="B11664" s="752" t="s">
        <v>1700</v>
      </c>
      <c r="C11664" s="752">
        <v>4873</v>
      </c>
      <c r="D11664" s="343" t="s">
        <v>6178</v>
      </c>
      <c r="E11664" s="752" t="s">
        <v>430</v>
      </c>
      <c r="F11664" s="752" t="s">
        <v>1698</v>
      </c>
      <c r="I11664" s="758"/>
    </row>
    <row r="11665" spans="2:9" x14ac:dyDescent="0.35">
      <c r="B11665" s="752" t="s">
        <v>1700</v>
      </c>
      <c r="C11665" s="752">
        <v>4873</v>
      </c>
      <c r="D11665" s="343" t="s">
        <v>6177</v>
      </c>
      <c r="E11665" s="752" t="s">
        <v>430</v>
      </c>
      <c r="F11665" s="752" t="s">
        <v>1698</v>
      </c>
    </row>
    <row r="11666" spans="2:9" s="757" customFormat="1" x14ac:dyDescent="0.35">
      <c r="B11666" s="752" t="s">
        <v>1700</v>
      </c>
      <c r="C11666" s="752">
        <v>4873</v>
      </c>
      <c r="D11666" s="343" t="s">
        <v>6176</v>
      </c>
      <c r="E11666" s="752" t="s">
        <v>430</v>
      </c>
      <c r="F11666" s="752" t="s">
        <v>1698</v>
      </c>
      <c r="I11666" s="758"/>
    </row>
    <row r="11667" spans="2:9" x14ac:dyDescent="0.35">
      <c r="B11667" s="752" t="s">
        <v>1700</v>
      </c>
      <c r="C11667" s="752">
        <v>4873</v>
      </c>
      <c r="D11667" s="343" t="s">
        <v>6175</v>
      </c>
      <c r="E11667" s="752" t="s">
        <v>430</v>
      </c>
      <c r="F11667" s="752" t="s">
        <v>1698</v>
      </c>
    </row>
    <row r="11668" spans="2:9" x14ac:dyDescent="0.35">
      <c r="B11668" s="752" t="s">
        <v>1700</v>
      </c>
      <c r="C11668" s="752">
        <v>4873</v>
      </c>
      <c r="D11668" s="343" t="s">
        <v>6174</v>
      </c>
      <c r="E11668" s="752" t="s">
        <v>430</v>
      </c>
      <c r="F11668" s="752" t="s">
        <v>1698</v>
      </c>
    </row>
    <row r="11669" spans="2:9" x14ac:dyDescent="0.35">
      <c r="B11669" s="752" t="s">
        <v>1700</v>
      </c>
      <c r="C11669" s="752">
        <v>4873</v>
      </c>
      <c r="D11669" s="343" t="s">
        <v>6173</v>
      </c>
      <c r="E11669" s="752" t="s">
        <v>430</v>
      </c>
      <c r="F11669" s="752" t="s">
        <v>1698</v>
      </c>
    </row>
    <row r="11670" spans="2:9" x14ac:dyDescent="0.35">
      <c r="B11670" s="752" t="s">
        <v>1700</v>
      </c>
      <c r="C11670" s="752">
        <v>4874</v>
      </c>
      <c r="D11670" s="343" t="s">
        <v>6172</v>
      </c>
      <c r="E11670" s="752" t="s">
        <v>430</v>
      </c>
      <c r="F11670" s="752" t="s">
        <v>1698</v>
      </c>
    </row>
    <row r="11671" spans="2:9" x14ac:dyDescent="0.35">
      <c r="B11671" s="752" t="s">
        <v>1700</v>
      </c>
      <c r="C11671" s="752">
        <v>4874</v>
      </c>
      <c r="D11671" s="343" t="s">
        <v>6171</v>
      </c>
      <c r="E11671" s="752" t="s">
        <v>430</v>
      </c>
      <c r="F11671" s="752" t="s">
        <v>1698</v>
      </c>
    </row>
    <row r="11672" spans="2:9" x14ac:dyDescent="0.35">
      <c r="B11672" s="752" t="s">
        <v>1700</v>
      </c>
      <c r="C11672" s="752">
        <v>4874</v>
      </c>
      <c r="D11672" s="343" t="s">
        <v>6170</v>
      </c>
      <c r="E11672" s="752" t="s">
        <v>430</v>
      </c>
      <c r="F11672" s="752" t="s">
        <v>1698</v>
      </c>
    </row>
    <row r="11673" spans="2:9" x14ac:dyDescent="0.35">
      <c r="B11673" s="752" t="s">
        <v>1700</v>
      </c>
      <c r="C11673" s="752">
        <v>4874</v>
      </c>
      <c r="D11673" s="343" t="s">
        <v>6169</v>
      </c>
      <c r="E11673" s="752" t="s">
        <v>430</v>
      </c>
      <c r="F11673" s="752" t="s">
        <v>1698</v>
      </c>
    </row>
    <row r="11674" spans="2:9" x14ac:dyDescent="0.35">
      <c r="B11674" s="752" t="s">
        <v>1700</v>
      </c>
      <c r="C11674" s="752">
        <v>4874</v>
      </c>
      <c r="D11674" s="343" t="s">
        <v>6168</v>
      </c>
      <c r="E11674" s="752" t="s">
        <v>430</v>
      </c>
      <c r="F11674" s="752" t="s">
        <v>1698</v>
      </c>
    </row>
    <row r="11675" spans="2:9" x14ac:dyDescent="0.35">
      <c r="B11675" s="752" t="s">
        <v>1700</v>
      </c>
      <c r="C11675" s="752">
        <v>4874</v>
      </c>
      <c r="D11675" s="343" t="s">
        <v>6167</v>
      </c>
      <c r="E11675" s="752" t="s">
        <v>430</v>
      </c>
      <c r="F11675" s="752" t="s">
        <v>1698</v>
      </c>
    </row>
    <row r="11676" spans="2:9" x14ac:dyDescent="0.35">
      <c r="B11676" s="752" t="s">
        <v>1700</v>
      </c>
      <c r="C11676" s="752">
        <v>4874</v>
      </c>
      <c r="D11676" s="343" t="s">
        <v>5433</v>
      </c>
      <c r="E11676" s="752" t="s">
        <v>430</v>
      </c>
      <c r="F11676" s="752" t="s">
        <v>1698</v>
      </c>
    </row>
    <row r="11677" spans="2:9" x14ac:dyDescent="0.35">
      <c r="B11677" s="752" t="s">
        <v>1700</v>
      </c>
      <c r="C11677" s="752">
        <v>4874</v>
      </c>
      <c r="D11677" s="343" t="s">
        <v>6166</v>
      </c>
      <c r="E11677" s="752" t="s">
        <v>430</v>
      </c>
      <c r="F11677" s="752" t="s">
        <v>1698</v>
      </c>
    </row>
    <row r="11678" spans="2:9" x14ac:dyDescent="0.35">
      <c r="B11678" s="752" t="s">
        <v>1700</v>
      </c>
      <c r="C11678" s="752">
        <v>4874</v>
      </c>
      <c r="D11678" s="343" t="s">
        <v>6165</v>
      </c>
      <c r="E11678" s="752" t="s">
        <v>430</v>
      </c>
      <c r="F11678" s="752" t="s">
        <v>1698</v>
      </c>
    </row>
    <row r="11679" spans="2:9" s="757" customFormat="1" x14ac:dyDescent="0.35">
      <c r="B11679" s="752" t="s">
        <v>1700</v>
      </c>
      <c r="C11679" s="752">
        <v>4874</v>
      </c>
      <c r="D11679" s="343" t="s">
        <v>6164</v>
      </c>
      <c r="E11679" s="752" t="s">
        <v>430</v>
      </c>
      <c r="F11679" s="752" t="s">
        <v>1698</v>
      </c>
      <c r="I11679" s="758"/>
    </row>
    <row r="11680" spans="2:9" x14ac:dyDescent="0.35">
      <c r="B11680" s="752" t="s">
        <v>1700</v>
      </c>
      <c r="C11680" s="752">
        <v>4874</v>
      </c>
      <c r="D11680" s="343" t="s">
        <v>6163</v>
      </c>
      <c r="E11680" s="752" t="s">
        <v>430</v>
      </c>
      <c r="F11680" s="752" t="s">
        <v>1698</v>
      </c>
    </row>
    <row r="11681" spans="2:9" s="757" customFormat="1" x14ac:dyDescent="0.35">
      <c r="B11681" s="752" t="s">
        <v>1700</v>
      </c>
      <c r="C11681" s="752">
        <v>4874</v>
      </c>
      <c r="D11681" s="343" t="s">
        <v>6162</v>
      </c>
      <c r="E11681" s="752" t="s">
        <v>430</v>
      </c>
      <c r="F11681" s="752" t="s">
        <v>1698</v>
      </c>
      <c r="I11681" s="758"/>
    </row>
    <row r="11682" spans="2:9" x14ac:dyDescent="0.35">
      <c r="B11682" s="752" t="s">
        <v>1700</v>
      </c>
      <c r="C11682" s="752">
        <v>4875</v>
      </c>
      <c r="D11682" s="343" t="s">
        <v>6161</v>
      </c>
      <c r="E11682" s="752" t="s">
        <v>430</v>
      </c>
      <c r="F11682" s="752" t="s">
        <v>1698</v>
      </c>
    </row>
    <row r="11683" spans="2:9" x14ac:dyDescent="0.35">
      <c r="B11683" s="752" t="s">
        <v>1700</v>
      </c>
      <c r="C11683" s="752">
        <v>4875</v>
      </c>
      <c r="D11683" s="343" t="s">
        <v>6160</v>
      </c>
      <c r="E11683" s="752" t="s">
        <v>430</v>
      </c>
      <c r="F11683" s="752" t="s">
        <v>1698</v>
      </c>
    </row>
    <row r="11684" spans="2:9" x14ac:dyDescent="0.35">
      <c r="B11684" s="752" t="s">
        <v>1700</v>
      </c>
      <c r="C11684" s="752">
        <v>4875</v>
      </c>
      <c r="D11684" s="343" t="s">
        <v>6159</v>
      </c>
      <c r="E11684" s="752" t="s">
        <v>430</v>
      </c>
      <c r="F11684" s="752" t="s">
        <v>1698</v>
      </c>
    </row>
    <row r="11685" spans="2:9" x14ac:dyDescent="0.35">
      <c r="B11685" s="752" t="s">
        <v>1700</v>
      </c>
      <c r="C11685" s="752">
        <v>4875</v>
      </c>
      <c r="D11685" s="343" t="s">
        <v>6158</v>
      </c>
      <c r="E11685" s="752" t="s">
        <v>430</v>
      </c>
      <c r="F11685" s="752" t="s">
        <v>1698</v>
      </c>
    </row>
    <row r="11686" spans="2:9" x14ac:dyDescent="0.35">
      <c r="B11686" s="752" t="s">
        <v>1700</v>
      </c>
      <c r="C11686" s="752">
        <v>4875</v>
      </c>
      <c r="D11686" s="343" t="s">
        <v>6157</v>
      </c>
      <c r="E11686" s="752" t="s">
        <v>430</v>
      </c>
      <c r="F11686" s="752" t="s">
        <v>1698</v>
      </c>
    </row>
    <row r="11687" spans="2:9" s="757" customFormat="1" x14ac:dyDescent="0.35">
      <c r="B11687" s="752" t="s">
        <v>1700</v>
      </c>
      <c r="C11687" s="752">
        <v>4875</v>
      </c>
      <c r="D11687" s="343" t="s">
        <v>6156</v>
      </c>
      <c r="E11687" s="752" t="s">
        <v>430</v>
      </c>
      <c r="F11687" s="752" t="s">
        <v>1698</v>
      </c>
      <c r="I11687" s="758"/>
    </row>
    <row r="11688" spans="2:9" x14ac:dyDescent="0.35">
      <c r="B11688" s="752" t="s">
        <v>1700</v>
      </c>
      <c r="C11688" s="752">
        <v>4875</v>
      </c>
      <c r="D11688" s="343" t="s">
        <v>6155</v>
      </c>
      <c r="E11688" s="752" t="s">
        <v>430</v>
      </c>
      <c r="F11688" s="752" t="s">
        <v>1698</v>
      </c>
    </row>
    <row r="11689" spans="2:9" s="757" customFormat="1" x14ac:dyDescent="0.35">
      <c r="B11689" s="752" t="s">
        <v>1700</v>
      </c>
      <c r="C11689" s="752">
        <v>4875</v>
      </c>
      <c r="D11689" s="343" t="s">
        <v>6154</v>
      </c>
      <c r="E11689" s="752" t="s">
        <v>430</v>
      </c>
      <c r="F11689" s="752" t="s">
        <v>1698</v>
      </c>
      <c r="I11689" s="758"/>
    </row>
    <row r="11690" spans="2:9" x14ac:dyDescent="0.35">
      <c r="B11690" s="752" t="s">
        <v>1700</v>
      </c>
      <c r="C11690" s="752">
        <v>4875</v>
      </c>
      <c r="D11690" s="343" t="s">
        <v>6153</v>
      </c>
      <c r="E11690" s="752" t="s">
        <v>430</v>
      </c>
      <c r="F11690" s="752" t="s">
        <v>1698</v>
      </c>
    </row>
    <row r="11691" spans="2:9" x14ac:dyDescent="0.35">
      <c r="B11691" s="752" t="s">
        <v>1700</v>
      </c>
      <c r="C11691" s="752">
        <v>4875</v>
      </c>
      <c r="D11691" s="343" t="s">
        <v>6152</v>
      </c>
      <c r="E11691" s="752" t="s">
        <v>430</v>
      </c>
      <c r="F11691" s="752" t="s">
        <v>1698</v>
      </c>
    </row>
    <row r="11692" spans="2:9" x14ac:dyDescent="0.35">
      <c r="B11692" s="752" t="s">
        <v>1700</v>
      </c>
      <c r="C11692" s="752">
        <v>4875</v>
      </c>
      <c r="D11692" s="343" t="s">
        <v>6151</v>
      </c>
      <c r="E11692" s="752" t="s">
        <v>430</v>
      </c>
      <c r="F11692" s="752" t="s">
        <v>1698</v>
      </c>
    </row>
    <row r="11693" spans="2:9" x14ac:dyDescent="0.35">
      <c r="B11693" s="752" t="s">
        <v>1700</v>
      </c>
      <c r="C11693" s="752">
        <v>4875</v>
      </c>
      <c r="D11693" s="343" t="s">
        <v>6150</v>
      </c>
      <c r="E11693" s="752" t="s">
        <v>430</v>
      </c>
      <c r="F11693" s="752" t="s">
        <v>1698</v>
      </c>
    </row>
    <row r="11694" spans="2:9" x14ac:dyDescent="0.35">
      <c r="B11694" s="752" t="s">
        <v>1700</v>
      </c>
      <c r="C11694" s="752">
        <v>4875</v>
      </c>
      <c r="D11694" s="343" t="s">
        <v>6149</v>
      </c>
      <c r="E11694" s="752" t="s">
        <v>430</v>
      </c>
      <c r="F11694" s="752" t="s">
        <v>1698</v>
      </c>
    </row>
    <row r="11695" spans="2:9" x14ac:dyDescent="0.35">
      <c r="B11695" s="752" t="s">
        <v>1700</v>
      </c>
      <c r="C11695" s="752">
        <v>4875</v>
      </c>
      <c r="D11695" s="343" t="s">
        <v>6148</v>
      </c>
      <c r="E11695" s="752" t="s">
        <v>430</v>
      </c>
      <c r="F11695" s="752" t="s">
        <v>1698</v>
      </c>
    </row>
    <row r="11696" spans="2:9" x14ac:dyDescent="0.35">
      <c r="B11696" s="752" t="s">
        <v>1700</v>
      </c>
      <c r="C11696" s="752">
        <v>4875</v>
      </c>
      <c r="D11696" s="343" t="s">
        <v>6147</v>
      </c>
      <c r="E11696" s="752" t="s">
        <v>430</v>
      </c>
      <c r="F11696" s="752" t="s">
        <v>1698</v>
      </c>
    </row>
    <row r="11697" spans="2:6" x14ac:dyDescent="0.35">
      <c r="B11697" s="752" t="s">
        <v>1700</v>
      </c>
      <c r="C11697" s="752">
        <v>4875</v>
      </c>
      <c r="D11697" s="343" t="s">
        <v>6146</v>
      </c>
      <c r="E11697" s="752" t="s">
        <v>430</v>
      </c>
      <c r="F11697" s="752" t="s">
        <v>1698</v>
      </c>
    </row>
    <row r="11698" spans="2:6" x14ac:dyDescent="0.35">
      <c r="B11698" s="752" t="s">
        <v>1700</v>
      </c>
      <c r="C11698" s="752">
        <v>4875</v>
      </c>
      <c r="D11698" s="343" t="s">
        <v>6145</v>
      </c>
      <c r="E11698" s="752" t="s">
        <v>430</v>
      </c>
      <c r="F11698" s="752" t="s">
        <v>1698</v>
      </c>
    </row>
    <row r="11699" spans="2:6" x14ac:dyDescent="0.35">
      <c r="B11699" s="752" t="s">
        <v>1700</v>
      </c>
      <c r="C11699" s="752">
        <v>4875</v>
      </c>
      <c r="D11699" s="343" t="s">
        <v>6144</v>
      </c>
      <c r="E11699" s="752" t="s">
        <v>430</v>
      </c>
      <c r="F11699" s="752" t="s">
        <v>1698</v>
      </c>
    </row>
    <row r="11700" spans="2:6" x14ac:dyDescent="0.35">
      <c r="B11700" s="752" t="s">
        <v>1700</v>
      </c>
      <c r="C11700" s="752">
        <v>4875</v>
      </c>
      <c r="D11700" s="343" t="s">
        <v>6143</v>
      </c>
      <c r="E11700" s="752" t="s">
        <v>430</v>
      </c>
      <c r="F11700" s="752" t="s">
        <v>1698</v>
      </c>
    </row>
    <row r="11701" spans="2:6" x14ac:dyDescent="0.35">
      <c r="B11701" s="752" t="s">
        <v>1700</v>
      </c>
      <c r="C11701" s="752">
        <v>4875</v>
      </c>
      <c r="D11701" s="343" t="s">
        <v>6142</v>
      </c>
      <c r="E11701" s="752" t="s">
        <v>430</v>
      </c>
      <c r="F11701" s="752" t="s">
        <v>1698</v>
      </c>
    </row>
    <row r="11702" spans="2:6" x14ac:dyDescent="0.35">
      <c r="B11702" s="752" t="s">
        <v>1700</v>
      </c>
      <c r="C11702" s="752">
        <v>4875</v>
      </c>
      <c r="D11702" s="343" t="s">
        <v>6141</v>
      </c>
      <c r="E11702" s="752" t="s">
        <v>430</v>
      </c>
      <c r="F11702" s="752" t="s">
        <v>1698</v>
      </c>
    </row>
    <row r="11703" spans="2:6" x14ac:dyDescent="0.35">
      <c r="B11703" s="752" t="s">
        <v>1700</v>
      </c>
      <c r="C11703" s="752">
        <v>4875</v>
      </c>
      <c r="D11703" s="343" t="s">
        <v>6140</v>
      </c>
      <c r="E11703" s="752" t="s">
        <v>430</v>
      </c>
      <c r="F11703" s="752" t="s">
        <v>1698</v>
      </c>
    </row>
    <row r="11704" spans="2:6" x14ac:dyDescent="0.35">
      <c r="B11704" s="752" t="s">
        <v>1700</v>
      </c>
      <c r="C11704" s="752">
        <v>4875</v>
      </c>
      <c r="D11704" s="343" t="s">
        <v>6139</v>
      </c>
      <c r="E11704" s="752" t="s">
        <v>430</v>
      </c>
      <c r="F11704" s="752" t="s">
        <v>1698</v>
      </c>
    </row>
    <row r="11705" spans="2:6" x14ac:dyDescent="0.35">
      <c r="B11705" s="752" t="s">
        <v>1700</v>
      </c>
      <c r="C11705" s="752">
        <v>4875</v>
      </c>
      <c r="D11705" s="343" t="s">
        <v>6138</v>
      </c>
      <c r="E11705" s="752" t="s">
        <v>430</v>
      </c>
      <c r="F11705" s="752" t="s">
        <v>1698</v>
      </c>
    </row>
    <row r="11706" spans="2:6" x14ac:dyDescent="0.35">
      <c r="B11706" s="752" t="s">
        <v>1700</v>
      </c>
      <c r="C11706" s="752">
        <v>4875</v>
      </c>
      <c r="D11706" s="343" t="s">
        <v>6137</v>
      </c>
      <c r="E11706" s="752" t="s">
        <v>430</v>
      </c>
      <c r="F11706" s="752" t="s">
        <v>1698</v>
      </c>
    </row>
    <row r="11707" spans="2:6" x14ac:dyDescent="0.35">
      <c r="B11707" s="752" t="s">
        <v>1700</v>
      </c>
      <c r="C11707" s="752">
        <v>4875</v>
      </c>
      <c r="D11707" s="343" t="s">
        <v>6136</v>
      </c>
      <c r="E11707" s="752" t="s">
        <v>430</v>
      </c>
      <c r="F11707" s="752" t="s">
        <v>1698</v>
      </c>
    </row>
    <row r="11708" spans="2:6" x14ac:dyDescent="0.35">
      <c r="B11708" s="752" t="s">
        <v>1700</v>
      </c>
      <c r="C11708" s="752">
        <v>4875</v>
      </c>
      <c r="D11708" s="343" t="s">
        <v>6135</v>
      </c>
      <c r="E11708" s="752" t="s">
        <v>430</v>
      </c>
      <c r="F11708" s="752" t="s">
        <v>1698</v>
      </c>
    </row>
    <row r="11709" spans="2:6" x14ac:dyDescent="0.35">
      <c r="B11709" s="752" t="s">
        <v>1700</v>
      </c>
      <c r="C11709" s="752">
        <v>4876</v>
      </c>
      <c r="D11709" s="343" t="s">
        <v>6134</v>
      </c>
      <c r="E11709" s="752" t="s">
        <v>430</v>
      </c>
      <c r="F11709" s="752" t="s">
        <v>1698</v>
      </c>
    </row>
    <row r="11710" spans="2:6" x14ac:dyDescent="0.35">
      <c r="B11710" s="752" t="s">
        <v>1700</v>
      </c>
      <c r="C11710" s="752">
        <v>4876</v>
      </c>
      <c r="D11710" s="343" t="s">
        <v>6133</v>
      </c>
      <c r="E11710" s="752" t="s">
        <v>430</v>
      </c>
      <c r="F11710" s="752" t="s">
        <v>1698</v>
      </c>
    </row>
    <row r="11711" spans="2:6" x14ac:dyDescent="0.35">
      <c r="B11711" s="752" t="s">
        <v>1700</v>
      </c>
      <c r="C11711" s="752">
        <v>4876</v>
      </c>
      <c r="D11711" s="343" t="s">
        <v>6132</v>
      </c>
      <c r="E11711" s="752" t="s">
        <v>430</v>
      </c>
      <c r="F11711" s="752" t="s">
        <v>1698</v>
      </c>
    </row>
    <row r="11712" spans="2:6" x14ac:dyDescent="0.35">
      <c r="B11712" s="752" t="s">
        <v>1700</v>
      </c>
      <c r="C11712" s="752">
        <v>4876</v>
      </c>
      <c r="D11712" s="343" t="s">
        <v>6131</v>
      </c>
      <c r="E11712" s="752" t="s">
        <v>430</v>
      </c>
      <c r="F11712" s="752" t="s">
        <v>1698</v>
      </c>
    </row>
    <row r="11713" spans="2:6" x14ac:dyDescent="0.35">
      <c r="B11713" s="752" t="s">
        <v>1700</v>
      </c>
      <c r="C11713" s="752">
        <v>4876</v>
      </c>
      <c r="D11713" s="343" t="s">
        <v>6130</v>
      </c>
      <c r="E11713" s="752" t="s">
        <v>430</v>
      </c>
      <c r="F11713" s="752" t="s">
        <v>1698</v>
      </c>
    </row>
    <row r="11714" spans="2:6" x14ac:dyDescent="0.35">
      <c r="B11714" s="752" t="s">
        <v>1700</v>
      </c>
      <c r="C11714" s="752">
        <v>4876</v>
      </c>
      <c r="D11714" s="343" t="s">
        <v>1759</v>
      </c>
      <c r="E11714" s="752" t="s">
        <v>430</v>
      </c>
      <c r="F11714" s="752" t="s">
        <v>1698</v>
      </c>
    </row>
    <row r="11715" spans="2:6" x14ac:dyDescent="0.35">
      <c r="B11715" s="752" t="s">
        <v>1700</v>
      </c>
      <c r="C11715" s="752">
        <v>4876</v>
      </c>
      <c r="D11715" s="343" t="s">
        <v>6129</v>
      </c>
      <c r="E11715" s="752" t="s">
        <v>430</v>
      </c>
      <c r="F11715" s="752" t="s">
        <v>1698</v>
      </c>
    </row>
    <row r="11716" spans="2:6" x14ac:dyDescent="0.35">
      <c r="B11716" s="752" t="s">
        <v>1700</v>
      </c>
      <c r="C11716" s="752">
        <v>4877</v>
      </c>
      <c r="D11716" s="343" t="s">
        <v>6128</v>
      </c>
      <c r="E11716" s="752" t="s">
        <v>430</v>
      </c>
      <c r="F11716" s="752" t="s">
        <v>1711</v>
      </c>
    </row>
    <row r="11717" spans="2:6" x14ac:dyDescent="0.35">
      <c r="B11717" s="752" t="s">
        <v>1700</v>
      </c>
      <c r="C11717" s="752">
        <v>4877</v>
      </c>
      <c r="D11717" s="343" t="s">
        <v>6127</v>
      </c>
      <c r="E11717" s="752" t="s">
        <v>430</v>
      </c>
      <c r="F11717" s="752" t="s">
        <v>1711</v>
      </c>
    </row>
    <row r="11718" spans="2:6" x14ac:dyDescent="0.35">
      <c r="B11718" s="752" t="s">
        <v>1700</v>
      </c>
      <c r="C11718" s="752">
        <v>4877</v>
      </c>
      <c r="D11718" s="343" t="s">
        <v>2116</v>
      </c>
      <c r="E11718" s="752" t="s">
        <v>430</v>
      </c>
      <c r="F11718" s="752" t="s">
        <v>1711</v>
      </c>
    </row>
    <row r="11719" spans="2:6" x14ac:dyDescent="0.35">
      <c r="B11719" s="752" t="s">
        <v>1700</v>
      </c>
      <c r="C11719" s="752">
        <v>4877</v>
      </c>
      <c r="D11719" s="343" t="s">
        <v>6126</v>
      </c>
      <c r="E11719" s="752" t="s">
        <v>430</v>
      </c>
      <c r="F11719" s="752" t="s">
        <v>1711</v>
      </c>
    </row>
    <row r="11720" spans="2:6" x14ac:dyDescent="0.35">
      <c r="B11720" s="752" t="s">
        <v>1700</v>
      </c>
      <c r="C11720" s="752">
        <v>4877</v>
      </c>
      <c r="D11720" s="343" t="s">
        <v>6125</v>
      </c>
      <c r="E11720" s="752" t="s">
        <v>430</v>
      </c>
      <c r="F11720" s="752" t="s">
        <v>1711</v>
      </c>
    </row>
    <row r="11721" spans="2:6" x14ac:dyDescent="0.35">
      <c r="B11721" s="752" t="s">
        <v>1700</v>
      </c>
      <c r="C11721" s="752">
        <v>4877</v>
      </c>
      <c r="D11721" s="343" t="s">
        <v>6124</v>
      </c>
      <c r="E11721" s="752" t="s">
        <v>430</v>
      </c>
      <c r="F11721" s="752" t="s">
        <v>1711</v>
      </c>
    </row>
    <row r="11722" spans="2:6" x14ac:dyDescent="0.35">
      <c r="B11722" s="752" t="s">
        <v>1700</v>
      </c>
      <c r="C11722" s="752">
        <v>4878</v>
      </c>
      <c r="D11722" s="343" t="s">
        <v>6123</v>
      </c>
      <c r="E11722" s="752" t="s">
        <v>430</v>
      </c>
      <c r="F11722" s="752" t="s">
        <v>1711</v>
      </c>
    </row>
    <row r="11723" spans="2:6" x14ac:dyDescent="0.35">
      <c r="B11723" s="752" t="s">
        <v>1700</v>
      </c>
      <c r="C11723" s="752">
        <v>4878</v>
      </c>
      <c r="D11723" s="343" t="s">
        <v>6122</v>
      </c>
      <c r="E11723" s="752" t="s">
        <v>430</v>
      </c>
      <c r="F11723" s="752" t="s">
        <v>1711</v>
      </c>
    </row>
    <row r="11724" spans="2:6" x14ac:dyDescent="0.35">
      <c r="B11724" s="752" t="s">
        <v>1700</v>
      </c>
      <c r="C11724" s="752">
        <v>4878</v>
      </c>
      <c r="D11724" s="343" t="s">
        <v>6121</v>
      </c>
      <c r="E11724" s="752" t="s">
        <v>430</v>
      </c>
      <c r="F11724" s="752" t="s">
        <v>1711</v>
      </c>
    </row>
    <row r="11725" spans="2:6" x14ac:dyDescent="0.35">
      <c r="B11725" s="752" t="s">
        <v>1700</v>
      </c>
      <c r="C11725" s="752">
        <v>4878</v>
      </c>
      <c r="D11725" s="343" t="s">
        <v>6120</v>
      </c>
      <c r="E11725" s="752" t="s">
        <v>430</v>
      </c>
      <c r="F11725" s="752" t="s">
        <v>1711</v>
      </c>
    </row>
    <row r="11726" spans="2:6" x14ac:dyDescent="0.35">
      <c r="B11726" s="752" t="s">
        <v>1700</v>
      </c>
      <c r="C11726" s="752">
        <v>4878</v>
      </c>
      <c r="D11726" s="343" t="s">
        <v>5709</v>
      </c>
      <c r="E11726" s="752" t="s">
        <v>430</v>
      </c>
      <c r="F11726" s="752" t="s">
        <v>1711</v>
      </c>
    </row>
    <row r="11727" spans="2:6" x14ac:dyDescent="0.35">
      <c r="B11727" s="752" t="s">
        <v>1700</v>
      </c>
      <c r="C11727" s="752">
        <v>4878</v>
      </c>
      <c r="D11727" s="343" t="s">
        <v>6119</v>
      </c>
      <c r="E11727" s="752" t="s">
        <v>430</v>
      </c>
      <c r="F11727" s="752" t="s">
        <v>1711</v>
      </c>
    </row>
    <row r="11728" spans="2:6" x14ac:dyDescent="0.35">
      <c r="B11728" s="752" t="s">
        <v>1700</v>
      </c>
      <c r="C11728" s="752">
        <v>4879</v>
      </c>
      <c r="D11728" s="343" t="s">
        <v>2429</v>
      </c>
      <c r="E11728" s="752" t="s">
        <v>430</v>
      </c>
      <c r="F11728" s="752" t="s">
        <v>1711</v>
      </c>
    </row>
    <row r="11729" spans="2:6" x14ac:dyDescent="0.35">
      <c r="B11729" s="752" t="s">
        <v>1700</v>
      </c>
      <c r="C11729" s="752">
        <v>4879</v>
      </c>
      <c r="D11729" s="343" t="s">
        <v>6118</v>
      </c>
      <c r="E11729" s="752" t="s">
        <v>430</v>
      </c>
      <c r="F11729" s="752" t="s">
        <v>1711</v>
      </c>
    </row>
    <row r="11730" spans="2:6" x14ac:dyDescent="0.35">
      <c r="B11730" s="752" t="s">
        <v>1700</v>
      </c>
      <c r="C11730" s="752">
        <v>4879</v>
      </c>
      <c r="D11730" s="343" t="s">
        <v>6117</v>
      </c>
      <c r="E11730" s="752" t="s">
        <v>430</v>
      </c>
      <c r="F11730" s="752" t="s">
        <v>1711</v>
      </c>
    </row>
    <row r="11731" spans="2:6" x14ac:dyDescent="0.35">
      <c r="B11731" s="752" t="s">
        <v>1700</v>
      </c>
      <c r="C11731" s="752">
        <v>4879</v>
      </c>
      <c r="D11731" s="343" t="s">
        <v>6116</v>
      </c>
      <c r="E11731" s="752" t="s">
        <v>430</v>
      </c>
      <c r="F11731" s="752" t="s">
        <v>1711</v>
      </c>
    </row>
    <row r="11732" spans="2:6" x14ac:dyDescent="0.35">
      <c r="B11732" s="752" t="s">
        <v>1700</v>
      </c>
      <c r="C11732" s="752">
        <v>4879</v>
      </c>
      <c r="D11732" s="343" t="s">
        <v>6115</v>
      </c>
      <c r="E11732" s="752" t="s">
        <v>430</v>
      </c>
      <c r="F11732" s="752" t="s">
        <v>1711</v>
      </c>
    </row>
    <row r="11733" spans="2:6" x14ac:dyDescent="0.35">
      <c r="B11733" s="752" t="s">
        <v>1700</v>
      </c>
      <c r="C11733" s="752">
        <v>4879</v>
      </c>
      <c r="D11733" s="343" t="s">
        <v>6114</v>
      </c>
      <c r="E11733" s="752" t="s">
        <v>430</v>
      </c>
      <c r="F11733" s="752" t="s">
        <v>1711</v>
      </c>
    </row>
    <row r="11734" spans="2:6" x14ac:dyDescent="0.35">
      <c r="B11734" s="752" t="s">
        <v>1700</v>
      </c>
      <c r="C11734" s="752">
        <v>4880</v>
      </c>
      <c r="D11734" s="343" t="s">
        <v>6113</v>
      </c>
      <c r="E11734" s="752" t="s">
        <v>430</v>
      </c>
      <c r="F11734" s="752" t="s">
        <v>1698</v>
      </c>
    </row>
    <row r="11735" spans="2:6" x14ac:dyDescent="0.35">
      <c r="B11735" s="752" t="s">
        <v>1700</v>
      </c>
      <c r="C11735" s="752">
        <v>4880</v>
      </c>
      <c r="D11735" s="343" t="s">
        <v>6112</v>
      </c>
      <c r="E11735" s="752" t="s">
        <v>430</v>
      </c>
      <c r="F11735" s="752" t="s">
        <v>1698</v>
      </c>
    </row>
    <row r="11736" spans="2:6" x14ac:dyDescent="0.35">
      <c r="B11736" s="752" t="s">
        <v>1700</v>
      </c>
      <c r="C11736" s="752">
        <v>4880</v>
      </c>
      <c r="D11736" s="343" t="s">
        <v>6111</v>
      </c>
      <c r="E11736" s="752" t="s">
        <v>430</v>
      </c>
      <c r="F11736" s="752" t="s">
        <v>1698</v>
      </c>
    </row>
    <row r="11737" spans="2:6" x14ac:dyDescent="0.35">
      <c r="B11737" s="752" t="s">
        <v>1700</v>
      </c>
      <c r="C11737" s="752">
        <v>4880</v>
      </c>
      <c r="D11737" s="343" t="s">
        <v>6110</v>
      </c>
      <c r="E11737" s="752" t="s">
        <v>430</v>
      </c>
      <c r="F11737" s="752" t="s">
        <v>1698</v>
      </c>
    </row>
    <row r="11738" spans="2:6" x14ac:dyDescent="0.35">
      <c r="B11738" s="752" t="s">
        <v>1700</v>
      </c>
      <c r="C11738" s="752">
        <v>4880</v>
      </c>
      <c r="D11738" s="343" t="s">
        <v>6109</v>
      </c>
      <c r="E11738" s="752" t="s">
        <v>430</v>
      </c>
      <c r="F11738" s="752" t="s">
        <v>1711</v>
      </c>
    </row>
    <row r="11739" spans="2:6" x14ac:dyDescent="0.35">
      <c r="B11739" s="752" t="s">
        <v>1700</v>
      </c>
      <c r="C11739" s="752">
        <v>4880</v>
      </c>
      <c r="D11739" s="343" t="s">
        <v>6108</v>
      </c>
      <c r="E11739" s="752" t="s">
        <v>430</v>
      </c>
      <c r="F11739" s="752" t="s">
        <v>1698</v>
      </c>
    </row>
    <row r="11740" spans="2:6" x14ac:dyDescent="0.35">
      <c r="B11740" s="752" t="s">
        <v>1700</v>
      </c>
      <c r="C11740" s="752">
        <v>4881</v>
      </c>
      <c r="D11740" s="343" t="s">
        <v>6107</v>
      </c>
      <c r="E11740" s="752" t="s">
        <v>430</v>
      </c>
      <c r="F11740" s="752" t="s">
        <v>1711</v>
      </c>
    </row>
    <row r="11741" spans="2:6" x14ac:dyDescent="0.35">
      <c r="B11741" s="752" t="s">
        <v>1700</v>
      </c>
      <c r="C11741" s="752">
        <v>4881</v>
      </c>
      <c r="D11741" s="343" t="s">
        <v>6106</v>
      </c>
      <c r="E11741" s="752" t="s">
        <v>430</v>
      </c>
      <c r="F11741" s="752" t="s">
        <v>1711</v>
      </c>
    </row>
    <row r="11742" spans="2:6" x14ac:dyDescent="0.35">
      <c r="B11742" s="752" t="s">
        <v>1700</v>
      </c>
      <c r="C11742" s="752">
        <v>4881</v>
      </c>
      <c r="D11742" s="343" t="s">
        <v>6105</v>
      </c>
      <c r="E11742" s="752" t="s">
        <v>430</v>
      </c>
      <c r="F11742" s="752" t="s">
        <v>1711</v>
      </c>
    </row>
    <row r="11743" spans="2:6" x14ac:dyDescent="0.35">
      <c r="B11743" s="752" t="s">
        <v>1700</v>
      </c>
      <c r="C11743" s="752">
        <v>4881</v>
      </c>
      <c r="D11743" s="343" t="s">
        <v>6104</v>
      </c>
      <c r="E11743" s="752" t="s">
        <v>430</v>
      </c>
      <c r="F11743" s="752" t="s">
        <v>1711</v>
      </c>
    </row>
    <row r="11744" spans="2:6" x14ac:dyDescent="0.35">
      <c r="B11744" s="752" t="s">
        <v>1700</v>
      </c>
      <c r="C11744" s="752">
        <v>4882</v>
      </c>
      <c r="D11744" s="343" t="s">
        <v>6103</v>
      </c>
      <c r="E11744" s="752" t="s">
        <v>430</v>
      </c>
      <c r="F11744" s="752" t="s">
        <v>1698</v>
      </c>
    </row>
    <row r="11745" spans="2:6" x14ac:dyDescent="0.35">
      <c r="B11745" s="752" t="s">
        <v>1700</v>
      </c>
      <c r="C11745" s="752">
        <v>4883</v>
      </c>
      <c r="D11745" s="343" t="s">
        <v>6102</v>
      </c>
      <c r="E11745" s="752" t="s">
        <v>430</v>
      </c>
      <c r="F11745" s="752" t="s">
        <v>1711</v>
      </c>
    </row>
    <row r="11746" spans="2:6" x14ac:dyDescent="0.35">
      <c r="B11746" s="752" t="s">
        <v>1700</v>
      </c>
      <c r="C11746" s="752">
        <v>4883</v>
      </c>
      <c r="D11746" s="343" t="s">
        <v>6101</v>
      </c>
      <c r="E11746" s="752" t="s">
        <v>430</v>
      </c>
      <c r="F11746" s="752" t="s">
        <v>1698</v>
      </c>
    </row>
    <row r="11747" spans="2:6" x14ac:dyDescent="0.35">
      <c r="B11747" s="752" t="s">
        <v>1700</v>
      </c>
      <c r="C11747" s="752">
        <v>4883</v>
      </c>
      <c r="D11747" s="343" t="s">
        <v>6100</v>
      </c>
      <c r="E11747" s="752" t="s">
        <v>430</v>
      </c>
      <c r="F11747" s="752" t="s">
        <v>1698</v>
      </c>
    </row>
    <row r="11748" spans="2:6" x14ac:dyDescent="0.35">
      <c r="B11748" s="752" t="s">
        <v>1700</v>
      </c>
      <c r="C11748" s="752">
        <v>4883</v>
      </c>
      <c r="D11748" s="343" t="s">
        <v>6099</v>
      </c>
      <c r="E11748" s="752" t="s">
        <v>430</v>
      </c>
      <c r="F11748" s="752" t="s">
        <v>1698</v>
      </c>
    </row>
    <row r="11749" spans="2:6" x14ac:dyDescent="0.35">
      <c r="B11749" s="752" t="s">
        <v>1700</v>
      </c>
      <c r="C11749" s="752">
        <v>4883</v>
      </c>
      <c r="D11749" s="343" t="s">
        <v>6098</v>
      </c>
      <c r="E11749" s="752" t="s">
        <v>430</v>
      </c>
      <c r="F11749" s="752" t="s">
        <v>1698</v>
      </c>
    </row>
    <row r="11750" spans="2:6" x14ac:dyDescent="0.35">
      <c r="B11750" s="752" t="s">
        <v>1700</v>
      </c>
      <c r="C11750" s="752">
        <v>4884</v>
      </c>
      <c r="D11750" s="343" t="s">
        <v>6097</v>
      </c>
      <c r="E11750" s="752" t="s">
        <v>430</v>
      </c>
      <c r="F11750" s="752" t="s">
        <v>1698</v>
      </c>
    </row>
    <row r="11751" spans="2:6" x14ac:dyDescent="0.35">
      <c r="B11751" s="752" t="s">
        <v>1700</v>
      </c>
      <c r="C11751" s="752">
        <v>4884</v>
      </c>
      <c r="D11751" s="343" t="s">
        <v>6096</v>
      </c>
      <c r="E11751" s="752" t="s">
        <v>430</v>
      </c>
      <c r="F11751" s="752" t="s">
        <v>1698</v>
      </c>
    </row>
    <row r="11752" spans="2:6" x14ac:dyDescent="0.35">
      <c r="B11752" s="752" t="s">
        <v>1700</v>
      </c>
      <c r="C11752" s="752">
        <v>4884</v>
      </c>
      <c r="D11752" s="343" t="s">
        <v>6095</v>
      </c>
      <c r="E11752" s="752" t="s">
        <v>430</v>
      </c>
      <c r="F11752" s="752" t="s">
        <v>1698</v>
      </c>
    </row>
    <row r="11753" spans="2:6" x14ac:dyDescent="0.35">
      <c r="B11753" s="752" t="s">
        <v>1700</v>
      </c>
      <c r="C11753" s="752">
        <v>4884</v>
      </c>
      <c r="D11753" s="343" t="s">
        <v>6094</v>
      </c>
      <c r="E11753" s="752" t="s">
        <v>430</v>
      </c>
      <c r="F11753" s="752" t="s">
        <v>1698</v>
      </c>
    </row>
    <row r="11754" spans="2:6" x14ac:dyDescent="0.35">
      <c r="B11754" s="752" t="s">
        <v>1700</v>
      </c>
      <c r="C11754" s="752">
        <v>4885</v>
      </c>
      <c r="D11754" s="343" t="s">
        <v>6093</v>
      </c>
      <c r="E11754" s="752" t="s">
        <v>430</v>
      </c>
      <c r="F11754" s="752" t="s">
        <v>1698</v>
      </c>
    </row>
    <row r="11755" spans="2:6" x14ac:dyDescent="0.35">
      <c r="B11755" s="752" t="s">
        <v>1700</v>
      </c>
      <c r="C11755" s="752">
        <v>4885</v>
      </c>
      <c r="D11755" s="343" t="s">
        <v>6092</v>
      </c>
      <c r="E11755" s="752" t="s">
        <v>430</v>
      </c>
      <c r="F11755" s="752" t="s">
        <v>1698</v>
      </c>
    </row>
    <row r="11756" spans="2:6" x14ac:dyDescent="0.35">
      <c r="B11756" s="752" t="s">
        <v>1700</v>
      </c>
      <c r="C11756" s="752">
        <v>4885</v>
      </c>
      <c r="D11756" s="343" t="s">
        <v>6091</v>
      </c>
      <c r="E11756" s="752" t="s">
        <v>430</v>
      </c>
      <c r="F11756" s="752" t="s">
        <v>1698</v>
      </c>
    </row>
    <row r="11757" spans="2:6" x14ac:dyDescent="0.35">
      <c r="B11757" s="752" t="s">
        <v>1700</v>
      </c>
      <c r="C11757" s="752">
        <v>4885</v>
      </c>
      <c r="D11757" s="343" t="s">
        <v>6090</v>
      </c>
      <c r="E11757" s="752" t="s">
        <v>430</v>
      </c>
      <c r="F11757" s="752" t="s">
        <v>1698</v>
      </c>
    </row>
    <row r="11758" spans="2:6" x14ac:dyDescent="0.35">
      <c r="B11758" s="752" t="s">
        <v>1700</v>
      </c>
      <c r="C11758" s="752">
        <v>4885</v>
      </c>
      <c r="D11758" s="343" t="s">
        <v>6089</v>
      </c>
      <c r="E11758" s="752" t="s">
        <v>430</v>
      </c>
      <c r="F11758" s="752" t="s">
        <v>1698</v>
      </c>
    </row>
    <row r="11759" spans="2:6" x14ac:dyDescent="0.35">
      <c r="B11759" s="752" t="s">
        <v>1700</v>
      </c>
      <c r="C11759" s="752">
        <v>4885</v>
      </c>
      <c r="D11759" s="343" t="s">
        <v>6088</v>
      </c>
      <c r="E11759" s="752" t="s">
        <v>430</v>
      </c>
      <c r="F11759" s="752" t="s">
        <v>1698</v>
      </c>
    </row>
    <row r="11760" spans="2:6" x14ac:dyDescent="0.35">
      <c r="B11760" s="752" t="s">
        <v>1700</v>
      </c>
      <c r="C11760" s="752">
        <v>4885</v>
      </c>
      <c r="D11760" s="343" t="s">
        <v>6087</v>
      </c>
      <c r="E11760" s="752" t="s">
        <v>430</v>
      </c>
      <c r="F11760" s="752" t="s">
        <v>1698</v>
      </c>
    </row>
    <row r="11761" spans="2:9" x14ac:dyDescent="0.35">
      <c r="B11761" s="752" t="s">
        <v>1700</v>
      </c>
      <c r="C11761" s="752">
        <v>4885</v>
      </c>
      <c r="D11761" s="343" t="s">
        <v>6086</v>
      </c>
      <c r="E11761" s="752" t="s">
        <v>430</v>
      </c>
      <c r="F11761" s="752" t="s">
        <v>1698</v>
      </c>
    </row>
    <row r="11762" spans="2:9" x14ac:dyDescent="0.35">
      <c r="B11762" s="752" t="s">
        <v>1700</v>
      </c>
      <c r="C11762" s="752">
        <v>4885</v>
      </c>
      <c r="D11762" s="343" t="s">
        <v>6085</v>
      </c>
      <c r="E11762" s="752" t="s">
        <v>430</v>
      </c>
      <c r="F11762" s="752" t="s">
        <v>1698</v>
      </c>
    </row>
    <row r="11763" spans="2:9" x14ac:dyDescent="0.35">
      <c r="B11763" s="752" t="s">
        <v>1700</v>
      </c>
      <c r="C11763" s="752">
        <v>4886</v>
      </c>
      <c r="D11763" s="343" t="s">
        <v>6084</v>
      </c>
      <c r="E11763" s="752" t="s">
        <v>430</v>
      </c>
      <c r="F11763" s="752" t="s">
        <v>1698</v>
      </c>
    </row>
    <row r="11764" spans="2:9" x14ac:dyDescent="0.35">
      <c r="B11764" s="752" t="s">
        <v>1700</v>
      </c>
      <c r="C11764" s="752">
        <v>4886</v>
      </c>
      <c r="D11764" s="343" t="s">
        <v>6083</v>
      </c>
      <c r="E11764" s="752" t="s">
        <v>430</v>
      </c>
      <c r="F11764" s="752" t="s">
        <v>1698</v>
      </c>
    </row>
    <row r="11765" spans="2:9" x14ac:dyDescent="0.35">
      <c r="B11765" s="752" t="s">
        <v>1700</v>
      </c>
      <c r="C11765" s="752">
        <v>4886</v>
      </c>
      <c r="D11765" s="343" t="s">
        <v>6082</v>
      </c>
      <c r="E11765" s="752" t="s">
        <v>430</v>
      </c>
      <c r="F11765" s="752" t="s">
        <v>1698</v>
      </c>
    </row>
    <row r="11766" spans="2:9" x14ac:dyDescent="0.35">
      <c r="B11766" s="752" t="s">
        <v>1700</v>
      </c>
      <c r="C11766" s="752">
        <v>4886</v>
      </c>
      <c r="D11766" s="343" t="s">
        <v>6081</v>
      </c>
      <c r="E11766" s="752" t="s">
        <v>430</v>
      </c>
      <c r="F11766" s="752" t="s">
        <v>1698</v>
      </c>
    </row>
    <row r="11767" spans="2:9" x14ac:dyDescent="0.35">
      <c r="B11767" s="752" t="s">
        <v>1700</v>
      </c>
      <c r="C11767" s="752">
        <v>4886</v>
      </c>
      <c r="D11767" s="343" t="s">
        <v>6080</v>
      </c>
      <c r="E11767" s="752" t="s">
        <v>430</v>
      </c>
      <c r="F11767" s="752" t="s">
        <v>1698</v>
      </c>
    </row>
    <row r="11768" spans="2:9" x14ac:dyDescent="0.35">
      <c r="B11768" s="752" t="s">
        <v>1700</v>
      </c>
      <c r="C11768" s="752">
        <v>4886</v>
      </c>
      <c r="D11768" s="343" t="s">
        <v>6079</v>
      </c>
      <c r="E11768" s="752" t="s">
        <v>430</v>
      </c>
      <c r="F11768" s="752" t="s">
        <v>1698</v>
      </c>
    </row>
    <row r="11769" spans="2:9" x14ac:dyDescent="0.35">
      <c r="B11769" s="752" t="s">
        <v>1700</v>
      </c>
      <c r="C11769" s="752">
        <v>4886</v>
      </c>
      <c r="D11769" s="343" t="s">
        <v>6078</v>
      </c>
      <c r="E11769" s="752" t="s">
        <v>430</v>
      </c>
      <c r="F11769" s="752" t="s">
        <v>1698</v>
      </c>
    </row>
    <row r="11770" spans="2:9" x14ac:dyDescent="0.35">
      <c r="B11770" s="752" t="s">
        <v>1700</v>
      </c>
      <c r="C11770" s="752">
        <v>4886</v>
      </c>
      <c r="D11770" s="343" t="s">
        <v>6077</v>
      </c>
      <c r="E11770" s="752" t="s">
        <v>430</v>
      </c>
      <c r="F11770" s="752" t="s">
        <v>1698</v>
      </c>
    </row>
    <row r="11771" spans="2:9" x14ac:dyDescent="0.35">
      <c r="B11771" s="752" t="s">
        <v>1700</v>
      </c>
      <c r="C11771" s="752">
        <v>4887</v>
      </c>
      <c r="D11771" s="343" t="s">
        <v>6076</v>
      </c>
      <c r="E11771" s="752" t="s">
        <v>430</v>
      </c>
      <c r="F11771" s="752" t="s">
        <v>1698</v>
      </c>
    </row>
    <row r="11772" spans="2:9" x14ac:dyDescent="0.35">
      <c r="B11772" s="752" t="s">
        <v>1700</v>
      </c>
      <c r="C11772" s="752">
        <v>4887</v>
      </c>
      <c r="D11772" s="343" t="s">
        <v>6075</v>
      </c>
      <c r="E11772" s="752" t="s">
        <v>430</v>
      </c>
      <c r="F11772" s="752" t="s">
        <v>1698</v>
      </c>
    </row>
    <row r="11773" spans="2:9" s="757" customFormat="1" x14ac:dyDescent="0.35">
      <c r="B11773" s="752" t="s">
        <v>1700</v>
      </c>
      <c r="C11773" s="752">
        <v>4887</v>
      </c>
      <c r="D11773" s="343" t="s">
        <v>6074</v>
      </c>
      <c r="E11773" s="752" t="s">
        <v>430</v>
      </c>
      <c r="F11773" s="752" t="s">
        <v>1698</v>
      </c>
      <c r="I11773" s="758"/>
    </row>
    <row r="11774" spans="2:9" x14ac:dyDescent="0.35">
      <c r="B11774" s="752" t="s">
        <v>1700</v>
      </c>
      <c r="C11774" s="752">
        <v>4887</v>
      </c>
      <c r="D11774" s="343" t="s">
        <v>6073</v>
      </c>
      <c r="E11774" s="752" t="s">
        <v>430</v>
      </c>
      <c r="F11774" s="752" t="s">
        <v>1698</v>
      </c>
    </row>
    <row r="11775" spans="2:9" x14ac:dyDescent="0.35">
      <c r="B11775" s="752" t="s">
        <v>1700</v>
      </c>
      <c r="C11775" s="752">
        <v>4887</v>
      </c>
      <c r="D11775" s="343" t="s">
        <v>6072</v>
      </c>
      <c r="E11775" s="752" t="s">
        <v>430</v>
      </c>
      <c r="F11775" s="752" t="s">
        <v>1698</v>
      </c>
    </row>
    <row r="11776" spans="2:9" x14ac:dyDescent="0.35">
      <c r="B11776" s="752" t="s">
        <v>1700</v>
      </c>
      <c r="C11776" s="752">
        <v>4887</v>
      </c>
      <c r="D11776" s="343" t="s">
        <v>6071</v>
      </c>
      <c r="E11776" s="752" t="s">
        <v>430</v>
      </c>
      <c r="F11776" s="752" t="s">
        <v>1698</v>
      </c>
    </row>
    <row r="11777" spans="2:6" x14ac:dyDescent="0.35">
      <c r="B11777" s="752" t="s">
        <v>1700</v>
      </c>
      <c r="C11777" s="752">
        <v>4888</v>
      </c>
      <c r="D11777" s="343" t="s">
        <v>6070</v>
      </c>
      <c r="E11777" s="752" t="s">
        <v>430</v>
      </c>
      <c r="F11777" s="752" t="s">
        <v>1698</v>
      </c>
    </row>
    <row r="11778" spans="2:6" x14ac:dyDescent="0.35">
      <c r="B11778" s="752" t="s">
        <v>1700</v>
      </c>
      <c r="C11778" s="752">
        <v>4888</v>
      </c>
      <c r="D11778" s="343" t="s">
        <v>6069</v>
      </c>
      <c r="E11778" s="752" t="s">
        <v>430</v>
      </c>
      <c r="F11778" s="752" t="s">
        <v>1698</v>
      </c>
    </row>
    <row r="11779" spans="2:6" x14ac:dyDescent="0.35">
      <c r="B11779" s="752" t="s">
        <v>1700</v>
      </c>
      <c r="C11779" s="752">
        <v>4888</v>
      </c>
      <c r="D11779" s="343" t="s">
        <v>2563</v>
      </c>
      <c r="E11779" s="752" t="s">
        <v>430</v>
      </c>
      <c r="F11779" s="752" t="s">
        <v>1698</v>
      </c>
    </row>
    <row r="11780" spans="2:6" x14ac:dyDescent="0.35">
      <c r="B11780" s="752" t="s">
        <v>1700</v>
      </c>
      <c r="C11780" s="752">
        <v>4888</v>
      </c>
      <c r="D11780" s="343" t="s">
        <v>6068</v>
      </c>
      <c r="E11780" s="752" t="s">
        <v>430</v>
      </c>
      <c r="F11780" s="752" t="s">
        <v>1698</v>
      </c>
    </row>
    <row r="11781" spans="2:6" x14ac:dyDescent="0.35">
      <c r="B11781" s="752" t="s">
        <v>1700</v>
      </c>
      <c r="C11781" s="752">
        <v>4888</v>
      </c>
      <c r="D11781" s="343" t="s">
        <v>6067</v>
      </c>
      <c r="E11781" s="752" t="s">
        <v>430</v>
      </c>
      <c r="F11781" s="752" t="s">
        <v>1698</v>
      </c>
    </row>
    <row r="11782" spans="2:6" x14ac:dyDescent="0.35">
      <c r="B11782" s="752" t="s">
        <v>1700</v>
      </c>
      <c r="C11782" s="752">
        <v>4890</v>
      </c>
      <c r="D11782" s="343" t="s">
        <v>6066</v>
      </c>
      <c r="E11782" s="752" t="s">
        <v>430</v>
      </c>
      <c r="F11782" s="752" t="s">
        <v>1698</v>
      </c>
    </row>
    <row r="11783" spans="2:6" x14ac:dyDescent="0.35">
      <c r="B11783" s="752" t="s">
        <v>1700</v>
      </c>
      <c r="C11783" s="752">
        <v>4890</v>
      </c>
      <c r="D11783" s="343" t="s">
        <v>6065</v>
      </c>
      <c r="E11783" s="752" t="s">
        <v>430</v>
      </c>
      <c r="F11783" s="752" t="s">
        <v>1698</v>
      </c>
    </row>
    <row r="11784" spans="2:6" x14ac:dyDescent="0.35">
      <c r="B11784" s="752" t="s">
        <v>1700</v>
      </c>
      <c r="C11784" s="752">
        <v>4891</v>
      </c>
      <c r="D11784" s="343" t="s">
        <v>6064</v>
      </c>
      <c r="E11784" s="752" t="s">
        <v>430</v>
      </c>
      <c r="F11784" s="752" t="s">
        <v>1698</v>
      </c>
    </row>
    <row r="11785" spans="2:6" x14ac:dyDescent="0.35">
      <c r="B11785" s="752" t="s">
        <v>1700</v>
      </c>
      <c r="C11785" s="754">
        <v>4892</v>
      </c>
      <c r="D11785" s="755" t="s">
        <v>6063</v>
      </c>
      <c r="E11785" s="752" t="s">
        <v>430</v>
      </c>
      <c r="F11785" s="752" t="s">
        <v>1698</v>
      </c>
    </row>
    <row r="11786" spans="2:6" x14ac:dyDescent="0.35">
      <c r="B11786" s="752" t="s">
        <v>1700</v>
      </c>
      <c r="C11786" s="752">
        <v>4892</v>
      </c>
      <c r="D11786" s="343" t="s">
        <v>6062</v>
      </c>
      <c r="E11786" s="752" t="s">
        <v>430</v>
      </c>
      <c r="F11786" s="752" t="s">
        <v>1698</v>
      </c>
    </row>
    <row r="11787" spans="2:6" x14ac:dyDescent="0.35">
      <c r="B11787" s="752" t="s">
        <v>1700</v>
      </c>
      <c r="C11787" s="752">
        <v>4892</v>
      </c>
      <c r="D11787" s="343" t="s">
        <v>6061</v>
      </c>
      <c r="E11787" s="752" t="s">
        <v>430</v>
      </c>
      <c r="F11787" s="752" t="s">
        <v>1698</v>
      </c>
    </row>
    <row r="11788" spans="2:6" x14ac:dyDescent="0.35">
      <c r="B11788" s="752" t="s">
        <v>1700</v>
      </c>
      <c r="C11788" s="752">
        <v>4892</v>
      </c>
      <c r="D11788" s="343" t="s">
        <v>6060</v>
      </c>
      <c r="E11788" s="752" t="s">
        <v>430</v>
      </c>
      <c r="F11788" s="752" t="s">
        <v>1698</v>
      </c>
    </row>
    <row r="11789" spans="2:6" x14ac:dyDescent="0.35">
      <c r="B11789" s="752" t="s">
        <v>1700</v>
      </c>
      <c r="C11789" s="752">
        <v>4892</v>
      </c>
      <c r="D11789" s="343" t="s">
        <v>4063</v>
      </c>
      <c r="E11789" s="752" t="s">
        <v>430</v>
      </c>
      <c r="F11789" s="752" t="s">
        <v>1698</v>
      </c>
    </row>
    <row r="11790" spans="2:6" x14ac:dyDescent="0.35">
      <c r="B11790" s="752" t="s">
        <v>1700</v>
      </c>
      <c r="C11790" s="752">
        <v>4892</v>
      </c>
      <c r="D11790" s="343" t="s">
        <v>6059</v>
      </c>
      <c r="E11790" s="752" t="s">
        <v>430</v>
      </c>
      <c r="F11790" s="752" t="s">
        <v>1698</v>
      </c>
    </row>
    <row r="11791" spans="2:6" x14ac:dyDescent="0.35">
      <c r="B11791" s="752" t="s">
        <v>1700</v>
      </c>
      <c r="C11791" s="752">
        <v>4892</v>
      </c>
      <c r="D11791" s="343" t="s">
        <v>6058</v>
      </c>
      <c r="E11791" s="752" t="s">
        <v>430</v>
      </c>
      <c r="F11791" s="752" t="s">
        <v>1698</v>
      </c>
    </row>
    <row r="11792" spans="2:6" x14ac:dyDescent="0.35">
      <c r="B11792" s="752" t="s">
        <v>1700</v>
      </c>
      <c r="C11792" s="752">
        <v>4892</v>
      </c>
      <c r="D11792" s="343" t="s">
        <v>6057</v>
      </c>
      <c r="E11792" s="752" t="s">
        <v>430</v>
      </c>
      <c r="F11792" s="754" t="s">
        <v>1698</v>
      </c>
    </row>
    <row r="11793" spans="2:6" x14ac:dyDescent="0.35">
      <c r="B11793" s="752" t="s">
        <v>1700</v>
      </c>
      <c r="C11793" s="752">
        <v>4892</v>
      </c>
      <c r="D11793" s="343" t="s">
        <v>6056</v>
      </c>
      <c r="E11793" s="752" t="s">
        <v>430</v>
      </c>
      <c r="F11793" s="752" t="s">
        <v>1698</v>
      </c>
    </row>
    <row r="11794" spans="2:6" x14ac:dyDescent="0.35">
      <c r="B11794" s="752" t="s">
        <v>1700</v>
      </c>
      <c r="C11794" s="752">
        <v>4892</v>
      </c>
      <c r="D11794" s="343" t="s">
        <v>6055</v>
      </c>
      <c r="E11794" s="752" t="s">
        <v>430</v>
      </c>
      <c r="F11794" s="752" t="s">
        <v>1698</v>
      </c>
    </row>
    <row r="11795" spans="2:6" x14ac:dyDescent="0.35">
      <c r="B11795" s="752" t="s">
        <v>1700</v>
      </c>
      <c r="C11795" s="752">
        <v>4892</v>
      </c>
      <c r="D11795" s="343" t="s">
        <v>6054</v>
      </c>
      <c r="E11795" s="752" t="s">
        <v>430</v>
      </c>
      <c r="F11795" s="752" t="s">
        <v>1698</v>
      </c>
    </row>
    <row r="11796" spans="2:6" x14ac:dyDescent="0.35">
      <c r="B11796" s="752" t="s">
        <v>1700</v>
      </c>
      <c r="C11796" s="752">
        <v>4892</v>
      </c>
      <c r="D11796" s="343" t="s">
        <v>3450</v>
      </c>
      <c r="E11796" s="752" t="s">
        <v>430</v>
      </c>
      <c r="F11796" s="752" t="s">
        <v>1698</v>
      </c>
    </row>
    <row r="11797" spans="2:6" x14ac:dyDescent="0.35">
      <c r="B11797" s="752" t="s">
        <v>1700</v>
      </c>
      <c r="C11797" s="752">
        <v>4892</v>
      </c>
      <c r="D11797" s="343" t="s">
        <v>6053</v>
      </c>
      <c r="E11797" s="752" t="s">
        <v>430</v>
      </c>
      <c r="F11797" s="752" t="s">
        <v>1698</v>
      </c>
    </row>
    <row r="11798" spans="2:6" x14ac:dyDescent="0.35">
      <c r="B11798" s="752" t="s">
        <v>1700</v>
      </c>
      <c r="C11798" s="752">
        <v>4892</v>
      </c>
      <c r="D11798" s="343" t="s">
        <v>6052</v>
      </c>
      <c r="E11798" s="752" t="s">
        <v>430</v>
      </c>
      <c r="F11798" s="752" t="s">
        <v>1698</v>
      </c>
    </row>
    <row r="11799" spans="2:6" x14ac:dyDescent="0.35">
      <c r="B11799" s="752" t="s">
        <v>1700</v>
      </c>
      <c r="C11799" s="752">
        <v>4892</v>
      </c>
      <c r="D11799" s="343" t="s">
        <v>6051</v>
      </c>
      <c r="E11799" s="752" t="s">
        <v>430</v>
      </c>
      <c r="F11799" s="752" t="s">
        <v>1698</v>
      </c>
    </row>
    <row r="11800" spans="2:6" x14ac:dyDescent="0.35">
      <c r="B11800" s="752" t="s">
        <v>1700</v>
      </c>
      <c r="C11800" s="752">
        <v>4892</v>
      </c>
      <c r="D11800" s="343" t="s">
        <v>6050</v>
      </c>
      <c r="E11800" s="752" t="s">
        <v>430</v>
      </c>
      <c r="F11800" s="752" t="s">
        <v>1698</v>
      </c>
    </row>
    <row r="11801" spans="2:6" x14ac:dyDescent="0.35">
      <c r="B11801" s="752" t="s">
        <v>1700</v>
      </c>
      <c r="C11801" s="752">
        <v>4892</v>
      </c>
      <c r="D11801" s="343" t="s">
        <v>4743</v>
      </c>
      <c r="E11801" s="752" t="s">
        <v>430</v>
      </c>
      <c r="F11801" s="752" t="s">
        <v>1698</v>
      </c>
    </row>
    <row r="11802" spans="2:6" x14ac:dyDescent="0.35">
      <c r="B11802" s="752" t="s">
        <v>1700</v>
      </c>
      <c r="C11802" s="752">
        <v>4892</v>
      </c>
      <c r="D11802" s="343" t="s">
        <v>6049</v>
      </c>
      <c r="E11802" s="752" t="s">
        <v>430</v>
      </c>
      <c r="F11802" s="752" t="s">
        <v>1698</v>
      </c>
    </row>
    <row r="11803" spans="2:6" x14ac:dyDescent="0.35">
      <c r="B11803" s="752" t="s">
        <v>1700</v>
      </c>
      <c r="C11803" s="752">
        <v>4892</v>
      </c>
      <c r="D11803" s="343" t="s">
        <v>6048</v>
      </c>
      <c r="E11803" s="752" t="s">
        <v>430</v>
      </c>
      <c r="F11803" s="754" t="s">
        <v>1698</v>
      </c>
    </row>
    <row r="11804" spans="2:6" x14ac:dyDescent="0.35">
      <c r="B11804" s="752" t="s">
        <v>1700</v>
      </c>
      <c r="C11804" s="752">
        <v>4892</v>
      </c>
      <c r="D11804" s="343" t="s">
        <v>6047</v>
      </c>
      <c r="E11804" s="752" t="s">
        <v>430</v>
      </c>
      <c r="F11804" s="752" t="s">
        <v>1698</v>
      </c>
    </row>
    <row r="11805" spans="2:6" x14ac:dyDescent="0.35">
      <c r="B11805" s="752" t="s">
        <v>1700</v>
      </c>
      <c r="C11805" s="752">
        <v>4892</v>
      </c>
      <c r="D11805" s="343" t="s">
        <v>6046</v>
      </c>
      <c r="E11805" s="752" t="s">
        <v>430</v>
      </c>
      <c r="F11805" s="752" t="s">
        <v>1698</v>
      </c>
    </row>
    <row r="11806" spans="2:6" x14ac:dyDescent="0.35">
      <c r="B11806" s="752" t="s">
        <v>1700</v>
      </c>
      <c r="C11806" s="752">
        <v>4892</v>
      </c>
      <c r="D11806" s="343" t="s">
        <v>6045</v>
      </c>
      <c r="E11806" s="752" t="s">
        <v>430</v>
      </c>
      <c r="F11806" s="752" t="s">
        <v>1698</v>
      </c>
    </row>
    <row r="11807" spans="2:6" x14ac:dyDescent="0.35">
      <c r="B11807" s="752" t="s">
        <v>1700</v>
      </c>
      <c r="C11807" s="752">
        <v>4892</v>
      </c>
      <c r="D11807" s="343" t="s">
        <v>3719</v>
      </c>
      <c r="E11807" s="752" t="s">
        <v>430</v>
      </c>
      <c r="F11807" s="752" t="s">
        <v>1698</v>
      </c>
    </row>
    <row r="11808" spans="2:6" x14ac:dyDescent="0.35">
      <c r="B11808" s="752" t="s">
        <v>1700</v>
      </c>
      <c r="C11808" s="752">
        <v>4892</v>
      </c>
      <c r="D11808" s="343" t="s">
        <v>6044</v>
      </c>
      <c r="E11808" s="752" t="s">
        <v>430</v>
      </c>
      <c r="F11808" s="752" t="s">
        <v>1698</v>
      </c>
    </row>
    <row r="11809" spans="2:9" s="757" customFormat="1" x14ac:dyDescent="0.35">
      <c r="B11809" s="752" t="s">
        <v>1700</v>
      </c>
      <c r="C11809" s="752">
        <v>4892</v>
      </c>
      <c r="D11809" s="343" t="s">
        <v>6043</v>
      </c>
      <c r="E11809" s="752" t="s">
        <v>430</v>
      </c>
      <c r="F11809" s="752" t="s">
        <v>1698</v>
      </c>
      <c r="I11809" s="758"/>
    </row>
    <row r="11810" spans="2:9" x14ac:dyDescent="0.35">
      <c r="B11810" s="752" t="s">
        <v>1700</v>
      </c>
      <c r="C11810" s="752">
        <v>4892</v>
      </c>
      <c r="D11810" s="343" t="s">
        <v>6042</v>
      </c>
      <c r="E11810" s="752" t="s">
        <v>430</v>
      </c>
      <c r="F11810" s="752" t="s">
        <v>1698</v>
      </c>
    </row>
    <row r="11811" spans="2:9" x14ac:dyDescent="0.35">
      <c r="B11811" s="752" t="s">
        <v>1700</v>
      </c>
      <c r="C11811" s="752">
        <v>4892</v>
      </c>
      <c r="D11811" s="343" t="s">
        <v>6041</v>
      </c>
      <c r="E11811" s="752" t="s">
        <v>430</v>
      </c>
      <c r="F11811" s="752" t="s">
        <v>1698</v>
      </c>
    </row>
    <row r="11812" spans="2:9" x14ac:dyDescent="0.35">
      <c r="B11812" s="752" t="s">
        <v>1700</v>
      </c>
      <c r="C11812" s="752">
        <v>4892</v>
      </c>
      <c r="D11812" s="343" t="s">
        <v>6040</v>
      </c>
      <c r="E11812" s="752" t="s">
        <v>430</v>
      </c>
      <c r="F11812" s="752" t="s">
        <v>1698</v>
      </c>
    </row>
    <row r="11813" spans="2:9" x14ac:dyDescent="0.35">
      <c r="B11813" s="752" t="s">
        <v>1700</v>
      </c>
      <c r="C11813" s="752">
        <v>4892</v>
      </c>
      <c r="D11813" s="343" t="s">
        <v>6039</v>
      </c>
      <c r="E11813" s="752" t="s">
        <v>430</v>
      </c>
      <c r="F11813" s="752" t="s">
        <v>1698</v>
      </c>
    </row>
    <row r="11814" spans="2:9" x14ac:dyDescent="0.35">
      <c r="B11814" s="752" t="s">
        <v>1700</v>
      </c>
      <c r="C11814" s="752">
        <v>4892</v>
      </c>
      <c r="D11814" s="343" t="s">
        <v>6038</v>
      </c>
      <c r="E11814" s="752" t="s">
        <v>430</v>
      </c>
      <c r="F11814" s="752" t="s">
        <v>1698</v>
      </c>
    </row>
    <row r="11815" spans="2:9" x14ac:dyDescent="0.35">
      <c r="B11815" s="752" t="s">
        <v>1700</v>
      </c>
      <c r="C11815" s="752">
        <v>4892</v>
      </c>
      <c r="D11815" s="343" t="s">
        <v>6037</v>
      </c>
      <c r="E11815" s="752" t="s">
        <v>430</v>
      </c>
      <c r="F11815" s="752" t="s">
        <v>1698</v>
      </c>
    </row>
    <row r="11816" spans="2:9" x14ac:dyDescent="0.35">
      <c r="B11816" s="752" t="s">
        <v>1700</v>
      </c>
      <c r="C11816" s="752">
        <v>4892</v>
      </c>
      <c r="D11816" s="343" t="s">
        <v>6036</v>
      </c>
      <c r="E11816" s="752" t="s">
        <v>430</v>
      </c>
      <c r="F11816" s="752" t="s">
        <v>1698</v>
      </c>
    </row>
    <row r="11817" spans="2:9" x14ac:dyDescent="0.35">
      <c r="B11817" s="752" t="s">
        <v>1700</v>
      </c>
      <c r="C11817" s="752">
        <v>4892</v>
      </c>
      <c r="D11817" s="343" t="s">
        <v>6035</v>
      </c>
      <c r="E11817" s="752" t="s">
        <v>430</v>
      </c>
      <c r="F11817" s="752" t="s">
        <v>1698</v>
      </c>
    </row>
    <row r="11818" spans="2:9" x14ac:dyDescent="0.35">
      <c r="B11818" s="752" t="s">
        <v>1700</v>
      </c>
      <c r="C11818" s="752">
        <v>4895</v>
      </c>
      <c r="D11818" s="343" t="s">
        <v>6034</v>
      </c>
      <c r="E11818" s="752" t="s">
        <v>430</v>
      </c>
      <c r="F11818" s="752" t="s">
        <v>1698</v>
      </c>
    </row>
    <row r="11819" spans="2:9" x14ac:dyDescent="0.35">
      <c r="B11819" s="752" t="s">
        <v>1700</v>
      </c>
      <c r="C11819" s="752">
        <v>4895</v>
      </c>
      <c r="D11819" s="343" t="s">
        <v>6033</v>
      </c>
      <c r="E11819" s="752" t="s">
        <v>430</v>
      </c>
      <c r="F11819" s="752" t="s">
        <v>1698</v>
      </c>
    </row>
    <row r="11820" spans="2:9" x14ac:dyDescent="0.35">
      <c r="B11820" s="752" t="s">
        <v>1700</v>
      </c>
      <c r="C11820" s="752">
        <v>4895</v>
      </c>
      <c r="D11820" s="343" t="s">
        <v>6032</v>
      </c>
      <c r="E11820" s="752" t="s">
        <v>430</v>
      </c>
      <c r="F11820" s="752" t="s">
        <v>1698</v>
      </c>
    </row>
    <row r="11821" spans="2:9" x14ac:dyDescent="0.35">
      <c r="B11821" s="752" t="s">
        <v>1700</v>
      </c>
      <c r="C11821" s="752">
        <v>4895</v>
      </c>
      <c r="D11821" s="343" t="s">
        <v>6031</v>
      </c>
      <c r="E11821" s="752" t="s">
        <v>430</v>
      </c>
      <c r="F11821" s="752" t="s">
        <v>1698</v>
      </c>
    </row>
    <row r="11822" spans="2:9" x14ac:dyDescent="0.35">
      <c r="B11822" s="752" t="s">
        <v>1700</v>
      </c>
      <c r="C11822" s="752">
        <v>4895</v>
      </c>
      <c r="D11822" s="343" t="s">
        <v>6030</v>
      </c>
      <c r="E11822" s="752" t="s">
        <v>430</v>
      </c>
      <c r="F11822" s="752" t="s">
        <v>1698</v>
      </c>
    </row>
    <row r="11823" spans="2:9" x14ac:dyDescent="0.35">
      <c r="B11823" s="752" t="s">
        <v>1700</v>
      </c>
      <c r="C11823" s="752">
        <v>4895</v>
      </c>
      <c r="D11823" s="343" t="s">
        <v>6029</v>
      </c>
      <c r="E11823" s="752" t="s">
        <v>430</v>
      </c>
      <c r="F11823" s="752" t="s">
        <v>1698</v>
      </c>
    </row>
    <row r="11824" spans="2:9" x14ac:dyDescent="0.35">
      <c r="B11824" s="752" t="s">
        <v>1700</v>
      </c>
      <c r="C11824" s="752">
        <v>4895</v>
      </c>
      <c r="D11824" s="343" t="s">
        <v>6028</v>
      </c>
      <c r="E11824" s="752" t="s">
        <v>430</v>
      </c>
      <c r="F11824" s="752" t="s">
        <v>1698</v>
      </c>
    </row>
    <row r="11825" spans="2:6" x14ac:dyDescent="0.35">
      <c r="B11825" s="752" t="s">
        <v>1700</v>
      </c>
      <c r="C11825" s="752">
        <v>4895</v>
      </c>
      <c r="D11825" s="343" t="s">
        <v>6027</v>
      </c>
      <c r="E11825" s="752" t="s">
        <v>430</v>
      </c>
      <c r="F11825" s="752" t="s">
        <v>1698</v>
      </c>
    </row>
    <row r="11826" spans="2:6" x14ac:dyDescent="0.35">
      <c r="B11826" s="752" t="s">
        <v>1700</v>
      </c>
      <c r="C11826" s="752">
        <v>4895</v>
      </c>
      <c r="D11826" s="343" t="s">
        <v>6026</v>
      </c>
      <c r="E11826" s="752" t="s">
        <v>430</v>
      </c>
      <c r="F11826" s="752" t="s">
        <v>1698</v>
      </c>
    </row>
    <row r="11827" spans="2:6" x14ac:dyDescent="0.35">
      <c r="B11827" s="752" t="s">
        <v>1700</v>
      </c>
      <c r="C11827" s="752">
        <v>5000</v>
      </c>
      <c r="D11827" s="343" t="s">
        <v>6025</v>
      </c>
      <c r="E11827" s="752" t="s">
        <v>445</v>
      </c>
      <c r="F11827" s="752" t="s">
        <v>212</v>
      </c>
    </row>
    <row r="11828" spans="2:6" x14ac:dyDescent="0.35">
      <c r="B11828" s="752" t="s">
        <v>1700</v>
      </c>
      <c r="C11828" s="752">
        <v>5000</v>
      </c>
      <c r="D11828" s="343" t="s">
        <v>6024</v>
      </c>
      <c r="E11828" s="752" t="s">
        <v>445</v>
      </c>
      <c r="F11828" s="752" t="s">
        <v>212</v>
      </c>
    </row>
    <row r="11829" spans="2:6" x14ac:dyDescent="0.35">
      <c r="B11829" s="752" t="s">
        <v>1700</v>
      </c>
      <c r="C11829" s="752">
        <v>5000</v>
      </c>
      <c r="D11829" s="343" t="s">
        <v>6023</v>
      </c>
      <c r="E11829" s="752" t="s">
        <v>445</v>
      </c>
      <c r="F11829" s="752" t="s">
        <v>212</v>
      </c>
    </row>
    <row r="11830" spans="2:6" x14ac:dyDescent="0.35">
      <c r="B11830" s="752" t="s">
        <v>1700</v>
      </c>
      <c r="C11830" s="752">
        <v>5000</v>
      </c>
      <c r="D11830" s="343" t="s">
        <v>6022</v>
      </c>
      <c r="E11830" s="752" t="s">
        <v>445</v>
      </c>
      <c r="F11830" s="752" t="s">
        <v>212</v>
      </c>
    </row>
    <row r="11831" spans="2:6" x14ac:dyDescent="0.35">
      <c r="B11831" s="752" t="s">
        <v>1700</v>
      </c>
      <c r="C11831" s="752">
        <v>5000</v>
      </c>
      <c r="D11831" s="343" t="s">
        <v>6021</v>
      </c>
      <c r="E11831" s="752" t="s">
        <v>445</v>
      </c>
      <c r="F11831" s="752" t="s">
        <v>212</v>
      </c>
    </row>
    <row r="11832" spans="2:6" x14ac:dyDescent="0.35">
      <c r="B11832" s="752" t="s">
        <v>1700</v>
      </c>
      <c r="C11832" s="752">
        <v>5000</v>
      </c>
      <c r="D11832" s="343" t="s">
        <v>6020</v>
      </c>
      <c r="E11832" s="752" t="s">
        <v>445</v>
      </c>
      <c r="F11832" s="752" t="s">
        <v>212</v>
      </c>
    </row>
    <row r="11833" spans="2:6" x14ac:dyDescent="0.35">
      <c r="B11833" s="752" t="s">
        <v>1700</v>
      </c>
      <c r="C11833" s="752">
        <v>5006</v>
      </c>
      <c r="D11833" s="343" t="s">
        <v>6019</v>
      </c>
      <c r="E11833" s="752" t="s">
        <v>445</v>
      </c>
      <c r="F11833" s="752" t="s">
        <v>212</v>
      </c>
    </row>
    <row r="11834" spans="2:6" x14ac:dyDescent="0.35">
      <c r="B11834" s="752" t="s">
        <v>1700</v>
      </c>
      <c r="C11834" s="752">
        <v>5006</v>
      </c>
      <c r="D11834" s="343" t="s">
        <v>6018</v>
      </c>
      <c r="E11834" s="752" t="s">
        <v>445</v>
      </c>
      <c r="F11834" s="752" t="s">
        <v>212</v>
      </c>
    </row>
    <row r="11835" spans="2:6" x14ac:dyDescent="0.35">
      <c r="B11835" s="752" t="s">
        <v>1700</v>
      </c>
      <c r="C11835" s="752">
        <v>5007</v>
      </c>
      <c r="D11835" s="343" t="s">
        <v>6017</v>
      </c>
      <c r="E11835" s="752" t="s">
        <v>445</v>
      </c>
      <c r="F11835" s="752" t="s">
        <v>212</v>
      </c>
    </row>
    <row r="11836" spans="2:6" x14ac:dyDescent="0.35">
      <c r="B11836" s="752" t="s">
        <v>1700</v>
      </c>
      <c r="C11836" s="752">
        <v>5007</v>
      </c>
      <c r="D11836" s="343" t="s">
        <v>6016</v>
      </c>
      <c r="E11836" s="752" t="s">
        <v>445</v>
      </c>
      <c r="F11836" s="752" t="s">
        <v>212</v>
      </c>
    </row>
    <row r="11837" spans="2:6" x14ac:dyDescent="0.35">
      <c r="B11837" s="752" t="s">
        <v>1700</v>
      </c>
      <c r="C11837" s="752">
        <v>5007</v>
      </c>
      <c r="D11837" s="343" t="s">
        <v>2983</v>
      </c>
      <c r="E11837" s="752" t="s">
        <v>445</v>
      </c>
      <c r="F11837" s="752" t="s">
        <v>212</v>
      </c>
    </row>
    <row r="11838" spans="2:6" x14ac:dyDescent="0.35">
      <c r="B11838" s="752" t="s">
        <v>1700</v>
      </c>
      <c r="C11838" s="752">
        <v>5007</v>
      </c>
      <c r="D11838" s="343" t="s">
        <v>6015</v>
      </c>
      <c r="E11838" s="752" t="s">
        <v>445</v>
      </c>
      <c r="F11838" s="752" t="s">
        <v>212</v>
      </c>
    </row>
    <row r="11839" spans="2:6" x14ac:dyDescent="0.35">
      <c r="B11839" s="752" t="s">
        <v>1700</v>
      </c>
      <c r="C11839" s="752">
        <v>5007</v>
      </c>
      <c r="D11839" s="343" t="s">
        <v>6014</v>
      </c>
      <c r="E11839" s="752" t="s">
        <v>445</v>
      </c>
      <c r="F11839" s="752" t="s">
        <v>212</v>
      </c>
    </row>
    <row r="11840" spans="2:6" x14ac:dyDescent="0.35">
      <c r="B11840" s="752" t="s">
        <v>1700</v>
      </c>
      <c r="C11840" s="752">
        <v>5008</v>
      </c>
      <c r="D11840" s="343" t="s">
        <v>6013</v>
      </c>
      <c r="E11840" s="752" t="s">
        <v>445</v>
      </c>
      <c r="F11840" s="752" t="s">
        <v>212</v>
      </c>
    </row>
    <row r="11841" spans="2:6" x14ac:dyDescent="0.35">
      <c r="B11841" s="752" t="s">
        <v>1700</v>
      </c>
      <c r="C11841" s="752">
        <v>5008</v>
      </c>
      <c r="D11841" s="343" t="s">
        <v>6012</v>
      </c>
      <c r="E11841" s="752" t="s">
        <v>445</v>
      </c>
      <c r="F11841" s="752" t="s">
        <v>212</v>
      </c>
    </row>
    <row r="11842" spans="2:6" x14ac:dyDescent="0.35">
      <c r="B11842" s="752" t="s">
        <v>1700</v>
      </c>
      <c r="C11842" s="752">
        <v>5008</v>
      </c>
      <c r="D11842" s="343" t="s">
        <v>6011</v>
      </c>
      <c r="E11842" s="752" t="s">
        <v>445</v>
      </c>
      <c r="F11842" s="752" t="s">
        <v>212</v>
      </c>
    </row>
    <row r="11843" spans="2:6" x14ac:dyDescent="0.35">
      <c r="B11843" s="752" t="s">
        <v>1700</v>
      </c>
      <c r="C11843" s="752">
        <v>5008</v>
      </c>
      <c r="D11843" s="343" t="s">
        <v>3777</v>
      </c>
      <c r="E11843" s="752" t="s">
        <v>445</v>
      </c>
      <c r="F11843" s="752" t="s">
        <v>212</v>
      </c>
    </row>
    <row r="11844" spans="2:6" x14ac:dyDescent="0.35">
      <c r="B11844" s="752" t="s">
        <v>1700</v>
      </c>
      <c r="C11844" s="752">
        <v>5008</v>
      </c>
      <c r="D11844" s="343" t="s">
        <v>6010</v>
      </c>
      <c r="E11844" s="752" t="s">
        <v>445</v>
      </c>
      <c r="F11844" s="752" t="s">
        <v>212</v>
      </c>
    </row>
    <row r="11845" spans="2:6" x14ac:dyDescent="0.35">
      <c r="B11845" s="752" t="s">
        <v>1700</v>
      </c>
      <c r="C11845" s="752">
        <v>5008</v>
      </c>
      <c r="D11845" s="343" t="s">
        <v>6009</v>
      </c>
      <c r="E11845" s="752" t="s">
        <v>445</v>
      </c>
      <c r="F11845" s="752" t="s">
        <v>212</v>
      </c>
    </row>
    <row r="11846" spans="2:6" x14ac:dyDescent="0.35">
      <c r="B11846" s="752" t="s">
        <v>1700</v>
      </c>
      <c r="C11846" s="752">
        <v>5008</v>
      </c>
      <c r="D11846" s="343" t="s">
        <v>6008</v>
      </c>
      <c r="E11846" s="752" t="s">
        <v>445</v>
      </c>
      <c r="F11846" s="752" t="s">
        <v>212</v>
      </c>
    </row>
    <row r="11847" spans="2:6" x14ac:dyDescent="0.35">
      <c r="B11847" s="752" t="s">
        <v>1700</v>
      </c>
      <c r="C11847" s="752">
        <v>5009</v>
      </c>
      <c r="D11847" s="343" t="s">
        <v>6007</v>
      </c>
      <c r="E11847" s="752" t="s">
        <v>445</v>
      </c>
      <c r="F11847" s="752" t="s">
        <v>212</v>
      </c>
    </row>
    <row r="11848" spans="2:6" x14ac:dyDescent="0.35">
      <c r="B11848" s="752" t="s">
        <v>1700</v>
      </c>
      <c r="C11848" s="752">
        <v>5009</v>
      </c>
      <c r="D11848" s="343" t="s">
        <v>3490</v>
      </c>
      <c r="E11848" s="752" t="s">
        <v>445</v>
      </c>
      <c r="F11848" s="752" t="s">
        <v>212</v>
      </c>
    </row>
    <row r="11849" spans="2:6" x14ac:dyDescent="0.35">
      <c r="B11849" s="752" t="s">
        <v>1700</v>
      </c>
      <c r="C11849" s="752">
        <v>5009</v>
      </c>
      <c r="D11849" s="343" t="s">
        <v>6006</v>
      </c>
      <c r="E11849" s="752" t="s">
        <v>445</v>
      </c>
      <c r="F11849" s="752" t="s">
        <v>212</v>
      </c>
    </row>
    <row r="11850" spans="2:6" x14ac:dyDescent="0.35">
      <c r="B11850" s="752" t="s">
        <v>1700</v>
      </c>
      <c r="C11850" s="752">
        <v>5010</v>
      </c>
      <c r="D11850" s="343" t="s">
        <v>6005</v>
      </c>
      <c r="E11850" s="752" t="s">
        <v>445</v>
      </c>
      <c r="F11850" s="752" t="s">
        <v>212</v>
      </c>
    </row>
    <row r="11851" spans="2:6" x14ac:dyDescent="0.35">
      <c r="B11851" s="752" t="s">
        <v>1700</v>
      </c>
      <c r="C11851" s="752">
        <v>5010</v>
      </c>
      <c r="D11851" s="343" t="s">
        <v>6004</v>
      </c>
      <c r="E11851" s="752" t="s">
        <v>445</v>
      </c>
      <c r="F11851" s="752" t="s">
        <v>212</v>
      </c>
    </row>
    <row r="11852" spans="2:6" x14ac:dyDescent="0.35">
      <c r="B11852" s="752" t="s">
        <v>1700</v>
      </c>
      <c r="C11852" s="752">
        <v>5010</v>
      </c>
      <c r="D11852" s="343" t="s">
        <v>6003</v>
      </c>
      <c r="E11852" s="752" t="s">
        <v>445</v>
      </c>
      <c r="F11852" s="752" t="s">
        <v>212</v>
      </c>
    </row>
    <row r="11853" spans="2:6" x14ac:dyDescent="0.35">
      <c r="B11853" s="752" t="s">
        <v>1700</v>
      </c>
      <c r="C11853" s="752">
        <v>5011</v>
      </c>
      <c r="D11853" s="343" t="s">
        <v>6002</v>
      </c>
      <c r="E11853" s="752" t="s">
        <v>445</v>
      </c>
      <c r="F11853" s="752" t="s">
        <v>212</v>
      </c>
    </row>
    <row r="11854" spans="2:6" x14ac:dyDescent="0.35">
      <c r="B11854" s="752" t="s">
        <v>1700</v>
      </c>
      <c r="C11854" s="752">
        <v>5011</v>
      </c>
      <c r="D11854" s="343" t="s">
        <v>6001</v>
      </c>
      <c r="E11854" s="752" t="s">
        <v>445</v>
      </c>
      <c r="F11854" s="752" t="s">
        <v>212</v>
      </c>
    </row>
    <row r="11855" spans="2:6" x14ac:dyDescent="0.35">
      <c r="B11855" s="752" t="s">
        <v>1700</v>
      </c>
      <c r="C11855" s="752">
        <v>5011</v>
      </c>
      <c r="D11855" s="343" t="s">
        <v>6000</v>
      </c>
      <c r="E11855" s="752" t="s">
        <v>445</v>
      </c>
      <c r="F11855" s="752" t="s">
        <v>212</v>
      </c>
    </row>
    <row r="11856" spans="2:6" x14ac:dyDescent="0.35">
      <c r="B11856" s="752" t="s">
        <v>1700</v>
      </c>
      <c r="C11856" s="752">
        <v>5011</v>
      </c>
      <c r="D11856" s="343" t="s">
        <v>5999</v>
      </c>
      <c r="E11856" s="752" t="s">
        <v>445</v>
      </c>
      <c r="F11856" s="752" t="s">
        <v>212</v>
      </c>
    </row>
    <row r="11857" spans="2:6" x14ac:dyDescent="0.35">
      <c r="B11857" s="752" t="s">
        <v>1700</v>
      </c>
      <c r="C11857" s="752">
        <v>5011</v>
      </c>
      <c r="D11857" s="343" t="s">
        <v>5998</v>
      </c>
      <c r="E11857" s="752" t="s">
        <v>445</v>
      </c>
      <c r="F11857" s="752" t="s">
        <v>212</v>
      </c>
    </row>
    <row r="11858" spans="2:6" x14ac:dyDescent="0.35">
      <c r="B11858" s="752" t="s">
        <v>1700</v>
      </c>
      <c r="C11858" s="752">
        <v>5012</v>
      </c>
      <c r="D11858" s="343" t="s">
        <v>5997</v>
      </c>
      <c r="E11858" s="752" t="s">
        <v>445</v>
      </c>
      <c r="F11858" s="752" t="s">
        <v>212</v>
      </c>
    </row>
    <row r="11859" spans="2:6" x14ac:dyDescent="0.35">
      <c r="B11859" s="752" t="s">
        <v>1700</v>
      </c>
      <c r="C11859" s="752">
        <v>5012</v>
      </c>
      <c r="D11859" s="343" t="s">
        <v>5996</v>
      </c>
      <c r="E11859" s="752" t="s">
        <v>445</v>
      </c>
      <c r="F11859" s="752" t="s">
        <v>212</v>
      </c>
    </row>
    <row r="11860" spans="2:6" x14ac:dyDescent="0.35">
      <c r="B11860" s="752" t="s">
        <v>1700</v>
      </c>
      <c r="C11860" s="752">
        <v>5012</v>
      </c>
      <c r="D11860" s="343" t="s">
        <v>5995</v>
      </c>
      <c r="E11860" s="752" t="s">
        <v>445</v>
      </c>
      <c r="F11860" s="752" t="s">
        <v>212</v>
      </c>
    </row>
    <row r="11861" spans="2:6" x14ac:dyDescent="0.35">
      <c r="B11861" s="752" t="s">
        <v>1700</v>
      </c>
      <c r="C11861" s="752">
        <v>5012</v>
      </c>
      <c r="D11861" s="343" t="s">
        <v>5994</v>
      </c>
      <c r="E11861" s="752" t="s">
        <v>445</v>
      </c>
      <c r="F11861" s="752" t="s">
        <v>212</v>
      </c>
    </row>
    <row r="11862" spans="2:6" x14ac:dyDescent="0.35">
      <c r="B11862" s="752" t="s">
        <v>1700</v>
      </c>
      <c r="C11862" s="752">
        <v>5013</v>
      </c>
      <c r="D11862" s="343" t="s">
        <v>5993</v>
      </c>
      <c r="E11862" s="752" t="s">
        <v>445</v>
      </c>
      <c r="F11862" s="752" t="s">
        <v>212</v>
      </c>
    </row>
    <row r="11863" spans="2:6" x14ac:dyDescent="0.35">
      <c r="B11863" s="752" t="s">
        <v>1700</v>
      </c>
      <c r="C11863" s="752">
        <v>5013</v>
      </c>
      <c r="D11863" s="343" t="s">
        <v>5992</v>
      </c>
      <c r="E11863" s="752" t="s">
        <v>445</v>
      </c>
      <c r="F11863" s="752" t="s">
        <v>212</v>
      </c>
    </row>
    <row r="11864" spans="2:6" x14ac:dyDescent="0.35">
      <c r="B11864" s="752" t="s">
        <v>1700</v>
      </c>
      <c r="C11864" s="752">
        <v>5013</v>
      </c>
      <c r="D11864" s="343" t="s">
        <v>5991</v>
      </c>
      <c r="E11864" s="752" t="s">
        <v>445</v>
      </c>
      <c r="F11864" s="752" t="s">
        <v>212</v>
      </c>
    </row>
    <row r="11865" spans="2:6" x14ac:dyDescent="0.35">
      <c r="B11865" s="752" t="s">
        <v>1700</v>
      </c>
      <c r="C11865" s="752">
        <v>5013</v>
      </c>
      <c r="D11865" s="343" t="s">
        <v>5990</v>
      </c>
      <c r="E11865" s="752" t="s">
        <v>445</v>
      </c>
      <c r="F11865" s="752" t="s">
        <v>212</v>
      </c>
    </row>
    <row r="11866" spans="2:6" x14ac:dyDescent="0.35">
      <c r="B11866" s="752" t="s">
        <v>1700</v>
      </c>
      <c r="C11866" s="752">
        <v>5013</v>
      </c>
      <c r="D11866" s="343" t="s">
        <v>5989</v>
      </c>
      <c r="E11866" s="752" t="s">
        <v>445</v>
      </c>
      <c r="F11866" s="752" t="s">
        <v>212</v>
      </c>
    </row>
    <row r="11867" spans="2:6" x14ac:dyDescent="0.35">
      <c r="B11867" s="752" t="s">
        <v>1700</v>
      </c>
      <c r="C11867" s="752">
        <v>5013</v>
      </c>
      <c r="D11867" s="343" t="s">
        <v>5988</v>
      </c>
      <c r="E11867" s="752" t="s">
        <v>445</v>
      </c>
      <c r="F11867" s="752" t="s">
        <v>212</v>
      </c>
    </row>
    <row r="11868" spans="2:6" x14ac:dyDescent="0.35">
      <c r="B11868" s="752" t="s">
        <v>1700</v>
      </c>
      <c r="C11868" s="752">
        <v>5014</v>
      </c>
      <c r="D11868" s="343" t="s">
        <v>5987</v>
      </c>
      <c r="E11868" s="752" t="s">
        <v>445</v>
      </c>
      <c r="F11868" s="752" t="s">
        <v>212</v>
      </c>
    </row>
    <row r="11869" spans="2:6" x14ac:dyDescent="0.35">
      <c r="B11869" s="752" t="s">
        <v>1700</v>
      </c>
      <c r="C11869" s="752">
        <v>5014</v>
      </c>
      <c r="D11869" s="343" t="s">
        <v>2013</v>
      </c>
      <c r="E11869" s="752" t="s">
        <v>445</v>
      </c>
      <c r="F11869" s="752" t="s">
        <v>212</v>
      </c>
    </row>
    <row r="11870" spans="2:6" x14ac:dyDescent="0.35">
      <c r="B11870" s="752" t="s">
        <v>1700</v>
      </c>
      <c r="C11870" s="752">
        <v>5014</v>
      </c>
      <c r="D11870" s="343" t="s">
        <v>5986</v>
      </c>
      <c r="E11870" s="752" t="s">
        <v>445</v>
      </c>
      <c r="F11870" s="752" t="s">
        <v>212</v>
      </c>
    </row>
    <row r="11871" spans="2:6" x14ac:dyDescent="0.35">
      <c r="B11871" s="752" t="s">
        <v>1700</v>
      </c>
      <c r="C11871" s="752">
        <v>5014</v>
      </c>
      <c r="D11871" s="343" t="s">
        <v>5985</v>
      </c>
      <c r="E11871" s="752" t="s">
        <v>445</v>
      </c>
      <c r="F11871" s="752" t="s">
        <v>212</v>
      </c>
    </row>
    <row r="11872" spans="2:6" x14ac:dyDescent="0.35">
      <c r="B11872" s="752" t="s">
        <v>1700</v>
      </c>
      <c r="C11872" s="752">
        <v>5014</v>
      </c>
      <c r="D11872" s="343" t="s">
        <v>1707</v>
      </c>
      <c r="E11872" s="752" t="s">
        <v>445</v>
      </c>
      <c r="F11872" s="752" t="s">
        <v>212</v>
      </c>
    </row>
    <row r="11873" spans="2:6" x14ac:dyDescent="0.35">
      <c r="B11873" s="752" t="s">
        <v>1700</v>
      </c>
      <c r="C11873" s="752">
        <v>5014</v>
      </c>
      <c r="D11873" s="343" t="s">
        <v>5984</v>
      </c>
      <c r="E11873" s="752" t="s">
        <v>445</v>
      </c>
      <c r="F11873" s="752" t="s">
        <v>212</v>
      </c>
    </row>
    <row r="11874" spans="2:6" x14ac:dyDescent="0.35">
      <c r="B11874" s="752" t="s">
        <v>1700</v>
      </c>
      <c r="C11874" s="752">
        <v>5015</v>
      </c>
      <c r="D11874" s="343" t="s">
        <v>5983</v>
      </c>
      <c r="E11874" s="752" t="s">
        <v>445</v>
      </c>
      <c r="F11874" s="752" t="s">
        <v>212</v>
      </c>
    </row>
    <row r="11875" spans="2:6" x14ac:dyDescent="0.35">
      <c r="B11875" s="752" t="s">
        <v>1700</v>
      </c>
      <c r="C11875" s="752">
        <v>5015</v>
      </c>
      <c r="D11875" s="343" t="s">
        <v>5982</v>
      </c>
      <c r="E11875" s="752" t="s">
        <v>445</v>
      </c>
      <c r="F11875" s="752" t="s">
        <v>212</v>
      </c>
    </row>
    <row r="11876" spans="2:6" x14ac:dyDescent="0.35">
      <c r="B11876" s="752" t="s">
        <v>1700</v>
      </c>
      <c r="C11876" s="752">
        <v>5015</v>
      </c>
      <c r="D11876" s="343" t="s">
        <v>3816</v>
      </c>
      <c r="E11876" s="752" t="s">
        <v>445</v>
      </c>
      <c r="F11876" s="752" t="s">
        <v>1698</v>
      </c>
    </row>
    <row r="11877" spans="2:6" x14ac:dyDescent="0.35">
      <c r="B11877" s="752" t="s">
        <v>1700</v>
      </c>
      <c r="C11877" s="752">
        <v>5015</v>
      </c>
      <c r="D11877" s="343" t="s">
        <v>5981</v>
      </c>
      <c r="E11877" s="752" t="s">
        <v>445</v>
      </c>
      <c r="F11877" s="752" t="s">
        <v>212</v>
      </c>
    </row>
    <row r="11878" spans="2:6" x14ac:dyDescent="0.35">
      <c r="B11878" s="752" t="s">
        <v>1700</v>
      </c>
      <c r="C11878" s="752">
        <v>5015</v>
      </c>
      <c r="D11878" s="343" t="s">
        <v>5980</v>
      </c>
      <c r="E11878" s="752" t="s">
        <v>445</v>
      </c>
      <c r="F11878" s="752" t="s">
        <v>212</v>
      </c>
    </row>
    <row r="11879" spans="2:6" x14ac:dyDescent="0.35">
      <c r="B11879" s="752" t="s">
        <v>1700</v>
      </c>
      <c r="C11879" s="752">
        <v>5015</v>
      </c>
      <c r="D11879" s="343" t="s">
        <v>5979</v>
      </c>
      <c r="E11879" s="752" t="s">
        <v>445</v>
      </c>
      <c r="F11879" s="752" t="s">
        <v>212</v>
      </c>
    </row>
    <row r="11880" spans="2:6" x14ac:dyDescent="0.35">
      <c r="B11880" s="752" t="s">
        <v>1700</v>
      </c>
      <c r="C11880" s="752">
        <v>5015</v>
      </c>
      <c r="D11880" s="343" t="s">
        <v>5978</v>
      </c>
      <c r="E11880" s="752" t="s">
        <v>445</v>
      </c>
      <c r="F11880" s="752" t="s">
        <v>1698</v>
      </c>
    </row>
    <row r="11881" spans="2:6" x14ac:dyDescent="0.35">
      <c r="B11881" s="752" t="s">
        <v>1700</v>
      </c>
      <c r="C11881" s="752">
        <v>5016</v>
      </c>
      <c r="D11881" s="343" t="s">
        <v>5977</v>
      </c>
      <c r="E11881" s="752" t="s">
        <v>445</v>
      </c>
      <c r="F11881" s="752" t="s">
        <v>212</v>
      </c>
    </row>
    <row r="11882" spans="2:6" x14ac:dyDescent="0.35">
      <c r="B11882" s="752" t="s">
        <v>1700</v>
      </c>
      <c r="C11882" s="752">
        <v>5016</v>
      </c>
      <c r="D11882" s="343" t="s">
        <v>5976</v>
      </c>
      <c r="E11882" s="752" t="s">
        <v>445</v>
      </c>
      <c r="F11882" s="752" t="s">
        <v>212</v>
      </c>
    </row>
    <row r="11883" spans="2:6" x14ac:dyDescent="0.35">
      <c r="B11883" s="752" t="s">
        <v>1700</v>
      </c>
      <c r="C11883" s="752">
        <v>5016</v>
      </c>
      <c r="D11883" s="343" t="s">
        <v>5975</v>
      </c>
      <c r="E11883" s="752" t="s">
        <v>445</v>
      </c>
      <c r="F11883" s="752" t="s">
        <v>212</v>
      </c>
    </row>
    <row r="11884" spans="2:6" x14ac:dyDescent="0.35">
      <c r="B11884" s="752" t="s">
        <v>1700</v>
      </c>
      <c r="C11884" s="752">
        <v>5017</v>
      </c>
      <c r="D11884" s="343" t="s">
        <v>5974</v>
      </c>
      <c r="E11884" s="752" t="s">
        <v>445</v>
      </c>
      <c r="F11884" s="752" t="s">
        <v>212</v>
      </c>
    </row>
    <row r="11885" spans="2:6" x14ac:dyDescent="0.35">
      <c r="B11885" s="752" t="s">
        <v>1700</v>
      </c>
      <c r="C11885" s="752">
        <v>5017</v>
      </c>
      <c r="D11885" s="343" t="s">
        <v>5973</v>
      </c>
      <c r="E11885" s="752" t="s">
        <v>445</v>
      </c>
      <c r="F11885" s="752" t="s">
        <v>212</v>
      </c>
    </row>
    <row r="11886" spans="2:6" x14ac:dyDescent="0.35">
      <c r="B11886" s="752" t="s">
        <v>1700</v>
      </c>
      <c r="C11886" s="752">
        <v>5018</v>
      </c>
      <c r="D11886" s="343" t="s">
        <v>5972</v>
      </c>
      <c r="E11886" s="752" t="s">
        <v>445</v>
      </c>
      <c r="F11886" s="752" t="s">
        <v>212</v>
      </c>
    </row>
    <row r="11887" spans="2:6" x14ac:dyDescent="0.35">
      <c r="B11887" s="752" t="s">
        <v>1700</v>
      </c>
      <c r="C11887" s="752">
        <v>5018</v>
      </c>
      <c r="D11887" s="343" t="s">
        <v>5971</v>
      </c>
      <c r="E11887" s="752" t="s">
        <v>445</v>
      </c>
      <c r="F11887" s="752" t="s">
        <v>212</v>
      </c>
    </row>
    <row r="11888" spans="2:6" x14ac:dyDescent="0.35">
      <c r="B11888" s="752" t="s">
        <v>1700</v>
      </c>
      <c r="C11888" s="752">
        <v>5019</v>
      </c>
      <c r="D11888" s="343" t="s">
        <v>1970</v>
      </c>
      <c r="E11888" s="752" t="s">
        <v>445</v>
      </c>
      <c r="F11888" s="752" t="s">
        <v>212</v>
      </c>
    </row>
    <row r="11889" spans="2:6" x14ac:dyDescent="0.35">
      <c r="B11889" s="752" t="s">
        <v>1700</v>
      </c>
      <c r="C11889" s="752">
        <v>5019</v>
      </c>
      <c r="D11889" s="343" t="s">
        <v>5970</v>
      </c>
      <c r="E11889" s="752" t="s">
        <v>445</v>
      </c>
      <c r="F11889" s="752" t="s">
        <v>212</v>
      </c>
    </row>
    <row r="11890" spans="2:6" x14ac:dyDescent="0.35">
      <c r="B11890" s="752" t="s">
        <v>1700</v>
      </c>
      <c r="C11890" s="752">
        <v>5019</v>
      </c>
      <c r="D11890" s="343" t="s">
        <v>5969</v>
      </c>
      <c r="E11890" s="752" t="s">
        <v>445</v>
      </c>
      <c r="F11890" s="752" t="s">
        <v>212</v>
      </c>
    </row>
    <row r="11891" spans="2:6" x14ac:dyDescent="0.35">
      <c r="B11891" s="752" t="s">
        <v>1700</v>
      </c>
      <c r="C11891" s="752">
        <v>5019</v>
      </c>
      <c r="D11891" s="343" t="s">
        <v>5968</v>
      </c>
      <c r="E11891" s="752" t="s">
        <v>445</v>
      </c>
      <c r="F11891" s="752" t="s">
        <v>212</v>
      </c>
    </row>
    <row r="11892" spans="2:6" x14ac:dyDescent="0.35">
      <c r="B11892" s="752" t="s">
        <v>1700</v>
      </c>
      <c r="C11892" s="752">
        <v>5020</v>
      </c>
      <c r="D11892" s="343" t="s">
        <v>5967</v>
      </c>
      <c r="E11892" s="752" t="s">
        <v>445</v>
      </c>
      <c r="F11892" s="752" t="s">
        <v>212</v>
      </c>
    </row>
    <row r="11893" spans="2:6" x14ac:dyDescent="0.35">
      <c r="B11893" s="752" t="s">
        <v>1700</v>
      </c>
      <c r="C11893" s="752">
        <v>5021</v>
      </c>
      <c r="D11893" s="343" t="s">
        <v>5966</v>
      </c>
      <c r="E11893" s="752" t="s">
        <v>445</v>
      </c>
      <c r="F11893" s="752" t="s">
        <v>212</v>
      </c>
    </row>
    <row r="11894" spans="2:6" x14ac:dyDescent="0.35">
      <c r="B11894" s="752" t="s">
        <v>1700</v>
      </c>
      <c r="C11894" s="752">
        <v>5022</v>
      </c>
      <c r="D11894" s="343" t="s">
        <v>5965</v>
      </c>
      <c r="E11894" s="752" t="s">
        <v>445</v>
      </c>
      <c r="F11894" s="752" t="s">
        <v>210</v>
      </c>
    </row>
    <row r="11895" spans="2:6" x14ac:dyDescent="0.35">
      <c r="B11895" s="752" t="s">
        <v>1700</v>
      </c>
      <c r="C11895" s="752">
        <v>5022</v>
      </c>
      <c r="D11895" s="343" t="s">
        <v>5964</v>
      </c>
      <c r="E11895" s="752" t="s">
        <v>445</v>
      </c>
      <c r="F11895" s="752" t="s">
        <v>210</v>
      </c>
    </row>
    <row r="11896" spans="2:6" x14ac:dyDescent="0.35">
      <c r="B11896" s="752" t="s">
        <v>1700</v>
      </c>
      <c r="C11896" s="752">
        <v>5022</v>
      </c>
      <c r="D11896" s="343" t="s">
        <v>5963</v>
      </c>
      <c r="E11896" s="752" t="s">
        <v>445</v>
      </c>
      <c r="F11896" s="752" t="s">
        <v>210</v>
      </c>
    </row>
    <row r="11897" spans="2:6" x14ac:dyDescent="0.35">
      <c r="B11897" s="752" t="s">
        <v>1700</v>
      </c>
      <c r="C11897" s="752">
        <v>5022</v>
      </c>
      <c r="D11897" s="343" t="s">
        <v>5962</v>
      </c>
      <c r="E11897" s="752" t="s">
        <v>445</v>
      </c>
      <c r="F11897" s="752" t="s">
        <v>210</v>
      </c>
    </row>
    <row r="11898" spans="2:6" x14ac:dyDescent="0.35">
      <c r="B11898" s="752" t="s">
        <v>1700</v>
      </c>
      <c r="C11898" s="752">
        <v>5023</v>
      </c>
      <c r="D11898" s="343" t="s">
        <v>5961</v>
      </c>
      <c r="E11898" s="752" t="s">
        <v>445</v>
      </c>
      <c r="F11898" s="752" t="s">
        <v>212</v>
      </c>
    </row>
    <row r="11899" spans="2:6" x14ac:dyDescent="0.35">
      <c r="B11899" s="752" t="s">
        <v>1700</v>
      </c>
      <c r="C11899" s="752">
        <v>5023</v>
      </c>
      <c r="D11899" s="343" t="s">
        <v>5960</v>
      </c>
      <c r="E11899" s="752" t="s">
        <v>445</v>
      </c>
      <c r="F11899" s="752" t="s">
        <v>212</v>
      </c>
    </row>
    <row r="11900" spans="2:6" x14ac:dyDescent="0.35">
      <c r="B11900" s="752" t="s">
        <v>1700</v>
      </c>
      <c r="C11900" s="752">
        <v>5024</v>
      </c>
      <c r="D11900" s="343" t="s">
        <v>5959</v>
      </c>
      <c r="E11900" s="752" t="s">
        <v>445</v>
      </c>
      <c r="F11900" s="752" t="s">
        <v>212</v>
      </c>
    </row>
    <row r="11901" spans="2:6" x14ac:dyDescent="0.35">
      <c r="B11901" s="752" t="s">
        <v>1700</v>
      </c>
      <c r="C11901" s="752">
        <v>5024</v>
      </c>
      <c r="D11901" s="343" t="s">
        <v>5958</v>
      </c>
      <c r="E11901" s="752" t="s">
        <v>445</v>
      </c>
      <c r="F11901" s="752" t="s">
        <v>212</v>
      </c>
    </row>
    <row r="11902" spans="2:6" x14ac:dyDescent="0.35">
      <c r="B11902" s="752" t="s">
        <v>1700</v>
      </c>
      <c r="C11902" s="752">
        <v>5024</v>
      </c>
      <c r="D11902" s="343" t="s">
        <v>2995</v>
      </c>
      <c r="E11902" s="752" t="s">
        <v>445</v>
      </c>
      <c r="F11902" s="752" t="s">
        <v>212</v>
      </c>
    </row>
    <row r="11903" spans="2:6" x14ac:dyDescent="0.35">
      <c r="B11903" s="752" t="s">
        <v>1700</v>
      </c>
      <c r="C11903" s="752">
        <v>5025</v>
      </c>
      <c r="D11903" s="343" t="s">
        <v>5957</v>
      </c>
      <c r="E11903" s="752" t="s">
        <v>445</v>
      </c>
      <c r="F11903" s="752" t="s">
        <v>212</v>
      </c>
    </row>
    <row r="11904" spans="2:6" x14ac:dyDescent="0.35">
      <c r="B11904" s="752" t="s">
        <v>1700</v>
      </c>
      <c r="C11904" s="752">
        <v>5025</v>
      </c>
      <c r="D11904" s="343" t="s">
        <v>5956</v>
      </c>
      <c r="E11904" s="752" t="s">
        <v>445</v>
      </c>
      <c r="F11904" s="752" t="s">
        <v>212</v>
      </c>
    </row>
    <row r="11905" spans="2:6" x14ac:dyDescent="0.35">
      <c r="B11905" s="752" t="s">
        <v>1700</v>
      </c>
      <c r="C11905" s="752">
        <v>5031</v>
      </c>
      <c r="D11905" s="343" t="s">
        <v>5955</v>
      </c>
      <c r="E11905" s="752" t="s">
        <v>445</v>
      </c>
      <c r="F11905" s="752" t="s">
        <v>212</v>
      </c>
    </row>
    <row r="11906" spans="2:6" x14ac:dyDescent="0.35">
      <c r="B11906" s="752" t="s">
        <v>1700</v>
      </c>
      <c r="C11906" s="752">
        <v>5031</v>
      </c>
      <c r="D11906" s="343" t="s">
        <v>5954</v>
      </c>
      <c r="E11906" s="752" t="s">
        <v>445</v>
      </c>
      <c r="F11906" s="752" t="s">
        <v>212</v>
      </c>
    </row>
    <row r="11907" spans="2:6" x14ac:dyDescent="0.35">
      <c r="B11907" s="752" t="s">
        <v>1700</v>
      </c>
      <c r="C11907" s="752">
        <v>5031</v>
      </c>
      <c r="D11907" s="343" t="s">
        <v>5953</v>
      </c>
      <c r="E11907" s="752" t="s">
        <v>445</v>
      </c>
      <c r="F11907" s="752" t="s">
        <v>212</v>
      </c>
    </row>
    <row r="11908" spans="2:6" x14ac:dyDescent="0.35">
      <c r="B11908" s="752" t="s">
        <v>1700</v>
      </c>
      <c r="C11908" s="752">
        <v>5031</v>
      </c>
      <c r="D11908" s="343" t="s">
        <v>5952</v>
      </c>
      <c r="E11908" s="752" t="s">
        <v>445</v>
      </c>
      <c r="F11908" s="752" t="s">
        <v>212</v>
      </c>
    </row>
    <row r="11909" spans="2:6" x14ac:dyDescent="0.35">
      <c r="B11909" s="752" t="s">
        <v>1700</v>
      </c>
      <c r="C11909" s="752">
        <v>5031</v>
      </c>
      <c r="D11909" s="343" t="s">
        <v>5951</v>
      </c>
      <c r="E11909" s="752" t="s">
        <v>445</v>
      </c>
      <c r="F11909" s="752" t="s">
        <v>212</v>
      </c>
    </row>
    <row r="11910" spans="2:6" x14ac:dyDescent="0.35">
      <c r="B11910" s="752" t="s">
        <v>1700</v>
      </c>
      <c r="C11910" s="752">
        <v>5031</v>
      </c>
      <c r="D11910" s="343" t="s">
        <v>5950</v>
      </c>
      <c r="E11910" s="752" t="s">
        <v>445</v>
      </c>
      <c r="F11910" s="752" t="s">
        <v>212</v>
      </c>
    </row>
    <row r="11911" spans="2:6" x14ac:dyDescent="0.35">
      <c r="B11911" s="752" t="s">
        <v>1700</v>
      </c>
      <c r="C11911" s="752">
        <v>5032</v>
      </c>
      <c r="D11911" s="343" t="s">
        <v>5949</v>
      </c>
      <c r="E11911" s="752" t="s">
        <v>445</v>
      </c>
      <c r="F11911" s="752" t="s">
        <v>212</v>
      </c>
    </row>
    <row r="11912" spans="2:6" x14ac:dyDescent="0.35">
      <c r="B11912" s="752" t="s">
        <v>1700</v>
      </c>
      <c r="C11912" s="752">
        <v>5032</v>
      </c>
      <c r="D11912" s="343" t="s">
        <v>5948</v>
      </c>
      <c r="E11912" s="752" t="s">
        <v>445</v>
      </c>
      <c r="F11912" s="752" t="s">
        <v>212</v>
      </c>
    </row>
    <row r="11913" spans="2:6" x14ac:dyDescent="0.35">
      <c r="B11913" s="752" t="s">
        <v>1700</v>
      </c>
      <c r="C11913" s="752">
        <v>5032</v>
      </c>
      <c r="D11913" s="343" t="s">
        <v>5947</v>
      </c>
      <c r="E11913" s="752" t="s">
        <v>445</v>
      </c>
      <c r="F11913" s="752" t="s">
        <v>212</v>
      </c>
    </row>
    <row r="11914" spans="2:6" x14ac:dyDescent="0.35">
      <c r="B11914" s="752" t="s">
        <v>1700</v>
      </c>
      <c r="C11914" s="752">
        <v>5033</v>
      </c>
      <c r="D11914" s="343" t="s">
        <v>5946</v>
      </c>
      <c r="E11914" s="752" t="s">
        <v>445</v>
      </c>
      <c r="F11914" s="752" t="s">
        <v>212</v>
      </c>
    </row>
    <row r="11915" spans="2:6" x14ac:dyDescent="0.35">
      <c r="B11915" s="752" t="s">
        <v>1700</v>
      </c>
      <c r="C11915" s="752">
        <v>5033</v>
      </c>
      <c r="D11915" s="343" t="s">
        <v>3856</v>
      </c>
      <c r="E11915" s="752" t="s">
        <v>445</v>
      </c>
      <c r="F11915" s="752" t="s">
        <v>212</v>
      </c>
    </row>
    <row r="11916" spans="2:6" x14ac:dyDescent="0.35">
      <c r="B11916" s="752" t="s">
        <v>1700</v>
      </c>
      <c r="C11916" s="752">
        <v>5033</v>
      </c>
      <c r="D11916" s="343" t="s">
        <v>5945</v>
      </c>
      <c r="E11916" s="752" t="s">
        <v>445</v>
      </c>
      <c r="F11916" s="752" t="s">
        <v>212</v>
      </c>
    </row>
    <row r="11917" spans="2:6" x14ac:dyDescent="0.35">
      <c r="B11917" s="752" t="s">
        <v>1700</v>
      </c>
      <c r="C11917" s="752">
        <v>5033</v>
      </c>
      <c r="D11917" s="343" t="s">
        <v>5944</v>
      </c>
      <c r="E11917" s="752" t="s">
        <v>445</v>
      </c>
      <c r="F11917" s="752" t="s">
        <v>212</v>
      </c>
    </row>
    <row r="11918" spans="2:6" x14ac:dyDescent="0.35">
      <c r="B11918" s="752" t="s">
        <v>1700</v>
      </c>
      <c r="C11918" s="752">
        <v>5033</v>
      </c>
      <c r="D11918" s="343" t="s">
        <v>5943</v>
      </c>
      <c r="E11918" s="752" t="s">
        <v>445</v>
      </c>
      <c r="F11918" s="752" t="s">
        <v>212</v>
      </c>
    </row>
    <row r="11919" spans="2:6" x14ac:dyDescent="0.35">
      <c r="B11919" s="752" t="s">
        <v>1700</v>
      </c>
      <c r="C11919" s="752">
        <v>5033</v>
      </c>
      <c r="D11919" s="343" t="s">
        <v>2422</v>
      </c>
      <c r="E11919" s="752" t="s">
        <v>445</v>
      </c>
      <c r="F11919" s="752" t="s">
        <v>212</v>
      </c>
    </row>
    <row r="11920" spans="2:6" x14ac:dyDescent="0.35">
      <c r="B11920" s="752" t="s">
        <v>1700</v>
      </c>
      <c r="C11920" s="752">
        <v>5033</v>
      </c>
      <c r="D11920" s="343" t="s">
        <v>5942</v>
      </c>
      <c r="E11920" s="752" t="s">
        <v>445</v>
      </c>
      <c r="F11920" s="752" t="s">
        <v>212</v>
      </c>
    </row>
    <row r="11921" spans="2:6" x14ac:dyDescent="0.35">
      <c r="B11921" s="752" t="s">
        <v>1700</v>
      </c>
      <c r="C11921" s="752">
        <v>5034</v>
      </c>
      <c r="D11921" s="343" t="s">
        <v>5941</v>
      </c>
      <c r="E11921" s="752" t="s">
        <v>445</v>
      </c>
      <c r="F11921" s="752" t="s">
        <v>210</v>
      </c>
    </row>
    <row r="11922" spans="2:6" x14ac:dyDescent="0.35">
      <c r="B11922" s="752" t="s">
        <v>1700</v>
      </c>
      <c r="C11922" s="752">
        <v>5034</v>
      </c>
      <c r="D11922" s="343" t="s">
        <v>2459</v>
      </c>
      <c r="E11922" s="752" t="s">
        <v>445</v>
      </c>
      <c r="F11922" s="752" t="s">
        <v>210</v>
      </c>
    </row>
    <row r="11923" spans="2:6" x14ac:dyDescent="0.35">
      <c r="B11923" s="752" t="s">
        <v>1700</v>
      </c>
      <c r="C11923" s="752">
        <v>5034</v>
      </c>
      <c r="D11923" s="343" t="s">
        <v>4182</v>
      </c>
      <c r="E11923" s="752" t="s">
        <v>445</v>
      </c>
      <c r="F11923" s="752" t="s">
        <v>210</v>
      </c>
    </row>
    <row r="11924" spans="2:6" x14ac:dyDescent="0.35">
      <c r="B11924" s="752" t="s">
        <v>1700</v>
      </c>
      <c r="C11924" s="752">
        <v>5034</v>
      </c>
      <c r="D11924" s="343" t="s">
        <v>5940</v>
      </c>
      <c r="E11924" s="752" t="s">
        <v>445</v>
      </c>
      <c r="F11924" s="752" t="s">
        <v>210</v>
      </c>
    </row>
    <row r="11925" spans="2:6" x14ac:dyDescent="0.35">
      <c r="B11925" s="752" t="s">
        <v>1700</v>
      </c>
      <c r="C11925" s="752">
        <v>5034</v>
      </c>
      <c r="D11925" s="343" t="s">
        <v>5939</v>
      </c>
      <c r="E11925" s="752" t="s">
        <v>445</v>
      </c>
      <c r="F11925" s="752" t="s">
        <v>210</v>
      </c>
    </row>
    <row r="11926" spans="2:6" x14ac:dyDescent="0.35">
      <c r="B11926" s="752" t="s">
        <v>1700</v>
      </c>
      <c r="C11926" s="752">
        <v>5035</v>
      </c>
      <c r="D11926" s="343" t="s">
        <v>5938</v>
      </c>
      <c r="E11926" s="752" t="s">
        <v>445</v>
      </c>
      <c r="F11926" s="752" t="s">
        <v>212</v>
      </c>
    </row>
    <row r="11927" spans="2:6" x14ac:dyDescent="0.35">
      <c r="B11927" s="752" t="s">
        <v>1700</v>
      </c>
      <c r="C11927" s="752">
        <v>5035</v>
      </c>
      <c r="D11927" s="343" t="s">
        <v>5937</v>
      </c>
      <c r="E11927" s="752" t="s">
        <v>445</v>
      </c>
      <c r="F11927" s="752" t="s">
        <v>212</v>
      </c>
    </row>
    <row r="11928" spans="2:6" x14ac:dyDescent="0.35">
      <c r="B11928" s="752" t="s">
        <v>1700</v>
      </c>
      <c r="C11928" s="752">
        <v>5035</v>
      </c>
      <c r="D11928" s="343" t="s">
        <v>5936</v>
      </c>
      <c r="E11928" s="752" t="s">
        <v>445</v>
      </c>
      <c r="F11928" s="752" t="s">
        <v>212</v>
      </c>
    </row>
    <row r="11929" spans="2:6" x14ac:dyDescent="0.35">
      <c r="B11929" s="752" t="s">
        <v>1700</v>
      </c>
      <c r="C11929" s="752">
        <v>5035</v>
      </c>
      <c r="D11929" s="343" t="s">
        <v>5935</v>
      </c>
      <c r="E11929" s="752" t="s">
        <v>445</v>
      </c>
      <c r="F11929" s="752" t="s">
        <v>212</v>
      </c>
    </row>
    <row r="11930" spans="2:6" x14ac:dyDescent="0.35">
      <c r="B11930" s="752" t="s">
        <v>1700</v>
      </c>
      <c r="C11930" s="752">
        <v>5035</v>
      </c>
      <c r="D11930" s="343" t="s">
        <v>5934</v>
      </c>
      <c r="E11930" s="752" t="s">
        <v>445</v>
      </c>
      <c r="F11930" s="752" t="s">
        <v>212</v>
      </c>
    </row>
    <row r="11931" spans="2:6" x14ac:dyDescent="0.35">
      <c r="B11931" s="752" t="s">
        <v>1700</v>
      </c>
      <c r="C11931" s="752">
        <v>5035</v>
      </c>
      <c r="D11931" s="343" t="s">
        <v>5933</v>
      </c>
      <c r="E11931" s="752" t="s">
        <v>445</v>
      </c>
      <c r="F11931" s="752" t="s">
        <v>212</v>
      </c>
    </row>
    <row r="11932" spans="2:6" x14ac:dyDescent="0.35">
      <c r="B11932" s="752" t="s">
        <v>1700</v>
      </c>
      <c r="C11932" s="752">
        <v>5037</v>
      </c>
      <c r="D11932" s="343" t="s">
        <v>5932</v>
      </c>
      <c r="E11932" s="752" t="s">
        <v>445</v>
      </c>
      <c r="F11932" s="752" t="s">
        <v>212</v>
      </c>
    </row>
    <row r="11933" spans="2:6" x14ac:dyDescent="0.35">
      <c r="B11933" s="752" t="s">
        <v>1700</v>
      </c>
      <c r="C11933" s="752">
        <v>5037</v>
      </c>
      <c r="D11933" s="343" t="s">
        <v>5931</v>
      </c>
      <c r="E11933" s="752" t="s">
        <v>445</v>
      </c>
      <c r="F11933" s="752" t="s">
        <v>212</v>
      </c>
    </row>
    <row r="11934" spans="2:6" x14ac:dyDescent="0.35">
      <c r="B11934" s="752" t="s">
        <v>1700</v>
      </c>
      <c r="C11934" s="752">
        <v>5037</v>
      </c>
      <c r="D11934" s="343" t="s">
        <v>5930</v>
      </c>
      <c r="E11934" s="752" t="s">
        <v>445</v>
      </c>
      <c r="F11934" s="752" t="s">
        <v>212</v>
      </c>
    </row>
    <row r="11935" spans="2:6" x14ac:dyDescent="0.35">
      <c r="B11935" s="752" t="s">
        <v>1700</v>
      </c>
      <c r="C11935" s="752">
        <v>5037</v>
      </c>
      <c r="D11935" s="343" t="s">
        <v>5929</v>
      </c>
      <c r="E11935" s="752" t="s">
        <v>445</v>
      </c>
      <c r="F11935" s="752" t="s">
        <v>212</v>
      </c>
    </row>
    <row r="11936" spans="2:6" x14ac:dyDescent="0.35">
      <c r="B11936" s="752" t="s">
        <v>1700</v>
      </c>
      <c r="C11936" s="752">
        <v>5038</v>
      </c>
      <c r="D11936" s="343" t="s">
        <v>5928</v>
      </c>
      <c r="E11936" s="752" t="s">
        <v>445</v>
      </c>
      <c r="F11936" s="752" t="s">
        <v>212</v>
      </c>
    </row>
    <row r="11937" spans="2:6" x14ac:dyDescent="0.35">
      <c r="B11937" s="752" t="s">
        <v>1700</v>
      </c>
      <c r="C11937" s="752">
        <v>5038</v>
      </c>
      <c r="D11937" s="343" t="s">
        <v>5927</v>
      </c>
      <c r="E11937" s="752" t="s">
        <v>445</v>
      </c>
      <c r="F11937" s="752" t="s">
        <v>212</v>
      </c>
    </row>
    <row r="11938" spans="2:6" x14ac:dyDescent="0.35">
      <c r="B11938" s="752" t="s">
        <v>1700</v>
      </c>
      <c r="C11938" s="752">
        <v>5038</v>
      </c>
      <c r="D11938" s="343" t="s">
        <v>5926</v>
      </c>
      <c r="E11938" s="752" t="s">
        <v>445</v>
      </c>
      <c r="F11938" s="752" t="s">
        <v>212</v>
      </c>
    </row>
    <row r="11939" spans="2:6" x14ac:dyDescent="0.35">
      <c r="B11939" s="752" t="s">
        <v>1700</v>
      </c>
      <c r="C11939" s="752">
        <v>5038</v>
      </c>
      <c r="D11939" s="343" t="s">
        <v>5925</v>
      </c>
      <c r="E11939" s="752" t="s">
        <v>445</v>
      </c>
      <c r="F11939" s="752" t="s">
        <v>212</v>
      </c>
    </row>
    <row r="11940" spans="2:6" x14ac:dyDescent="0.35">
      <c r="B11940" s="752" t="s">
        <v>1700</v>
      </c>
      <c r="C11940" s="752">
        <v>5039</v>
      </c>
      <c r="D11940" s="343" t="s">
        <v>5924</v>
      </c>
      <c r="E11940" s="752" t="s">
        <v>445</v>
      </c>
      <c r="F11940" s="752" t="s">
        <v>212</v>
      </c>
    </row>
    <row r="11941" spans="2:6" x14ac:dyDescent="0.35">
      <c r="B11941" s="752" t="s">
        <v>1700</v>
      </c>
      <c r="C11941" s="752">
        <v>5039</v>
      </c>
      <c r="D11941" s="343" t="s">
        <v>5923</v>
      </c>
      <c r="E11941" s="752" t="s">
        <v>445</v>
      </c>
      <c r="F11941" s="752" t="s">
        <v>212</v>
      </c>
    </row>
    <row r="11942" spans="2:6" x14ac:dyDescent="0.35">
      <c r="B11942" s="752" t="s">
        <v>1700</v>
      </c>
      <c r="C11942" s="752">
        <v>5039</v>
      </c>
      <c r="D11942" s="343" t="s">
        <v>5922</v>
      </c>
      <c r="E11942" s="752" t="s">
        <v>445</v>
      </c>
      <c r="F11942" s="752" t="s">
        <v>212</v>
      </c>
    </row>
    <row r="11943" spans="2:6" x14ac:dyDescent="0.35">
      <c r="B11943" s="752" t="s">
        <v>1700</v>
      </c>
      <c r="C11943" s="752">
        <v>5039</v>
      </c>
      <c r="D11943" s="343" t="s">
        <v>5921</v>
      </c>
      <c r="E11943" s="752" t="s">
        <v>445</v>
      </c>
      <c r="F11943" s="752" t="s">
        <v>212</v>
      </c>
    </row>
    <row r="11944" spans="2:6" x14ac:dyDescent="0.35">
      <c r="B11944" s="752" t="s">
        <v>1700</v>
      </c>
      <c r="C11944" s="752">
        <v>5040</v>
      </c>
      <c r="D11944" s="343" t="s">
        <v>5920</v>
      </c>
      <c r="E11944" s="752" t="s">
        <v>445</v>
      </c>
      <c r="F11944" s="752" t="s">
        <v>212</v>
      </c>
    </row>
    <row r="11945" spans="2:6" x14ac:dyDescent="0.35">
      <c r="B11945" s="752" t="s">
        <v>1700</v>
      </c>
      <c r="C11945" s="752">
        <v>5041</v>
      </c>
      <c r="D11945" s="343" t="s">
        <v>5919</v>
      </c>
      <c r="E11945" s="752" t="s">
        <v>445</v>
      </c>
      <c r="F11945" s="752" t="s">
        <v>212</v>
      </c>
    </row>
    <row r="11946" spans="2:6" x14ac:dyDescent="0.35">
      <c r="B11946" s="752" t="s">
        <v>1700</v>
      </c>
      <c r="C11946" s="752">
        <v>5041</v>
      </c>
      <c r="D11946" s="343" t="s">
        <v>5918</v>
      </c>
      <c r="E11946" s="752" t="s">
        <v>445</v>
      </c>
      <c r="F11946" s="752" t="s">
        <v>212</v>
      </c>
    </row>
    <row r="11947" spans="2:6" x14ac:dyDescent="0.35">
      <c r="B11947" s="752" t="s">
        <v>1700</v>
      </c>
      <c r="C11947" s="752">
        <v>5041</v>
      </c>
      <c r="D11947" s="343" t="s">
        <v>5917</v>
      </c>
      <c r="E11947" s="752" t="s">
        <v>445</v>
      </c>
      <c r="F11947" s="752" t="s">
        <v>212</v>
      </c>
    </row>
    <row r="11948" spans="2:6" x14ac:dyDescent="0.35">
      <c r="B11948" s="752" t="s">
        <v>1700</v>
      </c>
      <c r="C11948" s="752">
        <v>5041</v>
      </c>
      <c r="D11948" s="343" t="s">
        <v>5916</v>
      </c>
      <c r="E11948" s="752" t="s">
        <v>445</v>
      </c>
      <c r="F11948" s="752" t="s">
        <v>212</v>
      </c>
    </row>
    <row r="11949" spans="2:6" x14ac:dyDescent="0.35">
      <c r="B11949" s="752" t="s">
        <v>1700</v>
      </c>
      <c r="C11949" s="752">
        <v>5041</v>
      </c>
      <c r="D11949" s="343" t="s">
        <v>5915</v>
      </c>
      <c r="E11949" s="752" t="s">
        <v>445</v>
      </c>
      <c r="F11949" s="752" t="s">
        <v>212</v>
      </c>
    </row>
    <row r="11950" spans="2:6" x14ac:dyDescent="0.35">
      <c r="B11950" s="752" t="s">
        <v>1700</v>
      </c>
      <c r="C11950" s="752">
        <v>5042</v>
      </c>
      <c r="D11950" s="343" t="s">
        <v>5914</v>
      </c>
      <c r="E11950" s="752" t="s">
        <v>445</v>
      </c>
      <c r="F11950" s="752" t="s">
        <v>212</v>
      </c>
    </row>
    <row r="11951" spans="2:6" x14ac:dyDescent="0.35">
      <c r="B11951" s="752" t="s">
        <v>1700</v>
      </c>
      <c r="C11951" s="752">
        <v>5042</v>
      </c>
      <c r="D11951" s="343" t="s">
        <v>5913</v>
      </c>
      <c r="E11951" s="752" t="s">
        <v>445</v>
      </c>
      <c r="F11951" s="752" t="s">
        <v>212</v>
      </c>
    </row>
    <row r="11952" spans="2:6" x14ac:dyDescent="0.35">
      <c r="B11952" s="752" t="s">
        <v>1700</v>
      </c>
      <c r="C11952" s="752">
        <v>5042</v>
      </c>
      <c r="D11952" s="343" t="s">
        <v>5912</v>
      </c>
      <c r="E11952" s="752" t="s">
        <v>445</v>
      </c>
      <c r="F11952" s="752" t="s">
        <v>212</v>
      </c>
    </row>
    <row r="11953" spans="2:6" x14ac:dyDescent="0.35">
      <c r="B11953" s="752" t="s">
        <v>1700</v>
      </c>
      <c r="C11953" s="752">
        <v>5042</v>
      </c>
      <c r="D11953" s="343" t="s">
        <v>5911</v>
      </c>
      <c r="E11953" s="752" t="s">
        <v>445</v>
      </c>
      <c r="F11953" s="752" t="s">
        <v>212</v>
      </c>
    </row>
    <row r="11954" spans="2:6" x14ac:dyDescent="0.35">
      <c r="B11954" s="752" t="s">
        <v>1700</v>
      </c>
      <c r="C11954" s="752">
        <v>5042</v>
      </c>
      <c r="D11954" s="343" t="s">
        <v>2129</v>
      </c>
      <c r="E11954" s="752" t="s">
        <v>445</v>
      </c>
      <c r="F11954" s="752" t="s">
        <v>212</v>
      </c>
    </row>
    <row r="11955" spans="2:6" x14ac:dyDescent="0.35">
      <c r="B11955" s="752" t="s">
        <v>1700</v>
      </c>
      <c r="C11955" s="752">
        <v>5042</v>
      </c>
      <c r="D11955" s="343" t="s">
        <v>5910</v>
      </c>
      <c r="E11955" s="752" t="s">
        <v>445</v>
      </c>
      <c r="F11955" s="753" t="s">
        <v>212</v>
      </c>
    </row>
    <row r="11956" spans="2:6" x14ac:dyDescent="0.35">
      <c r="B11956" s="752" t="s">
        <v>1700</v>
      </c>
      <c r="C11956" s="752">
        <v>5043</v>
      </c>
      <c r="D11956" s="343" t="s">
        <v>5909</v>
      </c>
      <c r="E11956" s="752" t="s">
        <v>445</v>
      </c>
      <c r="F11956" s="752" t="s">
        <v>212</v>
      </c>
    </row>
    <row r="11957" spans="2:6" x14ac:dyDescent="0.35">
      <c r="B11957" s="752" t="s">
        <v>1700</v>
      </c>
      <c r="C11957" s="752">
        <v>5043</v>
      </c>
      <c r="D11957" s="343" t="s">
        <v>5908</v>
      </c>
      <c r="E11957" s="752" t="s">
        <v>445</v>
      </c>
      <c r="F11957" s="752" t="s">
        <v>212</v>
      </c>
    </row>
    <row r="11958" spans="2:6" x14ac:dyDescent="0.35">
      <c r="B11958" s="752" t="s">
        <v>1700</v>
      </c>
      <c r="C11958" s="752">
        <v>5043</v>
      </c>
      <c r="D11958" s="343" t="s">
        <v>5907</v>
      </c>
      <c r="E11958" s="752" t="s">
        <v>445</v>
      </c>
      <c r="F11958" s="752" t="s">
        <v>212</v>
      </c>
    </row>
    <row r="11959" spans="2:6" x14ac:dyDescent="0.35">
      <c r="B11959" s="752" t="s">
        <v>1700</v>
      </c>
      <c r="C11959" s="752">
        <v>5043</v>
      </c>
      <c r="D11959" s="343" t="s">
        <v>5906</v>
      </c>
      <c r="E11959" s="752" t="s">
        <v>445</v>
      </c>
      <c r="F11959" s="752" t="s">
        <v>212</v>
      </c>
    </row>
    <row r="11960" spans="2:6" x14ac:dyDescent="0.35">
      <c r="B11960" s="752" t="s">
        <v>1700</v>
      </c>
      <c r="C11960" s="752">
        <v>5043</v>
      </c>
      <c r="D11960" s="343" t="s">
        <v>5905</v>
      </c>
      <c r="E11960" s="752" t="s">
        <v>445</v>
      </c>
      <c r="F11960" s="752" t="s">
        <v>212</v>
      </c>
    </row>
    <row r="11961" spans="2:6" x14ac:dyDescent="0.35">
      <c r="B11961" s="752" t="s">
        <v>1700</v>
      </c>
      <c r="C11961" s="752">
        <v>5044</v>
      </c>
      <c r="D11961" s="343" t="s">
        <v>5904</v>
      </c>
      <c r="E11961" s="752" t="s">
        <v>445</v>
      </c>
      <c r="F11961" s="752" t="s">
        <v>212</v>
      </c>
    </row>
    <row r="11962" spans="2:6" x14ac:dyDescent="0.35">
      <c r="B11962" s="752" t="s">
        <v>1700</v>
      </c>
      <c r="C11962" s="752">
        <v>5044</v>
      </c>
      <c r="D11962" s="343" t="s">
        <v>5903</v>
      </c>
      <c r="E11962" s="752" t="s">
        <v>445</v>
      </c>
      <c r="F11962" s="752" t="s">
        <v>212</v>
      </c>
    </row>
    <row r="11963" spans="2:6" x14ac:dyDescent="0.35">
      <c r="B11963" s="752" t="s">
        <v>1700</v>
      </c>
      <c r="C11963" s="752">
        <v>5045</v>
      </c>
      <c r="D11963" s="343" t="s">
        <v>5902</v>
      </c>
      <c r="E11963" s="752" t="s">
        <v>445</v>
      </c>
      <c r="F11963" s="752" t="s">
        <v>212</v>
      </c>
    </row>
    <row r="11964" spans="2:6" x14ac:dyDescent="0.35">
      <c r="B11964" s="752" t="s">
        <v>1700</v>
      </c>
      <c r="C11964" s="752">
        <v>5045</v>
      </c>
      <c r="D11964" s="343" t="s">
        <v>5901</v>
      </c>
      <c r="E11964" s="752" t="s">
        <v>445</v>
      </c>
      <c r="F11964" s="752" t="s">
        <v>212</v>
      </c>
    </row>
    <row r="11965" spans="2:6" x14ac:dyDescent="0.35">
      <c r="B11965" s="752" t="s">
        <v>1700</v>
      </c>
      <c r="C11965" s="752">
        <v>5045</v>
      </c>
      <c r="D11965" s="343" t="s">
        <v>5900</v>
      </c>
      <c r="E11965" s="752" t="s">
        <v>445</v>
      </c>
      <c r="F11965" s="752" t="s">
        <v>212</v>
      </c>
    </row>
    <row r="11966" spans="2:6" x14ac:dyDescent="0.35">
      <c r="B11966" s="752" t="s">
        <v>1700</v>
      </c>
      <c r="C11966" s="752">
        <v>5045</v>
      </c>
      <c r="D11966" s="343" t="s">
        <v>5899</v>
      </c>
      <c r="E11966" s="752" t="s">
        <v>445</v>
      </c>
      <c r="F11966" s="752" t="s">
        <v>212</v>
      </c>
    </row>
    <row r="11967" spans="2:6" x14ac:dyDescent="0.35">
      <c r="B11967" s="752" t="s">
        <v>1700</v>
      </c>
      <c r="C11967" s="752">
        <v>5046</v>
      </c>
      <c r="D11967" s="343" t="s">
        <v>5898</v>
      </c>
      <c r="E11967" s="752" t="s">
        <v>445</v>
      </c>
      <c r="F11967" s="752" t="s">
        <v>212</v>
      </c>
    </row>
    <row r="11968" spans="2:6" x14ac:dyDescent="0.35">
      <c r="B11968" s="752" t="s">
        <v>1700</v>
      </c>
      <c r="C11968" s="752">
        <v>5046</v>
      </c>
      <c r="D11968" s="343" t="s">
        <v>5897</v>
      </c>
      <c r="E11968" s="752" t="s">
        <v>445</v>
      </c>
      <c r="F11968" s="752" t="s">
        <v>212</v>
      </c>
    </row>
    <row r="11969" spans="2:9" x14ac:dyDescent="0.35">
      <c r="B11969" s="752" t="s">
        <v>1700</v>
      </c>
      <c r="C11969" s="752">
        <v>5046</v>
      </c>
      <c r="D11969" s="343" t="s">
        <v>5896</v>
      </c>
      <c r="E11969" s="752" t="s">
        <v>445</v>
      </c>
      <c r="F11969" s="752" t="s">
        <v>212</v>
      </c>
    </row>
    <row r="11970" spans="2:9" s="757" customFormat="1" x14ac:dyDescent="0.35">
      <c r="B11970" s="752" t="s">
        <v>1700</v>
      </c>
      <c r="C11970" s="752">
        <v>5047</v>
      </c>
      <c r="D11970" s="343" t="s">
        <v>4007</v>
      </c>
      <c r="E11970" s="752" t="s">
        <v>445</v>
      </c>
      <c r="F11970" s="752" t="s">
        <v>212</v>
      </c>
      <c r="I11970" s="758"/>
    </row>
    <row r="11971" spans="2:9" s="757" customFormat="1" x14ac:dyDescent="0.35">
      <c r="B11971" s="752" t="s">
        <v>1700</v>
      </c>
      <c r="C11971" s="752">
        <v>5047</v>
      </c>
      <c r="D11971" s="343" t="s">
        <v>5895</v>
      </c>
      <c r="E11971" s="752" t="s">
        <v>445</v>
      </c>
      <c r="F11971" s="752" t="s">
        <v>212</v>
      </c>
      <c r="I11971" s="758"/>
    </row>
    <row r="11972" spans="2:9" x14ac:dyDescent="0.35">
      <c r="B11972" s="752" t="s">
        <v>1700</v>
      </c>
      <c r="C11972" s="752">
        <v>5047</v>
      </c>
      <c r="D11972" s="343" t="s">
        <v>5894</v>
      </c>
      <c r="E11972" s="752" t="s">
        <v>445</v>
      </c>
      <c r="F11972" s="752" t="s">
        <v>212</v>
      </c>
    </row>
    <row r="11973" spans="2:9" x14ac:dyDescent="0.35">
      <c r="B11973" s="752" t="s">
        <v>1700</v>
      </c>
      <c r="C11973" s="752">
        <v>5047</v>
      </c>
      <c r="D11973" s="343" t="s">
        <v>5893</v>
      </c>
      <c r="E11973" s="752" t="s">
        <v>445</v>
      </c>
      <c r="F11973" s="752" t="s">
        <v>212</v>
      </c>
    </row>
    <row r="11974" spans="2:9" x14ac:dyDescent="0.35">
      <c r="B11974" s="752" t="s">
        <v>1700</v>
      </c>
      <c r="C11974" s="752">
        <v>5048</v>
      </c>
      <c r="D11974" s="343" t="s">
        <v>2414</v>
      </c>
      <c r="E11974" s="752" t="s">
        <v>445</v>
      </c>
      <c r="F11974" s="752" t="s">
        <v>212</v>
      </c>
    </row>
    <row r="11975" spans="2:9" x14ac:dyDescent="0.35">
      <c r="B11975" s="752" t="s">
        <v>1700</v>
      </c>
      <c r="C11975" s="752">
        <v>5048</v>
      </c>
      <c r="D11975" s="343" t="s">
        <v>5892</v>
      </c>
      <c r="E11975" s="752" t="s">
        <v>445</v>
      </c>
      <c r="F11975" s="752" t="s">
        <v>212</v>
      </c>
    </row>
    <row r="11976" spans="2:9" x14ac:dyDescent="0.35">
      <c r="B11976" s="752" t="s">
        <v>1700</v>
      </c>
      <c r="C11976" s="752">
        <v>5048</v>
      </c>
      <c r="D11976" s="343" t="s">
        <v>5891</v>
      </c>
      <c r="E11976" s="752" t="s">
        <v>445</v>
      </c>
      <c r="F11976" s="752" t="s">
        <v>212</v>
      </c>
    </row>
    <row r="11977" spans="2:9" x14ac:dyDescent="0.35">
      <c r="B11977" s="752" t="s">
        <v>1700</v>
      </c>
      <c r="C11977" s="752">
        <v>5048</v>
      </c>
      <c r="D11977" s="343" t="s">
        <v>5890</v>
      </c>
      <c r="E11977" s="752" t="s">
        <v>445</v>
      </c>
      <c r="F11977" s="752" t="s">
        <v>212</v>
      </c>
    </row>
    <row r="11978" spans="2:9" x14ac:dyDescent="0.35">
      <c r="B11978" s="752" t="s">
        <v>1700</v>
      </c>
      <c r="C11978" s="752">
        <v>5048</v>
      </c>
      <c r="D11978" s="343" t="s">
        <v>5889</v>
      </c>
      <c r="E11978" s="752" t="s">
        <v>445</v>
      </c>
      <c r="F11978" s="752" t="s">
        <v>212</v>
      </c>
    </row>
    <row r="11979" spans="2:9" x14ac:dyDescent="0.35">
      <c r="B11979" s="752" t="s">
        <v>1700</v>
      </c>
      <c r="C11979" s="752">
        <v>5049</v>
      </c>
      <c r="D11979" s="343" t="s">
        <v>5888</v>
      </c>
      <c r="E11979" s="752" t="s">
        <v>445</v>
      </c>
      <c r="F11979" s="752" t="s">
        <v>212</v>
      </c>
    </row>
    <row r="11980" spans="2:9" x14ac:dyDescent="0.35">
      <c r="B11980" s="752" t="s">
        <v>1700</v>
      </c>
      <c r="C11980" s="752">
        <v>5049</v>
      </c>
      <c r="D11980" s="343" t="s">
        <v>5887</v>
      </c>
      <c r="E11980" s="752" t="s">
        <v>445</v>
      </c>
      <c r="F11980" s="752" t="s">
        <v>212</v>
      </c>
    </row>
    <row r="11981" spans="2:9" x14ac:dyDescent="0.35">
      <c r="B11981" s="752" t="s">
        <v>1700</v>
      </c>
      <c r="C11981" s="752">
        <v>5049</v>
      </c>
      <c r="D11981" s="343" t="s">
        <v>5886</v>
      </c>
      <c r="E11981" s="752" t="s">
        <v>445</v>
      </c>
      <c r="F11981" s="752" t="s">
        <v>212</v>
      </c>
    </row>
    <row r="11982" spans="2:9" x14ac:dyDescent="0.35">
      <c r="B11982" s="752" t="s">
        <v>1700</v>
      </c>
      <c r="C11982" s="752">
        <v>5049</v>
      </c>
      <c r="D11982" s="343" t="s">
        <v>5885</v>
      </c>
      <c r="E11982" s="752" t="s">
        <v>445</v>
      </c>
      <c r="F11982" s="752" t="s">
        <v>212</v>
      </c>
    </row>
    <row r="11983" spans="2:9" x14ac:dyDescent="0.35">
      <c r="B11983" s="752" t="s">
        <v>1700</v>
      </c>
      <c r="C11983" s="752">
        <v>5049</v>
      </c>
      <c r="D11983" s="343" t="s">
        <v>5884</v>
      </c>
      <c r="E11983" s="752" t="s">
        <v>445</v>
      </c>
      <c r="F11983" s="752" t="s">
        <v>212</v>
      </c>
    </row>
    <row r="11984" spans="2:9" x14ac:dyDescent="0.35">
      <c r="B11984" s="752" t="s">
        <v>1700</v>
      </c>
      <c r="C11984" s="752">
        <v>5050</v>
      </c>
      <c r="D11984" s="343" t="s">
        <v>5883</v>
      </c>
      <c r="E11984" s="752" t="s">
        <v>445</v>
      </c>
      <c r="F11984" s="752" t="s">
        <v>212</v>
      </c>
    </row>
    <row r="11985" spans="2:6" x14ac:dyDescent="0.35">
      <c r="B11985" s="752" t="s">
        <v>1700</v>
      </c>
      <c r="C11985" s="752">
        <v>5050</v>
      </c>
      <c r="D11985" s="343" t="s">
        <v>5882</v>
      </c>
      <c r="E11985" s="752" t="s">
        <v>445</v>
      </c>
      <c r="F11985" s="752" t="s">
        <v>212</v>
      </c>
    </row>
    <row r="11986" spans="2:6" x14ac:dyDescent="0.35">
      <c r="B11986" s="752" t="s">
        <v>1700</v>
      </c>
      <c r="C11986" s="752">
        <v>5051</v>
      </c>
      <c r="D11986" s="343" t="s">
        <v>5881</v>
      </c>
      <c r="E11986" s="752" t="s">
        <v>445</v>
      </c>
      <c r="F11986" s="752" t="s">
        <v>212</v>
      </c>
    </row>
    <row r="11987" spans="2:6" x14ac:dyDescent="0.35">
      <c r="B11987" s="752" t="s">
        <v>1700</v>
      </c>
      <c r="C11987" s="752">
        <v>5051</v>
      </c>
      <c r="D11987" s="343" t="s">
        <v>5880</v>
      </c>
      <c r="E11987" s="752" t="s">
        <v>445</v>
      </c>
      <c r="F11987" s="752" t="s">
        <v>212</v>
      </c>
    </row>
    <row r="11988" spans="2:6" x14ac:dyDescent="0.35">
      <c r="B11988" s="752" t="s">
        <v>1700</v>
      </c>
      <c r="C11988" s="752">
        <v>5051</v>
      </c>
      <c r="D11988" s="343" t="s">
        <v>5879</v>
      </c>
      <c r="E11988" s="752" t="s">
        <v>445</v>
      </c>
      <c r="F11988" s="752" t="s">
        <v>212</v>
      </c>
    </row>
    <row r="11989" spans="2:6" x14ac:dyDescent="0.35">
      <c r="B11989" s="752" t="s">
        <v>1700</v>
      </c>
      <c r="C11989" s="752">
        <v>5051</v>
      </c>
      <c r="D11989" s="343" t="s">
        <v>5878</v>
      </c>
      <c r="E11989" s="752" t="s">
        <v>445</v>
      </c>
      <c r="F11989" s="752" t="s">
        <v>212</v>
      </c>
    </row>
    <row r="11990" spans="2:6" x14ac:dyDescent="0.35">
      <c r="B11990" s="752" t="s">
        <v>1700</v>
      </c>
      <c r="C11990" s="752">
        <v>5052</v>
      </c>
      <c r="D11990" s="343" t="s">
        <v>5877</v>
      </c>
      <c r="E11990" s="752" t="s">
        <v>445</v>
      </c>
      <c r="F11990" s="752" t="s">
        <v>212</v>
      </c>
    </row>
    <row r="11991" spans="2:6" x14ac:dyDescent="0.35">
      <c r="B11991" s="752" t="s">
        <v>1700</v>
      </c>
      <c r="C11991" s="752">
        <v>5052</v>
      </c>
      <c r="D11991" s="343" t="s">
        <v>5876</v>
      </c>
      <c r="E11991" s="752" t="s">
        <v>445</v>
      </c>
      <c r="F11991" s="752" t="s">
        <v>212</v>
      </c>
    </row>
    <row r="11992" spans="2:6" x14ac:dyDescent="0.35">
      <c r="B11992" s="752" t="s">
        <v>1700</v>
      </c>
      <c r="C11992" s="752">
        <v>5061</v>
      </c>
      <c r="D11992" s="343" t="s">
        <v>5875</v>
      </c>
      <c r="E11992" s="752" t="s">
        <v>445</v>
      </c>
      <c r="F11992" s="752" t="s">
        <v>210</v>
      </c>
    </row>
    <row r="11993" spans="2:6" x14ac:dyDescent="0.35">
      <c r="B11993" s="752" t="s">
        <v>1700</v>
      </c>
      <c r="C11993" s="752">
        <v>5061</v>
      </c>
      <c r="D11993" s="343" t="s">
        <v>5874</v>
      </c>
      <c r="E11993" s="752" t="s">
        <v>445</v>
      </c>
      <c r="F11993" s="752" t="s">
        <v>210</v>
      </c>
    </row>
    <row r="11994" spans="2:6" x14ac:dyDescent="0.35">
      <c r="B11994" s="752" t="s">
        <v>1700</v>
      </c>
      <c r="C11994" s="752">
        <v>5061</v>
      </c>
      <c r="D11994" s="343" t="s">
        <v>5873</v>
      </c>
      <c r="E11994" s="752" t="s">
        <v>445</v>
      </c>
      <c r="F11994" s="752" t="s">
        <v>210</v>
      </c>
    </row>
    <row r="11995" spans="2:6" x14ac:dyDescent="0.35">
      <c r="B11995" s="752" t="s">
        <v>1700</v>
      </c>
      <c r="C11995" s="752">
        <v>5061</v>
      </c>
      <c r="D11995" s="343" t="s">
        <v>5872</v>
      </c>
      <c r="E11995" s="752" t="s">
        <v>445</v>
      </c>
      <c r="F11995" s="752" t="s">
        <v>210</v>
      </c>
    </row>
    <row r="11996" spans="2:6" x14ac:dyDescent="0.35">
      <c r="B11996" s="752" t="s">
        <v>1700</v>
      </c>
      <c r="C11996" s="752">
        <v>5062</v>
      </c>
      <c r="D11996" s="343" t="s">
        <v>5871</v>
      </c>
      <c r="E11996" s="752" t="s">
        <v>445</v>
      </c>
      <c r="F11996" s="752" t="s">
        <v>212</v>
      </c>
    </row>
    <row r="11997" spans="2:6" x14ac:dyDescent="0.35">
      <c r="B11997" s="752" t="s">
        <v>1700</v>
      </c>
      <c r="C11997" s="752">
        <v>5062</v>
      </c>
      <c r="D11997" s="343" t="s">
        <v>5870</v>
      </c>
      <c r="E11997" s="752" t="s">
        <v>445</v>
      </c>
      <c r="F11997" s="752" t="s">
        <v>212</v>
      </c>
    </row>
    <row r="11998" spans="2:6" x14ac:dyDescent="0.35">
      <c r="B11998" s="752" t="s">
        <v>1700</v>
      </c>
      <c r="C11998" s="752">
        <v>5062</v>
      </c>
      <c r="D11998" s="343" t="s">
        <v>5869</v>
      </c>
      <c r="E11998" s="752" t="s">
        <v>445</v>
      </c>
      <c r="F11998" s="752" t="s">
        <v>212</v>
      </c>
    </row>
    <row r="11999" spans="2:6" x14ac:dyDescent="0.35">
      <c r="B11999" s="752" t="s">
        <v>1700</v>
      </c>
      <c r="C11999" s="752">
        <v>5062</v>
      </c>
      <c r="D11999" s="343" t="s">
        <v>5868</v>
      </c>
      <c r="E11999" s="752" t="s">
        <v>445</v>
      </c>
      <c r="F11999" s="752" t="s">
        <v>212</v>
      </c>
    </row>
    <row r="12000" spans="2:6" x14ac:dyDescent="0.35">
      <c r="B12000" s="752" t="s">
        <v>1700</v>
      </c>
      <c r="C12000" s="752">
        <v>5062</v>
      </c>
      <c r="D12000" s="343" t="s">
        <v>5867</v>
      </c>
      <c r="E12000" s="752" t="s">
        <v>445</v>
      </c>
      <c r="F12000" s="752" t="s">
        <v>212</v>
      </c>
    </row>
    <row r="12001" spans="2:6" x14ac:dyDescent="0.35">
      <c r="B12001" s="752" t="s">
        <v>1700</v>
      </c>
      <c r="C12001" s="752">
        <v>5062</v>
      </c>
      <c r="D12001" s="343" t="s">
        <v>5866</v>
      </c>
      <c r="E12001" s="752" t="s">
        <v>445</v>
      </c>
      <c r="F12001" s="752" t="s">
        <v>212</v>
      </c>
    </row>
    <row r="12002" spans="2:6" x14ac:dyDescent="0.35">
      <c r="B12002" s="752" t="s">
        <v>1700</v>
      </c>
      <c r="C12002" s="752">
        <v>5062</v>
      </c>
      <c r="D12002" s="343" t="s">
        <v>5865</v>
      </c>
      <c r="E12002" s="752" t="s">
        <v>445</v>
      </c>
      <c r="F12002" s="752" t="s">
        <v>212</v>
      </c>
    </row>
    <row r="12003" spans="2:6" x14ac:dyDescent="0.35">
      <c r="B12003" s="752" t="s">
        <v>1700</v>
      </c>
      <c r="C12003" s="752">
        <v>5062</v>
      </c>
      <c r="D12003" s="343" t="s">
        <v>5864</v>
      </c>
      <c r="E12003" s="752" t="s">
        <v>445</v>
      </c>
      <c r="F12003" s="752" t="s">
        <v>212</v>
      </c>
    </row>
    <row r="12004" spans="2:6" x14ac:dyDescent="0.35">
      <c r="B12004" s="752" t="s">
        <v>1700</v>
      </c>
      <c r="C12004" s="752">
        <v>5062</v>
      </c>
      <c r="D12004" s="343" t="s">
        <v>5863</v>
      </c>
      <c r="E12004" s="752" t="s">
        <v>445</v>
      </c>
      <c r="F12004" s="752" t="s">
        <v>212</v>
      </c>
    </row>
    <row r="12005" spans="2:6" x14ac:dyDescent="0.35">
      <c r="B12005" s="752" t="s">
        <v>1700</v>
      </c>
      <c r="C12005" s="752">
        <v>5062</v>
      </c>
      <c r="D12005" s="343" t="s">
        <v>2022</v>
      </c>
      <c r="E12005" s="752" t="s">
        <v>445</v>
      </c>
      <c r="F12005" s="752" t="s">
        <v>212</v>
      </c>
    </row>
    <row r="12006" spans="2:6" x14ac:dyDescent="0.35">
      <c r="B12006" s="752" t="s">
        <v>1700</v>
      </c>
      <c r="C12006" s="752">
        <v>5062</v>
      </c>
      <c r="D12006" s="343" t="s">
        <v>5862</v>
      </c>
      <c r="E12006" s="752" t="s">
        <v>445</v>
      </c>
      <c r="F12006" s="752" t="s">
        <v>212</v>
      </c>
    </row>
    <row r="12007" spans="2:6" x14ac:dyDescent="0.35">
      <c r="B12007" s="752" t="s">
        <v>1700</v>
      </c>
      <c r="C12007" s="752">
        <v>5063</v>
      </c>
      <c r="D12007" s="343" t="s">
        <v>5861</v>
      </c>
      <c r="E12007" s="752" t="s">
        <v>445</v>
      </c>
      <c r="F12007" s="752" t="s">
        <v>212</v>
      </c>
    </row>
    <row r="12008" spans="2:6" x14ac:dyDescent="0.35">
      <c r="B12008" s="752" t="s">
        <v>1700</v>
      </c>
      <c r="C12008" s="752">
        <v>5063</v>
      </c>
      <c r="D12008" s="343" t="s">
        <v>5860</v>
      </c>
      <c r="E12008" s="752" t="s">
        <v>445</v>
      </c>
      <c r="F12008" s="752" t="s">
        <v>212</v>
      </c>
    </row>
    <row r="12009" spans="2:6" x14ac:dyDescent="0.35">
      <c r="B12009" s="752" t="s">
        <v>1700</v>
      </c>
      <c r="C12009" s="752">
        <v>5063</v>
      </c>
      <c r="D12009" s="343" t="s">
        <v>5859</v>
      </c>
      <c r="E12009" s="752" t="s">
        <v>445</v>
      </c>
      <c r="F12009" s="752" t="s">
        <v>212</v>
      </c>
    </row>
    <row r="12010" spans="2:6" x14ac:dyDescent="0.35">
      <c r="B12010" s="752" t="s">
        <v>1700</v>
      </c>
      <c r="C12010" s="752">
        <v>5063</v>
      </c>
      <c r="D12010" s="343" t="s">
        <v>4185</v>
      </c>
      <c r="E12010" s="752" t="s">
        <v>445</v>
      </c>
      <c r="F12010" s="752" t="s">
        <v>212</v>
      </c>
    </row>
    <row r="12011" spans="2:6" x14ac:dyDescent="0.35">
      <c r="B12011" s="752" t="s">
        <v>1700</v>
      </c>
      <c r="C12011" s="752">
        <v>5063</v>
      </c>
      <c r="D12011" s="343" t="s">
        <v>5858</v>
      </c>
      <c r="E12011" s="752" t="s">
        <v>445</v>
      </c>
      <c r="F12011" s="752" t="s">
        <v>212</v>
      </c>
    </row>
    <row r="12012" spans="2:6" x14ac:dyDescent="0.35">
      <c r="B12012" s="752" t="s">
        <v>1700</v>
      </c>
      <c r="C12012" s="752">
        <v>5064</v>
      </c>
      <c r="D12012" s="343" t="s">
        <v>5857</v>
      </c>
      <c r="E12012" s="752" t="s">
        <v>445</v>
      </c>
      <c r="F12012" s="752" t="s">
        <v>210</v>
      </c>
    </row>
    <row r="12013" spans="2:6" x14ac:dyDescent="0.35">
      <c r="B12013" s="752" t="s">
        <v>1700</v>
      </c>
      <c r="C12013" s="752">
        <v>5064</v>
      </c>
      <c r="D12013" s="343" t="s">
        <v>5856</v>
      </c>
      <c r="E12013" s="752" t="s">
        <v>445</v>
      </c>
      <c r="F12013" s="752" t="s">
        <v>210</v>
      </c>
    </row>
    <row r="12014" spans="2:6" x14ac:dyDescent="0.35">
      <c r="B12014" s="752" t="s">
        <v>1700</v>
      </c>
      <c r="C12014" s="752">
        <v>5064</v>
      </c>
      <c r="D12014" s="343" t="s">
        <v>5855</v>
      </c>
      <c r="E12014" s="752" t="s">
        <v>445</v>
      </c>
      <c r="F12014" s="752" t="s">
        <v>210</v>
      </c>
    </row>
    <row r="12015" spans="2:6" x14ac:dyDescent="0.35">
      <c r="B12015" s="752" t="s">
        <v>1700</v>
      </c>
      <c r="C12015" s="752">
        <v>5064</v>
      </c>
      <c r="D12015" s="343" t="s">
        <v>2038</v>
      </c>
      <c r="E12015" s="752" t="s">
        <v>445</v>
      </c>
      <c r="F12015" s="752" t="s">
        <v>210</v>
      </c>
    </row>
    <row r="12016" spans="2:6" x14ac:dyDescent="0.35">
      <c r="B12016" s="752" t="s">
        <v>1700</v>
      </c>
      <c r="C12016" s="752">
        <v>5064</v>
      </c>
      <c r="D12016" s="343" t="s">
        <v>5854</v>
      </c>
      <c r="E12016" s="752" t="s">
        <v>445</v>
      </c>
      <c r="F12016" s="752" t="s">
        <v>210</v>
      </c>
    </row>
    <row r="12017" spans="2:6" x14ac:dyDescent="0.35">
      <c r="B12017" s="752" t="s">
        <v>1700</v>
      </c>
      <c r="C12017" s="752">
        <v>5064</v>
      </c>
      <c r="D12017" s="343" t="s">
        <v>5853</v>
      </c>
      <c r="E12017" s="752" t="s">
        <v>445</v>
      </c>
      <c r="F12017" s="752" t="s">
        <v>210</v>
      </c>
    </row>
    <row r="12018" spans="2:6" x14ac:dyDescent="0.35">
      <c r="B12018" s="752" t="s">
        <v>1700</v>
      </c>
      <c r="C12018" s="752">
        <v>5065</v>
      </c>
      <c r="D12018" s="343" t="s">
        <v>5852</v>
      </c>
      <c r="E12018" s="752" t="s">
        <v>445</v>
      </c>
      <c r="F12018" s="752" t="s">
        <v>210</v>
      </c>
    </row>
    <row r="12019" spans="2:6" x14ac:dyDescent="0.35">
      <c r="B12019" s="752" t="s">
        <v>1700</v>
      </c>
      <c r="C12019" s="752">
        <v>5065</v>
      </c>
      <c r="D12019" s="343" t="s">
        <v>5851</v>
      </c>
      <c r="E12019" s="752" t="s">
        <v>445</v>
      </c>
      <c r="F12019" s="752" t="s">
        <v>210</v>
      </c>
    </row>
    <row r="12020" spans="2:6" x14ac:dyDescent="0.35">
      <c r="B12020" s="752" t="s">
        <v>1700</v>
      </c>
      <c r="C12020" s="752">
        <v>5065</v>
      </c>
      <c r="D12020" s="343" t="s">
        <v>5850</v>
      </c>
      <c r="E12020" s="752" t="s">
        <v>445</v>
      </c>
      <c r="F12020" s="752" t="s">
        <v>210</v>
      </c>
    </row>
    <row r="12021" spans="2:6" x14ac:dyDescent="0.35">
      <c r="B12021" s="752" t="s">
        <v>1700</v>
      </c>
      <c r="C12021" s="752">
        <v>5065</v>
      </c>
      <c r="D12021" s="343" t="s">
        <v>5849</v>
      </c>
      <c r="E12021" s="752" t="s">
        <v>445</v>
      </c>
      <c r="F12021" s="752" t="s">
        <v>210</v>
      </c>
    </row>
    <row r="12022" spans="2:6" x14ac:dyDescent="0.35">
      <c r="B12022" s="752" t="s">
        <v>1700</v>
      </c>
      <c r="C12022" s="752">
        <v>5065</v>
      </c>
      <c r="D12022" s="343" t="s">
        <v>5848</v>
      </c>
      <c r="E12022" s="752" t="s">
        <v>445</v>
      </c>
      <c r="F12022" s="752" t="s">
        <v>210</v>
      </c>
    </row>
    <row r="12023" spans="2:6" x14ac:dyDescent="0.35">
      <c r="B12023" s="752" t="s">
        <v>1700</v>
      </c>
      <c r="C12023" s="752">
        <v>5066</v>
      </c>
      <c r="D12023" s="343" t="s">
        <v>3015</v>
      </c>
      <c r="E12023" s="752" t="s">
        <v>445</v>
      </c>
      <c r="F12023" s="752" t="s">
        <v>210</v>
      </c>
    </row>
    <row r="12024" spans="2:6" x14ac:dyDescent="0.35">
      <c r="B12024" s="752" t="s">
        <v>1700</v>
      </c>
      <c r="C12024" s="752">
        <v>5066</v>
      </c>
      <c r="D12024" s="343" t="s">
        <v>3540</v>
      </c>
      <c r="E12024" s="752" t="s">
        <v>445</v>
      </c>
      <c r="F12024" s="752" t="s">
        <v>210</v>
      </c>
    </row>
    <row r="12025" spans="2:6" x14ac:dyDescent="0.35">
      <c r="B12025" s="752" t="s">
        <v>1700</v>
      </c>
      <c r="C12025" s="752">
        <v>5066</v>
      </c>
      <c r="D12025" s="343" t="s">
        <v>5847</v>
      </c>
      <c r="E12025" s="752" t="s">
        <v>445</v>
      </c>
      <c r="F12025" s="752" t="s">
        <v>210</v>
      </c>
    </row>
    <row r="12026" spans="2:6" x14ac:dyDescent="0.35">
      <c r="B12026" s="752" t="s">
        <v>1700</v>
      </c>
      <c r="C12026" s="752">
        <v>5066</v>
      </c>
      <c r="D12026" s="343" t="s">
        <v>5846</v>
      </c>
      <c r="E12026" s="752" t="s">
        <v>445</v>
      </c>
      <c r="F12026" s="752" t="s">
        <v>210</v>
      </c>
    </row>
    <row r="12027" spans="2:6" x14ac:dyDescent="0.35">
      <c r="B12027" s="752" t="s">
        <v>1700</v>
      </c>
      <c r="C12027" s="752">
        <v>5066</v>
      </c>
      <c r="D12027" s="343" t="s">
        <v>5845</v>
      </c>
      <c r="E12027" s="752" t="s">
        <v>445</v>
      </c>
      <c r="F12027" s="752" t="s">
        <v>210</v>
      </c>
    </row>
    <row r="12028" spans="2:6" x14ac:dyDescent="0.35">
      <c r="B12028" s="752" t="s">
        <v>1700</v>
      </c>
      <c r="C12028" s="752">
        <v>5066</v>
      </c>
      <c r="D12028" s="343" t="s">
        <v>5844</v>
      </c>
      <c r="E12028" s="752" t="s">
        <v>445</v>
      </c>
      <c r="F12028" s="752" t="s">
        <v>210</v>
      </c>
    </row>
    <row r="12029" spans="2:6" x14ac:dyDescent="0.35">
      <c r="B12029" s="752" t="s">
        <v>1700</v>
      </c>
      <c r="C12029" s="752">
        <v>5066</v>
      </c>
      <c r="D12029" s="343" t="s">
        <v>5843</v>
      </c>
      <c r="E12029" s="752" t="s">
        <v>445</v>
      </c>
      <c r="F12029" s="752" t="s">
        <v>210</v>
      </c>
    </row>
    <row r="12030" spans="2:6" x14ac:dyDescent="0.35">
      <c r="B12030" s="752" t="s">
        <v>1700</v>
      </c>
      <c r="C12030" s="752">
        <v>5067</v>
      </c>
      <c r="D12030" s="343" t="s">
        <v>5842</v>
      </c>
      <c r="E12030" s="752" t="s">
        <v>445</v>
      </c>
      <c r="F12030" s="752" t="s">
        <v>210</v>
      </c>
    </row>
    <row r="12031" spans="2:6" x14ac:dyDescent="0.35">
      <c r="B12031" s="752" t="s">
        <v>1700</v>
      </c>
      <c r="C12031" s="752">
        <v>5067</v>
      </c>
      <c r="D12031" s="343" t="s">
        <v>5841</v>
      </c>
      <c r="E12031" s="752" t="s">
        <v>445</v>
      </c>
      <c r="F12031" s="752" t="s">
        <v>210</v>
      </c>
    </row>
    <row r="12032" spans="2:6" x14ac:dyDescent="0.35">
      <c r="B12032" s="752" t="s">
        <v>1700</v>
      </c>
      <c r="C12032" s="752">
        <v>5067</v>
      </c>
      <c r="D12032" s="343" t="s">
        <v>2105</v>
      </c>
      <c r="E12032" s="752" t="s">
        <v>445</v>
      </c>
      <c r="F12032" s="752" t="s">
        <v>210</v>
      </c>
    </row>
    <row r="12033" spans="2:9" x14ac:dyDescent="0.35">
      <c r="B12033" s="752" t="s">
        <v>1700</v>
      </c>
      <c r="C12033" s="752">
        <v>5067</v>
      </c>
      <c r="D12033" s="343" t="s">
        <v>5840</v>
      </c>
      <c r="E12033" s="752" t="s">
        <v>445</v>
      </c>
      <c r="F12033" s="752" t="s">
        <v>210</v>
      </c>
    </row>
    <row r="12034" spans="2:9" x14ac:dyDescent="0.35">
      <c r="B12034" s="752" t="s">
        <v>1700</v>
      </c>
      <c r="C12034" s="752">
        <v>5067</v>
      </c>
      <c r="D12034" s="343" t="s">
        <v>5839</v>
      </c>
      <c r="E12034" s="752" t="s">
        <v>445</v>
      </c>
      <c r="F12034" s="752" t="s">
        <v>210</v>
      </c>
    </row>
    <row r="12035" spans="2:9" x14ac:dyDescent="0.35">
      <c r="B12035" s="752" t="s">
        <v>1700</v>
      </c>
      <c r="C12035" s="752">
        <v>5068</v>
      </c>
      <c r="D12035" s="343" t="s">
        <v>5838</v>
      </c>
      <c r="E12035" s="752" t="s">
        <v>445</v>
      </c>
      <c r="F12035" s="752" t="s">
        <v>210</v>
      </c>
    </row>
    <row r="12036" spans="2:9" s="757" customFormat="1" x14ac:dyDescent="0.35">
      <c r="B12036" s="752" t="s">
        <v>1700</v>
      </c>
      <c r="C12036" s="752">
        <v>5068</v>
      </c>
      <c r="D12036" s="343" t="s">
        <v>3893</v>
      </c>
      <c r="E12036" s="752" t="s">
        <v>445</v>
      </c>
      <c r="F12036" s="752" t="s">
        <v>210</v>
      </c>
      <c r="I12036" s="758"/>
    </row>
    <row r="12037" spans="2:9" x14ac:dyDescent="0.35">
      <c r="B12037" s="752" t="s">
        <v>1700</v>
      </c>
      <c r="C12037" s="752">
        <v>5068</v>
      </c>
      <c r="D12037" s="343" t="s">
        <v>5837</v>
      </c>
      <c r="E12037" s="752" t="s">
        <v>445</v>
      </c>
      <c r="F12037" s="752" t="s">
        <v>210</v>
      </c>
    </row>
    <row r="12038" spans="2:9" x14ac:dyDescent="0.35">
      <c r="B12038" s="752" t="s">
        <v>1700</v>
      </c>
      <c r="C12038" s="752">
        <v>5068</v>
      </c>
      <c r="D12038" s="343" t="s">
        <v>5836</v>
      </c>
      <c r="E12038" s="752" t="s">
        <v>445</v>
      </c>
      <c r="F12038" s="752" t="s">
        <v>210</v>
      </c>
    </row>
    <row r="12039" spans="2:9" x14ac:dyDescent="0.35">
      <c r="B12039" s="752" t="s">
        <v>1700</v>
      </c>
      <c r="C12039" s="752">
        <v>5068</v>
      </c>
      <c r="D12039" s="343" t="s">
        <v>5835</v>
      </c>
      <c r="E12039" s="752" t="s">
        <v>445</v>
      </c>
      <c r="F12039" s="752" t="s">
        <v>210</v>
      </c>
    </row>
    <row r="12040" spans="2:9" x14ac:dyDescent="0.35">
      <c r="B12040" s="752" t="s">
        <v>1700</v>
      </c>
      <c r="C12040" s="752">
        <v>5068</v>
      </c>
      <c r="D12040" s="343" t="s">
        <v>5834</v>
      </c>
      <c r="E12040" s="752" t="s">
        <v>445</v>
      </c>
      <c r="F12040" s="752" t="s">
        <v>210</v>
      </c>
    </row>
    <row r="12041" spans="2:9" x14ac:dyDescent="0.35">
      <c r="B12041" s="752" t="s">
        <v>1700</v>
      </c>
      <c r="C12041" s="752">
        <v>5068</v>
      </c>
      <c r="D12041" s="343" t="s">
        <v>5833</v>
      </c>
      <c r="E12041" s="752" t="s">
        <v>445</v>
      </c>
      <c r="F12041" s="752" t="s">
        <v>210</v>
      </c>
    </row>
    <row r="12042" spans="2:9" x14ac:dyDescent="0.35">
      <c r="B12042" s="752" t="s">
        <v>1700</v>
      </c>
      <c r="C12042" s="752">
        <v>5068</v>
      </c>
      <c r="D12042" s="343" t="s">
        <v>5832</v>
      </c>
      <c r="E12042" s="752" t="s">
        <v>445</v>
      </c>
      <c r="F12042" s="752" t="s">
        <v>210</v>
      </c>
    </row>
    <row r="12043" spans="2:9" x14ac:dyDescent="0.35">
      <c r="B12043" s="752" t="s">
        <v>1700</v>
      </c>
      <c r="C12043" s="752">
        <v>5069</v>
      </c>
      <c r="D12043" s="343" t="s">
        <v>5831</v>
      </c>
      <c r="E12043" s="752" t="s">
        <v>445</v>
      </c>
      <c r="F12043" s="752" t="s">
        <v>210</v>
      </c>
    </row>
    <row r="12044" spans="2:9" x14ac:dyDescent="0.35">
      <c r="B12044" s="752" t="s">
        <v>1700</v>
      </c>
      <c r="C12044" s="752">
        <v>5069</v>
      </c>
      <c r="D12044" s="343" t="s">
        <v>2155</v>
      </c>
      <c r="E12044" s="752" t="s">
        <v>445</v>
      </c>
      <c r="F12044" s="752" t="s">
        <v>210</v>
      </c>
    </row>
    <row r="12045" spans="2:9" x14ac:dyDescent="0.35">
      <c r="B12045" s="752" t="s">
        <v>1700</v>
      </c>
      <c r="C12045" s="752">
        <v>5069</v>
      </c>
      <c r="D12045" s="343" t="s">
        <v>5830</v>
      </c>
      <c r="E12045" s="752" t="s">
        <v>445</v>
      </c>
      <c r="F12045" s="752" t="s">
        <v>210</v>
      </c>
    </row>
    <row r="12046" spans="2:9" x14ac:dyDescent="0.35">
      <c r="B12046" s="752" t="s">
        <v>1700</v>
      </c>
      <c r="C12046" s="752">
        <v>5069</v>
      </c>
      <c r="D12046" s="343" t="s">
        <v>4081</v>
      </c>
      <c r="E12046" s="752" t="s">
        <v>445</v>
      </c>
      <c r="F12046" s="752" t="s">
        <v>210</v>
      </c>
    </row>
    <row r="12047" spans="2:9" x14ac:dyDescent="0.35">
      <c r="B12047" s="752" t="s">
        <v>1700</v>
      </c>
      <c r="C12047" s="752">
        <v>5069</v>
      </c>
      <c r="D12047" s="343" t="s">
        <v>5829</v>
      </c>
      <c r="E12047" s="752" t="s">
        <v>445</v>
      </c>
      <c r="F12047" s="752" t="s">
        <v>210</v>
      </c>
    </row>
    <row r="12048" spans="2:9" x14ac:dyDescent="0.35">
      <c r="B12048" s="752" t="s">
        <v>1700</v>
      </c>
      <c r="C12048" s="752">
        <v>5069</v>
      </c>
      <c r="D12048" s="343" t="s">
        <v>5828</v>
      </c>
      <c r="E12048" s="752" t="s">
        <v>445</v>
      </c>
      <c r="F12048" s="752" t="s">
        <v>210</v>
      </c>
    </row>
    <row r="12049" spans="2:6" x14ac:dyDescent="0.35">
      <c r="B12049" s="752" t="s">
        <v>1700</v>
      </c>
      <c r="C12049" s="752">
        <v>5070</v>
      </c>
      <c r="D12049" s="343" t="s">
        <v>5827</v>
      </c>
      <c r="E12049" s="752" t="s">
        <v>445</v>
      </c>
      <c r="F12049" s="752" t="s">
        <v>212</v>
      </c>
    </row>
    <row r="12050" spans="2:6" x14ac:dyDescent="0.35">
      <c r="B12050" s="752" t="s">
        <v>1700</v>
      </c>
      <c r="C12050" s="752">
        <v>5070</v>
      </c>
      <c r="D12050" s="343" t="s">
        <v>5826</v>
      </c>
      <c r="E12050" s="752" t="s">
        <v>445</v>
      </c>
      <c r="F12050" s="752" t="s">
        <v>212</v>
      </c>
    </row>
    <row r="12051" spans="2:6" x14ac:dyDescent="0.35">
      <c r="B12051" s="752" t="s">
        <v>1700</v>
      </c>
      <c r="C12051" s="752">
        <v>5070</v>
      </c>
      <c r="D12051" s="343" t="s">
        <v>5825</v>
      </c>
      <c r="E12051" s="752" t="s">
        <v>445</v>
      </c>
      <c r="F12051" s="752" t="s">
        <v>212</v>
      </c>
    </row>
    <row r="12052" spans="2:6" x14ac:dyDescent="0.35">
      <c r="B12052" s="752" t="s">
        <v>1700</v>
      </c>
      <c r="C12052" s="752">
        <v>5070</v>
      </c>
      <c r="D12052" s="343" t="s">
        <v>5824</v>
      </c>
      <c r="E12052" s="752" t="s">
        <v>445</v>
      </c>
      <c r="F12052" s="752" t="s">
        <v>212</v>
      </c>
    </row>
    <row r="12053" spans="2:6" x14ac:dyDescent="0.35">
      <c r="B12053" s="752" t="s">
        <v>1700</v>
      </c>
      <c r="C12053" s="752">
        <v>5070</v>
      </c>
      <c r="D12053" s="343" t="s">
        <v>5823</v>
      </c>
      <c r="E12053" s="752" t="s">
        <v>445</v>
      </c>
      <c r="F12053" s="752" t="s">
        <v>212</v>
      </c>
    </row>
    <row r="12054" spans="2:6" x14ac:dyDescent="0.35">
      <c r="B12054" s="752" t="s">
        <v>1700</v>
      </c>
      <c r="C12054" s="752">
        <v>5070</v>
      </c>
      <c r="D12054" s="343" t="s">
        <v>5822</v>
      </c>
      <c r="E12054" s="752" t="s">
        <v>445</v>
      </c>
      <c r="F12054" s="752" t="s">
        <v>212</v>
      </c>
    </row>
    <row r="12055" spans="2:6" x14ac:dyDescent="0.35">
      <c r="B12055" s="752" t="s">
        <v>1700</v>
      </c>
      <c r="C12055" s="752">
        <v>5070</v>
      </c>
      <c r="D12055" s="343" t="s">
        <v>5821</v>
      </c>
      <c r="E12055" s="752" t="s">
        <v>445</v>
      </c>
      <c r="F12055" s="752" t="s">
        <v>212</v>
      </c>
    </row>
    <row r="12056" spans="2:6" x14ac:dyDescent="0.35">
      <c r="B12056" s="752" t="s">
        <v>1700</v>
      </c>
      <c r="C12056" s="752">
        <v>5070</v>
      </c>
      <c r="D12056" s="343" t="s">
        <v>5820</v>
      </c>
      <c r="E12056" s="752" t="s">
        <v>445</v>
      </c>
      <c r="F12056" s="752" t="s">
        <v>212</v>
      </c>
    </row>
    <row r="12057" spans="2:6" x14ac:dyDescent="0.35">
      <c r="B12057" s="752" t="s">
        <v>1700</v>
      </c>
      <c r="C12057" s="752">
        <v>5070</v>
      </c>
      <c r="D12057" s="343" t="s">
        <v>5819</v>
      </c>
      <c r="E12057" s="752" t="s">
        <v>445</v>
      </c>
      <c r="F12057" s="752" t="s">
        <v>212</v>
      </c>
    </row>
    <row r="12058" spans="2:6" x14ac:dyDescent="0.35">
      <c r="B12058" s="752" t="s">
        <v>1700</v>
      </c>
      <c r="C12058" s="752">
        <v>5072</v>
      </c>
      <c r="D12058" s="343" t="s">
        <v>5818</v>
      </c>
      <c r="E12058" s="752" t="s">
        <v>445</v>
      </c>
      <c r="F12058" s="752" t="s">
        <v>212</v>
      </c>
    </row>
    <row r="12059" spans="2:6" x14ac:dyDescent="0.35">
      <c r="B12059" s="752" t="s">
        <v>1700</v>
      </c>
      <c r="C12059" s="752">
        <v>5072</v>
      </c>
      <c r="D12059" s="343" t="s">
        <v>5817</v>
      </c>
      <c r="E12059" s="752" t="s">
        <v>445</v>
      </c>
      <c r="F12059" s="752" t="s">
        <v>212</v>
      </c>
    </row>
    <row r="12060" spans="2:6" x14ac:dyDescent="0.35">
      <c r="B12060" s="752" t="s">
        <v>1700</v>
      </c>
      <c r="C12060" s="752">
        <v>5072</v>
      </c>
      <c r="D12060" s="343" t="s">
        <v>5816</v>
      </c>
      <c r="E12060" s="752" t="s">
        <v>445</v>
      </c>
      <c r="F12060" s="752" t="s">
        <v>212</v>
      </c>
    </row>
    <row r="12061" spans="2:6" x14ac:dyDescent="0.35">
      <c r="B12061" s="752" t="s">
        <v>1700</v>
      </c>
      <c r="C12061" s="752">
        <v>5072</v>
      </c>
      <c r="D12061" s="343" t="s">
        <v>5815</v>
      </c>
      <c r="E12061" s="752" t="s">
        <v>445</v>
      </c>
      <c r="F12061" s="752" t="s">
        <v>212</v>
      </c>
    </row>
    <row r="12062" spans="2:6" x14ac:dyDescent="0.35">
      <c r="B12062" s="752" t="s">
        <v>1700</v>
      </c>
      <c r="C12062" s="752">
        <v>5072</v>
      </c>
      <c r="D12062" s="343" t="s">
        <v>5814</v>
      </c>
      <c r="E12062" s="752" t="s">
        <v>445</v>
      </c>
      <c r="F12062" s="752" t="s">
        <v>212</v>
      </c>
    </row>
    <row r="12063" spans="2:6" x14ac:dyDescent="0.35">
      <c r="B12063" s="752" t="s">
        <v>1700</v>
      </c>
      <c r="C12063" s="752">
        <v>5072</v>
      </c>
      <c r="D12063" s="343" t="s">
        <v>5813</v>
      </c>
      <c r="E12063" s="752" t="s">
        <v>445</v>
      </c>
      <c r="F12063" s="752" t="s">
        <v>212</v>
      </c>
    </row>
    <row r="12064" spans="2:6" x14ac:dyDescent="0.35">
      <c r="B12064" s="752" t="s">
        <v>1700</v>
      </c>
      <c r="C12064" s="752">
        <v>5072</v>
      </c>
      <c r="D12064" s="343" t="s">
        <v>5812</v>
      </c>
      <c r="E12064" s="752" t="s">
        <v>445</v>
      </c>
      <c r="F12064" s="752" t="s">
        <v>212</v>
      </c>
    </row>
    <row r="12065" spans="2:6" x14ac:dyDescent="0.35">
      <c r="B12065" s="752" t="s">
        <v>1700</v>
      </c>
      <c r="C12065" s="752">
        <v>5073</v>
      </c>
      <c r="D12065" s="343" t="s">
        <v>5811</v>
      </c>
      <c r="E12065" s="752" t="s">
        <v>445</v>
      </c>
      <c r="F12065" s="752" t="s">
        <v>212</v>
      </c>
    </row>
    <row r="12066" spans="2:6" x14ac:dyDescent="0.35">
      <c r="B12066" s="752" t="s">
        <v>1700</v>
      </c>
      <c r="C12066" s="752">
        <v>5073</v>
      </c>
      <c r="D12066" s="343" t="s">
        <v>5810</v>
      </c>
      <c r="E12066" s="752" t="s">
        <v>445</v>
      </c>
      <c r="F12066" s="752" t="s">
        <v>212</v>
      </c>
    </row>
    <row r="12067" spans="2:6" x14ac:dyDescent="0.35">
      <c r="B12067" s="752" t="s">
        <v>1700</v>
      </c>
      <c r="C12067" s="752">
        <v>5073</v>
      </c>
      <c r="D12067" s="343" t="s">
        <v>2434</v>
      </c>
      <c r="E12067" s="752" t="s">
        <v>445</v>
      </c>
      <c r="F12067" s="752" t="s">
        <v>212</v>
      </c>
    </row>
    <row r="12068" spans="2:6" x14ac:dyDescent="0.35">
      <c r="B12068" s="752" t="s">
        <v>1700</v>
      </c>
      <c r="C12068" s="752">
        <v>5073</v>
      </c>
      <c r="D12068" s="343" t="s">
        <v>5809</v>
      </c>
      <c r="E12068" s="752" t="s">
        <v>445</v>
      </c>
      <c r="F12068" s="752" t="s">
        <v>212</v>
      </c>
    </row>
    <row r="12069" spans="2:6" x14ac:dyDescent="0.35">
      <c r="B12069" s="752" t="s">
        <v>1700</v>
      </c>
      <c r="C12069" s="752">
        <v>5074</v>
      </c>
      <c r="D12069" s="343" t="s">
        <v>5808</v>
      </c>
      <c r="E12069" s="752" t="s">
        <v>445</v>
      </c>
      <c r="F12069" s="752" t="s">
        <v>212</v>
      </c>
    </row>
    <row r="12070" spans="2:6" x14ac:dyDescent="0.35">
      <c r="B12070" s="752" t="s">
        <v>1700</v>
      </c>
      <c r="C12070" s="752">
        <v>5074</v>
      </c>
      <c r="D12070" s="343" t="s">
        <v>5807</v>
      </c>
      <c r="E12070" s="752" t="s">
        <v>445</v>
      </c>
      <c r="F12070" s="752" t="s">
        <v>212</v>
      </c>
    </row>
    <row r="12071" spans="2:6" x14ac:dyDescent="0.35">
      <c r="B12071" s="752" t="s">
        <v>1700</v>
      </c>
      <c r="C12071" s="752">
        <v>5075</v>
      </c>
      <c r="D12071" s="343" t="s">
        <v>5806</v>
      </c>
      <c r="E12071" s="752" t="s">
        <v>445</v>
      </c>
      <c r="F12071" s="752" t="s">
        <v>212</v>
      </c>
    </row>
    <row r="12072" spans="2:6" x14ac:dyDescent="0.35">
      <c r="B12072" s="752" t="s">
        <v>1700</v>
      </c>
      <c r="C12072" s="752">
        <v>5075</v>
      </c>
      <c r="D12072" s="343" t="s">
        <v>1883</v>
      </c>
      <c r="E12072" s="752" t="s">
        <v>445</v>
      </c>
      <c r="F12072" s="752" t="s">
        <v>212</v>
      </c>
    </row>
    <row r="12073" spans="2:6" x14ac:dyDescent="0.35">
      <c r="B12073" s="752" t="s">
        <v>1700</v>
      </c>
      <c r="C12073" s="752">
        <v>5076</v>
      </c>
      <c r="D12073" s="343" t="s">
        <v>5805</v>
      </c>
      <c r="E12073" s="752" t="s">
        <v>445</v>
      </c>
      <c r="F12073" s="752" t="s">
        <v>212</v>
      </c>
    </row>
    <row r="12074" spans="2:6" x14ac:dyDescent="0.35">
      <c r="B12074" s="752" t="s">
        <v>1700</v>
      </c>
      <c r="C12074" s="752">
        <v>5076</v>
      </c>
      <c r="D12074" s="343" t="s">
        <v>5804</v>
      </c>
      <c r="E12074" s="752" t="s">
        <v>445</v>
      </c>
      <c r="F12074" s="752" t="s">
        <v>212</v>
      </c>
    </row>
    <row r="12075" spans="2:6" x14ac:dyDescent="0.35">
      <c r="B12075" s="752" t="s">
        <v>1700</v>
      </c>
      <c r="C12075" s="752">
        <v>5081</v>
      </c>
      <c r="D12075" s="343" t="s">
        <v>5803</v>
      </c>
      <c r="E12075" s="752" t="s">
        <v>445</v>
      </c>
      <c r="F12075" s="752" t="s">
        <v>210</v>
      </c>
    </row>
    <row r="12076" spans="2:6" x14ac:dyDescent="0.35">
      <c r="B12076" s="752" t="s">
        <v>1700</v>
      </c>
      <c r="C12076" s="752">
        <v>5081</v>
      </c>
      <c r="D12076" s="343" t="s">
        <v>5802</v>
      </c>
      <c r="E12076" s="752" t="s">
        <v>445</v>
      </c>
      <c r="F12076" s="752" t="s">
        <v>210</v>
      </c>
    </row>
    <row r="12077" spans="2:6" x14ac:dyDescent="0.35">
      <c r="B12077" s="752" t="s">
        <v>1700</v>
      </c>
      <c r="C12077" s="752">
        <v>5081</v>
      </c>
      <c r="D12077" s="343" t="s">
        <v>5801</v>
      </c>
      <c r="E12077" s="752" t="s">
        <v>445</v>
      </c>
      <c r="F12077" s="752" t="s">
        <v>210</v>
      </c>
    </row>
    <row r="12078" spans="2:6" x14ac:dyDescent="0.35">
      <c r="B12078" s="752" t="s">
        <v>1700</v>
      </c>
      <c r="C12078" s="752">
        <v>5081</v>
      </c>
      <c r="D12078" s="343" t="s">
        <v>5800</v>
      </c>
      <c r="E12078" s="752" t="s">
        <v>445</v>
      </c>
      <c r="F12078" s="752" t="s">
        <v>210</v>
      </c>
    </row>
    <row r="12079" spans="2:6" x14ac:dyDescent="0.35">
      <c r="B12079" s="752" t="s">
        <v>1700</v>
      </c>
      <c r="C12079" s="752">
        <v>5081</v>
      </c>
      <c r="D12079" s="343" t="s">
        <v>5799</v>
      </c>
      <c r="E12079" s="752" t="s">
        <v>445</v>
      </c>
      <c r="F12079" s="752" t="s">
        <v>210</v>
      </c>
    </row>
    <row r="12080" spans="2:6" x14ac:dyDescent="0.35">
      <c r="B12080" s="752" t="s">
        <v>1700</v>
      </c>
      <c r="C12080" s="752">
        <v>5081</v>
      </c>
      <c r="D12080" s="343" t="s">
        <v>5798</v>
      </c>
      <c r="E12080" s="752" t="s">
        <v>445</v>
      </c>
      <c r="F12080" s="752" t="s">
        <v>210</v>
      </c>
    </row>
    <row r="12081" spans="2:9" x14ac:dyDescent="0.35">
      <c r="B12081" s="752" t="s">
        <v>1700</v>
      </c>
      <c r="C12081" s="752">
        <v>5082</v>
      </c>
      <c r="D12081" s="343" t="s">
        <v>5797</v>
      </c>
      <c r="E12081" s="752" t="s">
        <v>445</v>
      </c>
      <c r="F12081" s="752" t="s">
        <v>212</v>
      </c>
    </row>
    <row r="12082" spans="2:9" x14ac:dyDescent="0.35">
      <c r="B12082" s="752" t="s">
        <v>1700</v>
      </c>
      <c r="C12082" s="752">
        <v>5082</v>
      </c>
      <c r="D12082" s="343" t="s">
        <v>5796</v>
      </c>
      <c r="E12082" s="752" t="s">
        <v>445</v>
      </c>
      <c r="F12082" s="752" t="s">
        <v>212</v>
      </c>
    </row>
    <row r="12083" spans="2:9" x14ac:dyDescent="0.35">
      <c r="B12083" s="752" t="s">
        <v>1700</v>
      </c>
      <c r="C12083" s="752">
        <v>5082</v>
      </c>
      <c r="D12083" s="343" t="s">
        <v>2104</v>
      </c>
      <c r="E12083" s="752" t="s">
        <v>445</v>
      </c>
      <c r="F12083" s="752" t="s">
        <v>212</v>
      </c>
    </row>
    <row r="12084" spans="2:9" x14ac:dyDescent="0.35">
      <c r="B12084" s="752" t="s">
        <v>1700</v>
      </c>
      <c r="C12084" s="752">
        <v>5082</v>
      </c>
      <c r="D12084" s="343" t="s">
        <v>5795</v>
      </c>
      <c r="E12084" s="752" t="s">
        <v>445</v>
      </c>
      <c r="F12084" s="752" t="s">
        <v>212</v>
      </c>
    </row>
    <row r="12085" spans="2:9" x14ac:dyDescent="0.35">
      <c r="B12085" s="752" t="s">
        <v>1700</v>
      </c>
      <c r="C12085" s="752">
        <v>5082</v>
      </c>
      <c r="D12085" s="343" t="s">
        <v>5794</v>
      </c>
      <c r="E12085" s="752" t="s">
        <v>445</v>
      </c>
      <c r="F12085" s="752" t="s">
        <v>212</v>
      </c>
    </row>
    <row r="12086" spans="2:9" x14ac:dyDescent="0.35">
      <c r="B12086" s="752" t="s">
        <v>1700</v>
      </c>
      <c r="C12086" s="752">
        <v>5083</v>
      </c>
      <c r="D12086" s="343" t="s">
        <v>5793</v>
      </c>
      <c r="E12086" s="752" t="s">
        <v>445</v>
      </c>
      <c r="F12086" s="752" t="s">
        <v>212</v>
      </c>
    </row>
    <row r="12087" spans="2:9" x14ac:dyDescent="0.35">
      <c r="B12087" s="752" t="s">
        <v>1700</v>
      </c>
      <c r="C12087" s="752">
        <v>5083</v>
      </c>
      <c r="D12087" s="343" t="s">
        <v>5792</v>
      </c>
      <c r="E12087" s="752" t="s">
        <v>445</v>
      </c>
      <c r="F12087" s="752" t="s">
        <v>212</v>
      </c>
    </row>
    <row r="12088" spans="2:9" x14ac:dyDescent="0.35">
      <c r="B12088" s="752" t="s">
        <v>1700</v>
      </c>
      <c r="C12088" s="752">
        <v>5083</v>
      </c>
      <c r="D12088" s="343" t="s">
        <v>5791</v>
      </c>
      <c r="E12088" s="752" t="s">
        <v>445</v>
      </c>
      <c r="F12088" s="752" t="s">
        <v>212</v>
      </c>
    </row>
    <row r="12089" spans="2:9" x14ac:dyDescent="0.35">
      <c r="B12089" s="752" t="s">
        <v>1700</v>
      </c>
      <c r="C12089" s="752">
        <v>5084</v>
      </c>
      <c r="D12089" s="343" t="s">
        <v>5790</v>
      </c>
      <c r="E12089" s="752" t="s">
        <v>445</v>
      </c>
      <c r="F12089" s="752" t="s">
        <v>212</v>
      </c>
    </row>
    <row r="12090" spans="2:9" s="757" customFormat="1" x14ac:dyDescent="0.35">
      <c r="B12090" s="752" t="s">
        <v>1700</v>
      </c>
      <c r="C12090" s="752">
        <v>5084</v>
      </c>
      <c r="D12090" s="343" t="s">
        <v>5789</v>
      </c>
      <c r="E12090" s="752" t="s">
        <v>445</v>
      </c>
      <c r="F12090" s="752" t="s">
        <v>212</v>
      </c>
      <c r="I12090" s="758"/>
    </row>
    <row r="12091" spans="2:9" x14ac:dyDescent="0.35">
      <c r="B12091" s="752" t="s">
        <v>1700</v>
      </c>
      <c r="C12091" s="752">
        <v>5084</v>
      </c>
      <c r="D12091" s="343" t="s">
        <v>5788</v>
      </c>
      <c r="E12091" s="752" t="s">
        <v>445</v>
      </c>
      <c r="F12091" s="752" t="s">
        <v>212</v>
      </c>
    </row>
    <row r="12092" spans="2:9" x14ac:dyDescent="0.35">
      <c r="B12092" s="752" t="s">
        <v>1700</v>
      </c>
      <c r="C12092" s="752">
        <v>5085</v>
      </c>
      <c r="D12092" s="343" t="s">
        <v>5787</v>
      </c>
      <c r="E12092" s="752" t="s">
        <v>445</v>
      </c>
      <c r="F12092" s="752" t="s">
        <v>212</v>
      </c>
    </row>
    <row r="12093" spans="2:9" x14ac:dyDescent="0.35">
      <c r="B12093" s="752" t="s">
        <v>1700</v>
      </c>
      <c r="C12093" s="752">
        <v>5085</v>
      </c>
      <c r="D12093" s="343" t="s">
        <v>5786</v>
      </c>
      <c r="E12093" s="752" t="s">
        <v>445</v>
      </c>
      <c r="F12093" s="752" t="s">
        <v>212</v>
      </c>
    </row>
    <row r="12094" spans="2:9" x14ac:dyDescent="0.35">
      <c r="B12094" s="752" t="s">
        <v>1700</v>
      </c>
      <c r="C12094" s="752">
        <v>5085</v>
      </c>
      <c r="D12094" s="343" t="s">
        <v>5785</v>
      </c>
      <c r="E12094" s="752" t="s">
        <v>445</v>
      </c>
      <c r="F12094" s="752" t="s">
        <v>212</v>
      </c>
    </row>
    <row r="12095" spans="2:9" x14ac:dyDescent="0.35">
      <c r="B12095" s="752" t="s">
        <v>1700</v>
      </c>
      <c r="C12095" s="752">
        <v>5085</v>
      </c>
      <c r="D12095" s="343" t="s">
        <v>5784</v>
      </c>
      <c r="E12095" s="752" t="s">
        <v>445</v>
      </c>
      <c r="F12095" s="753" t="s">
        <v>212</v>
      </c>
    </row>
    <row r="12096" spans="2:9" x14ac:dyDescent="0.35">
      <c r="B12096" s="752" t="s">
        <v>1700</v>
      </c>
      <c r="C12096" s="752">
        <v>5085</v>
      </c>
      <c r="D12096" s="343" t="s">
        <v>5783</v>
      </c>
      <c r="E12096" s="752" t="s">
        <v>445</v>
      </c>
      <c r="F12096" s="752" t="s">
        <v>212</v>
      </c>
    </row>
    <row r="12097" spans="2:6" x14ac:dyDescent="0.35">
      <c r="B12097" s="752" t="s">
        <v>1700</v>
      </c>
      <c r="C12097" s="752">
        <v>5085</v>
      </c>
      <c r="D12097" s="343" t="s">
        <v>5782</v>
      </c>
      <c r="E12097" s="752" t="s">
        <v>445</v>
      </c>
      <c r="F12097" s="752" t="s">
        <v>212</v>
      </c>
    </row>
    <row r="12098" spans="2:6" x14ac:dyDescent="0.35">
      <c r="B12098" s="752" t="s">
        <v>1700</v>
      </c>
      <c r="C12098" s="752">
        <v>5086</v>
      </c>
      <c r="D12098" s="343" t="s">
        <v>5781</v>
      </c>
      <c r="E12098" s="752" t="s">
        <v>445</v>
      </c>
      <c r="F12098" s="752" t="s">
        <v>212</v>
      </c>
    </row>
    <row r="12099" spans="2:6" x14ac:dyDescent="0.35">
      <c r="B12099" s="752" t="s">
        <v>1700</v>
      </c>
      <c r="C12099" s="752">
        <v>5086</v>
      </c>
      <c r="D12099" s="343" t="s">
        <v>5780</v>
      </c>
      <c r="E12099" s="752" t="s">
        <v>445</v>
      </c>
      <c r="F12099" s="752" t="s">
        <v>212</v>
      </c>
    </row>
    <row r="12100" spans="2:6" x14ac:dyDescent="0.35">
      <c r="B12100" s="752" t="s">
        <v>1700</v>
      </c>
      <c r="C12100" s="752">
        <v>5086</v>
      </c>
      <c r="D12100" s="343" t="s">
        <v>5779</v>
      </c>
      <c r="E12100" s="752" t="s">
        <v>445</v>
      </c>
      <c r="F12100" s="752" t="s">
        <v>212</v>
      </c>
    </row>
    <row r="12101" spans="2:6" x14ac:dyDescent="0.35">
      <c r="B12101" s="752" t="s">
        <v>1700</v>
      </c>
      <c r="C12101" s="752">
        <v>5086</v>
      </c>
      <c r="D12101" s="343" t="s">
        <v>1805</v>
      </c>
      <c r="E12101" s="752" t="s">
        <v>445</v>
      </c>
      <c r="F12101" s="752" t="s">
        <v>212</v>
      </c>
    </row>
    <row r="12102" spans="2:6" x14ac:dyDescent="0.35">
      <c r="B12102" s="752" t="s">
        <v>1700</v>
      </c>
      <c r="C12102" s="752">
        <v>5086</v>
      </c>
      <c r="D12102" s="343" t="s">
        <v>5778</v>
      </c>
      <c r="E12102" s="752" t="s">
        <v>445</v>
      </c>
      <c r="F12102" s="752" t="s">
        <v>212</v>
      </c>
    </row>
    <row r="12103" spans="2:6" x14ac:dyDescent="0.35">
      <c r="B12103" s="752" t="s">
        <v>1700</v>
      </c>
      <c r="C12103" s="752">
        <v>5086</v>
      </c>
      <c r="D12103" s="343" t="s">
        <v>5777</v>
      </c>
      <c r="E12103" s="752" t="s">
        <v>445</v>
      </c>
      <c r="F12103" s="752" t="s">
        <v>212</v>
      </c>
    </row>
    <row r="12104" spans="2:6" x14ac:dyDescent="0.35">
      <c r="B12104" s="752" t="s">
        <v>1700</v>
      </c>
      <c r="C12104" s="752">
        <v>5087</v>
      </c>
      <c r="D12104" s="343" t="s">
        <v>5776</v>
      </c>
      <c r="E12104" s="752" t="s">
        <v>445</v>
      </c>
      <c r="F12104" s="752" t="s">
        <v>212</v>
      </c>
    </row>
    <row r="12105" spans="2:6" x14ac:dyDescent="0.35">
      <c r="B12105" s="752" t="s">
        <v>1700</v>
      </c>
      <c r="C12105" s="752">
        <v>5087</v>
      </c>
      <c r="D12105" s="343" t="s">
        <v>5775</v>
      </c>
      <c r="E12105" s="752" t="s">
        <v>445</v>
      </c>
      <c r="F12105" s="752" t="s">
        <v>212</v>
      </c>
    </row>
    <row r="12106" spans="2:6" x14ac:dyDescent="0.35">
      <c r="B12106" s="752" t="s">
        <v>1700</v>
      </c>
      <c r="C12106" s="752">
        <v>5088</v>
      </c>
      <c r="D12106" s="343" t="s">
        <v>5774</v>
      </c>
      <c r="E12106" s="752" t="s">
        <v>445</v>
      </c>
      <c r="F12106" s="752" t="s">
        <v>212</v>
      </c>
    </row>
    <row r="12107" spans="2:6" x14ac:dyDescent="0.35">
      <c r="B12107" s="752" t="s">
        <v>1700</v>
      </c>
      <c r="C12107" s="752">
        <v>5089</v>
      </c>
      <c r="D12107" s="343" t="s">
        <v>3450</v>
      </c>
      <c r="E12107" s="752" t="s">
        <v>445</v>
      </c>
      <c r="F12107" s="752" t="s">
        <v>212</v>
      </c>
    </row>
    <row r="12108" spans="2:6" x14ac:dyDescent="0.35">
      <c r="B12108" s="752" t="s">
        <v>1700</v>
      </c>
      <c r="C12108" s="752">
        <v>5090</v>
      </c>
      <c r="D12108" s="343" t="s">
        <v>3838</v>
      </c>
      <c r="E12108" s="752" t="s">
        <v>445</v>
      </c>
      <c r="F12108" s="752" t="s">
        <v>212</v>
      </c>
    </row>
    <row r="12109" spans="2:6" x14ac:dyDescent="0.35">
      <c r="B12109" s="752" t="s">
        <v>1700</v>
      </c>
      <c r="C12109" s="752">
        <v>5091</v>
      </c>
      <c r="D12109" s="343" t="s">
        <v>5773</v>
      </c>
      <c r="E12109" s="752" t="s">
        <v>445</v>
      </c>
      <c r="F12109" s="752" t="s">
        <v>212</v>
      </c>
    </row>
    <row r="12110" spans="2:6" x14ac:dyDescent="0.35">
      <c r="B12110" s="752" t="s">
        <v>1700</v>
      </c>
      <c r="C12110" s="752">
        <v>5091</v>
      </c>
      <c r="D12110" s="343" t="s">
        <v>5772</v>
      </c>
      <c r="E12110" s="752" t="s">
        <v>445</v>
      </c>
      <c r="F12110" s="752" t="s">
        <v>212</v>
      </c>
    </row>
    <row r="12111" spans="2:6" x14ac:dyDescent="0.35">
      <c r="B12111" s="752" t="s">
        <v>1700</v>
      </c>
      <c r="C12111" s="752">
        <v>5091</v>
      </c>
      <c r="D12111" s="343" t="s">
        <v>5771</v>
      </c>
      <c r="E12111" s="752" t="s">
        <v>445</v>
      </c>
      <c r="F12111" s="752" t="s">
        <v>212</v>
      </c>
    </row>
    <row r="12112" spans="2:6" x14ac:dyDescent="0.35">
      <c r="B12112" s="752" t="s">
        <v>1700</v>
      </c>
      <c r="C12112" s="752">
        <v>5092</v>
      </c>
      <c r="D12112" s="343" t="s">
        <v>5770</v>
      </c>
      <c r="E12112" s="752" t="s">
        <v>445</v>
      </c>
      <c r="F12112" s="752" t="s">
        <v>212</v>
      </c>
    </row>
    <row r="12113" spans="2:6" x14ac:dyDescent="0.35">
      <c r="B12113" s="752" t="s">
        <v>1700</v>
      </c>
      <c r="C12113" s="752">
        <v>5092</v>
      </c>
      <c r="D12113" s="343" t="s">
        <v>5769</v>
      </c>
      <c r="E12113" s="752" t="s">
        <v>445</v>
      </c>
      <c r="F12113" s="752" t="s">
        <v>212</v>
      </c>
    </row>
    <row r="12114" spans="2:6" x14ac:dyDescent="0.35">
      <c r="B12114" s="752" t="s">
        <v>1700</v>
      </c>
      <c r="C12114" s="752">
        <v>5092</v>
      </c>
      <c r="D12114" s="343" t="s">
        <v>5768</v>
      </c>
      <c r="E12114" s="752" t="s">
        <v>445</v>
      </c>
      <c r="F12114" s="752" t="s">
        <v>212</v>
      </c>
    </row>
    <row r="12115" spans="2:6" x14ac:dyDescent="0.35">
      <c r="B12115" s="752" t="s">
        <v>1700</v>
      </c>
      <c r="C12115" s="752">
        <v>5093</v>
      </c>
      <c r="D12115" s="343" t="s">
        <v>5767</v>
      </c>
      <c r="E12115" s="752" t="s">
        <v>445</v>
      </c>
      <c r="F12115" s="752" t="s">
        <v>212</v>
      </c>
    </row>
    <row r="12116" spans="2:6" x14ac:dyDescent="0.35">
      <c r="B12116" s="752" t="s">
        <v>1700</v>
      </c>
      <c r="C12116" s="752">
        <v>5093</v>
      </c>
      <c r="D12116" s="343" t="s">
        <v>5766</v>
      </c>
      <c r="E12116" s="752" t="s">
        <v>445</v>
      </c>
      <c r="F12116" s="752" t="s">
        <v>212</v>
      </c>
    </row>
    <row r="12117" spans="2:6" x14ac:dyDescent="0.35">
      <c r="B12117" s="752" t="s">
        <v>1700</v>
      </c>
      <c r="C12117" s="752">
        <v>5094</v>
      </c>
      <c r="D12117" s="343" t="s">
        <v>5765</v>
      </c>
      <c r="E12117" s="752" t="s">
        <v>445</v>
      </c>
      <c r="F12117" s="752" t="s">
        <v>212</v>
      </c>
    </row>
    <row r="12118" spans="2:6" x14ac:dyDescent="0.35">
      <c r="B12118" s="752" t="s">
        <v>1700</v>
      </c>
      <c r="C12118" s="752">
        <v>5094</v>
      </c>
      <c r="D12118" s="343" t="s">
        <v>5764</v>
      </c>
      <c r="E12118" s="752" t="s">
        <v>445</v>
      </c>
      <c r="F12118" s="752" t="s">
        <v>212</v>
      </c>
    </row>
    <row r="12119" spans="2:6" x14ac:dyDescent="0.35">
      <c r="B12119" s="752" t="s">
        <v>1700</v>
      </c>
      <c r="C12119" s="752">
        <v>5094</v>
      </c>
      <c r="D12119" s="343" t="s">
        <v>5763</v>
      </c>
      <c r="E12119" s="752" t="s">
        <v>445</v>
      </c>
      <c r="F12119" s="752" t="s">
        <v>212</v>
      </c>
    </row>
    <row r="12120" spans="2:6" x14ac:dyDescent="0.35">
      <c r="B12120" s="752" t="s">
        <v>1700</v>
      </c>
      <c r="C12120" s="752">
        <v>5095</v>
      </c>
      <c r="D12120" s="343" t="s">
        <v>5762</v>
      </c>
      <c r="E12120" s="752" t="s">
        <v>445</v>
      </c>
      <c r="F12120" s="752" t="s">
        <v>212</v>
      </c>
    </row>
    <row r="12121" spans="2:6" x14ac:dyDescent="0.35">
      <c r="B12121" s="752" t="s">
        <v>1700</v>
      </c>
      <c r="C12121" s="752">
        <v>5095</v>
      </c>
      <c r="D12121" s="343" t="s">
        <v>5761</v>
      </c>
      <c r="E12121" s="752" t="s">
        <v>445</v>
      </c>
      <c r="F12121" s="752" t="s">
        <v>212</v>
      </c>
    </row>
    <row r="12122" spans="2:6" x14ac:dyDescent="0.35">
      <c r="B12122" s="752" t="s">
        <v>1700</v>
      </c>
      <c r="C12122" s="752">
        <v>5096</v>
      </c>
      <c r="D12122" s="343" t="s">
        <v>5760</v>
      </c>
      <c r="E12122" s="752" t="s">
        <v>445</v>
      </c>
      <c r="F12122" s="752" t="s">
        <v>212</v>
      </c>
    </row>
    <row r="12123" spans="2:6" x14ac:dyDescent="0.35">
      <c r="B12123" s="752" t="s">
        <v>1700</v>
      </c>
      <c r="C12123" s="752">
        <v>5096</v>
      </c>
      <c r="D12123" s="343" t="s">
        <v>5759</v>
      </c>
      <c r="E12123" s="752" t="s">
        <v>445</v>
      </c>
      <c r="F12123" s="752" t="s">
        <v>212</v>
      </c>
    </row>
    <row r="12124" spans="2:6" x14ac:dyDescent="0.35">
      <c r="B12124" s="752" t="s">
        <v>1700</v>
      </c>
      <c r="C12124" s="752">
        <v>5096</v>
      </c>
      <c r="D12124" s="343" t="s">
        <v>5758</v>
      </c>
      <c r="E12124" s="752" t="s">
        <v>445</v>
      </c>
      <c r="F12124" s="752" t="s">
        <v>212</v>
      </c>
    </row>
    <row r="12125" spans="2:6" x14ac:dyDescent="0.35">
      <c r="B12125" s="752" t="s">
        <v>1700</v>
      </c>
      <c r="C12125" s="752">
        <v>5097</v>
      </c>
      <c r="D12125" s="343" t="s">
        <v>5757</v>
      </c>
      <c r="E12125" s="752" t="s">
        <v>445</v>
      </c>
      <c r="F12125" s="752" t="s">
        <v>212</v>
      </c>
    </row>
    <row r="12126" spans="2:6" x14ac:dyDescent="0.35">
      <c r="B12126" s="752" t="s">
        <v>1700</v>
      </c>
      <c r="C12126" s="752">
        <v>5097</v>
      </c>
      <c r="D12126" s="343" t="s">
        <v>5756</v>
      </c>
      <c r="E12126" s="752" t="s">
        <v>445</v>
      </c>
      <c r="F12126" s="752" t="s">
        <v>212</v>
      </c>
    </row>
    <row r="12127" spans="2:6" x14ac:dyDescent="0.35">
      <c r="B12127" s="752" t="s">
        <v>1700</v>
      </c>
      <c r="C12127" s="752">
        <v>5097</v>
      </c>
      <c r="D12127" s="343" t="s">
        <v>5755</v>
      </c>
      <c r="E12127" s="752" t="s">
        <v>445</v>
      </c>
      <c r="F12127" s="752" t="s">
        <v>212</v>
      </c>
    </row>
    <row r="12128" spans="2:6" x14ac:dyDescent="0.35">
      <c r="B12128" s="752" t="s">
        <v>1700</v>
      </c>
      <c r="C12128" s="752">
        <v>5098</v>
      </c>
      <c r="D12128" s="343" t="s">
        <v>5754</v>
      </c>
      <c r="E12128" s="752" t="s">
        <v>445</v>
      </c>
      <c r="F12128" s="752" t="s">
        <v>212</v>
      </c>
    </row>
    <row r="12129" spans="2:9" x14ac:dyDescent="0.35">
      <c r="B12129" s="752" t="s">
        <v>1700</v>
      </c>
      <c r="C12129" s="752">
        <v>5098</v>
      </c>
      <c r="D12129" s="343" t="s">
        <v>5753</v>
      </c>
      <c r="E12129" s="752" t="s">
        <v>445</v>
      </c>
      <c r="F12129" s="752" t="s">
        <v>212</v>
      </c>
    </row>
    <row r="12130" spans="2:9" x14ac:dyDescent="0.35">
      <c r="B12130" s="752" t="s">
        <v>1700</v>
      </c>
      <c r="C12130" s="752">
        <v>5106</v>
      </c>
      <c r="D12130" s="343" t="s">
        <v>5752</v>
      </c>
      <c r="E12130" s="752" t="s">
        <v>445</v>
      </c>
      <c r="F12130" s="752" t="s">
        <v>212</v>
      </c>
    </row>
    <row r="12131" spans="2:9" x14ac:dyDescent="0.35">
      <c r="B12131" s="752" t="s">
        <v>1700</v>
      </c>
      <c r="C12131" s="752">
        <v>5106</v>
      </c>
      <c r="D12131" s="343" t="s">
        <v>5751</v>
      </c>
      <c r="E12131" s="752" t="s">
        <v>445</v>
      </c>
      <c r="F12131" s="752" t="s">
        <v>212</v>
      </c>
    </row>
    <row r="12132" spans="2:9" x14ac:dyDescent="0.35">
      <c r="B12132" s="752" t="s">
        <v>1700</v>
      </c>
      <c r="C12132" s="752">
        <v>5106</v>
      </c>
      <c r="D12132" s="343" t="s">
        <v>5750</v>
      </c>
      <c r="E12132" s="752" t="s">
        <v>445</v>
      </c>
      <c r="F12132" s="752" t="s">
        <v>212</v>
      </c>
    </row>
    <row r="12133" spans="2:9" x14ac:dyDescent="0.35">
      <c r="B12133" s="752" t="s">
        <v>1700</v>
      </c>
      <c r="C12133" s="752">
        <v>5107</v>
      </c>
      <c r="D12133" s="343" t="s">
        <v>5749</v>
      </c>
      <c r="E12133" s="752" t="s">
        <v>445</v>
      </c>
      <c r="F12133" s="752" t="s">
        <v>212</v>
      </c>
    </row>
    <row r="12134" spans="2:9" x14ac:dyDescent="0.35">
      <c r="B12134" s="752" t="s">
        <v>1700</v>
      </c>
      <c r="C12134" s="752">
        <v>5107</v>
      </c>
      <c r="D12134" s="343" t="s">
        <v>5748</v>
      </c>
      <c r="E12134" s="752" t="s">
        <v>445</v>
      </c>
      <c r="F12134" s="752" t="s">
        <v>212</v>
      </c>
    </row>
    <row r="12135" spans="2:9" x14ac:dyDescent="0.35">
      <c r="B12135" s="752" t="s">
        <v>1700</v>
      </c>
      <c r="C12135" s="752">
        <v>5108</v>
      </c>
      <c r="D12135" s="343" t="s">
        <v>5747</v>
      </c>
      <c r="E12135" s="752" t="s">
        <v>445</v>
      </c>
      <c r="F12135" s="752" t="s">
        <v>212</v>
      </c>
    </row>
    <row r="12136" spans="2:9" x14ac:dyDescent="0.35">
      <c r="B12136" s="752" t="s">
        <v>1700</v>
      </c>
      <c r="C12136" s="752">
        <v>5108</v>
      </c>
      <c r="D12136" s="343" t="s">
        <v>5746</v>
      </c>
      <c r="E12136" s="752" t="s">
        <v>445</v>
      </c>
      <c r="F12136" s="752" t="s">
        <v>212</v>
      </c>
    </row>
    <row r="12137" spans="2:9" x14ac:dyDescent="0.35">
      <c r="B12137" s="752" t="s">
        <v>1700</v>
      </c>
      <c r="C12137" s="752">
        <v>5108</v>
      </c>
      <c r="D12137" s="343" t="s">
        <v>5745</v>
      </c>
      <c r="E12137" s="752" t="s">
        <v>445</v>
      </c>
      <c r="F12137" s="752" t="s">
        <v>212</v>
      </c>
    </row>
    <row r="12138" spans="2:9" x14ac:dyDescent="0.35">
      <c r="B12138" s="752" t="s">
        <v>1700</v>
      </c>
      <c r="C12138" s="752">
        <v>5108</v>
      </c>
      <c r="D12138" s="343" t="s">
        <v>5744</v>
      </c>
      <c r="E12138" s="752" t="s">
        <v>445</v>
      </c>
      <c r="F12138" s="752" t="s">
        <v>212</v>
      </c>
    </row>
    <row r="12139" spans="2:9" x14ac:dyDescent="0.35">
      <c r="B12139" s="752" t="s">
        <v>1700</v>
      </c>
      <c r="C12139" s="752">
        <v>5108</v>
      </c>
      <c r="D12139" s="343" t="s">
        <v>5743</v>
      </c>
      <c r="E12139" s="752" t="s">
        <v>445</v>
      </c>
      <c r="F12139" s="752" t="s">
        <v>212</v>
      </c>
    </row>
    <row r="12140" spans="2:9" x14ac:dyDescent="0.35">
      <c r="B12140" s="752" t="s">
        <v>1700</v>
      </c>
      <c r="C12140" s="752">
        <v>5109</v>
      </c>
      <c r="D12140" s="343" t="s">
        <v>5742</v>
      </c>
      <c r="E12140" s="752" t="s">
        <v>445</v>
      </c>
      <c r="F12140" s="752" t="s">
        <v>212</v>
      </c>
    </row>
    <row r="12141" spans="2:9" s="757" customFormat="1" x14ac:dyDescent="0.35">
      <c r="B12141" s="752" t="s">
        <v>1700</v>
      </c>
      <c r="C12141" s="752">
        <v>5109</v>
      </c>
      <c r="D12141" s="343" t="s">
        <v>5741</v>
      </c>
      <c r="E12141" s="752" t="s">
        <v>445</v>
      </c>
      <c r="F12141" s="752" t="s">
        <v>212</v>
      </c>
      <c r="I12141" s="758"/>
    </row>
    <row r="12142" spans="2:9" x14ac:dyDescent="0.35">
      <c r="B12142" s="752" t="s">
        <v>1700</v>
      </c>
      <c r="C12142" s="752">
        <v>5109</v>
      </c>
      <c r="D12142" s="343" t="s">
        <v>5740</v>
      </c>
      <c r="E12142" s="752" t="s">
        <v>445</v>
      </c>
      <c r="F12142" s="752" t="s">
        <v>212</v>
      </c>
    </row>
    <row r="12143" spans="2:9" x14ac:dyDescent="0.35">
      <c r="B12143" s="752" t="s">
        <v>1700</v>
      </c>
      <c r="C12143" s="752">
        <v>5109</v>
      </c>
      <c r="D12143" s="343" t="s">
        <v>5739</v>
      </c>
      <c r="E12143" s="752" t="s">
        <v>445</v>
      </c>
      <c r="F12143" s="752" t="s">
        <v>212</v>
      </c>
    </row>
    <row r="12144" spans="2:9" x14ac:dyDescent="0.35">
      <c r="B12144" s="752" t="s">
        <v>1700</v>
      </c>
      <c r="C12144" s="752">
        <v>5109</v>
      </c>
      <c r="D12144" s="343" t="s">
        <v>5738</v>
      </c>
      <c r="E12144" s="752" t="s">
        <v>445</v>
      </c>
      <c r="F12144" s="752" t="s">
        <v>212</v>
      </c>
    </row>
    <row r="12145" spans="2:9" x14ac:dyDescent="0.35">
      <c r="B12145" s="752" t="s">
        <v>1700</v>
      </c>
      <c r="C12145" s="752">
        <v>5109</v>
      </c>
      <c r="D12145" s="343" t="s">
        <v>5737</v>
      </c>
      <c r="E12145" s="752" t="s">
        <v>445</v>
      </c>
      <c r="F12145" s="752" t="s">
        <v>212</v>
      </c>
    </row>
    <row r="12146" spans="2:9" x14ac:dyDescent="0.35">
      <c r="B12146" s="752" t="s">
        <v>1700</v>
      </c>
      <c r="C12146" s="752">
        <v>5110</v>
      </c>
      <c r="D12146" s="343" t="s">
        <v>5736</v>
      </c>
      <c r="E12146" s="752" t="s">
        <v>445</v>
      </c>
      <c r="F12146" s="752" t="s">
        <v>212</v>
      </c>
    </row>
    <row r="12147" spans="2:9" x14ac:dyDescent="0.35">
      <c r="B12147" s="752" t="s">
        <v>1700</v>
      </c>
      <c r="C12147" s="752">
        <v>5110</v>
      </c>
      <c r="D12147" s="343" t="s">
        <v>5735</v>
      </c>
      <c r="E12147" s="752" t="s">
        <v>445</v>
      </c>
      <c r="F12147" s="752" t="s">
        <v>212</v>
      </c>
    </row>
    <row r="12148" spans="2:9" x14ac:dyDescent="0.35">
      <c r="B12148" s="752" t="s">
        <v>1700</v>
      </c>
      <c r="C12148" s="752">
        <v>5110</v>
      </c>
      <c r="D12148" s="343" t="s">
        <v>5734</v>
      </c>
      <c r="E12148" s="752" t="s">
        <v>445</v>
      </c>
      <c r="F12148" s="752" t="s">
        <v>212</v>
      </c>
    </row>
    <row r="12149" spans="2:9" x14ac:dyDescent="0.35">
      <c r="B12149" s="752" t="s">
        <v>1700</v>
      </c>
      <c r="C12149" s="752">
        <v>5110</v>
      </c>
      <c r="D12149" s="343" t="s">
        <v>5733</v>
      </c>
      <c r="E12149" s="752" t="s">
        <v>445</v>
      </c>
      <c r="F12149" s="752" t="s">
        <v>212</v>
      </c>
    </row>
    <row r="12150" spans="2:9" s="757" customFormat="1" x14ac:dyDescent="0.35">
      <c r="B12150" s="752" t="s">
        <v>1700</v>
      </c>
      <c r="C12150" s="752">
        <v>5110</v>
      </c>
      <c r="D12150" s="343" t="s">
        <v>5732</v>
      </c>
      <c r="E12150" s="752" t="s">
        <v>445</v>
      </c>
      <c r="F12150" s="752" t="s">
        <v>212</v>
      </c>
      <c r="I12150" s="758"/>
    </row>
    <row r="12151" spans="2:9" x14ac:dyDescent="0.35">
      <c r="B12151" s="752" t="s">
        <v>1700</v>
      </c>
      <c r="C12151" s="752">
        <v>5110</v>
      </c>
      <c r="D12151" s="343" t="s">
        <v>5731</v>
      </c>
      <c r="E12151" s="752" t="s">
        <v>445</v>
      </c>
      <c r="F12151" s="752" t="s">
        <v>212</v>
      </c>
    </row>
    <row r="12152" spans="2:9" x14ac:dyDescent="0.35">
      <c r="B12152" s="752" t="s">
        <v>1700</v>
      </c>
      <c r="C12152" s="752">
        <v>5111</v>
      </c>
      <c r="D12152" s="343" t="s">
        <v>5730</v>
      </c>
      <c r="E12152" s="752" t="s">
        <v>445</v>
      </c>
      <c r="F12152" s="752" t="s">
        <v>212</v>
      </c>
    </row>
    <row r="12153" spans="2:9" x14ac:dyDescent="0.35">
      <c r="B12153" s="752" t="s">
        <v>1700</v>
      </c>
      <c r="C12153" s="752">
        <v>5111</v>
      </c>
      <c r="D12153" s="343" t="s">
        <v>5729</v>
      </c>
      <c r="E12153" s="752" t="s">
        <v>445</v>
      </c>
      <c r="F12153" s="752" t="s">
        <v>212</v>
      </c>
    </row>
    <row r="12154" spans="2:9" x14ac:dyDescent="0.35">
      <c r="B12154" s="752" t="s">
        <v>1700</v>
      </c>
      <c r="C12154" s="752">
        <v>5112</v>
      </c>
      <c r="D12154" s="343" t="s">
        <v>5728</v>
      </c>
      <c r="E12154" s="752" t="s">
        <v>445</v>
      </c>
      <c r="F12154" s="752" t="s">
        <v>212</v>
      </c>
    </row>
    <row r="12155" spans="2:9" x14ac:dyDescent="0.35">
      <c r="B12155" s="752" t="s">
        <v>1700</v>
      </c>
      <c r="C12155" s="752">
        <v>5112</v>
      </c>
      <c r="D12155" s="343" t="s">
        <v>5727</v>
      </c>
      <c r="E12155" s="752" t="s">
        <v>445</v>
      </c>
      <c r="F12155" s="752" t="s">
        <v>212</v>
      </c>
    </row>
    <row r="12156" spans="2:9" x14ac:dyDescent="0.35">
      <c r="B12156" s="752" t="s">
        <v>1700</v>
      </c>
      <c r="C12156" s="752">
        <v>5112</v>
      </c>
      <c r="D12156" s="343" t="s">
        <v>5726</v>
      </c>
      <c r="E12156" s="752" t="s">
        <v>445</v>
      </c>
      <c r="F12156" s="752" t="s">
        <v>212</v>
      </c>
    </row>
    <row r="12157" spans="2:9" x14ac:dyDescent="0.35">
      <c r="B12157" s="752" t="s">
        <v>1700</v>
      </c>
      <c r="C12157" s="752">
        <v>5112</v>
      </c>
      <c r="D12157" s="343" t="s">
        <v>5725</v>
      </c>
      <c r="E12157" s="752" t="s">
        <v>445</v>
      </c>
      <c r="F12157" s="752" t="s">
        <v>212</v>
      </c>
    </row>
    <row r="12158" spans="2:9" x14ac:dyDescent="0.35">
      <c r="B12158" s="752" t="s">
        <v>1700</v>
      </c>
      <c r="C12158" s="752">
        <v>5112</v>
      </c>
      <c r="D12158" s="343" t="s">
        <v>5724</v>
      </c>
      <c r="E12158" s="752" t="s">
        <v>445</v>
      </c>
      <c r="F12158" s="752" t="s">
        <v>212</v>
      </c>
    </row>
    <row r="12159" spans="2:9" x14ac:dyDescent="0.35">
      <c r="B12159" s="752" t="s">
        <v>1700</v>
      </c>
      <c r="C12159" s="752">
        <v>5112</v>
      </c>
      <c r="D12159" s="343" t="s">
        <v>5723</v>
      </c>
      <c r="E12159" s="752" t="s">
        <v>445</v>
      </c>
      <c r="F12159" s="752" t="s">
        <v>212</v>
      </c>
    </row>
    <row r="12160" spans="2:9" x14ac:dyDescent="0.35">
      <c r="B12160" s="752" t="s">
        <v>1700</v>
      </c>
      <c r="C12160" s="752">
        <v>5113</v>
      </c>
      <c r="D12160" s="343" t="s">
        <v>5722</v>
      </c>
      <c r="E12160" s="752" t="s">
        <v>445</v>
      </c>
      <c r="F12160" s="752" t="s">
        <v>212</v>
      </c>
    </row>
    <row r="12161" spans="2:6" x14ac:dyDescent="0.35">
      <c r="B12161" s="752" t="s">
        <v>1700</v>
      </c>
      <c r="C12161" s="752">
        <v>5113</v>
      </c>
      <c r="D12161" s="343" t="s">
        <v>5721</v>
      </c>
      <c r="E12161" s="752" t="s">
        <v>445</v>
      </c>
      <c r="F12161" s="752" t="s">
        <v>212</v>
      </c>
    </row>
    <row r="12162" spans="2:6" x14ac:dyDescent="0.35">
      <c r="B12162" s="752" t="s">
        <v>1700</v>
      </c>
      <c r="C12162" s="752">
        <v>5113</v>
      </c>
      <c r="D12162" s="343" t="s">
        <v>5720</v>
      </c>
      <c r="E12162" s="752" t="s">
        <v>445</v>
      </c>
      <c r="F12162" s="752" t="s">
        <v>212</v>
      </c>
    </row>
    <row r="12163" spans="2:6" x14ac:dyDescent="0.35">
      <c r="B12163" s="752" t="s">
        <v>1700</v>
      </c>
      <c r="C12163" s="752">
        <v>5113</v>
      </c>
      <c r="D12163" s="343" t="s">
        <v>5719</v>
      </c>
      <c r="E12163" s="752" t="s">
        <v>445</v>
      </c>
      <c r="F12163" s="752" t="s">
        <v>212</v>
      </c>
    </row>
    <row r="12164" spans="2:6" x14ac:dyDescent="0.35">
      <c r="B12164" s="752" t="s">
        <v>1700</v>
      </c>
      <c r="C12164" s="752">
        <v>5113</v>
      </c>
      <c r="D12164" s="343" t="s">
        <v>5718</v>
      </c>
      <c r="E12164" s="752" t="s">
        <v>445</v>
      </c>
      <c r="F12164" s="752" t="s">
        <v>212</v>
      </c>
    </row>
    <row r="12165" spans="2:6" x14ac:dyDescent="0.35">
      <c r="B12165" s="752" t="s">
        <v>1700</v>
      </c>
      <c r="C12165" s="752">
        <v>5113</v>
      </c>
      <c r="D12165" s="343" t="s">
        <v>5717</v>
      </c>
      <c r="E12165" s="752" t="s">
        <v>445</v>
      </c>
      <c r="F12165" s="752" t="s">
        <v>212</v>
      </c>
    </row>
    <row r="12166" spans="2:6" x14ac:dyDescent="0.35">
      <c r="B12166" s="752" t="s">
        <v>1700</v>
      </c>
      <c r="C12166" s="752">
        <v>5114</v>
      </c>
      <c r="D12166" s="343" t="s">
        <v>5716</v>
      </c>
      <c r="E12166" s="752" t="s">
        <v>445</v>
      </c>
      <c r="F12166" s="752" t="s">
        <v>212</v>
      </c>
    </row>
    <row r="12167" spans="2:6" x14ac:dyDescent="0.35">
      <c r="B12167" s="752" t="s">
        <v>1700</v>
      </c>
      <c r="C12167" s="752">
        <v>5114</v>
      </c>
      <c r="D12167" s="343" t="s">
        <v>5715</v>
      </c>
      <c r="E12167" s="752" t="s">
        <v>445</v>
      </c>
      <c r="F12167" s="752" t="s">
        <v>212</v>
      </c>
    </row>
    <row r="12168" spans="2:6" x14ac:dyDescent="0.35">
      <c r="B12168" s="752" t="s">
        <v>1700</v>
      </c>
      <c r="C12168" s="752">
        <v>5114</v>
      </c>
      <c r="D12168" s="343" t="s">
        <v>5714</v>
      </c>
      <c r="E12168" s="752" t="s">
        <v>445</v>
      </c>
      <c r="F12168" s="752" t="s">
        <v>212</v>
      </c>
    </row>
    <row r="12169" spans="2:6" x14ac:dyDescent="0.35">
      <c r="B12169" s="752" t="s">
        <v>1700</v>
      </c>
      <c r="C12169" s="752">
        <v>5114</v>
      </c>
      <c r="D12169" s="343" t="s">
        <v>5713</v>
      </c>
      <c r="E12169" s="752" t="s">
        <v>445</v>
      </c>
      <c r="F12169" s="752" t="s">
        <v>212</v>
      </c>
    </row>
    <row r="12170" spans="2:6" x14ac:dyDescent="0.35">
      <c r="B12170" s="752" t="s">
        <v>1700</v>
      </c>
      <c r="C12170" s="752">
        <v>5114</v>
      </c>
      <c r="D12170" s="343" t="s">
        <v>5712</v>
      </c>
      <c r="E12170" s="752" t="s">
        <v>445</v>
      </c>
      <c r="F12170" s="752" t="s">
        <v>212</v>
      </c>
    </row>
    <row r="12171" spans="2:6" x14ac:dyDescent="0.35">
      <c r="B12171" s="752" t="s">
        <v>1700</v>
      </c>
      <c r="C12171" s="752">
        <v>5114</v>
      </c>
      <c r="D12171" s="343" t="s">
        <v>5711</v>
      </c>
      <c r="E12171" s="752" t="s">
        <v>445</v>
      </c>
      <c r="F12171" s="752" t="s">
        <v>212</v>
      </c>
    </row>
    <row r="12172" spans="2:6" x14ac:dyDescent="0.35">
      <c r="B12172" s="752" t="s">
        <v>1700</v>
      </c>
      <c r="C12172" s="752">
        <v>5114</v>
      </c>
      <c r="D12172" s="343" t="s">
        <v>5710</v>
      </c>
      <c r="E12172" s="752" t="s">
        <v>445</v>
      </c>
      <c r="F12172" s="752" t="s">
        <v>212</v>
      </c>
    </row>
    <row r="12173" spans="2:6" x14ac:dyDescent="0.35">
      <c r="B12173" s="752" t="s">
        <v>1700</v>
      </c>
      <c r="C12173" s="752">
        <v>5114</v>
      </c>
      <c r="D12173" s="343" t="s">
        <v>5709</v>
      </c>
      <c r="E12173" s="752" t="s">
        <v>445</v>
      </c>
      <c r="F12173" s="752" t="s">
        <v>212</v>
      </c>
    </row>
    <row r="12174" spans="2:6" x14ac:dyDescent="0.35">
      <c r="B12174" s="752" t="s">
        <v>1700</v>
      </c>
      <c r="C12174" s="752">
        <v>5114</v>
      </c>
      <c r="D12174" s="343" t="s">
        <v>5708</v>
      </c>
      <c r="E12174" s="752" t="s">
        <v>445</v>
      </c>
      <c r="F12174" s="752" t="s">
        <v>212</v>
      </c>
    </row>
    <row r="12175" spans="2:6" x14ac:dyDescent="0.35">
      <c r="B12175" s="752" t="s">
        <v>1700</v>
      </c>
      <c r="C12175" s="752">
        <v>5114</v>
      </c>
      <c r="D12175" s="343" t="s">
        <v>5707</v>
      </c>
      <c r="E12175" s="752" t="s">
        <v>445</v>
      </c>
      <c r="F12175" s="752" t="s">
        <v>212</v>
      </c>
    </row>
    <row r="12176" spans="2:6" x14ac:dyDescent="0.35">
      <c r="B12176" s="752" t="s">
        <v>1700</v>
      </c>
      <c r="C12176" s="752">
        <v>5114</v>
      </c>
      <c r="D12176" s="343" t="s">
        <v>5706</v>
      </c>
      <c r="E12176" s="752" t="s">
        <v>445</v>
      </c>
      <c r="F12176" s="752" t="s">
        <v>212</v>
      </c>
    </row>
    <row r="12177" spans="2:9" x14ac:dyDescent="0.35">
      <c r="B12177" s="752" t="s">
        <v>1700</v>
      </c>
      <c r="C12177" s="752">
        <v>5115</v>
      </c>
      <c r="D12177" s="343" t="s">
        <v>5705</v>
      </c>
      <c r="E12177" s="752" t="s">
        <v>445</v>
      </c>
      <c r="F12177" s="752" t="s">
        <v>212</v>
      </c>
    </row>
    <row r="12178" spans="2:9" x14ac:dyDescent="0.35">
      <c r="B12178" s="752" t="s">
        <v>1700</v>
      </c>
      <c r="C12178" s="752">
        <v>5115</v>
      </c>
      <c r="D12178" s="343" t="s">
        <v>5704</v>
      </c>
      <c r="E12178" s="752" t="s">
        <v>445</v>
      </c>
      <c r="F12178" s="752" t="s">
        <v>212</v>
      </c>
    </row>
    <row r="12179" spans="2:9" s="757" customFormat="1" x14ac:dyDescent="0.35">
      <c r="B12179" s="752" t="s">
        <v>1700</v>
      </c>
      <c r="C12179" s="752">
        <v>5115</v>
      </c>
      <c r="D12179" s="343" t="s">
        <v>5703</v>
      </c>
      <c r="E12179" s="752" t="s">
        <v>445</v>
      </c>
      <c r="F12179" s="752" t="s">
        <v>212</v>
      </c>
      <c r="I12179" s="758"/>
    </row>
    <row r="12180" spans="2:9" x14ac:dyDescent="0.35">
      <c r="B12180" s="752" t="s">
        <v>1700</v>
      </c>
      <c r="C12180" s="752">
        <v>5115</v>
      </c>
      <c r="D12180" s="343" t="s">
        <v>5702</v>
      </c>
      <c r="E12180" s="752" t="s">
        <v>445</v>
      </c>
      <c r="F12180" s="752" t="s">
        <v>212</v>
      </c>
    </row>
    <row r="12181" spans="2:9" x14ac:dyDescent="0.35">
      <c r="B12181" s="752" t="s">
        <v>1700</v>
      </c>
      <c r="C12181" s="752">
        <v>5116</v>
      </c>
      <c r="D12181" s="343" t="s">
        <v>5701</v>
      </c>
      <c r="E12181" s="752" t="s">
        <v>445</v>
      </c>
      <c r="F12181" s="752" t="s">
        <v>212</v>
      </c>
    </row>
    <row r="12182" spans="2:9" x14ac:dyDescent="0.35">
      <c r="B12182" s="752" t="s">
        <v>1700</v>
      </c>
      <c r="C12182" s="752">
        <v>5116</v>
      </c>
      <c r="D12182" s="343" t="s">
        <v>5700</v>
      </c>
      <c r="E12182" s="752" t="s">
        <v>445</v>
      </c>
      <c r="F12182" s="752" t="s">
        <v>212</v>
      </c>
    </row>
    <row r="12183" spans="2:9" x14ac:dyDescent="0.35">
      <c r="B12183" s="752" t="s">
        <v>1700</v>
      </c>
      <c r="C12183" s="752">
        <v>5116</v>
      </c>
      <c r="D12183" s="343" t="s">
        <v>5699</v>
      </c>
      <c r="E12183" s="752" t="s">
        <v>445</v>
      </c>
      <c r="F12183" s="752" t="s">
        <v>212</v>
      </c>
    </row>
    <row r="12184" spans="2:9" x14ac:dyDescent="0.35">
      <c r="B12184" s="752" t="s">
        <v>1700</v>
      </c>
      <c r="C12184" s="752">
        <v>5116</v>
      </c>
      <c r="D12184" s="343" t="s">
        <v>5698</v>
      </c>
      <c r="E12184" s="752" t="s">
        <v>445</v>
      </c>
      <c r="F12184" s="752" t="s">
        <v>212</v>
      </c>
    </row>
    <row r="12185" spans="2:9" x14ac:dyDescent="0.35">
      <c r="B12185" s="752" t="s">
        <v>1700</v>
      </c>
      <c r="C12185" s="752">
        <v>5116</v>
      </c>
      <c r="D12185" s="343" t="s">
        <v>5697</v>
      </c>
      <c r="E12185" s="752" t="s">
        <v>445</v>
      </c>
      <c r="F12185" s="752" t="s">
        <v>212</v>
      </c>
    </row>
    <row r="12186" spans="2:9" x14ac:dyDescent="0.35">
      <c r="B12186" s="752" t="s">
        <v>1700</v>
      </c>
      <c r="C12186" s="752">
        <v>5117</v>
      </c>
      <c r="D12186" s="343" t="s">
        <v>5696</v>
      </c>
      <c r="E12186" s="752" t="s">
        <v>445</v>
      </c>
      <c r="F12186" s="752" t="s">
        <v>1711</v>
      </c>
    </row>
    <row r="12187" spans="2:9" x14ac:dyDescent="0.35">
      <c r="B12187" s="752" t="s">
        <v>1700</v>
      </c>
      <c r="C12187" s="752">
        <v>5118</v>
      </c>
      <c r="D12187" s="343" t="s">
        <v>5695</v>
      </c>
      <c r="E12187" s="752" t="s">
        <v>445</v>
      </c>
      <c r="F12187" s="752" t="s">
        <v>212</v>
      </c>
    </row>
    <row r="12188" spans="2:9" x14ac:dyDescent="0.35">
      <c r="B12188" s="752" t="s">
        <v>1700</v>
      </c>
      <c r="C12188" s="752">
        <v>5118</v>
      </c>
      <c r="D12188" s="343" t="s">
        <v>5694</v>
      </c>
      <c r="E12188" s="752" t="s">
        <v>445</v>
      </c>
      <c r="F12188" s="752" t="s">
        <v>212</v>
      </c>
    </row>
    <row r="12189" spans="2:9" x14ac:dyDescent="0.35">
      <c r="B12189" s="752" t="s">
        <v>1700</v>
      </c>
      <c r="C12189" s="752">
        <v>5118</v>
      </c>
      <c r="D12189" s="343" t="s">
        <v>5693</v>
      </c>
      <c r="E12189" s="752" t="s">
        <v>445</v>
      </c>
      <c r="F12189" s="752" t="s">
        <v>212</v>
      </c>
    </row>
    <row r="12190" spans="2:9" x14ac:dyDescent="0.35">
      <c r="B12190" s="752" t="s">
        <v>1700</v>
      </c>
      <c r="C12190" s="752">
        <v>5118</v>
      </c>
      <c r="D12190" s="343" t="s">
        <v>1839</v>
      </c>
      <c r="E12190" s="752" t="s">
        <v>445</v>
      </c>
      <c r="F12190" s="752" t="s">
        <v>212</v>
      </c>
    </row>
    <row r="12191" spans="2:9" x14ac:dyDescent="0.35">
      <c r="B12191" s="752" t="s">
        <v>1700</v>
      </c>
      <c r="C12191" s="752">
        <v>5118</v>
      </c>
      <c r="D12191" s="343" t="s">
        <v>5692</v>
      </c>
      <c r="E12191" s="752" t="s">
        <v>445</v>
      </c>
      <c r="F12191" s="752" t="s">
        <v>212</v>
      </c>
    </row>
    <row r="12192" spans="2:9" x14ac:dyDescent="0.35">
      <c r="B12192" s="752" t="s">
        <v>1700</v>
      </c>
      <c r="C12192" s="752">
        <v>5118</v>
      </c>
      <c r="D12192" s="343" t="s">
        <v>5691</v>
      </c>
      <c r="E12192" s="752" t="s">
        <v>445</v>
      </c>
      <c r="F12192" s="752" t="s">
        <v>212</v>
      </c>
    </row>
    <row r="12193" spans="2:6" x14ac:dyDescent="0.35">
      <c r="B12193" s="752" t="s">
        <v>1700</v>
      </c>
      <c r="C12193" s="752">
        <v>5118</v>
      </c>
      <c r="D12193" s="343" t="s">
        <v>5690</v>
      </c>
      <c r="E12193" s="752" t="s">
        <v>445</v>
      </c>
      <c r="F12193" s="752" t="s">
        <v>212</v>
      </c>
    </row>
    <row r="12194" spans="2:6" x14ac:dyDescent="0.35">
      <c r="B12194" s="752" t="s">
        <v>1700</v>
      </c>
      <c r="C12194" s="752">
        <v>5118</v>
      </c>
      <c r="D12194" s="343" t="s">
        <v>5689</v>
      </c>
      <c r="E12194" s="752" t="s">
        <v>445</v>
      </c>
      <c r="F12194" s="752" t="s">
        <v>212</v>
      </c>
    </row>
    <row r="12195" spans="2:6" x14ac:dyDescent="0.35">
      <c r="B12195" s="752" t="s">
        <v>1700</v>
      </c>
      <c r="C12195" s="752">
        <v>5118</v>
      </c>
      <c r="D12195" s="343" t="s">
        <v>5688</v>
      </c>
      <c r="E12195" s="752" t="s">
        <v>445</v>
      </c>
      <c r="F12195" s="752" t="s">
        <v>212</v>
      </c>
    </row>
    <row r="12196" spans="2:6" x14ac:dyDescent="0.35">
      <c r="B12196" s="752" t="s">
        <v>1700</v>
      </c>
      <c r="C12196" s="752">
        <v>5118</v>
      </c>
      <c r="D12196" s="343" t="s">
        <v>5687</v>
      </c>
      <c r="E12196" s="752" t="s">
        <v>445</v>
      </c>
      <c r="F12196" s="752" t="s">
        <v>212</v>
      </c>
    </row>
    <row r="12197" spans="2:6" x14ac:dyDescent="0.35">
      <c r="B12197" s="752" t="s">
        <v>1700</v>
      </c>
      <c r="C12197" s="752">
        <v>5118</v>
      </c>
      <c r="D12197" s="343" t="s">
        <v>5686</v>
      </c>
      <c r="E12197" s="752" t="s">
        <v>445</v>
      </c>
      <c r="F12197" s="752" t="s">
        <v>212</v>
      </c>
    </row>
    <row r="12198" spans="2:6" x14ac:dyDescent="0.35">
      <c r="B12198" s="752" t="s">
        <v>1700</v>
      </c>
      <c r="C12198" s="752">
        <v>5118</v>
      </c>
      <c r="D12198" s="343" t="s">
        <v>5685</v>
      </c>
      <c r="E12198" s="752" t="s">
        <v>445</v>
      </c>
      <c r="F12198" s="752" t="s">
        <v>212</v>
      </c>
    </row>
    <row r="12199" spans="2:6" x14ac:dyDescent="0.35">
      <c r="B12199" s="752" t="s">
        <v>1700</v>
      </c>
      <c r="C12199" s="752">
        <v>5118</v>
      </c>
      <c r="D12199" s="343" t="s">
        <v>2617</v>
      </c>
      <c r="E12199" s="752" t="s">
        <v>445</v>
      </c>
      <c r="F12199" s="752" t="s">
        <v>212</v>
      </c>
    </row>
    <row r="12200" spans="2:6" x14ac:dyDescent="0.35">
      <c r="B12200" s="752" t="s">
        <v>1700</v>
      </c>
      <c r="C12200" s="752">
        <v>5118</v>
      </c>
      <c r="D12200" s="343" t="s">
        <v>5684</v>
      </c>
      <c r="E12200" s="752" t="s">
        <v>445</v>
      </c>
      <c r="F12200" s="752" t="s">
        <v>212</v>
      </c>
    </row>
    <row r="12201" spans="2:6" x14ac:dyDescent="0.35">
      <c r="B12201" s="752" t="s">
        <v>1700</v>
      </c>
      <c r="C12201" s="752">
        <v>5118</v>
      </c>
      <c r="D12201" s="343" t="s">
        <v>5683</v>
      </c>
      <c r="E12201" s="752" t="s">
        <v>445</v>
      </c>
      <c r="F12201" s="752" t="s">
        <v>212</v>
      </c>
    </row>
    <row r="12202" spans="2:6" x14ac:dyDescent="0.35">
      <c r="B12202" s="752" t="s">
        <v>1700</v>
      </c>
      <c r="C12202" s="752">
        <v>5118</v>
      </c>
      <c r="D12202" s="343" t="s">
        <v>5682</v>
      </c>
      <c r="E12202" s="752" t="s">
        <v>445</v>
      </c>
      <c r="F12202" s="752" t="s">
        <v>212</v>
      </c>
    </row>
    <row r="12203" spans="2:6" x14ac:dyDescent="0.35">
      <c r="B12203" s="752" t="s">
        <v>1700</v>
      </c>
      <c r="C12203" s="752">
        <v>5120</v>
      </c>
      <c r="D12203" s="343" t="s">
        <v>5681</v>
      </c>
      <c r="E12203" s="752" t="s">
        <v>445</v>
      </c>
      <c r="F12203" s="752" t="s">
        <v>1711</v>
      </c>
    </row>
    <row r="12204" spans="2:6" x14ac:dyDescent="0.35">
      <c r="B12204" s="752" t="s">
        <v>1700</v>
      </c>
      <c r="C12204" s="752">
        <v>5120</v>
      </c>
      <c r="D12204" s="343" t="s">
        <v>5680</v>
      </c>
      <c r="E12204" s="752" t="s">
        <v>445</v>
      </c>
      <c r="F12204" s="752" t="s">
        <v>1711</v>
      </c>
    </row>
    <row r="12205" spans="2:6" x14ac:dyDescent="0.35">
      <c r="B12205" s="752" t="s">
        <v>1700</v>
      </c>
      <c r="C12205" s="752">
        <v>5120</v>
      </c>
      <c r="D12205" s="343" t="s">
        <v>5679</v>
      </c>
      <c r="E12205" s="752" t="s">
        <v>445</v>
      </c>
      <c r="F12205" s="752" t="s">
        <v>1711</v>
      </c>
    </row>
    <row r="12206" spans="2:6" x14ac:dyDescent="0.35">
      <c r="B12206" s="752" t="s">
        <v>1700</v>
      </c>
      <c r="C12206" s="752">
        <v>5121</v>
      </c>
      <c r="D12206" s="343" t="s">
        <v>5678</v>
      </c>
      <c r="E12206" s="752" t="s">
        <v>445</v>
      </c>
      <c r="F12206" s="752" t="s">
        <v>212</v>
      </c>
    </row>
    <row r="12207" spans="2:6" x14ac:dyDescent="0.35">
      <c r="B12207" s="752" t="s">
        <v>1700</v>
      </c>
      <c r="C12207" s="752">
        <v>5121</v>
      </c>
      <c r="D12207" s="343" t="s">
        <v>5677</v>
      </c>
      <c r="E12207" s="752" t="s">
        <v>445</v>
      </c>
      <c r="F12207" s="752" t="s">
        <v>212</v>
      </c>
    </row>
    <row r="12208" spans="2:6" x14ac:dyDescent="0.35">
      <c r="B12208" s="752" t="s">
        <v>1700</v>
      </c>
      <c r="C12208" s="752">
        <v>5121</v>
      </c>
      <c r="D12208" s="343" t="s">
        <v>5676</v>
      </c>
      <c r="E12208" s="752" t="s">
        <v>445</v>
      </c>
      <c r="F12208" s="752" t="s">
        <v>212</v>
      </c>
    </row>
    <row r="12209" spans="2:6" x14ac:dyDescent="0.35">
      <c r="B12209" s="752" t="s">
        <v>1700</v>
      </c>
      <c r="C12209" s="752">
        <v>5121</v>
      </c>
      <c r="D12209" s="343" t="s">
        <v>5675</v>
      </c>
      <c r="E12209" s="752" t="s">
        <v>445</v>
      </c>
      <c r="F12209" s="752" t="s">
        <v>212</v>
      </c>
    </row>
    <row r="12210" spans="2:6" x14ac:dyDescent="0.35">
      <c r="B12210" s="752" t="s">
        <v>1700</v>
      </c>
      <c r="C12210" s="752">
        <v>5125</v>
      </c>
      <c r="D12210" s="343" t="s">
        <v>5674</v>
      </c>
      <c r="E12210" s="752" t="s">
        <v>445</v>
      </c>
      <c r="F12210" s="752" t="s">
        <v>212</v>
      </c>
    </row>
    <row r="12211" spans="2:6" x14ac:dyDescent="0.35">
      <c r="B12211" s="752" t="s">
        <v>1700</v>
      </c>
      <c r="C12211" s="752">
        <v>5125</v>
      </c>
      <c r="D12211" s="343" t="s">
        <v>5673</v>
      </c>
      <c r="E12211" s="752" t="s">
        <v>445</v>
      </c>
      <c r="F12211" s="752" t="s">
        <v>212</v>
      </c>
    </row>
    <row r="12212" spans="2:6" x14ac:dyDescent="0.35">
      <c r="B12212" s="752" t="s">
        <v>1700</v>
      </c>
      <c r="C12212" s="752">
        <v>5125</v>
      </c>
      <c r="D12212" s="343" t="s">
        <v>5672</v>
      </c>
      <c r="E12212" s="752" t="s">
        <v>445</v>
      </c>
      <c r="F12212" s="752" t="s">
        <v>212</v>
      </c>
    </row>
    <row r="12213" spans="2:6" x14ac:dyDescent="0.35">
      <c r="B12213" s="752" t="s">
        <v>1700</v>
      </c>
      <c r="C12213" s="752">
        <v>5126</v>
      </c>
      <c r="D12213" s="343" t="s">
        <v>5671</v>
      </c>
      <c r="E12213" s="752" t="s">
        <v>445</v>
      </c>
      <c r="F12213" s="752" t="s">
        <v>212</v>
      </c>
    </row>
    <row r="12214" spans="2:6" x14ac:dyDescent="0.35">
      <c r="B12214" s="752" t="s">
        <v>1700</v>
      </c>
      <c r="C12214" s="752">
        <v>5126</v>
      </c>
      <c r="D12214" s="343" t="s">
        <v>5670</v>
      </c>
      <c r="E12214" s="752" t="s">
        <v>445</v>
      </c>
      <c r="F12214" s="752" t="s">
        <v>212</v>
      </c>
    </row>
    <row r="12215" spans="2:6" x14ac:dyDescent="0.35">
      <c r="B12215" s="752" t="s">
        <v>1700</v>
      </c>
      <c r="C12215" s="752">
        <v>5126</v>
      </c>
      <c r="D12215" s="343" t="s">
        <v>5669</v>
      </c>
      <c r="E12215" s="752" t="s">
        <v>445</v>
      </c>
      <c r="F12215" s="752" t="s">
        <v>212</v>
      </c>
    </row>
    <row r="12216" spans="2:6" x14ac:dyDescent="0.35">
      <c r="B12216" s="752" t="s">
        <v>1700</v>
      </c>
      <c r="C12216" s="752">
        <v>5127</v>
      </c>
      <c r="D12216" s="343" t="s">
        <v>5668</v>
      </c>
      <c r="E12216" s="752" t="s">
        <v>445</v>
      </c>
      <c r="F12216" s="752" t="s">
        <v>212</v>
      </c>
    </row>
    <row r="12217" spans="2:6" x14ac:dyDescent="0.35">
      <c r="B12217" s="752" t="s">
        <v>1700</v>
      </c>
      <c r="C12217" s="752">
        <v>5131</v>
      </c>
      <c r="D12217" s="343" t="s">
        <v>5667</v>
      </c>
      <c r="E12217" s="752" t="s">
        <v>445</v>
      </c>
      <c r="F12217" s="752" t="s">
        <v>212</v>
      </c>
    </row>
    <row r="12218" spans="2:6" x14ac:dyDescent="0.35">
      <c r="B12218" s="752" t="s">
        <v>1700</v>
      </c>
      <c r="C12218" s="752">
        <v>5131</v>
      </c>
      <c r="D12218" s="343" t="s">
        <v>5666</v>
      </c>
      <c r="E12218" s="752" t="s">
        <v>445</v>
      </c>
      <c r="F12218" s="752" t="s">
        <v>212</v>
      </c>
    </row>
    <row r="12219" spans="2:6" x14ac:dyDescent="0.35">
      <c r="B12219" s="752" t="s">
        <v>1700</v>
      </c>
      <c r="C12219" s="752">
        <v>5131</v>
      </c>
      <c r="D12219" s="343" t="s">
        <v>5665</v>
      </c>
      <c r="E12219" s="752" t="s">
        <v>445</v>
      </c>
      <c r="F12219" s="752" t="s">
        <v>212</v>
      </c>
    </row>
    <row r="12220" spans="2:6" x14ac:dyDescent="0.35">
      <c r="B12220" s="752" t="s">
        <v>1700</v>
      </c>
      <c r="C12220" s="752">
        <v>5132</v>
      </c>
      <c r="D12220" s="343" t="s">
        <v>5664</v>
      </c>
      <c r="E12220" s="752" t="s">
        <v>445</v>
      </c>
      <c r="F12220" s="752" t="s">
        <v>212</v>
      </c>
    </row>
    <row r="12221" spans="2:6" x14ac:dyDescent="0.35">
      <c r="B12221" s="752" t="s">
        <v>1700</v>
      </c>
      <c r="C12221" s="752">
        <v>5133</v>
      </c>
      <c r="D12221" s="343" t="s">
        <v>4079</v>
      </c>
      <c r="E12221" s="752" t="s">
        <v>445</v>
      </c>
      <c r="F12221" s="752" t="s">
        <v>212</v>
      </c>
    </row>
    <row r="12222" spans="2:6" x14ac:dyDescent="0.35">
      <c r="B12222" s="752" t="s">
        <v>1700</v>
      </c>
      <c r="C12222" s="752">
        <v>5134</v>
      </c>
      <c r="D12222" s="343" t="s">
        <v>5663</v>
      </c>
      <c r="E12222" s="752" t="s">
        <v>445</v>
      </c>
      <c r="F12222" s="752" t="s">
        <v>212</v>
      </c>
    </row>
    <row r="12223" spans="2:6" x14ac:dyDescent="0.35">
      <c r="B12223" s="752" t="s">
        <v>1700</v>
      </c>
      <c r="C12223" s="752">
        <v>5134</v>
      </c>
      <c r="D12223" s="343" t="s">
        <v>5662</v>
      </c>
      <c r="E12223" s="752" t="s">
        <v>445</v>
      </c>
      <c r="F12223" s="752" t="s">
        <v>212</v>
      </c>
    </row>
    <row r="12224" spans="2:6" x14ac:dyDescent="0.35">
      <c r="B12224" s="752" t="s">
        <v>1700</v>
      </c>
      <c r="C12224" s="752">
        <v>5136</v>
      </c>
      <c r="D12224" s="343" t="s">
        <v>5661</v>
      </c>
      <c r="E12224" s="752" t="s">
        <v>445</v>
      </c>
      <c r="F12224" s="752" t="s">
        <v>212</v>
      </c>
    </row>
    <row r="12225" spans="2:6" x14ac:dyDescent="0.35">
      <c r="B12225" s="752" t="s">
        <v>1700</v>
      </c>
      <c r="C12225" s="752">
        <v>5137</v>
      </c>
      <c r="D12225" s="343" t="s">
        <v>5660</v>
      </c>
      <c r="E12225" s="752" t="s">
        <v>445</v>
      </c>
      <c r="F12225" s="752" t="s">
        <v>212</v>
      </c>
    </row>
    <row r="12226" spans="2:6" x14ac:dyDescent="0.35">
      <c r="B12226" s="752" t="s">
        <v>1700</v>
      </c>
      <c r="C12226" s="752">
        <v>5137</v>
      </c>
      <c r="D12226" s="343" t="s">
        <v>5659</v>
      </c>
      <c r="E12226" s="752" t="s">
        <v>445</v>
      </c>
      <c r="F12226" s="752" t="s">
        <v>212</v>
      </c>
    </row>
    <row r="12227" spans="2:6" x14ac:dyDescent="0.35">
      <c r="B12227" s="752" t="s">
        <v>1700</v>
      </c>
      <c r="C12227" s="752">
        <v>5138</v>
      </c>
      <c r="D12227" s="343" t="s">
        <v>5658</v>
      </c>
      <c r="E12227" s="752" t="s">
        <v>445</v>
      </c>
      <c r="F12227" s="752" t="s">
        <v>212</v>
      </c>
    </row>
    <row r="12228" spans="2:6" x14ac:dyDescent="0.35">
      <c r="B12228" s="752" t="s">
        <v>1700</v>
      </c>
      <c r="C12228" s="752">
        <v>5139</v>
      </c>
      <c r="D12228" s="343" t="s">
        <v>5657</v>
      </c>
      <c r="E12228" s="752" t="s">
        <v>445</v>
      </c>
      <c r="F12228" s="752" t="s">
        <v>212</v>
      </c>
    </row>
    <row r="12229" spans="2:6" x14ac:dyDescent="0.35">
      <c r="B12229" s="752" t="s">
        <v>1700</v>
      </c>
      <c r="C12229" s="752">
        <v>5140</v>
      </c>
      <c r="D12229" s="343" t="s">
        <v>5656</v>
      </c>
      <c r="E12229" s="752" t="s">
        <v>445</v>
      </c>
      <c r="F12229" s="752" t="s">
        <v>212</v>
      </c>
    </row>
    <row r="12230" spans="2:6" x14ac:dyDescent="0.35">
      <c r="B12230" s="752" t="s">
        <v>1700</v>
      </c>
      <c r="C12230" s="752">
        <v>5141</v>
      </c>
      <c r="D12230" s="343" t="s">
        <v>5655</v>
      </c>
      <c r="E12230" s="752" t="s">
        <v>445</v>
      </c>
      <c r="F12230" s="752" t="s">
        <v>212</v>
      </c>
    </row>
    <row r="12231" spans="2:6" x14ac:dyDescent="0.35">
      <c r="B12231" s="752" t="s">
        <v>1700</v>
      </c>
      <c r="C12231" s="752">
        <v>5141</v>
      </c>
      <c r="D12231" s="343" t="s">
        <v>5654</v>
      </c>
      <c r="E12231" s="752" t="s">
        <v>445</v>
      </c>
      <c r="F12231" s="752" t="s">
        <v>212</v>
      </c>
    </row>
    <row r="12232" spans="2:6" x14ac:dyDescent="0.35">
      <c r="B12232" s="752" t="s">
        <v>1700</v>
      </c>
      <c r="C12232" s="752">
        <v>5142</v>
      </c>
      <c r="D12232" s="343" t="s">
        <v>5653</v>
      </c>
      <c r="E12232" s="752" t="s">
        <v>445</v>
      </c>
      <c r="F12232" s="752" t="s">
        <v>212</v>
      </c>
    </row>
    <row r="12233" spans="2:6" x14ac:dyDescent="0.35">
      <c r="B12233" s="752" t="s">
        <v>1700</v>
      </c>
      <c r="C12233" s="752">
        <v>5144</v>
      </c>
      <c r="D12233" s="343" t="s">
        <v>5652</v>
      </c>
      <c r="E12233" s="752" t="s">
        <v>445</v>
      </c>
      <c r="F12233" s="752" t="s">
        <v>212</v>
      </c>
    </row>
    <row r="12234" spans="2:6" x14ac:dyDescent="0.35">
      <c r="B12234" s="752" t="s">
        <v>1700</v>
      </c>
      <c r="C12234" s="752">
        <v>5150</v>
      </c>
      <c r="D12234" s="343" t="s">
        <v>5651</v>
      </c>
      <c r="E12234" s="752" t="s">
        <v>445</v>
      </c>
      <c r="F12234" s="752" t="s">
        <v>212</v>
      </c>
    </row>
    <row r="12235" spans="2:6" x14ac:dyDescent="0.35">
      <c r="B12235" s="752" t="s">
        <v>1700</v>
      </c>
      <c r="C12235" s="752">
        <v>5151</v>
      </c>
      <c r="D12235" s="343" t="s">
        <v>3078</v>
      </c>
      <c r="E12235" s="752" t="s">
        <v>445</v>
      </c>
      <c r="F12235" s="752" t="s">
        <v>212</v>
      </c>
    </row>
    <row r="12236" spans="2:6" x14ac:dyDescent="0.35">
      <c r="B12236" s="752" t="s">
        <v>1700</v>
      </c>
      <c r="C12236" s="752">
        <v>5152</v>
      </c>
      <c r="D12236" s="343" t="s">
        <v>5650</v>
      </c>
      <c r="E12236" s="752" t="s">
        <v>445</v>
      </c>
      <c r="F12236" s="752" t="s">
        <v>212</v>
      </c>
    </row>
    <row r="12237" spans="2:6" x14ac:dyDescent="0.35">
      <c r="B12237" s="752" t="s">
        <v>1700</v>
      </c>
      <c r="C12237" s="752">
        <v>5152</v>
      </c>
      <c r="D12237" s="343" t="s">
        <v>5649</v>
      </c>
      <c r="E12237" s="752" t="s">
        <v>445</v>
      </c>
      <c r="F12237" s="752" t="s">
        <v>212</v>
      </c>
    </row>
    <row r="12238" spans="2:6" x14ac:dyDescent="0.35">
      <c r="B12238" s="752" t="s">
        <v>1700</v>
      </c>
      <c r="C12238" s="752">
        <v>5152</v>
      </c>
      <c r="D12238" s="343" t="s">
        <v>5648</v>
      </c>
      <c r="E12238" s="752" t="s">
        <v>445</v>
      </c>
      <c r="F12238" s="752" t="s">
        <v>212</v>
      </c>
    </row>
    <row r="12239" spans="2:6" x14ac:dyDescent="0.35">
      <c r="B12239" s="752" t="s">
        <v>1700</v>
      </c>
      <c r="C12239" s="752">
        <v>5152</v>
      </c>
      <c r="D12239" s="343" t="s">
        <v>4137</v>
      </c>
      <c r="E12239" s="752" t="s">
        <v>445</v>
      </c>
      <c r="F12239" s="752" t="s">
        <v>212</v>
      </c>
    </row>
    <row r="12240" spans="2:6" x14ac:dyDescent="0.35">
      <c r="B12240" s="752" t="s">
        <v>1700</v>
      </c>
      <c r="C12240" s="752">
        <v>5153</v>
      </c>
      <c r="D12240" s="343" t="s">
        <v>5647</v>
      </c>
      <c r="E12240" s="752" t="s">
        <v>445</v>
      </c>
      <c r="F12240" s="752" t="s">
        <v>212</v>
      </c>
    </row>
    <row r="12241" spans="2:6" x14ac:dyDescent="0.35">
      <c r="B12241" s="752" t="s">
        <v>1700</v>
      </c>
      <c r="C12241" s="752">
        <v>5153</v>
      </c>
      <c r="D12241" s="343" t="s">
        <v>5646</v>
      </c>
      <c r="E12241" s="752" t="s">
        <v>445</v>
      </c>
      <c r="F12241" s="752" t="s">
        <v>212</v>
      </c>
    </row>
    <row r="12242" spans="2:6" x14ac:dyDescent="0.35">
      <c r="B12242" s="752" t="s">
        <v>1700</v>
      </c>
      <c r="C12242" s="752">
        <v>5153</v>
      </c>
      <c r="D12242" s="343" t="s">
        <v>5645</v>
      </c>
      <c r="E12242" s="752" t="s">
        <v>445</v>
      </c>
      <c r="F12242" s="752" t="s">
        <v>212</v>
      </c>
    </row>
    <row r="12243" spans="2:6" x14ac:dyDescent="0.35">
      <c r="B12243" s="752" t="s">
        <v>1700</v>
      </c>
      <c r="C12243" s="752">
        <v>5153</v>
      </c>
      <c r="D12243" s="343" t="s">
        <v>5644</v>
      </c>
      <c r="E12243" s="752" t="s">
        <v>445</v>
      </c>
      <c r="F12243" s="752" t="s">
        <v>212</v>
      </c>
    </row>
    <row r="12244" spans="2:6" x14ac:dyDescent="0.35">
      <c r="B12244" s="752" t="s">
        <v>1700</v>
      </c>
      <c r="C12244" s="752">
        <v>5153</v>
      </c>
      <c r="D12244" s="343" t="s">
        <v>5643</v>
      </c>
      <c r="E12244" s="752" t="s">
        <v>445</v>
      </c>
      <c r="F12244" s="752" t="s">
        <v>212</v>
      </c>
    </row>
    <row r="12245" spans="2:6" x14ac:dyDescent="0.35">
      <c r="B12245" s="752" t="s">
        <v>1700</v>
      </c>
      <c r="C12245" s="752">
        <v>5153</v>
      </c>
      <c r="D12245" s="343" t="s">
        <v>5642</v>
      </c>
      <c r="E12245" s="752" t="s">
        <v>445</v>
      </c>
      <c r="F12245" s="752" t="s">
        <v>212</v>
      </c>
    </row>
    <row r="12246" spans="2:6" x14ac:dyDescent="0.35">
      <c r="B12246" s="752" t="s">
        <v>1700</v>
      </c>
      <c r="C12246" s="752">
        <v>5153</v>
      </c>
      <c r="D12246" s="343" t="s">
        <v>5641</v>
      </c>
      <c r="E12246" s="752" t="s">
        <v>445</v>
      </c>
      <c r="F12246" s="752" t="s">
        <v>212</v>
      </c>
    </row>
    <row r="12247" spans="2:6" x14ac:dyDescent="0.35">
      <c r="B12247" s="752" t="s">
        <v>1700</v>
      </c>
      <c r="C12247" s="752">
        <v>5153</v>
      </c>
      <c r="D12247" s="343" t="s">
        <v>5640</v>
      </c>
      <c r="E12247" s="752" t="s">
        <v>445</v>
      </c>
      <c r="F12247" s="752" t="s">
        <v>212</v>
      </c>
    </row>
    <row r="12248" spans="2:6" x14ac:dyDescent="0.35">
      <c r="B12248" s="752" t="s">
        <v>1700</v>
      </c>
      <c r="C12248" s="752">
        <v>5153</v>
      </c>
      <c r="D12248" s="343" t="s">
        <v>5639</v>
      </c>
      <c r="E12248" s="752" t="s">
        <v>445</v>
      </c>
      <c r="F12248" s="752" t="s">
        <v>212</v>
      </c>
    </row>
    <row r="12249" spans="2:6" x14ac:dyDescent="0.35">
      <c r="B12249" s="752" t="s">
        <v>1700</v>
      </c>
      <c r="C12249" s="752">
        <v>5153</v>
      </c>
      <c r="D12249" s="343" t="s">
        <v>5638</v>
      </c>
      <c r="E12249" s="752" t="s">
        <v>445</v>
      </c>
      <c r="F12249" s="752" t="s">
        <v>212</v>
      </c>
    </row>
    <row r="12250" spans="2:6" x14ac:dyDescent="0.35">
      <c r="B12250" s="752" t="s">
        <v>1700</v>
      </c>
      <c r="C12250" s="752">
        <v>5153</v>
      </c>
      <c r="D12250" s="343" t="s">
        <v>5637</v>
      </c>
      <c r="E12250" s="752" t="s">
        <v>445</v>
      </c>
      <c r="F12250" s="752" t="s">
        <v>212</v>
      </c>
    </row>
    <row r="12251" spans="2:6" x14ac:dyDescent="0.35">
      <c r="B12251" s="752" t="s">
        <v>1700</v>
      </c>
      <c r="C12251" s="752">
        <v>5153</v>
      </c>
      <c r="D12251" s="343" t="s">
        <v>5636</v>
      </c>
      <c r="E12251" s="752" t="s">
        <v>445</v>
      </c>
      <c r="F12251" s="752" t="s">
        <v>212</v>
      </c>
    </row>
    <row r="12252" spans="2:6" x14ac:dyDescent="0.35">
      <c r="B12252" s="752" t="s">
        <v>1700</v>
      </c>
      <c r="C12252" s="752">
        <v>5153</v>
      </c>
      <c r="D12252" s="343" t="s">
        <v>5635</v>
      </c>
      <c r="E12252" s="752" t="s">
        <v>445</v>
      </c>
      <c r="F12252" s="752" t="s">
        <v>212</v>
      </c>
    </row>
    <row r="12253" spans="2:6" x14ac:dyDescent="0.35">
      <c r="B12253" s="752" t="s">
        <v>1700</v>
      </c>
      <c r="C12253" s="752">
        <v>5154</v>
      </c>
      <c r="D12253" s="343" t="s">
        <v>5634</v>
      </c>
      <c r="E12253" s="752" t="s">
        <v>445</v>
      </c>
      <c r="F12253" s="752" t="s">
        <v>212</v>
      </c>
    </row>
    <row r="12254" spans="2:6" x14ac:dyDescent="0.35">
      <c r="B12254" s="752" t="s">
        <v>1700</v>
      </c>
      <c r="C12254" s="752">
        <v>5155</v>
      </c>
      <c r="D12254" s="343" t="s">
        <v>2415</v>
      </c>
      <c r="E12254" s="752" t="s">
        <v>445</v>
      </c>
      <c r="F12254" s="752" t="s">
        <v>212</v>
      </c>
    </row>
    <row r="12255" spans="2:6" x14ac:dyDescent="0.35">
      <c r="B12255" s="752" t="s">
        <v>1700</v>
      </c>
      <c r="C12255" s="752">
        <v>5155</v>
      </c>
      <c r="D12255" s="343" t="s">
        <v>5633</v>
      </c>
      <c r="E12255" s="752" t="s">
        <v>445</v>
      </c>
      <c r="F12255" s="752" t="s">
        <v>212</v>
      </c>
    </row>
    <row r="12256" spans="2:6" x14ac:dyDescent="0.35">
      <c r="B12256" s="752" t="s">
        <v>1700</v>
      </c>
      <c r="C12256" s="752">
        <v>5156</v>
      </c>
      <c r="D12256" s="343" t="s">
        <v>5632</v>
      </c>
      <c r="E12256" s="752" t="s">
        <v>445</v>
      </c>
      <c r="F12256" s="752" t="s">
        <v>212</v>
      </c>
    </row>
    <row r="12257" spans="2:6" x14ac:dyDescent="0.35">
      <c r="B12257" s="752" t="s">
        <v>1700</v>
      </c>
      <c r="C12257" s="752">
        <v>5157</v>
      </c>
      <c r="D12257" s="343" t="s">
        <v>5631</v>
      </c>
      <c r="E12257" s="752" t="s">
        <v>445</v>
      </c>
      <c r="F12257" s="752" t="s">
        <v>212</v>
      </c>
    </row>
    <row r="12258" spans="2:6" x14ac:dyDescent="0.35">
      <c r="B12258" s="752" t="s">
        <v>1700</v>
      </c>
      <c r="C12258" s="752">
        <v>5157</v>
      </c>
      <c r="D12258" s="343" t="s">
        <v>3898</v>
      </c>
      <c r="E12258" s="752" t="s">
        <v>445</v>
      </c>
      <c r="F12258" s="752" t="s">
        <v>212</v>
      </c>
    </row>
    <row r="12259" spans="2:6" x14ac:dyDescent="0.35">
      <c r="B12259" s="752" t="s">
        <v>1700</v>
      </c>
      <c r="C12259" s="752">
        <v>5157</v>
      </c>
      <c r="D12259" s="343" t="s">
        <v>5630</v>
      </c>
      <c r="E12259" s="752" t="s">
        <v>445</v>
      </c>
      <c r="F12259" s="752" t="s">
        <v>212</v>
      </c>
    </row>
    <row r="12260" spans="2:6" x14ac:dyDescent="0.35">
      <c r="B12260" s="752" t="s">
        <v>1700</v>
      </c>
      <c r="C12260" s="752">
        <v>5157</v>
      </c>
      <c r="D12260" s="343" t="s">
        <v>5629</v>
      </c>
      <c r="E12260" s="752" t="s">
        <v>445</v>
      </c>
      <c r="F12260" s="752" t="s">
        <v>212</v>
      </c>
    </row>
    <row r="12261" spans="2:6" x14ac:dyDescent="0.35">
      <c r="B12261" s="752" t="s">
        <v>1700</v>
      </c>
      <c r="C12261" s="752">
        <v>5157</v>
      </c>
      <c r="D12261" s="343" t="s">
        <v>5628</v>
      </c>
      <c r="E12261" s="752" t="s">
        <v>445</v>
      </c>
      <c r="F12261" s="752" t="s">
        <v>212</v>
      </c>
    </row>
    <row r="12262" spans="2:6" x14ac:dyDescent="0.35">
      <c r="B12262" s="752" t="s">
        <v>1700</v>
      </c>
      <c r="C12262" s="752">
        <v>5157</v>
      </c>
      <c r="D12262" s="343" t="s">
        <v>5627</v>
      </c>
      <c r="E12262" s="752" t="s">
        <v>445</v>
      </c>
      <c r="F12262" s="752" t="s">
        <v>212</v>
      </c>
    </row>
    <row r="12263" spans="2:6" x14ac:dyDescent="0.35">
      <c r="B12263" s="752" t="s">
        <v>1700</v>
      </c>
      <c r="C12263" s="752">
        <v>5157</v>
      </c>
      <c r="D12263" s="343" t="s">
        <v>5626</v>
      </c>
      <c r="E12263" s="752" t="s">
        <v>445</v>
      </c>
      <c r="F12263" s="752" t="s">
        <v>212</v>
      </c>
    </row>
    <row r="12264" spans="2:6" x14ac:dyDescent="0.35">
      <c r="B12264" s="752" t="s">
        <v>1700</v>
      </c>
      <c r="C12264" s="752">
        <v>5157</v>
      </c>
      <c r="D12264" s="343" t="s">
        <v>5625</v>
      </c>
      <c r="E12264" s="752" t="s">
        <v>445</v>
      </c>
      <c r="F12264" s="752" t="s">
        <v>212</v>
      </c>
    </row>
    <row r="12265" spans="2:6" x14ac:dyDescent="0.35">
      <c r="B12265" s="752" t="s">
        <v>1700</v>
      </c>
      <c r="C12265" s="752">
        <v>5158</v>
      </c>
      <c r="D12265" s="343" t="s">
        <v>5624</v>
      </c>
      <c r="E12265" s="752" t="s">
        <v>445</v>
      </c>
      <c r="F12265" s="752" t="s">
        <v>212</v>
      </c>
    </row>
    <row r="12266" spans="2:6" x14ac:dyDescent="0.35">
      <c r="B12266" s="752" t="s">
        <v>1700</v>
      </c>
      <c r="C12266" s="752">
        <v>5158</v>
      </c>
      <c r="D12266" s="343" t="s">
        <v>5623</v>
      </c>
      <c r="E12266" s="752" t="s">
        <v>445</v>
      </c>
      <c r="F12266" s="752" t="s">
        <v>212</v>
      </c>
    </row>
    <row r="12267" spans="2:6" x14ac:dyDescent="0.35">
      <c r="B12267" s="752" t="s">
        <v>1700</v>
      </c>
      <c r="C12267" s="752">
        <v>5158</v>
      </c>
      <c r="D12267" s="343" t="s">
        <v>5622</v>
      </c>
      <c r="E12267" s="752" t="s">
        <v>445</v>
      </c>
      <c r="F12267" s="752" t="s">
        <v>212</v>
      </c>
    </row>
    <row r="12268" spans="2:6" x14ac:dyDescent="0.35">
      <c r="B12268" s="752" t="s">
        <v>1700</v>
      </c>
      <c r="C12268" s="752">
        <v>5158</v>
      </c>
      <c r="D12268" s="343" t="s">
        <v>5621</v>
      </c>
      <c r="E12268" s="752" t="s">
        <v>445</v>
      </c>
      <c r="F12268" s="752" t="s">
        <v>212</v>
      </c>
    </row>
    <row r="12269" spans="2:6" x14ac:dyDescent="0.35">
      <c r="B12269" s="752" t="s">
        <v>1700</v>
      </c>
      <c r="C12269" s="752">
        <v>5159</v>
      </c>
      <c r="D12269" s="343" t="s">
        <v>5620</v>
      </c>
      <c r="E12269" s="752" t="s">
        <v>445</v>
      </c>
      <c r="F12269" s="752" t="s">
        <v>212</v>
      </c>
    </row>
    <row r="12270" spans="2:6" x14ac:dyDescent="0.35">
      <c r="B12270" s="752" t="s">
        <v>1700</v>
      </c>
      <c r="C12270" s="752">
        <v>5159</v>
      </c>
      <c r="D12270" s="343" t="s">
        <v>5619</v>
      </c>
      <c r="E12270" s="752" t="s">
        <v>445</v>
      </c>
      <c r="F12270" s="752" t="s">
        <v>212</v>
      </c>
    </row>
    <row r="12271" spans="2:6" x14ac:dyDescent="0.35">
      <c r="B12271" s="752" t="s">
        <v>1700</v>
      </c>
      <c r="C12271" s="752">
        <v>5159</v>
      </c>
      <c r="D12271" s="343" t="s">
        <v>5618</v>
      </c>
      <c r="E12271" s="752" t="s">
        <v>445</v>
      </c>
      <c r="F12271" s="752" t="s">
        <v>212</v>
      </c>
    </row>
    <row r="12272" spans="2:6" x14ac:dyDescent="0.35">
      <c r="B12272" s="752" t="s">
        <v>1700</v>
      </c>
      <c r="C12272" s="752">
        <v>5159</v>
      </c>
      <c r="D12272" s="343" t="s">
        <v>5617</v>
      </c>
      <c r="E12272" s="752" t="s">
        <v>445</v>
      </c>
      <c r="F12272" s="752" t="s">
        <v>212</v>
      </c>
    </row>
    <row r="12273" spans="2:6" x14ac:dyDescent="0.35">
      <c r="B12273" s="752" t="s">
        <v>1700</v>
      </c>
      <c r="C12273" s="752">
        <v>5160</v>
      </c>
      <c r="D12273" s="343" t="s">
        <v>5616</v>
      </c>
      <c r="E12273" s="752" t="s">
        <v>445</v>
      </c>
      <c r="F12273" s="752" t="s">
        <v>212</v>
      </c>
    </row>
    <row r="12274" spans="2:6" x14ac:dyDescent="0.35">
      <c r="B12274" s="752" t="s">
        <v>1700</v>
      </c>
      <c r="C12274" s="752">
        <v>5160</v>
      </c>
      <c r="D12274" s="343" t="s">
        <v>5615</v>
      </c>
      <c r="E12274" s="752" t="s">
        <v>445</v>
      </c>
      <c r="F12274" s="752" t="s">
        <v>212</v>
      </c>
    </row>
    <row r="12275" spans="2:6" x14ac:dyDescent="0.35">
      <c r="B12275" s="752" t="s">
        <v>1700</v>
      </c>
      <c r="C12275" s="752">
        <v>5161</v>
      </c>
      <c r="D12275" s="343" t="s">
        <v>5614</v>
      </c>
      <c r="E12275" s="752" t="s">
        <v>445</v>
      </c>
      <c r="F12275" s="752" t="s">
        <v>212</v>
      </c>
    </row>
    <row r="12276" spans="2:6" x14ac:dyDescent="0.35">
      <c r="B12276" s="752" t="s">
        <v>1700</v>
      </c>
      <c r="C12276" s="752">
        <v>5161</v>
      </c>
      <c r="D12276" s="343" t="s">
        <v>5613</v>
      </c>
      <c r="E12276" s="752" t="s">
        <v>445</v>
      </c>
      <c r="F12276" s="752" t="s">
        <v>212</v>
      </c>
    </row>
    <row r="12277" spans="2:6" x14ac:dyDescent="0.35">
      <c r="B12277" s="752" t="s">
        <v>1700</v>
      </c>
      <c r="C12277" s="752">
        <v>5161</v>
      </c>
      <c r="D12277" s="343" t="s">
        <v>5612</v>
      </c>
      <c r="E12277" s="752" t="s">
        <v>445</v>
      </c>
      <c r="F12277" s="752" t="s">
        <v>212</v>
      </c>
    </row>
    <row r="12278" spans="2:6" x14ac:dyDescent="0.35">
      <c r="B12278" s="752" t="s">
        <v>1700</v>
      </c>
      <c r="C12278" s="752">
        <v>5162</v>
      </c>
      <c r="D12278" s="343" t="s">
        <v>5611</v>
      </c>
      <c r="E12278" s="752" t="s">
        <v>445</v>
      </c>
      <c r="F12278" s="752" t="s">
        <v>212</v>
      </c>
    </row>
    <row r="12279" spans="2:6" x14ac:dyDescent="0.35">
      <c r="B12279" s="752" t="s">
        <v>1700</v>
      </c>
      <c r="C12279" s="752">
        <v>5162</v>
      </c>
      <c r="D12279" s="343" t="s">
        <v>5610</v>
      </c>
      <c r="E12279" s="752" t="s">
        <v>445</v>
      </c>
      <c r="F12279" s="752" t="s">
        <v>212</v>
      </c>
    </row>
    <row r="12280" spans="2:6" x14ac:dyDescent="0.35">
      <c r="B12280" s="752" t="s">
        <v>1700</v>
      </c>
      <c r="C12280" s="752">
        <v>5163</v>
      </c>
      <c r="D12280" s="343" t="s">
        <v>5609</v>
      </c>
      <c r="E12280" s="752" t="s">
        <v>445</v>
      </c>
      <c r="F12280" s="752" t="s">
        <v>212</v>
      </c>
    </row>
    <row r="12281" spans="2:6" x14ac:dyDescent="0.35">
      <c r="B12281" s="752" t="s">
        <v>1700</v>
      </c>
      <c r="C12281" s="752">
        <v>5163</v>
      </c>
      <c r="D12281" s="343" t="s">
        <v>5608</v>
      </c>
      <c r="E12281" s="752" t="s">
        <v>445</v>
      </c>
      <c r="F12281" s="752" t="s">
        <v>212</v>
      </c>
    </row>
    <row r="12282" spans="2:6" x14ac:dyDescent="0.35">
      <c r="B12282" s="752" t="s">
        <v>1700</v>
      </c>
      <c r="C12282" s="752">
        <v>5163</v>
      </c>
      <c r="D12282" s="343" t="s">
        <v>5607</v>
      </c>
      <c r="E12282" s="752" t="s">
        <v>445</v>
      </c>
      <c r="F12282" s="752" t="s">
        <v>212</v>
      </c>
    </row>
    <row r="12283" spans="2:6" x14ac:dyDescent="0.35">
      <c r="B12283" s="752" t="s">
        <v>1700</v>
      </c>
      <c r="C12283" s="752">
        <v>5163</v>
      </c>
      <c r="D12283" s="343" t="s">
        <v>5606</v>
      </c>
      <c r="E12283" s="752" t="s">
        <v>445</v>
      </c>
      <c r="F12283" s="752" t="s">
        <v>212</v>
      </c>
    </row>
    <row r="12284" spans="2:6" x14ac:dyDescent="0.35">
      <c r="B12284" s="752" t="s">
        <v>1700</v>
      </c>
      <c r="C12284" s="752">
        <v>5163</v>
      </c>
      <c r="D12284" s="343" t="s">
        <v>5605</v>
      </c>
      <c r="E12284" s="752" t="s">
        <v>445</v>
      </c>
      <c r="F12284" s="752" t="s">
        <v>212</v>
      </c>
    </row>
    <row r="12285" spans="2:6" x14ac:dyDescent="0.35">
      <c r="B12285" s="752" t="s">
        <v>1700</v>
      </c>
      <c r="C12285" s="752">
        <v>5164</v>
      </c>
      <c r="D12285" s="343" t="s">
        <v>5604</v>
      </c>
      <c r="E12285" s="752" t="s">
        <v>445</v>
      </c>
      <c r="F12285" s="752" t="s">
        <v>212</v>
      </c>
    </row>
    <row r="12286" spans="2:6" x14ac:dyDescent="0.35">
      <c r="B12286" s="752" t="s">
        <v>1700</v>
      </c>
      <c r="C12286" s="752">
        <v>5165</v>
      </c>
      <c r="D12286" s="343" t="s">
        <v>5603</v>
      </c>
      <c r="E12286" s="752" t="s">
        <v>445</v>
      </c>
      <c r="F12286" s="752" t="s">
        <v>212</v>
      </c>
    </row>
    <row r="12287" spans="2:6" x14ac:dyDescent="0.35">
      <c r="B12287" s="752" t="s">
        <v>1700</v>
      </c>
      <c r="C12287" s="752">
        <v>5165</v>
      </c>
      <c r="D12287" s="343" t="s">
        <v>5602</v>
      </c>
      <c r="E12287" s="752" t="s">
        <v>445</v>
      </c>
      <c r="F12287" s="752" t="s">
        <v>212</v>
      </c>
    </row>
    <row r="12288" spans="2:6" x14ac:dyDescent="0.35">
      <c r="B12288" s="752" t="s">
        <v>1700</v>
      </c>
      <c r="C12288" s="752">
        <v>5166</v>
      </c>
      <c r="D12288" s="343" t="s">
        <v>5601</v>
      </c>
      <c r="E12288" s="752" t="s">
        <v>445</v>
      </c>
      <c r="F12288" s="752" t="s">
        <v>212</v>
      </c>
    </row>
    <row r="12289" spans="2:6" x14ac:dyDescent="0.35">
      <c r="B12289" s="752" t="s">
        <v>1700</v>
      </c>
      <c r="C12289" s="752">
        <v>5167</v>
      </c>
      <c r="D12289" s="343" t="s">
        <v>5600</v>
      </c>
      <c r="E12289" s="752" t="s">
        <v>445</v>
      </c>
      <c r="F12289" s="752" t="s">
        <v>212</v>
      </c>
    </row>
    <row r="12290" spans="2:6" x14ac:dyDescent="0.35">
      <c r="B12290" s="752" t="s">
        <v>1700</v>
      </c>
      <c r="C12290" s="752">
        <v>5167</v>
      </c>
      <c r="D12290" s="343" t="s">
        <v>5599</v>
      </c>
      <c r="E12290" s="752" t="s">
        <v>445</v>
      </c>
      <c r="F12290" s="752" t="s">
        <v>212</v>
      </c>
    </row>
    <row r="12291" spans="2:6" x14ac:dyDescent="0.35">
      <c r="B12291" s="752" t="s">
        <v>1700</v>
      </c>
      <c r="C12291" s="752">
        <v>5168</v>
      </c>
      <c r="D12291" s="343" t="s">
        <v>5598</v>
      </c>
      <c r="E12291" s="752" t="s">
        <v>445</v>
      </c>
      <c r="F12291" s="752" t="s">
        <v>212</v>
      </c>
    </row>
    <row r="12292" spans="2:6" x14ac:dyDescent="0.35">
      <c r="B12292" s="752" t="s">
        <v>1700</v>
      </c>
      <c r="C12292" s="752">
        <v>5168</v>
      </c>
      <c r="D12292" s="343" t="s">
        <v>5597</v>
      </c>
      <c r="E12292" s="752" t="s">
        <v>445</v>
      </c>
      <c r="F12292" s="752" t="s">
        <v>212</v>
      </c>
    </row>
    <row r="12293" spans="2:6" x14ac:dyDescent="0.35">
      <c r="B12293" s="752" t="s">
        <v>1700</v>
      </c>
      <c r="C12293" s="752">
        <v>5168</v>
      </c>
      <c r="D12293" s="343" t="s">
        <v>5596</v>
      </c>
      <c r="E12293" s="752" t="s">
        <v>445</v>
      </c>
      <c r="F12293" s="752" t="s">
        <v>212</v>
      </c>
    </row>
    <row r="12294" spans="2:6" x14ac:dyDescent="0.35">
      <c r="B12294" s="752" t="s">
        <v>1700</v>
      </c>
      <c r="C12294" s="752">
        <v>5169</v>
      </c>
      <c r="D12294" s="343" t="s">
        <v>5595</v>
      </c>
      <c r="E12294" s="752" t="s">
        <v>445</v>
      </c>
      <c r="F12294" s="752" t="s">
        <v>212</v>
      </c>
    </row>
    <row r="12295" spans="2:6" x14ac:dyDescent="0.35">
      <c r="B12295" s="752" t="s">
        <v>1700</v>
      </c>
      <c r="C12295" s="752">
        <v>5169</v>
      </c>
      <c r="D12295" s="343" t="s">
        <v>5594</v>
      </c>
      <c r="E12295" s="752" t="s">
        <v>445</v>
      </c>
      <c r="F12295" s="752" t="s">
        <v>212</v>
      </c>
    </row>
    <row r="12296" spans="2:6" x14ac:dyDescent="0.35">
      <c r="B12296" s="752" t="s">
        <v>1700</v>
      </c>
      <c r="C12296" s="752">
        <v>5169</v>
      </c>
      <c r="D12296" s="343" t="s">
        <v>5593</v>
      </c>
      <c r="E12296" s="752" t="s">
        <v>445</v>
      </c>
      <c r="F12296" s="752" t="s">
        <v>212</v>
      </c>
    </row>
    <row r="12297" spans="2:6" x14ac:dyDescent="0.35">
      <c r="B12297" s="752" t="s">
        <v>1700</v>
      </c>
      <c r="C12297" s="752">
        <v>5169</v>
      </c>
      <c r="D12297" s="343" t="s">
        <v>5592</v>
      </c>
      <c r="E12297" s="752" t="s">
        <v>445</v>
      </c>
      <c r="F12297" s="752" t="s">
        <v>212</v>
      </c>
    </row>
    <row r="12298" spans="2:6" x14ac:dyDescent="0.35">
      <c r="B12298" s="752" t="s">
        <v>1700</v>
      </c>
      <c r="C12298" s="752">
        <v>5169</v>
      </c>
      <c r="D12298" s="343" t="s">
        <v>5591</v>
      </c>
      <c r="E12298" s="752" t="s">
        <v>445</v>
      </c>
      <c r="F12298" s="752" t="s">
        <v>212</v>
      </c>
    </row>
    <row r="12299" spans="2:6" x14ac:dyDescent="0.35">
      <c r="B12299" s="752" t="s">
        <v>1700</v>
      </c>
      <c r="C12299" s="752">
        <v>5170</v>
      </c>
      <c r="D12299" s="343" t="s">
        <v>5590</v>
      </c>
      <c r="E12299" s="752" t="s">
        <v>445</v>
      </c>
      <c r="F12299" s="752" t="s">
        <v>212</v>
      </c>
    </row>
    <row r="12300" spans="2:6" x14ac:dyDescent="0.35">
      <c r="B12300" s="752" t="s">
        <v>1700</v>
      </c>
      <c r="C12300" s="752">
        <v>5171</v>
      </c>
      <c r="D12300" s="343" t="s">
        <v>5589</v>
      </c>
      <c r="E12300" s="752" t="s">
        <v>445</v>
      </c>
      <c r="F12300" s="752" t="s">
        <v>212</v>
      </c>
    </row>
    <row r="12301" spans="2:6" x14ac:dyDescent="0.35">
      <c r="B12301" s="752" t="s">
        <v>1700</v>
      </c>
      <c r="C12301" s="752">
        <v>5171</v>
      </c>
      <c r="D12301" s="343" t="s">
        <v>5588</v>
      </c>
      <c r="E12301" s="752" t="s">
        <v>445</v>
      </c>
      <c r="F12301" s="752" t="s">
        <v>212</v>
      </c>
    </row>
    <row r="12302" spans="2:6" x14ac:dyDescent="0.35">
      <c r="B12302" s="752" t="s">
        <v>1700</v>
      </c>
      <c r="C12302" s="752">
        <v>5171</v>
      </c>
      <c r="D12302" s="343" t="s">
        <v>5587</v>
      </c>
      <c r="E12302" s="752" t="s">
        <v>445</v>
      </c>
      <c r="F12302" s="752" t="s">
        <v>212</v>
      </c>
    </row>
    <row r="12303" spans="2:6" x14ac:dyDescent="0.35">
      <c r="B12303" s="752" t="s">
        <v>1700</v>
      </c>
      <c r="C12303" s="752">
        <v>5171</v>
      </c>
      <c r="D12303" s="343" t="s">
        <v>5586</v>
      </c>
      <c r="E12303" s="752" t="s">
        <v>445</v>
      </c>
      <c r="F12303" s="752" t="s">
        <v>212</v>
      </c>
    </row>
    <row r="12304" spans="2:6" x14ac:dyDescent="0.35">
      <c r="B12304" s="752" t="s">
        <v>1700</v>
      </c>
      <c r="C12304" s="752">
        <v>5172</v>
      </c>
      <c r="D12304" s="343" t="s">
        <v>5585</v>
      </c>
      <c r="E12304" s="752" t="s">
        <v>445</v>
      </c>
      <c r="F12304" s="752" t="s">
        <v>212</v>
      </c>
    </row>
    <row r="12305" spans="2:6" x14ac:dyDescent="0.35">
      <c r="B12305" s="752" t="s">
        <v>1700</v>
      </c>
      <c r="C12305" s="752">
        <v>5172</v>
      </c>
      <c r="D12305" s="343" t="s">
        <v>5584</v>
      </c>
      <c r="E12305" s="752" t="s">
        <v>445</v>
      </c>
      <c r="F12305" s="752" t="s">
        <v>212</v>
      </c>
    </row>
    <row r="12306" spans="2:6" x14ac:dyDescent="0.35">
      <c r="B12306" s="752" t="s">
        <v>1700</v>
      </c>
      <c r="C12306" s="752">
        <v>5172</v>
      </c>
      <c r="D12306" s="343" t="s">
        <v>5583</v>
      </c>
      <c r="E12306" s="752" t="s">
        <v>445</v>
      </c>
      <c r="F12306" s="752" t="s">
        <v>212</v>
      </c>
    </row>
    <row r="12307" spans="2:6" x14ac:dyDescent="0.35">
      <c r="B12307" s="752" t="s">
        <v>1700</v>
      </c>
      <c r="C12307" s="752">
        <v>5172</v>
      </c>
      <c r="D12307" s="343" t="s">
        <v>5582</v>
      </c>
      <c r="E12307" s="752" t="s">
        <v>445</v>
      </c>
      <c r="F12307" s="752" t="s">
        <v>212</v>
      </c>
    </row>
    <row r="12308" spans="2:6" x14ac:dyDescent="0.35">
      <c r="B12308" s="752" t="s">
        <v>1700</v>
      </c>
      <c r="C12308" s="752">
        <v>5172</v>
      </c>
      <c r="D12308" s="343" t="s">
        <v>5581</v>
      </c>
      <c r="E12308" s="752" t="s">
        <v>445</v>
      </c>
      <c r="F12308" s="752" t="s">
        <v>212</v>
      </c>
    </row>
    <row r="12309" spans="2:6" x14ac:dyDescent="0.35">
      <c r="B12309" s="752" t="s">
        <v>1700</v>
      </c>
      <c r="C12309" s="752">
        <v>5172</v>
      </c>
      <c r="D12309" s="343" t="s">
        <v>5580</v>
      </c>
      <c r="E12309" s="752" t="s">
        <v>445</v>
      </c>
      <c r="F12309" s="752" t="s">
        <v>212</v>
      </c>
    </row>
    <row r="12310" spans="2:6" x14ac:dyDescent="0.35">
      <c r="B12310" s="752" t="s">
        <v>1700</v>
      </c>
      <c r="C12310" s="752">
        <v>5172</v>
      </c>
      <c r="D12310" s="343" t="s">
        <v>5579</v>
      </c>
      <c r="E12310" s="752" t="s">
        <v>445</v>
      </c>
      <c r="F12310" s="752" t="s">
        <v>212</v>
      </c>
    </row>
    <row r="12311" spans="2:6" x14ac:dyDescent="0.35">
      <c r="B12311" s="752" t="s">
        <v>1700</v>
      </c>
      <c r="C12311" s="752">
        <v>5172</v>
      </c>
      <c r="D12311" s="343" t="s">
        <v>5578</v>
      </c>
      <c r="E12311" s="752" t="s">
        <v>445</v>
      </c>
      <c r="F12311" s="752" t="s">
        <v>212</v>
      </c>
    </row>
    <row r="12312" spans="2:6" x14ac:dyDescent="0.35">
      <c r="B12312" s="752" t="s">
        <v>1700</v>
      </c>
      <c r="C12312" s="752">
        <v>5172</v>
      </c>
      <c r="D12312" s="343" t="s">
        <v>5577</v>
      </c>
      <c r="E12312" s="752" t="s">
        <v>445</v>
      </c>
      <c r="F12312" s="752" t="s">
        <v>212</v>
      </c>
    </row>
    <row r="12313" spans="2:6" x14ac:dyDescent="0.35">
      <c r="B12313" s="752" t="s">
        <v>1700</v>
      </c>
      <c r="C12313" s="752">
        <v>5172</v>
      </c>
      <c r="D12313" s="343" t="s">
        <v>5576</v>
      </c>
      <c r="E12313" s="752" t="s">
        <v>445</v>
      </c>
      <c r="F12313" s="752" t="s">
        <v>212</v>
      </c>
    </row>
    <row r="12314" spans="2:6" x14ac:dyDescent="0.35">
      <c r="B12314" s="752" t="s">
        <v>1700</v>
      </c>
      <c r="C12314" s="752">
        <v>5172</v>
      </c>
      <c r="D12314" s="343" t="s">
        <v>5575</v>
      </c>
      <c r="E12314" s="752" t="s">
        <v>445</v>
      </c>
      <c r="F12314" s="752" t="s">
        <v>212</v>
      </c>
    </row>
    <row r="12315" spans="2:6" x14ac:dyDescent="0.35">
      <c r="B12315" s="752" t="s">
        <v>1700</v>
      </c>
      <c r="C12315" s="752">
        <v>5172</v>
      </c>
      <c r="D12315" s="343" t="s">
        <v>5574</v>
      </c>
      <c r="E12315" s="752" t="s">
        <v>445</v>
      </c>
      <c r="F12315" s="752" t="s">
        <v>212</v>
      </c>
    </row>
    <row r="12316" spans="2:6" x14ac:dyDescent="0.35">
      <c r="B12316" s="752" t="s">
        <v>1700</v>
      </c>
      <c r="C12316" s="752">
        <v>5173</v>
      </c>
      <c r="D12316" s="343" t="s">
        <v>5573</v>
      </c>
      <c r="E12316" s="752" t="s">
        <v>445</v>
      </c>
      <c r="F12316" s="752" t="s">
        <v>212</v>
      </c>
    </row>
    <row r="12317" spans="2:6" x14ac:dyDescent="0.35">
      <c r="B12317" s="752" t="s">
        <v>1700</v>
      </c>
      <c r="C12317" s="752">
        <v>5173</v>
      </c>
      <c r="D12317" s="343" t="s">
        <v>5572</v>
      </c>
      <c r="E12317" s="752" t="s">
        <v>445</v>
      </c>
      <c r="F12317" s="752" t="s">
        <v>212</v>
      </c>
    </row>
    <row r="12318" spans="2:6" x14ac:dyDescent="0.35">
      <c r="B12318" s="752" t="s">
        <v>1700</v>
      </c>
      <c r="C12318" s="752">
        <v>5173</v>
      </c>
      <c r="D12318" s="343" t="s">
        <v>5571</v>
      </c>
      <c r="E12318" s="752" t="s">
        <v>445</v>
      </c>
      <c r="F12318" s="752" t="s">
        <v>212</v>
      </c>
    </row>
    <row r="12319" spans="2:6" x14ac:dyDescent="0.35">
      <c r="B12319" s="752" t="s">
        <v>1700</v>
      </c>
      <c r="C12319" s="752">
        <v>5174</v>
      </c>
      <c r="D12319" s="343" t="s">
        <v>5570</v>
      </c>
      <c r="E12319" s="752" t="s">
        <v>445</v>
      </c>
      <c r="F12319" s="752" t="s">
        <v>212</v>
      </c>
    </row>
    <row r="12320" spans="2:6" x14ac:dyDescent="0.35">
      <c r="B12320" s="752" t="s">
        <v>1700</v>
      </c>
      <c r="C12320" s="752">
        <v>5174</v>
      </c>
      <c r="D12320" s="343" t="s">
        <v>5569</v>
      </c>
      <c r="E12320" s="752" t="s">
        <v>445</v>
      </c>
      <c r="F12320" s="752" t="s">
        <v>212</v>
      </c>
    </row>
    <row r="12321" spans="2:6" x14ac:dyDescent="0.35">
      <c r="B12321" s="752" t="s">
        <v>1700</v>
      </c>
      <c r="C12321" s="752">
        <v>5201</v>
      </c>
      <c r="D12321" s="343" t="s">
        <v>5568</v>
      </c>
      <c r="E12321" s="752" t="s">
        <v>445</v>
      </c>
      <c r="F12321" s="752" t="s">
        <v>1711</v>
      </c>
    </row>
    <row r="12322" spans="2:6" x14ac:dyDescent="0.35">
      <c r="B12322" s="752" t="s">
        <v>1700</v>
      </c>
      <c r="C12322" s="752">
        <v>5201</v>
      </c>
      <c r="D12322" s="343" t="s">
        <v>5567</v>
      </c>
      <c r="E12322" s="752" t="s">
        <v>445</v>
      </c>
      <c r="F12322" s="752" t="s">
        <v>1711</v>
      </c>
    </row>
    <row r="12323" spans="2:6" x14ac:dyDescent="0.35">
      <c r="B12323" s="752" t="s">
        <v>1700</v>
      </c>
      <c r="C12323" s="752">
        <v>5201</v>
      </c>
      <c r="D12323" s="343" t="s">
        <v>5566</v>
      </c>
      <c r="E12323" s="752" t="s">
        <v>445</v>
      </c>
      <c r="F12323" s="752" t="s">
        <v>1711</v>
      </c>
    </row>
    <row r="12324" spans="2:6" x14ac:dyDescent="0.35">
      <c r="B12324" s="752" t="s">
        <v>1700</v>
      </c>
      <c r="C12324" s="752">
        <v>5201</v>
      </c>
      <c r="D12324" s="343" t="s">
        <v>5565</v>
      </c>
      <c r="E12324" s="752" t="s">
        <v>445</v>
      </c>
      <c r="F12324" s="752" t="s">
        <v>1711</v>
      </c>
    </row>
    <row r="12325" spans="2:6" x14ac:dyDescent="0.35">
      <c r="B12325" s="752" t="s">
        <v>1700</v>
      </c>
      <c r="C12325" s="752">
        <v>5201</v>
      </c>
      <c r="D12325" s="343" t="s">
        <v>5564</v>
      </c>
      <c r="E12325" s="752" t="s">
        <v>445</v>
      </c>
      <c r="F12325" s="752" t="s">
        <v>1711</v>
      </c>
    </row>
    <row r="12326" spans="2:6" x14ac:dyDescent="0.35">
      <c r="B12326" s="752" t="s">
        <v>1700</v>
      </c>
      <c r="C12326" s="752">
        <v>5202</v>
      </c>
      <c r="D12326" s="343" t="s">
        <v>5563</v>
      </c>
      <c r="E12326" s="752" t="s">
        <v>445</v>
      </c>
      <c r="F12326" s="752" t="s">
        <v>1711</v>
      </c>
    </row>
    <row r="12327" spans="2:6" x14ac:dyDescent="0.35">
      <c r="B12327" s="752" t="s">
        <v>1700</v>
      </c>
      <c r="C12327" s="752">
        <v>5202</v>
      </c>
      <c r="D12327" s="343" t="s">
        <v>5562</v>
      </c>
      <c r="E12327" s="752" t="s">
        <v>445</v>
      </c>
      <c r="F12327" s="752" t="s">
        <v>1711</v>
      </c>
    </row>
    <row r="12328" spans="2:6" x14ac:dyDescent="0.35">
      <c r="B12328" s="752" t="s">
        <v>1700</v>
      </c>
      <c r="C12328" s="752">
        <v>5202</v>
      </c>
      <c r="D12328" s="343" t="s">
        <v>5561</v>
      </c>
      <c r="E12328" s="752" t="s">
        <v>445</v>
      </c>
      <c r="F12328" s="752" t="s">
        <v>1711</v>
      </c>
    </row>
    <row r="12329" spans="2:6" x14ac:dyDescent="0.35">
      <c r="B12329" s="752" t="s">
        <v>1700</v>
      </c>
      <c r="C12329" s="752">
        <v>5203</v>
      </c>
      <c r="D12329" s="343" t="s">
        <v>5560</v>
      </c>
      <c r="E12329" s="752" t="s">
        <v>445</v>
      </c>
      <c r="F12329" s="752" t="s">
        <v>1711</v>
      </c>
    </row>
    <row r="12330" spans="2:6" x14ac:dyDescent="0.35">
      <c r="B12330" s="752" t="s">
        <v>1700</v>
      </c>
      <c r="C12330" s="752">
        <v>5203</v>
      </c>
      <c r="D12330" s="343" t="s">
        <v>5559</v>
      </c>
      <c r="E12330" s="752" t="s">
        <v>445</v>
      </c>
      <c r="F12330" s="752" t="s">
        <v>1711</v>
      </c>
    </row>
    <row r="12331" spans="2:6" x14ac:dyDescent="0.35">
      <c r="B12331" s="752" t="s">
        <v>1700</v>
      </c>
      <c r="C12331" s="752">
        <v>5203</v>
      </c>
      <c r="D12331" s="343" t="s">
        <v>5558</v>
      </c>
      <c r="E12331" s="752" t="s">
        <v>445</v>
      </c>
      <c r="F12331" s="752" t="s">
        <v>1711</v>
      </c>
    </row>
    <row r="12332" spans="2:6" x14ac:dyDescent="0.35">
      <c r="B12332" s="752" t="s">
        <v>1700</v>
      </c>
      <c r="C12332" s="752">
        <v>5203</v>
      </c>
      <c r="D12332" s="343" t="s">
        <v>5557</v>
      </c>
      <c r="E12332" s="752" t="s">
        <v>445</v>
      </c>
      <c r="F12332" s="752" t="s">
        <v>1711</v>
      </c>
    </row>
    <row r="12333" spans="2:6" x14ac:dyDescent="0.35">
      <c r="B12333" s="752" t="s">
        <v>1700</v>
      </c>
      <c r="C12333" s="752">
        <v>5203</v>
      </c>
      <c r="D12333" s="343" t="s">
        <v>5556</v>
      </c>
      <c r="E12333" s="752" t="s">
        <v>445</v>
      </c>
      <c r="F12333" s="752" t="s">
        <v>1711</v>
      </c>
    </row>
    <row r="12334" spans="2:6" x14ac:dyDescent="0.35">
      <c r="B12334" s="752" t="s">
        <v>1700</v>
      </c>
      <c r="C12334" s="752">
        <v>5203</v>
      </c>
      <c r="D12334" s="343" t="s">
        <v>5555</v>
      </c>
      <c r="E12334" s="752" t="s">
        <v>445</v>
      </c>
      <c r="F12334" s="752" t="s">
        <v>1711</v>
      </c>
    </row>
    <row r="12335" spans="2:6" x14ac:dyDescent="0.35">
      <c r="B12335" s="752" t="s">
        <v>1700</v>
      </c>
      <c r="C12335" s="752">
        <v>5204</v>
      </c>
      <c r="D12335" s="343" t="s">
        <v>5554</v>
      </c>
      <c r="E12335" s="752" t="s">
        <v>445</v>
      </c>
      <c r="F12335" s="752" t="s">
        <v>1711</v>
      </c>
    </row>
    <row r="12336" spans="2:6" x14ac:dyDescent="0.35">
      <c r="B12336" s="752" t="s">
        <v>1700</v>
      </c>
      <c r="C12336" s="752">
        <v>5204</v>
      </c>
      <c r="D12336" s="343" t="s">
        <v>5553</v>
      </c>
      <c r="E12336" s="752" t="s">
        <v>445</v>
      </c>
      <c r="F12336" s="752" t="s">
        <v>1711</v>
      </c>
    </row>
    <row r="12337" spans="2:6" x14ac:dyDescent="0.35">
      <c r="B12337" s="752" t="s">
        <v>1700</v>
      </c>
      <c r="C12337" s="752">
        <v>5204</v>
      </c>
      <c r="D12337" s="343" t="s">
        <v>5552</v>
      </c>
      <c r="E12337" s="752" t="s">
        <v>445</v>
      </c>
      <c r="F12337" s="752" t="s">
        <v>1711</v>
      </c>
    </row>
    <row r="12338" spans="2:6" x14ac:dyDescent="0.35">
      <c r="B12338" s="752" t="s">
        <v>1700</v>
      </c>
      <c r="C12338" s="752">
        <v>5204</v>
      </c>
      <c r="D12338" s="343" t="s">
        <v>5551</v>
      </c>
      <c r="E12338" s="752" t="s">
        <v>445</v>
      </c>
      <c r="F12338" s="752" t="s">
        <v>1711</v>
      </c>
    </row>
    <row r="12339" spans="2:6" x14ac:dyDescent="0.35">
      <c r="B12339" s="752" t="s">
        <v>1700</v>
      </c>
      <c r="C12339" s="752">
        <v>5204</v>
      </c>
      <c r="D12339" s="343" t="s">
        <v>5550</v>
      </c>
      <c r="E12339" s="752" t="s">
        <v>445</v>
      </c>
      <c r="F12339" s="752" t="s">
        <v>1711</v>
      </c>
    </row>
    <row r="12340" spans="2:6" x14ac:dyDescent="0.35">
      <c r="B12340" s="752" t="s">
        <v>1700</v>
      </c>
      <c r="C12340" s="752">
        <v>5204</v>
      </c>
      <c r="D12340" s="343" t="s">
        <v>5549</v>
      </c>
      <c r="E12340" s="752" t="s">
        <v>445</v>
      </c>
      <c r="F12340" s="752" t="s">
        <v>1711</v>
      </c>
    </row>
    <row r="12341" spans="2:6" x14ac:dyDescent="0.35">
      <c r="B12341" s="752" t="s">
        <v>1700</v>
      </c>
      <c r="C12341" s="752">
        <v>5204</v>
      </c>
      <c r="D12341" s="343" t="s">
        <v>5548</v>
      </c>
      <c r="E12341" s="752" t="s">
        <v>445</v>
      </c>
      <c r="F12341" s="752" t="s">
        <v>1711</v>
      </c>
    </row>
    <row r="12342" spans="2:6" x14ac:dyDescent="0.35">
      <c r="B12342" s="752" t="s">
        <v>1700</v>
      </c>
      <c r="C12342" s="752">
        <v>5204</v>
      </c>
      <c r="D12342" s="343" t="s">
        <v>5547</v>
      </c>
      <c r="E12342" s="752" t="s">
        <v>445</v>
      </c>
      <c r="F12342" s="752" t="s">
        <v>1711</v>
      </c>
    </row>
    <row r="12343" spans="2:6" x14ac:dyDescent="0.35">
      <c r="B12343" s="752" t="s">
        <v>1700</v>
      </c>
      <c r="C12343" s="752">
        <v>5204</v>
      </c>
      <c r="D12343" s="343" t="s">
        <v>5546</v>
      </c>
      <c r="E12343" s="752" t="s">
        <v>445</v>
      </c>
      <c r="F12343" s="752" t="s">
        <v>1711</v>
      </c>
    </row>
    <row r="12344" spans="2:6" x14ac:dyDescent="0.35">
      <c r="B12344" s="752" t="s">
        <v>1700</v>
      </c>
      <c r="C12344" s="752">
        <v>5204</v>
      </c>
      <c r="D12344" s="343" t="s">
        <v>5545</v>
      </c>
      <c r="E12344" s="752" t="s">
        <v>445</v>
      </c>
      <c r="F12344" s="752" t="s">
        <v>1711</v>
      </c>
    </row>
    <row r="12345" spans="2:6" x14ac:dyDescent="0.35">
      <c r="B12345" s="752" t="s">
        <v>1700</v>
      </c>
      <c r="C12345" s="752">
        <v>5210</v>
      </c>
      <c r="D12345" s="343" t="s">
        <v>5544</v>
      </c>
      <c r="E12345" s="752" t="s">
        <v>445</v>
      </c>
      <c r="F12345" s="752" t="s">
        <v>1698</v>
      </c>
    </row>
    <row r="12346" spans="2:6" x14ac:dyDescent="0.35">
      <c r="B12346" s="752" t="s">
        <v>1700</v>
      </c>
      <c r="C12346" s="752">
        <v>5210</v>
      </c>
      <c r="D12346" s="343" t="s">
        <v>5543</v>
      </c>
      <c r="E12346" s="752" t="s">
        <v>445</v>
      </c>
      <c r="F12346" s="752" t="s">
        <v>1698</v>
      </c>
    </row>
    <row r="12347" spans="2:6" x14ac:dyDescent="0.35">
      <c r="B12347" s="752" t="s">
        <v>1700</v>
      </c>
      <c r="C12347" s="752">
        <v>5210</v>
      </c>
      <c r="D12347" s="343" t="s">
        <v>5542</v>
      </c>
      <c r="E12347" s="752" t="s">
        <v>445</v>
      </c>
      <c r="F12347" s="752" t="s">
        <v>1698</v>
      </c>
    </row>
    <row r="12348" spans="2:6" x14ac:dyDescent="0.35">
      <c r="B12348" s="752" t="s">
        <v>1700</v>
      </c>
      <c r="C12348" s="752">
        <v>5211</v>
      </c>
      <c r="D12348" s="343" t="s">
        <v>5541</v>
      </c>
      <c r="E12348" s="752" t="s">
        <v>445</v>
      </c>
      <c r="F12348" s="752" t="s">
        <v>1711</v>
      </c>
    </row>
    <row r="12349" spans="2:6" x14ac:dyDescent="0.35">
      <c r="B12349" s="752" t="s">
        <v>1700</v>
      </c>
      <c r="C12349" s="752">
        <v>5211</v>
      </c>
      <c r="D12349" s="343" t="s">
        <v>5540</v>
      </c>
      <c r="E12349" s="752" t="s">
        <v>445</v>
      </c>
      <c r="F12349" s="752" t="s">
        <v>1711</v>
      </c>
    </row>
    <row r="12350" spans="2:6" x14ac:dyDescent="0.35">
      <c r="B12350" s="752" t="s">
        <v>1700</v>
      </c>
      <c r="C12350" s="752">
        <v>5211</v>
      </c>
      <c r="D12350" s="343" t="s">
        <v>5539</v>
      </c>
      <c r="E12350" s="752" t="s">
        <v>445</v>
      </c>
      <c r="F12350" s="752" t="s">
        <v>1711</v>
      </c>
    </row>
    <row r="12351" spans="2:6" x14ac:dyDescent="0.35">
      <c r="B12351" s="752" t="s">
        <v>1700</v>
      </c>
      <c r="C12351" s="752">
        <v>5211</v>
      </c>
      <c r="D12351" s="343" t="s">
        <v>5538</v>
      </c>
      <c r="E12351" s="752" t="s">
        <v>445</v>
      </c>
      <c r="F12351" s="752" t="s">
        <v>1711</v>
      </c>
    </row>
    <row r="12352" spans="2:6" x14ac:dyDescent="0.35">
      <c r="B12352" s="752" t="s">
        <v>1700</v>
      </c>
      <c r="C12352" s="752">
        <v>5211</v>
      </c>
      <c r="D12352" s="343" t="s">
        <v>5537</v>
      </c>
      <c r="E12352" s="752" t="s">
        <v>445</v>
      </c>
      <c r="F12352" s="752" t="s">
        <v>1711</v>
      </c>
    </row>
    <row r="12353" spans="2:6" x14ac:dyDescent="0.35">
      <c r="B12353" s="752" t="s">
        <v>1700</v>
      </c>
      <c r="C12353" s="752">
        <v>5211</v>
      </c>
      <c r="D12353" s="343" t="s">
        <v>5536</v>
      </c>
      <c r="E12353" s="752" t="s">
        <v>445</v>
      </c>
      <c r="F12353" s="752" t="s">
        <v>1711</v>
      </c>
    </row>
    <row r="12354" spans="2:6" x14ac:dyDescent="0.35">
      <c r="B12354" s="752" t="s">
        <v>1700</v>
      </c>
      <c r="C12354" s="752">
        <v>5211</v>
      </c>
      <c r="D12354" s="343" t="s">
        <v>5535</v>
      </c>
      <c r="E12354" s="752" t="s">
        <v>445</v>
      </c>
      <c r="F12354" s="752" t="s">
        <v>1711</v>
      </c>
    </row>
    <row r="12355" spans="2:6" x14ac:dyDescent="0.35">
      <c r="B12355" s="752" t="s">
        <v>1700</v>
      </c>
      <c r="C12355" s="752">
        <v>5211</v>
      </c>
      <c r="D12355" s="343" t="s">
        <v>5534</v>
      </c>
      <c r="E12355" s="752" t="s">
        <v>445</v>
      </c>
      <c r="F12355" s="752" t="s">
        <v>1711</v>
      </c>
    </row>
    <row r="12356" spans="2:6" x14ac:dyDescent="0.35">
      <c r="B12356" s="752" t="s">
        <v>1700</v>
      </c>
      <c r="C12356" s="752">
        <v>5211</v>
      </c>
      <c r="D12356" s="343" t="s">
        <v>5533</v>
      </c>
      <c r="E12356" s="752" t="s">
        <v>445</v>
      </c>
      <c r="F12356" s="752" t="s">
        <v>1711</v>
      </c>
    </row>
    <row r="12357" spans="2:6" x14ac:dyDescent="0.35">
      <c r="B12357" s="752" t="s">
        <v>1700</v>
      </c>
      <c r="C12357" s="752">
        <v>5211</v>
      </c>
      <c r="D12357" s="343" t="s">
        <v>5532</v>
      </c>
      <c r="E12357" s="752" t="s">
        <v>445</v>
      </c>
      <c r="F12357" s="752" t="s">
        <v>1711</v>
      </c>
    </row>
    <row r="12358" spans="2:6" x14ac:dyDescent="0.35">
      <c r="B12358" s="752" t="s">
        <v>1700</v>
      </c>
      <c r="C12358" s="752">
        <v>5211</v>
      </c>
      <c r="D12358" s="343" t="s">
        <v>5531</v>
      </c>
      <c r="E12358" s="752" t="s">
        <v>445</v>
      </c>
      <c r="F12358" s="752" t="s">
        <v>1711</v>
      </c>
    </row>
    <row r="12359" spans="2:6" x14ac:dyDescent="0.35">
      <c r="B12359" s="752" t="s">
        <v>1700</v>
      </c>
      <c r="C12359" s="752">
        <v>5211</v>
      </c>
      <c r="D12359" s="343" t="s">
        <v>5530</v>
      </c>
      <c r="E12359" s="752" t="s">
        <v>445</v>
      </c>
      <c r="F12359" s="752" t="s">
        <v>1711</v>
      </c>
    </row>
    <row r="12360" spans="2:6" x14ac:dyDescent="0.35">
      <c r="B12360" s="752" t="s">
        <v>1700</v>
      </c>
      <c r="C12360" s="752">
        <v>5211</v>
      </c>
      <c r="D12360" s="343" t="s">
        <v>5529</v>
      </c>
      <c r="E12360" s="752" t="s">
        <v>445</v>
      </c>
      <c r="F12360" s="752" t="s">
        <v>1711</v>
      </c>
    </row>
    <row r="12361" spans="2:6" x14ac:dyDescent="0.35">
      <c r="B12361" s="752" t="s">
        <v>1700</v>
      </c>
      <c r="C12361" s="752">
        <v>5212</v>
      </c>
      <c r="D12361" s="343" t="s">
        <v>5528</v>
      </c>
      <c r="E12361" s="752" t="s">
        <v>445</v>
      </c>
      <c r="F12361" s="752" t="s">
        <v>1711</v>
      </c>
    </row>
    <row r="12362" spans="2:6" x14ac:dyDescent="0.35">
      <c r="B12362" s="752" t="s">
        <v>1700</v>
      </c>
      <c r="C12362" s="752">
        <v>5213</v>
      </c>
      <c r="D12362" s="343" t="s">
        <v>2220</v>
      </c>
      <c r="E12362" s="752" t="s">
        <v>445</v>
      </c>
      <c r="F12362" s="752" t="s">
        <v>1711</v>
      </c>
    </row>
    <row r="12363" spans="2:6" x14ac:dyDescent="0.35">
      <c r="B12363" s="752" t="s">
        <v>1700</v>
      </c>
      <c r="C12363" s="752">
        <v>5214</v>
      </c>
      <c r="D12363" s="343" t="s">
        <v>5527</v>
      </c>
      <c r="E12363" s="752" t="s">
        <v>445</v>
      </c>
      <c r="F12363" s="752" t="s">
        <v>1711</v>
      </c>
    </row>
    <row r="12364" spans="2:6" x14ac:dyDescent="0.35">
      <c r="B12364" s="752" t="s">
        <v>1700</v>
      </c>
      <c r="C12364" s="752">
        <v>5214</v>
      </c>
      <c r="D12364" s="343" t="s">
        <v>5526</v>
      </c>
      <c r="E12364" s="752" t="s">
        <v>445</v>
      </c>
      <c r="F12364" s="752" t="s">
        <v>1711</v>
      </c>
    </row>
    <row r="12365" spans="2:6" x14ac:dyDescent="0.35">
      <c r="B12365" s="752" t="s">
        <v>1700</v>
      </c>
      <c r="C12365" s="752">
        <v>5214</v>
      </c>
      <c r="D12365" s="343" t="s">
        <v>5525</v>
      </c>
      <c r="E12365" s="752" t="s">
        <v>445</v>
      </c>
      <c r="F12365" s="752" t="s">
        <v>1711</v>
      </c>
    </row>
    <row r="12366" spans="2:6" x14ac:dyDescent="0.35">
      <c r="B12366" s="752" t="s">
        <v>1700</v>
      </c>
      <c r="C12366" s="752">
        <v>5214</v>
      </c>
      <c r="D12366" s="343" t="s">
        <v>5524</v>
      </c>
      <c r="E12366" s="752" t="s">
        <v>445</v>
      </c>
      <c r="F12366" s="752" t="s">
        <v>1711</v>
      </c>
    </row>
    <row r="12367" spans="2:6" x14ac:dyDescent="0.35">
      <c r="B12367" s="752" t="s">
        <v>1700</v>
      </c>
      <c r="C12367" s="752">
        <v>5214</v>
      </c>
      <c r="D12367" s="343" t="s">
        <v>5523</v>
      </c>
      <c r="E12367" s="752" t="s">
        <v>445</v>
      </c>
      <c r="F12367" s="752" t="s">
        <v>1711</v>
      </c>
    </row>
    <row r="12368" spans="2:6" x14ac:dyDescent="0.35">
      <c r="B12368" s="752" t="s">
        <v>1700</v>
      </c>
      <c r="C12368" s="752">
        <v>5214</v>
      </c>
      <c r="D12368" s="343" t="s">
        <v>5522</v>
      </c>
      <c r="E12368" s="752" t="s">
        <v>445</v>
      </c>
      <c r="F12368" s="752" t="s">
        <v>1711</v>
      </c>
    </row>
    <row r="12369" spans="2:6" x14ac:dyDescent="0.35">
      <c r="B12369" s="752" t="s">
        <v>1700</v>
      </c>
      <c r="C12369" s="752">
        <v>5214</v>
      </c>
      <c r="D12369" s="343" t="s">
        <v>5521</v>
      </c>
      <c r="E12369" s="752" t="s">
        <v>445</v>
      </c>
      <c r="F12369" s="752" t="s">
        <v>1711</v>
      </c>
    </row>
    <row r="12370" spans="2:6" x14ac:dyDescent="0.35">
      <c r="B12370" s="752" t="s">
        <v>1700</v>
      </c>
      <c r="C12370" s="752">
        <v>5214</v>
      </c>
      <c r="D12370" s="343" t="s">
        <v>5520</v>
      </c>
      <c r="E12370" s="752" t="s">
        <v>445</v>
      </c>
      <c r="F12370" s="752" t="s">
        <v>1711</v>
      </c>
    </row>
    <row r="12371" spans="2:6" x14ac:dyDescent="0.35">
      <c r="B12371" s="752" t="s">
        <v>1700</v>
      </c>
      <c r="C12371" s="752">
        <v>5220</v>
      </c>
      <c r="D12371" s="343" t="s">
        <v>5519</v>
      </c>
      <c r="E12371" s="752" t="s">
        <v>445</v>
      </c>
      <c r="F12371" s="752" t="s">
        <v>1698</v>
      </c>
    </row>
    <row r="12372" spans="2:6" x14ac:dyDescent="0.35">
      <c r="B12372" s="752" t="s">
        <v>1700</v>
      </c>
      <c r="C12372" s="752">
        <v>5221</v>
      </c>
      <c r="D12372" s="343" t="s">
        <v>5518</v>
      </c>
      <c r="E12372" s="752" t="s">
        <v>445</v>
      </c>
      <c r="F12372" s="752" t="s">
        <v>1698</v>
      </c>
    </row>
    <row r="12373" spans="2:6" x14ac:dyDescent="0.35">
      <c r="B12373" s="752" t="s">
        <v>1700</v>
      </c>
      <c r="C12373" s="752">
        <v>5221</v>
      </c>
      <c r="D12373" s="343" t="s">
        <v>5517</v>
      </c>
      <c r="E12373" s="752" t="s">
        <v>445</v>
      </c>
      <c r="F12373" s="752" t="s">
        <v>1698</v>
      </c>
    </row>
    <row r="12374" spans="2:6" x14ac:dyDescent="0.35">
      <c r="B12374" s="752" t="s">
        <v>1700</v>
      </c>
      <c r="C12374" s="752">
        <v>5221</v>
      </c>
      <c r="D12374" s="343" t="s">
        <v>5516</v>
      </c>
      <c r="E12374" s="752" t="s">
        <v>445</v>
      </c>
      <c r="F12374" s="752" t="s">
        <v>1698</v>
      </c>
    </row>
    <row r="12375" spans="2:6" x14ac:dyDescent="0.35">
      <c r="B12375" s="752" t="s">
        <v>1700</v>
      </c>
      <c r="C12375" s="752">
        <v>5222</v>
      </c>
      <c r="D12375" s="343" t="s">
        <v>5515</v>
      </c>
      <c r="E12375" s="752" t="s">
        <v>445</v>
      </c>
      <c r="F12375" s="752" t="s">
        <v>1698</v>
      </c>
    </row>
    <row r="12376" spans="2:6" x14ac:dyDescent="0.35">
      <c r="B12376" s="752" t="s">
        <v>1700</v>
      </c>
      <c r="C12376" s="752">
        <v>5222</v>
      </c>
      <c r="D12376" s="343" t="s">
        <v>5514</v>
      </c>
      <c r="E12376" s="752" t="s">
        <v>445</v>
      </c>
      <c r="F12376" s="752" t="s">
        <v>1698</v>
      </c>
    </row>
    <row r="12377" spans="2:6" x14ac:dyDescent="0.35">
      <c r="B12377" s="752" t="s">
        <v>1700</v>
      </c>
      <c r="C12377" s="752">
        <v>5222</v>
      </c>
      <c r="D12377" s="343" t="s">
        <v>5513</v>
      </c>
      <c r="E12377" s="752" t="s">
        <v>445</v>
      </c>
      <c r="F12377" s="752" t="s">
        <v>1698</v>
      </c>
    </row>
    <row r="12378" spans="2:6" x14ac:dyDescent="0.35">
      <c r="B12378" s="752" t="s">
        <v>1700</v>
      </c>
      <c r="C12378" s="752">
        <v>5222</v>
      </c>
      <c r="D12378" s="343" t="s">
        <v>5512</v>
      </c>
      <c r="E12378" s="752" t="s">
        <v>445</v>
      </c>
      <c r="F12378" s="752" t="s">
        <v>1698</v>
      </c>
    </row>
    <row r="12379" spans="2:6" x14ac:dyDescent="0.35">
      <c r="B12379" s="752" t="s">
        <v>1700</v>
      </c>
      <c r="C12379" s="752">
        <v>5222</v>
      </c>
      <c r="D12379" s="343" t="s">
        <v>5511</v>
      </c>
      <c r="E12379" s="752" t="s">
        <v>445</v>
      </c>
      <c r="F12379" s="752" t="s">
        <v>1698</v>
      </c>
    </row>
    <row r="12380" spans="2:6" x14ac:dyDescent="0.35">
      <c r="B12380" s="752" t="s">
        <v>1700</v>
      </c>
      <c r="C12380" s="752">
        <v>5222</v>
      </c>
      <c r="D12380" s="343" t="s">
        <v>5510</v>
      </c>
      <c r="E12380" s="752" t="s">
        <v>445</v>
      </c>
      <c r="F12380" s="752" t="s">
        <v>1698</v>
      </c>
    </row>
    <row r="12381" spans="2:6" x14ac:dyDescent="0.35">
      <c r="B12381" s="752" t="s">
        <v>1700</v>
      </c>
      <c r="C12381" s="752">
        <v>5222</v>
      </c>
      <c r="D12381" s="343" t="s">
        <v>5509</v>
      </c>
      <c r="E12381" s="752" t="s">
        <v>445</v>
      </c>
      <c r="F12381" s="752" t="s">
        <v>1698</v>
      </c>
    </row>
    <row r="12382" spans="2:6" x14ac:dyDescent="0.35">
      <c r="B12382" s="752" t="s">
        <v>1700</v>
      </c>
      <c r="C12382" s="752">
        <v>5222</v>
      </c>
      <c r="D12382" s="343" t="s">
        <v>5508</v>
      </c>
      <c r="E12382" s="752" t="s">
        <v>445</v>
      </c>
      <c r="F12382" s="752" t="s">
        <v>1698</v>
      </c>
    </row>
    <row r="12383" spans="2:6" x14ac:dyDescent="0.35">
      <c r="B12383" s="752" t="s">
        <v>1700</v>
      </c>
      <c r="C12383" s="752">
        <v>5222</v>
      </c>
      <c r="D12383" s="343" t="s">
        <v>5507</v>
      </c>
      <c r="E12383" s="752" t="s">
        <v>445</v>
      </c>
      <c r="F12383" s="752" t="s">
        <v>1698</v>
      </c>
    </row>
    <row r="12384" spans="2:6" x14ac:dyDescent="0.35">
      <c r="B12384" s="752" t="s">
        <v>1700</v>
      </c>
      <c r="C12384" s="752">
        <v>5222</v>
      </c>
      <c r="D12384" s="343" t="s">
        <v>5506</v>
      </c>
      <c r="E12384" s="752" t="s">
        <v>445</v>
      </c>
      <c r="F12384" s="752" t="s">
        <v>1698</v>
      </c>
    </row>
    <row r="12385" spans="2:6" x14ac:dyDescent="0.35">
      <c r="B12385" s="752" t="s">
        <v>1700</v>
      </c>
      <c r="C12385" s="752">
        <v>5222</v>
      </c>
      <c r="D12385" s="343" t="s">
        <v>5505</v>
      </c>
      <c r="E12385" s="752" t="s">
        <v>445</v>
      </c>
      <c r="F12385" s="752" t="s">
        <v>1698</v>
      </c>
    </row>
    <row r="12386" spans="2:6" x14ac:dyDescent="0.35">
      <c r="B12386" s="752" t="s">
        <v>1700</v>
      </c>
      <c r="C12386" s="752">
        <v>5222</v>
      </c>
      <c r="D12386" s="343" t="s">
        <v>5504</v>
      </c>
      <c r="E12386" s="752" t="s">
        <v>445</v>
      </c>
      <c r="F12386" s="752" t="s">
        <v>1698</v>
      </c>
    </row>
    <row r="12387" spans="2:6" x14ac:dyDescent="0.35">
      <c r="B12387" s="752" t="s">
        <v>1700</v>
      </c>
      <c r="C12387" s="752">
        <v>5222</v>
      </c>
      <c r="D12387" s="343" t="s">
        <v>5503</v>
      </c>
      <c r="E12387" s="752" t="s">
        <v>445</v>
      </c>
      <c r="F12387" s="752" t="s">
        <v>1698</v>
      </c>
    </row>
    <row r="12388" spans="2:6" x14ac:dyDescent="0.35">
      <c r="B12388" s="752" t="s">
        <v>1700</v>
      </c>
      <c r="C12388" s="752">
        <v>5222</v>
      </c>
      <c r="D12388" s="343" t="s">
        <v>5502</v>
      </c>
      <c r="E12388" s="752" t="s">
        <v>445</v>
      </c>
      <c r="F12388" s="752" t="s">
        <v>1698</v>
      </c>
    </row>
    <row r="12389" spans="2:6" x14ac:dyDescent="0.35">
      <c r="B12389" s="752" t="s">
        <v>1700</v>
      </c>
      <c r="C12389" s="752">
        <v>5222</v>
      </c>
      <c r="D12389" s="343" t="s">
        <v>5501</v>
      </c>
      <c r="E12389" s="752" t="s">
        <v>445</v>
      </c>
      <c r="F12389" s="752" t="s">
        <v>1698</v>
      </c>
    </row>
    <row r="12390" spans="2:6" x14ac:dyDescent="0.35">
      <c r="B12390" s="752" t="s">
        <v>1700</v>
      </c>
      <c r="C12390" s="752">
        <v>5222</v>
      </c>
      <c r="D12390" s="343" t="s">
        <v>5500</v>
      </c>
      <c r="E12390" s="752" t="s">
        <v>445</v>
      </c>
      <c r="F12390" s="752" t="s">
        <v>1698</v>
      </c>
    </row>
    <row r="12391" spans="2:6" x14ac:dyDescent="0.35">
      <c r="B12391" s="752" t="s">
        <v>1700</v>
      </c>
      <c r="C12391" s="752">
        <v>5223</v>
      </c>
      <c r="D12391" s="343" t="s">
        <v>5499</v>
      </c>
      <c r="E12391" s="752" t="s">
        <v>445</v>
      </c>
      <c r="F12391" s="752" t="s">
        <v>1698</v>
      </c>
    </row>
    <row r="12392" spans="2:6" x14ac:dyDescent="0.35">
      <c r="B12392" s="752" t="s">
        <v>1700</v>
      </c>
      <c r="C12392" s="752">
        <v>5223</v>
      </c>
      <c r="D12392" s="343" t="s">
        <v>5498</v>
      </c>
      <c r="E12392" s="752" t="s">
        <v>445</v>
      </c>
      <c r="F12392" s="752" t="s">
        <v>1698</v>
      </c>
    </row>
    <row r="12393" spans="2:6" x14ac:dyDescent="0.35">
      <c r="B12393" s="752" t="s">
        <v>1700</v>
      </c>
      <c r="C12393" s="752">
        <v>5223</v>
      </c>
      <c r="D12393" s="343" t="s">
        <v>5497</v>
      </c>
      <c r="E12393" s="752" t="s">
        <v>445</v>
      </c>
      <c r="F12393" s="752" t="s">
        <v>1698</v>
      </c>
    </row>
    <row r="12394" spans="2:6" x14ac:dyDescent="0.35">
      <c r="B12394" s="752" t="s">
        <v>1700</v>
      </c>
      <c r="C12394" s="752">
        <v>5223</v>
      </c>
      <c r="D12394" s="343" t="s">
        <v>5496</v>
      </c>
      <c r="E12394" s="752" t="s">
        <v>445</v>
      </c>
      <c r="F12394" s="752" t="s">
        <v>1698</v>
      </c>
    </row>
    <row r="12395" spans="2:6" x14ac:dyDescent="0.35">
      <c r="B12395" s="752" t="s">
        <v>1700</v>
      </c>
      <c r="C12395" s="752">
        <v>5223</v>
      </c>
      <c r="D12395" s="343" t="s">
        <v>5495</v>
      </c>
      <c r="E12395" s="752" t="s">
        <v>445</v>
      </c>
      <c r="F12395" s="752" t="s">
        <v>1698</v>
      </c>
    </row>
    <row r="12396" spans="2:6" x14ac:dyDescent="0.35">
      <c r="B12396" s="752" t="s">
        <v>1700</v>
      </c>
      <c r="C12396" s="752">
        <v>5223</v>
      </c>
      <c r="D12396" s="343" t="s">
        <v>5494</v>
      </c>
      <c r="E12396" s="752" t="s">
        <v>445</v>
      </c>
      <c r="F12396" s="752" t="s">
        <v>1698</v>
      </c>
    </row>
    <row r="12397" spans="2:6" x14ac:dyDescent="0.35">
      <c r="B12397" s="752" t="s">
        <v>1700</v>
      </c>
      <c r="C12397" s="752">
        <v>5223</v>
      </c>
      <c r="D12397" s="343" t="s">
        <v>5493</v>
      </c>
      <c r="E12397" s="752" t="s">
        <v>445</v>
      </c>
      <c r="F12397" s="752" t="s">
        <v>1698</v>
      </c>
    </row>
    <row r="12398" spans="2:6" x14ac:dyDescent="0.35">
      <c r="B12398" s="752" t="s">
        <v>1700</v>
      </c>
      <c r="C12398" s="752">
        <v>5223</v>
      </c>
      <c r="D12398" s="343" t="s">
        <v>5492</v>
      </c>
      <c r="E12398" s="752" t="s">
        <v>445</v>
      </c>
      <c r="F12398" s="752" t="s">
        <v>1698</v>
      </c>
    </row>
    <row r="12399" spans="2:6" x14ac:dyDescent="0.35">
      <c r="B12399" s="752" t="s">
        <v>1700</v>
      </c>
      <c r="C12399" s="752">
        <v>5223</v>
      </c>
      <c r="D12399" s="343" t="s">
        <v>5491</v>
      </c>
      <c r="E12399" s="752" t="s">
        <v>445</v>
      </c>
      <c r="F12399" s="752" t="s">
        <v>1698</v>
      </c>
    </row>
    <row r="12400" spans="2:6" x14ac:dyDescent="0.35">
      <c r="B12400" s="752" t="s">
        <v>1700</v>
      </c>
      <c r="C12400" s="752">
        <v>5223</v>
      </c>
      <c r="D12400" s="343" t="s">
        <v>5490</v>
      </c>
      <c r="E12400" s="752" t="s">
        <v>445</v>
      </c>
      <c r="F12400" s="752" t="s">
        <v>1698</v>
      </c>
    </row>
    <row r="12401" spans="2:6" x14ac:dyDescent="0.35">
      <c r="B12401" s="752" t="s">
        <v>1700</v>
      </c>
      <c r="C12401" s="752">
        <v>5223</v>
      </c>
      <c r="D12401" s="343" t="s">
        <v>5489</v>
      </c>
      <c r="E12401" s="752" t="s">
        <v>445</v>
      </c>
      <c r="F12401" s="752" t="s">
        <v>1698</v>
      </c>
    </row>
    <row r="12402" spans="2:6" x14ac:dyDescent="0.35">
      <c r="B12402" s="752" t="s">
        <v>1700</v>
      </c>
      <c r="C12402" s="752">
        <v>5223</v>
      </c>
      <c r="D12402" s="343" t="s">
        <v>5488</v>
      </c>
      <c r="E12402" s="752" t="s">
        <v>445</v>
      </c>
      <c r="F12402" s="752" t="s">
        <v>1698</v>
      </c>
    </row>
    <row r="12403" spans="2:6" x14ac:dyDescent="0.35">
      <c r="B12403" s="752" t="s">
        <v>1700</v>
      </c>
      <c r="C12403" s="752">
        <v>5223</v>
      </c>
      <c r="D12403" s="343" t="s">
        <v>5487</v>
      </c>
      <c r="E12403" s="752" t="s">
        <v>445</v>
      </c>
      <c r="F12403" s="752" t="s">
        <v>1698</v>
      </c>
    </row>
    <row r="12404" spans="2:6" x14ac:dyDescent="0.35">
      <c r="B12404" s="752" t="s">
        <v>1700</v>
      </c>
      <c r="C12404" s="752">
        <v>5223</v>
      </c>
      <c r="D12404" s="343" t="s">
        <v>5486</v>
      </c>
      <c r="E12404" s="752" t="s">
        <v>445</v>
      </c>
      <c r="F12404" s="752" t="s">
        <v>1698</v>
      </c>
    </row>
    <row r="12405" spans="2:6" x14ac:dyDescent="0.35">
      <c r="B12405" s="752" t="s">
        <v>1700</v>
      </c>
      <c r="C12405" s="752">
        <v>5223</v>
      </c>
      <c r="D12405" s="343" t="s">
        <v>5485</v>
      </c>
      <c r="E12405" s="752" t="s">
        <v>445</v>
      </c>
      <c r="F12405" s="752" t="s">
        <v>1698</v>
      </c>
    </row>
    <row r="12406" spans="2:6" x14ac:dyDescent="0.35">
      <c r="B12406" s="752" t="s">
        <v>1700</v>
      </c>
      <c r="C12406" s="752">
        <v>5223</v>
      </c>
      <c r="D12406" s="343" t="s">
        <v>5484</v>
      </c>
      <c r="E12406" s="752" t="s">
        <v>445</v>
      </c>
      <c r="F12406" s="752" t="s">
        <v>1698</v>
      </c>
    </row>
    <row r="12407" spans="2:6" x14ac:dyDescent="0.35">
      <c r="B12407" s="752" t="s">
        <v>1700</v>
      </c>
      <c r="C12407" s="752">
        <v>5223</v>
      </c>
      <c r="D12407" s="343" t="s">
        <v>5483</v>
      </c>
      <c r="E12407" s="752" t="s">
        <v>445</v>
      </c>
      <c r="F12407" s="752" t="s">
        <v>1698</v>
      </c>
    </row>
    <row r="12408" spans="2:6" x14ac:dyDescent="0.35">
      <c r="B12408" s="752" t="s">
        <v>1700</v>
      </c>
      <c r="C12408" s="752">
        <v>5223</v>
      </c>
      <c r="D12408" s="343" t="s">
        <v>3049</v>
      </c>
      <c r="E12408" s="752" t="s">
        <v>445</v>
      </c>
      <c r="F12408" s="752" t="s">
        <v>1698</v>
      </c>
    </row>
    <row r="12409" spans="2:6" x14ac:dyDescent="0.35">
      <c r="B12409" s="752" t="s">
        <v>1700</v>
      </c>
      <c r="C12409" s="752">
        <v>5223</v>
      </c>
      <c r="D12409" s="343" t="s">
        <v>5482</v>
      </c>
      <c r="E12409" s="752" t="s">
        <v>445</v>
      </c>
      <c r="F12409" s="752" t="s">
        <v>1698</v>
      </c>
    </row>
    <row r="12410" spans="2:6" x14ac:dyDescent="0.35">
      <c r="B12410" s="752" t="s">
        <v>1700</v>
      </c>
      <c r="C12410" s="752">
        <v>5223</v>
      </c>
      <c r="D12410" s="343" t="s">
        <v>5481</v>
      </c>
      <c r="E12410" s="752" t="s">
        <v>445</v>
      </c>
      <c r="F12410" s="752" t="s">
        <v>1698</v>
      </c>
    </row>
    <row r="12411" spans="2:6" x14ac:dyDescent="0.35">
      <c r="B12411" s="752" t="s">
        <v>1700</v>
      </c>
      <c r="C12411" s="752">
        <v>5223</v>
      </c>
      <c r="D12411" s="343" t="s">
        <v>5480</v>
      </c>
      <c r="E12411" s="752" t="s">
        <v>445</v>
      </c>
      <c r="F12411" s="752" t="s">
        <v>1698</v>
      </c>
    </row>
    <row r="12412" spans="2:6" x14ac:dyDescent="0.35">
      <c r="B12412" s="752" t="s">
        <v>1700</v>
      </c>
      <c r="C12412" s="752">
        <v>5223</v>
      </c>
      <c r="D12412" s="343" t="s">
        <v>5479</v>
      </c>
      <c r="E12412" s="752" t="s">
        <v>445</v>
      </c>
      <c r="F12412" s="752" t="s">
        <v>1698</v>
      </c>
    </row>
    <row r="12413" spans="2:6" x14ac:dyDescent="0.35">
      <c r="B12413" s="752" t="s">
        <v>1700</v>
      </c>
      <c r="C12413" s="752">
        <v>5223</v>
      </c>
      <c r="D12413" s="343" t="s">
        <v>5478</v>
      </c>
      <c r="E12413" s="752" t="s">
        <v>445</v>
      </c>
      <c r="F12413" s="752" t="s">
        <v>1698</v>
      </c>
    </row>
    <row r="12414" spans="2:6" x14ac:dyDescent="0.35">
      <c r="B12414" s="752" t="s">
        <v>1700</v>
      </c>
      <c r="C12414" s="752">
        <v>5223</v>
      </c>
      <c r="D12414" s="343" t="s">
        <v>5477</v>
      </c>
      <c r="E12414" s="752" t="s">
        <v>445</v>
      </c>
      <c r="F12414" s="752" t="s">
        <v>1698</v>
      </c>
    </row>
    <row r="12415" spans="2:6" x14ac:dyDescent="0.35">
      <c r="B12415" s="752" t="s">
        <v>1700</v>
      </c>
      <c r="C12415" s="752">
        <v>5223</v>
      </c>
      <c r="D12415" s="343" t="s">
        <v>5476</v>
      </c>
      <c r="E12415" s="752" t="s">
        <v>445</v>
      </c>
      <c r="F12415" s="752" t="s">
        <v>1698</v>
      </c>
    </row>
    <row r="12416" spans="2:6" x14ac:dyDescent="0.35">
      <c r="B12416" s="752" t="s">
        <v>1700</v>
      </c>
      <c r="C12416" s="752">
        <v>5223</v>
      </c>
      <c r="D12416" s="343" t="s">
        <v>5475</v>
      </c>
      <c r="E12416" s="752" t="s">
        <v>445</v>
      </c>
      <c r="F12416" s="752" t="s">
        <v>1698</v>
      </c>
    </row>
    <row r="12417" spans="2:6" x14ac:dyDescent="0.35">
      <c r="B12417" s="752" t="s">
        <v>1700</v>
      </c>
      <c r="C12417" s="752">
        <v>5223</v>
      </c>
      <c r="D12417" s="343" t="s">
        <v>5474</v>
      </c>
      <c r="E12417" s="752" t="s">
        <v>445</v>
      </c>
      <c r="F12417" s="752" t="s">
        <v>1698</v>
      </c>
    </row>
    <row r="12418" spans="2:6" x14ac:dyDescent="0.35">
      <c r="B12418" s="752" t="s">
        <v>1700</v>
      </c>
      <c r="C12418" s="752">
        <v>5223</v>
      </c>
      <c r="D12418" s="343" t="s">
        <v>5473</v>
      </c>
      <c r="E12418" s="752" t="s">
        <v>445</v>
      </c>
      <c r="F12418" s="752" t="s">
        <v>1698</v>
      </c>
    </row>
    <row r="12419" spans="2:6" x14ac:dyDescent="0.35">
      <c r="B12419" s="752" t="s">
        <v>1700</v>
      </c>
      <c r="C12419" s="752">
        <v>5223</v>
      </c>
      <c r="D12419" s="343" t="s">
        <v>5472</v>
      </c>
      <c r="E12419" s="752" t="s">
        <v>445</v>
      </c>
      <c r="F12419" s="752" t="s">
        <v>1698</v>
      </c>
    </row>
    <row r="12420" spans="2:6" x14ac:dyDescent="0.35">
      <c r="B12420" s="752" t="s">
        <v>1700</v>
      </c>
      <c r="C12420" s="752">
        <v>5231</v>
      </c>
      <c r="D12420" s="343" t="s">
        <v>5471</v>
      </c>
      <c r="E12420" s="752" t="s">
        <v>445</v>
      </c>
      <c r="F12420" s="752" t="s">
        <v>1711</v>
      </c>
    </row>
    <row r="12421" spans="2:6" x14ac:dyDescent="0.35">
      <c r="B12421" s="752" t="s">
        <v>1700</v>
      </c>
      <c r="C12421" s="752">
        <v>5231</v>
      </c>
      <c r="D12421" s="343" t="s">
        <v>5470</v>
      </c>
      <c r="E12421" s="752" t="s">
        <v>445</v>
      </c>
      <c r="F12421" s="752" t="s">
        <v>1711</v>
      </c>
    </row>
    <row r="12422" spans="2:6" x14ac:dyDescent="0.35">
      <c r="B12422" s="752" t="s">
        <v>1700</v>
      </c>
      <c r="C12422" s="752">
        <v>5231</v>
      </c>
      <c r="D12422" s="343" t="s">
        <v>3362</v>
      </c>
      <c r="E12422" s="752" t="s">
        <v>445</v>
      </c>
      <c r="F12422" s="752" t="s">
        <v>1711</v>
      </c>
    </row>
    <row r="12423" spans="2:6" x14ac:dyDescent="0.35">
      <c r="B12423" s="752" t="s">
        <v>1700</v>
      </c>
      <c r="C12423" s="752">
        <v>5232</v>
      </c>
      <c r="D12423" s="343" t="s">
        <v>5469</v>
      </c>
      <c r="E12423" s="752" t="s">
        <v>445</v>
      </c>
      <c r="F12423" s="752" t="s">
        <v>1711</v>
      </c>
    </row>
    <row r="12424" spans="2:6" x14ac:dyDescent="0.35">
      <c r="B12424" s="752" t="s">
        <v>1700</v>
      </c>
      <c r="C12424" s="752">
        <v>5233</v>
      </c>
      <c r="D12424" s="343" t="s">
        <v>5468</v>
      </c>
      <c r="E12424" s="752" t="s">
        <v>445</v>
      </c>
      <c r="F12424" s="752" t="s">
        <v>1711</v>
      </c>
    </row>
    <row r="12425" spans="2:6" x14ac:dyDescent="0.35">
      <c r="B12425" s="752" t="s">
        <v>1700</v>
      </c>
      <c r="C12425" s="752">
        <v>5233</v>
      </c>
      <c r="D12425" s="343" t="s">
        <v>5467</v>
      </c>
      <c r="E12425" s="752" t="s">
        <v>445</v>
      </c>
      <c r="F12425" s="752" t="s">
        <v>1711</v>
      </c>
    </row>
    <row r="12426" spans="2:6" x14ac:dyDescent="0.35">
      <c r="B12426" s="752" t="s">
        <v>1700</v>
      </c>
      <c r="C12426" s="752">
        <v>5233</v>
      </c>
      <c r="D12426" s="343" t="s">
        <v>5466</v>
      </c>
      <c r="E12426" s="752" t="s">
        <v>445</v>
      </c>
      <c r="F12426" s="752" t="s">
        <v>1711</v>
      </c>
    </row>
    <row r="12427" spans="2:6" x14ac:dyDescent="0.35">
      <c r="B12427" s="752" t="s">
        <v>1700</v>
      </c>
      <c r="C12427" s="752">
        <v>5234</v>
      </c>
      <c r="D12427" s="343" t="s">
        <v>5465</v>
      </c>
      <c r="E12427" s="752" t="s">
        <v>445</v>
      </c>
      <c r="F12427" s="752" t="s">
        <v>1711</v>
      </c>
    </row>
    <row r="12428" spans="2:6" x14ac:dyDescent="0.35">
      <c r="B12428" s="752" t="s">
        <v>1700</v>
      </c>
      <c r="C12428" s="752">
        <v>5235</v>
      </c>
      <c r="D12428" s="343" t="s">
        <v>5464</v>
      </c>
      <c r="E12428" s="752" t="s">
        <v>445</v>
      </c>
      <c r="F12428" s="752" t="s">
        <v>1698</v>
      </c>
    </row>
    <row r="12429" spans="2:6" x14ac:dyDescent="0.35">
      <c r="B12429" s="752" t="s">
        <v>1700</v>
      </c>
      <c r="C12429" s="752">
        <v>5235</v>
      </c>
      <c r="D12429" s="343" t="s">
        <v>5463</v>
      </c>
      <c r="E12429" s="752" t="s">
        <v>445</v>
      </c>
      <c r="F12429" s="752" t="s">
        <v>1698</v>
      </c>
    </row>
    <row r="12430" spans="2:6" x14ac:dyDescent="0.35">
      <c r="B12430" s="752" t="s">
        <v>1700</v>
      </c>
      <c r="C12430" s="752">
        <v>5235</v>
      </c>
      <c r="D12430" s="343" t="s">
        <v>5462</v>
      </c>
      <c r="E12430" s="752" t="s">
        <v>445</v>
      </c>
      <c r="F12430" s="752" t="s">
        <v>1698</v>
      </c>
    </row>
    <row r="12431" spans="2:6" x14ac:dyDescent="0.35">
      <c r="B12431" s="752" t="s">
        <v>1700</v>
      </c>
      <c r="C12431" s="752">
        <v>5235</v>
      </c>
      <c r="D12431" s="343" t="s">
        <v>3880</v>
      </c>
      <c r="E12431" s="752" t="s">
        <v>445</v>
      </c>
      <c r="F12431" s="752" t="s">
        <v>1711</v>
      </c>
    </row>
    <row r="12432" spans="2:6" x14ac:dyDescent="0.35">
      <c r="B12432" s="752" t="s">
        <v>1700</v>
      </c>
      <c r="C12432" s="752">
        <v>5235</v>
      </c>
      <c r="D12432" s="343" t="s">
        <v>5461</v>
      </c>
      <c r="E12432" s="752" t="s">
        <v>445</v>
      </c>
      <c r="F12432" s="752" t="s">
        <v>1698</v>
      </c>
    </row>
    <row r="12433" spans="2:6" x14ac:dyDescent="0.35">
      <c r="B12433" s="752" t="s">
        <v>1700</v>
      </c>
      <c r="C12433" s="752">
        <v>5235</v>
      </c>
      <c r="D12433" s="343" t="s">
        <v>5460</v>
      </c>
      <c r="E12433" s="752" t="s">
        <v>445</v>
      </c>
      <c r="F12433" s="752" t="s">
        <v>1698</v>
      </c>
    </row>
    <row r="12434" spans="2:6" x14ac:dyDescent="0.35">
      <c r="B12434" s="752" t="s">
        <v>1700</v>
      </c>
      <c r="C12434" s="752">
        <v>5236</v>
      </c>
      <c r="D12434" s="343" t="s">
        <v>5459</v>
      </c>
      <c r="E12434" s="752" t="s">
        <v>445</v>
      </c>
      <c r="F12434" s="752" t="s">
        <v>1698</v>
      </c>
    </row>
    <row r="12435" spans="2:6" x14ac:dyDescent="0.35">
      <c r="B12435" s="752" t="s">
        <v>1700</v>
      </c>
      <c r="C12435" s="752">
        <v>5237</v>
      </c>
      <c r="D12435" s="343" t="s">
        <v>5458</v>
      </c>
      <c r="E12435" s="752" t="s">
        <v>445</v>
      </c>
      <c r="F12435" s="752" t="s">
        <v>1698</v>
      </c>
    </row>
    <row r="12436" spans="2:6" x14ac:dyDescent="0.35">
      <c r="B12436" s="752" t="s">
        <v>1700</v>
      </c>
      <c r="C12436" s="752">
        <v>5237</v>
      </c>
      <c r="D12436" s="343" t="s">
        <v>5457</v>
      </c>
      <c r="E12436" s="752" t="s">
        <v>445</v>
      </c>
      <c r="F12436" s="752" t="s">
        <v>1698</v>
      </c>
    </row>
    <row r="12437" spans="2:6" x14ac:dyDescent="0.35">
      <c r="B12437" s="752" t="s">
        <v>1700</v>
      </c>
      <c r="C12437" s="752">
        <v>5237</v>
      </c>
      <c r="D12437" s="343" t="s">
        <v>3719</v>
      </c>
      <c r="E12437" s="752" t="s">
        <v>445</v>
      </c>
      <c r="F12437" s="752" t="s">
        <v>1698</v>
      </c>
    </row>
    <row r="12438" spans="2:6" x14ac:dyDescent="0.35">
      <c r="B12438" s="752" t="s">
        <v>1700</v>
      </c>
      <c r="C12438" s="752">
        <v>5237</v>
      </c>
      <c r="D12438" s="343" t="s">
        <v>5456</v>
      </c>
      <c r="E12438" s="752" t="s">
        <v>445</v>
      </c>
      <c r="F12438" s="752" t="s">
        <v>1698</v>
      </c>
    </row>
    <row r="12439" spans="2:6" x14ac:dyDescent="0.35">
      <c r="B12439" s="752" t="s">
        <v>1700</v>
      </c>
      <c r="C12439" s="752">
        <v>5238</v>
      </c>
      <c r="D12439" s="343" t="s">
        <v>5455</v>
      </c>
      <c r="E12439" s="752" t="s">
        <v>445</v>
      </c>
      <c r="F12439" s="752" t="s">
        <v>1698</v>
      </c>
    </row>
    <row r="12440" spans="2:6" x14ac:dyDescent="0.35">
      <c r="B12440" s="752" t="s">
        <v>1700</v>
      </c>
      <c r="C12440" s="752">
        <v>5238</v>
      </c>
      <c r="D12440" s="343" t="s">
        <v>5454</v>
      </c>
      <c r="E12440" s="752" t="s">
        <v>445</v>
      </c>
      <c r="F12440" s="752" t="s">
        <v>1698</v>
      </c>
    </row>
    <row r="12441" spans="2:6" x14ac:dyDescent="0.35">
      <c r="B12441" s="752" t="s">
        <v>1700</v>
      </c>
      <c r="C12441" s="752">
        <v>5238</v>
      </c>
      <c r="D12441" s="343" t="s">
        <v>5453</v>
      </c>
      <c r="E12441" s="752" t="s">
        <v>445</v>
      </c>
      <c r="F12441" s="752" t="s">
        <v>1698</v>
      </c>
    </row>
    <row r="12442" spans="2:6" x14ac:dyDescent="0.35">
      <c r="B12442" s="752" t="s">
        <v>1700</v>
      </c>
      <c r="C12442" s="752">
        <v>5238</v>
      </c>
      <c r="D12442" s="343" t="s">
        <v>5452</v>
      </c>
      <c r="E12442" s="752" t="s">
        <v>445</v>
      </c>
      <c r="F12442" s="752" t="s">
        <v>1698</v>
      </c>
    </row>
    <row r="12443" spans="2:6" x14ac:dyDescent="0.35">
      <c r="B12443" s="752" t="s">
        <v>1700</v>
      </c>
      <c r="C12443" s="752">
        <v>5238</v>
      </c>
      <c r="D12443" s="343" t="s">
        <v>5451</v>
      </c>
      <c r="E12443" s="752" t="s">
        <v>445</v>
      </c>
      <c r="F12443" s="752" t="s">
        <v>1698</v>
      </c>
    </row>
    <row r="12444" spans="2:6" x14ac:dyDescent="0.35">
      <c r="B12444" s="752" t="s">
        <v>1700</v>
      </c>
      <c r="C12444" s="752">
        <v>5238</v>
      </c>
      <c r="D12444" s="343" t="s">
        <v>5450</v>
      </c>
      <c r="E12444" s="752" t="s">
        <v>445</v>
      </c>
      <c r="F12444" s="752" t="s">
        <v>1698</v>
      </c>
    </row>
    <row r="12445" spans="2:6" x14ac:dyDescent="0.35">
      <c r="B12445" s="752" t="s">
        <v>1700</v>
      </c>
      <c r="C12445" s="752">
        <v>5238</v>
      </c>
      <c r="D12445" s="343" t="s">
        <v>5449</v>
      </c>
      <c r="E12445" s="752" t="s">
        <v>445</v>
      </c>
      <c r="F12445" s="752" t="s">
        <v>1698</v>
      </c>
    </row>
    <row r="12446" spans="2:6" x14ac:dyDescent="0.35">
      <c r="B12446" s="752" t="s">
        <v>1700</v>
      </c>
      <c r="C12446" s="752">
        <v>5238</v>
      </c>
      <c r="D12446" s="343" t="s">
        <v>5448</v>
      </c>
      <c r="E12446" s="752" t="s">
        <v>445</v>
      </c>
      <c r="F12446" s="752" t="s">
        <v>1698</v>
      </c>
    </row>
    <row r="12447" spans="2:6" x14ac:dyDescent="0.35">
      <c r="B12447" s="752" t="s">
        <v>1700</v>
      </c>
      <c r="C12447" s="752">
        <v>5238</v>
      </c>
      <c r="D12447" s="343" t="s">
        <v>5447</v>
      </c>
      <c r="E12447" s="752" t="s">
        <v>445</v>
      </c>
      <c r="F12447" s="752" t="s">
        <v>1698</v>
      </c>
    </row>
    <row r="12448" spans="2:6" x14ac:dyDescent="0.35">
      <c r="B12448" s="752" t="s">
        <v>1700</v>
      </c>
      <c r="C12448" s="752">
        <v>5238</v>
      </c>
      <c r="D12448" s="343" t="s">
        <v>5446</v>
      </c>
      <c r="E12448" s="752" t="s">
        <v>445</v>
      </c>
      <c r="F12448" s="752" t="s">
        <v>1698</v>
      </c>
    </row>
    <row r="12449" spans="2:6" x14ac:dyDescent="0.35">
      <c r="B12449" s="752" t="s">
        <v>1700</v>
      </c>
      <c r="C12449" s="752">
        <v>5238</v>
      </c>
      <c r="D12449" s="343" t="s">
        <v>5445</v>
      </c>
      <c r="E12449" s="752" t="s">
        <v>445</v>
      </c>
      <c r="F12449" s="752" t="s">
        <v>1698</v>
      </c>
    </row>
    <row r="12450" spans="2:6" x14ac:dyDescent="0.35">
      <c r="B12450" s="752" t="s">
        <v>1700</v>
      </c>
      <c r="C12450" s="752">
        <v>5238</v>
      </c>
      <c r="D12450" s="343" t="s">
        <v>5444</v>
      </c>
      <c r="E12450" s="752" t="s">
        <v>445</v>
      </c>
      <c r="F12450" s="752" t="s">
        <v>1698</v>
      </c>
    </row>
    <row r="12451" spans="2:6" x14ac:dyDescent="0.35">
      <c r="B12451" s="752" t="s">
        <v>1700</v>
      </c>
      <c r="C12451" s="752">
        <v>5238</v>
      </c>
      <c r="D12451" s="343" t="s">
        <v>5443</v>
      </c>
      <c r="E12451" s="752" t="s">
        <v>445</v>
      </c>
      <c r="F12451" s="752" t="s">
        <v>1698</v>
      </c>
    </row>
    <row r="12452" spans="2:6" x14ac:dyDescent="0.35">
      <c r="B12452" s="752" t="s">
        <v>1700</v>
      </c>
      <c r="C12452" s="752">
        <v>5238</v>
      </c>
      <c r="D12452" s="343" t="s">
        <v>5442</v>
      </c>
      <c r="E12452" s="752" t="s">
        <v>445</v>
      </c>
      <c r="F12452" s="752" t="s">
        <v>1711</v>
      </c>
    </row>
    <row r="12453" spans="2:6" x14ac:dyDescent="0.35">
      <c r="B12453" s="752" t="s">
        <v>1700</v>
      </c>
      <c r="C12453" s="752">
        <v>5238</v>
      </c>
      <c r="D12453" s="343" t="s">
        <v>5441</v>
      </c>
      <c r="E12453" s="752" t="s">
        <v>445</v>
      </c>
      <c r="F12453" s="752" t="s">
        <v>1698</v>
      </c>
    </row>
    <row r="12454" spans="2:6" x14ac:dyDescent="0.35">
      <c r="B12454" s="752" t="s">
        <v>1700</v>
      </c>
      <c r="C12454" s="752">
        <v>5238</v>
      </c>
      <c r="D12454" s="343" t="s">
        <v>5440</v>
      </c>
      <c r="E12454" s="752" t="s">
        <v>445</v>
      </c>
      <c r="F12454" s="752" t="s">
        <v>1698</v>
      </c>
    </row>
    <row r="12455" spans="2:6" x14ac:dyDescent="0.35">
      <c r="B12455" s="752" t="s">
        <v>1700</v>
      </c>
      <c r="C12455" s="752">
        <v>5238</v>
      </c>
      <c r="D12455" s="343" t="s">
        <v>5439</v>
      </c>
      <c r="E12455" s="752" t="s">
        <v>445</v>
      </c>
      <c r="F12455" s="752" t="s">
        <v>1698</v>
      </c>
    </row>
    <row r="12456" spans="2:6" x14ac:dyDescent="0.35">
      <c r="B12456" s="752" t="s">
        <v>1700</v>
      </c>
      <c r="C12456" s="752">
        <v>5238</v>
      </c>
      <c r="D12456" s="343" t="s">
        <v>5438</v>
      </c>
      <c r="E12456" s="752" t="s">
        <v>445</v>
      </c>
      <c r="F12456" s="752" t="s">
        <v>1698</v>
      </c>
    </row>
    <row r="12457" spans="2:6" x14ac:dyDescent="0.35">
      <c r="B12457" s="752" t="s">
        <v>1700</v>
      </c>
      <c r="C12457" s="752">
        <v>5238</v>
      </c>
      <c r="D12457" s="343" t="s">
        <v>5437</v>
      </c>
      <c r="E12457" s="752" t="s">
        <v>445</v>
      </c>
      <c r="F12457" s="752" t="s">
        <v>1698</v>
      </c>
    </row>
    <row r="12458" spans="2:6" x14ac:dyDescent="0.35">
      <c r="B12458" s="752" t="s">
        <v>1700</v>
      </c>
      <c r="C12458" s="752">
        <v>5238</v>
      </c>
      <c r="D12458" s="343" t="s">
        <v>5436</v>
      </c>
      <c r="E12458" s="752" t="s">
        <v>445</v>
      </c>
      <c r="F12458" s="752" t="s">
        <v>1698</v>
      </c>
    </row>
    <row r="12459" spans="2:6" x14ac:dyDescent="0.35">
      <c r="B12459" s="752" t="s">
        <v>1700</v>
      </c>
      <c r="C12459" s="752">
        <v>5238</v>
      </c>
      <c r="D12459" s="343" t="s">
        <v>5435</v>
      </c>
      <c r="E12459" s="752" t="s">
        <v>445</v>
      </c>
      <c r="F12459" s="752" t="s">
        <v>1698</v>
      </c>
    </row>
    <row r="12460" spans="2:6" x14ac:dyDescent="0.35">
      <c r="B12460" s="752" t="s">
        <v>1700</v>
      </c>
      <c r="C12460" s="752">
        <v>5238</v>
      </c>
      <c r="D12460" s="343" t="s">
        <v>5434</v>
      </c>
      <c r="E12460" s="752" t="s">
        <v>445</v>
      </c>
      <c r="F12460" s="752" t="s">
        <v>1698</v>
      </c>
    </row>
    <row r="12461" spans="2:6" x14ac:dyDescent="0.35">
      <c r="B12461" s="752" t="s">
        <v>1700</v>
      </c>
      <c r="C12461" s="752">
        <v>5238</v>
      </c>
      <c r="D12461" s="343" t="s">
        <v>5433</v>
      </c>
      <c r="E12461" s="752" t="s">
        <v>445</v>
      </c>
      <c r="F12461" s="752" t="s">
        <v>1698</v>
      </c>
    </row>
    <row r="12462" spans="2:6" x14ac:dyDescent="0.35">
      <c r="B12462" s="752" t="s">
        <v>1700</v>
      </c>
      <c r="C12462" s="752">
        <v>5238</v>
      </c>
      <c r="D12462" s="343" t="s">
        <v>5432</v>
      </c>
      <c r="E12462" s="752" t="s">
        <v>445</v>
      </c>
      <c r="F12462" s="752" t="s">
        <v>1698</v>
      </c>
    </row>
    <row r="12463" spans="2:6" x14ac:dyDescent="0.35">
      <c r="B12463" s="752" t="s">
        <v>1700</v>
      </c>
      <c r="C12463" s="752">
        <v>5238</v>
      </c>
      <c r="D12463" s="343" t="s">
        <v>5431</v>
      </c>
      <c r="E12463" s="752" t="s">
        <v>445</v>
      </c>
      <c r="F12463" s="752" t="s">
        <v>1698</v>
      </c>
    </row>
    <row r="12464" spans="2:6" x14ac:dyDescent="0.35">
      <c r="B12464" s="752" t="s">
        <v>1700</v>
      </c>
      <c r="C12464" s="752">
        <v>5238</v>
      </c>
      <c r="D12464" s="343" t="s">
        <v>5430</v>
      </c>
      <c r="E12464" s="752" t="s">
        <v>445</v>
      </c>
      <c r="F12464" s="752" t="s">
        <v>1698</v>
      </c>
    </row>
    <row r="12465" spans="2:9" x14ac:dyDescent="0.35">
      <c r="B12465" s="752" t="s">
        <v>1700</v>
      </c>
      <c r="C12465" s="752">
        <v>5238</v>
      </c>
      <c r="D12465" s="343" t="s">
        <v>5429</v>
      </c>
      <c r="E12465" s="752" t="s">
        <v>445</v>
      </c>
      <c r="F12465" s="752" t="s">
        <v>1698</v>
      </c>
    </row>
    <row r="12466" spans="2:9" x14ac:dyDescent="0.35">
      <c r="B12466" s="752" t="s">
        <v>1700</v>
      </c>
      <c r="C12466" s="752">
        <v>5238</v>
      </c>
      <c r="D12466" s="343" t="s">
        <v>5428</v>
      </c>
      <c r="E12466" s="752" t="s">
        <v>445</v>
      </c>
      <c r="F12466" s="752" t="s">
        <v>1698</v>
      </c>
    </row>
    <row r="12467" spans="2:9" s="757" customFormat="1" x14ac:dyDescent="0.35">
      <c r="B12467" s="752" t="s">
        <v>1700</v>
      </c>
      <c r="C12467" s="752">
        <v>5240</v>
      </c>
      <c r="D12467" s="343" t="s">
        <v>5427</v>
      </c>
      <c r="E12467" s="752" t="s">
        <v>445</v>
      </c>
      <c r="F12467" s="752" t="s">
        <v>212</v>
      </c>
      <c r="I12467" s="758"/>
    </row>
    <row r="12468" spans="2:9" x14ac:dyDescent="0.35">
      <c r="B12468" s="752" t="s">
        <v>1700</v>
      </c>
      <c r="C12468" s="752">
        <v>5241</v>
      </c>
      <c r="D12468" s="343" t="s">
        <v>5426</v>
      </c>
      <c r="E12468" s="752" t="s">
        <v>445</v>
      </c>
      <c r="F12468" s="752" t="s">
        <v>212</v>
      </c>
    </row>
    <row r="12469" spans="2:9" x14ac:dyDescent="0.35">
      <c r="B12469" s="752" t="s">
        <v>1700</v>
      </c>
      <c r="C12469" s="752">
        <v>5242</v>
      </c>
      <c r="D12469" s="343" t="s">
        <v>5425</v>
      </c>
      <c r="E12469" s="752" t="s">
        <v>445</v>
      </c>
      <c r="F12469" s="752" t="s">
        <v>212</v>
      </c>
    </row>
    <row r="12470" spans="2:9" x14ac:dyDescent="0.35">
      <c r="B12470" s="752" t="s">
        <v>1700</v>
      </c>
      <c r="C12470" s="752">
        <v>5243</v>
      </c>
      <c r="D12470" s="343" t="s">
        <v>5424</v>
      </c>
      <c r="E12470" s="752" t="s">
        <v>445</v>
      </c>
      <c r="F12470" s="752" t="s">
        <v>212</v>
      </c>
    </row>
    <row r="12471" spans="2:9" x14ac:dyDescent="0.35">
      <c r="B12471" s="752" t="s">
        <v>1700</v>
      </c>
      <c r="C12471" s="752">
        <v>5244</v>
      </c>
      <c r="D12471" s="343" t="s">
        <v>5423</v>
      </c>
      <c r="E12471" s="752" t="s">
        <v>445</v>
      </c>
      <c r="F12471" s="752" t="s">
        <v>212</v>
      </c>
    </row>
    <row r="12472" spans="2:9" x14ac:dyDescent="0.35">
      <c r="B12472" s="752" t="s">
        <v>1700</v>
      </c>
      <c r="C12472" s="752">
        <v>5244</v>
      </c>
      <c r="D12472" s="343" t="s">
        <v>5422</v>
      </c>
      <c r="E12472" s="752" t="s">
        <v>445</v>
      </c>
      <c r="F12472" s="752" t="s">
        <v>212</v>
      </c>
    </row>
    <row r="12473" spans="2:9" x14ac:dyDescent="0.35">
      <c r="B12473" s="752" t="s">
        <v>1700</v>
      </c>
      <c r="C12473" s="752">
        <v>5244</v>
      </c>
      <c r="D12473" s="343" t="s">
        <v>5421</v>
      </c>
      <c r="E12473" s="752" t="s">
        <v>445</v>
      </c>
      <c r="F12473" s="752" t="s">
        <v>212</v>
      </c>
    </row>
    <row r="12474" spans="2:9" x14ac:dyDescent="0.35">
      <c r="B12474" s="752" t="s">
        <v>1700</v>
      </c>
      <c r="C12474" s="752">
        <v>5244</v>
      </c>
      <c r="D12474" s="343" t="s">
        <v>5420</v>
      </c>
      <c r="E12474" s="752" t="s">
        <v>445</v>
      </c>
      <c r="F12474" s="752" t="s">
        <v>212</v>
      </c>
    </row>
    <row r="12475" spans="2:9" x14ac:dyDescent="0.35">
      <c r="B12475" s="752" t="s">
        <v>1700</v>
      </c>
      <c r="C12475" s="752">
        <v>5245</v>
      </c>
      <c r="D12475" s="343" t="s">
        <v>5419</v>
      </c>
      <c r="E12475" s="752" t="s">
        <v>445</v>
      </c>
      <c r="F12475" s="752" t="s">
        <v>212</v>
      </c>
    </row>
    <row r="12476" spans="2:9" x14ac:dyDescent="0.35">
      <c r="B12476" s="752" t="s">
        <v>1700</v>
      </c>
      <c r="C12476" s="752">
        <v>5245</v>
      </c>
      <c r="D12476" s="343" t="s">
        <v>5418</v>
      </c>
      <c r="E12476" s="752" t="s">
        <v>445</v>
      </c>
      <c r="F12476" s="752" t="s">
        <v>212</v>
      </c>
    </row>
    <row r="12477" spans="2:9" x14ac:dyDescent="0.35">
      <c r="B12477" s="752" t="s">
        <v>1700</v>
      </c>
      <c r="C12477" s="752">
        <v>5245</v>
      </c>
      <c r="D12477" s="343" t="s">
        <v>5417</v>
      </c>
      <c r="E12477" s="752" t="s">
        <v>445</v>
      </c>
      <c r="F12477" s="752" t="s">
        <v>212</v>
      </c>
    </row>
    <row r="12478" spans="2:9" x14ac:dyDescent="0.35">
      <c r="B12478" s="752" t="s">
        <v>1700</v>
      </c>
      <c r="C12478" s="752">
        <v>5250</v>
      </c>
      <c r="D12478" s="343" t="s">
        <v>5416</v>
      </c>
      <c r="E12478" s="752" t="s">
        <v>445</v>
      </c>
      <c r="F12478" s="752" t="s">
        <v>212</v>
      </c>
    </row>
    <row r="12479" spans="2:9" x14ac:dyDescent="0.35">
      <c r="B12479" s="752" t="s">
        <v>1700</v>
      </c>
      <c r="C12479" s="752">
        <v>5250</v>
      </c>
      <c r="D12479" s="343" t="s">
        <v>5415</v>
      </c>
      <c r="E12479" s="752" t="s">
        <v>445</v>
      </c>
      <c r="F12479" s="752" t="s">
        <v>212</v>
      </c>
    </row>
    <row r="12480" spans="2:9" x14ac:dyDescent="0.35">
      <c r="B12480" s="752" t="s">
        <v>1700</v>
      </c>
      <c r="C12480" s="752">
        <v>5250</v>
      </c>
      <c r="D12480" s="343" t="s">
        <v>5414</v>
      </c>
      <c r="E12480" s="752" t="s">
        <v>445</v>
      </c>
      <c r="F12480" s="752" t="s">
        <v>212</v>
      </c>
    </row>
    <row r="12481" spans="2:9" x14ac:dyDescent="0.35">
      <c r="B12481" s="752" t="s">
        <v>1700</v>
      </c>
      <c r="C12481" s="752">
        <v>5251</v>
      </c>
      <c r="D12481" s="343" t="s">
        <v>5413</v>
      </c>
      <c r="E12481" s="752" t="s">
        <v>445</v>
      </c>
      <c r="F12481" s="752" t="s">
        <v>212</v>
      </c>
    </row>
    <row r="12482" spans="2:9" x14ac:dyDescent="0.35">
      <c r="B12482" s="752" t="s">
        <v>1700</v>
      </c>
      <c r="C12482" s="752">
        <v>5251</v>
      </c>
      <c r="D12482" s="343" t="s">
        <v>3405</v>
      </c>
      <c r="E12482" s="752" t="s">
        <v>445</v>
      </c>
      <c r="F12482" s="752" t="s">
        <v>212</v>
      </c>
    </row>
    <row r="12483" spans="2:9" x14ac:dyDescent="0.35">
      <c r="B12483" s="752" t="s">
        <v>1700</v>
      </c>
      <c r="C12483" s="752">
        <v>5251</v>
      </c>
      <c r="D12483" s="343" t="s">
        <v>5412</v>
      </c>
      <c r="E12483" s="752" t="s">
        <v>445</v>
      </c>
      <c r="F12483" s="752" t="s">
        <v>212</v>
      </c>
    </row>
    <row r="12484" spans="2:9" s="757" customFormat="1" x14ac:dyDescent="0.35">
      <c r="B12484" s="752" t="s">
        <v>1700</v>
      </c>
      <c r="C12484" s="752">
        <v>5251</v>
      </c>
      <c r="D12484" s="343" t="s">
        <v>5411</v>
      </c>
      <c r="E12484" s="752" t="s">
        <v>445</v>
      </c>
      <c r="F12484" s="752" t="s">
        <v>212</v>
      </c>
      <c r="I12484" s="758"/>
    </row>
    <row r="12485" spans="2:9" x14ac:dyDescent="0.35">
      <c r="B12485" s="752" t="s">
        <v>1700</v>
      </c>
      <c r="C12485" s="752">
        <v>5251</v>
      </c>
      <c r="D12485" s="343" t="s">
        <v>5410</v>
      </c>
      <c r="E12485" s="752" t="s">
        <v>445</v>
      </c>
      <c r="F12485" s="752" t="s">
        <v>212</v>
      </c>
    </row>
    <row r="12486" spans="2:9" x14ac:dyDescent="0.35">
      <c r="B12486" s="752" t="s">
        <v>1700</v>
      </c>
      <c r="C12486" s="752">
        <v>5251</v>
      </c>
      <c r="D12486" s="343" t="s">
        <v>5409</v>
      </c>
      <c r="E12486" s="752" t="s">
        <v>445</v>
      </c>
      <c r="F12486" s="752" t="s">
        <v>212</v>
      </c>
    </row>
    <row r="12487" spans="2:9" x14ac:dyDescent="0.35">
      <c r="B12487" s="752" t="s">
        <v>1700</v>
      </c>
      <c r="C12487" s="752">
        <v>5252</v>
      </c>
      <c r="D12487" s="343" t="s">
        <v>5408</v>
      </c>
      <c r="E12487" s="752" t="s">
        <v>445</v>
      </c>
      <c r="F12487" s="752" t="s">
        <v>212</v>
      </c>
    </row>
    <row r="12488" spans="2:9" x14ac:dyDescent="0.35">
      <c r="B12488" s="752" t="s">
        <v>1700</v>
      </c>
      <c r="C12488" s="752">
        <v>5252</v>
      </c>
      <c r="D12488" s="343" t="s">
        <v>5407</v>
      </c>
      <c r="E12488" s="752" t="s">
        <v>445</v>
      </c>
      <c r="F12488" s="752" t="s">
        <v>212</v>
      </c>
    </row>
    <row r="12489" spans="2:9" x14ac:dyDescent="0.35">
      <c r="B12489" s="752" t="s">
        <v>1700</v>
      </c>
      <c r="C12489" s="752">
        <v>5252</v>
      </c>
      <c r="D12489" s="343" t="s">
        <v>5406</v>
      </c>
      <c r="E12489" s="752" t="s">
        <v>445</v>
      </c>
      <c r="F12489" s="752" t="s">
        <v>212</v>
      </c>
    </row>
    <row r="12490" spans="2:9" x14ac:dyDescent="0.35">
      <c r="B12490" s="752" t="s">
        <v>1700</v>
      </c>
      <c r="C12490" s="752">
        <v>5252</v>
      </c>
      <c r="D12490" s="343" t="s">
        <v>5405</v>
      </c>
      <c r="E12490" s="752" t="s">
        <v>445</v>
      </c>
      <c r="F12490" s="752" t="s">
        <v>212</v>
      </c>
    </row>
    <row r="12491" spans="2:9" x14ac:dyDescent="0.35">
      <c r="B12491" s="752" t="s">
        <v>1700</v>
      </c>
      <c r="C12491" s="752">
        <v>5252</v>
      </c>
      <c r="D12491" s="343" t="s">
        <v>5404</v>
      </c>
      <c r="E12491" s="752" t="s">
        <v>445</v>
      </c>
      <c r="F12491" s="752" t="s">
        <v>212</v>
      </c>
    </row>
    <row r="12492" spans="2:9" x14ac:dyDescent="0.35">
      <c r="B12492" s="752" t="s">
        <v>1700</v>
      </c>
      <c r="C12492" s="752">
        <v>5252</v>
      </c>
      <c r="D12492" s="343" t="s">
        <v>5403</v>
      </c>
      <c r="E12492" s="752" t="s">
        <v>445</v>
      </c>
      <c r="F12492" s="752" t="s">
        <v>212</v>
      </c>
    </row>
    <row r="12493" spans="2:9" x14ac:dyDescent="0.35">
      <c r="B12493" s="752" t="s">
        <v>1700</v>
      </c>
      <c r="C12493" s="752">
        <v>5252</v>
      </c>
      <c r="D12493" s="343" t="s">
        <v>5402</v>
      </c>
      <c r="E12493" s="752" t="s">
        <v>445</v>
      </c>
      <c r="F12493" s="752" t="s">
        <v>212</v>
      </c>
    </row>
    <row r="12494" spans="2:9" x14ac:dyDescent="0.35">
      <c r="B12494" s="752" t="s">
        <v>1700</v>
      </c>
      <c r="C12494" s="752">
        <v>5253</v>
      </c>
      <c r="D12494" s="343" t="s">
        <v>5401</v>
      </c>
      <c r="E12494" s="752" t="s">
        <v>445</v>
      </c>
      <c r="F12494" s="752" t="s">
        <v>1711</v>
      </c>
    </row>
    <row r="12495" spans="2:9" x14ac:dyDescent="0.35">
      <c r="B12495" s="752" t="s">
        <v>1700</v>
      </c>
      <c r="C12495" s="752">
        <v>5253</v>
      </c>
      <c r="D12495" s="343" t="s">
        <v>5400</v>
      </c>
      <c r="E12495" s="752" t="s">
        <v>445</v>
      </c>
      <c r="F12495" s="752" t="s">
        <v>1711</v>
      </c>
    </row>
    <row r="12496" spans="2:9" x14ac:dyDescent="0.35">
      <c r="B12496" s="752" t="s">
        <v>1700</v>
      </c>
      <c r="C12496" s="752">
        <v>5253</v>
      </c>
      <c r="D12496" s="343" t="s">
        <v>5399</v>
      </c>
      <c r="E12496" s="752" t="s">
        <v>445</v>
      </c>
      <c r="F12496" s="752" t="s">
        <v>1711</v>
      </c>
    </row>
    <row r="12497" spans="2:6" x14ac:dyDescent="0.35">
      <c r="B12497" s="752" t="s">
        <v>1700</v>
      </c>
      <c r="C12497" s="752">
        <v>5253</v>
      </c>
      <c r="D12497" s="343" t="s">
        <v>5398</v>
      </c>
      <c r="E12497" s="752" t="s">
        <v>445</v>
      </c>
      <c r="F12497" s="752" t="s">
        <v>1711</v>
      </c>
    </row>
    <row r="12498" spans="2:6" x14ac:dyDescent="0.35">
      <c r="B12498" s="752" t="s">
        <v>1700</v>
      </c>
      <c r="C12498" s="752">
        <v>5253</v>
      </c>
      <c r="D12498" s="343" t="s">
        <v>5397</v>
      </c>
      <c r="E12498" s="752" t="s">
        <v>445</v>
      </c>
      <c r="F12498" s="752" t="s">
        <v>1711</v>
      </c>
    </row>
    <row r="12499" spans="2:6" x14ac:dyDescent="0.35">
      <c r="B12499" s="752" t="s">
        <v>1700</v>
      </c>
      <c r="C12499" s="752">
        <v>5253</v>
      </c>
      <c r="D12499" s="343" t="s">
        <v>5396</v>
      </c>
      <c r="E12499" s="752" t="s">
        <v>445</v>
      </c>
      <c r="F12499" s="752" t="s">
        <v>1711</v>
      </c>
    </row>
    <row r="12500" spans="2:6" x14ac:dyDescent="0.35">
      <c r="B12500" s="752" t="s">
        <v>1700</v>
      </c>
      <c r="C12500" s="752">
        <v>5253</v>
      </c>
      <c r="D12500" s="343" t="s">
        <v>5395</v>
      </c>
      <c r="E12500" s="752" t="s">
        <v>445</v>
      </c>
      <c r="F12500" s="752" t="s">
        <v>1711</v>
      </c>
    </row>
    <row r="12501" spans="2:6" x14ac:dyDescent="0.35">
      <c r="B12501" s="752" t="s">
        <v>1700</v>
      </c>
      <c r="C12501" s="752">
        <v>5253</v>
      </c>
      <c r="D12501" s="343" t="s">
        <v>5394</v>
      </c>
      <c r="E12501" s="752" t="s">
        <v>445</v>
      </c>
      <c r="F12501" s="752" t="s">
        <v>1711</v>
      </c>
    </row>
    <row r="12502" spans="2:6" x14ac:dyDescent="0.35">
      <c r="B12502" s="752" t="s">
        <v>1700</v>
      </c>
      <c r="C12502" s="752">
        <v>5253</v>
      </c>
      <c r="D12502" s="343" t="s">
        <v>5393</v>
      </c>
      <c r="E12502" s="752" t="s">
        <v>445</v>
      </c>
      <c r="F12502" s="752" t="s">
        <v>1711</v>
      </c>
    </row>
    <row r="12503" spans="2:6" x14ac:dyDescent="0.35">
      <c r="B12503" s="752" t="s">
        <v>1700</v>
      </c>
      <c r="C12503" s="752">
        <v>5253</v>
      </c>
      <c r="D12503" s="343" t="s">
        <v>5392</v>
      </c>
      <c r="E12503" s="752" t="s">
        <v>445</v>
      </c>
      <c r="F12503" s="752" t="s">
        <v>1698</v>
      </c>
    </row>
    <row r="12504" spans="2:6" x14ac:dyDescent="0.35">
      <c r="B12504" s="752" t="s">
        <v>1700</v>
      </c>
      <c r="C12504" s="752">
        <v>5253</v>
      </c>
      <c r="D12504" s="343" t="s">
        <v>5391</v>
      </c>
      <c r="E12504" s="752" t="s">
        <v>445</v>
      </c>
      <c r="F12504" s="752" t="s">
        <v>1711</v>
      </c>
    </row>
    <row r="12505" spans="2:6" x14ac:dyDescent="0.35">
      <c r="B12505" s="752" t="s">
        <v>1700</v>
      </c>
      <c r="C12505" s="752">
        <v>5253</v>
      </c>
      <c r="D12505" s="343" t="s">
        <v>5375</v>
      </c>
      <c r="E12505" s="752" t="s">
        <v>445</v>
      </c>
      <c r="F12505" s="752" t="s">
        <v>1711</v>
      </c>
    </row>
    <row r="12506" spans="2:6" x14ac:dyDescent="0.35">
      <c r="B12506" s="752" t="s">
        <v>1700</v>
      </c>
      <c r="C12506" s="752">
        <v>5253</v>
      </c>
      <c r="D12506" s="343" t="s">
        <v>5390</v>
      </c>
      <c r="E12506" s="752" t="s">
        <v>445</v>
      </c>
      <c r="F12506" s="752" t="s">
        <v>1711</v>
      </c>
    </row>
    <row r="12507" spans="2:6" x14ac:dyDescent="0.35">
      <c r="B12507" s="752" t="s">
        <v>1700</v>
      </c>
      <c r="C12507" s="752">
        <v>5253</v>
      </c>
      <c r="D12507" s="343" t="s">
        <v>5389</v>
      </c>
      <c r="E12507" s="752" t="s">
        <v>445</v>
      </c>
      <c r="F12507" s="752" t="s">
        <v>1711</v>
      </c>
    </row>
    <row r="12508" spans="2:6" x14ac:dyDescent="0.35">
      <c r="B12508" s="752" t="s">
        <v>1700</v>
      </c>
      <c r="C12508" s="752">
        <v>5253</v>
      </c>
      <c r="D12508" s="343" t="s">
        <v>5388</v>
      </c>
      <c r="E12508" s="752" t="s">
        <v>445</v>
      </c>
      <c r="F12508" s="752" t="s">
        <v>1711</v>
      </c>
    </row>
    <row r="12509" spans="2:6" x14ac:dyDescent="0.35">
      <c r="B12509" s="752" t="s">
        <v>1700</v>
      </c>
      <c r="C12509" s="752">
        <v>5253</v>
      </c>
      <c r="D12509" s="343" t="s">
        <v>5387</v>
      </c>
      <c r="E12509" s="752" t="s">
        <v>445</v>
      </c>
      <c r="F12509" s="752" t="s">
        <v>1711</v>
      </c>
    </row>
    <row r="12510" spans="2:6" x14ac:dyDescent="0.35">
      <c r="B12510" s="752" t="s">
        <v>1700</v>
      </c>
      <c r="C12510" s="752">
        <v>5253</v>
      </c>
      <c r="D12510" s="343" t="s">
        <v>5386</v>
      </c>
      <c r="E12510" s="752" t="s">
        <v>445</v>
      </c>
      <c r="F12510" s="752" t="s">
        <v>1711</v>
      </c>
    </row>
    <row r="12511" spans="2:6" x14ac:dyDescent="0.35">
      <c r="B12511" s="752" t="s">
        <v>1700</v>
      </c>
      <c r="C12511" s="752">
        <v>5253</v>
      </c>
      <c r="D12511" s="343" t="s">
        <v>5385</v>
      </c>
      <c r="E12511" s="752" t="s">
        <v>445</v>
      </c>
      <c r="F12511" s="752" t="s">
        <v>1711</v>
      </c>
    </row>
    <row r="12512" spans="2:6" x14ac:dyDescent="0.35">
      <c r="B12512" s="752" t="s">
        <v>1700</v>
      </c>
      <c r="C12512" s="752">
        <v>5253</v>
      </c>
      <c r="D12512" s="343" t="s">
        <v>1898</v>
      </c>
      <c r="E12512" s="752" t="s">
        <v>445</v>
      </c>
      <c r="F12512" s="752" t="s">
        <v>1711</v>
      </c>
    </row>
    <row r="12513" spans="2:6" x14ac:dyDescent="0.35">
      <c r="B12513" s="752" t="s">
        <v>1700</v>
      </c>
      <c r="C12513" s="752">
        <v>5253</v>
      </c>
      <c r="D12513" s="343" t="s">
        <v>5384</v>
      </c>
      <c r="E12513" s="752" t="s">
        <v>445</v>
      </c>
      <c r="F12513" s="752" t="s">
        <v>1711</v>
      </c>
    </row>
    <row r="12514" spans="2:6" x14ac:dyDescent="0.35">
      <c r="B12514" s="752" t="s">
        <v>1700</v>
      </c>
      <c r="C12514" s="752">
        <v>5253</v>
      </c>
      <c r="D12514" s="343" t="s">
        <v>5383</v>
      </c>
      <c r="E12514" s="752" t="s">
        <v>445</v>
      </c>
      <c r="F12514" s="752" t="s">
        <v>1711</v>
      </c>
    </row>
    <row r="12515" spans="2:6" x14ac:dyDescent="0.35">
      <c r="B12515" s="752" t="s">
        <v>1700</v>
      </c>
      <c r="C12515" s="752">
        <v>5253</v>
      </c>
      <c r="D12515" s="343" t="s">
        <v>5382</v>
      </c>
      <c r="E12515" s="752" t="s">
        <v>445</v>
      </c>
      <c r="F12515" s="752" t="s">
        <v>1711</v>
      </c>
    </row>
    <row r="12516" spans="2:6" x14ac:dyDescent="0.35">
      <c r="B12516" s="752" t="s">
        <v>1700</v>
      </c>
      <c r="C12516" s="752">
        <v>5253</v>
      </c>
      <c r="D12516" s="343" t="s">
        <v>5381</v>
      </c>
      <c r="E12516" s="752" t="s">
        <v>445</v>
      </c>
      <c r="F12516" s="752" t="s">
        <v>1711</v>
      </c>
    </row>
    <row r="12517" spans="2:6" x14ac:dyDescent="0.35">
      <c r="B12517" s="752" t="s">
        <v>1700</v>
      </c>
      <c r="C12517" s="752">
        <v>5253</v>
      </c>
      <c r="D12517" s="343" t="s">
        <v>5380</v>
      </c>
      <c r="E12517" s="752" t="s">
        <v>445</v>
      </c>
      <c r="F12517" s="752" t="s">
        <v>1711</v>
      </c>
    </row>
    <row r="12518" spans="2:6" x14ac:dyDescent="0.35">
      <c r="B12518" s="752" t="s">
        <v>1700</v>
      </c>
      <c r="C12518" s="752">
        <v>5254</v>
      </c>
      <c r="D12518" s="343" t="s">
        <v>5379</v>
      </c>
      <c r="E12518" s="752" t="s">
        <v>445</v>
      </c>
      <c r="F12518" s="752" t="s">
        <v>1698</v>
      </c>
    </row>
    <row r="12519" spans="2:6" x14ac:dyDescent="0.35">
      <c r="B12519" s="752" t="s">
        <v>1700</v>
      </c>
      <c r="C12519" s="752">
        <v>5254</v>
      </c>
      <c r="D12519" s="343" t="s">
        <v>5378</v>
      </c>
      <c r="E12519" s="752" t="s">
        <v>445</v>
      </c>
      <c r="F12519" s="752" t="s">
        <v>1698</v>
      </c>
    </row>
    <row r="12520" spans="2:6" x14ac:dyDescent="0.35">
      <c r="B12520" s="752" t="s">
        <v>1700</v>
      </c>
      <c r="C12520" s="752">
        <v>5254</v>
      </c>
      <c r="D12520" s="343" t="s">
        <v>5377</v>
      </c>
      <c r="E12520" s="752" t="s">
        <v>445</v>
      </c>
      <c r="F12520" s="752" t="s">
        <v>1698</v>
      </c>
    </row>
    <row r="12521" spans="2:6" x14ac:dyDescent="0.35">
      <c r="B12521" s="752" t="s">
        <v>1700</v>
      </c>
      <c r="C12521" s="752">
        <v>5254</v>
      </c>
      <c r="D12521" s="343" t="s">
        <v>5376</v>
      </c>
      <c r="E12521" s="752" t="s">
        <v>445</v>
      </c>
      <c r="F12521" s="752" t="s">
        <v>1698</v>
      </c>
    </row>
    <row r="12522" spans="2:6" x14ac:dyDescent="0.35">
      <c r="B12522" s="752" t="s">
        <v>1700</v>
      </c>
      <c r="C12522" s="752">
        <v>5254</v>
      </c>
      <c r="D12522" s="343" t="s">
        <v>5375</v>
      </c>
      <c r="E12522" s="752" t="s">
        <v>445</v>
      </c>
      <c r="F12522" s="752" t="s">
        <v>1698</v>
      </c>
    </row>
    <row r="12523" spans="2:6" x14ac:dyDescent="0.35">
      <c r="B12523" s="752" t="s">
        <v>1700</v>
      </c>
      <c r="C12523" s="752">
        <v>5254</v>
      </c>
      <c r="D12523" s="343" t="s">
        <v>5374</v>
      </c>
      <c r="E12523" s="752" t="s">
        <v>445</v>
      </c>
      <c r="F12523" s="752" t="s">
        <v>1698</v>
      </c>
    </row>
    <row r="12524" spans="2:6" x14ac:dyDescent="0.35">
      <c r="B12524" s="752" t="s">
        <v>1700</v>
      </c>
      <c r="C12524" s="752">
        <v>5254</v>
      </c>
      <c r="D12524" s="343" t="s">
        <v>5373</v>
      </c>
      <c r="E12524" s="752" t="s">
        <v>445</v>
      </c>
      <c r="F12524" s="752" t="s">
        <v>1698</v>
      </c>
    </row>
    <row r="12525" spans="2:6" x14ac:dyDescent="0.35">
      <c r="B12525" s="752" t="s">
        <v>1700</v>
      </c>
      <c r="C12525" s="752">
        <v>5254</v>
      </c>
      <c r="D12525" s="343" t="s">
        <v>5372</v>
      </c>
      <c r="E12525" s="752" t="s">
        <v>445</v>
      </c>
      <c r="F12525" s="752" t="s">
        <v>1698</v>
      </c>
    </row>
    <row r="12526" spans="2:6" x14ac:dyDescent="0.35">
      <c r="B12526" s="752" t="s">
        <v>1700</v>
      </c>
      <c r="C12526" s="752">
        <v>5254</v>
      </c>
      <c r="D12526" s="343" t="s">
        <v>3176</v>
      </c>
      <c r="E12526" s="752" t="s">
        <v>445</v>
      </c>
      <c r="F12526" s="752" t="s">
        <v>1711</v>
      </c>
    </row>
    <row r="12527" spans="2:6" x14ac:dyDescent="0.35">
      <c r="B12527" s="752" t="s">
        <v>1700</v>
      </c>
      <c r="C12527" s="752">
        <v>5254</v>
      </c>
      <c r="D12527" s="343" t="s">
        <v>5371</v>
      </c>
      <c r="E12527" s="752" t="s">
        <v>445</v>
      </c>
      <c r="F12527" s="752" t="s">
        <v>1698</v>
      </c>
    </row>
    <row r="12528" spans="2:6" x14ac:dyDescent="0.35">
      <c r="B12528" s="752" t="s">
        <v>1700</v>
      </c>
      <c r="C12528" s="752">
        <v>5254</v>
      </c>
      <c r="D12528" s="343" t="s">
        <v>5370</v>
      </c>
      <c r="E12528" s="752" t="s">
        <v>445</v>
      </c>
      <c r="F12528" s="752" t="s">
        <v>1698</v>
      </c>
    </row>
    <row r="12529" spans="2:6" x14ac:dyDescent="0.35">
      <c r="B12529" s="752" t="s">
        <v>1700</v>
      </c>
      <c r="C12529" s="752">
        <v>5254</v>
      </c>
      <c r="D12529" s="343" t="s">
        <v>5369</v>
      </c>
      <c r="E12529" s="752" t="s">
        <v>445</v>
      </c>
      <c r="F12529" s="752" t="s">
        <v>1711</v>
      </c>
    </row>
    <row r="12530" spans="2:6" x14ac:dyDescent="0.35">
      <c r="B12530" s="752" t="s">
        <v>1700</v>
      </c>
      <c r="C12530" s="752">
        <v>5254</v>
      </c>
      <c r="D12530" s="343" t="s">
        <v>5368</v>
      </c>
      <c r="E12530" s="752" t="s">
        <v>445</v>
      </c>
      <c r="F12530" s="752" t="s">
        <v>1698</v>
      </c>
    </row>
    <row r="12531" spans="2:6" x14ac:dyDescent="0.35">
      <c r="B12531" s="752" t="s">
        <v>1700</v>
      </c>
      <c r="C12531" s="752">
        <v>5254</v>
      </c>
      <c r="D12531" s="343" t="s">
        <v>5367</v>
      </c>
      <c r="E12531" s="752" t="s">
        <v>445</v>
      </c>
      <c r="F12531" s="752" t="s">
        <v>1698</v>
      </c>
    </row>
    <row r="12532" spans="2:6" x14ac:dyDescent="0.35">
      <c r="B12532" s="752" t="s">
        <v>1700</v>
      </c>
      <c r="C12532" s="752">
        <v>5255</v>
      </c>
      <c r="D12532" s="343" t="s">
        <v>5366</v>
      </c>
      <c r="E12532" s="752" t="s">
        <v>445</v>
      </c>
      <c r="F12532" s="752" t="s">
        <v>1711</v>
      </c>
    </row>
    <row r="12533" spans="2:6" x14ac:dyDescent="0.35">
      <c r="B12533" s="752" t="s">
        <v>1700</v>
      </c>
      <c r="C12533" s="752">
        <v>5255</v>
      </c>
      <c r="D12533" s="343" t="s">
        <v>5365</v>
      </c>
      <c r="E12533" s="752" t="s">
        <v>445</v>
      </c>
      <c r="F12533" s="752" t="s">
        <v>1711</v>
      </c>
    </row>
    <row r="12534" spans="2:6" x14ac:dyDescent="0.35">
      <c r="B12534" s="752" t="s">
        <v>1700</v>
      </c>
      <c r="C12534" s="752">
        <v>5255</v>
      </c>
      <c r="D12534" s="343" t="s">
        <v>5364</v>
      </c>
      <c r="E12534" s="752" t="s">
        <v>445</v>
      </c>
      <c r="F12534" s="752" t="s">
        <v>1711</v>
      </c>
    </row>
    <row r="12535" spans="2:6" x14ac:dyDescent="0.35">
      <c r="B12535" s="752" t="s">
        <v>1700</v>
      </c>
      <c r="C12535" s="752">
        <v>5255</v>
      </c>
      <c r="D12535" s="343" t="s">
        <v>5363</v>
      </c>
      <c r="E12535" s="752" t="s">
        <v>445</v>
      </c>
      <c r="F12535" s="752" t="s">
        <v>1711</v>
      </c>
    </row>
    <row r="12536" spans="2:6" x14ac:dyDescent="0.35">
      <c r="B12536" s="752" t="s">
        <v>1700</v>
      </c>
      <c r="C12536" s="752">
        <v>5255</v>
      </c>
      <c r="D12536" s="343" t="s">
        <v>5362</v>
      </c>
      <c r="E12536" s="752" t="s">
        <v>445</v>
      </c>
      <c r="F12536" s="752" t="s">
        <v>1711</v>
      </c>
    </row>
    <row r="12537" spans="2:6" x14ac:dyDescent="0.35">
      <c r="B12537" s="752" t="s">
        <v>1700</v>
      </c>
      <c r="C12537" s="752">
        <v>5255</v>
      </c>
      <c r="D12537" s="343" t="s">
        <v>5361</v>
      </c>
      <c r="E12537" s="752" t="s">
        <v>445</v>
      </c>
      <c r="F12537" s="752" t="s">
        <v>1711</v>
      </c>
    </row>
    <row r="12538" spans="2:6" x14ac:dyDescent="0.35">
      <c r="B12538" s="752" t="s">
        <v>1700</v>
      </c>
      <c r="C12538" s="752">
        <v>5255</v>
      </c>
      <c r="D12538" s="343" t="s">
        <v>5360</v>
      </c>
      <c r="E12538" s="752" t="s">
        <v>445</v>
      </c>
      <c r="F12538" s="752" t="s">
        <v>1711</v>
      </c>
    </row>
    <row r="12539" spans="2:6" x14ac:dyDescent="0.35">
      <c r="B12539" s="752" t="s">
        <v>1700</v>
      </c>
      <c r="C12539" s="752">
        <v>5255</v>
      </c>
      <c r="D12539" s="343" t="s">
        <v>5359</v>
      </c>
      <c r="E12539" s="752" t="s">
        <v>445</v>
      </c>
      <c r="F12539" s="752" t="s">
        <v>1711</v>
      </c>
    </row>
    <row r="12540" spans="2:6" x14ac:dyDescent="0.35">
      <c r="B12540" s="752" t="s">
        <v>1700</v>
      </c>
      <c r="C12540" s="752">
        <v>5255</v>
      </c>
      <c r="D12540" s="343" t="s">
        <v>5358</v>
      </c>
      <c r="E12540" s="752" t="s">
        <v>445</v>
      </c>
      <c r="F12540" s="752" t="s">
        <v>1711</v>
      </c>
    </row>
    <row r="12541" spans="2:6" x14ac:dyDescent="0.35">
      <c r="B12541" s="752" t="s">
        <v>1700</v>
      </c>
      <c r="C12541" s="752">
        <v>5255</v>
      </c>
      <c r="D12541" s="343" t="s">
        <v>3499</v>
      </c>
      <c r="E12541" s="752" t="s">
        <v>445</v>
      </c>
      <c r="F12541" s="752" t="s">
        <v>1711</v>
      </c>
    </row>
    <row r="12542" spans="2:6" x14ac:dyDescent="0.35">
      <c r="B12542" s="752" t="s">
        <v>1700</v>
      </c>
      <c r="C12542" s="752">
        <v>5255</v>
      </c>
      <c r="D12542" s="343" t="s">
        <v>5357</v>
      </c>
      <c r="E12542" s="752" t="s">
        <v>445</v>
      </c>
      <c r="F12542" s="752" t="s">
        <v>1711</v>
      </c>
    </row>
    <row r="12543" spans="2:6" x14ac:dyDescent="0.35">
      <c r="B12543" s="752" t="s">
        <v>1700</v>
      </c>
      <c r="C12543" s="752">
        <v>5255</v>
      </c>
      <c r="D12543" s="343" t="s">
        <v>5356</v>
      </c>
      <c r="E12543" s="752" t="s">
        <v>445</v>
      </c>
      <c r="F12543" s="752" t="s">
        <v>1711</v>
      </c>
    </row>
    <row r="12544" spans="2:6" x14ac:dyDescent="0.35">
      <c r="B12544" s="752" t="s">
        <v>1700</v>
      </c>
      <c r="C12544" s="752">
        <v>5255</v>
      </c>
      <c r="D12544" s="343" t="s">
        <v>5355</v>
      </c>
      <c r="E12544" s="752" t="s">
        <v>445</v>
      </c>
      <c r="F12544" s="752" t="s">
        <v>1711</v>
      </c>
    </row>
    <row r="12545" spans="2:6" x14ac:dyDescent="0.35">
      <c r="B12545" s="752" t="s">
        <v>1700</v>
      </c>
      <c r="C12545" s="752">
        <v>5255</v>
      </c>
      <c r="D12545" s="343" t="s">
        <v>5354</v>
      </c>
      <c r="E12545" s="752" t="s">
        <v>445</v>
      </c>
      <c r="F12545" s="752" t="s">
        <v>1711</v>
      </c>
    </row>
    <row r="12546" spans="2:6" x14ac:dyDescent="0.35">
      <c r="B12546" s="752" t="s">
        <v>1700</v>
      </c>
      <c r="C12546" s="752">
        <v>5255</v>
      </c>
      <c r="D12546" s="343" t="s">
        <v>5353</v>
      </c>
      <c r="E12546" s="752" t="s">
        <v>445</v>
      </c>
      <c r="F12546" s="752" t="s">
        <v>1711</v>
      </c>
    </row>
    <row r="12547" spans="2:6" x14ac:dyDescent="0.35">
      <c r="B12547" s="752" t="s">
        <v>1700</v>
      </c>
      <c r="C12547" s="752">
        <v>5255</v>
      </c>
      <c r="D12547" s="343" t="s">
        <v>2816</v>
      </c>
      <c r="E12547" s="752" t="s">
        <v>445</v>
      </c>
      <c r="F12547" s="752" t="s">
        <v>1711</v>
      </c>
    </row>
    <row r="12548" spans="2:6" x14ac:dyDescent="0.35">
      <c r="B12548" s="752" t="s">
        <v>1700</v>
      </c>
      <c r="C12548" s="752">
        <v>5255</v>
      </c>
      <c r="D12548" s="343" t="s">
        <v>5352</v>
      </c>
      <c r="E12548" s="752" t="s">
        <v>445</v>
      </c>
      <c r="F12548" s="752" t="s">
        <v>1711</v>
      </c>
    </row>
    <row r="12549" spans="2:6" x14ac:dyDescent="0.35">
      <c r="B12549" s="752" t="s">
        <v>1700</v>
      </c>
      <c r="C12549" s="752">
        <v>5255</v>
      </c>
      <c r="D12549" s="343" t="s">
        <v>5351</v>
      </c>
      <c r="E12549" s="752" t="s">
        <v>445</v>
      </c>
      <c r="F12549" s="752" t="s">
        <v>1711</v>
      </c>
    </row>
    <row r="12550" spans="2:6" x14ac:dyDescent="0.35">
      <c r="B12550" s="752" t="s">
        <v>1700</v>
      </c>
      <c r="C12550" s="752">
        <v>5255</v>
      </c>
      <c r="D12550" s="343" t="s">
        <v>5350</v>
      </c>
      <c r="E12550" s="752" t="s">
        <v>445</v>
      </c>
      <c r="F12550" s="752" t="s">
        <v>1711</v>
      </c>
    </row>
    <row r="12551" spans="2:6" x14ac:dyDescent="0.35">
      <c r="B12551" s="752" t="s">
        <v>1700</v>
      </c>
      <c r="C12551" s="752">
        <v>5256</v>
      </c>
      <c r="D12551" s="343" t="s">
        <v>5349</v>
      </c>
      <c r="E12551" s="752" t="s">
        <v>445</v>
      </c>
      <c r="F12551" s="752" t="s">
        <v>1698</v>
      </c>
    </row>
    <row r="12552" spans="2:6" x14ac:dyDescent="0.35">
      <c r="B12552" s="752" t="s">
        <v>1700</v>
      </c>
      <c r="C12552" s="752">
        <v>5256</v>
      </c>
      <c r="D12552" s="343" t="s">
        <v>5348</v>
      </c>
      <c r="E12552" s="752" t="s">
        <v>445</v>
      </c>
      <c r="F12552" s="752" t="s">
        <v>1698</v>
      </c>
    </row>
    <row r="12553" spans="2:6" x14ac:dyDescent="0.35">
      <c r="B12553" s="752" t="s">
        <v>1700</v>
      </c>
      <c r="C12553" s="752">
        <v>5256</v>
      </c>
      <c r="D12553" s="343" t="s">
        <v>5347</v>
      </c>
      <c r="E12553" s="752" t="s">
        <v>445</v>
      </c>
      <c r="F12553" s="752" t="s">
        <v>1698</v>
      </c>
    </row>
    <row r="12554" spans="2:6" x14ac:dyDescent="0.35">
      <c r="B12554" s="752" t="s">
        <v>1700</v>
      </c>
      <c r="C12554" s="752">
        <v>5256</v>
      </c>
      <c r="D12554" s="343" t="s">
        <v>5346</v>
      </c>
      <c r="E12554" s="752" t="s">
        <v>445</v>
      </c>
      <c r="F12554" s="752" t="s">
        <v>1698</v>
      </c>
    </row>
    <row r="12555" spans="2:6" x14ac:dyDescent="0.35">
      <c r="B12555" s="752" t="s">
        <v>1700</v>
      </c>
      <c r="C12555" s="752">
        <v>5256</v>
      </c>
      <c r="D12555" s="343" t="s">
        <v>5345</v>
      </c>
      <c r="E12555" s="752" t="s">
        <v>445</v>
      </c>
      <c r="F12555" s="752" t="s">
        <v>1698</v>
      </c>
    </row>
    <row r="12556" spans="2:6" x14ac:dyDescent="0.35">
      <c r="B12556" s="752" t="s">
        <v>1700</v>
      </c>
      <c r="C12556" s="752">
        <v>5259</v>
      </c>
      <c r="D12556" s="343" t="s">
        <v>5344</v>
      </c>
      <c r="E12556" s="752" t="s">
        <v>445</v>
      </c>
      <c r="F12556" s="752" t="s">
        <v>1698</v>
      </c>
    </row>
    <row r="12557" spans="2:6" x14ac:dyDescent="0.35">
      <c r="B12557" s="752" t="s">
        <v>1700</v>
      </c>
      <c r="C12557" s="752">
        <v>5259</v>
      </c>
      <c r="D12557" s="343" t="s">
        <v>5343</v>
      </c>
      <c r="E12557" s="752" t="s">
        <v>445</v>
      </c>
      <c r="F12557" s="752" t="s">
        <v>1698</v>
      </c>
    </row>
    <row r="12558" spans="2:6" x14ac:dyDescent="0.35">
      <c r="B12558" s="752" t="s">
        <v>1700</v>
      </c>
      <c r="C12558" s="752">
        <v>5259</v>
      </c>
      <c r="D12558" s="343" t="s">
        <v>5342</v>
      </c>
      <c r="E12558" s="752" t="s">
        <v>445</v>
      </c>
      <c r="F12558" s="752" t="s">
        <v>1698</v>
      </c>
    </row>
    <row r="12559" spans="2:6" x14ac:dyDescent="0.35">
      <c r="B12559" s="752" t="s">
        <v>1700</v>
      </c>
      <c r="C12559" s="752">
        <v>5259</v>
      </c>
      <c r="D12559" s="343" t="s">
        <v>5341</v>
      </c>
      <c r="E12559" s="752" t="s">
        <v>445</v>
      </c>
      <c r="F12559" s="752" t="s">
        <v>1698</v>
      </c>
    </row>
    <row r="12560" spans="2:6" x14ac:dyDescent="0.35">
      <c r="B12560" s="752" t="s">
        <v>1700</v>
      </c>
      <c r="C12560" s="752">
        <v>5259</v>
      </c>
      <c r="D12560" s="343" t="s">
        <v>5340</v>
      </c>
      <c r="E12560" s="752" t="s">
        <v>445</v>
      </c>
      <c r="F12560" s="752" t="s">
        <v>1698</v>
      </c>
    </row>
    <row r="12561" spans="2:6" x14ac:dyDescent="0.35">
      <c r="B12561" s="752" t="s">
        <v>1700</v>
      </c>
      <c r="C12561" s="752">
        <v>5259</v>
      </c>
      <c r="D12561" s="343" t="s">
        <v>5339</v>
      </c>
      <c r="E12561" s="752" t="s">
        <v>445</v>
      </c>
      <c r="F12561" s="752" t="s">
        <v>1698</v>
      </c>
    </row>
    <row r="12562" spans="2:6" x14ac:dyDescent="0.35">
      <c r="B12562" s="752" t="s">
        <v>1700</v>
      </c>
      <c r="C12562" s="752">
        <v>5259</v>
      </c>
      <c r="D12562" s="343" t="s">
        <v>5338</v>
      </c>
      <c r="E12562" s="752" t="s">
        <v>445</v>
      </c>
      <c r="F12562" s="752" t="s">
        <v>1698</v>
      </c>
    </row>
    <row r="12563" spans="2:6" x14ac:dyDescent="0.35">
      <c r="B12563" s="752" t="s">
        <v>1700</v>
      </c>
      <c r="C12563" s="752">
        <v>5259</v>
      </c>
      <c r="D12563" s="343" t="s">
        <v>5337</v>
      </c>
      <c r="E12563" s="752" t="s">
        <v>445</v>
      </c>
      <c r="F12563" s="752" t="s">
        <v>1698</v>
      </c>
    </row>
    <row r="12564" spans="2:6" x14ac:dyDescent="0.35">
      <c r="B12564" s="752" t="s">
        <v>1700</v>
      </c>
      <c r="C12564" s="752">
        <v>5259</v>
      </c>
      <c r="D12564" s="343" t="s">
        <v>5336</v>
      </c>
      <c r="E12564" s="752" t="s">
        <v>445</v>
      </c>
      <c r="F12564" s="752" t="s">
        <v>1698</v>
      </c>
    </row>
    <row r="12565" spans="2:6" x14ac:dyDescent="0.35">
      <c r="B12565" s="752" t="s">
        <v>1700</v>
      </c>
      <c r="C12565" s="752">
        <v>5259</v>
      </c>
      <c r="D12565" s="343" t="s">
        <v>5335</v>
      </c>
      <c r="E12565" s="752" t="s">
        <v>445</v>
      </c>
      <c r="F12565" s="752" t="s">
        <v>1698</v>
      </c>
    </row>
    <row r="12566" spans="2:6" x14ac:dyDescent="0.35">
      <c r="B12566" s="752" t="s">
        <v>1700</v>
      </c>
      <c r="C12566" s="752">
        <v>5259</v>
      </c>
      <c r="D12566" s="343" t="s">
        <v>5331</v>
      </c>
      <c r="E12566" s="752" t="s">
        <v>445</v>
      </c>
      <c r="F12566" s="752" t="s">
        <v>1698</v>
      </c>
    </row>
    <row r="12567" spans="2:6" x14ac:dyDescent="0.35">
      <c r="B12567" s="752" t="s">
        <v>1700</v>
      </c>
      <c r="C12567" s="752">
        <v>5259</v>
      </c>
      <c r="D12567" s="343" t="s">
        <v>5334</v>
      </c>
      <c r="E12567" s="752" t="s">
        <v>445</v>
      </c>
      <c r="F12567" s="752" t="s">
        <v>1698</v>
      </c>
    </row>
    <row r="12568" spans="2:6" x14ac:dyDescent="0.35">
      <c r="B12568" s="752" t="s">
        <v>1700</v>
      </c>
      <c r="C12568" s="752">
        <v>5259</v>
      </c>
      <c r="D12568" s="343" t="s">
        <v>5333</v>
      </c>
      <c r="E12568" s="752" t="s">
        <v>445</v>
      </c>
      <c r="F12568" s="752" t="s">
        <v>1698</v>
      </c>
    </row>
    <row r="12569" spans="2:6" x14ac:dyDescent="0.35">
      <c r="B12569" s="752" t="s">
        <v>1700</v>
      </c>
      <c r="C12569" s="752">
        <v>5260</v>
      </c>
      <c r="D12569" s="343" t="s">
        <v>5332</v>
      </c>
      <c r="E12569" s="752" t="s">
        <v>445</v>
      </c>
      <c r="F12569" s="752" t="s">
        <v>1698</v>
      </c>
    </row>
    <row r="12570" spans="2:6" x14ac:dyDescent="0.35">
      <c r="B12570" s="752" t="s">
        <v>1700</v>
      </c>
      <c r="C12570" s="752">
        <v>5260</v>
      </c>
      <c r="D12570" s="343" t="s">
        <v>5331</v>
      </c>
      <c r="E12570" s="752" t="s">
        <v>445</v>
      </c>
      <c r="F12570" s="752" t="s">
        <v>1698</v>
      </c>
    </row>
    <row r="12571" spans="2:6" x14ac:dyDescent="0.35">
      <c r="B12571" s="752" t="s">
        <v>1700</v>
      </c>
      <c r="C12571" s="752">
        <v>5261</v>
      </c>
      <c r="D12571" s="343" t="s">
        <v>5330</v>
      </c>
      <c r="E12571" s="752" t="s">
        <v>445</v>
      </c>
      <c r="F12571" s="752" t="s">
        <v>1698</v>
      </c>
    </row>
    <row r="12572" spans="2:6" x14ac:dyDescent="0.35">
      <c r="B12572" s="752" t="s">
        <v>1700</v>
      </c>
      <c r="C12572" s="752">
        <v>5261</v>
      </c>
      <c r="D12572" s="343" t="s">
        <v>5329</v>
      </c>
      <c r="E12572" s="752" t="s">
        <v>445</v>
      </c>
      <c r="F12572" s="752" t="s">
        <v>1698</v>
      </c>
    </row>
    <row r="12573" spans="2:6" x14ac:dyDescent="0.35">
      <c r="B12573" s="752" t="s">
        <v>1700</v>
      </c>
      <c r="C12573" s="752">
        <v>5261</v>
      </c>
      <c r="D12573" s="343" t="s">
        <v>5328</v>
      </c>
      <c r="E12573" s="752" t="s">
        <v>445</v>
      </c>
      <c r="F12573" s="752" t="s">
        <v>1698</v>
      </c>
    </row>
    <row r="12574" spans="2:6" x14ac:dyDescent="0.35">
      <c r="B12574" s="752" t="s">
        <v>1700</v>
      </c>
      <c r="C12574" s="752">
        <v>5261</v>
      </c>
      <c r="D12574" s="343" t="s">
        <v>5327</v>
      </c>
      <c r="E12574" s="752" t="s">
        <v>445</v>
      </c>
      <c r="F12574" s="752" t="s">
        <v>1698</v>
      </c>
    </row>
    <row r="12575" spans="2:6" x14ac:dyDescent="0.35">
      <c r="B12575" s="752" t="s">
        <v>1700</v>
      </c>
      <c r="C12575" s="752">
        <v>5261</v>
      </c>
      <c r="D12575" s="343" t="s">
        <v>5326</v>
      </c>
      <c r="E12575" s="752" t="s">
        <v>445</v>
      </c>
      <c r="F12575" s="752" t="s">
        <v>1698</v>
      </c>
    </row>
    <row r="12576" spans="2:6" x14ac:dyDescent="0.35">
      <c r="B12576" s="752" t="s">
        <v>1700</v>
      </c>
      <c r="C12576" s="752">
        <v>5262</v>
      </c>
      <c r="D12576" s="343" t="s">
        <v>5325</v>
      </c>
      <c r="E12576" s="752" t="s">
        <v>445</v>
      </c>
      <c r="F12576" s="752" t="s">
        <v>1698</v>
      </c>
    </row>
    <row r="12577" spans="2:6" x14ac:dyDescent="0.35">
      <c r="B12577" s="752" t="s">
        <v>1700</v>
      </c>
      <c r="C12577" s="752">
        <v>5262</v>
      </c>
      <c r="D12577" s="343" t="s">
        <v>5324</v>
      </c>
      <c r="E12577" s="752" t="s">
        <v>445</v>
      </c>
      <c r="F12577" s="752" t="s">
        <v>1698</v>
      </c>
    </row>
    <row r="12578" spans="2:6" x14ac:dyDescent="0.35">
      <c r="B12578" s="752" t="s">
        <v>1700</v>
      </c>
      <c r="C12578" s="752">
        <v>5262</v>
      </c>
      <c r="D12578" s="343" t="s">
        <v>5323</v>
      </c>
      <c r="E12578" s="752" t="s">
        <v>445</v>
      </c>
      <c r="F12578" s="752" t="s">
        <v>1698</v>
      </c>
    </row>
    <row r="12579" spans="2:6" x14ac:dyDescent="0.35">
      <c r="B12579" s="752" t="s">
        <v>1700</v>
      </c>
      <c r="C12579" s="752">
        <v>5262</v>
      </c>
      <c r="D12579" s="343" t="s">
        <v>5322</v>
      </c>
      <c r="E12579" s="752" t="s">
        <v>445</v>
      </c>
      <c r="F12579" s="752" t="s">
        <v>1698</v>
      </c>
    </row>
    <row r="12580" spans="2:6" x14ac:dyDescent="0.35">
      <c r="B12580" s="752" t="s">
        <v>1700</v>
      </c>
      <c r="C12580" s="752">
        <v>5263</v>
      </c>
      <c r="D12580" s="343" t="s">
        <v>5321</v>
      </c>
      <c r="E12580" s="752" t="s">
        <v>445</v>
      </c>
      <c r="F12580" s="752" t="s">
        <v>1698</v>
      </c>
    </row>
    <row r="12581" spans="2:6" x14ac:dyDescent="0.35">
      <c r="B12581" s="752" t="s">
        <v>1700</v>
      </c>
      <c r="C12581" s="752">
        <v>5264</v>
      </c>
      <c r="D12581" s="343" t="s">
        <v>5320</v>
      </c>
      <c r="E12581" s="752" t="s">
        <v>445</v>
      </c>
      <c r="F12581" s="752" t="s">
        <v>1698</v>
      </c>
    </row>
    <row r="12582" spans="2:6" x14ac:dyDescent="0.35">
      <c r="B12582" s="752" t="s">
        <v>1700</v>
      </c>
      <c r="C12582" s="752">
        <v>5264</v>
      </c>
      <c r="D12582" s="343" t="s">
        <v>5319</v>
      </c>
      <c r="E12582" s="752" t="s">
        <v>445</v>
      </c>
      <c r="F12582" s="752" t="s">
        <v>1698</v>
      </c>
    </row>
    <row r="12583" spans="2:6" x14ac:dyDescent="0.35">
      <c r="B12583" s="752" t="s">
        <v>1700</v>
      </c>
      <c r="C12583" s="752">
        <v>5264</v>
      </c>
      <c r="D12583" s="343" t="s">
        <v>5318</v>
      </c>
      <c r="E12583" s="752" t="s">
        <v>445</v>
      </c>
      <c r="F12583" s="752" t="s">
        <v>1698</v>
      </c>
    </row>
    <row r="12584" spans="2:6" x14ac:dyDescent="0.35">
      <c r="B12584" s="752" t="s">
        <v>1700</v>
      </c>
      <c r="C12584" s="752">
        <v>5264</v>
      </c>
      <c r="D12584" s="343" t="s">
        <v>5317</v>
      </c>
      <c r="E12584" s="752" t="s">
        <v>445</v>
      </c>
      <c r="F12584" s="752" t="s">
        <v>1698</v>
      </c>
    </row>
    <row r="12585" spans="2:6" x14ac:dyDescent="0.35">
      <c r="B12585" s="752" t="s">
        <v>1700</v>
      </c>
      <c r="C12585" s="752">
        <v>5264</v>
      </c>
      <c r="D12585" s="343" t="s">
        <v>5316</v>
      </c>
      <c r="E12585" s="752" t="s">
        <v>445</v>
      </c>
      <c r="F12585" s="752" t="s">
        <v>1698</v>
      </c>
    </row>
    <row r="12586" spans="2:6" x14ac:dyDescent="0.35">
      <c r="B12586" s="752" t="s">
        <v>1700</v>
      </c>
      <c r="C12586" s="752">
        <v>5264</v>
      </c>
      <c r="D12586" s="343" t="s">
        <v>5315</v>
      </c>
      <c r="E12586" s="752" t="s">
        <v>445</v>
      </c>
      <c r="F12586" s="752" t="s">
        <v>1698</v>
      </c>
    </row>
    <row r="12587" spans="2:6" x14ac:dyDescent="0.35">
      <c r="B12587" s="752" t="s">
        <v>1700</v>
      </c>
      <c r="C12587" s="752">
        <v>5265</v>
      </c>
      <c r="D12587" s="343" t="s">
        <v>5314</v>
      </c>
      <c r="E12587" s="752" t="s">
        <v>445</v>
      </c>
      <c r="F12587" s="752" t="s">
        <v>1698</v>
      </c>
    </row>
    <row r="12588" spans="2:6" x14ac:dyDescent="0.35">
      <c r="B12588" s="752" t="s">
        <v>1700</v>
      </c>
      <c r="C12588" s="752">
        <v>5265</v>
      </c>
      <c r="D12588" s="343" t="s">
        <v>5313</v>
      </c>
      <c r="E12588" s="752" t="s">
        <v>445</v>
      </c>
      <c r="F12588" s="752" t="s">
        <v>1698</v>
      </c>
    </row>
    <row r="12589" spans="2:6" x14ac:dyDescent="0.35">
      <c r="B12589" s="752" t="s">
        <v>1700</v>
      </c>
      <c r="C12589" s="752">
        <v>5266</v>
      </c>
      <c r="D12589" s="343" t="s">
        <v>3710</v>
      </c>
      <c r="E12589" s="752" t="s">
        <v>445</v>
      </c>
      <c r="F12589" s="752" t="s">
        <v>1698</v>
      </c>
    </row>
    <row r="12590" spans="2:6" x14ac:dyDescent="0.35">
      <c r="B12590" s="752" t="s">
        <v>1700</v>
      </c>
      <c r="C12590" s="752">
        <v>5266</v>
      </c>
      <c r="D12590" s="343" t="s">
        <v>5312</v>
      </c>
      <c r="E12590" s="752" t="s">
        <v>445</v>
      </c>
      <c r="F12590" s="752" t="s">
        <v>1698</v>
      </c>
    </row>
    <row r="12591" spans="2:6" x14ac:dyDescent="0.35">
      <c r="B12591" s="752" t="s">
        <v>1700</v>
      </c>
      <c r="C12591" s="752">
        <v>5266</v>
      </c>
      <c r="D12591" s="343" t="s">
        <v>5311</v>
      </c>
      <c r="E12591" s="752" t="s">
        <v>445</v>
      </c>
      <c r="F12591" s="752" t="s">
        <v>1698</v>
      </c>
    </row>
    <row r="12592" spans="2:6" x14ac:dyDescent="0.35">
      <c r="B12592" s="752" t="s">
        <v>1700</v>
      </c>
      <c r="C12592" s="752">
        <v>5266</v>
      </c>
      <c r="D12592" s="343" t="s">
        <v>5310</v>
      </c>
      <c r="E12592" s="752" t="s">
        <v>445</v>
      </c>
      <c r="F12592" s="752" t="s">
        <v>1698</v>
      </c>
    </row>
    <row r="12593" spans="2:6" x14ac:dyDescent="0.35">
      <c r="B12593" s="752" t="s">
        <v>1700</v>
      </c>
      <c r="C12593" s="752">
        <v>5267</v>
      </c>
      <c r="D12593" s="343" t="s">
        <v>5309</v>
      </c>
      <c r="E12593" s="752" t="s">
        <v>445</v>
      </c>
      <c r="F12593" s="752" t="s">
        <v>1698</v>
      </c>
    </row>
    <row r="12594" spans="2:6" x14ac:dyDescent="0.35">
      <c r="B12594" s="752" t="s">
        <v>1700</v>
      </c>
      <c r="C12594" s="752">
        <v>5267</v>
      </c>
      <c r="D12594" s="343" t="s">
        <v>5308</v>
      </c>
      <c r="E12594" s="752" t="s">
        <v>445</v>
      </c>
      <c r="F12594" s="752" t="s">
        <v>1698</v>
      </c>
    </row>
    <row r="12595" spans="2:6" x14ac:dyDescent="0.35">
      <c r="B12595" s="752" t="s">
        <v>1700</v>
      </c>
      <c r="C12595" s="752">
        <v>5267</v>
      </c>
      <c r="D12595" s="343" t="s">
        <v>5307</v>
      </c>
      <c r="E12595" s="752" t="s">
        <v>445</v>
      </c>
      <c r="F12595" s="752" t="s">
        <v>1698</v>
      </c>
    </row>
    <row r="12596" spans="2:6" x14ac:dyDescent="0.35">
      <c r="B12596" s="752" t="s">
        <v>1700</v>
      </c>
      <c r="C12596" s="752">
        <v>5267</v>
      </c>
      <c r="D12596" s="343" t="s">
        <v>5306</v>
      </c>
      <c r="E12596" s="752" t="s">
        <v>445</v>
      </c>
      <c r="F12596" s="752" t="s">
        <v>1698</v>
      </c>
    </row>
    <row r="12597" spans="2:6" x14ac:dyDescent="0.35">
      <c r="B12597" s="752" t="s">
        <v>1700</v>
      </c>
      <c r="C12597" s="752">
        <v>5267</v>
      </c>
      <c r="D12597" s="343" t="s">
        <v>5305</v>
      </c>
      <c r="E12597" s="752" t="s">
        <v>445</v>
      </c>
      <c r="F12597" s="752" t="s">
        <v>1698</v>
      </c>
    </row>
    <row r="12598" spans="2:6" x14ac:dyDescent="0.35">
      <c r="B12598" s="752" t="s">
        <v>1700</v>
      </c>
      <c r="C12598" s="752">
        <v>5267</v>
      </c>
      <c r="D12598" s="343" t="s">
        <v>5304</v>
      </c>
      <c r="E12598" s="752" t="s">
        <v>445</v>
      </c>
      <c r="F12598" s="752" t="s">
        <v>1698</v>
      </c>
    </row>
    <row r="12599" spans="2:6" x14ac:dyDescent="0.35">
      <c r="B12599" s="752" t="s">
        <v>1700</v>
      </c>
      <c r="C12599" s="752">
        <v>5267</v>
      </c>
      <c r="D12599" s="343" t="s">
        <v>5303</v>
      </c>
      <c r="E12599" s="752" t="s">
        <v>445</v>
      </c>
      <c r="F12599" s="752" t="s">
        <v>1698</v>
      </c>
    </row>
    <row r="12600" spans="2:6" x14ac:dyDescent="0.35">
      <c r="B12600" s="752" t="s">
        <v>1700</v>
      </c>
      <c r="C12600" s="752">
        <v>5267</v>
      </c>
      <c r="D12600" s="343" t="s">
        <v>5302</v>
      </c>
      <c r="E12600" s="752" t="s">
        <v>445</v>
      </c>
      <c r="F12600" s="752" t="s">
        <v>1698</v>
      </c>
    </row>
    <row r="12601" spans="2:6" x14ac:dyDescent="0.35">
      <c r="B12601" s="752" t="s">
        <v>1700</v>
      </c>
      <c r="C12601" s="752">
        <v>5267</v>
      </c>
      <c r="D12601" s="343" t="s">
        <v>5301</v>
      </c>
      <c r="E12601" s="752" t="s">
        <v>445</v>
      </c>
      <c r="F12601" s="752" t="s">
        <v>1698</v>
      </c>
    </row>
    <row r="12602" spans="2:6" x14ac:dyDescent="0.35">
      <c r="B12602" s="752" t="s">
        <v>1700</v>
      </c>
      <c r="C12602" s="752">
        <v>5267</v>
      </c>
      <c r="D12602" s="343" t="s">
        <v>5300</v>
      </c>
      <c r="E12602" s="752" t="s">
        <v>445</v>
      </c>
      <c r="F12602" s="752" t="s">
        <v>1698</v>
      </c>
    </row>
    <row r="12603" spans="2:6" x14ac:dyDescent="0.35">
      <c r="B12603" s="752" t="s">
        <v>1700</v>
      </c>
      <c r="C12603" s="752">
        <v>5267</v>
      </c>
      <c r="D12603" s="343" t="s">
        <v>5299</v>
      </c>
      <c r="E12603" s="752" t="s">
        <v>445</v>
      </c>
      <c r="F12603" s="752" t="s">
        <v>1698</v>
      </c>
    </row>
    <row r="12604" spans="2:6" x14ac:dyDescent="0.35">
      <c r="B12604" s="752" t="s">
        <v>1700</v>
      </c>
      <c r="C12604" s="752">
        <v>5267</v>
      </c>
      <c r="D12604" s="343" t="s">
        <v>5298</v>
      </c>
      <c r="E12604" s="752" t="s">
        <v>445</v>
      </c>
      <c r="F12604" s="752" t="s">
        <v>1698</v>
      </c>
    </row>
    <row r="12605" spans="2:6" x14ac:dyDescent="0.35">
      <c r="B12605" s="752" t="s">
        <v>1700</v>
      </c>
      <c r="C12605" s="752">
        <v>5268</v>
      </c>
      <c r="D12605" s="343" t="s">
        <v>5297</v>
      </c>
      <c r="E12605" s="752" t="s">
        <v>445</v>
      </c>
      <c r="F12605" s="752" t="s">
        <v>1698</v>
      </c>
    </row>
    <row r="12606" spans="2:6" x14ac:dyDescent="0.35">
      <c r="B12606" s="752" t="s">
        <v>1700</v>
      </c>
      <c r="C12606" s="752">
        <v>5268</v>
      </c>
      <c r="D12606" s="343" t="s">
        <v>5296</v>
      </c>
      <c r="E12606" s="752" t="s">
        <v>445</v>
      </c>
      <c r="F12606" s="752" t="s">
        <v>1698</v>
      </c>
    </row>
    <row r="12607" spans="2:6" x14ac:dyDescent="0.35">
      <c r="B12607" s="752" t="s">
        <v>1700</v>
      </c>
      <c r="C12607" s="752">
        <v>5268</v>
      </c>
      <c r="D12607" s="343" t="s">
        <v>5295</v>
      </c>
      <c r="E12607" s="752" t="s">
        <v>445</v>
      </c>
      <c r="F12607" s="752" t="s">
        <v>1698</v>
      </c>
    </row>
    <row r="12608" spans="2:6" x14ac:dyDescent="0.35">
      <c r="B12608" s="752" t="s">
        <v>1700</v>
      </c>
      <c r="C12608" s="752">
        <v>5268</v>
      </c>
      <c r="D12608" s="343" t="s">
        <v>5294</v>
      </c>
      <c r="E12608" s="752" t="s">
        <v>445</v>
      </c>
      <c r="F12608" s="752" t="s">
        <v>1698</v>
      </c>
    </row>
    <row r="12609" spans="2:6" x14ac:dyDescent="0.35">
      <c r="B12609" s="752" t="s">
        <v>1700</v>
      </c>
      <c r="C12609" s="752">
        <v>5268</v>
      </c>
      <c r="D12609" s="343" t="s">
        <v>5293</v>
      </c>
      <c r="E12609" s="752" t="s">
        <v>445</v>
      </c>
      <c r="F12609" s="752" t="s">
        <v>1698</v>
      </c>
    </row>
    <row r="12610" spans="2:6" x14ac:dyDescent="0.35">
      <c r="B12610" s="752" t="s">
        <v>1700</v>
      </c>
      <c r="C12610" s="752">
        <v>5268</v>
      </c>
      <c r="D12610" s="343" t="s">
        <v>5292</v>
      </c>
      <c r="E12610" s="752" t="s">
        <v>445</v>
      </c>
      <c r="F12610" s="752" t="s">
        <v>1698</v>
      </c>
    </row>
    <row r="12611" spans="2:6" x14ac:dyDescent="0.35">
      <c r="B12611" s="752" t="s">
        <v>1700</v>
      </c>
      <c r="C12611" s="752">
        <v>5268</v>
      </c>
      <c r="D12611" s="343" t="s">
        <v>5291</v>
      </c>
      <c r="E12611" s="752" t="s">
        <v>445</v>
      </c>
      <c r="F12611" s="752" t="s">
        <v>1698</v>
      </c>
    </row>
    <row r="12612" spans="2:6" x14ac:dyDescent="0.35">
      <c r="B12612" s="752" t="s">
        <v>1700</v>
      </c>
      <c r="C12612" s="752">
        <v>5268</v>
      </c>
      <c r="D12612" s="343" t="s">
        <v>5290</v>
      </c>
      <c r="E12612" s="752" t="s">
        <v>445</v>
      </c>
      <c r="F12612" s="752" t="s">
        <v>1698</v>
      </c>
    </row>
    <row r="12613" spans="2:6" x14ac:dyDescent="0.35">
      <c r="B12613" s="752" t="s">
        <v>1700</v>
      </c>
      <c r="C12613" s="752">
        <v>5269</v>
      </c>
      <c r="D12613" s="343" t="s">
        <v>5289</v>
      </c>
      <c r="E12613" s="752" t="s">
        <v>445</v>
      </c>
      <c r="F12613" s="752" t="s">
        <v>1698</v>
      </c>
    </row>
    <row r="12614" spans="2:6" x14ac:dyDescent="0.35">
      <c r="B12614" s="752" t="s">
        <v>1700</v>
      </c>
      <c r="C12614" s="752">
        <v>5269</v>
      </c>
      <c r="D12614" s="343" t="s">
        <v>5288</v>
      </c>
      <c r="E12614" s="752" t="s">
        <v>445</v>
      </c>
      <c r="F12614" s="752" t="s">
        <v>1698</v>
      </c>
    </row>
    <row r="12615" spans="2:6" x14ac:dyDescent="0.35">
      <c r="B12615" s="752" t="s">
        <v>1700</v>
      </c>
      <c r="C12615" s="752">
        <v>5269</v>
      </c>
      <c r="D12615" s="343" t="s">
        <v>5287</v>
      </c>
      <c r="E12615" s="752" t="s">
        <v>445</v>
      </c>
      <c r="F12615" s="752" t="s">
        <v>1698</v>
      </c>
    </row>
    <row r="12616" spans="2:6" x14ac:dyDescent="0.35">
      <c r="B12616" s="752" t="s">
        <v>1700</v>
      </c>
      <c r="C12616" s="752">
        <v>5270</v>
      </c>
      <c r="D12616" s="343" t="s">
        <v>3730</v>
      </c>
      <c r="E12616" s="752" t="s">
        <v>445</v>
      </c>
      <c r="F12616" s="752" t="s">
        <v>1698</v>
      </c>
    </row>
    <row r="12617" spans="2:6" x14ac:dyDescent="0.35">
      <c r="B12617" s="752" t="s">
        <v>1700</v>
      </c>
      <c r="C12617" s="752">
        <v>5270</v>
      </c>
      <c r="D12617" s="343" t="s">
        <v>5286</v>
      </c>
      <c r="E12617" s="752" t="s">
        <v>445</v>
      </c>
      <c r="F12617" s="752" t="s">
        <v>1698</v>
      </c>
    </row>
    <row r="12618" spans="2:6" x14ac:dyDescent="0.35">
      <c r="B12618" s="752" t="s">
        <v>1700</v>
      </c>
      <c r="C12618" s="752">
        <v>5270</v>
      </c>
      <c r="D12618" s="343" t="s">
        <v>5285</v>
      </c>
      <c r="E12618" s="752" t="s">
        <v>445</v>
      </c>
      <c r="F12618" s="752" t="s">
        <v>1698</v>
      </c>
    </row>
    <row r="12619" spans="2:6" x14ac:dyDescent="0.35">
      <c r="B12619" s="752" t="s">
        <v>1700</v>
      </c>
      <c r="C12619" s="752">
        <v>5270</v>
      </c>
      <c r="D12619" s="343" t="s">
        <v>5284</v>
      </c>
      <c r="E12619" s="752" t="s">
        <v>445</v>
      </c>
      <c r="F12619" s="752" t="s">
        <v>1698</v>
      </c>
    </row>
    <row r="12620" spans="2:6" x14ac:dyDescent="0.35">
      <c r="B12620" s="752" t="s">
        <v>1700</v>
      </c>
      <c r="C12620" s="752">
        <v>5270</v>
      </c>
      <c r="D12620" s="343" t="s">
        <v>5283</v>
      </c>
      <c r="E12620" s="752" t="s">
        <v>445</v>
      </c>
      <c r="F12620" s="752" t="s">
        <v>1698</v>
      </c>
    </row>
    <row r="12621" spans="2:6" x14ac:dyDescent="0.35">
      <c r="B12621" s="752" t="s">
        <v>1700</v>
      </c>
      <c r="C12621" s="752">
        <v>5270</v>
      </c>
      <c r="D12621" s="343" t="s">
        <v>5282</v>
      </c>
      <c r="E12621" s="752" t="s">
        <v>445</v>
      </c>
      <c r="F12621" s="752" t="s">
        <v>1698</v>
      </c>
    </row>
    <row r="12622" spans="2:6" x14ac:dyDescent="0.35">
      <c r="B12622" s="752" t="s">
        <v>1700</v>
      </c>
      <c r="C12622" s="752">
        <v>5271</v>
      </c>
      <c r="D12622" s="343" t="s">
        <v>5281</v>
      </c>
      <c r="E12622" s="752" t="s">
        <v>445</v>
      </c>
      <c r="F12622" s="752" t="s">
        <v>1698</v>
      </c>
    </row>
    <row r="12623" spans="2:6" x14ac:dyDescent="0.35">
      <c r="B12623" s="752" t="s">
        <v>1700</v>
      </c>
      <c r="C12623" s="752">
        <v>5271</v>
      </c>
      <c r="D12623" s="343" t="s">
        <v>5280</v>
      </c>
      <c r="E12623" s="752" t="s">
        <v>445</v>
      </c>
      <c r="F12623" s="752" t="s">
        <v>1698</v>
      </c>
    </row>
    <row r="12624" spans="2:6" x14ac:dyDescent="0.35">
      <c r="B12624" s="752" t="s">
        <v>1700</v>
      </c>
      <c r="C12624" s="752">
        <v>5271</v>
      </c>
      <c r="D12624" s="343" t="s">
        <v>5279</v>
      </c>
      <c r="E12624" s="752" t="s">
        <v>445</v>
      </c>
      <c r="F12624" s="752" t="s">
        <v>1698</v>
      </c>
    </row>
    <row r="12625" spans="2:6" x14ac:dyDescent="0.35">
      <c r="B12625" s="752" t="s">
        <v>1700</v>
      </c>
      <c r="C12625" s="752">
        <v>5271</v>
      </c>
      <c r="D12625" s="343" t="s">
        <v>5278</v>
      </c>
      <c r="E12625" s="752" t="s">
        <v>445</v>
      </c>
      <c r="F12625" s="752" t="s">
        <v>1698</v>
      </c>
    </row>
    <row r="12626" spans="2:6" x14ac:dyDescent="0.35">
      <c r="B12626" s="752" t="s">
        <v>1700</v>
      </c>
      <c r="C12626" s="752">
        <v>5271</v>
      </c>
      <c r="D12626" s="343" t="s">
        <v>5277</v>
      </c>
      <c r="E12626" s="752" t="s">
        <v>445</v>
      </c>
      <c r="F12626" s="752" t="s">
        <v>1698</v>
      </c>
    </row>
    <row r="12627" spans="2:6" x14ac:dyDescent="0.35">
      <c r="B12627" s="752" t="s">
        <v>1700</v>
      </c>
      <c r="C12627" s="752">
        <v>5271</v>
      </c>
      <c r="D12627" s="343" t="s">
        <v>5276</v>
      </c>
      <c r="E12627" s="752" t="s">
        <v>445</v>
      </c>
      <c r="F12627" s="752" t="s">
        <v>1698</v>
      </c>
    </row>
    <row r="12628" spans="2:6" x14ac:dyDescent="0.35">
      <c r="B12628" s="752" t="s">
        <v>1700</v>
      </c>
      <c r="C12628" s="752">
        <v>5271</v>
      </c>
      <c r="D12628" s="343" t="s">
        <v>5275</v>
      </c>
      <c r="E12628" s="752" t="s">
        <v>445</v>
      </c>
      <c r="F12628" s="752" t="s">
        <v>1698</v>
      </c>
    </row>
    <row r="12629" spans="2:6" x14ac:dyDescent="0.35">
      <c r="B12629" s="752" t="s">
        <v>1700</v>
      </c>
      <c r="C12629" s="752">
        <v>5271</v>
      </c>
      <c r="D12629" s="343" t="s">
        <v>5274</v>
      </c>
      <c r="E12629" s="752" t="s">
        <v>445</v>
      </c>
      <c r="F12629" s="752" t="s">
        <v>1698</v>
      </c>
    </row>
    <row r="12630" spans="2:6" x14ac:dyDescent="0.35">
      <c r="B12630" s="752" t="s">
        <v>1700</v>
      </c>
      <c r="C12630" s="752">
        <v>5271</v>
      </c>
      <c r="D12630" s="343" t="s">
        <v>5273</v>
      </c>
      <c r="E12630" s="752" t="s">
        <v>445</v>
      </c>
      <c r="F12630" s="752" t="s">
        <v>1698</v>
      </c>
    </row>
    <row r="12631" spans="2:6" x14ac:dyDescent="0.35">
      <c r="B12631" s="752" t="s">
        <v>1700</v>
      </c>
      <c r="C12631" s="752">
        <v>5271</v>
      </c>
      <c r="D12631" s="343" t="s">
        <v>5272</v>
      </c>
      <c r="E12631" s="752" t="s">
        <v>445</v>
      </c>
      <c r="F12631" s="752" t="s">
        <v>1698</v>
      </c>
    </row>
    <row r="12632" spans="2:6" x14ac:dyDescent="0.35">
      <c r="B12632" s="752" t="s">
        <v>1700</v>
      </c>
      <c r="C12632" s="752">
        <v>5271</v>
      </c>
      <c r="D12632" s="343" t="s">
        <v>5271</v>
      </c>
      <c r="E12632" s="752" t="s">
        <v>445</v>
      </c>
      <c r="F12632" s="752" t="s">
        <v>1711</v>
      </c>
    </row>
    <row r="12633" spans="2:6" x14ac:dyDescent="0.35">
      <c r="B12633" s="752" t="s">
        <v>1700</v>
      </c>
      <c r="C12633" s="752">
        <v>5271</v>
      </c>
      <c r="D12633" s="343" t="s">
        <v>5270</v>
      </c>
      <c r="E12633" s="752" t="s">
        <v>445</v>
      </c>
      <c r="F12633" s="752" t="s">
        <v>1698</v>
      </c>
    </row>
    <row r="12634" spans="2:6" x14ac:dyDescent="0.35">
      <c r="B12634" s="752" t="s">
        <v>1700</v>
      </c>
      <c r="C12634" s="752">
        <v>5271</v>
      </c>
      <c r="D12634" s="343" t="s">
        <v>5269</v>
      </c>
      <c r="E12634" s="752" t="s">
        <v>445</v>
      </c>
      <c r="F12634" s="752" t="s">
        <v>1698</v>
      </c>
    </row>
    <row r="12635" spans="2:6" x14ac:dyDescent="0.35">
      <c r="B12635" s="752" t="s">
        <v>1700</v>
      </c>
      <c r="C12635" s="752">
        <v>5271</v>
      </c>
      <c r="D12635" s="343" t="s">
        <v>5268</v>
      </c>
      <c r="E12635" s="752" t="s">
        <v>445</v>
      </c>
      <c r="F12635" s="752" t="s">
        <v>1698</v>
      </c>
    </row>
    <row r="12636" spans="2:6" x14ac:dyDescent="0.35">
      <c r="B12636" s="752" t="s">
        <v>1700</v>
      </c>
      <c r="C12636" s="752">
        <v>5271</v>
      </c>
      <c r="D12636" s="343" t="s">
        <v>5267</v>
      </c>
      <c r="E12636" s="752" t="s">
        <v>445</v>
      </c>
      <c r="F12636" s="752" t="s">
        <v>1698</v>
      </c>
    </row>
    <row r="12637" spans="2:6" x14ac:dyDescent="0.35">
      <c r="B12637" s="752" t="s">
        <v>1700</v>
      </c>
      <c r="C12637" s="752">
        <v>5271</v>
      </c>
      <c r="D12637" s="343" t="s">
        <v>5266</v>
      </c>
      <c r="E12637" s="752" t="s">
        <v>445</v>
      </c>
      <c r="F12637" s="752" t="s">
        <v>1698</v>
      </c>
    </row>
    <row r="12638" spans="2:6" x14ac:dyDescent="0.35">
      <c r="B12638" s="752" t="s">
        <v>1700</v>
      </c>
      <c r="C12638" s="752">
        <v>5271</v>
      </c>
      <c r="D12638" s="343" t="s">
        <v>5265</v>
      </c>
      <c r="E12638" s="752" t="s">
        <v>445</v>
      </c>
      <c r="F12638" s="752" t="s">
        <v>1698</v>
      </c>
    </row>
    <row r="12639" spans="2:6" x14ac:dyDescent="0.35">
      <c r="B12639" s="752" t="s">
        <v>1700</v>
      </c>
      <c r="C12639" s="752">
        <v>5271</v>
      </c>
      <c r="D12639" s="343" t="s">
        <v>5264</v>
      </c>
      <c r="E12639" s="752" t="s">
        <v>445</v>
      </c>
      <c r="F12639" s="752" t="s">
        <v>1698</v>
      </c>
    </row>
    <row r="12640" spans="2:6" x14ac:dyDescent="0.35">
      <c r="B12640" s="752" t="s">
        <v>1700</v>
      </c>
      <c r="C12640" s="752">
        <v>5272</v>
      </c>
      <c r="D12640" s="343" t="s">
        <v>5263</v>
      </c>
      <c r="E12640" s="752" t="s">
        <v>445</v>
      </c>
      <c r="F12640" s="752" t="s">
        <v>1698</v>
      </c>
    </row>
    <row r="12641" spans="2:6" x14ac:dyDescent="0.35">
      <c r="B12641" s="752" t="s">
        <v>1700</v>
      </c>
      <c r="C12641" s="752">
        <v>5272</v>
      </c>
      <c r="D12641" s="343" t="s">
        <v>5262</v>
      </c>
      <c r="E12641" s="752" t="s">
        <v>445</v>
      </c>
      <c r="F12641" s="752" t="s">
        <v>1698</v>
      </c>
    </row>
    <row r="12642" spans="2:6" x14ac:dyDescent="0.35">
      <c r="B12642" s="752" t="s">
        <v>1700</v>
      </c>
      <c r="C12642" s="752">
        <v>5272</v>
      </c>
      <c r="D12642" s="343" t="s">
        <v>5261</v>
      </c>
      <c r="E12642" s="752" t="s">
        <v>445</v>
      </c>
      <c r="F12642" s="752" t="s">
        <v>1698</v>
      </c>
    </row>
    <row r="12643" spans="2:6" x14ac:dyDescent="0.35">
      <c r="B12643" s="752" t="s">
        <v>1700</v>
      </c>
      <c r="C12643" s="752">
        <v>5272</v>
      </c>
      <c r="D12643" s="343" t="s">
        <v>5260</v>
      </c>
      <c r="E12643" s="752" t="s">
        <v>445</v>
      </c>
      <c r="F12643" s="752" t="s">
        <v>1698</v>
      </c>
    </row>
    <row r="12644" spans="2:6" x14ac:dyDescent="0.35">
      <c r="B12644" s="752" t="s">
        <v>1700</v>
      </c>
      <c r="C12644" s="752">
        <v>5272</v>
      </c>
      <c r="D12644" s="343" t="s">
        <v>5259</v>
      </c>
      <c r="E12644" s="752" t="s">
        <v>445</v>
      </c>
      <c r="F12644" s="752" t="s">
        <v>1698</v>
      </c>
    </row>
    <row r="12645" spans="2:6" x14ac:dyDescent="0.35">
      <c r="B12645" s="752" t="s">
        <v>1700</v>
      </c>
      <c r="C12645" s="752">
        <v>5272</v>
      </c>
      <c r="D12645" s="343" t="s">
        <v>5258</v>
      </c>
      <c r="E12645" s="752" t="s">
        <v>445</v>
      </c>
      <c r="F12645" s="752" t="s">
        <v>1698</v>
      </c>
    </row>
    <row r="12646" spans="2:6" x14ac:dyDescent="0.35">
      <c r="B12646" s="752" t="s">
        <v>1700</v>
      </c>
      <c r="C12646" s="752">
        <v>5273</v>
      </c>
      <c r="D12646" s="343" t="s">
        <v>5257</v>
      </c>
      <c r="E12646" s="752" t="s">
        <v>445</v>
      </c>
      <c r="F12646" s="752" t="s">
        <v>1698</v>
      </c>
    </row>
    <row r="12647" spans="2:6" x14ac:dyDescent="0.35">
      <c r="B12647" s="752" t="s">
        <v>1700</v>
      </c>
      <c r="C12647" s="752">
        <v>5275</v>
      </c>
      <c r="D12647" s="343" t="s">
        <v>5256</v>
      </c>
      <c r="E12647" s="752" t="s">
        <v>445</v>
      </c>
      <c r="F12647" s="752" t="s">
        <v>1698</v>
      </c>
    </row>
    <row r="12648" spans="2:6" x14ac:dyDescent="0.35">
      <c r="B12648" s="752" t="s">
        <v>1700</v>
      </c>
      <c r="C12648" s="752">
        <v>5275</v>
      </c>
      <c r="D12648" s="343" t="s">
        <v>5255</v>
      </c>
      <c r="E12648" s="752" t="s">
        <v>445</v>
      </c>
      <c r="F12648" s="752" t="s">
        <v>1698</v>
      </c>
    </row>
    <row r="12649" spans="2:6" x14ac:dyDescent="0.35">
      <c r="B12649" s="752" t="s">
        <v>1700</v>
      </c>
      <c r="C12649" s="752">
        <v>5275</v>
      </c>
      <c r="D12649" s="343" t="s">
        <v>5254</v>
      </c>
      <c r="E12649" s="752" t="s">
        <v>445</v>
      </c>
      <c r="F12649" s="752" t="s">
        <v>1698</v>
      </c>
    </row>
    <row r="12650" spans="2:6" x14ac:dyDescent="0.35">
      <c r="B12650" s="752" t="s">
        <v>1700</v>
      </c>
      <c r="C12650" s="752">
        <v>5275</v>
      </c>
      <c r="D12650" s="343" t="s">
        <v>5253</v>
      </c>
      <c r="E12650" s="752" t="s">
        <v>445</v>
      </c>
      <c r="F12650" s="752" t="s">
        <v>1698</v>
      </c>
    </row>
    <row r="12651" spans="2:6" x14ac:dyDescent="0.35">
      <c r="B12651" s="752" t="s">
        <v>1700</v>
      </c>
      <c r="C12651" s="752">
        <v>5275</v>
      </c>
      <c r="D12651" s="343" t="s">
        <v>5252</v>
      </c>
      <c r="E12651" s="752" t="s">
        <v>445</v>
      </c>
      <c r="F12651" s="752" t="s">
        <v>1698</v>
      </c>
    </row>
    <row r="12652" spans="2:6" x14ac:dyDescent="0.35">
      <c r="B12652" s="752" t="s">
        <v>1700</v>
      </c>
      <c r="C12652" s="752">
        <v>5275</v>
      </c>
      <c r="D12652" s="343" t="s">
        <v>5251</v>
      </c>
      <c r="E12652" s="752" t="s">
        <v>445</v>
      </c>
      <c r="F12652" s="752" t="s">
        <v>1698</v>
      </c>
    </row>
    <row r="12653" spans="2:6" x14ac:dyDescent="0.35">
      <c r="B12653" s="752" t="s">
        <v>1700</v>
      </c>
      <c r="C12653" s="752">
        <v>5275</v>
      </c>
      <c r="D12653" s="343" t="s">
        <v>5250</v>
      </c>
      <c r="E12653" s="752" t="s">
        <v>445</v>
      </c>
      <c r="F12653" s="752" t="s">
        <v>1698</v>
      </c>
    </row>
    <row r="12654" spans="2:6" x14ac:dyDescent="0.35">
      <c r="B12654" s="752" t="s">
        <v>1700</v>
      </c>
      <c r="C12654" s="752">
        <v>5275</v>
      </c>
      <c r="D12654" s="343" t="s">
        <v>5249</v>
      </c>
      <c r="E12654" s="752" t="s">
        <v>445</v>
      </c>
      <c r="F12654" s="752" t="s">
        <v>1698</v>
      </c>
    </row>
    <row r="12655" spans="2:6" x14ac:dyDescent="0.35">
      <c r="B12655" s="752" t="s">
        <v>1700</v>
      </c>
      <c r="C12655" s="752">
        <v>5275</v>
      </c>
      <c r="D12655" s="343" t="s">
        <v>5248</v>
      </c>
      <c r="E12655" s="752" t="s">
        <v>445</v>
      </c>
      <c r="F12655" s="752" t="s">
        <v>1698</v>
      </c>
    </row>
    <row r="12656" spans="2:6" x14ac:dyDescent="0.35">
      <c r="B12656" s="752" t="s">
        <v>1700</v>
      </c>
      <c r="C12656" s="752">
        <v>5275</v>
      </c>
      <c r="D12656" s="343" t="s">
        <v>5247</v>
      </c>
      <c r="E12656" s="752" t="s">
        <v>445</v>
      </c>
      <c r="F12656" s="752" t="s">
        <v>1698</v>
      </c>
    </row>
    <row r="12657" spans="2:6" x14ac:dyDescent="0.35">
      <c r="B12657" s="752" t="s">
        <v>1700</v>
      </c>
      <c r="C12657" s="752">
        <v>5275</v>
      </c>
      <c r="D12657" s="343" t="s">
        <v>5246</v>
      </c>
      <c r="E12657" s="752" t="s">
        <v>445</v>
      </c>
      <c r="F12657" s="752" t="s">
        <v>1698</v>
      </c>
    </row>
    <row r="12658" spans="2:6" x14ac:dyDescent="0.35">
      <c r="B12658" s="752" t="s">
        <v>1700</v>
      </c>
      <c r="C12658" s="752">
        <v>5275</v>
      </c>
      <c r="D12658" s="343" t="s">
        <v>5245</v>
      </c>
      <c r="E12658" s="752" t="s">
        <v>445</v>
      </c>
      <c r="F12658" s="752" t="s">
        <v>1698</v>
      </c>
    </row>
    <row r="12659" spans="2:6" x14ac:dyDescent="0.35">
      <c r="B12659" s="752" t="s">
        <v>1700</v>
      </c>
      <c r="C12659" s="752">
        <v>5275</v>
      </c>
      <c r="D12659" s="343" t="s">
        <v>5244</v>
      </c>
      <c r="E12659" s="752" t="s">
        <v>445</v>
      </c>
      <c r="F12659" s="752" t="s">
        <v>1698</v>
      </c>
    </row>
    <row r="12660" spans="2:6" x14ac:dyDescent="0.35">
      <c r="B12660" s="752" t="s">
        <v>1700</v>
      </c>
      <c r="C12660" s="752">
        <v>5275</v>
      </c>
      <c r="D12660" s="343" t="s">
        <v>5243</v>
      </c>
      <c r="E12660" s="752" t="s">
        <v>445</v>
      </c>
      <c r="F12660" s="752" t="s">
        <v>1698</v>
      </c>
    </row>
    <row r="12661" spans="2:6" x14ac:dyDescent="0.35">
      <c r="B12661" s="752" t="s">
        <v>1700</v>
      </c>
      <c r="C12661" s="752">
        <v>5275</v>
      </c>
      <c r="D12661" s="343" t="s">
        <v>5242</v>
      </c>
      <c r="E12661" s="752" t="s">
        <v>445</v>
      </c>
      <c r="F12661" s="752" t="s">
        <v>1698</v>
      </c>
    </row>
    <row r="12662" spans="2:6" x14ac:dyDescent="0.35">
      <c r="B12662" s="752" t="s">
        <v>1700</v>
      </c>
      <c r="C12662" s="752">
        <v>5276</v>
      </c>
      <c r="D12662" s="343" t="s">
        <v>5241</v>
      </c>
      <c r="E12662" s="752" t="s">
        <v>445</v>
      </c>
      <c r="F12662" s="752" t="s">
        <v>1698</v>
      </c>
    </row>
    <row r="12663" spans="2:6" x14ac:dyDescent="0.35">
      <c r="B12663" s="752" t="s">
        <v>1700</v>
      </c>
      <c r="C12663" s="752">
        <v>5276</v>
      </c>
      <c r="D12663" s="343" t="s">
        <v>5240</v>
      </c>
      <c r="E12663" s="752" t="s">
        <v>445</v>
      </c>
      <c r="F12663" s="752" t="s">
        <v>1698</v>
      </c>
    </row>
    <row r="12664" spans="2:6" x14ac:dyDescent="0.35">
      <c r="B12664" s="752" t="s">
        <v>1700</v>
      </c>
      <c r="C12664" s="752">
        <v>5276</v>
      </c>
      <c r="D12664" s="343" t="s">
        <v>5239</v>
      </c>
      <c r="E12664" s="752" t="s">
        <v>445</v>
      </c>
      <c r="F12664" s="752" t="s">
        <v>1698</v>
      </c>
    </row>
    <row r="12665" spans="2:6" x14ac:dyDescent="0.35">
      <c r="B12665" s="752" t="s">
        <v>1700</v>
      </c>
      <c r="C12665" s="752">
        <v>5277</v>
      </c>
      <c r="D12665" s="343" t="s">
        <v>5238</v>
      </c>
      <c r="E12665" s="752" t="s">
        <v>445</v>
      </c>
      <c r="F12665" s="752" t="s">
        <v>1698</v>
      </c>
    </row>
    <row r="12666" spans="2:6" x14ac:dyDescent="0.35">
      <c r="B12666" s="752" t="s">
        <v>1700</v>
      </c>
      <c r="C12666" s="752">
        <v>5277</v>
      </c>
      <c r="D12666" s="343" t="s">
        <v>5237</v>
      </c>
      <c r="E12666" s="752" t="s">
        <v>445</v>
      </c>
      <c r="F12666" s="752" t="s">
        <v>1698</v>
      </c>
    </row>
    <row r="12667" spans="2:6" x14ac:dyDescent="0.35">
      <c r="B12667" s="752" t="s">
        <v>1700</v>
      </c>
      <c r="C12667" s="752">
        <v>5277</v>
      </c>
      <c r="D12667" s="343" t="s">
        <v>5236</v>
      </c>
      <c r="E12667" s="752" t="s">
        <v>445</v>
      </c>
      <c r="F12667" s="752" t="s">
        <v>1698</v>
      </c>
    </row>
    <row r="12668" spans="2:6" x14ac:dyDescent="0.35">
      <c r="B12668" s="752" t="s">
        <v>1700</v>
      </c>
      <c r="C12668" s="752">
        <v>5277</v>
      </c>
      <c r="D12668" s="343" t="s">
        <v>5235</v>
      </c>
      <c r="E12668" s="752" t="s">
        <v>445</v>
      </c>
      <c r="F12668" s="752" t="s">
        <v>1698</v>
      </c>
    </row>
    <row r="12669" spans="2:6" x14ac:dyDescent="0.35">
      <c r="B12669" s="752" t="s">
        <v>1700</v>
      </c>
      <c r="C12669" s="752">
        <v>5277</v>
      </c>
      <c r="D12669" s="343" t="s">
        <v>5234</v>
      </c>
      <c r="E12669" s="752" t="s">
        <v>445</v>
      </c>
      <c r="F12669" s="752" t="s">
        <v>1698</v>
      </c>
    </row>
    <row r="12670" spans="2:6" x14ac:dyDescent="0.35">
      <c r="B12670" s="752" t="s">
        <v>1700</v>
      </c>
      <c r="C12670" s="752">
        <v>5277</v>
      </c>
      <c r="D12670" s="343" t="s">
        <v>5233</v>
      </c>
      <c r="E12670" s="752" t="s">
        <v>445</v>
      </c>
      <c r="F12670" s="752" t="s">
        <v>1698</v>
      </c>
    </row>
    <row r="12671" spans="2:6" x14ac:dyDescent="0.35">
      <c r="B12671" s="752" t="s">
        <v>1700</v>
      </c>
      <c r="C12671" s="752">
        <v>5277</v>
      </c>
      <c r="D12671" s="343" t="s">
        <v>5232</v>
      </c>
      <c r="E12671" s="752" t="s">
        <v>445</v>
      </c>
      <c r="F12671" s="752" t="s">
        <v>1698</v>
      </c>
    </row>
    <row r="12672" spans="2:6" x14ac:dyDescent="0.35">
      <c r="B12672" s="752" t="s">
        <v>1700</v>
      </c>
      <c r="C12672" s="752">
        <v>5277</v>
      </c>
      <c r="D12672" s="343" t="s">
        <v>5231</v>
      </c>
      <c r="E12672" s="752" t="s">
        <v>445</v>
      </c>
      <c r="F12672" s="752" t="s">
        <v>1698</v>
      </c>
    </row>
    <row r="12673" spans="2:6" x14ac:dyDescent="0.35">
      <c r="B12673" s="752" t="s">
        <v>1700</v>
      </c>
      <c r="C12673" s="752">
        <v>5278</v>
      </c>
      <c r="D12673" s="343" t="s">
        <v>5230</v>
      </c>
      <c r="E12673" s="752" t="s">
        <v>445</v>
      </c>
      <c r="F12673" s="752" t="s">
        <v>1698</v>
      </c>
    </row>
    <row r="12674" spans="2:6" x14ac:dyDescent="0.35">
      <c r="B12674" s="752" t="s">
        <v>1700</v>
      </c>
      <c r="C12674" s="752">
        <v>5278</v>
      </c>
      <c r="D12674" s="343" t="s">
        <v>5229</v>
      </c>
      <c r="E12674" s="752" t="s">
        <v>445</v>
      </c>
      <c r="F12674" s="752" t="s">
        <v>1698</v>
      </c>
    </row>
    <row r="12675" spans="2:6" x14ac:dyDescent="0.35">
      <c r="B12675" s="752" t="s">
        <v>1700</v>
      </c>
      <c r="C12675" s="752">
        <v>5278</v>
      </c>
      <c r="D12675" s="343" t="s">
        <v>5228</v>
      </c>
      <c r="E12675" s="752" t="s">
        <v>445</v>
      </c>
      <c r="F12675" s="752" t="s">
        <v>1698</v>
      </c>
    </row>
    <row r="12676" spans="2:6" x14ac:dyDescent="0.35">
      <c r="B12676" s="752" t="s">
        <v>1700</v>
      </c>
      <c r="C12676" s="752">
        <v>5278</v>
      </c>
      <c r="D12676" s="343" t="s">
        <v>5227</v>
      </c>
      <c r="E12676" s="752" t="s">
        <v>445</v>
      </c>
      <c r="F12676" s="752" t="s">
        <v>1698</v>
      </c>
    </row>
    <row r="12677" spans="2:6" x14ac:dyDescent="0.35">
      <c r="B12677" s="752" t="s">
        <v>1700</v>
      </c>
      <c r="C12677" s="752">
        <v>5279</v>
      </c>
      <c r="D12677" s="343" t="s">
        <v>5226</v>
      </c>
      <c r="E12677" s="752" t="s">
        <v>445</v>
      </c>
      <c r="F12677" s="752" t="s">
        <v>1698</v>
      </c>
    </row>
    <row r="12678" spans="2:6" x14ac:dyDescent="0.35">
      <c r="B12678" s="752" t="s">
        <v>1700</v>
      </c>
      <c r="C12678" s="752">
        <v>5279</v>
      </c>
      <c r="D12678" s="343" t="s">
        <v>5225</v>
      </c>
      <c r="E12678" s="752" t="s">
        <v>445</v>
      </c>
      <c r="F12678" s="752" t="s">
        <v>1698</v>
      </c>
    </row>
    <row r="12679" spans="2:6" x14ac:dyDescent="0.35">
      <c r="B12679" s="752" t="s">
        <v>1700</v>
      </c>
      <c r="C12679" s="752">
        <v>5279</v>
      </c>
      <c r="D12679" s="343" t="s">
        <v>5224</v>
      </c>
      <c r="E12679" s="752" t="s">
        <v>445</v>
      </c>
      <c r="F12679" s="752" t="s">
        <v>1698</v>
      </c>
    </row>
    <row r="12680" spans="2:6" x14ac:dyDescent="0.35">
      <c r="B12680" s="752" t="s">
        <v>1700</v>
      </c>
      <c r="C12680" s="752">
        <v>5279</v>
      </c>
      <c r="D12680" s="343" t="s">
        <v>5223</v>
      </c>
      <c r="E12680" s="752" t="s">
        <v>445</v>
      </c>
      <c r="F12680" s="752" t="s">
        <v>1698</v>
      </c>
    </row>
    <row r="12681" spans="2:6" x14ac:dyDescent="0.35">
      <c r="B12681" s="752" t="s">
        <v>1700</v>
      </c>
      <c r="C12681" s="752">
        <v>5279</v>
      </c>
      <c r="D12681" s="343" t="s">
        <v>5222</v>
      </c>
      <c r="E12681" s="752" t="s">
        <v>445</v>
      </c>
      <c r="F12681" s="752" t="s">
        <v>1698</v>
      </c>
    </row>
    <row r="12682" spans="2:6" x14ac:dyDescent="0.35">
      <c r="B12682" s="752" t="s">
        <v>1700</v>
      </c>
      <c r="C12682" s="752">
        <v>5280</v>
      </c>
      <c r="D12682" s="343" t="s">
        <v>5221</v>
      </c>
      <c r="E12682" s="752" t="s">
        <v>445</v>
      </c>
      <c r="F12682" s="752" t="s">
        <v>1711</v>
      </c>
    </row>
    <row r="12683" spans="2:6" x14ac:dyDescent="0.35">
      <c r="B12683" s="752" t="s">
        <v>1700</v>
      </c>
      <c r="C12683" s="752">
        <v>5280</v>
      </c>
      <c r="D12683" s="343" t="s">
        <v>5220</v>
      </c>
      <c r="E12683" s="752" t="s">
        <v>445</v>
      </c>
      <c r="F12683" s="752" t="s">
        <v>1711</v>
      </c>
    </row>
    <row r="12684" spans="2:6" x14ac:dyDescent="0.35">
      <c r="B12684" s="752" t="s">
        <v>1700</v>
      </c>
      <c r="C12684" s="752">
        <v>5280</v>
      </c>
      <c r="D12684" s="343" t="s">
        <v>5219</v>
      </c>
      <c r="E12684" s="752" t="s">
        <v>445</v>
      </c>
      <c r="F12684" s="752" t="s">
        <v>1711</v>
      </c>
    </row>
    <row r="12685" spans="2:6" x14ac:dyDescent="0.35">
      <c r="B12685" s="752" t="s">
        <v>1700</v>
      </c>
      <c r="C12685" s="752">
        <v>5280</v>
      </c>
      <c r="D12685" s="343" t="s">
        <v>5218</v>
      </c>
      <c r="E12685" s="752" t="s">
        <v>445</v>
      </c>
      <c r="F12685" s="752" t="s">
        <v>1711</v>
      </c>
    </row>
    <row r="12686" spans="2:6" x14ac:dyDescent="0.35">
      <c r="B12686" s="752" t="s">
        <v>1700</v>
      </c>
      <c r="C12686" s="752">
        <v>5280</v>
      </c>
      <c r="D12686" s="343" t="s">
        <v>5217</v>
      </c>
      <c r="E12686" s="752" t="s">
        <v>445</v>
      </c>
      <c r="F12686" s="752" t="s">
        <v>1711</v>
      </c>
    </row>
    <row r="12687" spans="2:6" x14ac:dyDescent="0.35">
      <c r="B12687" s="752" t="s">
        <v>1700</v>
      </c>
      <c r="C12687" s="752">
        <v>5280</v>
      </c>
      <c r="D12687" s="343" t="s">
        <v>5216</v>
      </c>
      <c r="E12687" s="752" t="s">
        <v>445</v>
      </c>
      <c r="F12687" s="752" t="s">
        <v>1711</v>
      </c>
    </row>
    <row r="12688" spans="2:6" x14ac:dyDescent="0.35">
      <c r="B12688" s="752" t="s">
        <v>1700</v>
      </c>
      <c r="C12688" s="752">
        <v>5280</v>
      </c>
      <c r="D12688" s="343" t="s">
        <v>5215</v>
      </c>
      <c r="E12688" s="752" t="s">
        <v>445</v>
      </c>
      <c r="F12688" s="752" t="s">
        <v>1711</v>
      </c>
    </row>
    <row r="12689" spans="2:6" x14ac:dyDescent="0.35">
      <c r="B12689" s="752" t="s">
        <v>1700</v>
      </c>
      <c r="C12689" s="752">
        <v>5280</v>
      </c>
      <c r="D12689" s="343" t="s">
        <v>5214</v>
      </c>
      <c r="E12689" s="752" t="s">
        <v>445</v>
      </c>
      <c r="F12689" s="752" t="s">
        <v>1711</v>
      </c>
    </row>
    <row r="12690" spans="2:6" x14ac:dyDescent="0.35">
      <c r="B12690" s="752" t="s">
        <v>1700</v>
      </c>
      <c r="C12690" s="752">
        <v>5280</v>
      </c>
      <c r="D12690" s="343" t="s">
        <v>5213</v>
      </c>
      <c r="E12690" s="752" t="s">
        <v>445</v>
      </c>
      <c r="F12690" s="752" t="s">
        <v>1711</v>
      </c>
    </row>
    <row r="12691" spans="2:6" x14ac:dyDescent="0.35">
      <c r="B12691" s="752" t="s">
        <v>1700</v>
      </c>
      <c r="C12691" s="752">
        <v>5280</v>
      </c>
      <c r="D12691" s="343" t="s">
        <v>5212</v>
      </c>
      <c r="E12691" s="752" t="s">
        <v>445</v>
      </c>
      <c r="F12691" s="752" t="s">
        <v>1711</v>
      </c>
    </row>
    <row r="12692" spans="2:6" x14ac:dyDescent="0.35">
      <c r="B12692" s="752" t="s">
        <v>1700</v>
      </c>
      <c r="C12692" s="752">
        <v>5280</v>
      </c>
      <c r="D12692" s="343" t="s">
        <v>5211</v>
      </c>
      <c r="E12692" s="752" t="s">
        <v>445</v>
      </c>
      <c r="F12692" s="752" t="s">
        <v>1711</v>
      </c>
    </row>
    <row r="12693" spans="2:6" x14ac:dyDescent="0.35">
      <c r="B12693" s="752" t="s">
        <v>1700</v>
      </c>
      <c r="C12693" s="752">
        <v>5280</v>
      </c>
      <c r="D12693" s="343" t="s">
        <v>5210</v>
      </c>
      <c r="E12693" s="752" t="s">
        <v>445</v>
      </c>
      <c r="F12693" s="752" t="s">
        <v>1711</v>
      </c>
    </row>
    <row r="12694" spans="2:6" x14ac:dyDescent="0.35">
      <c r="B12694" s="752" t="s">
        <v>1700</v>
      </c>
      <c r="C12694" s="752">
        <v>5280</v>
      </c>
      <c r="D12694" s="343" t="s">
        <v>5209</v>
      </c>
      <c r="E12694" s="752" t="s">
        <v>445</v>
      </c>
      <c r="F12694" s="752" t="s">
        <v>1711</v>
      </c>
    </row>
    <row r="12695" spans="2:6" x14ac:dyDescent="0.35">
      <c r="B12695" s="752" t="s">
        <v>1700</v>
      </c>
      <c r="C12695" s="752">
        <v>5280</v>
      </c>
      <c r="D12695" s="343" t="s">
        <v>5208</v>
      </c>
      <c r="E12695" s="752" t="s">
        <v>445</v>
      </c>
      <c r="F12695" s="752" t="s">
        <v>1711</v>
      </c>
    </row>
    <row r="12696" spans="2:6" x14ac:dyDescent="0.35">
      <c r="B12696" s="752" t="s">
        <v>1700</v>
      </c>
      <c r="C12696" s="752">
        <v>5280</v>
      </c>
      <c r="D12696" s="343" t="s">
        <v>5207</v>
      </c>
      <c r="E12696" s="752" t="s">
        <v>445</v>
      </c>
      <c r="F12696" s="752" t="s">
        <v>1711</v>
      </c>
    </row>
    <row r="12697" spans="2:6" x14ac:dyDescent="0.35">
      <c r="B12697" s="752" t="s">
        <v>1700</v>
      </c>
      <c r="C12697" s="752">
        <v>5280</v>
      </c>
      <c r="D12697" s="343" t="s">
        <v>5206</v>
      </c>
      <c r="E12697" s="752" t="s">
        <v>445</v>
      </c>
      <c r="F12697" s="752" t="s">
        <v>1711</v>
      </c>
    </row>
    <row r="12698" spans="2:6" x14ac:dyDescent="0.35">
      <c r="B12698" s="752" t="s">
        <v>1700</v>
      </c>
      <c r="C12698" s="752">
        <v>5290</v>
      </c>
      <c r="D12698" s="343" t="s">
        <v>5188</v>
      </c>
      <c r="E12698" s="752" t="s">
        <v>445</v>
      </c>
      <c r="F12698" s="752" t="s">
        <v>1711</v>
      </c>
    </row>
    <row r="12699" spans="2:6" x14ac:dyDescent="0.35">
      <c r="B12699" s="752" t="s">
        <v>1700</v>
      </c>
      <c r="C12699" s="752">
        <v>5291</v>
      </c>
      <c r="D12699" s="343" t="s">
        <v>5205</v>
      </c>
      <c r="E12699" s="752" t="s">
        <v>445</v>
      </c>
      <c r="F12699" s="752" t="s">
        <v>1711</v>
      </c>
    </row>
    <row r="12700" spans="2:6" x14ac:dyDescent="0.35">
      <c r="B12700" s="752" t="s">
        <v>1700</v>
      </c>
      <c r="C12700" s="752">
        <v>5291</v>
      </c>
      <c r="D12700" s="343" t="s">
        <v>5204</v>
      </c>
      <c r="E12700" s="752" t="s">
        <v>445</v>
      </c>
      <c r="F12700" s="752" t="s">
        <v>1711</v>
      </c>
    </row>
    <row r="12701" spans="2:6" x14ac:dyDescent="0.35">
      <c r="B12701" s="752" t="s">
        <v>1700</v>
      </c>
      <c r="C12701" s="752">
        <v>5291</v>
      </c>
      <c r="D12701" s="343" t="s">
        <v>5203</v>
      </c>
      <c r="E12701" s="752" t="s">
        <v>445</v>
      </c>
      <c r="F12701" s="752" t="s">
        <v>1711</v>
      </c>
    </row>
    <row r="12702" spans="2:6" x14ac:dyDescent="0.35">
      <c r="B12702" s="752" t="s">
        <v>1700</v>
      </c>
      <c r="C12702" s="752">
        <v>5291</v>
      </c>
      <c r="D12702" s="343" t="s">
        <v>5202</v>
      </c>
      <c r="E12702" s="752" t="s">
        <v>445</v>
      </c>
      <c r="F12702" s="752" t="s">
        <v>1711</v>
      </c>
    </row>
    <row r="12703" spans="2:6" x14ac:dyDescent="0.35">
      <c r="B12703" s="752" t="s">
        <v>1700</v>
      </c>
      <c r="C12703" s="752">
        <v>5291</v>
      </c>
      <c r="D12703" s="343" t="s">
        <v>5201</v>
      </c>
      <c r="E12703" s="752" t="s">
        <v>445</v>
      </c>
      <c r="F12703" s="752" t="s">
        <v>1711</v>
      </c>
    </row>
    <row r="12704" spans="2:6" x14ac:dyDescent="0.35">
      <c r="B12704" s="752" t="s">
        <v>1700</v>
      </c>
      <c r="C12704" s="752">
        <v>5291</v>
      </c>
      <c r="D12704" s="343" t="s">
        <v>5200</v>
      </c>
      <c r="E12704" s="752" t="s">
        <v>445</v>
      </c>
      <c r="F12704" s="752" t="s">
        <v>1711</v>
      </c>
    </row>
    <row r="12705" spans="2:6" x14ac:dyDescent="0.35">
      <c r="B12705" s="752" t="s">
        <v>1700</v>
      </c>
      <c r="C12705" s="752">
        <v>5291</v>
      </c>
      <c r="D12705" s="343" t="s">
        <v>5199</v>
      </c>
      <c r="E12705" s="752" t="s">
        <v>445</v>
      </c>
      <c r="F12705" s="752" t="s">
        <v>1711</v>
      </c>
    </row>
    <row r="12706" spans="2:6" x14ac:dyDescent="0.35">
      <c r="B12706" s="752" t="s">
        <v>1700</v>
      </c>
      <c r="C12706" s="752">
        <v>5291</v>
      </c>
      <c r="D12706" s="343" t="s">
        <v>5198</v>
      </c>
      <c r="E12706" s="752" t="s">
        <v>445</v>
      </c>
      <c r="F12706" s="752" t="s">
        <v>1711</v>
      </c>
    </row>
    <row r="12707" spans="2:6" x14ac:dyDescent="0.35">
      <c r="B12707" s="752" t="s">
        <v>1700</v>
      </c>
      <c r="C12707" s="752">
        <v>5291</v>
      </c>
      <c r="D12707" s="343" t="s">
        <v>5197</v>
      </c>
      <c r="E12707" s="752" t="s">
        <v>445</v>
      </c>
      <c r="F12707" s="752" t="s">
        <v>1711</v>
      </c>
    </row>
    <row r="12708" spans="2:6" x14ac:dyDescent="0.35">
      <c r="B12708" s="752" t="s">
        <v>1700</v>
      </c>
      <c r="C12708" s="752">
        <v>5291</v>
      </c>
      <c r="D12708" s="343" t="s">
        <v>5196</v>
      </c>
      <c r="E12708" s="752" t="s">
        <v>445</v>
      </c>
      <c r="F12708" s="752" t="s">
        <v>1711</v>
      </c>
    </row>
    <row r="12709" spans="2:6" x14ac:dyDescent="0.35">
      <c r="B12709" s="752" t="s">
        <v>1700</v>
      </c>
      <c r="C12709" s="752">
        <v>5291</v>
      </c>
      <c r="D12709" s="343" t="s">
        <v>5195</v>
      </c>
      <c r="E12709" s="752" t="s">
        <v>445</v>
      </c>
      <c r="F12709" s="752" t="s">
        <v>1711</v>
      </c>
    </row>
    <row r="12710" spans="2:6" x14ac:dyDescent="0.35">
      <c r="B12710" s="752" t="s">
        <v>1700</v>
      </c>
      <c r="C12710" s="752">
        <v>5291</v>
      </c>
      <c r="D12710" s="343" t="s">
        <v>5194</v>
      </c>
      <c r="E12710" s="752" t="s">
        <v>445</v>
      </c>
      <c r="F12710" s="752" t="s">
        <v>1711</v>
      </c>
    </row>
    <row r="12711" spans="2:6" x14ac:dyDescent="0.35">
      <c r="B12711" s="752" t="s">
        <v>1700</v>
      </c>
      <c r="C12711" s="752">
        <v>5291</v>
      </c>
      <c r="D12711" s="343" t="s">
        <v>5193</v>
      </c>
      <c r="E12711" s="752" t="s">
        <v>445</v>
      </c>
      <c r="F12711" s="752" t="s">
        <v>1711</v>
      </c>
    </row>
    <row r="12712" spans="2:6" x14ac:dyDescent="0.35">
      <c r="B12712" s="752" t="s">
        <v>1700</v>
      </c>
      <c r="C12712" s="752">
        <v>5291</v>
      </c>
      <c r="D12712" s="343" t="s">
        <v>3436</v>
      </c>
      <c r="E12712" s="752" t="s">
        <v>445</v>
      </c>
      <c r="F12712" s="752" t="s">
        <v>1711</v>
      </c>
    </row>
    <row r="12713" spans="2:6" x14ac:dyDescent="0.35">
      <c r="B12713" s="752" t="s">
        <v>1700</v>
      </c>
      <c r="C12713" s="752">
        <v>5291</v>
      </c>
      <c r="D12713" s="343" t="s">
        <v>5192</v>
      </c>
      <c r="E12713" s="752" t="s">
        <v>445</v>
      </c>
      <c r="F12713" s="752" t="s">
        <v>1711</v>
      </c>
    </row>
    <row r="12714" spans="2:6" x14ac:dyDescent="0.35">
      <c r="B12714" s="752" t="s">
        <v>1700</v>
      </c>
      <c r="C12714" s="752">
        <v>5291</v>
      </c>
      <c r="D12714" s="343" t="s">
        <v>5191</v>
      </c>
      <c r="E12714" s="752" t="s">
        <v>445</v>
      </c>
      <c r="F12714" s="752" t="s">
        <v>1711</v>
      </c>
    </row>
    <row r="12715" spans="2:6" x14ac:dyDescent="0.35">
      <c r="B12715" s="752" t="s">
        <v>1700</v>
      </c>
      <c r="C12715" s="752">
        <v>5291</v>
      </c>
      <c r="D12715" s="343" t="s">
        <v>5190</v>
      </c>
      <c r="E12715" s="752" t="s">
        <v>445</v>
      </c>
      <c r="F12715" s="752" t="s">
        <v>1711</v>
      </c>
    </row>
    <row r="12716" spans="2:6" x14ac:dyDescent="0.35">
      <c r="B12716" s="752" t="s">
        <v>1700</v>
      </c>
      <c r="C12716" s="752">
        <v>5291</v>
      </c>
      <c r="D12716" s="343" t="s">
        <v>5189</v>
      </c>
      <c r="E12716" s="752" t="s">
        <v>445</v>
      </c>
      <c r="F12716" s="752" t="s">
        <v>1711</v>
      </c>
    </row>
    <row r="12717" spans="2:6" x14ac:dyDescent="0.35">
      <c r="B12717" s="752" t="s">
        <v>1700</v>
      </c>
      <c r="C12717" s="752">
        <v>5291</v>
      </c>
      <c r="D12717" s="343" t="s">
        <v>5188</v>
      </c>
      <c r="E12717" s="752" t="s">
        <v>445</v>
      </c>
      <c r="F12717" s="752" t="s">
        <v>1711</v>
      </c>
    </row>
    <row r="12718" spans="2:6" x14ac:dyDescent="0.35">
      <c r="B12718" s="752" t="s">
        <v>1700</v>
      </c>
      <c r="C12718" s="752">
        <v>5291</v>
      </c>
      <c r="D12718" s="343" t="s">
        <v>5187</v>
      </c>
      <c r="E12718" s="752" t="s">
        <v>445</v>
      </c>
      <c r="F12718" s="752" t="s">
        <v>1711</v>
      </c>
    </row>
    <row r="12719" spans="2:6" x14ac:dyDescent="0.35">
      <c r="B12719" s="752" t="s">
        <v>1700</v>
      </c>
      <c r="C12719" s="752">
        <v>5291</v>
      </c>
      <c r="D12719" s="343" t="s">
        <v>5186</v>
      </c>
      <c r="E12719" s="752" t="s">
        <v>445</v>
      </c>
      <c r="F12719" s="752" t="s">
        <v>1711</v>
      </c>
    </row>
    <row r="12720" spans="2:6" x14ac:dyDescent="0.35">
      <c r="B12720" s="752" t="s">
        <v>1700</v>
      </c>
      <c r="C12720" s="752">
        <v>5291</v>
      </c>
      <c r="D12720" s="343" t="s">
        <v>5185</v>
      </c>
      <c r="E12720" s="752" t="s">
        <v>445</v>
      </c>
      <c r="F12720" s="752" t="s">
        <v>1711</v>
      </c>
    </row>
    <row r="12721" spans="2:6" x14ac:dyDescent="0.35">
      <c r="B12721" s="752" t="s">
        <v>1700</v>
      </c>
      <c r="C12721" s="752">
        <v>5291</v>
      </c>
      <c r="D12721" s="343" t="s">
        <v>5184</v>
      </c>
      <c r="E12721" s="752" t="s">
        <v>445</v>
      </c>
      <c r="F12721" s="752" t="s">
        <v>1711</v>
      </c>
    </row>
    <row r="12722" spans="2:6" x14ac:dyDescent="0.35">
      <c r="B12722" s="752" t="s">
        <v>1700</v>
      </c>
      <c r="C12722" s="752">
        <v>5291</v>
      </c>
      <c r="D12722" s="343" t="s">
        <v>5183</v>
      </c>
      <c r="E12722" s="752" t="s">
        <v>445</v>
      </c>
      <c r="F12722" s="752" t="s">
        <v>1711</v>
      </c>
    </row>
    <row r="12723" spans="2:6" x14ac:dyDescent="0.35">
      <c r="B12723" s="752" t="s">
        <v>1700</v>
      </c>
      <c r="C12723" s="752">
        <v>5291</v>
      </c>
      <c r="D12723" s="343" t="s">
        <v>3702</v>
      </c>
      <c r="E12723" s="752" t="s">
        <v>445</v>
      </c>
      <c r="F12723" s="752" t="s">
        <v>1711</v>
      </c>
    </row>
    <row r="12724" spans="2:6" x14ac:dyDescent="0.35">
      <c r="B12724" s="752" t="s">
        <v>1700</v>
      </c>
      <c r="C12724" s="752">
        <v>5291</v>
      </c>
      <c r="D12724" s="343" t="s">
        <v>5182</v>
      </c>
      <c r="E12724" s="752" t="s">
        <v>445</v>
      </c>
      <c r="F12724" s="752" t="s">
        <v>1711</v>
      </c>
    </row>
    <row r="12725" spans="2:6" x14ac:dyDescent="0.35">
      <c r="B12725" s="752" t="s">
        <v>1700</v>
      </c>
      <c r="C12725" s="752">
        <v>5291</v>
      </c>
      <c r="D12725" s="343" t="s">
        <v>5181</v>
      </c>
      <c r="E12725" s="752" t="s">
        <v>445</v>
      </c>
      <c r="F12725" s="752" t="s">
        <v>1711</v>
      </c>
    </row>
    <row r="12726" spans="2:6" x14ac:dyDescent="0.35">
      <c r="B12726" s="752" t="s">
        <v>1700</v>
      </c>
      <c r="C12726" s="752">
        <v>5291</v>
      </c>
      <c r="D12726" s="343" t="s">
        <v>5180</v>
      </c>
      <c r="E12726" s="752" t="s">
        <v>445</v>
      </c>
      <c r="F12726" s="752" t="s">
        <v>1711</v>
      </c>
    </row>
    <row r="12727" spans="2:6" x14ac:dyDescent="0.35">
      <c r="B12727" s="752" t="s">
        <v>1700</v>
      </c>
      <c r="C12727" s="752">
        <v>5291</v>
      </c>
      <c r="D12727" s="343" t="s">
        <v>5179</v>
      </c>
      <c r="E12727" s="752" t="s">
        <v>445</v>
      </c>
      <c r="F12727" s="752" t="s">
        <v>1711</v>
      </c>
    </row>
    <row r="12728" spans="2:6" x14ac:dyDescent="0.35">
      <c r="B12728" s="752" t="s">
        <v>1700</v>
      </c>
      <c r="C12728" s="752">
        <v>5291</v>
      </c>
      <c r="D12728" s="343" t="s">
        <v>5178</v>
      </c>
      <c r="E12728" s="752" t="s">
        <v>445</v>
      </c>
      <c r="F12728" s="752" t="s">
        <v>1711</v>
      </c>
    </row>
    <row r="12729" spans="2:6" x14ac:dyDescent="0.35">
      <c r="B12729" s="752" t="s">
        <v>1700</v>
      </c>
      <c r="C12729" s="752">
        <v>5291</v>
      </c>
      <c r="D12729" s="343" t="s">
        <v>5177</v>
      </c>
      <c r="E12729" s="752" t="s">
        <v>445</v>
      </c>
      <c r="F12729" s="752" t="s">
        <v>1711</v>
      </c>
    </row>
    <row r="12730" spans="2:6" x14ac:dyDescent="0.35">
      <c r="B12730" s="752" t="s">
        <v>1700</v>
      </c>
      <c r="C12730" s="752">
        <v>5291</v>
      </c>
      <c r="D12730" s="343" t="s">
        <v>5176</v>
      </c>
      <c r="E12730" s="752" t="s">
        <v>445</v>
      </c>
      <c r="F12730" s="752" t="s">
        <v>1711</v>
      </c>
    </row>
    <row r="12731" spans="2:6" x14ac:dyDescent="0.35">
      <c r="B12731" s="752" t="s">
        <v>1700</v>
      </c>
      <c r="C12731" s="752">
        <v>5291</v>
      </c>
      <c r="D12731" s="343" t="s">
        <v>5175</v>
      </c>
      <c r="E12731" s="752" t="s">
        <v>445</v>
      </c>
      <c r="F12731" s="752" t="s">
        <v>1711</v>
      </c>
    </row>
    <row r="12732" spans="2:6" x14ac:dyDescent="0.35">
      <c r="B12732" s="752" t="s">
        <v>1700</v>
      </c>
      <c r="C12732" s="752">
        <v>5301</v>
      </c>
      <c r="D12732" s="343" t="s">
        <v>5174</v>
      </c>
      <c r="E12732" s="752" t="s">
        <v>445</v>
      </c>
      <c r="F12732" s="752" t="s">
        <v>1698</v>
      </c>
    </row>
    <row r="12733" spans="2:6" x14ac:dyDescent="0.35">
      <c r="B12733" s="752" t="s">
        <v>1700</v>
      </c>
      <c r="C12733" s="752">
        <v>5301</v>
      </c>
      <c r="D12733" s="343" t="s">
        <v>5173</v>
      </c>
      <c r="E12733" s="752" t="s">
        <v>445</v>
      </c>
      <c r="F12733" s="752" t="s">
        <v>1698</v>
      </c>
    </row>
    <row r="12734" spans="2:6" x14ac:dyDescent="0.35">
      <c r="B12734" s="752" t="s">
        <v>1700</v>
      </c>
      <c r="C12734" s="752">
        <v>5301</v>
      </c>
      <c r="D12734" s="343" t="s">
        <v>5172</v>
      </c>
      <c r="E12734" s="752" t="s">
        <v>445</v>
      </c>
      <c r="F12734" s="752" t="s">
        <v>1698</v>
      </c>
    </row>
    <row r="12735" spans="2:6" x14ac:dyDescent="0.35">
      <c r="B12735" s="752" t="s">
        <v>1700</v>
      </c>
      <c r="C12735" s="752">
        <v>5301</v>
      </c>
      <c r="D12735" s="343" t="s">
        <v>5171</v>
      </c>
      <c r="E12735" s="752" t="s">
        <v>445</v>
      </c>
      <c r="F12735" s="752" t="s">
        <v>1698</v>
      </c>
    </row>
    <row r="12736" spans="2:6" x14ac:dyDescent="0.35">
      <c r="B12736" s="752" t="s">
        <v>1700</v>
      </c>
      <c r="C12736" s="752">
        <v>5301</v>
      </c>
      <c r="D12736" s="343" t="s">
        <v>5170</v>
      </c>
      <c r="E12736" s="752" t="s">
        <v>445</v>
      </c>
      <c r="F12736" s="752" t="s">
        <v>1698</v>
      </c>
    </row>
    <row r="12737" spans="2:6" x14ac:dyDescent="0.35">
      <c r="B12737" s="752" t="s">
        <v>1700</v>
      </c>
      <c r="C12737" s="752">
        <v>5301</v>
      </c>
      <c r="D12737" s="343" t="s">
        <v>5169</v>
      </c>
      <c r="E12737" s="752" t="s">
        <v>445</v>
      </c>
      <c r="F12737" s="752" t="s">
        <v>1698</v>
      </c>
    </row>
    <row r="12738" spans="2:6" x14ac:dyDescent="0.35">
      <c r="B12738" s="752" t="s">
        <v>1700</v>
      </c>
      <c r="C12738" s="752">
        <v>5301</v>
      </c>
      <c r="D12738" s="343" t="s">
        <v>5168</v>
      </c>
      <c r="E12738" s="752" t="s">
        <v>445</v>
      </c>
      <c r="F12738" s="752" t="s">
        <v>1698</v>
      </c>
    </row>
    <row r="12739" spans="2:6" x14ac:dyDescent="0.35">
      <c r="B12739" s="752" t="s">
        <v>1700</v>
      </c>
      <c r="C12739" s="752">
        <v>5301</v>
      </c>
      <c r="D12739" s="343" t="s">
        <v>2566</v>
      </c>
      <c r="E12739" s="752" t="s">
        <v>445</v>
      </c>
      <c r="F12739" s="752" t="s">
        <v>1698</v>
      </c>
    </row>
    <row r="12740" spans="2:6" x14ac:dyDescent="0.35">
      <c r="B12740" s="752" t="s">
        <v>1700</v>
      </c>
      <c r="C12740" s="752">
        <v>5301</v>
      </c>
      <c r="D12740" s="343" t="s">
        <v>5167</v>
      </c>
      <c r="E12740" s="752" t="s">
        <v>445</v>
      </c>
      <c r="F12740" s="752" t="s">
        <v>1698</v>
      </c>
    </row>
    <row r="12741" spans="2:6" x14ac:dyDescent="0.35">
      <c r="B12741" s="752" t="s">
        <v>1700</v>
      </c>
      <c r="C12741" s="752">
        <v>5302</v>
      </c>
      <c r="D12741" s="343" t="s">
        <v>5166</v>
      </c>
      <c r="E12741" s="752" t="s">
        <v>445</v>
      </c>
      <c r="F12741" s="752" t="s">
        <v>1698</v>
      </c>
    </row>
    <row r="12742" spans="2:6" x14ac:dyDescent="0.35">
      <c r="B12742" s="752" t="s">
        <v>1700</v>
      </c>
      <c r="C12742" s="752">
        <v>5302</v>
      </c>
      <c r="D12742" s="343" t="s">
        <v>5165</v>
      </c>
      <c r="E12742" s="752" t="s">
        <v>445</v>
      </c>
      <c r="F12742" s="752" t="s">
        <v>1698</v>
      </c>
    </row>
    <row r="12743" spans="2:6" x14ac:dyDescent="0.35">
      <c r="B12743" s="752" t="s">
        <v>1700</v>
      </c>
      <c r="C12743" s="752">
        <v>5303</v>
      </c>
      <c r="D12743" s="343" t="s">
        <v>5164</v>
      </c>
      <c r="E12743" s="752" t="s">
        <v>445</v>
      </c>
      <c r="F12743" s="752" t="s">
        <v>1698</v>
      </c>
    </row>
    <row r="12744" spans="2:6" x14ac:dyDescent="0.35">
      <c r="B12744" s="752" t="s">
        <v>1700</v>
      </c>
      <c r="C12744" s="754">
        <v>5304</v>
      </c>
      <c r="D12744" s="755" t="s">
        <v>5163</v>
      </c>
      <c r="E12744" s="752" t="s">
        <v>445</v>
      </c>
      <c r="F12744" s="752" t="s">
        <v>1698</v>
      </c>
    </row>
    <row r="12745" spans="2:6" x14ac:dyDescent="0.35">
      <c r="B12745" s="752" t="s">
        <v>1700</v>
      </c>
      <c r="C12745" s="752">
        <v>5304</v>
      </c>
      <c r="D12745" s="343" t="s">
        <v>5162</v>
      </c>
      <c r="E12745" s="752" t="s">
        <v>445</v>
      </c>
      <c r="F12745" s="752" t="s">
        <v>1698</v>
      </c>
    </row>
    <row r="12746" spans="2:6" x14ac:dyDescent="0.35">
      <c r="B12746" s="752" t="s">
        <v>1700</v>
      </c>
      <c r="C12746" s="752">
        <v>5304</v>
      </c>
      <c r="D12746" s="343" t="s">
        <v>5161</v>
      </c>
      <c r="E12746" s="752" t="s">
        <v>445</v>
      </c>
      <c r="F12746" s="752" t="s">
        <v>1698</v>
      </c>
    </row>
    <row r="12747" spans="2:6" x14ac:dyDescent="0.35">
      <c r="B12747" s="752" t="s">
        <v>1700</v>
      </c>
      <c r="C12747" s="752">
        <v>5304</v>
      </c>
      <c r="D12747" s="343" t="s">
        <v>5160</v>
      </c>
      <c r="E12747" s="752" t="s">
        <v>445</v>
      </c>
      <c r="F12747" s="752" t="s">
        <v>1698</v>
      </c>
    </row>
    <row r="12748" spans="2:6" x14ac:dyDescent="0.35">
      <c r="B12748" s="752" t="s">
        <v>1700</v>
      </c>
      <c r="C12748" s="752">
        <v>5306</v>
      </c>
      <c r="D12748" s="343" t="s">
        <v>5159</v>
      </c>
      <c r="E12748" s="752" t="s">
        <v>445</v>
      </c>
      <c r="F12748" s="752" t="s">
        <v>1698</v>
      </c>
    </row>
    <row r="12749" spans="2:6" x14ac:dyDescent="0.35">
      <c r="B12749" s="752" t="s">
        <v>1700</v>
      </c>
      <c r="C12749" s="752">
        <v>5307</v>
      </c>
      <c r="D12749" s="343" t="s">
        <v>5158</v>
      </c>
      <c r="E12749" s="752" t="s">
        <v>445</v>
      </c>
      <c r="F12749" s="752" t="s">
        <v>1698</v>
      </c>
    </row>
    <row r="12750" spans="2:6" x14ac:dyDescent="0.35">
      <c r="B12750" s="752" t="s">
        <v>1700</v>
      </c>
      <c r="C12750" s="752">
        <v>5307</v>
      </c>
      <c r="D12750" s="343" t="s">
        <v>5157</v>
      </c>
      <c r="E12750" s="752" t="s">
        <v>445</v>
      </c>
      <c r="F12750" s="752" t="s">
        <v>1698</v>
      </c>
    </row>
    <row r="12751" spans="2:6" x14ac:dyDescent="0.35">
      <c r="B12751" s="752" t="s">
        <v>1700</v>
      </c>
      <c r="C12751" s="752">
        <v>5308</v>
      </c>
      <c r="D12751" s="343" t="s">
        <v>5156</v>
      </c>
      <c r="E12751" s="752" t="s">
        <v>445</v>
      </c>
      <c r="F12751" s="752" t="s">
        <v>1698</v>
      </c>
    </row>
    <row r="12752" spans="2:6" x14ac:dyDescent="0.35">
      <c r="B12752" s="752" t="s">
        <v>1700</v>
      </c>
      <c r="C12752" s="752">
        <v>5308</v>
      </c>
      <c r="D12752" s="343" t="s">
        <v>5155</v>
      </c>
      <c r="E12752" s="752" t="s">
        <v>445</v>
      </c>
      <c r="F12752" s="752" t="s">
        <v>1698</v>
      </c>
    </row>
    <row r="12753" spans="2:6" x14ac:dyDescent="0.35">
      <c r="B12753" s="752" t="s">
        <v>1700</v>
      </c>
      <c r="C12753" s="752">
        <v>5308</v>
      </c>
      <c r="D12753" s="343" t="s">
        <v>5154</v>
      </c>
      <c r="E12753" s="752" t="s">
        <v>445</v>
      </c>
      <c r="F12753" s="752" t="s">
        <v>1698</v>
      </c>
    </row>
    <row r="12754" spans="2:6" x14ac:dyDescent="0.35">
      <c r="B12754" s="752" t="s">
        <v>1700</v>
      </c>
      <c r="C12754" s="752">
        <v>5308</v>
      </c>
      <c r="D12754" s="343" t="s">
        <v>5153</v>
      </c>
      <c r="E12754" s="752" t="s">
        <v>445</v>
      </c>
      <c r="F12754" s="752" t="s">
        <v>1698</v>
      </c>
    </row>
    <row r="12755" spans="2:6" x14ac:dyDescent="0.35">
      <c r="B12755" s="752" t="s">
        <v>1700</v>
      </c>
      <c r="C12755" s="752">
        <v>5308</v>
      </c>
      <c r="D12755" s="343" t="s">
        <v>5152</v>
      </c>
      <c r="E12755" s="752" t="s">
        <v>445</v>
      </c>
      <c r="F12755" s="752" t="s">
        <v>1698</v>
      </c>
    </row>
    <row r="12756" spans="2:6" x14ac:dyDescent="0.35">
      <c r="B12756" s="752" t="s">
        <v>1700</v>
      </c>
      <c r="C12756" s="752">
        <v>5309</v>
      </c>
      <c r="D12756" s="343" t="s">
        <v>5151</v>
      </c>
      <c r="E12756" s="752" t="s">
        <v>445</v>
      </c>
      <c r="F12756" s="752" t="s">
        <v>1698</v>
      </c>
    </row>
    <row r="12757" spans="2:6" x14ac:dyDescent="0.35">
      <c r="B12757" s="752" t="s">
        <v>1700</v>
      </c>
      <c r="C12757" s="752">
        <v>5309</v>
      </c>
      <c r="D12757" s="343" t="s">
        <v>5150</v>
      </c>
      <c r="E12757" s="752" t="s">
        <v>445</v>
      </c>
      <c r="F12757" s="752" t="s">
        <v>1698</v>
      </c>
    </row>
    <row r="12758" spans="2:6" x14ac:dyDescent="0.35">
      <c r="B12758" s="752" t="s">
        <v>1700</v>
      </c>
      <c r="C12758" s="752">
        <v>5309</v>
      </c>
      <c r="D12758" s="343" t="s">
        <v>4111</v>
      </c>
      <c r="E12758" s="752" t="s">
        <v>445</v>
      </c>
      <c r="F12758" s="752" t="s">
        <v>1698</v>
      </c>
    </row>
    <row r="12759" spans="2:6" x14ac:dyDescent="0.35">
      <c r="B12759" s="752" t="s">
        <v>1700</v>
      </c>
      <c r="C12759" s="752">
        <v>5309</v>
      </c>
      <c r="D12759" s="343" t="s">
        <v>5149</v>
      </c>
      <c r="E12759" s="752" t="s">
        <v>445</v>
      </c>
      <c r="F12759" s="752" t="s">
        <v>1698</v>
      </c>
    </row>
    <row r="12760" spans="2:6" x14ac:dyDescent="0.35">
      <c r="B12760" s="752" t="s">
        <v>1700</v>
      </c>
      <c r="C12760" s="752">
        <v>5310</v>
      </c>
      <c r="D12760" s="343" t="s">
        <v>5148</v>
      </c>
      <c r="E12760" s="752" t="s">
        <v>445</v>
      </c>
      <c r="F12760" s="752" t="s">
        <v>1698</v>
      </c>
    </row>
    <row r="12761" spans="2:6" x14ac:dyDescent="0.35">
      <c r="B12761" s="752" t="s">
        <v>1700</v>
      </c>
      <c r="C12761" s="752">
        <v>5310</v>
      </c>
      <c r="D12761" s="343" t="s">
        <v>5147</v>
      </c>
      <c r="E12761" s="752" t="s">
        <v>445</v>
      </c>
      <c r="F12761" s="752" t="s">
        <v>1698</v>
      </c>
    </row>
    <row r="12762" spans="2:6" x14ac:dyDescent="0.35">
      <c r="B12762" s="752" t="s">
        <v>1700</v>
      </c>
      <c r="C12762" s="752">
        <v>5311</v>
      </c>
      <c r="D12762" s="343" t="s">
        <v>5146</v>
      </c>
      <c r="E12762" s="752" t="s">
        <v>445</v>
      </c>
      <c r="F12762" s="752" t="s">
        <v>1698</v>
      </c>
    </row>
    <row r="12763" spans="2:6" x14ac:dyDescent="0.35">
      <c r="B12763" s="752" t="s">
        <v>1700</v>
      </c>
      <c r="C12763" s="752">
        <v>5311</v>
      </c>
      <c r="D12763" s="343" t="s">
        <v>5145</v>
      </c>
      <c r="E12763" s="752" t="s">
        <v>445</v>
      </c>
      <c r="F12763" s="752" t="s">
        <v>1698</v>
      </c>
    </row>
    <row r="12764" spans="2:6" x14ac:dyDescent="0.35">
      <c r="B12764" s="752" t="s">
        <v>1700</v>
      </c>
      <c r="C12764" s="752">
        <v>5311</v>
      </c>
      <c r="D12764" s="343" t="s">
        <v>5144</v>
      </c>
      <c r="E12764" s="752" t="s">
        <v>445</v>
      </c>
      <c r="F12764" s="752" t="s">
        <v>1698</v>
      </c>
    </row>
    <row r="12765" spans="2:6" x14ac:dyDescent="0.35">
      <c r="B12765" s="752" t="s">
        <v>1700</v>
      </c>
      <c r="C12765" s="752">
        <v>5311</v>
      </c>
      <c r="D12765" s="343" t="s">
        <v>5143</v>
      </c>
      <c r="E12765" s="752" t="s">
        <v>445</v>
      </c>
      <c r="F12765" s="752" t="s">
        <v>1698</v>
      </c>
    </row>
    <row r="12766" spans="2:6" x14ac:dyDescent="0.35">
      <c r="B12766" s="752" t="s">
        <v>1700</v>
      </c>
      <c r="C12766" s="752">
        <v>5311</v>
      </c>
      <c r="D12766" s="343" t="s">
        <v>5142</v>
      </c>
      <c r="E12766" s="752" t="s">
        <v>445</v>
      </c>
      <c r="F12766" s="752" t="s">
        <v>1698</v>
      </c>
    </row>
    <row r="12767" spans="2:6" x14ac:dyDescent="0.35">
      <c r="B12767" s="752" t="s">
        <v>1700</v>
      </c>
      <c r="C12767" s="752">
        <v>5311</v>
      </c>
      <c r="D12767" s="343" t="s">
        <v>5141</v>
      </c>
      <c r="E12767" s="752" t="s">
        <v>445</v>
      </c>
      <c r="F12767" s="752" t="s">
        <v>1698</v>
      </c>
    </row>
    <row r="12768" spans="2:6" x14ac:dyDescent="0.35">
      <c r="B12768" s="752" t="s">
        <v>1700</v>
      </c>
      <c r="C12768" s="752">
        <v>5311</v>
      </c>
      <c r="D12768" s="343" t="s">
        <v>5140</v>
      </c>
      <c r="E12768" s="752" t="s">
        <v>445</v>
      </c>
      <c r="F12768" s="752" t="s">
        <v>1698</v>
      </c>
    </row>
    <row r="12769" spans="2:6" x14ac:dyDescent="0.35">
      <c r="B12769" s="752" t="s">
        <v>1700</v>
      </c>
      <c r="C12769" s="752">
        <v>5311</v>
      </c>
      <c r="D12769" s="343" t="s">
        <v>5139</v>
      </c>
      <c r="E12769" s="752" t="s">
        <v>445</v>
      </c>
      <c r="F12769" s="752" t="s">
        <v>1698</v>
      </c>
    </row>
    <row r="12770" spans="2:6" x14ac:dyDescent="0.35">
      <c r="B12770" s="752" t="s">
        <v>1700</v>
      </c>
      <c r="C12770" s="752">
        <v>5311</v>
      </c>
      <c r="D12770" s="343" t="s">
        <v>5138</v>
      </c>
      <c r="E12770" s="752" t="s">
        <v>445</v>
      </c>
      <c r="F12770" s="752" t="s">
        <v>1698</v>
      </c>
    </row>
    <row r="12771" spans="2:6" x14ac:dyDescent="0.35">
      <c r="B12771" s="752" t="s">
        <v>1700</v>
      </c>
      <c r="C12771" s="752">
        <v>5311</v>
      </c>
      <c r="D12771" s="343" t="s">
        <v>5137</v>
      </c>
      <c r="E12771" s="752" t="s">
        <v>445</v>
      </c>
      <c r="F12771" s="752" t="s">
        <v>1698</v>
      </c>
    </row>
    <row r="12772" spans="2:6" x14ac:dyDescent="0.35">
      <c r="B12772" s="752" t="s">
        <v>1700</v>
      </c>
      <c r="C12772" s="752">
        <v>5311</v>
      </c>
      <c r="D12772" s="343" t="s">
        <v>5136</v>
      </c>
      <c r="E12772" s="752" t="s">
        <v>445</v>
      </c>
      <c r="F12772" s="752" t="s">
        <v>1698</v>
      </c>
    </row>
    <row r="12773" spans="2:6" x14ac:dyDescent="0.35">
      <c r="B12773" s="752" t="s">
        <v>1700</v>
      </c>
      <c r="C12773" s="752">
        <v>5311</v>
      </c>
      <c r="D12773" s="343" t="s">
        <v>2606</v>
      </c>
      <c r="E12773" s="752" t="s">
        <v>445</v>
      </c>
      <c r="F12773" s="752" t="s">
        <v>1698</v>
      </c>
    </row>
    <row r="12774" spans="2:6" x14ac:dyDescent="0.35">
      <c r="B12774" s="752" t="s">
        <v>1700</v>
      </c>
      <c r="C12774" s="752">
        <v>5311</v>
      </c>
      <c r="D12774" s="343" t="s">
        <v>5135</v>
      </c>
      <c r="E12774" s="752" t="s">
        <v>445</v>
      </c>
      <c r="F12774" s="752" t="s">
        <v>1698</v>
      </c>
    </row>
    <row r="12775" spans="2:6" x14ac:dyDescent="0.35">
      <c r="B12775" s="752" t="s">
        <v>1700</v>
      </c>
      <c r="C12775" s="752">
        <v>5320</v>
      </c>
      <c r="D12775" s="343" t="s">
        <v>5134</v>
      </c>
      <c r="E12775" s="752" t="s">
        <v>445</v>
      </c>
      <c r="F12775" s="752" t="s">
        <v>1698</v>
      </c>
    </row>
    <row r="12776" spans="2:6" x14ac:dyDescent="0.35">
      <c r="B12776" s="752" t="s">
        <v>1700</v>
      </c>
      <c r="C12776" s="752">
        <v>5320</v>
      </c>
      <c r="D12776" s="343" t="s">
        <v>5133</v>
      </c>
      <c r="E12776" s="752" t="s">
        <v>445</v>
      </c>
      <c r="F12776" s="752" t="s">
        <v>1698</v>
      </c>
    </row>
    <row r="12777" spans="2:6" x14ac:dyDescent="0.35">
      <c r="B12777" s="752" t="s">
        <v>1700</v>
      </c>
      <c r="C12777" s="752">
        <v>5320</v>
      </c>
      <c r="D12777" s="343" t="s">
        <v>5132</v>
      </c>
      <c r="E12777" s="752" t="s">
        <v>445</v>
      </c>
      <c r="F12777" s="752" t="s">
        <v>1698</v>
      </c>
    </row>
    <row r="12778" spans="2:6" x14ac:dyDescent="0.35">
      <c r="B12778" s="752" t="s">
        <v>1700</v>
      </c>
      <c r="C12778" s="752">
        <v>5320</v>
      </c>
      <c r="D12778" s="343" t="s">
        <v>5131</v>
      </c>
      <c r="E12778" s="752" t="s">
        <v>445</v>
      </c>
      <c r="F12778" s="752" t="s">
        <v>1698</v>
      </c>
    </row>
    <row r="12779" spans="2:6" x14ac:dyDescent="0.35">
      <c r="B12779" s="752" t="s">
        <v>1700</v>
      </c>
      <c r="C12779" s="752">
        <v>5320</v>
      </c>
      <c r="D12779" s="343" t="s">
        <v>5130</v>
      </c>
      <c r="E12779" s="752" t="s">
        <v>445</v>
      </c>
      <c r="F12779" s="752" t="s">
        <v>1698</v>
      </c>
    </row>
    <row r="12780" spans="2:6" x14ac:dyDescent="0.35">
      <c r="B12780" s="752" t="s">
        <v>1700</v>
      </c>
      <c r="C12780" s="752">
        <v>5320</v>
      </c>
      <c r="D12780" s="343" t="s">
        <v>5129</v>
      </c>
      <c r="E12780" s="752" t="s">
        <v>445</v>
      </c>
      <c r="F12780" s="752" t="s">
        <v>1698</v>
      </c>
    </row>
    <row r="12781" spans="2:6" x14ac:dyDescent="0.35">
      <c r="B12781" s="752" t="s">
        <v>1700</v>
      </c>
      <c r="C12781" s="752">
        <v>5320</v>
      </c>
      <c r="D12781" s="343" t="s">
        <v>5128</v>
      </c>
      <c r="E12781" s="752" t="s">
        <v>445</v>
      </c>
      <c r="F12781" s="752" t="s">
        <v>1698</v>
      </c>
    </row>
    <row r="12782" spans="2:6" x14ac:dyDescent="0.35">
      <c r="B12782" s="752" t="s">
        <v>1700</v>
      </c>
      <c r="C12782" s="752">
        <v>5320</v>
      </c>
      <c r="D12782" s="343" t="s">
        <v>5127</v>
      </c>
      <c r="E12782" s="752" t="s">
        <v>445</v>
      </c>
      <c r="F12782" s="752" t="s">
        <v>1698</v>
      </c>
    </row>
    <row r="12783" spans="2:6" x14ac:dyDescent="0.35">
      <c r="B12783" s="752" t="s">
        <v>1700</v>
      </c>
      <c r="C12783" s="752">
        <v>5320</v>
      </c>
      <c r="D12783" s="343" t="s">
        <v>5126</v>
      </c>
      <c r="E12783" s="752" t="s">
        <v>445</v>
      </c>
      <c r="F12783" s="752" t="s">
        <v>1698</v>
      </c>
    </row>
    <row r="12784" spans="2:6" x14ac:dyDescent="0.35">
      <c r="B12784" s="752" t="s">
        <v>1700</v>
      </c>
      <c r="C12784" s="752">
        <v>5320</v>
      </c>
      <c r="D12784" s="343" t="s">
        <v>5125</v>
      </c>
      <c r="E12784" s="752" t="s">
        <v>445</v>
      </c>
      <c r="F12784" s="752" t="s">
        <v>1698</v>
      </c>
    </row>
    <row r="12785" spans="2:6" x14ac:dyDescent="0.35">
      <c r="B12785" s="752" t="s">
        <v>1700</v>
      </c>
      <c r="C12785" s="752">
        <v>5320</v>
      </c>
      <c r="D12785" s="343" t="s">
        <v>5124</v>
      </c>
      <c r="E12785" s="752" t="s">
        <v>445</v>
      </c>
      <c r="F12785" s="752" t="s">
        <v>1698</v>
      </c>
    </row>
    <row r="12786" spans="2:6" x14ac:dyDescent="0.35">
      <c r="B12786" s="752" t="s">
        <v>1700</v>
      </c>
      <c r="C12786" s="752">
        <v>5320</v>
      </c>
      <c r="D12786" s="343" t="s">
        <v>5123</v>
      </c>
      <c r="E12786" s="752" t="s">
        <v>445</v>
      </c>
      <c r="F12786" s="752" t="s">
        <v>1698</v>
      </c>
    </row>
    <row r="12787" spans="2:6" x14ac:dyDescent="0.35">
      <c r="B12787" s="752" t="s">
        <v>1700</v>
      </c>
      <c r="C12787" s="752">
        <v>5320</v>
      </c>
      <c r="D12787" s="343" t="s">
        <v>5122</v>
      </c>
      <c r="E12787" s="752" t="s">
        <v>445</v>
      </c>
      <c r="F12787" s="752" t="s">
        <v>1698</v>
      </c>
    </row>
    <row r="12788" spans="2:6" x14ac:dyDescent="0.35">
      <c r="B12788" s="752" t="s">
        <v>1700</v>
      </c>
      <c r="C12788" s="752">
        <v>5320</v>
      </c>
      <c r="D12788" s="343" t="s">
        <v>5121</v>
      </c>
      <c r="E12788" s="752" t="s">
        <v>445</v>
      </c>
      <c r="F12788" s="752" t="s">
        <v>1698</v>
      </c>
    </row>
    <row r="12789" spans="2:6" x14ac:dyDescent="0.35">
      <c r="B12789" s="752" t="s">
        <v>1700</v>
      </c>
      <c r="C12789" s="752">
        <v>5321</v>
      </c>
      <c r="D12789" s="343" t="s">
        <v>5120</v>
      </c>
      <c r="E12789" s="752" t="s">
        <v>445</v>
      </c>
      <c r="F12789" s="752" t="s">
        <v>1698</v>
      </c>
    </row>
    <row r="12790" spans="2:6" x14ac:dyDescent="0.35">
      <c r="B12790" s="752" t="s">
        <v>1700</v>
      </c>
      <c r="C12790" s="752">
        <v>5321</v>
      </c>
      <c r="D12790" s="343" t="s">
        <v>5119</v>
      </c>
      <c r="E12790" s="752" t="s">
        <v>445</v>
      </c>
      <c r="F12790" s="752" t="s">
        <v>1698</v>
      </c>
    </row>
    <row r="12791" spans="2:6" x14ac:dyDescent="0.35">
      <c r="B12791" s="752" t="s">
        <v>1700</v>
      </c>
      <c r="C12791" s="752">
        <v>5322</v>
      </c>
      <c r="D12791" s="343" t="s">
        <v>5118</v>
      </c>
      <c r="E12791" s="752" t="s">
        <v>445</v>
      </c>
      <c r="F12791" s="752" t="s">
        <v>1698</v>
      </c>
    </row>
    <row r="12792" spans="2:6" x14ac:dyDescent="0.35">
      <c r="B12792" s="752" t="s">
        <v>1700</v>
      </c>
      <c r="C12792" s="752">
        <v>5322</v>
      </c>
      <c r="D12792" s="343" t="s">
        <v>5117</v>
      </c>
      <c r="E12792" s="752" t="s">
        <v>445</v>
      </c>
      <c r="F12792" s="752" t="s">
        <v>1698</v>
      </c>
    </row>
    <row r="12793" spans="2:6" x14ac:dyDescent="0.35">
      <c r="B12793" s="752" t="s">
        <v>1700</v>
      </c>
      <c r="C12793" s="752">
        <v>5322</v>
      </c>
      <c r="D12793" s="343" t="s">
        <v>5116</v>
      </c>
      <c r="E12793" s="752" t="s">
        <v>445</v>
      </c>
      <c r="F12793" s="752" t="s">
        <v>1698</v>
      </c>
    </row>
    <row r="12794" spans="2:6" x14ac:dyDescent="0.35">
      <c r="B12794" s="752" t="s">
        <v>1700</v>
      </c>
      <c r="C12794" s="752">
        <v>5322</v>
      </c>
      <c r="D12794" s="343" t="s">
        <v>5115</v>
      </c>
      <c r="E12794" s="752" t="s">
        <v>445</v>
      </c>
      <c r="F12794" s="752" t="s">
        <v>1698</v>
      </c>
    </row>
    <row r="12795" spans="2:6" x14ac:dyDescent="0.35">
      <c r="B12795" s="752" t="s">
        <v>1700</v>
      </c>
      <c r="C12795" s="752">
        <v>5322</v>
      </c>
      <c r="D12795" s="343" t="s">
        <v>5114</v>
      </c>
      <c r="E12795" s="752" t="s">
        <v>445</v>
      </c>
      <c r="F12795" s="752" t="s">
        <v>1698</v>
      </c>
    </row>
    <row r="12796" spans="2:6" x14ac:dyDescent="0.35">
      <c r="B12796" s="752" t="s">
        <v>1700</v>
      </c>
      <c r="C12796" s="752">
        <v>5330</v>
      </c>
      <c r="D12796" s="343" t="s">
        <v>5113</v>
      </c>
      <c r="E12796" s="752" t="s">
        <v>445</v>
      </c>
      <c r="F12796" s="752" t="s">
        <v>1711</v>
      </c>
    </row>
    <row r="12797" spans="2:6" x14ac:dyDescent="0.35">
      <c r="B12797" s="752" t="s">
        <v>1700</v>
      </c>
      <c r="C12797" s="752">
        <v>5330</v>
      </c>
      <c r="D12797" s="343" t="s">
        <v>5112</v>
      </c>
      <c r="E12797" s="752" t="s">
        <v>445</v>
      </c>
      <c r="F12797" s="752" t="s">
        <v>1711</v>
      </c>
    </row>
    <row r="12798" spans="2:6" x14ac:dyDescent="0.35">
      <c r="B12798" s="752" t="s">
        <v>1700</v>
      </c>
      <c r="C12798" s="752">
        <v>5330</v>
      </c>
      <c r="D12798" s="343" t="s">
        <v>5111</v>
      </c>
      <c r="E12798" s="752" t="s">
        <v>445</v>
      </c>
      <c r="F12798" s="752" t="s">
        <v>1711</v>
      </c>
    </row>
    <row r="12799" spans="2:6" x14ac:dyDescent="0.35">
      <c r="B12799" s="752" t="s">
        <v>1700</v>
      </c>
      <c r="C12799" s="752">
        <v>5330</v>
      </c>
      <c r="D12799" s="343" t="s">
        <v>5110</v>
      </c>
      <c r="E12799" s="752" t="s">
        <v>445</v>
      </c>
      <c r="F12799" s="752" t="s">
        <v>1711</v>
      </c>
    </row>
    <row r="12800" spans="2:6" x14ac:dyDescent="0.35">
      <c r="B12800" s="752" t="s">
        <v>1700</v>
      </c>
      <c r="C12800" s="752">
        <v>5330</v>
      </c>
      <c r="D12800" s="343" t="s">
        <v>5109</v>
      </c>
      <c r="E12800" s="752" t="s">
        <v>445</v>
      </c>
      <c r="F12800" s="752" t="s">
        <v>1711</v>
      </c>
    </row>
    <row r="12801" spans="2:6" x14ac:dyDescent="0.35">
      <c r="B12801" s="752" t="s">
        <v>1700</v>
      </c>
      <c r="C12801" s="752">
        <v>5330</v>
      </c>
      <c r="D12801" s="343" t="s">
        <v>5108</v>
      </c>
      <c r="E12801" s="752" t="s">
        <v>445</v>
      </c>
      <c r="F12801" s="752" t="s">
        <v>1711</v>
      </c>
    </row>
    <row r="12802" spans="2:6" x14ac:dyDescent="0.35">
      <c r="B12802" s="752" t="s">
        <v>1700</v>
      </c>
      <c r="C12802" s="752">
        <v>5330</v>
      </c>
      <c r="D12802" s="343" t="s">
        <v>5107</v>
      </c>
      <c r="E12802" s="752" t="s">
        <v>445</v>
      </c>
      <c r="F12802" s="752" t="s">
        <v>1711</v>
      </c>
    </row>
    <row r="12803" spans="2:6" x14ac:dyDescent="0.35">
      <c r="B12803" s="752" t="s">
        <v>1700</v>
      </c>
      <c r="C12803" s="752">
        <v>5330</v>
      </c>
      <c r="D12803" s="343" t="s">
        <v>5106</v>
      </c>
      <c r="E12803" s="752" t="s">
        <v>445</v>
      </c>
      <c r="F12803" s="752" t="s">
        <v>1711</v>
      </c>
    </row>
    <row r="12804" spans="2:6" x14ac:dyDescent="0.35">
      <c r="B12804" s="752" t="s">
        <v>1700</v>
      </c>
      <c r="C12804" s="752">
        <v>5330</v>
      </c>
      <c r="D12804" s="343" t="s">
        <v>5105</v>
      </c>
      <c r="E12804" s="752" t="s">
        <v>445</v>
      </c>
      <c r="F12804" s="752" t="s">
        <v>1711</v>
      </c>
    </row>
    <row r="12805" spans="2:6" x14ac:dyDescent="0.35">
      <c r="B12805" s="752" t="s">
        <v>1700</v>
      </c>
      <c r="C12805" s="752">
        <v>5330</v>
      </c>
      <c r="D12805" s="343" t="s">
        <v>5104</v>
      </c>
      <c r="E12805" s="752" t="s">
        <v>445</v>
      </c>
      <c r="F12805" s="752" t="s">
        <v>1711</v>
      </c>
    </row>
    <row r="12806" spans="2:6" x14ac:dyDescent="0.35">
      <c r="B12806" s="752" t="s">
        <v>1700</v>
      </c>
      <c r="C12806" s="752">
        <v>5330</v>
      </c>
      <c r="D12806" s="343" t="s">
        <v>5103</v>
      </c>
      <c r="E12806" s="752" t="s">
        <v>445</v>
      </c>
      <c r="F12806" s="752" t="s">
        <v>1711</v>
      </c>
    </row>
    <row r="12807" spans="2:6" x14ac:dyDescent="0.35">
      <c r="B12807" s="752" t="s">
        <v>1700</v>
      </c>
      <c r="C12807" s="752">
        <v>5330</v>
      </c>
      <c r="D12807" s="343" t="s">
        <v>5102</v>
      </c>
      <c r="E12807" s="752" t="s">
        <v>445</v>
      </c>
      <c r="F12807" s="752" t="s">
        <v>1711</v>
      </c>
    </row>
    <row r="12808" spans="2:6" x14ac:dyDescent="0.35">
      <c r="B12808" s="752" t="s">
        <v>1700</v>
      </c>
      <c r="C12808" s="752">
        <v>5330</v>
      </c>
      <c r="D12808" s="343" t="s">
        <v>5101</v>
      </c>
      <c r="E12808" s="752" t="s">
        <v>445</v>
      </c>
      <c r="F12808" s="752" t="s">
        <v>1711</v>
      </c>
    </row>
    <row r="12809" spans="2:6" x14ac:dyDescent="0.35">
      <c r="B12809" s="752" t="s">
        <v>1700</v>
      </c>
      <c r="C12809" s="752">
        <v>5330</v>
      </c>
      <c r="D12809" s="343" t="s">
        <v>5100</v>
      </c>
      <c r="E12809" s="752" t="s">
        <v>445</v>
      </c>
      <c r="F12809" s="752" t="s">
        <v>1711</v>
      </c>
    </row>
    <row r="12810" spans="2:6" x14ac:dyDescent="0.35">
      <c r="B12810" s="752" t="s">
        <v>1700</v>
      </c>
      <c r="C12810" s="752">
        <v>5330</v>
      </c>
      <c r="D12810" s="343" t="s">
        <v>5099</v>
      </c>
      <c r="E12810" s="752" t="s">
        <v>445</v>
      </c>
      <c r="F12810" s="752" t="s">
        <v>1711</v>
      </c>
    </row>
    <row r="12811" spans="2:6" x14ac:dyDescent="0.35">
      <c r="B12811" s="752" t="s">
        <v>1700</v>
      </c>
      <c r="C12811" s="752">
        <v>5330</v>
      </c>
      <c r="D12811" s="343" t="s">
        <v>5098</v>
      </c>
      <c r="E12811" s="752" t="s">
        <v>445</v>
      </c>
      <c r="F12811" s="752" t="s">
        <v>1711</v>
      </c>
    </row>
    <row r="12812" spans="2:6" x14ac:dyDescent="0.35">
      <c r="B12812" s="752" t="s">
        <v>1700</v>
      </c>
      <c r="C12812" s="752">
        <v>5330</v>
      </c>
      <c r="D12812" s="343" t="s">
        <v>5097</v>
      </c>
      <c r="E12812" s="752" t="s">
        <v>445</v>
      </c>
      <c r="F12812" s="752" t="s">
        <v>1711</v>
      </c>
    </row>
    <row r="12813" spans="2:6" x14ac:dyDescent="0.35">
      <c r="B12813" s="752" t="s">
        <v>1700</v>
      </c>
      <c r="C12813" s="752">
        <v>5331</v>
      </c>
      <c r="D12813" s="343" t="s">
        <v>5096</v>
      </c>
      <c r="E12813" s="752" t="s">
        <v>445</v>
      </c>
      <c r="F12813" s="752" t="s">
        <v>1698</v>
      </c>
    </row>
    <row r="12814" spans="2:6" x14ac:dyDescent="0.35">
      <c r="B12814" s="752" t="s">
        <v>1700</v>
      </c>
      <c r="C12814" s="752">
        <v>5332</v>
      </c>
      <c r="D12814" s="343" t="s">
        <v>5095</v>
      </c>
      <c r="E12814" s="752" t="s">
        <v>445</v>
      </c>
      <c r="F12814" s="752" t="s">
        <v>1698</v>
      </c>
    </row>
    <row r="12815" spans="2:6" x14ac:dyDescent="0.35">
      <c r="B12815" s="752" t="s">
        <v>1700</v>
      </c>
      <c r="C12815" s="752">
        <v>5332</v>
      </c>
      <c r="D12815" s="343" t="s">
        <v>5094</v>
      </c>
      <c r="E12815" s="752" t="s">
        <v>445</v>
      </c>
      <c r="F12815" s="752" t="s">
        <v>1698</v>
      </c>
    </row>
    <row r="12816" spans="2:6" x14ac:dyDescent="0.35">
      <c r="B12816" s="752" t="s">
        <v>1700</v>
      </c>
      <c r="C12816" s="752">
        <v>5332</v>
      </c>
      <c r="D12816" s="343" t="s">
        <v>5093</v>
      </c>
      <c r="E12816" s="752" t="s">
        <v>445</v>
      </c>
      <c r="F12816" s="752" t="s">
        <v>1698</v>
      </c>
    </row>
    <row r="12817" spans="2:6" x14ac:dyDescent="0.35">
      <c r="B12817" s="752" t="s">
        <v>1700</v>
      </c>
      <c r="C12817" s="752">
        <v>5332</v>
      </c>
      <c r="D12817" s="343" t="s">
        <v>5092</v>
      </c>
      <c r="E12817" s="752" t="s">
        <v>445</v>
      </c>
      <c r="F12817" s="752" t="s">
        <v>1698</v>
      </c>
    </row>
    <row r="12818" spans="2:6" x14ac:dyDescent="0.35">
      <c r="B12818" s="752" t="s">
        <v>1700</v>
      </c>
      <c r="C12818" s="752">
        <v>5333</v>
      </c>
      <c r="D12818" s="343" t="s">
        <v>5091</v>
      </c>
      <c r="E12818" s="752" t="s">
        <v>445</v>
      </c>
      <c r="F12818" s="752" t="s">
        <v>1711</v>
      </c>
    </row>
    <row r="12819" spans="2:6" x14ac:dyDescent="0.35">
      <c r="B12819" s="752" t="s">
        <v>1700</v>
      </c>
      <c r="C12819" s="752">
        <v>5333</v>
      </c>
      <c r="D12819" s="343" t="s">
        <v>5090</v>
      </c>
      <c r="E12819" s="752" t="s">
        <v>445</v>
      </c>
      <c r="F12819" s="752" t="s">
        <v>1711</v>
      </c>
    </row>
    <row r="12820" spans="2:6" x14ac:dyDescent="0.35">
      <c r="B12820" s="752" t="s">
        <v>1700</v>
      </c>
      <c r="C12820" s="752">
        <v>5333</v>
      </c>
      <c r="D12820" s="343" t="s">
        <v>5089</v>
      </c>
      <c r="E12820" s="752" t="s">
        <v>445</v>
      </c>
      <c r="F12820" s="752" t="s">
        <v>1711</v>
      </c>
    </row>
    <row r="12821" spans="2:6" x14ac:dyDescent="0.35">
      <c r="B12821" s="752" t="s">
        <v>1700</v>
      </c>
      <c r="C12821" s="752">
        <v>5333</v>
      </c>
      <c r="D12821" s="343" t="s">
        <v>5088</v>
      </c>
      <c r="E12821" s="752" t="s">
        <v>445</v>
      </c>
      <c r="F12821" s="752" t="s">
        <v>1711</v>
      </c>
    </row>
    <row r="12822" spans="2:6" x14ac:dyDescent="0.35">
      <c r="B12822" s="752" t="s">
        <v>1700</v>
      </c>
      <c r="C12822" s="752">
        <v>5333</v>
      </c>
      <c r="D12822" s="343" t="s">
        <v>5087</v>
      </c>
      <c r="E12822" s="752" t="s">
        <v>445</v>
      </c>
      <c r="F12822" s="752" t="s">
        <v>1711</v>
      </c>
    </row>
    <row r="12823" spans="2:6" x14ac:dyDescent="0.35">
      <c r="B12823" s="752" t="s">
        <v>1700</v>
      </c>
      <c r="C12823" s="752">
        <v>5333</v>
      </c>
      <c r="D12823" s="343" t="s">
        <v>5086</v>
      </c>
      <c r="E12823" s="752" t="s">
        <v>445</v>
      </c>
      <c r="F12823" s="752" t="s">
        <v>1711</v>
      </c>
    </row>
    <row r="12824" spans="2:6" x14ac:dyDescent="0.35">
      <c r="B12824" s="752" t="s">
        <v>1700</v>
      </c>
      <c r="C12824" s="752">
        <v>5333</v>
      </c>
      <c r="D12824" s="343" t="s">
        <v>5085</v>
      </c>
      <c r="E12824" s="752" t="s">
        <v>445</v>
      </c>
      <c r="F12824" s="752" t="s">
        <v>1711</v>
      </c>
    </row>
    <row r="12825" spans="2:6" x14ac:dyDescent="0.35">
      <c r="B12825" s="752" t="s">
        <v>1700</v>
      </c>
      <c r="C12825" s="752">
        <v>5340</v>
      </c>
      <c r="D12825" s="343" t="s">
        <v>5084</v>
      </c>
      <c r="E12825" s="752" t="s">
        <v>445</v>
      </c>
      <c r="F12825" s="752" t="s">
        <v>1711</v>
      </c>
    </row>
    <row r="12826" spans="2:6" x14ac:dyDescent="0.35">
      <c r="B12826" s="752" t="s">
        <v>1700</v>
      </c>
      <c r="C12826" s="752">
        <v>5340</v>
      </c>
      <c r="D12826" s="343" t="s">
        <v>5083</v>
      </c>
      <c r="E12826" s="752" t="s">
        <v>445</v>
      </c>
      <c r="F12826" s="752" t="s">
        <v>1711</v>
      </c>
    </row>
    <row r="12827" spans="2:6" x14ac:dyDescent="0.35">
      <c r="B12827" s="752" t="s">
        <v>1700</v>
      </c>
      <c r="C12827" s="752">
        <v>5340</v>
      </c>
      <c r="D12827" s="343" t="s">
        <v>5082</v>
      </c>
      <c r="E12827" s="752" t="s">
        <v>445</v>
      </c>
      <c r="F12827" s="752" t="s">
        <v>1711</v>
      </c>
    </row>
    <row r="12828" spans="2:6" x14ac:dyDescent="0.35">
      <c r="B12828" s="752" t="s">
        <v>1700</v>
      </c>
      <c r="C12828" s="752">
        <v>5340</v>
      </c>
      <c r="D12828" s="343" t="s">
        <v>5081</v>
      </c>
      <c r="E12828" s="752" t="s">
        <v>445</v>
      </c>
      <c r="F12828" s="752" t="s">
        <v>1711</v>
      </c>
    </row>
    <row r="12829" spans="2:6" x14ac:dyDescent="0.35">
      <c r="B12829" s="752" t="s">
        <v>1700</v>
      </c>
      <c r="C12829" s="752">
        <v>5340</v>
      </c>
      <c r="D12829" s="343" t="s">
        <v>5080</v>
      </c>
      <c r="E12829" s="752" t="s">
        <v>445</v>
      </c>
      <c r="F12829" s="752" t="s">
        <v>1711</v>
      </c>
    </row>
    <row r="12830" spans="2:6" x14ac:dyDescent="0.35">
      <c r="B12830" s="752" t="s">
        <v>1700</v>
      </c>
      <c r="C12830" s="752">
        <v>5340</v>
      </c>
      <c r="D12830" s="343" t="s">
        <v>5079</v>
      </c>
      <c r="E12830" s="752" t="s">
        <v>445</v>
      </c>
      <c r="F12830" s="752" t="s">
        <v>1711</v>
      </c>
    </row>
    <row r="12831" spans="2:6" x14ac:dyDescent="0.35">
      <c r="B12831" s="752" t="s">
        <v>1700</v>
      </c>
      <c r="C12831" s="752">
        <v>5341</v>
      </c>
      <c r="D12831" s="343" t="s">
        <v>5078</v>
      </c>
      <c r="E12831" s="752" t="s">
        <v>445</v>
      </c>
      <c r="F12831" s="752" t="s">
        <v>1711</v>
      </c>
    </row>
    <row r="12832" spans="2:6" x14ac:dyDescent="0.35">
      <c r="B12832" s="752" t="s">
        <v>1700</v>
      </c>
      <c r="C12832" s="752">
        <v>5341</v>
      </c>
      <c r="D12832" s="343" t="s">
        <v>5077</v>
      </c>
      <c r="E12832" s="752" t="s">
        <v>445</v>
      </c>
      <c r="F12832" s="752" t="s">
        <v>1711</v>
      </c>
    </row>
    <row r="12833" spans="2:6" x14ac:dyDescent="0.35">
      <c r="B12833" s="752" t="s">
        <v>1700</v>
      </c>
      <c r="C12833" s="752">
        <v>5341</v>
      </c>
      <c r="D12833" s="343" t="s">
        <v>5076</v>
      </c>
      <c r="E12833" s="752" t="s">
        <v>445</v>
      </c>
      <c r="F12833" s="752" t="s">
        <v>5075</v>
      </c>
    </row>
    <row r="12834" spans="2:6" x14ac:dyDescent="0.35">
      <c r="B12834" s="752" t="s">
        <v>1700</v>
      </c>
      <c r="C12834" s="752">
        <v>5341</v>
      </c>
      <c r="D12834" s="343" t="s">
        <v>5074</v>
      </c>
      <c r="E12834" s="752" t="s">
        <v>445</v>
      </c>
      <c r="F12834" s="752" t="s">
        <v>1711</v>
      </c>
    </row>
    <row r="12835" spans="2:6" x14ac:dyDescent="0.35">
      <c r="B12835" s="752" t="s">
        <v>1700</v>
      </c>
      <c r="C12835" s="752">
        <v>5341</v>
      </c>
      <c r="D12835" s="343" t="s">
        <v>5073</v>
      </c>
      <c r="E12835" s="752" t="s">
        <v>445</v>
      </c>
      <c r="F12835" s="752" t="s">
        <v>1711</v>
      </c>
    </row>
    <row r="12836" spans="2:6" x14ac:dyDescent="0.35">
      <c r="B12836" s="752" t="s">
        <v>1700</v>
      </c>
      <c r="C12836" s="752">
        <v>5341</v>
      </c>
      <c r="D12836" s="343" t="s">
        <v>5072</v>
      </c>
      <c r="E12836" s="752" t="s">
        <v>445</v>
      </c>
      <c r="F12836" s="752" t="s">
        <v>1711</v>
      </c>
    </row>
    <row r="12837" spans="2:6" x14ac:dyDescent="0.35">
      <c r="B12837" s="752" t="s">
        <v>1700</v>
      </c>
      <c r="C12837" s="752">
        <v>5341</v>
      </c>
      <c r="D12837" s="343" t="s">
        <v>5071</v>
      </c>
      <c r="E12837" s="752" t="s">
        <v>445</v>
      </c>
      <c r="F12837" s="752" t="s">
        <v>1711</v>
      </c>
    </row>
    <row r="12838" spans="2:6" x14ac:dyDescent="0.35">
      <c r="B12838" s="752" t="s">
        <v>1700</v>
      </c>
      <c r="C12838" s="752">
        <v>5341</v>
      </c>
      <c r="D12838" s="343" t="s">
        <v>5070</v>
      </c>
      <c r="E12838" s="752" t="s">
        <v>445</v>
      </c>
      <c r="F12838" s="752" t="s">
        <v>1711</v>
      </c>
    </row>
    <row r="12839" spans="2:6" x14ac:dyDescent="0.35">
      <c r="B12839" s="752" t="s">
        <v>1700</v>
      </c>
      <c r="C12839" s="752">
        <v>5341</v>
      </c>
      <c r="D12839" s="343" t="s">
        <v>5069</v>
      </c>
      <c r="E12839" s="752" t="s">
        <v>445</v>
      </c>
      <c r="F12839" s="752" t="s">
        <v>1711</v>
      </c>
    </row>
    <row r="12840" spans="2:6" x14ac:dyDescent="0.35">
      <c r="B12840" s="752" t="s">
        <v>1700</v>
      </c>
      <c r="C12840" s="752">
        <v>5341</v>
      </c>
      <c r="D12840" s="343" t="s">
        <v>5068</v>
      </c>
      <c r="E12840" s="752" t="s">
        <v>445</v>
      </c>
      <c r="F12840" s="752" t="s">
        <v>1711</v>
      </c>
    </row>
    <row r="12841" spans="2:6" x14ac:dyDescent="0.35">
      <c r="B12841" s="752" t="s">
        <v>1700</v>
      </c>
      <c r="C12841" s="752">
        <v>5342</v>
      </c>
      <c r="D12841" s="343" t="s">
        <v>5067</v>
      </c>
      <c r="E12841" s="752" t="s">
        <v>445</v>
      </c>
      <c r="F12841" s="752" t="s">
        <v>1698</v>
      </c>
    </row>
    <row r="12842" spans="2:6" x14ac:dyDescent="0.35">
      <c r="B12842" s="752" t="s">
        <v>1700</v>
      </c>
      <c r="C12842" s="752">
        <v>5343</v>
      </c>
      <c r="D12842" s="343" t="s">
        <v>5066</v>
      </c>
      <c r="E12842" s="752" t="s">
        <v>445</v>
      </c>
      <c r="F12842" s="752" t="s">
        <v>1711</v>
      </c>
    </row>
    <row r="12843" spans="2:6" x14ac:dyDescent="0.35">
      <c r="B12843" s="752" t="s">
        <v>1700</v>
      </c>
      <c r="C12843" s="752">
        <v>5343</v>
      </c>
      <c r="D12843" s="343" t="s">
        <v>5065</v>
      </c>
      <c r="E12843" s="752" t="s">
        <v>445</v>
      </c>
      <c r="F12843" s="752" t="s">
        <v>1711</v>
      </c>
    </row>
    <row r="12844" spans="2:6" x14ac:dyDescent="0.35">
      <c r="B12844" s="752" t="s">
        <v>1700</v>
      </c>
      <c r="C12844" s="752">
        <v>5343</v>
      </c>
      <c r="D12844" s="343" t="s">
        <v>5064</v>
      </c>
      <c r="E12844" s="752" t="s">
        <v>445</v>
      </c>
      <c r="F12844" s="752" t="s">
        <v>1711</v>
      </c>
    </row>
    <row r="12845" spans="2:6" x14ac:dyDescent="0.35">
      <c r="B12845" s="752" t="s">
        <v>1700</v>
      </c>
      <c r="C12845" s="752">
        <v>5343</v>
      </c>
      <c r="D12845" s="343" t="s">
        <v>5063</v>
      </c>
      <c r="E12845" s="752" t="s">
        <v>445</v>
      </c>
      <c r="F12845" s="752" t="s">
        <v>1711</v>
      </c>
    </row>
    <row r="12846" spans="2:6" x14ac:dyDescent="0.35">
      <c r="B12846" s="752" t="s">
        <v>1700</v>
      </c>
      <c r="C12846" s="752">
        <v>5343</v>
      </c>
      <c r="D12846" s="343" t="s">
        <v>5062</v>
      </c>
      <c r="E12846" s="752" t="s">
        <v>445</v>
      </c>
      <c r="F12846" s="752" t="s">
        <v>1711</v>
      </c>
    </row>
    <row r="12847" spans="2:6" x14ac:dyDescent="0.35">
      <c r="B12847" s="752" t="s">
        <v>1700</v>
      </c>
      <c r="C12847" s="752">
        <v>5343</v>
      </c>
      <c r="D12847" s="343" t="s">
        <v>5061</v>
      </c>
      <c r="E12847" s="752" t="s">
        <v>445</v>
      </c>
      <c r="F12847" s="752" t="s">
        <v>1711</v>
      </c>
    </row>
    <row r="12848" spans="2:6" x14ac:dyDescent="0.35">
      <c r="B12848" s="752" t="s">
        <v>1700</v>
      </c>
      <c r="C12848" s="752">
        <v>5344</v>
      </c>
      <c r="D12848" s="343" t="s">
        <v>5060</v>
      </c>
      <c r="E12848" s="752" t="s">
        <v>445</v>
      </c>
      <c r="F12848" s="752" t="s">
        <v>1711</v>
      </c>
    </row>
    <row r="12849" spans="2:6" x14ac:dyDescent="0.35">
      <c r="B12849" s="752" t="s">
        <v>1700</v>
      </c>
      <c r="C12849" s="752">
        <v>5345</v>
      </c>
      <c r="D12849" s="343" t="s">
        <v>5059</v>
      </c>
      <c r="E12849" s="752" t="s">
        <v>445</v>
      </c>
      <c r="F12849" s="752" t="s">
        <v>1711</v>
      </c>
    </row>
    <row r="12850" spans="2:6" x14ac:dyDescent="0.35">
      <c r="B12850" s="752" t="s">
        <v>1700</v>
      </c>
      <c r="C12850" s="752">
        <v>5345</v>
      </c>
      <c r="D12850" s="343" t="s">
        <v>5058</v>
      </c>
      <c r="E12850" s="752" t="s">
        <v>445</v>
      </c>
      <c r="F12850" s="752" t="s">
        <v>1711</v>
      </c>
    </row>
    <row r="12851" spans="2:6" x14ac:dyDescent="0.35">
      <c r="B12851" s="752" t="s">
        <v>1700</v>
      </c>
      <c r="C12851" s="752">
        <v>5345</v>
      </c>
      <c r="D12851" s="343" t="s">
        <v>5057</v>
      </c>
      <c r="E12851" s="752" t="s">
        <v>445</v>
      </c>
      <c r="F12851" s="752" t="s">
        <v>1711</v>
      </c>
    </row>
    <row r="12852" spans="2:6" x14ac:dyDescent="0.35">
      <c r="B12852" s="752" t="s">
        <v>1700</v>
      </c>
      <c r="C12852" s="752">
        <v>5346</v>
      </c>
      <c r="D12852" s="343" t="s">
        <v>5056</v>
      </c>
      <c r="E12852" s="752" t="s">
        <v>445</v>
      </c>
      <c r="F12852" s="752" t="s">
        <v>1698</v>
      </c>
    </row>
    <row r="12853" spans="2:6" x14ac:dyDescent="0.35">
      <c r="B12853" s="752" t="s">
        <v>1700</v>
      </c>
      <c r="C12853" s="752">
        <v>5350</v>
      </c>
      <c r="D12853" s="343" t="s">
        <v>5055</v>
      </c>
      <c r="E12853" s="752" t="s">
        <v>445</v>
      </c>
      <c r="F12853" s="752" t="s">
        <v>212</v>
      </c>
    </row>
    <row r="12854" spans="2:6" x14ac:dyDescent="0.35">
      <c r="B12854" s="752" t="s">
        <v>1700</v>
      </c>
      <c r="C12854" s="752">
        <v>5350</v>
      </c>
      <c r="D12854" s="343" t="s">
        <v>5054</v>
      </c>
      <c r="E12854" s="752" t="s">
        <v>445</v>
      </c>
      <c r="F12854" s="752" t="s">
        <v>212</v>
      </c>
    </row>
    <row r="12855" spans="2:6" x14ac:dyDescent="0.35">
      <c r="B12855" s="752" t="s">
        <v>1700</v>
      </c>
      <c r="C12855" s="752">
        <v>5351</v>
      </c>
      <c r="D12855" s="343" t="s">
        <v>5053</v>
      </c>
      <c r="E12855" s="752" t="s">
        <v>445</v>
      </c>
      <c r="F12855" s="752" t="s">
        <v>1711</v>
      </c>
    </row>
    <row r="12856" spans="2:6" x14ac:dyDescent="0.35">
      <c r="B12856" s="752" t="s">
        <v>1700</v>
      </c>
      <c r="C12856" s="752">
        <v>5351</v>
      </c>
      <c r="D12856" s="343" t="s">
        <v>5052</v>
      </c>
      <c r="E12856" s="752" t="s">
        <v>445</v>
      </c>
      <c r="F12856" s="752" t="s">
        <v>1711</v>
      </c>
    </row>
    <row r="12857" spans="2:6" x14ac:dyDescent="0.35">
      <c r="B12857" s="752" t="s">
        <v>1700</v>
      </c>
      <c r="C12857" s="752">
        <v>5351</v>
      </c>
      <c r="D12857" s="343" t="s">
        <v>5051</v>
      </c>
      <c r="E12857" s="752" t="s">
        <v>445</v>
      </c>
      <c r="F12857" s="752" t="s">
        <v>1711</v>
      </c>
    </row>
    <row r="12858" spans="2:6" x14ac:dyDescent="0.35">
      <c r="B12858" s="752" t="s">
        <v>1700</v>
      </c>
      <c r="C12858" s="752">
        <v>5351</v>
      </c>
      <c r="D12858" s="343" t="s">
        <v>5050</v>
      </c>
      <c r="E12858" s="752" t="s">
        <v>445</v>
      </c>
      <c r="F12858" s="752" t="s">
        <v>1711</v>
      </c>
    </row>
    <row r="12859" spans="2:6" x14ac:dyDescent="0.35">
      <c r="B12859" s="752" t="s">
        <v>1700</v>
      </c>
      <c r="C12859" s="752">
        <v>5351</v>
      </c>
      <c r="D12859" s="343" t="s">
        <v>5049</v>
      </c>
      <c r="E12859" s="752" t="s">
        <v>445</v>
      </c>
      <c r="F12859" s="752" t="s">
        <v>1711</v>
      </c>
    </row>
    <row r="12860" spans="2:6" x14ac:dyDescent="0.35">
      <c r="B12860" s="752" t="s">
        <v>1700</v>
      </c>
      <c r="C12860" s="752">
        <v>5351</v>
      </c>
      <c r="D12860" s="343" t="s">
        <v>5048</v>
      </c>
      <c r="E12860" s="752" t="s">
        <v>445</v>
      </c>
      <c r="F12860" s="752" t="s">
        <v>1711</v>
      </c>
    </row>
    <row r="12861" spans="2:6" x14ac:dyDescent="0.35">
      <c r="B12861" s="752" t="s">
        <v>1700</v>
      </c>
      <c r="C12861" s="752">
        <v>5351</v>
      </c>
      <c r="D12861" s="343" t="s">
        <v>3073</v>
      </c>
      <c r="E12861" s="752" t="s">
        <v>445</v>
      </c>
      <c r="F12861" s="752" t="s">
        <v>1711</v>
      </c>
    </row>
    <row r="12862" spans="2:6" x14ac:dyDescent="0.35">
      <c r="B12862" s="752" t="s">
        <v>1700</v>
      </c>
      <c r="C12862" s="752">
        <v>5352</v>
      </c>
      <c r="D12862" s="343" t="s">
        <v>5047</v>
      </c>
      <c r="E12862" s="752" t="s">
        <v>445</v>
      </c>
      <c r="F12862" s="752" t="s">
        <v>1711</v>
      </c>
    </row>
    <row r="12863" spans="2:6" x14ac:dyDescent="0.35">
      <c r="B12863" s="752" t="s">
        <v>1700</v>
      </c>
      <c r="C12863" s="752">
        <v>5352</v>
      </c>
      <c r="D12863" s="343" t="s">
        <v>5046</v>
      </c>
      <c r="E12863" s="752" t="s">
        <v>445</v>
      </c>
      <c r="F12863" s="752" t="s">
        <v>1711</v>
      </c>
    </row>
    <row r="12864" spans="2:6" x14ac:dyDescent="0.35">
      <c r="B12864" s="752" t="s">
        <v>1700</v>
      </c>
      <c r="C12864" s="752">
        <v>5352</v>
      </c>
      <c r="D12864" s="343" t="s">
        <v>5045</v>
      </c>
      <c r="E12864" s="752" t="s">
        <v>445</v>
      </c>
      <c r="F12864" s="752" t="s">
        <v>1711</v>
      </c>
    </row>
    <row r="12865" spans="2:9" x14ac:dyDescent="0.35">
      <c r="B12865" s="752" t="s">
        <v>1700</v>
      </c>
      <c r="C12865" s="752">
        <v>5352</v>
      </c>
      <c r="D12865" s="343" t="s">
        <v>5044</v>
      </c>
      <c r="E12865" s="752" t="s">
        <v>445</v>
      </c>
      <c r="F12865" s="752" t="s">
        <v>1711</v>
      </c>
    </row>
    <row r="12866" spans="2:9" x14ac:dyDescent="0.35">
      <c r="B12866" s="752" t="s">
        <v>1700</v>
      </c>
      <c r="C12866" s="752">
        <v>5352</v>
      </c>
      <c r="D12866" s="343" t="s">
        <v>5043</v>
      </c>
      <c r="E12866" s="752" t="s">
        <v>445</v>
      </c>
      <c r="F12866" s="752" t="s">
        <v>1711</v>
      </c>
    </row>
    <row r="12867" spans="2:9" x14ac:dyDescent="0.35">
      <c r="B12867" s="752" t="s">
        <v>1700</v>
      </c>
      <c r="C12867" s="752">
        <v>5352</v>
      </c>
      <c r="D12867" s="343" t="s">
        <v>5042</v>
      </c>
      <c r="E12867" s="752" t="s">
        <v>445</v>
      </c>
      <c r="F12867" s="752" t="s">
        <v>1711</v>
      </c>
    </row>
    <row r="12868" spans="2:9" x14ac:dyDescent="0.35">
      <c r="B12868" s="752" t="s">
        <v>1700</v>
      </c>
      <c r="C12868" s="752">
        <v>5352</v>
      </c>
      <c r="D12868" s="343" t="s">
        <v>5041</v>
      </c>
      <c r="E12868" s="752" t="s">
        <v>445</v>
      </c>
      <c r="F12868" s="752" t="s">
        <v>1711</v>
      </c>
    </row>
    <row r="12869" spans="2:9" x14ac:dyDescent="0.35">
      <c r="B12869" s="752" t="s">
        <v>1700</v>
      </c>
      <c r="C12869" s="752">
        <v>5353</v>
      </c>
      <c r="D12869" s="343" t="s">
        <v>5040</v>
      </c>
      <c r="E12869" s="752" t="s">
        <v>445</v>
      </c>
      <c r="F12869" s="752" t="s">
        <v>1711</v>
      </c>
    </row>
    <row r="12870" spans="2:9" x14ac:dyDescent="0.35">
      <c r="B12870" s="752" t="s">
        <v>1700</v>
      </c>
      <c r="C12870" s="752">
        <v>5353</v>
      </c>
      <c r="D12870" s="343" t="s">
        <v>5039</v>
      </c>
      <c r="E12870" s="752" t="s">
        <v>445</v>
      </c>
      <c r="F12870" s="752" t="s">
        <v>1711</v>
      </c>
    </row>
    <row r="12871" spans="2:9" x14ac:dyDescent="0.35">
      <c r="B12871" s="752" t="s">
        <v>1700</v>
      </c>
      <c r="C12871" s="752">
        <v>5353</v>
      </c>
      <c r="D12871" s="343" t="s">
        <v>5038</v>
      </c>
      <c r="E12871" s="752" t="s">
        <v>445</v>
      </c>
      <c r="F12871" s="752" t="s">
        <v>1711</v>
      </c>
    </row>
    <row r="12872" spans="2:9" x14ac:dyDescent="0.35">
      <c r="B12872" s="752" t="s">
        <v>1700</v>
      </c>
      <c r="C12872" s="752">
        <v>5353</v>
      </c>
      <c r="D12872" s="343" t="s">
        <v>5037</v>
      </c>
      <c r="E12872" s="752" t="s">
        <v>445</v>
      </c>
      <c r="F12872" s="752" t="s">
        <v>1711</v>
      </c>
    </row>
    <row r="12873" spans="2:9" x14ac:dyDescent="0.35">
      <c r="B12873" s="752" t="s">
        <v>1700</v>
      </c>
      <c r="C12873" s="752">
        <v>5353</v>
      </c>
      <c r="D12873" s="343" t="s">
        <v>5036</v>
      </c>
      <c r="E12873" s="752" t="s">
        <v>445</v>
      </c>
      <c r="F12873" s="752" t="s">
        <v>1711</v>
      </c>
    </row>
    <row r="12874" spans="2:9" x14ac:dyDescent="0.35">
      <c r="B12874" s="752" t="s">
        <v>1700</v>
      </c>
      <c r="C12874" s="752">
        <v>5353</v>
      </c>
      <c r="D12874" s="343" t="s">
        <v>5035</v>
      </c>
      <c r="E12874" s="752" t="s">
        <v>445</v>
      </c>
      <c r="F12874" s="752" t="s">
        <v>1711</v>
      </c>
    </row>
    <row r="12875" spans="2:9" x14ac:dyDescent="0.35">
      <c r="B12875" s="752" t="s">
        <v>1700</v>
      </c>
      <c r="C12875" s="752">
        <v>5353</v>
      </c>
      <c r="D12875" s="343" t="s">
        <v>5034</v>
      </c>
      <c r="E12875" s="752" t="s">
        <v>445</v>
      </c>
      <c r="F12875" s="752" t="s">
        <v>1711</v>
      </c>
    </row>
    <row r="12876" spans="2:9" s="757" customFormat="1" x14ac:dyDescent="0.35">
      <c r="B12876" s="752" t="s">
        <v>1700</v>
      </c>
      <c r="C12876" s="752">
        <v>5353</v>
      </c>
      <c r="D12876" s="343" t="s">
        <v>5033</v>
      </c>
      <c r="E12876" s="752" t="s">
        <v>445</v>
      </c>
      <c r="F12876" s="752" t="s">
        <v>1711</v>
      </c>
      <c r="I12876" s="758"/>
    </row>
    <row r="12877" spans="2:9" x14ac:dyDescent="0.35">
      <c r="B12877" s="752" t="s">
        <v>1700</v>
      </c>
      <c r="C12877" s="752">
        <v>5353</v>
      </c>
      <c r="D12877" s="343" t="s">
        <v>5032</v>
      </c>
      <c r="E12877" s="752" t="s">
        <v>445</v>
      </c>
      <c r="F12877" s="752" t="s">
        <v>1711</v>
      </c>
    </row>
    <row r="12878" spans="2:9" x14ac:dyDescent="0.35">
      <c r="B12878" s="752" t="s">
        <v>1700</v>
      </c>
      <c r="C12878" s="752">
        <v>5353</v>
      </c>
      <c r="D12878" s="343" t="s">
        <v>5031</v>
      </c>
      <c r="E12878" s="752" t="s">
        <v>445</v>
      </c>
      <c r="F12878" s="752" t="s">
        <v>1711</v>
      </c>
    </row>
    <row r="12879" spans="2:9" x14ac:dyDescent="0.35">
      <c r="B12879" s="752" t="s">
        <v>1700</v>
      </c>
      <c r="C12879" s="752">
        <v>5353</v>
      </c>
      <c r="D12879" s="343" t="s">
        <v>5030</v>
      </c>
      <c r="E12879" s="752" t="s">
        <v>445</v>
      </c>
      <c r="F12879" s="752" t="s">
        <v>1711</v>
      </c>
    </row>
    <row r="12880" spans="2:9" x14ac:dyDescent="0.35">
      <c r="B12880" s="752" t="s">
        <v>1700</v>
      </c>
      <c r="C12880" s="752">
        <v>5353</v>
      </c>
      <c r="D12880" s="343" t="s">
        <v>5029</v>
      </c>
      <c r="E12880" s="752" t="s">
        <v>445</v>
      </c>
      <c r="F12880" s="752" t="s">
        <v>1711</v>
      </c>
    </row>
    <row r="12881" spans="2:6" x14ac:dyDescent="0.35">
      <c r="B12881" s="752" t="s">
        <v>1700</v>
      </c>
      <c r="C12881" s="752">
        <v>5353</v>
      </c>
      <c r="D12881" s="343" t="s">
        <v>5028</v>
      </c>
      <c r="E12881" s="752" t="s">
        <v>445</v>
      </c>
      <c r="F12881" s="752" t="s">
        <v>1711</v>
      </c>
    </row>
    <row r="12882" spans="2:6" x14ac:dyDescent="0.35">
      <c r="B12882" s="752" t="s">
        <v>1700</v>
      </c>
      <c r="C12882" s="752">
        <v>5354</v>
      </c>
      <c r="D12882" s="343" t="s">
        <v>5027</v>
      </c>
      <c r="E12882" s="752" t="s">
        <v>445</v>
      </c>
      <c r="F12882" s="752" t="s">
        <v>1698</v>
      </c>
    </row>
    <row r="12883" spans="2:6" x14ac:dyDescent="0.35">
      <c r="B12883" s="752" t="s">
        <v>1700</v>
      </c>
      <c r="C12883" s="752">
        <v>5354</v>
      </c>
      <c r="D12883" s="343" t="s">
        <v>5026</v>
      </c>
      <c r="E12883" s="752" t="s">
        <v>445</v>
      </c>
      <c r="F12883" s="752" t="s">
        <v>1698</v>
      </c>
    </row>
    <row r="12884" spans="2:6" x14ac:dyDescent="0.35">
      <c r="B12884" s="752" t="s">
        <v>1700</v>
      </c>
      <c r="C12884" s="752">
        <v>5354</v>
      </c>
      <c r="D12884" s="343" t="s">
        <v>5025</v>
      </c>
      <c r="E12884" s="752" t="s">
        <v>445</v>
      </c>
      <c r="F12884" s="752" t="s">
        <v>1698</v>
      </c>
    </row>
    <row r="12885" spans="2:6" x14ac:dyDescent="0.35">
      <c r="B12885" s="752" t="s">
        <v>1700</v>
      </c>
      <c r="C12885" s="752">
        <v>5354</v>
      </c>
      <c r="D12885" s="343" t="s">
        <v>5024</v>
      </c>
      <c r="E12885" s="752" t="s">
        <v>445</v>
      </c>
      <c r="F12885" s="752" t="s">
        <v>1698</v>
      </c>
    </row>
    <row r="12886" spans="2:6" x14ac:dyDescent="0.35">
      <c r="B12886" s="752" t="s">
        <v>1700</v>
      </c>
      <c r="C12886" s="752">
        <v>5354</v>
      </c>
      <c r="D12886" s="343" t="s">
        <v>5023</v>
      </c>
      <c r="E12886" s="752" t="s">
        <v>445</v>
      </c>
      <c r="F12886" s="752" t="s">
        <v>1698</v>
      </c>
    </row>
    <row r="12887" spans="2:6" x14ac:dyDescent="0.35">
      <c r="B12887" s="752" t="s">
        <v>1700</v>
      </c>
      <c r="C12887" s="752">
        <v>5354</v>
      </c>
      <c r="D12887" s="343" t="s">
        <v>5022</v>
      </c>
      <c r="E12887" s="752" t="s">
        <v>445</v>
      </c>
      <c r="F12887" s="752" t="s">
        <v>1698</v>
      </c>
    </row>
    <row r="12888" spans="2:6" x14ac:dyDescent="0.35">
      <c r="B12888" s="752" t="s">
        <v>1700</v>
      </c>
      <c r="C12888" s="752">
        <v>5355</v>
      </c>
      <c r="D12888" s="343" t="s">
        <v>5021</v>
      </c>
      <c r="E12888" s="752" t="s">
        <v>445</v>
      </c>
      <c r="F12888" s="752" t="s">
        <v>1711</v>
      </c>
    </row>
    <row r="12889" spans="2:6" x14ac:dyDescent="0.35">
      <c r="B12889" s="752" t="s">
        <v>1700</v>
      </c>
      <c r="C12889" s="752">
        <v>5355</v>
      </c>
      <c r="D12889" s="343" t="s">
        <v>5020</v>
      </c>
      <c r="E12889" s="752" t="s">
        <v>445</v>
      </c>
      <c r="F12889" s="752" t="s">
        <v>1711</v>
      </c>
    </row>
    <row r="12890" spans="2:6" x14ac:dyDescent="0.35">
      <c r="B12890" s="752" t="s">
        <v>1700</v>
      </c>
      <c r="C12890" s="752">
        <v>5355</v>
      </c>
      <c r="D12890" s="343" t="s">
        <v>5019</v>
      </c>
      <c r="E12890" s="752" t="s">
        <v>445</v>
      </c>
      <c r="F12890" s="752" t="s">
        <v>1711</v>
      </c>
    </row>
    <row r="12891" spans="2:6" x14ac:dyDescent="0.35">
      <c r="B12891" s="752" t="s">
        <v>1700</v>
      </c>
      <c r="C12891" s="752">
        <v>5355</v>
      </c>
      <c r="D12891" s="343" t="s">
        <v>5018</v>
      </c>
      <c r="E12891" s="752" t="s">
        <v>445</v>
      </c>
      <c r="F12891" s="752" t="s">
        <v>1711</v>
      </c>
    </row>
    <row r="12892" spans="2:6" x14ac:dyDescent="0.35">
      <c r="B12892" s="752" t="s">
        <v>1700</v>
      </c>
      <c r="C12892" s="752">
        <v>5355</v>
      </c>
      <c r="D12892" s="343" t="s">
        <v>5017</v>
      </c>
      <c r="E12892" s="752" t="s">
        <v>445</v>
      </c>
      <c r="F12892" s="752" t="s">
        <v>1711</v>
      </c>
    </row>
    <row r="12893" spans="2:6" x14ac:dyDescent="0.35">
      <c r="B12893" s="752" t="s">
        <v>1700</v>
      </c>
      <c r="C12893" s="752">
        <v>5355</v>
      </c>
      <c r="D12893" s="343" t="s">
        <v>5016</v>
      </c>
      <c r="E12893" s="752" t="s">
        <v>445</v>
      </c>
      <c r="F12893" s="752" t="s">
        <v>1711</v>
      </c>
    </row>
    <row r="12894" spans="2:6" x14ac:dyDescent="0.35">
      <c r="B12894" s="752" t="s">
        <v>1700</v>
      </c>
      <c r="C12894" s="752">
        <v>5355</v>
      </c>
      <c r="D12894" s="343" t="s">
        <v>5015</v>
      </c>
      <c r="E12894" s="752" t="s">
        <v>445</v>
      </c>
      <c r="F12894" s="752" t="s">
        <v>1711</v>
      </c>
    </row>
    <row r="12895" spans="2:6" x14ac:dyDescent="0.35">
      <c r="B12895" s="752" t="s">
        <v>1700</v>
      </c>
      <c r="C12895" s="752">
        <v>5355</v>
      </c>
      <c r="D12895" s="343" t="s">
        <v>5014</v>
      </c>
      <c r="E12895" s="752" t="s">
        <v>445</v>
      </c>
      <c r="F12895" s="752" t="s">
        <v>1711</v>
      </c>
    </row>
    <row r="12896" spans="2:6" x14ac:dyDescent="0.35">
      <c r="B12896" s="752" t="s">
        <v>1700</v>
      </c>
      <c r="C12896" s="752">
        <v>5356</v>
      </c>
      <c r="D12896" s="343" t="s">
        <v>5013</v>
      </c>
      <c r="E12896" s="752" t="s">
        <v>445</v>
      </c>
      <c r="F12896" s="752" t="s">
        <v>1698</v>
      </c>
    </row>
    <row r="12897" spans="2:6" x14ac:dyDescent="0.35">
      <c r="B12897" s="752" t="s">
        <v>1700</v>
      </c>
      <c r="C12897" s="752">
        <v>5356</v>
      </c>
      <c r="D12897" s="343" t="s">
        <v>5012</v>
      </c>
      <c r="E12897" s="752" t="s">
        <v>445</v>
      </c>
      <c r="F12897" s="752" t="s">
        <v>1698</v>
      </c>
    </row>
    <row r="12898" spans="2:6" x14ac:dyDescent="0.35">
      <c r="B12898" s="752" t="s">
        <v>1700</v>
      </c>
      <c r="C12898" s="752">
        <v>5356</v>
      </c>
      <c r="D12898" s="343" t="s">
        <v>5011</v>
      </c>
      <c r="E12898" s="752" t="s">
        <v>445</v>
      </c>
      <c r="F12898" s="752" t="s">
        <v>1698</v>
      </c>
    </row>
    <row r="12899" spans="2:6" x14ac:dyDescent="0.35">
      <c r="B12899" s="752" t="s">
        <v>1700</v>
      </c>
      <c r="C12899" s="752">
        <v>5356</v>
      </c>
      <c r="D12899" s="343" t="s">
        <v>5010</v>
      </c>
      <c r="E12899" s="752" t="s">
        <v>445</v>
      </c>
      <c r="F12899" s="752" t="s">
        <v>1698</v>
      </c>
    </row>
    <row r="12900" spans="2:6" x14ac:dyDescent="0.35">
      <c r="B12900" s="752" t="s">
        <v>1700</v>
      </c>
      <c r="C12900" s="752">
        <v>5356</v>
      </c>
      <c r="D12900" t="s">
        <v>5009</v>
      </c>
      <c r="E12900" s="752" t="s">
        <v>445</v>
      </c>
      <c r="F12900" s="752" t="s">
        <v>1698</v>
      </c>
    </row>
    <row r="12901" spans="2:6" x14ac:dyDescent="0.35">
      <c r="B12901" s="752" t="s">
        <v>1700</v>
      </c>
      <c r="C12901" s="752">
        <v>5356</v>
      </c>
      <c r="D12901" t="s">
        <v>5008</v>
      </c>
      <c r="E12901" s="752" t="s">
        <v>445</v>
      </c>
      <c r="F12901" s="752" t="s">
        <v>1698</v>
      </c>
    </row>
    <row r="12902" spans="2:6" x14ac:dyDescent="0.35">
      <c r="B12902" s="752" t="s">
        <v>1700</v>
      </c>
      <c r="C12902" s="752">
        <v>5356</v>
      </c>
      <c r="D12902" s="343" t="s">
        <v>5007</v>
      </c>
      <c r="E12902" s="752" t="s">
        <v>445</v>
      </c>
      <c r="F12902" s="752" t="s">
        <v>1698</v>
      </c>
    </row>
    <row r="12903" spans="2:6" x14ac:dyDescent="0.35">
      <c r="B12903" s="752" t="s">
        <v>1700</v>
      </c>
      <c r="C12903" s="752">
        <v>5357</v>
      </c>
      <c r="D12903" s="343" t="s">
        <v>5006</v>
      </c>
      <c r="E12903" s="752" t="s">
        <v>445</v>
      </c>
      <c r="F12903" s="752" t="s">
        <v>1698</v>
      </c>
    </row>
    <row r="12904" spans="2:6" x14ac:dyDescent="0.35">
      <c r="B12904" s="752" t="s">
        <v>1700</v>
      </c>
      <c r="C12904" s="752">
        <v>5357</v>
      </c>
      <c r="D12904" s="343" t="s">
        <v>5005</v>
      </c>
      <c r="E12904" s="752" t="s">
        <v>445</v>
      </c>
      <c r="F12904" s="752" t="s">
        <v>1698</v>
      </c>
    </row>
    <row r="12905" spans="2:6" x14ac:dyDescent="0.35">
      <c r="B12905" s="752" t="s">
        <v>1700</v>
      </c>
      <c r="C12905" s="752">
        <v>5357</v>
      </c>
      <c r="D12905" s="343" t="s">
        <v>5004</v>
      </c>
      <c r="E12905" s="752" t="s">
        <v>445</v>
      </c>
      <c r="F12905" s="752" t="s">
        <v>1698</v>
      </c>
    </row>
    <row r="12906" spans="2:6" x14ac:dyDescent="0.35">
      <c r="B12906" s="752" t="s">
        <v>1700</v>
      </c>
      <c r="C12906" s="752">
        <v>5357</v>
      </c>
      <c r="D12906" s="343" t="s">
        <v>5003</v>
      </c>
      <c r="E12906" s="752" t="s">
        <v>445</v>
      </c>
      <c r="F12906" s="752" t="s">
        <v>1698</v>
      </c>
    </row>
    <row r="12907" spans="2:6" x14ac:dyDescent="0.35">
      <c r="B12907" s="752" t="s">
        <v>1700</v>
      </c>
      <c r="C12907" s="752">
        <v>5357</v>
      </c>
      <c r="D12907" s="343" t="s">
        <v>5002</v>
      </c>
      <c r="E12907" s="752" t="s">
        <v>445</v>
      </c>
      <c r="F12907" s="752" t="s">
        <v>1698</v>
      </c>
    </row>
    <row r="12908" spans="2:6" x14ac:dyDescent="0.35">
      <c r="B12908" s="752" t="s">
        <v>1700</v>
      </c>
      <c r="C12908" s="752">
        <v>5360</v>
      </c>
      <c r="D12908" s="343" t="s">
        <v>5001</v>
      </c>
      <c r="E12908" s="752" t="s">
        <v>445</v>
      </c>
      <c r="F12908" s="752" t="s">
        <v>1711</v>
      </c>
    </row>
    <row r="12909" spans="2:6" x14ac:dyDescent="0.35">
      <c r="B12909" s="752" t="s">
        <v>1700</v>
      </c>
      <c r="C12909" s="752">
        <v>5360</v>
      </c>
      <c r="D12909" s="343" t="s">
        <v>5000</v>
      </c>
      <c r="E12909" s="752" t="s">
        <v>445</v>
      </c>
      <c r="F12909" s="752" t="s">
        <v>1698</v>
      </c>
    </row>
    <row r="12910" spans="2:6" x14ac:dyDescent="0.35">
      <c r="B12910" s="752" t="s">
        <v>1700</v>
      </c>
      <c r="C12910" s="752">
        <v>5371</v>
      </c>
      <c r="D12910" s="343" t="s">
        <v>4999</v>
      </c>
      <c r="E12910" s="752" t="s">
        <v>445</v>
      </c>
      <c r="F12910" s="752" t="s">
        <v>1698</v>
      </c>
    </row>
    <row r="12911" spans="2:6" x14ac:dyDescent="0.35">
      <c r="B12911" s="752" t="s">
        <v>1700</v>
      </c>
      <c r="C12911" s="752">
        <v>5371</v>
      </c>
      <c r="D12911" s="343" t="s">
        <v>4998</v>
      </c>
      <c r="E12911" s="752" t="s">
        <v>445</v>
      </c>
      <c r="F12911" s="752" t="s">
        <v>1711</v>
      </c>
    </row>
    <row r="12912" spans="2:6" x14ac:dyDescent="0.35">
      <c r="B12912" s="752" t="s">
        <v>1700</v>
      </c>
      <c r="C12912" s="752">
        <v>5371</v>
      </c>
      <c r="D12912" s="343" t="s">
        <v>4997</v>
      </c>
      <c r="E12912" s="752" t="s">
        <v>445</v>
      </c>
      <c r="F12912" s="752" t="s">
        <v>1698</v>
      </c>
    </row>
    <row r="12913" spans="2:6" x14ac:dyDescent="0.35">
      <c r="B12913" s="752" t="s">
        <v>1700</v>
      </c>
      <c r="C12913" s="752">
        <v>5371</v>
      </c>
      <c r="D12913" s="343" t="s">
        <v>4996</v>
      </c>
      <c r="E12913" s="752" t="s">
        <v>445</v>
      </c>
      <c r="F12913" s="752" t="s">
        <v>1698</v>
      </c>
    </row>
    <row r="12914" spans="2:6" x14ac:dyDescent="0.35">
      <c r="B12914" s="752" t="s">
        <v>1700</v>
      </c>
      <c r="C12914" s="752">
        <v>5372</v>
      </c>
      <c r="D12914" s="343" t="s">
        <v>4995</v>
      </c>
      <c r="E12914" s="752" t="s">
        <v>445</v>
      </c>
      <c r="F12914" s="752" t="s">
        <v>1711</v>
      </c>
    </row>
    <row r="12915" spans="2:6" x14ac:dyDescent="0.35">
      <c r="B12915" s="752" t="s">
        <v>1700</v>
      </c>
      <c r="C12915" s="752">
        <v>5373</v>
      </c>
      <c r="D12915" s="343" t="s">
        <v>4994</v>
      </c>
      <c r="E12915" s="752" t="s">
        <v>445</v>
      </c>
      <c r="F12915" s="752" t="s">
        <v>1698</v>
      </c>
    </row>
    <row r="12916" spans="2:6" x14ac:dyDescent="0.35">
      <c r="B12916" s="752" t="s">
        <v>1700</v>
      </c>
      <c r="C12916" s="752">
        <v>5373</v>
      </c>
      <c r="D12916" s="343" t="s">
        <v>4993</v>
      </c>
      <c r="E12916" s="752" t="s">
        <v>445</v>
      </c>
      <c r="F12916" s="752" t="s">
        <v>1698</v>
      </c>
    </row>
    <row r="12917" spans="2:6" x14ac:dyDescent="0.35">
      <c r="B12917" s="752" t="s">
        <v>1700</v>
      </c>
      <c r="C12917" s="752">
        <v>5373</v>
      </c>
      <c r="D12917" s="343" t="s">
        <v>4992</v>
      </c>
      <c r="E12917" s="752" t="s">
        <v>445</v>
      </c>
      <c r="F12917" s="752" t="s">
        <v>1698</v>
      </c>
    </row>
    <row r="12918" spans="2:6" x14ac:dyDescent="0.35">
      <c r="B12918" s="752" t="s">
        <v>1700</v>
      </c>
      <c r="C12918" s="752">
        <v>5373</v>
      </c>
      <c r="D12918" s="343" t="s">
        <v>4991</v>
      </c>
      <c r="E12918" s="752" t="s">
        <v>445</v>
      </c>
      <c r="F12918" s="752" t="s">
        <v>1698</v>
      </c>
    </row>
    <row r="12919" spans="2:6" x14ac:dyDescent="0.35">
      <c r="B12919" s="752" t="s">
        <v>1700</v>
      </c>
      <c r="C12919" s="752">
        <v>5373</v>
      </c>
      <c r="D12919" s="343" t="s">
        <v>2282</v>
      </c>
      <c r="E12919" s="752" t="s">
        <v>445</v>
      </c>
      <c r="F12919" s="752" t="s">
        <v>1698</v>
      </c>
    </row>
    <row r="12920" spans="2:6" x14ac:dyDescent="0.35">
      <c r="B12920" s="752" t="s">
        <v>1700</v>
      </c>
      <c r="C12920" s="752">
        <v>5373</v>
      </c>
      <c r="D12920" s="343" t="s">
        <v>4990</v>
      </c>
      <c r="E12920" s="752" t="s">
        <v>445</v>
      </c>
      <c r="F12920" s="752" t="s">
        <v>1711</v>
      </c>
    </row>
    <row r="12921" spans="2:6" x14ac:dyDescent="0.35">
      <c r="B12921" s="752" t="s">
        <v>1700</v>
      </c>
      <c r="C12921" s="752">
        <v>5373</v>
      </c>
      <c r="D12921" s="343" t="s">
        <v>4989</v>
      </c>
      <c r="E12921" s="752" t="s">
        <v>445</v>
      </c>
      <c r="F12921" s="752" t="s">
        <v>1698</v>
      </c>
    </row>
    <row r="12922" spans="2:6" x14ac:dyDescent="0.35">
      <c r="B12922" s="752" t="s">
        <v>1700</v>
      </c>
      <c r="C12922" s="752">
        <v>5373</v>
      </c>
      <c r="D12922" s="343" t="s">
        <v>4988</v>
      </c>
      <c r="E12922" s="752" t="s">
        <v>445</v>
      </c>
      <c r="F12922" s="752" t="s">
        <v>1698</v>
      </c>
    </row>
    <row r="12923" spans="2:6" x14ac:dyDescent="0.35">
      <c r="B12923" s="752" t="s">
        <v>1700</v>
      </c>
      <c r="C12923" s="752">
        <v>5374</v>
      </c>
      <c r="D12923" s="343" t="s">
        <v>4987</v>
      </c>
      <c r="E12923" s="752" t="s">
        <v>445</v>
      </c>
      <c r="F12923" s="752" t="s">
        <v>1698</v>
      </c>
    </row>
    <row r="12924" spans="2:6" x14ac:dyDescent="0.35">
      <c r="B12924" s="752" t="s">
        <v>1700</v>
      </c>
      <c r="C12924" s="752">
        <v>5374</v>
      </c>
      <c r="D12924" s="343" t="s">
        <v>4986</v>
      </c>
      <c r="E12924" s="752" t="s">
        <v>445</v>
      </c>
      <c r="F12924" s="752" t="s">
        <v>1698</v>
      </c>
    </row>
    <row r="12925" spans="2:6" x14ac:dyDescent="0.35">
      <c r="B12925" s="752" t="s">
        <v>1700</v>
      </c>
      <c r="C12925" s="752">
        <v>5374</v>
      </c>
      <c r="D12925" s="343" t="s">
        <v>4985</v>
      </c>
      <c r="E12925" s="752" t="s">
        <v>445</v>
      </c>
      <c r="F12925" s="752" t="s">
        <v>1698</v>
      </c>
    </row>
    <row r="12926" spans="2:6" x14ac:dyDescent="0.35">
      <c r="B12926" s="752" t="s">
        <v>1700</v>
      </c>
      <c r="C12926" s="752">
        <v>5374</v>
      </c>
      <c r="D12926" s="343" t="s">
        <v>4984</v>
      </c>
      <c r="E12926" s="752" t="s">
        <v>445</v>
      </c>
      <c r="F12926" s="752" t="s">
        <v>1698</v>
      </c>
    </row>
    <row r="12927" spans="2:6" x14ac:dyDescent="0.35">
      <c r="B12927" s="752" t="s">
        <v>1700</v>
      </c>
      <c r="C12927" s="752">
        <v>5374</v>
      </c>
      <c r="D12927" s="343" t="s">
        <v>4983</v>
      </c>
      <c r="E12927" s="752" t="s">
        <v>445</v>
      </c>
      <c r="F12927" s="752" t="s">
        <v>1698</v>
      </c>
    </row>
    <row r="12928" spans="2:6" x14ac:dyDescent="0.35">
      <c r="B12928" s="752" t="s">
        <v>1700</v>
      </c>
      <c r="C12928" s="752">
        <v>5374</v>
      </c>
      <c r="D12928" s="343" t="s">
        <v>4982</v>
      </c>
      <c r="E12928" s="752" t="s">
        <v>445</v>
      </c>
      <c r="F12928" s="752" t="s">
        <v>1698</v>
      </c>
    </row>
    <row r="12929" spans="2:6" x14ac:dyDescent="0.35">
      <c r="B12929" s="752" t="s">
        <v>1700</v>
      </c>
      <c r="C12929" s="752">
        <v>5374</v>
      </c>
      <c r="D12929" s="343" t="s">
        <v>4981</v>
      </c>
      <c r="E12929" s="752" t="s">
        <v>445</v>
      </c>
      <c r="F12929" s="752" t="s">
        <v>1698</v>
      </c>
    </row>
    <row r="12930" spans="2:6" x14ac:dyDescent="0.35">
      <c r="B12930" s="752" t="s">
        <v>1700</v>
      </c>
      <c r="C12930" s="752">
        <v>5374</v>
      </c>
      <c r="D12930" s="343" t="s">
        <v>4980</v>
      </c>
      <c r="E12930" s="752" t="s">
        <v>445</v>
      </c>
      <c r="F12930" s="752" t="s">
        <v>1698</v>
      </c>
    </row>
    <row r="12931" spans="2:6" x14ac:dyDescent="0.35">
      <c r="B12931" s="752" t="s">
        <v>1700</v>
      </c>
      <c r="C12931" s="752">
        <v>5374</v>
      </c>
      <c r="D12931" s="343" t="s">
        <v>4979</v>
      </c>
      <c r="E12931" s="752" t="s">
        <v>445</v>
      </c>
      <c r="F12931" s="752" t="s">
        <v>1698</v>
      </c>
    </row>
    <row r="12932" spans="2:6" x14ac:dyDescent="0.35">
      <c r="B12932" s="752" t="s">
        <v>1700</v>
      </c>
      <c r="C12932" s="752">
        <v>5374</v>
      </c>
      <c r="D12932" s="343" t="s">
        <v>4978</v>
      </c>
      <c r="E12932" s="752" t="s">
        <v>445</v>
      </c>
      <c r="F12932" s="752" t="s">
        <v>1698</v>
      </c>
    </row>
    <row r="12933" spans="2:6" x14ac:dyDescent="0.35">
      <c r="B12933" s="752" t="s">
        <v>1700</v>
      </c>
      <c r="C12933" s="752">
        <v>5374</v>
      </c>
      <c r="D12933" s="343" t="s">
        <v>4977</v>
      </c>
      <c r="E12933" s="752" t="s">
        <v>445</v>
      </c>
      <c r="F12933" s="752" t="s">
        <v>1698</v>
      </c>
    </row>
    <row r="12934" spans="2:6" x14ac:dyDescent="0.35">
      <c r="B12934" s="752" t="s">
        <v>1700</v>
      </c>
      <c r="C12934" s="752">
        <v>5374</v>
      </c>
      <c r="D12934" s="343" t="s">
        <v>4976</v>
      </c>
      <c r="E12934" s="752" t="s">
        <v>445</v>
      </c>
      <c r="F12934" s="752" t="s">
        <v>1698</v>
      </c>
    </row>
    <row r="12935" spans="2:6" x14ac:dyDescent="0.35">
      <c r="B12935" s="752" t="s">
        <v>1700</v>
      </c>
      <c r="C12935" s="752">
        <v>5374</v>
      </c>
      <c r="D12935" s="343" t="s">
        <v>4975</v>
      </c>
      <c r="E12935" s="752" t="s">
        <v>445</v>
      </c>
      <c r="F12935" s="752" t="s">
        <v>1698</v>
      </c>
    </row>
    <row r="12936" spans="2:6" x14ac:dyDescent="0.35">
      <c r="B12936" s="752" t="s">
        <v>1700</v>
      </c>
      <c r="C12936" s="752">
        <v>5374</v>
      </c>
      <c r="D12936" s="343" t="s">
        <v>4974</v>
      </c>
      <c r="E12936" s="752" t="s">
        <v>445</v>
      </c>
      <c r="F12936" s="752" t="s">
        <v>1698</v>
      </c>
    </row>
    <row r="12937" spans="2:6" x14ac:dyDescent="0.35">
      <c r="B12937" s="752" t="s">
        <v>1700</v>
      </c>
      <c r="C12937" s="752">
        <v>5374</v>
      </c>
      <c r="D12937" s="343" t="s">
        <v>4973</v>
      </c>
      <c r="E12937" s="752" t="s">
        <v>445</v>
      </c>
      <c r="F12937" s="752" t="s">
        <v>1698</v>
      </c>
    </row>
    <row r="12938" spans="2:6" x14ac:dyDescent="0.35">
      <c r="B12938" s="752" t="s">
        <v>1700</v>
      </c>
      <c r="C12938" s="752">
        <v>5381</v>
      </c>
      <c r="D12938" s="343" t="s">
        <v>4972</v>
      </c>
      <c r="E12938" s="752" t="s">
        <v>445</v>
      </c>
      <c r="F12938" s="752" t="s">
        <v>1698</v>
      </c>
    </row>
    <row r="12939" spans="2:6" x14ac:dyDescent="0.35">
      <c r="B12939" s="752" t="s">
        <v>1700</v>
      </c>
      <c r="C12939" s="752">
        <v>5381</v>
      </c>
      <c r="D12939" s="343" t="s">
        <v>4971</v>
      </c>
      <c r="E12939" s="752" t="s">
        <v>445</v>
      </c>
      <c r="F12939" s="752" t="s">
        <v>1698</v>
      </c>
    </row>
    <row r="12940" spans="2:6" x14ac:dyDescent="0.35">
      <c r="B12940" s="752" t="s">
        <v>1700</v>
      </c>
      <c r="C12940" s="752">
        <v>5381</v>
      </c>
      <c r="D12940" s="343" t="s">
        <v>4970</v>
      </c>
      <c r="E12940" s="752" t="s">
        <v>445</v>
      </c>
      <c r="F12940" s="752" t="s">
        <v>1698</v>
      </c>
    </row>
    <row r="12941" spans="2:6" x14ac:dyDescent="0.35">
      <c r="B12941" s="752" t="s">
        <v>1700</v>
      </c>
      <c r="C12941" s="752">
        <v>5381</v>
      </c>
      <c r="D12941" s="343" t="s">
        <v>4969</v>
      </c>
      <c r="E12941" s="752" t="s">
        <v>445</v>
      </c>
      <c r="F12941" s="752" t="s">
        <v>1698</v>
      </c>
    </row>
    <row r="12942" spans="2:6" x14ac:dyDescent="0.35">
      <c r="B12942" s="752" t="s">
        <v>1700</v>
      </c>
      <c r="C12942" s="752">
        <v>5381</v>
      </c>
      <c r="D12942" s="343" t="s">
        <v>4968</v>
      </c>
      <c r="E12942" s="752" t="s">
        <v>445</v>
      </c>
      <c r="F12942" s="752" t="s">
        <v>1698</v>
      </c>
    </row>
    <row r="12943" spans="2:6" x14ac:dyDescent="0.35">
      <c r="B12943" s="752" t="s">
        <v>1700</v>
      </c>
      <c r="C12943" s="752">
        <v>5381</v>
      </c>
      <c r="D12943" s="343" t="s">
        <v>4967</v>
      </c>
      <c r="E12943" s="752" t="s">
        <v>445</v>
      </c>
      <c r="F12943" s="752" t="s">
        <v>1698</v>
      </c>
    </row>
    <row r="12944" spans="2:6" x14ac:dyDescent="0.35">
      <c r="B12944" s="752" t="s">
        <v>1700</v>
      </c>
      <c r="C12944" s="752">
        <v>5381</v>
      </c>
      <c r="D12944" s="343" t="s">
        <v>4966</v>
      </c>
      <c r="E12944" s="752" t="s">
        <v>445</v>
      </c>
      <c r="F12944" s="752" t="s">
        <v>1698</v>
      </c>
    </row>
    <row r="12945" spans="2:6" x14ac:dyDescent="0.35">
      <c r="B12945" s="752" t="s">
        <v>1700</v>
      </c>
      <c r="C12945" s="752">
        <v>5381</v>
      </c>
      <c r="D12945" s="343" t="s">
        <v>4965</v>
      </c>
      <c r="E12945" s="752" t="s">
        <v>445</v>
      </c>
      <c r="F12945" s="752" t="s">
        <v>1698</v>
      </c>
    </row>
    <row r="12946" spans="2:6" x14ac:dyDescent="0.35">
      <c r="B12946" s="752" t="s">
        <v>1700</v>
      </c>
      <c r="C12946" s="752">
        <v>5400</v>
      </c>
      <c r="D12946" s="343" t="s">
        <v>4964</v>
      </c>
      <c r="E12946" s="752" t="s">
        <v>445</v>
      </c>
      <c r="F12946" s="752" t="s">
        <v>1698</v>
      </c>
    </row>
    <row r="12947" spans="2:6" x14ac:dyDescent="0.35">
      <c r="B12947" s="752" t="s">
        <v>1700</v>
      </c>
      <c r="C12947" s="752">
        <v>5400</v>
      </c>
      <c r="D12947" s="343" t="s">
        <v>4963</v>
      </c>
      <c r="E12947" s="752" t="s">
        <v>445</v>
      </c>
      <c r="F12947" s="752" t="s">
        <v>1698</v>
      </c>
    </row>
    <row r="12948" spans="2:6" x14ac:dyDescent="0.35">
      <c r="B12948" s="752" t="s">
        <v>1700</v>
      </c>
      <c r="C12948" s="752">
        <v>5400</v>
      </c>
      <c r="D12948" s="343" t="s">
        <v>4962</v>
      </c>
      <c r="E12948" s="752" t="s">
        <v>445</v>
      </c>
      <c r="F12948" s="752" t="s">
        <v>1711</v>
      </c>
    </row>
    <row r="12949" spans="2:6" x14ac:dyDescent="0.35">
      <c r="B12949" s="752" t="s">
        <v>1700</v>
      </c>
      <c r="C12949" s="752">
        <v>5400</v>
      </c>
      <c r="D12949" s="343" t="s">
        <v>4961</v>
      </c>
      <c r="E12949" s="752" t="s">
        <v>445</v>
      </c>
      <c r="F12949" s="752" t="s">
        <v>1698</v>
      </c>
    </row>
    <row r="12950" spans="2:6" x14ac:dyDescent="0.35">
      <c r="B12950" s="752" t="s">
        <v>1700</v>
      </c>
      <c r="C12950" s="752">
        <v>5401</v>
      </c>
      <c r="D12950" s="343" t="s">
        <v>2748</v>
      </c>
      <c r="E12950" s="752" t="s">
        <v>445</v>
      </c>
      <c r="F12950" s="752" t="s">
        <v>1698</v>
      </c>
    </row>
    <row r="12951" spans="2:6" x14ac:dyDescent="0.35">
      <c r="B12951" s="752" t="s">
        <v>1700</v>
      </c>
      <c r="C12951" s="752">
        <v>5401</v>
      </c>
      <c r="D12951" s="343" t="s">
        <v>4960</v>
      </c>
      <c r="E12951" s="752" t="s">
        <v>445</v>
      </c>
      <c r="F12951" s="752" t="s">
        <v>1698</v>
      </c>
    </row>
    <row r="12952" spans="2:6" x14ac:dyDescent="0.35">
      <c r="B12952" s="752" t="s">
        <v>1700</v>
      </c>
      <c r="C12952" s="752">
        <v>5401</v>
      </c>
      <c r="D12952" s="343" t="s">
        <v>4959</v>
      </c>
      <c r="E12952" s="752" t="s">
        <v>445</v>
      </c>
      <c r="F12952" s="752" t="s">
        <v>1698</v>
      </c>
    </row>
    <row r="12953" spans="2:6" x14ac:dyDescent="0.35">
      <c r="B12953" s="752" t="s">
        <v>1700</v>
      </c>
      <c r="C12953" s="752">
        <v>5410</v>
      </c>
      <c r="D12953" s="343" t="s">
        <v>4958</v>
      </c>
      <c r="E12953" s="752" t="s">
        <v>445</v>
      </c>
      <c r="F12953" s="752" t="s">
        <v>1698</v>
      </c>
    </row>
    <row r="12954" spans="2:6" x14ac:dyDescent="0.35">
      <c r="B12954" s="752" t="s">
        <v>1700</v>
      </c>
      <c r="C12954" s="752">
        <v>5410</v>
      </c>
      <c r="D12954" s="343" t="s">
        <v>4957</v>
      </c>
      <c r="E12954" s="752" t="s">
        <v>445</v>
      </c>
      <c r="F12954" s="752" t="s">
        <v>1698</v>
      </c>
    </row>
    <row r="12955" spans="2:6" x14ac:dyDescent="0.35">
      <c r="B12955" s="752" t="s">
        <v>1700</v>
      </c>
      <c r="C12955" s="752">
        <v>5411</v>
      </c>
      <c r="D12955" s="343" t="s">
        <v>4956</v>
      </c>
      <c r="E12955" s="752" t="s">
        <v>445</v>
      </c>
      <c r="F12955" s="752" t="s">
        <v>1698</v>
      </c>
    </row>
    <row r="12956" spans="2:6" x14ac:dyDescent="0.35">
      <c r="B12956" s="752" t="s">
        <v>1700</v>
      </c>
      <c r="C12956" s="752">
        <v>5411</v>
      </c>
      <c r="D12956" s="343" t="s">
        <v>4955</v>
      </c>
      <c r="E12956" s="752" t="s">
        <v>445</v>
      </c>
      <c r="F12956" s="752" t="s">
        <v>1698</v>
      </c>
    </row>
    <row r="12957" spans="2:6" x14ac:dyDescent="0.35">
      <c r="B12957" s="752" t="s">
        <v>1700</v>
      </c>
      <c r="C12957" s="752">
        <v>5412</v>
      </c>
      <c r="D12957" s="343" t="s">
        <v>4954</v>
      </c>
      <c r="E12957" s="752" t="s">
        <v>445</v>
      </c>
      <c r="F12957" s="752" t="s">
        <v>1698</v>
      </c>
    </row>
    <row r="12958" spans="2:6" x14ac:dyDescent="0.35">
      <c r="B12958" s="752" t="s">
        <v>1700</v>
      </c>
      <c r="C12958" s="752">
        <v>5412</v>
      </c>
      <c r="D12958" s="343" t="s">
        <v>3901</v>
      </c>
      <c r="E12958" s="752" t="s">
        <v>445</v>
      </c>
      <c r="F12958" s="752" t="s">
        <v>1698</v>
      </c>
    </row>
    <row r="12959" spans="2:6" x14ac:dyDescent="0.35">
      <c r="B12959" s="752" t="s">
        <v>1700</v>
      </c>
      <c r="C12959" s="752">
        <v>5412</v>
      </c>
      <c r="D12959" s="343" t="s">
        <v>4953</v>
      </c>
      <c r="E12959" s="752" t="s">
        <v>445</v>
      </c>
      <c r="F12959" s="752" t="s">
        <v>1698</v>
      </c>
    </row>
    <row r="12960" spans="2:6" x14ac:dyDescent="0.35">
      <c r="B12960" s="752" t="s">
        <v>1700</v>
      </c>
      <c r="C12960" s="752">
        <v>5413</v>
      </c>
      <c r="D12960" s="343" t="s">
        <v>4952</v>
      </c>
      <c r="E12960" s="752" t="s">
        <v>445</v>
      </c>
      <c r="F12960" s="752" t="s">
        <v>1698</v>
      </c>
    </row>
    <row r="12961" spans="2:6" x14ac:dyDescent="0.35">
      <c r="B12961" s="752" t="s">
        <v>1700</v>
      </c>
      <c r="C12961" s="752">
        <v>5413</v>
      </c>
      <c r="D12961" s="343" t="s">
        <v>4951</v>
      </c>
      <c r="E12961" s="752" t="s">
        <v>445</v>
      </c>
      <c r="F12961" s="752" t="s">
        <v>1698</v>
      </c>
    </row>
    <row r="12962" spans="2:6" x14ac:dyDescent="0.35">
      <c r="B12962" s="752" t="s">
        <v>1700</v>
      </c>
      <c r="C12962" s="752">
        <v>5413</v>
      </c>
      <c r="D12962" s="343" t="s">
        <v>4950</v>
      </c>
      <c r="E12962" s="752" t="s">
        <v>445</v>
      </c>
      <c r="F12962" s="752" t="s">
        <v>1698</v>
      </c>
    </row>
    <row r="12963" spans="2:6" x14ac:dyDescent="0.35">
      <c r="B12963" s="752" t="s">
        <v>1700</v>
      </c>
      <c r="C12963" s="752">
        <v>5413</v>
      </c>
      <c r="D12963" s="343" t="s">
        <v>4949</v>
      </c>
      <c r="E12963" s="752" t="s">
        <v>445</v>
      </c>
      <c r="F12963" s="752" t="s">
        <v>1698</v>
      </c>
    </row>
    <row r="12964" spans="2:6" x14ac:dyDescent="0.35">
      <c r="B12964" s="752" t="s">
        <v>1700</v>
      </c>
      <c r="C12964" s="752">
        <v>5413</v>
      </c>
      <c r="D12964" s="343" t="s">
        <v>4948</v>
      </c>
      <c r="E12964" s="752" t="s">
        <v>445</v>
      </c>
      <c r="F12964" s="752" t="s">
        <v>1698</v>
      </c>
    </row>
    <row r="12965" spans="2:6" x14ac:dyDescent="0.35">
      <c r="B12965" s="752" t="s">
        <v>1700</v>
      </c>
      <c r="C12965" s="752">
        <v>5413</v>
      </c>
      <c r="D12965" s="343" t="s">
        <v>4947</v>
      </c>
      <c r="E12965" s="752" t="s">
        <v>445</v>
      </c>
      <c r="F12965" s="752" t="s">
        <v>1698</v>
      </c>
    </row>
    <row r="12966" spans="2:6" x14ac:dyDescent="0.35">
      <c r="B12966" s="752" t="s">
        <v>1700</v>
      </c>
      <c r="C12966" s="752">
        <v>5413</v>
      </c>
      <c r="D12966" s="343" t="s">
        <v>4946</v>
      </c>
      <c r="E12966" s="752" t="s">
        <v>445</v>
      </c>
      <c r="F12966" s="752" t="s">
        <v>1698</v>
      </c>
    </row>
    <row r="12967" spans="2:6" x14ac:dyDescent="0.35">
      <c r="B12967" s="752" t="s">
        <v>1700</v>
      </c>
      <c r="C12967" s="752">
        <v>5413</v>
      </c>
      <c r="D12967" s="343" t="s">
        <v>4945</v>
      </c>
      <c r="E12967" s="752" t="s">
        <v>445</v>
      </c>
      <c r="F12967" s="752" t="s">
        <v>1698</v>
      </c>
    </row>
    <row r="12968" spans="2:6" x14ac:dyDescent="0.35">
      <c r="B12968" s="752" t="s">
        <v>1700</v>
      </c>
      <c r="C12968" s="752">
        <v>5413</v>
      </c>
      <c r="D12968" s="343" t="s">
        <v>2342</v>
      </c>
      <c r="E12968" s="752" t="s">
        <v>445</v>
      </c>
      <c r="F12968" s="752" t="s">
        <v>1698</v>
      </c>
    </row>
    <row r="12969" spans="2:6" x14ac:dyDescent="0.35">
      <c r="B12969" s="752" t="s">
        <v>1700</v>
      </c>
      <c r="C12969" s="752">
        <v>5414</v>
      </c>
      <c r="D12969" s="343" t="s">
        <v>4944</v>
      </c>
      <c r="E12969" s="752" t="s">
        <v>445</v>
      </c>
      <c r="F12969" s="752" t="s">
        <v>1698</v>
      </c>
    </row>
    <row r="12970" spans="2:6" x14ac:dyDescent="0.35">
      <c r="B12970" s="752" t="s">
        <v>1700</v>
      </c>
      <c r="C12970" s="752">
        <v>5415</v>
      </c>
      <c r="D12970" s="343" t="s">
        <v>4943</v>
      </c>
      <c r="E12970" s="752" t="s">
        <v>445</v>
      </c>
      <c r="F12970" s="752" t="s">
        <v>1698</v>
      </c>
    </row>
    <row r="12971" spans="2:6" x14ac:dyDescent="0.35">
      <c r="B12971" s="752" t="s">
        <v>1700</v>
      </c>
      <c r="C12971" s="752">
        <v>5415</v>
      </c>
      <c r="D12971" s="343" t="s">
        <v>1710</v>
      </c>
      <c r="E12971" s="752" t="s">
        <v>445</v>
      </c>
      <c r="F12971" s="752" t="s">
        <v>1698</v>
      </c>
    </row>
    <row r="12972" spans="2:6" x14ac:dyDescent="0.35">
      <c r="B12972" s="752" t="s">
        <v>1700</v>
      </c>
      <c r="C12972" s="752">
        <v>5416</v>
      </c>
      <c r="D12972" s="343" t="s">
        <v>4942</v>
      </c>
      <c r="E12972" s="752" t="s">
        <v>445</v>
      </c>
      <c r="F12972" s="752" t="s">
        <v>1698</v>
      </c>
    </row>
    <row r="12973" spans="2:6" x14ac:dyDescent="0.35">
      <c r="B12973" s="752" t="s">
        <v>1700</v>
      </c>
      <c r="C12973" s="752">
        <v>5416</v>
      </c>
      <c r="D12973" s="343" t="s">
        <v>4941</v>
      </c>
      <c r="E12973" s="752" t="s">
        <v>445</v>
      </c>
      <c r="F12973" s="752" t="s">
        <v>1698</v>
      </c>
    </row>
    <row r="12974" spans="2:6" x14ac:dyDescent="0.35">
      <c r="B12974" s="752" t="s">
        <v>1700</v>
      </c>
      <c r="C12974" s="752">
        <v>5417</v>
      </c>
      <c r="D12974" s="343" t="s">
        <v>4940</v>
      </c>
      <c r="E12974" s="752" t="s">
        <v>445</v>
      </c>
      <c r="F12974" s="752" t="s">
        <v>1698</v>
      </c>
    </row>
    <row r="12975" spans="2:6" x14ac:dyDescent="0.35">
      <c r="B12975" s="752" t="s">
        <v>1700</v>
      </c>
      <c r="C12975" s="752">
        <v>5417</v>
      </c>
      <c r="D12975" s="343" t="s">
        <v>4939</v>
      </c>
      <c r="E12975" s="752" t="s">
        <v>445</v>
      </c>
      <c r="F12975" s="752" t="s">
        <v>1698</v>
      </c>
    </row>
    <row r="12976" spans="2:6" x14ac:dyDescent="0.35">
      <c r="B12976" s="752" t="s">
        <v>1700</v>
      </c>
      <c r="C12976" s="752">
        <v>5417</v>
      </c>
      <c r="D12976" s="343" t="s">
        <v>4938</v>
      </c>
      <c r="E12976" s="752" t="s">
        <v>445</v>
      </c>
      <c r="F12976" s="752" t="s">
        <v>1698</v>
      </c>
    </row>
    <row r="12977" spans="2:6" x14ac:dyDescent="0.35">
      <c r="B12977" s="752" t="s">
        <v>1700</v>
      </c>
      <c r="C12977" s="752">
        <v>5417</v>
      </c>
      <c r="D12977" s="343" t="s">
        <v>4937</v>
      </c>
      <c r="E12977" s="752" t="s">
        <v>445</v>
      </c>
      <c r="F12977" s="752" t="s">
        <v>1698</v>
      </c>
    </row>
    <row r="12978" spans="2:6" x14ac:dyDescent="0.35">
      <c r="B12978" s="752" t="s">
        <v>1700</v>
      </c>
      <c r="C12978" s="752">
        <v>5417</v>
      </c>
      <c r="D12978" s="343" t="s">
        <v>4936</v>
      </c>
      <c r="E12978" s="752" t="s">
        <v>445</v>
      </c>
      <c r="F12978" s="752" t="s">
        <v>1698</v>
      </c>
    </row>
    <row r="12979" spans="2:6" x14ac:dyDescent="0.35">
      <c r="B12979" s="752" t="s">
        <v>1700</v>
      </c>
      <c r="C12979" s="752">
        <v>5417</v>
      </c>
      <c r="D12979" s="343" t="s">
        <v>4935</v>
      </c>
      <c r="E12979" s="752" t="s">
        <v>445</v>
      </c>
      <c r="F12979" s="752" t="s">
        <v>1698</v>
      </c>
    </row>
    <row r="12980" spans="2:6" x14ac:dyDescent="0.35">
      <c r="B12980" s="752" t="s">
        <v>1700</v>
      </c>
      <c r="C12980" s="752">
        <v>5417</v>
      </c>
      <c r="D12980" s="343" t="s">
        <v>4934</v>
      </c>
      <c r="E12980" s="752" t="s">
        <v>445</v>
      </c>
      <c r="F12980" s="752" t="s">
        <v>1698</v>
      </c>
    </row>
    <row r="12981" spans="2:6" x14ac:dyDescent="0.35">
      <c r="B12981" s="752" t="s">
        <v>1700</v>
      </c>
      <c r="C12981" s="752">
        <v>5417</v>
      </c>
      <c r="D12981" s="343" t="s">
        <v>4933</v>
      </c>
      <c r="E12981" s="752" t="s">
        <v>445</v>
      </c>
      <c r="F12981" s="752" t="s">
        <v>1698</v>
      </c>
    </row>
    <row r="12982" spans="2:6" x14ac:dyDescent="0.35">
      <c r="B12982" s="752" t="s">
        <v>1700</v>
      </c>
      <c r="C12982" s="752">
        <v>5417</v>
      </c>
      <c r="D12982" s="343" t="s">
        <v>4932</v>
      </c>
      <c r="E12982" s="752" t="s">
        <v>445</v>
      </c>
      <c r="F12982" s="752" t="s">
        <v>1698</v>
      </c>
    </row>
    <row r="12983" spans="2:6" x14ac:dyDescent="0.35">
      <c r="B12983" s="752" t="s">
        <v>1700</v>
      </c>
      <c r="C12983" s="752">
        <v>5417</v>
      </c>
      <c r="D12983" s="343" t="s">
        <v>4931</v>
      </c>
      <c r="E12983" s="752" t="s">
        <v>445</v>
      </c>
      <c r="F12983" s="752" t="s">
        <v>1698</v>
      </c>
    </row>
    <row r="12984" spans="2:6" x14ac:dyDescent="0.35">
      <c r="B12984" s="752" t="s">
        <v>1700</v>
      </c>
      <c r="C12984" s="752">
        <v>5417</v>
      </c>
      <c r="D12984" s="343" t="s">
        <v>4930</v>
      </c>
      <c r="E12984" s="752" t="s">
        <v>445</v>
      </c>
      <c r="F12984" s="752" t="s">
        <v>1698</v>
      </c>
    </row>
    <row r="12985" spans="2:6" x14ac:dyDescent="0.35">
      <c r="B12985" s="752" t="s">
        <v>1700</v>
      </c>
      <c r="C12985" s="752">
        <v>5417</v>
      </c>
      <c r="D12985" s="343" t="s">
        <v>4929</v>
      </c>
      <c r="E12985" s="752" t="s">
        <v>445</v>
      </c>
      <c r="F12985" s="752" t="s">
        <v>1698</v>
      </c>
    </row>
    <row r="12986" spans="2:6" x14ac:dyDescent="0.35">
      <c r="B12986" s="752" t="s">
        <v>1700</v>
      </c>
      <c r="C12986" s="752">
        <v>5417</v>
      </c>
      <c r="D12986" s="343" t="s">
        <v>4928</v>
      </c>
      <c r="E12986" s="752" t="s">
        <v>445</v>
      </c>
      <c r="F12986" s="752" t="s">
        <v>1698</v>
      </c>
    </row>
    <row r="12987" spans="2:6" x14ac:dyDescent="0.35">
      <c r="B12987" s="752" t="s">
        <v>1700</v>
      </c>
      <c r="C12987" s="752">
        <v>5417</v>
      </c>
      <c r="D12987" s="343" t="s">
        <v>4927</v>
      </c>
      <c r="E12987" s="752" t="s">
        <v>445</v>
      </c>
      <c r="F12987" s="752" t="s">
        <v>1698</v>
      </c>
    </row>
    <row r="12988" spans="2:6" x14ac:dyDescent="0.35">
      <c r="B12988" s="752" t="s">
        <v>1700</v>
      </c>
      <c r="C12988" s="752">
        <v>5417</v>
      </c>
      <c r="D12988" s="343" t="s">
        <v>4926</v>
      </c>
      <c r="E12988" s="752" t="s">
        <v>445</v>
      </c>
      <c r="F12988" s="752" t="s">
        <v>1698</v>
      </c>
    </row>
    <row r="12989" spans="2:6" x14ac:dyDescent="0.35">
      <c r="B12989" s="752" t="s">
        <v>1700</v>
      </c>
      <c r="C12989" s="752">
        <v>5417</v>
      </c>
      <c r="D12989" s="343" t="s">
        <v>4925</v>
      </c>
      <c r="E12989" s="752" t="s">
        <v>445</v>
      </c>
      <c r="F12989" s="752" t="s">
        <v>1698</v>
      </c>
    </row>
    <row r="12990" spans="2:6" x14ac:dyDescent="0.35">
      <c r="B12990" s="752" t="s">
        <v>1700</v>
      </c>
      <c r="C12990" s="752">
        <v>5417</v>
      </c>
      <c r="D12990" s="343" t="s">
        <v>4924</v>
      </c>
      <c r="E12990" s="752" t="s">
        <v>445</v>
      </c>
      <c r="F12990" s="752" t="s">
        <v>1698</v>
      </c>
    </row>
    <row r="12991" spans="2:6" x14ac:dyDescent="0.35">
      <c r="B12991" s="752" t="s">
        <v>1700</v>
      </c>
      <c r="C12991" s="752">
        <v>5417</v>
      </c>
      <c r="D12991" s="343" t="s">
        <v>4923</v>
      </c>
      <c r="E12991" s="752" t="s">
        <v>445</v>
      </c>
      <c r="F12991" s="752" t="s">
        <v>1698</v>
      </c>
    </row>
    <row r="12992" spans="2:6" x14ac:dyDescent="0.35">
      <c r="B12992" s="752" t="s">
        <v>1700</v>
      </c>
      <c r="C12992" s="752">
        <v>5417</v>
      </c>
      <c r="D12992" s="343" t="s">
        <v>4922</v>
      </c>
      <c r="E12992" s="752" t="s">
        <v>445</v>
      </c>
      <c r="F12992" s="752" t="s">
        <v>1698</v>
      </c>
    </row>
    <row r="12993" spans="2:6" x14ac:dyDescent="0.35">
      <c r="B12993" s="752" t="s">
        <v>1700</v>
      </c>
      <c r="C12993" s="752">
        <v>5417</v>
      </c>
      <c r="D12993" s="343" t="s">
        <v>4921</v>
      </c>
      <c r="E12993" s="752" t="s">
        <v>445</v>
      </c>
      <c r="F12993" s="752" t="s">
        <v>1698</v>
      </c>
    </row>
    <row r="12994" spans="2:6" x14ac:dyDescent="0.35">
      <c r="B12994" s="752" t="s">
        <v>1700</v>
      </c>
      <c r="C12994" s="752">
        <v>5417</v>
      </c>
      <c r="D12994" s="343" t="s">
        <v>4920</v>
      </c>
      <c r="E12994" s="752" t="s">
        <v>445</v>
      </c>
      <c r="F12994" s="752" t="s">
        <v>1698</v>
      </c>
    </row>
    <row r="12995" spans="2:6" x14ac:dyDescent="0.35">
      <c r="B12995" s="752" t="s">
        <v>1700</v>
      </c>
      <c r="C12995" s="752">
        <v>5417</v>
      </c>
      <c r="D12995" s="343" t="s">
        <v>4919</v>
      </c>
      <c r="E12995" s="752" t="s">
        <v>445</v>
      </c>
      <c r="F12995" s="752" t="s">
        <v>1698</v>
      </c>
    </row>
    <row r="12996" spans="2:6" x14ac:dyDescent="0.35">
      <c r="B12996" s="752" t="s">
        <v>1700</v>
      </c>
      <c r="C12996" s="752">
        <v>5417</v>
      </c>
      <c r="D12996" s="343" t="s">
        <v>4918</v>
      </c>
      <c r="E12996" s="752" t="s">
        <v>445</v>
      </c>
      <c r="F12996" s="752" t="s">
        <v>1698</v>
      </c>
    </row>
    <row r="12997" spans="2:6" x14ac:dyDescent="0.35">
      <c r="B12997" s="752" t="s">
        <v>1700</v>
      </c>
      <c r="C12997" s="752">
        <v>5418</v>
      </c>
      <c r="D12997" s="343" t="s">
        <v>4917</v>
      </c>
      <c r="E12997" s="752" t="s">
        <v>445</v>
      </c>
      <c r="F12997" s="752" t="s">
        <v>1698</v>
      </c>
    </row>
    <row r="12998" spans="2:6" x14ac:dyDescent="0.35">
      <c r="B12998" s="752" t="s">
        <v>1700</v>
      </c>
      <c r="C12998" s="752">
        <v>5418</v>
      </c>
      <c r="D12998" s="343" t="s">
        <v>4916</v>
      </c>
      <c r="E12998" s="752" t="s">
        <v>445</v>
      </c>
      <c r="F12998" s="752" t="s">
        <v>1698</v>
      </c>
    </row>
    <row r="12999" spans="2:6" x14ac:dyDescent="0.35">
      <c r="B12999" s="752" t="s">
        <v>1700</v>
      </c>
      <c r="C12999" s="752">
        <v>5419</v>
      </c>
      <c r="D12999" s="343" t="s">
        <v>4915</v>
      </c>
      <c r="E12999" s="752" t="s">
        <v>445</v>
      </c>
      <c r="F12999" s="752" t="s">
        <v>1698</v>
      </c>
    </row>
    <row r="13000" spans="2:6" x14ac:dyDescent="0.35">
      <c r="B13000" s="752" t="s">
        <v>1700</v>
      </c>
      <c r="C13000" s="752">
        <v>5419</v>
      </c>
      <c r="D13000" s="343" t="s">
        <v>4914</v>
      </c>
      <c r="E13000" s="752" t="s">
        <v>445</v>
      </c>
      <c r="F13000" s="752" t="s">
        <v>1698</v>
      </c>
    </row>
    <row r="13001" spans="2:6" x14ac:dyDescent="0.35">
      <c r="B13001" s="752" t="s">
        <v>1700</v>
      </c>
      <c r="C13001" s="752">
        <v>5419</v>
      </c>
      <c r="D13001" s="343" t="s">
        <v>4913</v>
      </c>
      <c r="E13001" s="752" t="s">
        <v>445</v>
      </c>
      <c r="F13001" s="752" t="s">
        <v>1698</v>
      </c>
    </row>
    <row r="13002" spans="2:6" x14ac:dyDescent="0.35">
      <c r="B13002" s="752" t="s">
        <v>1700</v>
      </c>
      <c r="C13002" s="752">
        <v>5419</v>
      </c>
      <c r="D13002" s="343" t="s">
        <v>4912</v>
      </c>
      <c r="E13002" s="752" t="s">
        <v>445</v>
      </c>
      <c r="F13002" s="752" t="s">
        <v>1698</v>
      </c>
    </row>
    <row r="13003" spans="2:6" x14ac:dyDescent="0.35">
      <c r="B13003" s="752" t="s">
        <v>1700</v>
      </c>
      <c r="C13003" s="752">
        <v>5419</v>
      </c>
      <c r="D13003" s="343" t="s">
        <v>4911</v>
      </c>
      <c r="E13003" s="752" t="s">
        <v>445</v>
      </c>
      <c r="F13003" s="752" t="s">
        <v>1698</v>
      </c>
    </row>
    <row r="13004" spans="2:6" x14ac:dyDescent="0.35">
      <c r="B13004" s="752" t="s">
        <v>1700</v>
      </c>
      <c r="C13004" s="752">
        <v>5419</v>
      </c>
      <c r="D13004" s="343" t="s">
        <v>4910</v>
      </c>
      <c r="E13004" s="752" t="s">
        <v>445</v>
      </c>
      <c r="F13004" s="752" t="s">
        <v>1698</v>
      </c>
    </row>
    <row r="13005" spans="2:6" x14ac:dyDescent="0.35">
      <c r="B13005" s="752" t="s">
        <v>1700</v>
      </c>
      <c r="C13005" s="752">
        <v>5419</v>
      </c>
      <c r="D13005" s="343" t="s">
        <v>4909</v>
      </c>
      <c r="E13005" s="752" t="s">
        <v>445</v>
      </c>
      <c r="F13005" s="752" t="s">
        <v>1698</v>
      </c>
    </row>
    <row r="13006" spans="2:6" x14ac:dyDescent="0.35">
      <c r="B13006" s="752" t="s">
        <v>1700</v>
      </c>
      <c r="C13006" s="752">
        <v>5420</v>
      </c>
      <c r="D13006" s="343" t="s">
        <v>4908</v>
      </c>
      <c r="E13006" s="752" t="s">
        <v>445</v>
      </c>
      <c r="F13006" s="752" t="s">
        <v>1698</v>
      </c>
    </row>
    <row r="13007" spans="2:6" x14ac:dyDescent="0.35">
      <c r="B13007" s="752" t="s">
        <v>1700</v>
      </c>
      <c r="C13007" s="752">
        <v>5420</v>
      </c>
      <c r="D13007" s="343" t="s">
        <v>4907</v>
      </c>
      <c r="E13007" s="752" t="s">
        <v>445</v>
      </c>
      <c r="F13007" s="752" t="s">
        <v>1698</v>
      </c>
    </row>
    <row r="13008" spans="2:6" x14ac:dyDescent="0.35">
      <c r="B13008" s="752" t="s">
        <v>1700</v>
      </c>
      <c r="C13008" s="752">
        <v>5421</v>
      </c>
      <c r="D13008" s="343" t="s">
        <v>4906</v>
      </c>
      <c r="E13008" s="752" t="s">
        <v>445</v>
      </c>
      <c r="F13008" s="752" t="s">
        <v>1698</v>
      </c>
    </row>
    <row r="13009" spans="2:6" x14ac:dyDescent="0.35">
      <c r="B13009" s="752" t="s">
        <v>1700</v>
      </c>
      <c r="C13009" s="752">
        <v>5421</v>
      </c>
      <c r="D13009" s="343" t="s">
        <v>4905</v>
      </c>
      <c r="E13009" s="752" t="s">
        <v>445</v>
      </c>
      <c r="F13009" s="752" t="s">
        <v>1698</v>
      </c>
    </row>
    <row r="13010" spans="2:6" x14ac:dyDescent="0.35">
      <c r="B13010" s="752" t="s">
        <v>1700</v>
      </c>
      <c r="C13010" s="752">
        <v>5422</v>
      </c>
      <c r="D13010" s="343" t="s">
        <v>4904</v>
      </c>
      <c r="E13010" s="752" t="s">
        <v>445</v>
      </c>
      <c r="F13010" s="752" t="s">
        <v>1698</v>
      </c>
    </row>
    <row r="13011" spans="2:6" x14ac:dyDescent="0.35">
      <c r="B13011" s="752" t="s">
        <v>1700</v>
      </c>
      <c r="C13011" s="752">
        <v>5422</v>
      </c>
      <c r="D13011" s="343" t="s">
        <v>4903</v>
      </c>
      <c r="E13011" s="752" t="s">
        <v>445</v>
      </c>
      <c r="F13011" s="752" t="s">
        <v>1698</v>
      </c>
    </row>
    <row r="13012" spans="2:6" x14ac:dyDescent="0.35">
      <c r="B13012" s="752" t="s">
        <v>1700</v>
      </c>
      <c r="C13012" s="752">
        <v>5422</v>
      </c>
      <c r="D13012" s="343" t="s">
        <v>3776</v>
      </c>
      <c r="E13012" s="752" t="s">
        <v>445</v>
      </c>
      <c r="F13012" s="752" t="s">
        <v>1698</v>
      </c>
    </row>
    <row r="13013" spans="2:6" x14ac:dyDescent="0.35">
      <c r="B13013" s="752" t="s">
        <v>1700</v>
      </c>
      <c r="C13013" s="752">
        <v>5422</v>
      </c>
      <c r="D13013" s="343" t="s">
        <v>4902</v>
      </c>
      <c r="E13013" s="752" t="s">
        <v>445</v>
      </c>
      <c r="F13013" s="752" t="s">
        <v>1698</v>
      </c>
    </row>
    <row r="13014" spans="2:6" x14ac:dyDescent="0.35">
      <c r="B13014" s="752" t="s">
        <v>1700</v>
      </c>
      <c r="C13014" s="752">
        <v>5422</v>
      </c>
      <c r="D13014" s="343" t="s">
        <v>4901</v>
      </c>
      <c r="E13014" s="752" t="s">
        <v>445</v>
      </c>
      <c r="F13014" s="752" t="s">
        <v>1698</v>
      </c>
    </row>
    <row r="13015" spans="2:6" x14ac:dyDescent="0.35">
      <c r="B13015" s="752" t="s">
        <v>1700</v>
      </c>
      <c r="C13015" s="752">
        <v>5422</v>
      </c>
      <c r="D13015" s="343" t="s">
        <v>4900</v>
      </c>
      <c r="E13015" s="752" t="s">
        <v>445</v>
      </c>
      <c r="F13015" s="752" t="s">
        <v>1698</v>
      </c>
    </row>
    <row r="13016" spans="2:6" x14ac:dyDescent="0.35">
      <c r="B13016" s="752" t="s">
        <v>1700</v>
      </c>
      <c r="C13016" s="752">
        <v>5422</v>
      </c>
      <c r="D13016" s="343" t="s">
        <v>4899</v>
      </c>
      <c r="E13016" s="752" t="s">
        <v>445</v>
      </c>
      <c r="F13016" s="752" t="s">
        <v>1698</v>
      </c>
    </row>
    <row r="13017" spans="2:6" x14ac:dyDescent="0.35">
      <c r="B13017" s="752" t="s">
        <v>1700</v>
      </c>
      <c r="C13017" s="752">
        <v>5422</v>
      </c>
      <c r="D13017" s="343" t="s">
        <v>4898</v>
      </c>
      <c r="E13017" s="752" t="s">
        <v>445</v>
      </c>
      <c r="F13017" s="752" t="s">
        <v>1698</v>
      </c>
    </row>
    <row r="13018" spans="2:6" x14ac:dyDescent="0.35">
      <c r="B13018" s="752" t="s">
        <v>1700</v>
      </c>
      <c r="C13018" s="752">
        <v>5422</v>
      </c>
      <c r="D13018" s="343" t="s">
        <v>4897</v>
      </c>
      <c r="E13018" s="752" t="s">
        <v>445</v>
      </c>
      <c r="F13018" s="752" t="s">
        <v>1698</v>
      </c>
    </row>
    <row r="13019" spans="2:6" x14ac:dyDescent="0.35">
      <c r="B13019" s="752" t="s">
        <v>1700</v>
      </c>
      <c r="C13019" s="752">
        <v>5422</v>
      </c>
      <c r="D13019" s="343" t="s">
        <v>4896</v>
      </c>
      <c r="E13019" s="752" t="s">
        <v>445</v>
      </c>
      <c r="F13019" s="752" t="s">
        <v>1698</v>
      </c>
    </row>
    <row r="13020" spans="2:6" x14ac:dyDescent="0.35">
      <c r="B13020" s="752" t="s">
        <v>1700</v>
      </c>
      <c r="C13020" s="752">
        <v>5422</v>
      </c>
      <c r="D13020" s="343" t="s">
        <v>4895</v>
      </c>
      <c r="E13020" s="752" t="s">
        <v>445</v>
      </c>
      <c r="F13020" s="752" t="s">
        <v>1698</v>
      </c>
    </row>
    <row r="13021" spans="2:6" x14ac:dyDescent="0.35">
      <c r="B13021" s="752" t="s">
        <v>1700</v>
      </c>
      <c r="C13021" s="752">
        <v>5422</v>
      </c>
      <c r="D13021" s="343" t="s">
        <v>4894</v>
      </c>
      <c r="E13021" s="752" t="s">
        <v>445</v>
      </c>
      <c r="F13021" s="752" t="s">
        <v>1698</v>
      </c>
    </row>
    <row r="13022" spans="2:6" x14ac:dyDescent="0.35">
      <c r="B13022" s="752" t="s">
        <v>1700</v>
      </c>
      <c r="C13022" s="752">
        <v>5422</v>
      </c>
      <c r="D13022" s="343" t="s">
        <v>4893</v>
      </c>
      <c r="E13022" s="752" t="s">
        <v>445</v>
      </c>
      <c r="F13022" s="752" t="s">
        <v>1698</v>
      </c>
    </row>
    <row r="13023" spans="2:6" x14ac:dyDescent="0.35">
      <c r="B13023" s="752" t="s">
        <v>1700</v>
      </c>
      <c r="C13023" s="752">
        <v>5422</v>
      </c>
      <c r="D13023" s="343" t="s">
        <v>4892</v>
      </c>
      <c r="E13023" s="752" t="s">
        <v>445</v>
      </c>
      <c r="F13023" s="752" t="s">
        <v>1698</v>
      </c>
    </row>
    <row r="13024" spans="2:6" x14ac:dyDescent="0.35">
      <c r="B13024" s="752" t="s">
        <v>1700</v>
      </c>
      <c r="C13024" s="752">
        <v>5431</v>
      </c>
      <c r="D13024" s="343" t="s">
        <v>4891</v>
      </c>
      <c r="E13024" s="752" t="s">
        <v>445</v>
      </c>
      <c r="F13024" s="752" t="s">
        <v>1698</v>
      </c>
    </row>
    <row r="13025" spans="2:6" x14ac:dyDescent="0.35">
      <c r="B13025" s="752" t="s">
        <v>1700</v>
      </c>
      <c r="C13025" s="752">
        <v>5431</v>
      </c>
      <c r="D13025" s="343" t="s">
        <v>4890</v>
      </c>
      <c r="E13025" s="752" t="s">
        <v>445</v>
      </c>
      <c r="F13025" s="752" t="s">
        <v>1698</v>
      </c>
    </row>
    <row r="13026" spans="2:6" x14ac:dyDescent="0.35">
      <c r="B13026" s="752" t="s">
        <v>1700</v>
      </c>
      <c r="C13026" s="752">
        <v>5431</v>
      </c>
      <c r="D13026" s="343" t="s">
        <v>4889</v>
      </c>
      <c r="E13026" s="752" t="s">
        <v>445</v>
      </c>
      <c r="F13026" s="752" t="s">
        <v>1698</v>
      </c>
    </row>
    <row r="13027" spans="2:6" x14ac:dyDescent="0.35">
      <c r="B13027" s="752" t="s">
        <v>1700</v>
      </c>
      <c r="C13027" s="752">
        <v>5431</v>
      </c>
      <c r="D13027" s="343" t="s">
        <v>4888</v>
      </c>
      <c r="E13027" s="752" t="s">
        <v>445</v>
      </c>
      <c r="F13027" s="752" t="s">
        <v>1698</v>
      </c>
    </row>
    <row r="13028" spans="2:6" x14ac:dyDescent="0.35">
      <c r="B13028" s="752" t="s">
        <v>1700</v>
      </c>
      <c r="C13028" s="752">
        <v>5431</v>
      </c>
      <c r="D13028" s="343" t="s">
        <v>4887</v>
      </c>
      <c r="E13028" s="752" t="s">
        <v>445</v>
      </c>
      <c r="F13028" s="752" t="s">
        <v>1698</v>
      </c>
    </row>
    <row r="13029" spans="2:6" x14ac:dyDescent="0.35">
      <c r="B13029" s="752" t="s">
        <v>1700</v>
      </c>
      <c r="C13029" s="752">
        <v>5431</v>
      </c>
      <c r="D13029" s="343" t="s">
        <v>4886</v>
      </c>
      <c r="E13029" s="752" t="s">
        <v>445</v>
      </c>
      <c r="F13029" s="752" t="s">
        <v>1698</v>
      </c>
    </row>
    <row r="13030" spans="2:6" x14ac:dyDescent="0.35">
      <c r="B13030" s="752" t="s">
        <v>1700</v>
      </c>
      <c r="C13030" s="752">
        <v>5431</v>
      </c>
      <c r="D13030" s="343" t="s">
        <v>4885</v>
      </c>
      <c r="E13030" s="752" t="s">
        <v>445</v>
      </c>
      <c r="F13030" s="752" t="s">
        <v>1698</v>
      </c>
    </row>
    <row r="13031" spans="2:6" x14ac:dyDescent="0.35">
      <c r="B13031" s="752" t="s">
        <v>1700</v>
      </c>
      <c r="C13031" s="752">
        <v>5431</v>
      </c>
      <c r="D13031" s="343" t="s">
        <v>4884</v>
      </c>
      <c r="E13031" s="752" t="s">
        <v>445</v>
      </c>
      <c r="F13031" s="752" t="s">
        <v>1698</v>
      </c>
    </row>
    <row r="13032" spans="2:6" x14ac:dyDescent="0.35">
      <c r="B13032" s="752" t="s">
        <v>1700</v>
      </c>
      <c r="C13032" s="752">
        <v>5431</v>
      </c>
      <c r="D13032" s="343" t="s">
        <v>4883</v>
      </c>
      <c r="E13032" s="752" t="s">
        <v>445</v>
      </c>
      <c r="F13032" s="752" t="s">
        <v>1698</v>
      </c>
    </row>
    <row r="13033" spans="2:6" x14ac:dyDescent="0.35">
      <c r="B13033" s="752" t="s">
        <v>1700</v>
      </c>
      <c r="C13033" s="752">
        <v>5431</v>
      </c>
      <c r="D13033" s="343" t="s">
        <v>4882</v>
      </c>
      <c r="E13033" s="752" t="s">
        <v>445</v>
      </c>
      <c r="F13033" s="752" t="s">
        <v>1698</v>
      </c>
    </row>
    <row r="13034" spans="2:6" x14ac:dyDescent="0.35">
      <c r="B13034" s="752" t="s">
        <v>1700</v>
      </c>
      <c r="C13034" s="752">
        <v>5431</v>
      </c>
      <c r="D13034" s="343" t="s">
        <v>4881</v>
      </c>
      <c r="E13034" s="752" t="s">
        <v>445</v>
      </c>
      <c r="F13034" s="752" t="s">
        <v>1698</v>
      </c>
    </row>
    <row r="13035" spans="2:6" x14ac:dyDescent="0.35">
      <c r="B13035" s="752" t="s">
        <v>1700</v>
      </c>
      <c r="C13035" s="752">
        <v>5431</v>
      </c>
      <c r="D13035" s="343" t="s">
        <v>4880</v>
      </c>
      <c r="E13035" s="752" t="s">
        <v>445</v>
      </c>
      <c r="F13035" s="752" t="s">
        <v>1698</v>
      </c>
    </row>
    <row r="13036" spans="2:6" x14ac:dyDescent="0.35">
      <c r="B13036" s="752" t="s">
        <v>1700</v>
      </c>
      <c r="C13036" s="752">
        <v>5431</v>
      </c>
      <c r="D13036" s="343" t="s">
        <v>4879</v>
      </c>
      <c r="E13036" s="752" t="s">
        <v>445</v>
      </c>
      <c r="F13036" s="752" t="s">
        <v>1698</v>
      </c>
    </row>
    <row r="13037" spans="2:6" x14ac:dyDescent="0.35">
      <c r="B13037" s="752" t="s">
        <v>1700</v>
      </c>
      <c r="C13037" s="752">
        <v>5431</v>
      </c>
      <c r="D13037" s="343" t="s">
        <v>4878</v>
      </c>
      <c r="E13037" s="752" t="s">
        <v>445</v>
      </c>
      <c r="F13037" s="752" t="s">
        <v>1698</v>
      </c>
    </row>
    <row r="13038" spans="2:6" x14ac:dyDescent="0.35">
      <c r="B13038" s="752" t="s">
        <v>1700</v>
      </c>
      <c r="C13038" s="752">
        <v>5431</v>
      </c>
      <c r="D13038" s="343" t="s">
        <v>4877</v>
      </c>
      <c r="E13038" s="752" t="s">
        <v>445</v>
      </c>
      <c r="F13038" s="752" t="s">
        <v>1698</v>
      </c>
    </row>
    <row r="13039" spans="2:6" x14ac:dyDescent="0.35">
      <c r="B13039" s="752" t="s">
        <v>1700</v>
      </c>
      <c r="C13039" s="752">
        <v>5431</v>
      </c>
      <c r="D13039" s="343" t="s">
        <v>4876</v>
      </c>
      <c r="E13039" s="752" t="s">
        <v>445</v>
      </c>
      <c r="F13039" s="752" t="s">
        <v>1698</v>
      </c>
    </row>
    <row r="13040" spans="2:6" x14ac:dyDescent="0.35">
      <c r="B13040" s="752" t="s">
        <v>1700</v>
      </c>
      <c r="C13040" s="752">
        <v>5431</v>
      </c>
      <c r="D13040" s="343" t="s">
        <v>4875</v>
      </c>
      <c r="E13040" s="752" t="s">
        <v>445</v>
      </c>
      <c r="F13040" s="752" t="s">
        <v>1698</v>
      </c>
    </row>
    <row r="13041" spans="2:9" x14ac:dyDescent="0.35">
      <c r="B13041" s="752" t="s">
        <v>1700</v>
      </c>
      <c r="C13041" s="752">
        <v>5432</v>
      </c>
      <c r="D13041" s="343" t="s">
        <v>4874</v>
      </c>
      <c r="E13041" s="752" t="s">
        <v>445</v>
      </c>
      <c r="F13041" s="752" t="s">
        <v>1698</v>
      </c>
    </row>
    <row r="13042" spans="2:9" x14ac:dyDescent="0.35">
      <c r="B13042" s="752" t="s">
        <v>1700</v>
      </c>
      <c r="C13042" s="752">
        <v>5432</v>
      </c>
      <c r="D13042" s="343" t="s">
        <v>4873</v>
      </c>
      <c r="E13042" s="752" t="s">
        <v>445</v>
      </c>
      <c r="F13042" s="752" t="s">
        <v>1698</v>
      </c>
    </row>
    <row r="13043" spans="2:9" x14ac:dyDescent="0.35">
      <c r="B13043" s="752" t="s">
        <v>1700</v>
      </c>
      <c r="C13043" s="752">
        <v>5432</v>
      </c>
      <c r="D13043" s="343" t="s">
        <v>4872</v>
      </c>
      <c r="E13043" s="752" t="s">
        <v>445</v>
      </c>
      <c r="F13043" s="752" t="s">
        <v>1698</v>
      </c>
    </row>
    <row r="13044" spans="2:9" x14ac:dyDescent="0.35">
      <c r="B13044" s="752" t="s">
        <v>1700</v>
      </c>
      <c r="C13044" s="752">
        <v>5432</v>
      </c>
      <c r="D13044" s="343" t="s">
        <v>4871</v>
      </c>
      <c r="E13044" s="752" t="s">
        <v>445</v>
      </c>
      <c r="F13044" s="752" t="s">
        <v>1698</v>
      </c>
    </row>
    <row r="13045" spans="2:9" x14ac:dyDescent="0.35">
      <c r="B13045" s="752" t="s">
        <v>1700</v>
      </c>
      <c r="C13045" s="752">
        <v>5432</v>
      </c>
      <c r="D13045" s="343" t="s">
        <v>4870</v>
      </c>
      <c r="E13045" s="752" t="s">
        <v>445</v>
      </c>
      <c r="F13045" s="752" t="s">
        <v>1698</v>
      </c>
    </row>
    <row r="13046" spans="2:9" x14ac:dyDescent="0.35">
      <c r="B13046" s="752" t="s">
        <v>1700</v>
      </c>
      <c r="C13046" s="752">
        <v>5432</v>
      </c>
      <c r="D13046" s="343" t="s">
        <v>4869</v>
      </c>
      <c r="E13046" s="752" t="s">
        <v>445</v>
      </c>
      <c r="F13046" s="752" t="s">
        <v>1698</v>
      </c>
    </row>
    <row r="13047" spans="2:9" s="757" customFormat="1" x14ac:dyDescent="0.35">
      <c r="B13047" s="752" t="s">
        <v>1700</v>
      </c>
      <c r="C13047" s="752">
        <v>5432</v>
      </c>
      <c r="D13047" s="343" t="s">
        <v>4868</v>
      </c>
      <c r="E13047" s="752" t="s">
        <v>445</v>
      </c>
      <c r="F13047" s="752" t="s">
        <v>1698</v>
      </c>
      <c r="I13047" s="758"/>
    </row>
    <row r="13048" spans="2:9" x14ac:dyDescent="0.35">
      <c r="B13048" s="752" t="s">
        <v>1700</v>
      </c>
      <c r="C13048" s="752">
        <v>5432</v>
      </c>
      <c r="D13048" s="343" t="s">
        <v>4867</v>
      </c>
      <c r="E13048" s="752" t="s">
        <v>445</v>
      </c>
      <c r="F13048" s="752" t="s">
        <v>1698</v>
      </c>
    </row>
    <row r="13049" spans="2:9" x14ac:dyDescent="0.35">
      <c r="B13049" s="752" t="s">
        <v>1700</v>
      </c>
      <c r="C13049" s="752">
        <v>5432</v>
      </c>
      <c r="D13049" s="343" t="s">
        <v>4866</v>
      </c>
      <c r="E13049" s="752" t="s">
        <v>445</v>
      </c>
      <c r="F13049" s="752" t="s">
        <v>1698</v>
      </c>
    </row>
    <row r="13050" spans="2:9" x14ac:dyDescent="0.35">
      <c r="B13050" s="752" t="s">
        <v>1700</v>
      </c>
      <c r="C13050" s="752">
        <v>5432</v>
      </c>
      <c r="D13050" s="343" t="s">
        <v>4865</v>
      </c>
      <c r="E13050" s="752" t="s">
        <v>445</v>
      </c>
      <c r="F13050" s="752" t="s">
        <v>1698</v>
      </c>
    </row>
    <row r="13051" spans="2:9" x14ac:dyDescent="0.35">
      <c r="B13051" s="752" t="s">
        <v>1700</v>
      </c>
      <c r="C13051" s="752">
        <v>5432</v>
      </c>
      <c r="D13051" s="343" t="s">
        <v>4864</v>
      </c>
      <c r="E13051" s="752" t="s">
        <v>445</v>
      </c>
      <c r="F13051" s="752" t="s">
        <v>1698</v>
      </c>
    </row>
    <row r="13052" spans="2:9" x14ac:dyDescent="0.35">
      <c r="B13052" s="752" t="s">
        <v>1700</v>
      </c>
      <c r="C13052" s="752">
        <v>5432</v>
      </c>
      <c r="D13052" s="343" t="s">
        <v>4863</v>
      </c>
      <c r="E13052" s="752" t="s">
        <v>445</v>
      </c>
      <c r="F13052" s="752" t="s">
        <v>1698</v>
      </c>
    </row>
    <row r="13053" spans="2:9" x14ac:dyDescent="0.35">
      <c r="B13053" s="752" t="s">
        <v>1700</v>
      </c>
      <c r="C13053" s="752">
        <v>5432</v>
      </c>
      <c r="D13053" s="343" t="s">
        <v>4862</v>
      </c>
      <c r="E13053" s="752" t="s">
        <v>445</v>
      </c>
      <c r="F13053" s="752" t="s">
        <v>1698</v>
      </c>
    </row>
    <row r="13054" spans="2:9" x14ac:dyDescent="0.35">
      <c r="B13054" s="752" t="s">
        <v>1700</v>
      </c>
      <c r="C13054" s="752">
        <v>5433</v>
      </c>
      <c r="D13054" s="343" t="s">
        <v>4861</v>
      </c>
      <c r="E13054" s="752" t="s">
        <v>445</v>
      </c>
      <c r="F13054" s="752" t="s">
        <v>1698</v>
      </c>
    </row>
    <row r="13055" spans="2:9" x14ac:dyDescent="0.35">
      <c r="B13055" s="752" t="s">
        <v>1700</v>
      </c>
      <c r="C13055" s="752">
        <v>5433</v>
      </c>
      <c r="D13055" s="343" t="s">
        <v>4860</v>
      </c>
      <c r="E13055" s="752" t="s">
        <v>445</v>
      </c>
      <c r="F13055" s="752" t="s">
        <v>1698</v>
      </c>
    </row>
    <row r="13056" spans="2:9" x14ac:dyDescent="0.35">
      <c r="B13056" s="752" t="s">
        <v>1700</v>
      </c>
      <c r="C13056" s="752">
        <v>5433</v>
      </c>
      <c r="D13056" s="343" t="s">
        <v>4859</v>
      </c>
      <c r="E13056" s="752" t="s">
        <v>445</v>
      </c>
      <c r="F13056" s="752" t="s">
        <v>1698</v>
      </c>
    </row>
    <row r="13057" spans="2:6" x14ac:dyDescent="0.35">
      <c r="B13057" s="752" t="s">
        <v>1700</v>
      </c>
      <c r="C13057" s="752">
        <v>5433</v>
      </c>
      <c r="D13057" s="343" t="s">
        <v>4858</v>
      </c>
      <c r="E13057" s="752" t="s">
        <v>445</v>
      </c>
      <c r="F13057" s="752" t="s">
        <v>1698</v>
      </c>
    </row>
    <row r="13058" spans="2:6" x14ac:dyDescent="0.35">
      <c r="B13058" s="752" t="s">
        <v>1700</v>
      </c>
      <c r="C13058" s="752">
        <v>5433</v>
      </c>
      <c r="D13058" s="343" t="s">
        <v>4857</v>
      </c>
      <c r="E13058" s="752" t="s">
        <v>445</v>
      </c>
      <c r="F13058" s="752" t="s">
        <v>1698</v>
      </c>
    </row>
    <row r="13059" spans="2:6" x14ac:dyDescent="0.35">
      <c r="B13059" s="752" t="s">
        <v>1700</v>
      </c>
      <c r="C13059" s="752">
        <v>5433</v>
      </c>
      <c r="D13059" s="343" t="s">
        <v>4856</v>
      </c>
      <c r="E13059" s="752" t="s">
        <v>445</v>
      </c>
      <c r="F13059" s="752" t="s">
        <v>1698</v>
      </c>
    </row>
    <row r="13060" spans="2:6" x14ac:dyDescent="0.35">
      <c r="B13060" s="752" t="s">
        <v>1700</v>
      </c>
      <c r="C13060" s="752">
        <v>5434</v>
      </c>
      <c r="D13060" s="343" t="s">
        <v>4855</v>
      </c>
      <c r="E13060" s="752" t="s">
        <v>445</v>
      </c>
      <c r="F13060" s="752" t="s">
        <v>1698</v>
      </c>
    </row>
    <row r="13061" spans="2:6" x14ac:dyDescent="0.35">
      <c r="B13061" s="752" t="s">
        <v>1700</v>
      </c>
      <c r="C13061" s="752">
        <v>5434</v>
      </c>
      <c r="D13061" s="343" t="s">
        <v>4854</v>
      </c>
      <c r="E13061" s="752" t="s">
        <v>445</v>
      </c>
      <c r="F13061" s="752" t="s">
        <v>1698</v>
      </c>
    </row>
    <row r="13062" spans="2:6" x14ac:dyDescent="0.35">
      <c r="B13062" s="752" t="s">
        <v>1700</v>
      </c>
      <c r="C13062" s="752">
        <v>5434</v>
      </c>
      <c r="D13062" s="343" t="s">
        <v>4853</v>
      </c>
      <c r="E13062" s="752" t="s">
        <v>445</v>
      </c>
      <c r="F13062" s="752" t="s">
        <v>1698</v>
      </c>
    </row>
    <row r="13063" spans="2:6" x14ac:dyDescent="0.35">
      <c r="B13063" s="752" t="s">
        <v>1700</v>
      </c>
      <c r="C13063" s="752">
        <v>5434</v>
      </c>
      <c r="D13063" s="343" t="s">
        <v>4852</v>
      </c>
      <c r="E13063" s="752" t="s">
        <v>445</v>
      </c>
      <c r="F13063" s="752" t="s">
        <v>1698</v>
      </c>
    </row>
    <row r="13064" spans="2:6" x14ac:dyDescent="0.35">
      <c r="B13064" s="752" t="s">
        <v>1700</v>
      </c>
      <c r="C13064" s="752">
        <v>5434</v>
      </c>
      <c r="D13064" s="343" t="s">
        <v>4851</v>
      </c>
      <c r="E13064" s="752" t="s">
        <v>445</v>
      </c>
      <c r="F13064" s="752" t="s">
        <v>1698</v>
      </c>
    </row>
    <row r="13065" spans="2:6" x14ac:dyDescent="0.35">
      <c r="B13065" s="752" t="s">
        <v>1700</v>
      </c>
      <c r="C13065" s="752">
        <v>5434</v>
      </c>
      <c r="D13065" s="343" t="s">
        <v>4850</v>
      </c>
      <c r="E13065" s="752" t="s">
        <v>445</v>
      </c>
      <c r="F13065" s="752" t="s">
        <v>1698</v>
      </c>
    </row>
    <row r="13066" spans="2:6" x14ac:dyDescent="0.35">
      <c r="B13066" s="752" t="s">
        <v>1700</v>
      </c>
      <c r="C13066" s="752">
        <v>5434</v>
      </c>
      <c r="D13066" s="343" t="s">
        <v>4849</v>
      </c>
      <c r="E13066" s="752" t="s">
        <v>445</v>
      </c>
      <c r="F13066" s="752" t="s">
        <v>1698</v>
      </c>
    </row>
    <row r="13067" spans="2:6" x14ac:dyDescent="0.35">
      <c r="B13067" s="752" t="s">
        <v>1700</v>
      </c>
      <c r="C13067" s="752">
        <v>5434</v>
      </c>
      <c r="D13067" s="343" t="s">
        <v>4848</v>
      </c>
      <c r="E13067" s="752" t="s">
        <v>445</v>
      </c>
      <c r="F13067" s="752" t="s">
        <v>1698</v>
      </c>
    </row>
    <row r="13068" spans="2:6" x14ac:dyDescent="0.35">
      <c r="B13068" s="752" t="s">
        <v>1700</v>
      </c>
      <c r="C13068" s="752">
        <v>5434</v>
      </c>
      <c r="D13068" s="343" t="s">
        <v>4847</v>
      </c>
      <c r="E13068" s="752" t="s">
        <v>445</v>
      </c>
      <c r="F13068" s="752" t="s">
        <v>1698</v>
      </c>
    </row>
    <row r="13069" spans="2:6" x14ac:dyDescent="0.35">
      <c r="B13069" s="752" t="s">
        <v>1700</v>
      </c>
      <c r="C13069" s="752">
        <v>5434</v>
      </c>
      <c r="D13069" s="343" t="s">
        <v>4846</v>
      </c>
      <c r="E13069" s="752" t="s">
        <v>445</v>
      </c>
      <c r="F13069" s="752" t="s">
        <v>1698</v>
      </c>
    </row>
    <row r="13070" spans="2:6" x14ac:dyDescent="0.35">
      <c r="B13070" s="752" t="s">
        <v>1700</v>
      </c>
      <c r="C13070" s="752">
        <v>5434</v>
      </c>
      <c r="D13070" s="343" t="s">
        <v>4845</v>
      </c>
      <c r="E13070" s="752" t="s">
        <v>445</v>
      </c>
      <c r="F13070" s="752" t="s">
        <v>1698</v>
      </c>
    </row>
    <row r="13071" spans="2:6" x14ac:dyDescent="0.35">
      <c r="B13071" s="752" t="s">
        <v>1700</v>
      </c>
      <c r="C13071" s="752">
        <v>5440</v>
      </c>
      <c r="D13071" s="343" t="s">
        <v>4844</v>
      </c>
      <c r="E13071" s="752" t="s">
        <v>445</v>
      </c>
      <c r="F13071" s="752" t="s">
        <v>1698</v>
      </c>
    </row>
    <row r="13072" spans="2:6" x14ac:dyDescent="0.35">
      <c r="B13072" s="752" t="s">
        <v>1700</v>
      </c>
      <c r="C13072" s="752">
        <v>5440</v>
      </c>
      <c r="D13072" s="343" t="s">
        <v>4843</v>
      </c>
      <c r="E13072" s="752" t="s">
        <v>445</v>
      </c>
      <c r="F13072" s="752" t="s">
        <v>1698</v>
      </c>
    </row>
    <row r="13073" spans="2:6" x14ac:dyDescent="0.35">
      <c r="B13073" s="752" t="s">
        <v>1700</v>
      </c>
      <c r="C13073" s="752">
        <v>5440</v>
      </c>
      <c r="D13073" s="343" t="s">
        <v>4842</v>
      </c>
      <c r="E13073" s="752" t="s">
        <v>445</v>
      </c>
      <c r="F13073" s="752" t="s">
        <v>1698</v>
      </c>
    </row>
    <row r="13074" spans="2:6" x14ac:dyDescent="0.35">
      <c r="B13074" s="752" t="s">
        <v>1700</v>
      </c>
      <c r="C13074" s="752">
        <v>5440</v>
      </c>
      <c r="D13074" s="343" t="s">
        <v>4841</v>
      </c>
      <c r="E13074" s="752" t="s">
        <v>445</v>
      </c>
      <c r="F13074" s="752" t="s">
        <v>1698</v>
      </c>
    </row>
    <row r="13075" spans="2:6" x14ac:dyDescent="0.35">
      <c r="B13075" s="752" t="s">
        <v>1700</v>
      </c>
      <c r="C13075" s="752">
        <v>5440</v>
      </c>
      <c r="D13075" s="343" t="s">
        <v>4840</v>
      </c>
      <c r="E13075" s="752" t="s">
        <v>445</v>
      </c>
      <c r="F13075" s="752" t="s">
        <v>1698</v>
      </c>
    </row>
    <row r="13076" spans="2:6" x14ac:dyDescent="0.35">
      <c r="B13076" s="752" t="s">
        <v>1700</v>
      </c>
      <c r="C13076" s="752">
        <v>5440</v>
      </c>
      <c r="D13076" s="343" t="s">
        <v>4839</v>
      </c>
      <c r="E13076" s="752" t="s">
        <v>445</v>
      </c>
      <c r="F13076" s="752" t="s">
        <v>1698</v>
      </c>
    </row>
    <row r="13077" spans="2:6" x14ac:dyDescent="0.35">
      <c r="B13077" s="752" t="s">
        <v>1700</v>
      </c>
      <c r="C13077" s="752">
        <v>5440</v>
      </c>
      <c r="D13077" s="343" t="s">
        <v>4838</v>
      </c>
      <c r="E13077" s="752" t="s">
        <v>445</v>
      </c>
      <c r="F13077" s="752" t="s">
        <v>1698</v>
      </c>
    </row>
    <row r="13078" spans="2:6" x14ac:dyDescent="0.35">
      <c r="B13078" s="752" t="s">
        <v>1700</v>
      </c>
      <c r="C13078" s="752">
        <v>5440</v>
      </c>
      <c r="D13078" s="343" t="s">
        <v>4837</v>
      </c>
      <c r="E13078" s="752" t="s">
        <v>445</v>
      </c>
      <c r="F13078" s="752" t="s">
        <v>1698</v>
      </c>
    </row>
    <row r="13079" spans="2:6" x14ac:dyDescent="0.35">
      <c r="B13079" s="752" t="s">
        <v>1700</v>
      </c>
      <c r="C13079" s="752">
        <v>5440</v>
      </c>
      <c r="D13079" s="343" t="s">
        <v>4836</v>
      </c>
      <c r="E13079" s="752" t="s">
        <v>445</v>
      </c>
      <c r="F13079" s="752" t="s">
        <v>1698</v>
      </c>
    </row>
    <row r="13080" spans="2:6" x14ac:dyDescent="0.35">
      <c r="B13080" s="752" t="s">
        <v>1700</v>
      </c>
      <c r="C13080" s="752">
        <v>5440</v>
      </c>
      <c r="D13080" s="343" t="s">
        <v>4835</v>
      </c>
      <c r="E13080" s="752" t="s">
        <v>445</v>
      </c>
      <c r="F13080" s="752" t="s">
        <v>1698</v>
      </c>
    </row>
    <row r="13081" spans="2:6" x14ac:dyDescent="0.35">
      <c r="B13081" s="752" t="s">
        <v>1700</v>
      </c>
      <c r="C13081" s="752">
        <v>5440</v>
      </c>
      <c r="D13081" s="343" t="s">
        <v>4834</v>
      </c>
      <c r="E13081" s="752" t="s">
        <v>445</v>
      </c>
      <c r="F13081" s="752" t="s">
        <v>1698</v>
      </c>
    </row>
    <row r="13082" spans="2:6" x14ac:dyDescent="0.35">
      <c r="B13082" s="752" t="s">
        <v>1700</v>
      </c>
      <c r="C13082" s="752">
        <v>5440</v>
      </c>
      <c r="D13082" s="343" t="s">
        <v>4833</v>
      </c>
      <c r="E13082" s="752" t="s">
        <v>445</v>
      </c>
      <c r="F13082" s="752" t="s">
        <v>1698</v>
      </c>
    </row>
    <row r="13083" spans="2:6" x14ac:dyDescent="0.35">
      <c r="B13083" s="752" t="s">
        <v>1700</v>
      </c>
      <c r="C13083" s="752">
        <v>5440</v>
      </c>
      <c r="D13083" s="343" t="s">
        <v>4832</v>
      </c>
      <c r="E13083" s="752" t="s">
        <v>445</v>
      </c>
      <c r="F13083" s="752" t="s">
        <v>1698</v>
      </c>
    </row>
    <row r="13084" spans="2:6" x14ac:dyDescent="0.35">
      <c r="B13084" s="752" t="s">
        <v>1700</v>
      </c>
      <c r="C13084" s="752">
        <v>5440</v>
      </c>
      <c r="D13084" s="343" t="s">
        <v>4831</v>
      </c>
      <c r="E13084" s="752" t="s">
        <v>445</v>
      </c>
      <c r="F13084" s="752" t="s">
        <v>1698</v>
      </c>
    </row>
    <row r="13085" spans="2:6" x14ac:dyDescent="0.35">
      <c r="B13085" s="752" t="s">
        <v>1700</v>
      </c>
      <c r="C13085" s="752">
        <v>5440</v>
      </c>
      <c r="D13085" s="343" t="s">
        <v>4830</v>
      </c>
      <c r="E13085" s="752" t="s">
        <v>445</v>
      </c>
      <c r="F13085" s="752" t="s">
        <v>1698</v>
      </c>
    </row>
    <row r="13086" spans="2:6" x14ac:dyDescent="0.35">
      <c r="B13086" s="752" t="s">
        <v>1700</v>
      </c>
      <c r="C13086" s="752">
        <v>5440</v>
      </c>
      <c r="D13086" s="343" t="s">
        <v>4829</v>
      </c>
      <c r="E13086" s="752" t="s">
        <v>445</v>
      </c>
      <c r="F13086" s="752" t="s">
        <v>1698</v>
      </c>
    </row>
    <row r="13087" spans="2:6" x14ac:dyDescent="0.35">
      <c r="B13087" s="752" t="s">
        <v>1700</v>
      </c>
      <c r="C13087" s="752">
        <v>5440</v>
      </c>
      <c r="D13087" s="343" t="s">
        <v>4828</v>
      </c>
      <c r="E13087" s="752" t="s">
        <v>445</v>
      </c>
      <c r="F13087" s="752" t="s">
        <v>1698</v>
      </c>
    </row>
    <row r="13088" spans="2:6" x14ac:dyDescent="0.35">
      <c r="B13088" s="752" t="s">
        <v>1700</v>
      </c>
      <c r="C13088" s="752">
        <v>5440</v>
      </c>
      <c r="D13088" s="343" t="s">
        <v>4827</v>
      </c>
      <c r="E13088" s="752" t="s">
        <v>445</v>
      </c>
      <c r="F13088" s="752" t="s">
        <v>1698</v>
      </c>
    </row>
    <row r="13089" spans="2:6" x14ac:dyDescent="0.35">
      <c r="B13089" s="752" t="s">
        <v>1700</v>
      </c>
      <c r="C13089" s="752">
        <v>5440</v>
      </c>
      <c r="D13089" s="343" t="s">
        <v>4826</v>
      </c>
      <c r="E13089" s="752" t="s">
        <v>445</v>
      </c>
      <c r="F13089" s="752" t="s">
        <v>1698</v>
      </c>
    </row>
    <row r="13090" spans="2:6" x14ac:dyDescent="0.35">
      <c r="B13090" s="752" t="s">
        <v>1700</v>
      </c>
      <c r="C13090" s="752">
        <v>5440</v>
      </c>
      <c r="D13090" s="343" t="s">
        <v>4825</v>
      </c>
      <c r="E13090" s="752" t="s">
        <v>445</v>
      </c>
      <c r="F13090" s="752" t="s">
        <v>1698</v>
      </c>
    </row>
    <row r="13091" spans="2:6" x14ac:dyDescent="0.35">
      <c r="B13091" s="752" t="s">
        <v>1700</v>
      </c>
      <c r="C13091" s="752">
        <v>5440</v>
      </c>
      <c r="D13091" s="343" t="s">
        <v>4824</v>
      </c>
      <c r="E13091" s="752" t="s">
        <v>445</v>
      </c>
      <c r="F13091" s="752" t="s">
        <v>1698</v>
      </c>
    </row>
    <row r="13092" spans="2:6" x14ac:dyDescent="0.35">
      <c r="B13092" s="752" t="s">
        <v>1700</v>
      </c>
      <c r="C13092" s="752">
        <v>5440</v>
      </c>
      <c r="D13092" s="343" t="s">
        <v>4823</v>
      </c>
      <c r="E13092" s="752" t="s">
        <v>445</v>
      </c>
      <c r="F13092" s="752" t="s">
        <v>1698</v>
      </c>
    </row>
    <row r="13093" spans="2:6" x14ac:dyDescent="0.35">
      <c r="B13093" s="752" t="s">
        <v>1700</v>
      </c>
      <c r="C13093" s="752">
        <v>5440</v>
      </c>
      <c r="D13093" s="343" t="s">
        <v>4822</v>
      </c>
      <c r="E13093" s="752" t="s">
        <v>445</v>
      </c>
      <c r="F13093" s="752" t="s">
        <v>1698</v>
      </c>
    </row>
    <row r="13094" spans="2:6" x14ac:dyDescent="0.35">
      <c r="B13094" s="752" t="s">
        <v>1700</v>
      </c>
      <c r="C13094" s="752">
        <v>5440</v>
      </c>
      <c r="D13094" s="343" t="s">
        <v>4821</v>
      </c>
      <c r="E13094" s="752" t="s">
        <v>445</v>
      </c>
      <c r="F13094" s="752" t="s">
        <v>1698</v>
      </c>
    </row>
    <row r="13095" spans="2:6" x14ac:dyDescent="0.35">
      <c r="B13095" s="752" t="s">
        <v>1700</v>
      </c>
      <c r="C13095" s="752">
        <v>5440</v>
      </c>
      <c r="D13095" s="343" t="s">
        <v>4820</v>
      </c>
      <c r="E13095" s="752" t="s">
        <v>445</v>
      </c>
      <c r="F13095" s="752" t="s">
        <v>1698</v>
      </c>
    </row>
    <row r="13096" spans="2:6" x14ac:dyDescent="0.35">
      <c r="B13096" s="752" t="s">
        <v>1700</v>
      </c>
      <c r="C13096" s="752">
        <v>5440</v>
      </c>
      <c r="D13096" s="343" t="s">
        <v>4819</v>
      </c>
      <c r="E13096" s="752" t="s">
        <v>445</v>
      </c>
      <c r="F13096" s="752" t="s">
        <v>1698</v>
      </c>
    </row>
    <row r="13097" spans="2:6" x14ac:dyDescent="0.35">
      <c r="B13097" s="752" t="s">
        <v>1700</v>
      </c>
      <c r="C13097" s="752">
        <v>5440</v>
      </c>
      <c r="D13097" s="343" t="s">
        <v>4818</v>
      </c>
      <c r="E13097" s="752" t="s">
        <v>445</v>
      </c>
      <c r="F13097" s="752" t="s">
        <v>1698</v>
      </c>
    </row>
    <row r="13098" spans="2:6" x14ac:dyDescent="0.35">
      <c r="B13098" s="752" t="s">
        <v>1700</v>
      </c>
      <c r="C13098" s="752">
        <v>5440</v>
      </c>
      <c r="D13098" s="343" t="s">
        <v>4817</v>
      </c>
      <c r="E13098" s="752" t="s">
        <v>445</v>
      </c>
      <c r="F13098" s="752" t="s">
        <v>1698</v>
      </c>
    </row>
    <row r="13099" spans="2:6" x14ac:dyDescent="0.35">
      <c r="B13099" s="752" t="s">
        <v>1700</v>
      </c>
      <c r="C13099" s="752">
        <v>5440</v>
      </c>
      <c r="D13099" s="343" t="s">
        <v>4816</v>
      </c>
      <c r="E13099" s="752" t="s">
        <v>445</v>
      </c>
      <c r="F13099" s="752" t="s">
        <v>1698</v>
      </c>
    </row>
    <row r="13100" spans="2:6" x14ac:dyDescent="0.35">
      <c r="B13100" s="752" t="s">
        <v>1700</v>
      </c>
      <c r="C13100" s="752">
        <v>5440</v>
      </c>
      <c r="D13100" s="343" t="s">
        <v>4815</v>
      </c>
      <c r="E13100" s="752" t="s">
        <v>445</v>
      </c>
      <c r="F13100" s="752" t="s">
        <v>1698</v>
      </c>
    </row>
    <row r="13101" spans="2:6" x14ac:dyDescent="0.35">
      <c r="B13101" s="752" t="s">
        <v>1700</v>
      </c>
      <c r="C13101" s="752">
        <v>5440</v>
      </c>
      <c r="D13101" s="343" t="s">
        <v>4814</v>
      </c>
      <c r="E13101" s="752" t="s">
        <v>445</v>
      </c>
      <c r="F13101" s="752" t="s">
        <v>1698</v>
      </c>
    </row>
    <row r="13102" spans="2:6" x14ac:dyDescent="0.35">
      <c r="B13102" s="752" t="s">
        <v>1700</v>
      </c>
      <c r="C13102" s="752">
        <v>5440</v>
      </c>
      <c r="D13102" s="343" t="s">
        <v>4813</v>
      </c>
      <c r="E13102" s="752" t="s">
        <v>445</v>
      </c>
      <c r="F13102" s="752" t="s">
        <v>1698</v>
      </c>
    </row>
    <row r="13103" spans="2:6" x14ac:dyDescent="0.35">
      <c r="B13103" s="752" t="s">
        <v>1700</v>
      </c>
      <c r="C13103" s="752">
        <v>5440</v>
      </c>
      <c r="D13103" s="343" t="s">
        <v>4812</v>
      </c>
      <c r="E13103" s="752" t="s">
        <v>445</v>
      </c>
      <c r="F13103" s="752" t="s">
        <v>1698</v>
      </c>
    </row>
    <row r="13104" spans="2:6" x14ac:dyDescent="0.35">
      <c r="B13104" s="752" t="s">
        <v>1700</v>
      </c>
      <c r="C13104" s="752">
        <v>5440</v>
      </c>
      <c r="D13104" s="343" t="s">
        <v>4811</v>
      </c>
      <c r="E13104" s="752" t="s">
        <v>445</v>
      </c>
      <c r="F13104" s="752" t="s">
        <v>1698</v>
      </c>
    </row>
    <row r="13105" spans="2:6" x14ac:dyDescent="0.35">
      <c r="B13105" s="752" t="s">
        <v>1700</v>
      </c>
      <c r="C13105" s="752">
        <v>5440</v>
      </c>
      <c r="D13105" s="343" t="s">
        <v>4810</v>
      </c>
      <c r="E13105" s="752" t="s">
        <v>445</v>
      </c>
      <c r="F13105" s="752" t="s">
        <v>1698</v>
      </c>
    </row>
    <row r="13106" spans="2:6" x14ac:dyDescent="0.35">
      <c r="B13106" s="752" t="s">
        <v>1700</v>
      </c>
      <c r="C13106" s="752">
        <v>5440</v>
      </c>
      <c r="D13106" s="343" t="s">
        <v>4809</v>
      </c>
      <c r="E13106" s="752" t="s">
        <v>445</v>
      </c>
      <c r="F13106" s="752" t="s">
        <v>1698</v>
      </c>
    </row>
    <row r="13107" spans="2:6" x14ac:dyDescent="0.35">
      <c r="B13107" s="752" t="s">
        <v>1700</v>
      </c>
      <c r="C13107" s="752">
        <v>5440</v>
      </c>
      <c r="D13107" s="343" t="s">
        <v>4808</v>
      </c>
      <c r="E13107" s="752" t="s">
        <v>445</v>
      </c>
      <c r="F13107" s="752" t="s">
        <v>1698</v>
      </c>
    </row>
    <row r="13108" spans="2:6" x14ac:dyDescent="0.35">
      <c r="B13108" s="752" t="s">
        <v>1700</v>
      </c>
      <c r="C13108" s="752">
        <v>5440</v>
      </c>
      <c r="D13108" s="343" t="s">
        <v>4807</v>
      </c>
      <c r="E13108" s="752" t="s">
        <v>445</v>
      </c>
      <c r="F13108" s="752" t="s">
        <v>1698</v>
      </c>
    </row>
    <row r="13109" spans="2:6" x14ac:dyDescent="0.35">
      <c r="B13109" s="752" t="s">
        <v>1700</v>
      </c>
      <c r="C13109" s="752">
        <v>5440</v>
      </c>
      <c r="D13109" s="343" t="s">
        <v>4806</v>
      </c>
      <c r="E13109" s="752" t="s">
        <v>445</v>
      </c>
      <c r="F13109" s="752" t="s">
        <v>1698</v>
      </c>
    </row>
    <row r="13110" spans="2:6" x14ac:dyDescent="0.35">
      <c r="B13110" s="752" t="s">
        <v>1700</v>
      </c>
      <c r="C13110" s="752">
        <v>5440</v>
      </c>
      <c r="D13110" s="343" t="s">
        <v>4805</v>
      </c>
      <c r="E13110" s="752" t="s">
        <v>445</v>
      </c>
      <c r="F13110" s="752" t="s">
        <v>1698</v>
      </c>
    </row>
    <row r="13111" spans="2:6" x14ac:dyDescent="0.35">
      <c r="B13111" s="752" t="s">
        <v>1700</v>
      </c>
      <c r="C13111" s="752">
        <v>5440</v>
      </c>
      <c r="D13111" s="343" t="s">
        <v>4804</v>
      </c>
      <c r="E13111" s="752" t="s">
        <v>445</v>
      </c>
      <c r="F13111" s="752" t="s">
        <v>1698</v>
      </c>
    </row>
    <row r="13112" spans="2:6" x14ac:dyDescent="0.35">
      <c r="B13112" s="752" t="s">
        <v>1700</v>
      </c>
      <c r="C13112" s="752">
        <v>5440</v>
      </c>
      <c r="D13112" s="343" t="s">
        <v>4803</v>
      </c>
      <c r="E13112" s="752" t="s">
        <v>445</v>
      </c>
      <c r="F13112" s="752" t="s">
        <v>1698</v>
      </c>
    </row>
    <row r="13113" spans="2:6" x14ac:dyDescent="0.35">
      <c r="B13113" s="752" t="s">
        <v>1700</v>
      </c>
      <c r="C13113" s="752">
        <v>5440</v>
      </c>
      <c r="D13113" s="343" t="s">
        <v>4802</v>
      </c>
      <c r="E13113" s="752" t="s">
        <v>445</v>
      </c>
      <c r="F13113" s="752" t="s">
        <v>1698</v>
      </c>
    </row>
    <row r="13114" spans="2:6" x14ac:dyDescent="0.35">
      <c r="B13114" s="752" t="s">
        <v>1700</v>
      </c>
      <c r="C13114" s="752">
        <v>5440</v>
      </c>
      <c r="D13114" s="343" t="s">
        <v>4801</v>
      </c>
      <c r="E13114" s="752" t="s">
        <v>445</v>
      </c>
      <c r="F13114" s="752" t="s">
        <v>1698</v>
      </c>
    </row>
    <row r="13115" spans="2:6" x14ac:dyDescent="0.35">
      <c r="B13115" s="752" t="s">
        <v>1700</v>
      </c>
      <c r="C13115" s="752">
        <v>5440</v>
      </c>
      <c r="D13115" s="343" t="s">
        <v>4800</v>
      </c>
      <c r="E13115" s="752" t="s">
        <v>445</v>
      </c>
      <c r="F13115" s="752" t="s">
        <v>1698</v>
      </c>
    </row>
    <row r="13116" spans="2:6" x14ac:dyDescent="0.35">
      <c r="B13116" s="752" t="s">
        <v>1700</v>
      </c>
      <c r="C13116" s="752">
        <v>5440</v>
      </c>
      <c r="D13116" s="343" t="s">
        <v>4799</v>
      </c>
      <c r="E13116" s="752" t="s">
        <v>445</v>
      </c>
      <c r="F13116" s="752" t="s">
        <v>1698</v>
      </c>
    </row>
    <row r="13117" spans="2:6" x14ac:dyDescent="0.35">
      <c r="B13117" s="752" t="s">
        <v>1700</v>
      </c>
      <c r="C13117" s="752">
        <v>5440</v>
      </c>
      <c r="D13117" s="343" t="s">
        <v>4798</v>
      </c>
      <c r="E13117" s="752" t="s">
        <v>445</v>
      </c>
      <c r="F13117" s="752" t="s">
        <v>1698</v>
      </c>
    </row>
    <row r="13118" spans="2:6" x14ac:dyDescent="0.35">
      <c r="B13118" s="752" t="s">
        <v>1700</v>
      </c>
      <c r="C13118" s="752">
        <v>5440</v>
      </c>
      <c r="D13118" s="343" t="s">
        <v>4797</v>
      </c>
      <c r="E13118" s="752" t="s">
        <v>445</v>
      </c>
      <c r="F13118" s="752" t="s">
        <v>1698</v>
      </c>
    </row>
    <row r="13119" spans="2:6" x14ac:dyDescent="0.35">
      <c r="B13119" s="752" t="s">
        <v>1700</v>
      </c>
      <c r="C13119" s="752">
        <v>5451</v>
      </c>
      <c r="D13119" s="343" t="s">
        <v>4796</v>
      </c>
      <c r="E13119" s="752" t="s">
        <v>445</v>
      </c>
      <c r="F13119" s="752" t="s">
        <v>1698</v>
      </c>
    </row>
    <row r="13120" spans="2:6" x14ac:dyDescent="0.35">
      <c r="B13120" s="752" t="s">
        <v>1700</v>
      </c>
      <c r="C13120" s="752">
        <v>5451</v>
      </c>
      <c r="D13120" s="343" t="s">
        <v>4795</v>
      </c>
      <c r="E13120" s="752" t="s">
        <v>445</v>
      </c>
      <c r="F13120" s="752" t="s">
        <v>1698</v>
      </c>
    </row>
    <row r="13121" spans="2:6" x14ac:dyDescent="0.35">
      <c r="B13121" s="752" t="s">
        <v>1700</v>
      </c>
      <c r="C13121" s="752">
        <v>5452</v>
      </c>
      <c r="D13121" s="343" t="s">
        <v>4794</v>
      </c>
      <c r="E13121" s="752" t="s">
        <v>445</v>
      </c>
      <c r="F13121" s="752" t="s">
        <v>1698</v>
      </c>
    </row>
    <row r="13122" spans="2:6" x14ac:dyDescent="0.35">
      <c r="B13122" s="752" t="s">
        <v>1700</v>
      </c>
      <c r="C13122" s="752">
        <v>5452</v>
      </c>
      <c r="D13122" s="343" t="s">
        <v>4793</v>
      </c>
      <c r="E13122" s="752" t="s">
        <v>445</v>
      </c>
      <c r="F13122" s="752" t="s">
        <v>1698</v>
      </c>
    </row>
    <row r="13123" spans="2:6" x14ac:dyDescent="0.35">
      <c r="B13123" s="752" t="s">
        <v>1700</v>
      </c>
      <c r="C13123" s="752">
        <v>5453</v>
      </c>
      <c r="D13123" s="343" t="s">
        <v>4792</v>
      </c>
      <c r="E13123" s="752" t="s">
        <v>445</v>
      </c>
      <c r="F13123" s="752" t="s">
        <v>1711</v>
      </c>
    </row>
    <row r="13124" spans="2:6" x14ac:dyDescent="0.35">
      <c r="B13124" s="752" t="s">
        <v>1700</v>
      </c>
      <c r="C13124" s="752">
        <v>5453</v>
      </c>
      <c r="D13124" s="343" t="s">
        <v>4791</v>
      </c>
      <c r="E13124" s="752" t="s">
        <v>445</v>
      </c>
      <c r="F13124" s="752" t="s">
        <v>1711</v>
      </c>
    </row>
    <row r="13125" spans="2:6" x14ac:dyDescent="0.35">
      <c r="B13125" s="752" t="s">
        <v>1700</v>
      </c>
      <c r="C13125" s="752">
        <v>5453</v>
      </c>
      <c r="D13125" s="343" t="s">
        <v>4790</v>
      </c>
      <c r="E13125" s="752" t="s">
        <v>445</v>
      </c>
      <c r="F13125" s="752" t="s">
        <v>1711</v>
      </c>
    </row>
    <row r="13126" spans="2:6" x14ac:dyDescent="0.35">
      <c r="B13126" s="752" t="s">
        <v>1700</v>
      </c>
      <c r="C13126" s="752">
        <v>5453</v>
      </c>
      <c r="D13126" s="343" t="s">
        <v>4789</v>
      </c>
      <c r="E13126" s="752" t="s">
        <v>445</v>
      </c>
      <c r="F13126" s="752" t="s">
        <v>1711</v>
      </c>
    </row>
    <row r="13127" spans="2:6" x14ac:dyDescent="0.35">
      <c r="B13127" s="752" t="s">
        <v>1700</v>
      </c>
      <c r="C13127" s="752">
        <v>5453</v>
      </c>
      <c r="D13127" s="343" t="s">
        <v>4788</v>
      </c>
      <c r="E13127" s="752" t="s">
        <v>445</v>
      </c>
      <c r="F13127" s="752" t="s">
        <v>1711</v>
      </c>
    </row>
    <row r="13128" spans="2:6" x14ac:dyDescent="0.35">
      <c r="B13128" s="752" t="s">
        <v>1700</v>
      </c>
      <c r="C13128" s="752">
        <v>5453</v>
      </c>
      <c r="D13128" s="343" t="s">
        <v>3068</v>
      </c>
      <c r="E13128" s="752" t="s">
        <v>445</v>
      </c>
      <c r="F13128" s="752" t="s">
        <v>1711</v>
      </c>
    </row>
    <row r="13129" spans="2:6" x14ac:dyDescent="0.35">
      <c r="B13129" s="752" t="s">
        <v>1700</v>
      </c>
      <c r="C13129" s="752">
        <v>5453</v>
      </c>
      <c r="D13129" s="343" t="s">
        <v>4787</v>
      </c>
      <c r="E13129" s="752" t="s">
        <v>445</v>
      </c>
      <c r="F13129" s="752" t="s">
        <v>1711</v>
      </c>
    </row>
    <row r="13130" spans="2:6" x14ac:dyDescent="0.35">
      <c r="B13130" s="752" t="s">
        <v>1700</v>
      </c>
      <c r="C13130" s="752">
        <v>5453</v>
      </c>
      <c r="D13130" s="343" t="s">
        <v>2854</v>
      </c>
      <c r="E13130" s="752" t="s">
        <v>445</v>
      </c>
      <c r="F13130" s="752" t="s">
        <v>1711</v>
      </c>
    </row>
    <row r="13131" spans="2:6" x14ac:dyDescent="0.35">
      <c r="B13131" s="752" t="s">
        <v>1700</v>
      </c>
      <c r="C13131" s="752">
        <v>5453</v>
      </c>
      <c r="D13131" s="343" t="s">
        <v>4786</v>
      </c>
      <c r="E13131" s="752" t="s">
        <v>445</v>
      </c>
      <c r="F13131" s="752" t="s">
        <v>1711</v>
      </c>
    </row>
    <row r="13132" spans="2:6" x14ac:dyDescent="0.35">
      <c r="B13132" s="752" t="s">
        <v>1700</v>
      </c>
      <c r="C13132" s="752">
        <v>5453</v>
      </c>
      <c r="D13132" s="343" t="s">
        <v>4785</v>
      </c>
      <c r="E13132" s="752" t="s">
        <v>445</v>
      </c>
      <c r="F13132" s="752" t="s">
        <v>1711</v>
      </c>
    </row>
    <row r="13133" spans="2:6" x14ac:dyDescent="0.35">
      <c r="B13133" s="752" t="s">
        <v>1700</v>
      </c>
      <c r="C13133" s="752">
        <v>5453</v>
      </c>
      <c r="D13133" s="343" t="s">
        <v>4784</v>
      </c>
      <c r="E13133" s="752" t="s">
        <v>445</v>
      </c>
      <c r="F13133" s="752" t="s">
        <v>1711</v>
      </c>
    </row>
    <row r="13134" spans="2:6" x14ac:dyDescent="0.35">
      <c r="B13134" s="752" t="s">
        <v>1700</v>
      </c>
      <c r="C13134" s="752">
        <v>5453</v>
      </c>
      <c r="D13134" s="343" t="s">
        <v>4783</v>
      </c>
      <c r="E13134" s="752" t="s">
        <v>445</v>
      </c>
      <c r="F13134" s="752" t="s">
        <v>1711</v>
      </c>
    </row>
    <row r="13135" spans="2:6" x14ac:dyDescent="0.35">
      <c r="B13135" s="752" t="s">
        <v>1700</v>
      </c>
      <c r="C13135" s="752">
        <v>5453</v>
      </c>
      <c r="D13135" s="343" t="s">
        <v>4782</v>
      </c>
      <c r="E13135" s="752" t="s">
        <v>445</v>
      </c>
      <c r="F13135" s="752" t="s">
        <v>1711</v>
      </c>
    </row>
    <row r="13136" spans="2:6" x14ac:dyDescent="0.35">
      <c r="B13136" s="752" t="s">
        <v>1700</v>
      </c>
      <c r="C13136" s="752">
        <v>5453</v>
      </c>
      <c r="D13136" s="343" t="s">
        <v>4781</v>
      </c>
      <c r="E13136" s="752" t="s">
        <v>445</v>
      </c>
      <c r="F13136" s="752" t="s">
        <v>1711</v>
      </c>
    </row>
    <row r="13137" spans="2:6" x14ac:dyDescent="0.35">
      <c r="B13137" s="752" t="s">
        <v>1700</v>
      </c>
      <c r="C13137" s="752">
        <v>5453</v>
      </c>
      <c r="D13137" s="343" t="s">
        <v>4780</v>
      </c>
      <c r="E13137" s="752" t="s">
        <v>445</v>
      </c>
      <c r="F13137" s="752" t="s">
        <v>1711</v>
      </c>
    </row>
    <row r="13138" spans="2:6" x14ac:dyDescent="0.35">
      <c r="B13138" s="752" t="s">
        <v>1700</v>
      </c>
      <c r="C13138" s="752">
        <v>5453</v>
      </c>
      <c r="D13138" s="343" t="s">
        <v>4779</v>
      </c>
      <c r="E13138" s="752" t="s">
        <v>445</v>
      </c>
      <c r="F13138" s="752" t="s">
        <v>1711</v>
      </c>
    </row>
    <row r="13139" spans="2:6" x14ac:dyDescent="0.35">
      <c r="B13139" s="752" t="s">
        <v>1700</v>
      </c>
      <c r="C13139" s="752">
        <v>5454</v>
      </c>
      <c r="D13139" s="343" t="s">
        <v>4778</v>
      </c>
      <c r="E13139" s="752" t="s">
        <v>445</v>
      </c>
      <c r="F13139" s="752" t="s">
        <v>1698</v>
      </c>
    </row>
    <row r="13140" spans="2:6" x14ac:dyDescent="0.35">
      <c r="B13140" s="752" t="s">
        <v>1700</v>
      </c>
      <c r="C13140" s="752">
        <v>5454</v>
      </c>
      <c r="D13140" s="343" t="s">
        <v>4777</v>
      </c>
      <c r="E13140" s="752" t="s">
        <v>445</v>
      </c>
      <c r="F13140" s="752" t="s">
        <v>1698</v>
      </c>
    </row>
    <row r="13141" spans="2:6" x14ac:dyDescent="0.35">
      <c r="B13141" s="752" t="s">
        <v>1700</v>
      </c>
      <c r="C13141" s="752">
        <v>5454</v>
      </c>
      <c r="D13141" s="343" t="s">
        <v>4776</v>
      </c>
      <c r="E13141" s="752" t="s">
        <v>445</v>
      </c>
      <c r="F13141" s="752" t="s">
        <v>1698</v>
      </c>
    </row>
    <row r="13142" spans="2:6" x14ac:dyDescent="0.35">
      <c r="B13142" s="752" t="s">
        <v>1700</v>
      </c>
      <c r="C13142" s="752">
        <v>5454</v>
      </c>
      <c r="D13142" s="343" t="s">
        <v>4775</v>
      </c>
      <c r="E13142" s="752" t="s">
        <v>445</v>
      </c>
      <c r="F13142" s="752" t="s">
        <v>1698</v>
      </c>
    </row>
    <row r="13143" spans="2:6" x14ac:dyDescent="0.35">
      <c r="B13143" s="752" t="s">
        <v>1700</v>
      </c>
      <c r="C13143" s="752">
        <v>5454</v>
      </c>
      <c r="D13143" s="343" t="s">
        <v>2117</v>
      </c>
      <c r="E13143" s="752" t="s">
        <v>445</v>
      </c>
      <c r="F13143" s="752" t="s">
        <v>1698</v>
      </c>
    </row>
    <row r="13144" spans="2:6" x14ac:dyDescent="0.35">
      <c r="B13144" s="752" t="s">
        <v>1700</v>
      </c>
      <c r="C13144" s="752">
        <v>5454</v>
      </c>
      <c r="D13144" s="343" t="s">
        <v>2817</v>
      </c>
      <c r="E13144" s="752" t="s">
        <v>445</v>
      </c>
      <c r="F13144" s="752" t="s">
        <v>1698</v>
      </c>
    </row>
    <row r="13145" spans="2:6" x14ac:dyDescent="0.35">
      <c r="B13145" s="752" t="s">
        <v>1700</v>
      </c>
      <c r="C13145" s="752">
        <v>5454</v>
      </c>
      <c r="D13145" s="343" t="s">
        <v>4774</v>
      </c>
      <c r="E13145" s="752" t="s">
        <v>445</v>
      </c>
      <c r="F13145" s="752" t="s">
        <v>1698</v>
      </c>
    </row>
    <row r="13146" spans="2:6" x14ac:dyDescent="0.35">
      <c r="B13146" s="752" t="s">
        <v>1700</v>
      </c>
      <c r="C13146" s="752">
        <v>5455</v>
      </c>
      <c r="D13146" s="343" t="s">
        <v>4773</v>
      </c>
      <c r="E13146" s="752" t="s">
        <v>445</v>
      </c>
      <c r="F13146" s="752" t="s">
        <v>1698</v>
      </c>
    </row>
    <row r="13147" spans="2:6" x14ac:dyDescent="0.35">
      <c r="B13147" s="752" t="s">
        <v>1700</v>
      </c>
      <c r="C13147" s="752">
        <v>5460</v>
      </c>
      <c r="D13147" s="343" t="s">
        <v>4772</v>
      </c>
      <c r="E13147" s="752" t="s">
        <v>445</v>
      </c>
      <c r="F13147" s="752" t="s">
        <v>1698</v>
      </c>
    </row>
    <row r="13148" spans="2:6" x14ac:dyDescent="0.35">
      <c r="B13148" s="752" t="s">
        <v>1700</v>
      </c>
      <c r="C13148" s="752">
        <v>5460</v>
      </c>
      <c r="D13148" s="343" t="s">
        <v>4771</v>
      </c>
      <c r="E13148" s="752" t="s">
        <v>445</v>
      </c>
      <c r="F13148" s="752" t="s">
        <v>1698</v>
      </c>
    </row>
    <row r="13149" spans="2:6" x14ac:dyDescent="0.35">
      <c r="B13149" s="752" t="s">
        <v>1700</v>
      </c>
      <c r="C13149" s="752">
        <v>5460</v>
      </c>
      <c r="D13149" s="343" t="s">
        <v>4770</v>
      </c>
      <c r="E13149" s="752" t="s">
        <v>445</v>
      </c>
      <c r="F13149" s="752" t="s">
        <v>1698</v>
      </c>
    </row>
    <row r="13150" spans="2:6" x14ac:dyDescent="0.35">
      <c r="B13150" s="752" t="s">
        <v>1700</v>
      </c>
      <c r="C13150" s="752">
        <v>5460</v>
      </c>
      <c r="D13150" s="343" t="s">
        <v>4769</v>
      </c>
      <c r="E13150" s="752" t="s">
        <v>445</v>
      </c>
      <c r="F13150" s="752" t="s">
        <v>1698</v>
      </c>
    </row>
    <row r="13151" spans="2:6" x14ac:dyDescent="0.35">
      <c r="B13151" s="752" t="s">
        <v>1700</v>
      </c>
      <c r="C13151" s="752">
        <v>5461</v>
      </c>
      <c r="D13151" s="343" t="s">
        <v>4768</v>
      </c>
      <c r="E13151" s="752" t="s">
        <v>445</v>
      </c>
      <c r="F13151" s="752" t="s">
        <v>1698</v>
      </c>
    </row>
    <row r="13152" spans="2:6" x14ac:dyDescent="0.35">
      <c r="B13152" s="752" t="s">
        <v>1700</v>
      </c>
      <c r="C13152" s="752">
        <v>5461</v>
      </c>
      <c r="D13152" s="343" t="s">
        <v>4767</v>
      </c>
      <c r="E13152" s="752" t="s">
        <v>445</v>
      </c>
      <c r="F13152" s="752" t="s">
        <v>1698</v>
      </c>
    </row>
    <row r="13153" spans="2:6" x14ac:dyDescent="0.35">
      <c r="B13153" s="752" t="s">
        <v>1700</v>
      </c>
      <c r="C13153" s="752">
        <v>5461</v>
      </c>
      <c r="D13153" s="343" t="s">
        <v>4766</v>
      </c>
      <c r="E13153" s="752" t="s">
        <v>445</v>
      </c>
      <c r="F13153" s="752" t="s">
        <v>1698</v>
      </c>
    </row>
    <row r="13154" spans="2:6" x14ac:dyDescent="0.35">
      <c r="B13154" s="752" t="s">
        <v>1700</v>
      </c>
      <c r="C13154" s="752">
        <v>5461</v>
      </c>
      <c r="D13154" s="343" t="s">
        <v>4765</v>
      </c>
      <c r="E13154" s="752" t="s">
        <v>445</v>
      </c>
      <c r="F13154" s="752" t="s">
        <v>1698</v>
      </c>
    </row>
    <row r="13155" spans="2:6" x14ac:dyDescent="0.35">
      <c r="B13155" s="752" t="s">
        <v>1700</v>
      </c>
      <c r="C13155" s="752">
        <v>5461</v>
      </c>
      <c r="D13155" s="343" t="s">
        <v>4764</v>
      </c>
      <c r="E13155" s="752" t="s">
        <v>445</v>
      </c>
      <c r="F13155" s="752" t="s">
        <v>1698</v>
      </c>
    </row>
    <row r="13156" spans="2:6" x14ac:dyDescent="0.35">
      <c r="B13156" s="752" t="s">
        <v>1700</v>
      </c>
      <c r="C13156" s="752">
        <v>5461</v>
      </c>
      <c r="D13156" s="343" t="s">
        <v>4763</v>
      </c>
      <c r="E13156" s="752" t="s">
        <v>445</v>
      </c>
      <c r="F13156" s="752" t="s">
        <v>1698</v>
      </c>
    </row>
    <row r="13157" spans="2:6" x14ac:dyDescent="0.35">
      <c r="B13157" s="752" t="s">
        <v>1700</v>
      </c>
      <c r="C13157" s="752">
        <v>5461</v>
      </c>
      <c r="D13157" s="343" t="s">
        <v>4762</v>
      </c>
      <c r="E13157" s="752" t="s">
        <v>445</v>
      </c>
      <c r="F13157" s="752" t="s">
        <v>1698</v>
      </c>
    </row>
    <row r="13158" spans="2:6" x14ac:dyDescent="0.35">
      <c r="B13158" s="752" t="s">
        <v>1700</v>
      </c>
      <c r="C13158" s="752">
        <v>5461</v>
      </c>
      <c r="D13158" s="343" t="s">
        <v>4761</v>
      </c>
      <c r="E13158" s="752" t="s">
        <v>445</v>
      </c>
      <c r="F13158" s="752" t="s">
        <v>1698</v>
      </c>
    </row>
    <row r="13159" spans="2:6" x14ac:dyDescent="0.35">
      <c r="B13159" s="752" t="s">
        <v>1700</v>
      </c>
      <c r="C13159" s="752">
        <v>5461</v>
      </c>
      <c r="D13159" s="343" t="s">
        <v>4760</v>
      </c>
      <c r="E13159" s="752" t="s">
        <v>445</v>
      </c>
      <c r="F13159" s="752" t="s">
        <v>1698</v>
      </c>
    </row>
    <row r="13160" spans="2:6" x14ac:dyDescent="0.35">
      <c r="B13160" s="752" t="s">
        <v>1700</v>
      </c>
      <c r="C13160" s="752">
        <v>5461</v>
      </c>
      <c r="D13160" s="343" t="s">
        <v>4759</v>
      </c>
      <c r="E13160" s="752" t="s">
        <v>445</v>
      </c>
      <c r="F13160" s="752" t="s">
        <v>1698</v>
      </c>
    </row>
    <row r="13161" spans="2:6" x14ac:dyDescent="0.35">
      <c r="B13161" s="752" t="s">
        <v>1700</v>
      </c>
      <c r="C13161" s="752">
        <v>5461</v>
      </c>
      <c r="D13161" s="343" t="s">
        <v>4758</v>
      </c>
      <c r="E13161" s="752" t="s">
        <v>445</v>
      </c>
      <c r="F13161" s="752" t="s">
        <v>1698</v>
      </c>
    </row>
    <row r="13162" spans="2:6" x14ac:dyDescent="0.35">
      <c r="B13162" s="752" t="s">
        <v>1700</v>
      </c>
      <c r="C13162" s="752">
        <v>5461</v>
      </c>
      <c r="D13162" s="343" t="s">
        <v>4757</v>
      </c>
      <c r="E13162" s="752" t="s">
        <v>445</v>
      </c>
      <c r="F13162" s="752" t="s">
        <v>1698</v>
      </c>
    </row>
    <row r="13163" spans="2:6" x14ac:dyDescent="0.35">
      <c r="B13163" s="752" t="s">
        <v>1700</v>
      </c>
      <c r="C13163" s="752">
        <v>5461</v>
      </c>
      <c r="D13163" s="343" t="s">
        <v>4756</v>
      </c>
      <c r="E13163" s="752" t="s">
        <v>445</v>
      </c>
      <c r="F13163" s="752" t="s">
        <v>1698</v>
      </c>
    </row>
    <row r="13164" spans="2:6" x14ac:dyDescent="0.35">
      <c r="B13164" s="752" t="s">
        <v>1700</v>
      </c>
      <c r="C13164" s="752">
        <v>5462</v>
      </c>
      <c r="D13164" s="343" t="s">
        <v>4755</v>
      </c>
      <c r="E13164" s="752" t="s">
        <v>445</v>
      </c>
      <c r="F13164" s="752" t="s">
        <v>1698</v>
      </c>
    </row>
    <row r="13165" spans="2:6" x14ac:dyDescent="0.35">
      <c r="B13165" s="752" t="s">
        <v>1700</v>
      </c>
      <c r="C13165" s="752">
        <v>5464</v>
      </c>
      <c r="D13165" s="343" t="s">
        <v>4754</v>
      </c>
      <c r="E13165" s="752" t="s">
        <v>445</v>
      </c>
      <c r="F13165" s="752" t="s">
        <v>1698</v>
      </c>
    </row>
    <row r="13166" spans="2:6" x14ac:dyDescent="0.35">
      <c r="B13166" s="752" t="s">
        <v>1700</v>
      </c>
      <c r="C13166" s="752">
        <v>5464</v>
      </c>
      <c r="D13166" s="343" t="s">
        <v>4753</v>
      </c>
      <c r="E13166" s="752" t="s">
        <v>445</v>
      </c>
      <c r="F13166" s="752" t="s">
        <v>1698</v>
      </c>
    </row>
    <row r="13167" spans="2:6" x14ac:dyDescent="0.35">
      <c r="B13167" s="752" t="s">
        <v>1700</v>
      </c>
      <c r="C13167" s="752">
        <v>5464</v>
      </c>
      <c r="D13167" s="343" t="s">
        <v>2058</v>
      </c>
      <c r="E13167" s="752" t="s">
        <v>445</v>
      </c>
      <c r="F13167" s="752" t="s">
        <v>1698</v>
      </c>
    </row>
    <row r="13168" spans="2:6" x14ac:dyDescent="0.35">
      <c r="B13168" s="752" t="s">
        <v>1700</v>
      </c>
      <c r="C13168" s="752">
        <v>5464</v>
      </c>
      <c r="D13168" s="343" t="s">
        <v>4752</v>
      </c>
      <c r="E13168" s="752" t="s">
        <v>445</v>
      </c>
      <c r="F13168" s="752" t="s">
        <v>1698</v>
      </c>
    </row>
    <row r="13169" spans="2:6" x14ac:dyDescent="0.35">
      <c r="B13169" s="752" t="s">
        <v>1700</v>
      </c>
      <c r="C13169" s="752">
        <v>5464</v>
      </c>
      <c r="D13169" s="343" t="s">
        <v>4751</v>
      </c>
      <c r="E13169" s="752" t="s">
        <v>445</v>
      </c>
      <c r="F13169" s="752" t="s">
        <v>1698</v>
      </c>
    </row>
    <row r="13170" spans="2:6" x14ac:dyDescent="0.35">
      <c r="B13170" s="752" t="s">
        <v>1700</v>
      </c>
      <c r="C13170" s="752">
        <v>5464</v>
      </c>
      <c r="D13170" s="343" t="s">
        <v>4750</v>
      </c>
      <c r="E13170" s="752" t="s">
        <v>445</v>
      </c>
      <c r="F13170" s="752" t="s">
        <v>1698</v>
      </c>
    </row>
    <row r="13171" spans="2:6" x14ac:dyDescent="0.35">
      <c r="B13171" s="752" t="s">
        <v>1700</v>
      </c>
      <c r="C13171" s="752">
        <v>5464</v>
      </c>
      <c r="D13171" s="343" t="s">
        <v>4749</v>
      </c>
      <c r="E13171" s="752" t="s">
        <v>445</v>
      </c>
      <c r="F13171" s="752" t="s">
        <v>1698</v>
      </c>
    </row>
    <row r="13172" spans="2:6" x14ac:dyDescent="0.35">
      <c r="B13172" s="752" t="s">
        <v>1700</v>
      </c>
      <c r="C13172" s="752">
        <v>5464</v>
      </c>
      <c r="D13172" s="343" t="s">
        <v>4748</v>
      </c>
      <c r="E13172" s="752" t="s">
        <v>445</v>
      </c>
      <c r="F13172" s="752" t="s">
        <v>1698</v>
      </c>
    </row>
    <row r="13173" spans="2:6" x14ac:dyDescent="0.35">
      <c r="B13173" s="752" t="s">
        <v>1700</v>
      </c>
      <c r="C13173" s="752">
        <v>5470</v>
      </c>
      <c r="D13173" s="343" t="s">
        <v>4747</v>
      </c>
      <c r="E13173" s="752" t="s">
        <v>445</v>
      </c>
      <c r="F13173" s="752" t="s">
        <v>1698</v>
      </c>
    </row>
    <row r="13174" spans="2:6" x14ac:dyDescent="0.35">
      <c r="B13174" s="752" t="s">
        <v>1700</v>
      </c>
      <c r="C13174" s="752">
        <v>5471</v>
      </c>
      <c r="D13174" s="343" t="s">
        <v>4746</v>
      </c>
      <c r="E13174" s="752" t="s">
        <v>445</v>
      </c>
      <c r="F13174" s="752" t="s">
        <v>1698</v>
      </c>
    </row>
    <row r="13175" spans="2:6" x14ac:dyDescent="0.35">
      <c r="B13175" s="752" t="s">
        <v>1700</v>
      </c>
      <c r="C13175" s="752">
        <v>5472</v>
      </c>
      <c r="D13175" s="343" t="s">
        <v>4745</v>
      </c>
      <c r="E13175" s="752" t="s">
        <v>445</v>
      </c>
      <c r="F13175" s="752" t="s">
        <v>1698</v>
      </c>
    </row>
    <row r="13176" spans="2:6" x14ac:dyDescent="0.35">
      <c r="B13176" s="752" t="s">
        <v>1700</v>
      </c>
      <c r="C13176" s="752">
        <v>5473</v>
      </c>
      <c r="D13176" s="343" t="s">
        <v>2003</v>
      </c>
      <c r="E13176" s="752" t="s">
        <v>445</v>
      </c>
      <c r="F13176" s="752" t="s">
        <v>1698</v>
      </c>
    </row>
    <row r="13177" spans="2:6" x14ac:dyDescent="0.35">
      <c r="B13177" s="752" t="s">
        <v>1700</v>
      </c>
      <c r="C13177" s="752">
        <v>5480</v>
      </c>
      <c r="D13177" s="343" t="s">
        <v>4744</v>
      </c>
      <c r="E13177" s="752" t="s">
        <v>445</v>
      </c>
      <c r="F13177" s="752" t="s">
        <v>1698</v>
      </c>
    </row>
    <row r="13178" spans="2:6" x14ac:dyDescent="0.35">
      <c r="B13178" s="752" t="s">
        <v>1700</v>
      </c>
      <c r="C13178" s="752">
        <v>5480</v>
      </c>
      <c r="D13178" s="343" t="s">
        <v>4743</v>
      </c>
      <c r="E13178" s="752" t="s">
        <v>445</v>
      </c>
      <c r="F13178" s="752" t="s">
        <v>1698</v>
      </c>
    </row>
    <row r="13179" spans="2:6" x14ac:dyDescent="0.35">
      <c r="B13179" s="752" t="s">
        <v>1700</v>
      </c>
      <c r="C13179" s="752">
        <v>5480</v>
      </c>
      <c r="D13179" s="343" t="s">
        <v>4742</v>
      </c>
      <c r="E13179" s="752" t="s">
        <v>445</v>
      </c>
      <c r="F13179" s="752" t="s">
        <v>1698</v>
      </c>
    </row>
    <row r="13180" spans="2:6" x14ac:dyDescent="0.35">
      <c r="B13180" s="752" t="s">
        <v>1700</v>
      </c>
      <c r="C13180" s="752">
        <v>5481</v>
      </c>
      <c r="D13180" s="343" t="s">
        <v>1991</v>
      </c>
      <c r="E13180" s="752" t="s">
        <v>445</v>
      </c>
      <c r="F13180" s="752" t="s">
        <v>1698</v>
      </c>
    </row>
    <row r="13181" spans="2:6" x14ac:dyDescent="0.35">
      <c r="B13181" s="752" t="s">
        <v>1700</v>
      </c>
      <c r="C13181" s="752">
        <v>5481</v>
      </c>
      <c r="D13181" s="343" t="s">
        <v>4741</v>
      </c>
      <c r="E13181" s="752" t="s">
        <v>445</v>
      </c>
      <c r="F13181" s="752" t="s">
        <v>1698</v>
      </c>
    </row>
    <row r="13182" spans="2:6" x14ac:dyDescent="0.35">
      <c r="B13182" s="752" t="s">
        <v>1700</v>
      </c>
      <c r="C13182" s="752">
        <v>5481</v>
      </c>
      <c r="D13182" s="343" t="s">
        <v>4740</v>
      </c>
      <c r="E13182" s="752" t="s">
        <v>445</v>
      </c>
      <c r="F13182" s="752" t="s">
        <v>1698</v>
      </c>
    </row>
    <row r="13183" spans="2:6" x14ac:dyDescent="0.35">
      <c r="B13183" s="752" t="s">
        <v>1700</v>
      </c>
      <c r="C13183" s="752">
        <v>5481</v>
      </c>
      <c r="D13183" s="343" t="s">
        <v>4739</v>
      </c>
      <c r="E13183" s="752" t="s">
        <v>445</v>
      </c>
      <c r="F13183" s="752" t="s">
        <v>1698</v>
      </c>
    </row>
    <row r="13184" spans="2:6" x14ac:dyDescent="0.35">
      <c r="B13184" s="752" t="s">
        <v>1700</v>
      </c>
      <c r="C13184" s="752">
        <v>5482</v>
      </c>
      <c r="D13184" s="343" t="s">
        <v>4738</v>
      </c>
      <c r="E13184" s="752" t="s">
        <v>445</v>
      </c>
      <c r="F13184" s="752" t="s">
        <v>1698</v>
      </c>
    </row>
    <row r="13185" spans="2:6" x14ac:dyDescent="0.35">
      <c r="B13185" s="752" t="s">
        <v>1700</v>
      </c>
      <c r="C13185" s="752">
        <v>5482</v>
      </c>
      <c r="D13185" s="343" t="s">
        <v>4737</v>
      </c>
      <c r="E13185" s="752" t="s">
        <v>445</v>
      </c>
      <c r="F13185" s="752" t="s">
        <v>1698</v>
      </c>
    </row>
    <row r="13186" spans="2:6" x14ac:dyDescent="0.35">
      <c r="B13186" s="752" t="s">
        <v>1700</v>
      </c>
      <c r="C13186" s="752">
        <v>5483</v>
      </c>
      <c r="D13186" s="343" t="s">
        <v>1852</v>
      </c>
      <c r="E13186" s="752" t="s">
        <v>445</v>
      </c>
      <c r="F13186" s="752" t="s">
        <v>1698</v>
      </c>
    </row>
    <row r="13187" spans="2:6" x14ac:dyDescent="0.35">
      <c r="B13187" s="752" t="s">
        <v>1700</v>
      </c>
      <c r="C13187" s="752">
        <v>5485</v>
      </c>
      <c r="D13187" s="343" t="s">
        <v>4736</v>
      </c>
      <c r="E13187" s="752" t="s">
        <v>445</v>
      </c>
      <c r="F13187" s="752" t="s">
        <v>1698</v>
      </c>
    </row>
    <row r="13188" spans="2:6" x14ac:dyDescent="0.35">
      <c r="B13188" s="752" t="s">
        <v>1700</v>
      </c>
      <c r="C13188" s="752">
        <v>5490</v>
      </c>
      <c r="D13188" s="343" t="s">
        <v>4735</v>
      </c>
      <c r="E13188" s="752" t="s">
        <v>445</v>
      </c>
      <c r="F13188" s="752" t="s">
        <v>1698</v>
      </c>
    </row>
    <row r="13189" spans="2:6" x14ac:dyDescent="0.35">
      <c r="B13189" s="752" t="s">
        <v>1700</v>
      </c>
      <c r="C13189" s="752">
        <v>5490</v>
      </c>
      <c r="D13189" s="343" t="s">
        <v>4734</v>
      </c>
      <c r="E13189" s="752" t="s">
        <v>445</v>
      </c>
      <c r="F13189" s="752" t="s">
        <v>1698</v>
      </c>
    </row>
    <row r="13190" spans="2:6" x14ac:dyDescent="0.35">
      <c r="B13190" s="752" t="s">
        <v>1700</v>
      </c>
      <c r="C13190" s="752">
        <v>5490</v>
      </c>
      <c r="D13190" s="343" t="s">
        <v>4733</v>
      </c>
      <c r="E13190" s="752" t="s">
        <v>445</v>
      </c>
      <c r="F13190" s="752" t="s">
        <v>1698</v>
      </c>
    </row>
    <row r="13191" spans="2:6" x14ac:dyDescent="0.35">
      <c r="B13191" s="752" t="s">
        <v>1700</v>
      </c>
      <c r="C13191" s="752">
        <v>5491</v>
      </c>
      <c r="D13191" s="343" t="s">
        <v>4732</v>
      </c>
      <c r="E13191" s="752" t="s">
        <v>445</v>
      </c>
      <c r="F13191" s="752" t="s">
        <v>1698</v>
      </c>
    </row>
    <row r="13192" spans="2:6" x14ac:dyDescent="0.35">
      <c r="B13192" s="752" t="s">
        <v>1700</v>
      </c>
      <c r="C13192" s="752">
        <v>5491</v>
      </c>
      <c r="D13192" s="343" t="s">
        <v>4731</v>
      </c>
      <c r="E13192" s="752" t="s">
        <v>445</v>
      </c>
      <c r="F13192" s="752" t="s">
        <v>1698</v>
      </c>
    </row>
    <row r="13193" spans="2:6" x14ac:dyDescent="0.35">
      <c r="B13193" s="752" t="s">
        <v>1700</v>
      </c>
      <c r="C13193" s="752">
        <v>5491</v>
      </c>
      <c r="D13193" s="343" t="s">
        <v>4730</v>
      </c>
      <c r="E13193" s="752" t="s">
        <v>445</v>
      </c>
      <c r="F13193" s="752" t="s">
        <v>1698</v>
      </c>
    </row>
    <row r="13194" spans="2:6" x14ac:dyDescent="0.35">
      <c r="B13194" s="752" t="s">
        <v>1700</v>
      </c>
      <c r="C13194" s="752">
        <v>5491</v>
      </c>
      <c r="D13194" s="343" t="s">
        <v>4729</v>
      </c>
      <c r="E13194" s="752" t="s">
        <v>445</v>
      </c>
      <c r="F13194" s="752" t="s">
        <v>1698</v>
      </c>
    </row>
    <row r="13195" spans="2:6" x14ac:dyDescent="0.35">
      <c r="B13195" s="752" t="s">
        <v>1700</v>
      </c>
      <c r="C13195" s="752">
        <v>5491</v>
      </c>
      <c r="D13195" s="343" t="s">
        <v>4728</v>
      </c>
      <c r="E13195" s="752" t="s">
        <v>445</v>
      </c>
      <c r="F13195" s="752" t="s">
        <v>1698</v>
      </c>
    </row>
    <row r="13196" spans="2:6" x14ac:dyDescent="0.35">
      <c r="B13196" s="752" t="s">
        <v>1700</v>
      </c>
      <c r="C13196" s="752">
        <v>5491</v>
      </c>
      <c r="D13196" s="343" t="s">
        <v>4727</v>
      </c>
      <c r="E13196" s="752" t="s">
        <v>445</v>
      </c>
      <c r="F13196" s="752" t="s">
        <v>1698</v>
      </c>
    </row>
    <row r="13197" spans="2:6" x14ac:dyDescent="0.35">
      <c r="B13197" s="752" t="s">
        <v>1700</v>
      </c>
      <c r="C13197" s="752">
        <v>5491</v>
      </c>
      <c r="D13197" s="343" t="s">
        <v>4726</v>
      </c>
      <c r="E13197" s="752" t="s">
        <v>445</v>
      </c>
      <c r="F13197" s="752" t="s">
        <v>1698</v>
      </c>
    </row>
    <row r="13198" spans="2:6" x14ac:dyDescent="0.35">
      <c r="B13198" s="752" t="s">
        <v>1700</v>
      </c>
      <c r="C13198" s="752">
        <v>5493</v>
      </c>
      <c r="D13198" s="343" t="s">
        <v>4725</v>
      </c>
      <c r="E13198" s="752" t="s">
        <v>445</v>
      </c>
      <c r="F13198" s="752" t="s">
        <v>1698</v>
      </c>
    </row>
    <row r="13199" spans="2:6" x14ac:dyDescent="0.35">
      <c r="B13199" s="752" t="s">
        <v>1700</v>
      </c>
      <c r="C13199" s="752">
        <v>5495</v>
      </c>
      <c r="D13199" s="343" t="s">
        <v>4724</v>
      </c>
      <c r="E13199" s="752" t="s">
        <v>445</v>
      </c>
      <c r="F13199" s="752" t="s">
        <v>1698</v>
      </c>
    </row>
    <row r="13200" spans="2:6" x14ac:dyDescent="0.35">
      <c r="B13200" s="752" t="s">
        <v>1700</v>
      </c>
      <c r="C13200" s="752">
        <v>5495</v>
      </c>
      <c r="D13200" s="343" t="s">
        <v>4723</v>
      </c>
      <c r="E13200" s="752" t="s">
        <v>445</v>
      </c>
      <c r="F13200" s="752" t="s">
        <v>1698</v>
      </c>
    </row>
    <row r="13201" spans="2:6" x14ac:dyDescent="0.35">
      <c r="B13201" s="752" t="s">
        <v>1700</v>
      </c>
      <c r="C13201" s="752">
        <v>5495</v>
      </c>
      <c r="D13201" s="343" t="s">
        <v>4722</v>
      </c>
      <c r="E13201" s="752" t="s">
        <v>445</v>
      </c>
      <c r="F13201" s="752" t="s">
        <v>1698</v>
      </c>
    </row>
    <row r="13202" spans="2:6" x14ac:dyDescent="0.35">
      <c r="B13202" s="752" t="s">
        <v>1700</v>
      </c>
      <c r="C13202" s="752">
        <v>5495</v>
      </c>
      <c r="D13202" s="343" t="s">
        <v>4721</v>
      </c>
      <c r="E13202" s="752" t="s">
        <v>445</v>
      </c>
      <c r="F13202" s="752" t="s">
        <v>1698</v>
      </c>
    </row>
    <row r="13203" spans="2:6" x14ac:dyDescent="0.35">
      <c r="B13203" s="752" t="s">
        <v>1700</v>
      </c>
      <c r="C13203" s="752">
        <v>5495</v>
      </c>
      <c r="D13203" s="343" t="s">
        <v>4720</v>
      </c>
      <c r="E13203" s="752" t="s">
        <v>445</v>
      </c>
      <c r="F13203" s="752" t="s">
        <v>1698</v>
      </c>
    </row>
    <row r="13204" spans="2:6" x14ac:dyDescent="0.35">
      <c r="B13204" s="752" t="s">
        <v>1700</v>
      </c>
      <c r="C13204" s="752">
        <v>5495</v>
      </c>
      <c r="D13204" s="343" t="s">
        <v>4719</v>
      </c>
      <c r="E13204" s="752" t="s">
        <v>445</v>
      </c>
      <c r="F13204" s="752" t="s">
        <v>1698</v>
      </c>
    </row>
    <row r="13205" spans="2:6" x14ac:dyDescent="0.35">
      <c r="B13205" s="752" t="s">
        <v>1700</v>
      </c>
      <c r="C13205" s="752">
        <v>5501</v>
      </c>
      <c r="D13205" s="343" t="s">
        <v>4718</v>
      </c>
      <c r="E13205" s="752" t="s">
        <v>445</v>
      </c>
      <c r="F13205" s="752" t="s">
        <v>1711</v>
      </c>
    </row>
    <row r="13206" spans="2:6" x14ac:dyDescent="0.35">
      <c r="B13206" s="752" t="s">
        <v>1700</v>
      </c>
      <c r="C13206" s="752">
        <v>5501</v>
      </c>
      <c r="D13206" s="343" t="s">
        <v>4717</v>
      </c>
      <c r="E13206" s="752" t="s">
        <v>445</v>
      </c>
      <c r="F13206" s="752" t="s">
        <v>1711</v>
      </c>
    </row>
    <row r="13207" spans="2:6" x14ac:dyDescent="0.35">
      <c r="B13207" s="752" t="s">
        <v>1700</v>
      </c>
      <c r="C13207" s="752">
        <v>5501</v>
      </c>
      <c r="D13207" s="343" t="s">
        <v>4716</v>
      </c>
      <c r="E13207" s="752" t="s">
        <v>445</v>
      </c>
      <c r="F13207" s="752" t="s">
        <v>1711</v>
      </c>
    </row>
    <row r="13208" spans="2:6" x14ac:dyDescent="0.35">
      <c r="B13208" s="752" t="s">
        <v>1700</v>
      </c>
      <c r="C13208" s="752">
        <v>5501</v>
      </c>
      <c r="D13208" s="343" t="s">
        <v>4715</v>
      </c>
      <c r="E13208" s="752" t="s">
        <v>445</v>
      </c>
      <c r="F13208" s="752" t="s">
        <v>1711</v>
      </c>
    </row>
    <row r="13209" spans="2:6" x14ac:dyDescent="0.35">
      <c r="B13209" s="752" t="s">
        <v>1700</v>
      </c>
      <c r="C13209" s="752">
        <v>5501</v>
      </c>
      <c r="D13209" s="343" t="s">
        <v>4714</v>
      </c>
      <c r="E13209" s="752" t="s">
        <v>445</v>
      </c>
      <c r="F13209" s="752" t="s">
        <v>1711</v>
      </c>
    </row>
    <row r="13210" spans="2:6" x14ac:dyDescent="0.35">
      <c r="B13210" s="752" t="s">
        <v>1700</v>
      </c>
      <c r="C13210" s="752">
        <v>5501</v>
      </c>
      <c r="D13210" s="343" t="s">
        <v>4713</v>
      </c>
      <c r="E13210" s="752" t="s">
        <v>445</v>
      </c>
      <c r="F13210" s="752" t="s">
        <v>1711</v>
      </c>
    </row>
    <row r="13211" spans="2:6" x14ac:dyDescent="0.35">
      <c r="B13211" s="752" t="s">
        <v>1700</v>
      </c>
      <c r="C13211" s="752">
        <v>5501</v>
      </c>
      <c r="D13211" s="343" t="s">
        <v>4712</v>
      </c>
      <c r="E13211" s="752" t="s">
        <v>445</v>
      </c>
      <c r="F13211" s="752" t="s">
        <v>1711</v>
      </c>
    </row>
    <row r="13212" spans="2:6" x14ac:dyDescent="0.35">
      <c r="B13212" s="752" t="s">
        <v>1700</v>
      </c>
      <c r="C13212" s="752">
        <v>5501</v>
      </c>
      <c r="D13212" s="343" t="s">
        <v>4711</v>
      </c>
      <c r="E13212" s="752" t="s">
        <v>445</v>
      </c>
      <c r="F13212" s="752" t="s">
        <v>1711</v>
      </c>
    </row>
    <row r="13213" spans="2:6" x14ac:dyDescent="0.35">
      <c r="B13213" s="752" t="s">
        <v>1700</v>
      </c>
      <c r="C13213" s="752">
        <v>5501</v>
      </c>
      <c r="D13213" s="343" t="s">
        <v>4710</v>
      </c>
      <c r="E13213" s="752" t="s">
        <v>445</v>
      </c>
      <c r="F13213" s="752" t="s">
        <v>1711</v>
      </c>
    </row>
    <row r="13214" spans="2:6" x14ac:dyDescent="0.35">
      <c r="B13214" s="752" t="s">
        <v>1700</v>
      </c>
      <c r="C13214" s="752">
        <v>5501</v>
      </c>
      <c r="D13214" s="343" t="s">
        <v>4709</v>
      </c>
      <c r="E13214" s="752" t="s">
        <v>445</v>
      </c>
      <c r="F13214" s="752" t="s">
        <v>1711</v>
      </c>
    </row>
    <row r="13215" spans="2:6" x14ac:dyDescent="0.35">
      <c r="B13215" s="752" t="s">
        <v>1700</v>
      </c>
      <c r="C13215" s="752">
        <v>5501</v>
      </c>
      <c r="D13215" s="343" t="s">
        <v>4708</v>
      </c>
      <c r="E13215" s="752" t="s">
        <v>445</v>
      </c>
      <c r="F13215" s="752" t="s">
        <v>1711</v>
      </c>
    </row>
    <row r="13216" spans="2:6" x14ac:dyDescent="0.35">
      <c r="B13216" s="752" t="s">
        <v>1700</v>
      </c>
      <c r="C13216" s="752">
        <v>5501</v>
      </c>
      <c r="D13216" s="343" t="s">
        <v>4707</v>
      </c>
      <c r="E13216" s="752" t="s">
        <v>445</v>
      </c>
      <c r="F13216" s="752" t="s">
        <v>1711</v>
      </c>
    </row>
    <row r="13217" spans="2:6" x14ac:dyDescent="0.35">
      <c r="B13217" s="752" t="s">
        <v>1700</v>
      </c>
      <c r="C13217" s="752">
        <v>5501</v>
      </c>
      <c r="D13217" s="343" t="s">
        <v>4706</v>
      </c>
      <c r="E13217" s="752" t="s">
        <v>445</v>
      </c>
      <c r="F13217" s="752" t="s">
        <v>1711</v>
      </c>
    </row>
    <row r="13218" spans="2:6" x14ac:dyDescent="0.35">
      <c r="B13218" s="752" t="s">
        <v>1700</v>
      </c>
      <c r="C13218" s="752">
        <v>5501</v>
      </c>
      <c r="D13218" s="343" t="s">
        <v>4705</v>
      </c>
      <c r="E13218" s="752" t="s">
        <v>445</v>
      </c>
      <c r="F13218" s="752" t="s">
        <v>1711</v>
      </c>
    </row>
    <row r="13219" spans="2:6" x14ac:dyDescent="0.35">
      <c r="B13219" s="752" t="s">
        <v>1700</v>
      </c>
      <c r="C13219" s="752">
        <v>5502</v>
      </c>
      <c r="D13219" s="343" t="s">
        <v>4704</v>
      </c>
      <c r="E13219" s="752" t="s">
        <v>445</v>
      </c>
      <c r="F13219" s="752" t="s">
        <v>1698</v>
      </c>
    </row>
    <row r="13220" spans="2:6" x14ac:dyDescent="0.35">
      <c r="B13220" s="752" t="s">
        <v>1700</v>
      </c>
      <c r="C13220" s="752">
        <v>5502</v>
      </c>
      <c r="D13220" s="343" t="s">
        <v>4703</v>
      </c>
      <c r="E13220" s="752" t="s">
        <v>445</v>
      </c>
      <c r="F13220" s="752" t="s">
        <v>1698</v>
      </c>
    </row>
    <row r="13221" spans="2:6" x14ac:dyDescent="0.35">
      <c r="B13221" s="752" t="s">
        <v>1700</v>
      </c>
      <c r="C13221" s="752">
        <v>5502</v>
      </c>
      <c r="D13221" s="343" t="s">
        <v>4702</v>
      </c>
      <c r="E13221" s="752" t="s">
        <v>445</v>
      </c>
      <c r="F13221" s="752" t="s">
        <v>1698</v>
      </c>
    </row>
    <row r="13222" spans="2:6" x14ac:dyDescent="0.35">
      <c r="B13222" s="752" t="s">
        <v>1700</v>
      </c>
      <c r="C13222" s="752">
        <v>5502</v>
      </c>
      <c r="D13222" s="343" t="s">
        <v>4701</v>
      </c>
      <c r="E13222" s="752" t="s">
        <v>445</v>
      </c>
      <c r="F13222" s="752" t="s">
        <v>1698</v>
      </c>
    </row>
    <row r="13223" spans="2:6" x14ac:dyDescent="0.35">
      <c r="B13223" s="752" t="s">
        <v>1700</v>
      </c>
      <c r="C13223" s="752">
        <v>5502</v>
      </c>
      <c r="D13223" s="343" t="s">
        <v>4700</v>
      </c>
      <c r="E13223" s="752" t="s">
        <v>445</v>
      </c>
      <c r="F13223" s="752" t="s">
        <v>1698</v>
      </c>
    </row>
    <row r="13224" spans="2:6" x14ac:dyDescent="0.35">
      <c r="B13224" s="752" t="s">
        <v>1700</v>
      </c>
      <c r="C13224" s="752">
        <v>5502</v>
      </c>
      <c r="D13224" s="343" t="s">
        <v>4699</v>
      </c>
      <c r="E13224" s="752" t="s">
        <v>445</v>
      </c>
      <c r="F13224" s="752" t="s">
        <v>1698</v>
      </c>
    </row>
    <row r="13225" spans="2:6" x14ac:dyDescent="0.35">
      <c r="B13225" s="752" t="s">
        <v>1700</v>
      </c>
      <c r="C13225" s="752">
        <v>5510</v>
      </c>
      <c r="D13225" s="343" t="s">
        <v>4698</v>
      </c>
      <c r="E13225" s="752" t="s">
        <v>445</v>
      </c>
      <c r="F13225" s="752" t="s">
        <v>1698</v>
      </c>
    </row>
    <row r="13226" spans="2:6" x14ac:dyDescent="0.35">
      <c r="B13226" s="752" t="s">
        <v>1700</v>
      </c>
      <c r="C13226" s="752">
        <v>5520</v>
      </c>
      <c r="D13226" s="343" t="s">
        <v>4697</v>
      </c>
      <c r="E13226" s="752" t="s">
        <v>445</v>
      </c>
      <c r="F13226" s="752" t="s">
        <v>1698</v>
      </c>
    </row>
    <row r="13227" spans="2:6" x14ac:dyDescent="0.35">
      <c r="B13227" s="752" t="s">
        <v>1700</v>
      </c>
      <c r="C13227" s="752">
        <v>5520</v>
      </c>
      <c r="D13227" s="343" t="s">
        <v>4696</v>
      </c>
      <c r="E13227" s="752" t="s">
        <v>445</v>
      </c>
      <c r="F13227" s="752" t="s">
        <v>1698</v>
      </c>
    </row>
    <row r="13228" spans="2:6" x14ac:dyDescent="0.35">
      <c r="B13228" s="752" t="s">
        <v>1700</v>
      </c>
      <c r="C13228" s="752">
        <v>5520</v>
      </c>
      <c r="D13228" s="343" t="s">
        <v>4695</v>
      </c>
      <c r="E13228" s="752" t="s">
        <v>445</v>
      </c>
      <c r="F13228" s="752" t="s">
        <v>1698</v>
      </c>
    </row>
    <row r="13229" spans="2:6" x14ac:dyDescent="0.35">
      <c r="B13229" s="752" t="s">
        <v>1700</v>
      </c>
      <c r="C13229" s="752">
        <v>5520</v>
      </c>
      <c r="D13229" s="343" t="s">
        <v>4694</v>
      </c>
      <c r="E13229" s="752" t="s">
        <v>445</v>
      </c>
      <c r="F13229" s="752" t="s">
        <v>1698</v>
      </c>
    </row>
    <row r="13230" spans="2:6" x14ac:dyDescent="0.35">
      <c r="B13230" s="752" t="s">
        <v>1700</v>
      </c>
      <c r="C13230" s="752">
        <v>5520</v>
      </c>
      <c r="D13230" s="343" t="s">
        <v>4693</v>
      </c>
      <c r="E13230" s="752" t="s">
        <v>445</v>
      </c>
      <c r="F13230" s="752" t="s">
        <v>1698</v>
      </c>
    </row>
    <row r="13231" spans="2:6" x14ac:dyDescent="0.35">
      <c r="B13231" s="752" t="s">
        <v>1700</v>
      </c>
      <c r="C13231" s="752">
        <v>5521</v>
      </c>
      <c r="D13231" s="343" t="s">
        <v>4692</v>
      </c>
      <c r="E13231" s="752" t="s">
        <v>445</v>
      </c>
      <c r="F13231" s="752" t="s">
        <v>1698</v>
      </c>
    </row>
    <row r="13232" spans="2:6" x14ac:dyDescent="0.35">
      <c r="B13232" s="752" t="s">
        <v>1700</v>
      </c>
      <c r="C13232" s="752">
        <v>5522</v>
      </c>
      <c r="D13232" s="343" t="s">
        <v>4691</v>
      </c>
      <c r="E13232" s="752" t="s">
        <v>445</v>
      </c>
      <c r="F13232" s="752" t="s">
        <v>1698</v>
      </c>
    </row>
    <row r="13233" spans="2:6" x14ac:dyDescent="0.35">
      <c r="B13233" s="752" t="s">
        <v>1700</v>
      </c>
      <c r="C13233" s="752">
        <v>5522</v>
      </c>
      <c r="D13233" s="343" t="s">
        <v>4690</v>
      </c>
      <c r="E13233" s="752" t="s">
        <v>445</v>
      </c>
      <c r="F13233" s="752" t="s">
        <v>1698</v>
      </c>
    </row>
    <row r="13234" spans="2:6" x14ac:dyDescent="0.35">
      <c r="B13234" s="752" t="s">
        <v>1700</v>
      </c>
      <c r="C13234" s="752">
        <v>5522</v>
      </c>
      <c r="D13234" s="343" t="s">
        <v>4689</v>
      </c>
      <c r="E13234" s="752" t="s">
        <v>445</v>
      </c>
      <c r="F13234" s="752" t="s">
        <v>1698</v>
      </c>
    </row>
    <row r="13235" spans="2:6" x14ac:dyDescent="0.35">
      <c r="B13235" s="752" t="s">
        <v>1700</v>
      </c>
      <c r="C13235" s="752">
        <v>5523</v>
      </c>
      <c r="D13235" s="343" t="s">
        <v>4688</v>
      </c>
      <c r="E13235" s="752" t="s">
        <v>445</v>
      </c>
      <c r="F13235" s="752" t="s">
        <v>1698</v>
      </c>
    </row>
    <row r="13236" spans="2:6" x14ac:dyDescent="0.35">
      <c r="B13236" s="752" t="s">
        <v>1700</v>
      </c>
      <c r="C13236" s="752">
        <v>5523</v>
      </c>
      <c r="D13236" s="343" t="s">
        <v>4687</v>
      </c>
      <c r="E13236" s="752" t="s">
        <v>445</v>
      </c>
      <c r="F13236" s="752" t="s">
        <v>1698</v>
      </c>
    </row>
    <row r="13237" spans="2:6" x14ac:dyDescent="0.35">
      <c r="B13237" s="752" t="s">
        <v>1700</v>
      </c>
      <c r="C13237" s="752">
        <v>5523</v>
      </c>
      <c r="D13237" s="343" t="s">
        <v>4686</v>
      </c>
      <c r="E13237" s="752" t="s">
        <v>445</v>
      </c>
      <c r="F13237" s="752" t="s">
        <v>1698</v>
      </c>
    </row>
    <row r="13238" spans="2:6" x14ac:dyDescent="0.35">
      <c r="B13238" s="752" t="s">
        <v>1700</v>
      </c>
      <c r="C13238" s="752">
        <v>5523</v>
      </c>
      <c r="D13238" s="343" t="s">
        <v>4685</v>
      </c>
      <c r="E13238" s="752" t="s">
        <v>445</v>
      </c>
      <c r="F13238" s="752" t="s">
        <v>1698</v>
      </c>
    </row>
    <row r="13239" spans="2:6" x14ac:dyDescent="0.35">
      <c r="B13239" s="752" t="s">
        <v>1700</v>
      </c>
      <c r="C13239" s="752">
        <v>5523</v>
      </c>
      <c r="D13239" s="343" t="s">
        <v>4684</v>
      </c>
      <c r="E13239" s="752" t="s">
        <v>445</v>
      </c>
      <c r="F13239" s="752" t="s">
        <v>1698</v>
      </c>
    </row>
    <row r="13240" spans="2:6" x14ac:dyDescent="0.35">
      <c r="B13240" s="752" t="s">
        <v>1700</v>
      </c>
      <c r="C13240" s="752">
        <v>5523</v>
      </c>
      <c r="D13240" s="343" t="s">
        <v>4683</v>
      </c>
      <c r="E13240" s="752" t="s">
        <v>445</v>
      </c>
      <c r="F13240" s="752" t="s">
        <v>1698</v>
      </c>
    </row>
    <row r="13241" spans="2:6" x14ac:dyDescent="0.35">
      <c r="B13241" s="752" t="s">
        <v>1700</v>
      </c>
      <c r="C13241" s="752">
        <v>5523</v>
      </c>
      <c r="D13241" s="343" t="s">
        <v>4682</v>
      </c>
      <c r="E13241" s="752" t="s">
        <v>445</v>
      </c>
      <c r="F13241" s="752" t="s">
        <v>1698</v>
      </c>
    </row>
    <row r="13242" spans="2:6" x14ac:dyDescent="0.35">
      <c r="B13242" s="752" t="s">
        <v>1700</v>
      </c>
      <c r="C13242" s="752">
        <v>5523</v>
      </c>
      <c r="D13242" s="343" t="s">
        <v>4681</v>
      </c>
      <c r="E13242" s="752" t="s">
        <v>445</v>
      </c>
      <c r="F13242" s="752" t="s">
        <v>1698</v>
      </c>
    </row>
    <row r="13243" spans="2:6" x14ac:dyDescent="0.35">
      <c r="B13243" s="752" t="s">
        <v>1700</v>
      </c>
      <c r="C13243" s="752">
        <v>5523</v>
      </c>
      <c r="D13243" s="343" t="s">
        <v>4680</v>
      </c>
      <c r="E13243" s="752" t="s">
        <v>445</v>
      </c>
      <c r="F13243" s="752" t="s">
        <v>1698</v>
      </c>
    </row>
    <row r="13244" spans="2:6" x14ac:dyDescent="0.35">
      <c r="B13244" s="752" t="s">
        <v>1700</v>
      </c>
      <c r="C13244" s="752">
        <v>5540</v>
      </c>
      <c r="D13244" s="343" t="s">
        <v>4679</v>
      </c>
      <c r="E13244" s="752" t="s">
        <v>445</v>
      </c>
      <c r="F13244" s="752" t="s">
        <v>1698</v>
      </c>
    </row>
    <row r="13245" spans="2:6" x14ac:dyDescent="0.35">
      <c r="B13245" s="752" t="s">
        <v>1700</v>
      </c>
      <c r="C13245" s="752">
        <v>5540</v>
      </c>
      <c r="D13245" s="343" t="s">
        <v>4678</v>
      </c>
      <c r="E13245" s="752" t="s">
        <v>445</v>
      </c>
      <c r="F13245" s="752" t="s">
        <v>1698</v>
      </c>
    </row>
    <row r="13246" spans="2:6" x14ac:dyDescent="0.35">
      <c r="B13246" s="752" t="s">
        <v>1700</v>
      </c>
      <c r="C13246" s="752">
        <v>5540</v>
      </c>
      <c r="D13246" s="343" t="s">
        <v>4677</v>
      </c>
      <c r="E13246" s="752" t="s">
        <v>445</v>
      </c>
      <c r="F13246" s="752" t="s">
        <v>1698</v>
      </c>
    </row>
    <row r="13247" spans="2:6" x14ac:dyDescent="0.35">
      <c r="B13247" s="752" t="s">
        <v>1700</v>
      </c>
      <c r="C13247" s="752">
        <v>5540</v>
      </c>
      <c r="D13247" s="343" t="s">
        <v>4676</v>
      </c>
      <c r="E13247" s="752" t="s">
        <v>445</v>
      </c>
      <c r="F13247" s="752" t="s">
        <v>1698</v>
      </c>
    </row>
    <row r="13248" spans="2:6" x14ac:dyDescent="0.35">
      <c r="B13248" s="752" t="s">
        <v>1700</v>
      </c>
      <c r="C13248" s="752">
        <v>5540</v>
      </c>
      <c r="D13248" s="343" t="s">
        <v>4675</v>
      </c>
      <c r="E13248" s="752" t="s">
        <v>445</v>
      </c>
      <c r="F13248" s="752" t="s">
        <v>1698</v>
      </c>
    </row>
    <row r="13249" spans="2:6" x14ac:dyDescent="0.35">
      <c r="B13249" s="752" t="s">
        <v>1700</v>
      </c>
      <c r="C13249" s="752">
        <v>5540</v>
      </c>
      <c r="D13249" s="343" t="s">
        <v>4674</v>
      </c>
      <c r="E13249" s="752" t="s">
        <v>445</v>
      </c>
      <c r="F13249" s="752" t="s">
        <v>1698</v>
      </c>
    </row>
    <row r="13250" spans="2:6" x14ac:dyDescent="0.35">
      <c r="B13250" s="752" t="s">
        <v>1700</v>
      </c>
      <c r="C13250" s="752">
        <v>5540</v>
      </c>
      <c r="D13250" s="343" t="s">
        <v>4673</v>
      </c>
      <c r="E13250" s="752" t="s">
        <v>445</v>
      </c>
      <c r="F13250" s="752" t="s">
        <v>1698</v>
      </c>
    </row>
    <row r="13251" spans="2:6" x14ac:dyDescent="0.35">
      <c r="B13251" s="752" t="s">
        <v>1700</v>
      </c>
      <c r="C13251" s="752">
        <v>5540</v>
      </c>
      <c r="D13251" s="343" t="s">
        <v>4672</v>
      </c>
      <c r="E13251" s="752" t="s">
        <v>445</v>
      </c>
      <c r="F13251" s="752" t="s">
        <v>1698</v>
      </c>
    </row>
    <row r="13252" spans="2:6" x14ac:dyDescent="0.35">
      <c r="B13252" s="752" t="s">
        <v>1700</v>
      </c>
      <c r="C13252" s="752">
        <v>5540</v>
      </c>
      <c r="D13252" s="343" t="s">
        <v>4671</v>
      </c>
      <c r="E13252" s="752" t="s">
        <v>445</v>
      </c>
      <c r="F13252" s="752" t="s">
        <v>1698</v>
      </c>
    </row>
    <row r="13253" spans="2:6" x14ac:dyDescent="0.35">
      <c r="B13253" s="752" t="s">
        <v>1700</v>
      </c>
      <c r="C13253" s="752">
        <v>5540</v>
      </c>
      <c r="D13253" s="343" t="s">
        <v>4670</v>
      </c>
      <c r="E13253" s="752" t="s">
        <v>445</v>
      </c>
      <c r="F13253" s="752" t="s">
        <v>1698</v>
      </c>
    </row>
    <row r="13254" spans="2:6" x14ac:dyDescent="0.35">
      <c r="B13254" s="752" t="s">
        <v>1700</v>
      </c>
      <c r="C13254" s="752">
        <v>5540</v>
      </c>
      <c r="D13254" s="343" t="s">
        <v>4669</v>
      </c>
      <c r="E13254" s="752" t="s">
        <v>445</v>
      </c>
      <c r="F13254" s="752" t="s">
        <v>1698</v>
      </c>
    </row>
    <row r="13255" spans="2:6" x14ac:dyDescent="0.35">
      <c r="B13255" s="752" t="s">
        <v>1700</v>
      </c>
      <c r="C13255" s="752">
        <v>5540</v>
      </c>
      <c r="D13255" s="343" t="s">
        <v>4668</v>
      </c>
      <c r="E13255" s="752" t="s">
        <v>445</v>
      </c>
      <c r="F13255" s="752" t="s">
        <v>1698</v>
      </c>
    </row>
    <row r="13256" spans="2:6" x14ac:dyDescent="0.35">
      <c r="B13256" s="752" t="s">
        <v>1700</v>
      </c>
      <c r="C13256" s="752">
        <v>5540</v>
      </c>
      <c r="D13256" s="343" t="s">
        <v>4667</v>
      </c>
      <c r="E13256" s="752" t="s">
        <v>445</v>
      </c>
      <c r="F13256" s="752" t="s">
        <v>1698</v>
      </c>
    </row>
    <row r="13257" spans="2:6" x14ac:dyDescent="0.35">
      <c r="B13257" s="752" t="s">
        <v>1700</v>
      </c>
      <c r="C13257" s="752">
        <v>5540</v>
      </c>
      <c r="D13257" s="343" t="s">
        <v>4666</v>
      </c>
      <c r="E13257" s="752" t="s">
        <v>445</v>
      </c>
      <c r="F13257" s="752" t="s">
        <v>1698</v>
      </c>
    </row>
    <row r="13258" spans="2:6" x14ac:dyDescent="0.35">
      <c r="B13258" s="752" t="s">
        <v>1700</v>
      </c>
      <c r="C13258" s="752">
        <v>5540</v>
      </c>
      <c r="D13258" s="343" t="s">
        <v>4665</v>
      </c>
      <c r="E13258" s="752" t="s">
        <v>445</v>
      </c>
      <c r="F13258" s="752" t="s">
        <v>1698</v>
      </c>
    </row>
    <row r="13259" spans="2:6" x14ac:dyDescent="0.35">
      <c r="B13259" s="752" t="s">
        <v>1700</v>
      </c>
      <c r="C13259" s="752">
        <v>5550</v>
      </c>
      <c r="D13259" s="343" t="s">
        <v>4664</v>
      </c>
      <c r="E13259" s="752" t="s">
        <v>445</v>
      </c>
      <c r="F13259" s="752" t="s">
        <v>1698</v>
      </c>
    </row>
    <row r="13260" spans="2:6" x14ac:dyDescent="0.35">
      <c r="B13260" s="752" t="s">
        <v>1700</v>
      </c>
      <c r="C13260" s="752">
        <v>5550</v>
      </c>
      <c r="D13260" s="343" t="s">
        <v>4663</v>
      </c>
      <c r="E13260" s="752" t="s">
        <v>445</v>
      </c>
      <c r="F13260" s="752" t="s">
        <v>1698</v>
      </c>
    </row>
    <row r="13261" spans="2:6" x14ac:dyDescent="0.35">
      <c r="B13261" s="752" t="s">
        <v>1700</v>
      </c>
      <c r="C13261" s="752">
        <v>5550</v>
      </c>
      <c r="D13261" s="343" t="s">
        <v>4662</v>
      </c>
      <c r="E13261" s="752" t="s">
        <v>445</v>
      </c>
      <c r="F13261" s="752" t="s">
        <v>1698</v>
      </c>
    </row>
    <row r="13262" spans="2:6" x14ac:dyDescent="0.35">
      <c r="B13262" s="752" t="s">
        <v>1700</v>
      </c>
      <c r="C13262" s="752">
        <v>5550</v>
      </c>
      <c r="D13262" s="343" t="s">
        <v>4661</v>
      </c>
      <c r="E13262" s="752" t="s">
        <v>445</v>
      </c>
      <c r="F13262" s="752" t="s">
        <v>1698</v>
      </c>
    </row>
    <row r="13263" spans="2:6" x14ac:dyDescent="0.35">
      <c r="B13263" s="752" t="s">
        <v>1700</v>
      </c>
      <c r="C13263" s="752">
        <v>5550</v>
      </c>
      <c r="D13263" s="343" t="s">
        <v>4660</v>
      </c>
      <c r="E13263" s="752" t="s">
        <v>445</v>
      </c>
      <c r="F13263" s="752" t="s">
        <v>1698</v>
      </c>
    </row>
    <row r="13264" spans="2:6" x14ac:dyDescent="0.35">
      <c r="B13264" s="752" t="s">
        <v>1700</v>
      </c>
      <c r="C13264" s="752">
        <v>5550</v>
      </c>
      <c r="D13264" s="343" t="s">
        <v>4659</v>
      </c>
      <c r="E13264" s="752" t="s">
        <v>445</v>
      </c>
      <c r="F13264" s="752" t="s">
        <v>1698</v>
      </c>
    </row>
    <row r="13265" spans="2:6" x14ac:dyDescent="0.35">
      <c r="B13265" s="752" t="s">
        <v>1700</v>
      </c>
      <c r="C13265" s="752">
        <v>5550</v>
      </c>
      <c r="D13265" s="343" t="s">
        <v>4658</v>
      </c>
      <c r="E13265" s="752" t="s">
        <v>445</v>
      </c>
      <c r="F13265" s="752" t="s">
        <v>1698</v>
      </c>
    </row>
    <row r="13266" spans="2:6" x14ac:dyDescent="0.35">
      <c r="B13266" s="752" t="s">
        <v>1700</v>
      </c>
      <c r="C13266" s="752">
        <v>5550</v>
      </c>
      <c r="D13266" s="343" t="s">
        <v>4657</v>
      </c>
      <c r="E13266" s="752" t="s">
        <v>445</v>
      </c>
      <c r="F13266" s="752" t="s">
        <v>1698</v>
      </c>
    </row>
    <row r="13267" spans="2:6" x14ac:dyDescent="0.35">
      <c r="B13267" s="752" t="s">
        <v>1700</v>
      </c>
      <c r="C13267" s="752">
        <v>5552</v>
      </c>
      <c r="D13267" s="343" t="s">
        <v>4656</v>
      </c>
      <c r="E13267" s="752" t="s">
        <v>445</v>
      </c>
      <c r="F13267" s="752" t="s">
        <v>1698</v>
      </c>
    </row>
    <row r="13268" spans="2:6" x14ac:dyDescent="0.35">
      <c r="B13268" s="752" t="s">
        <v>1700</v>
      </c>
      <c r="C13268" s="752">
        <v>5552</v>
      </c>
      <c r="D13268" s="343" t="s">
        <v>4655</v>
      </c>
      <c r="E13268" s="752" t="s">
        <v>445</v>
      </c>
      <c r="F13268" s="752" t="s">
        <v>1698</v>
      </c>
    </row>
    <row r="13269" spans="2:6" x14ac:dyDescent="0.35">
      <c r="B13269" s="752" t="s">
        <v>1700</v>
      </c>
      <c r="C13269" s="752">
        <v>5552</v>
      </c>
      <c r="D13269" s="343" t="s">
        <v>4654</v>
      </c>
      <c r="E13269" s="752" t="s">
        <v>445</v>
      </c>
      <c r="F13269" s="752" t="s">
        <v>1698</v>
      </c>
    </row>
    <row r="13270" spans="2:6" x14ac:dyDescent="0.35">
      <c r="B13270" s="752" t="s">
        <v>1700</v>
      </c>
      <c r="C13270" s="752">
        <v>5552</v>
      </c>
      <c r="D13270" s="343" t="s">
        <v>4653</v>
      </c>
      <c r="E13270" s="752" t="s">
        <v>445</v>
      </c>
      <c r="F13270" s="752" t="s">
        <v>1698</v>
      </c>
    </row>
    <row r="13271" spans="2:6" x14ac:dyDescent="0.35">
      <c r="B13271" s="752" t="s">
        <v>1700</v>
      </c>
      <c r="C13271" s="752">
        <v>5552</v>
      </c>
      <c r="D13271" s="343" t="s">
        <v>2189</v>
      </c>
      <c r="E13271" s="752" t="s">
        <v>445</v>
      </c>
      <c r="F13271" s="752" t="s">
        <v>1698</v>
      </c>
    </row>
    <row r="13272" spans="2:6" x14ac:dyDescent="0.35">
      <c r="B13272" s="752" t="s">
        <v>1700</v>
      </c>
      <c r="C13272" s="752">
        <v>5552</v>
      </c>
      <c r="D13272" s="343" t="s">
        <v>4652</v>
      </c>
      <c r="E13272" s="752" t="s">
        <v>445</v>
      </c>
      <c r="F13272" s="752" t="s">
        <v>1698</v>
      </c>
    </row>
    <row r="13273" spans="2:6" x14ac:dyDescent="0.35">
      <c r="B13273" s="752" t="s">
        <v>1700</v>
      </c>
      <c r="C13273" s="752">
        <v>5552</v>
      </c>
      <c r="D13273" s="343" t="s">
        <v>4651</v>
      </c>
      <c r="E13273" s="752" t="s">
        <v>445</v>
      </c>
      <c r="F13273" s="752" t="s">
        <v>1698</v>
      </c>
    </row>
    <row r="13274" spans="2:6" x14ac:dyDescent="0.35">
      <c r="B13274" s="752" t="s">
        <v>1700</v>
      </c>
      <c r="C13274" s="752">
        <v>5554</v>
      </c>
      <c r="D13274" s="343" t="s">
        <v>4650</v>
      </c>
      <c r="E13274" s="752" t="s">
        <v>445</v>
      </c>
      <c r="F13274" s="752" t="s">
        <v>1698</v>
      </c>
    </row>
    <row r="13275" spans="2:6" x14ac:dyDescent="0.35">
      <c r="B13275" s="752" t="s">
        <v>1700</v>
      </c>
      <c r="C13275" s="752">
        <v>5554</v>
      </c>
      <c r="D13275" s="343" t="s">
        <v>4649</v>
      </c>
      <c r="E13275" s="752" t="s">
        <v>445</v>
      </c>
      <c r="F13275" s="752" t="s">
        <v>1698</v>
      </c>
    </row>
    <row r="13276" spans="2:6" x14ac:dyDescent="0.35">
      <c r="B13276" s="752" t="s">
        <v>1700</v>
      </c>
      <c r="C13276" s="752">
        <v>5554</v>
      </c>
      <c r="D13276" s="343" t="s">
        <v>2402</v>
      </c>
      <c r="E13276" s="752" t="s">
        <v>445</v>
      </c>
      <c r="F13276" s="752" t="s">
        <v>1698</v>
      </c>
    </row>
    <row r="13277" spans="2:6" x14ac:dyDescent="0.35">
      <c r="B13277" s="752" t="s">
        <v>1700</v>
      </c>
      <c r="C13277" s="752">
        <v>5554</v>
      </c>
      <c r="D13277" s="343" t="s">
        <v>4648</v>
      </c>
      <c r="E13277" s="752" t="s">
        <v>445</v>
      </c>
      <c r="F13277" s="752" t="s">
        <v>1698</v>
      </c>
    </row>
    <row r="13278" spans="2:6" x14ac:dyDescent="0.35">
      <c r="B13278" s="752" t="s">
        <v>1700</v>
      </c>
      <c r="C13278" s="752">
        <v>5554</v>
      </c>
      <c r="D13278" s="343" t="s">
        <v>4647</v>
      </c>
      <c r="E13278" s="752" t="s">
        <v>445</v>
      </c>
      <c r="F13278" s="752" t="s">
        <v>1698</v>
      </c>
    </row>
    <row r="13279" spans="2:6" x14ac:dyDescent="0.35">
      <c r="B13279" s="752" t="s">
        <v>1700</v>
      </c>
      <c r="C13279" s="752">
        <v>5554</v>
      </c>
      <c r="D13279" s="343" t="s">
        <v>4646</v>
      </c>
      <c r="E13279" s="752" t="s">
        <v>445</v>
      </c>
      <c r="F13279" s="752" t="s">
        <v>1698</v>
      </c>
    </row>
    <row r="13280" spans="2:6" x14ac:dyDescent="0.35">
      <c r="B13280" s="752" t="s">
        <v>1700</v>
      </c>
      <c r="C13280" s="752">
        <v>5554</v>
      </c>
      <c r="D13280" s="343" t="s">
        <v>2466</v>
      </c>
      <c r="E13280" s="752" t="s">
        <v>445</v>
      </c>
      <c r="F13280" s="752" t="s">
        <v>1698</v>
      </c>
    </row>
    <row r="13281" spans="2:6" x14ac:dyDescent="0.35">
      <c r="B13281" s="752" t="s">
        <v>1700</v>
      </c>
      <c r="C13281" s="752">
        <v>5554</v>
      </c>
      <c r="D13281" s="343" t="s">
        <v>4645</v>
      </c>
      <c r="E13281" s="752" t="s">
        <v>445</v>
      </c>
      <c r="F13281" s="752" t="s">
        <v>1698</v>
      </c>
    </row>
    <row r="13282" spans="2:6" x14ac:dyDescent="0.35">
      <c r="B13282" s="752" t="s">
        <v>1700</v>
      </c>
      <c r="C13282" s="752">
        <v>5554</v>
      </c>
      <c r="D13282" s="343" t="s">
        <v>4644</v>
      </c>
      <c r="E13282" s="752" t="s">
        <v>445</v>
      </c>
      <c r="F13282" s="752" t="s">
        <v>1698</v>
      </c>
    </row>
    <row r="13283" spans="2:6" x14ac:dyDescent="0.35">
      <c r="B13283" s="752" t="s">
        <v>1700</v>
      </c>
      <c r="C13283" s="752">
        <v>5554</v>
      </c>
      <c r="D13283" s="343" t="s">
        <v>4643</v>
      </c>
      <c r="E13283" s="752" t="s">
        <v>445</v>
      </c>
      <c r="F13283" s="752" t="s">
        <v>1698</v>
      </c>
    </row>
    <row r="13284" spans="2:6" x14ac:dyDescent="0.35">
      <c r="B13284" s="752" t="s">
        <v>1700</v>
      </c>
      <c r="C13284" s="752">
        <v>5555</v>
      </c>
      <c r="D13284" s="343" t="s">
        <v>4642</v>
      </c>
      <c r="E13284" s="752" t="s">
        <v>445</v>
      </c>
      <c r="F13284" s="752" t="s">
        <v>1698</v>
      </c>
    </row>
    <row r="13285" spans="2:6" x14ac:dyDescent="0.35">
      <c r="B13285" s="752" t="s">
        <v>1700</v>
      </c>
      <c r="C13285" s="752">
        <v>5555</v>
      </c>
      <c r="D13285" s="343" t="s">
        <v>4641</v>
      </c>
      <c r="E13285" s="752" t="s">
        <v>445</v>
      </c>
      <c r="F13285" s="752" t="s">
        <v>1698</v>
      </c>
    </row>
    <row r="13286" spans="2:6" x14ac:dyDescent="0.35">
      <c r="B13286" s="752" t="s">
        <v>1700</v>
      </c>
      <c r="C13286" s="752">
        <v>5555</v>
      </c>
      <c r="D13286" s="343" t="s">
        <v>4640</v>
      </c>
      <c r="E13286" s="752" t="s">
        <v>445</v>
      </c>
      <c r="F13286" s="752" t="s">
        <v>1698</v>
      </c>
    </row>
    <row r="13287" spans="2:6" x14ac:dyDescent="0.35">
      <c r="B13287" s="752" t="s">
        <v>1700</v>
      </c>
      <c r="C13287" s="752">
        <v>5555</v>
      </c>
      <c r="D13287" s="343" t="s">
        <v>4639</v>
      </c>
      <c r="E13287" s="752" t="s">
        <v>445</v>
      </c>
      <c r="F13287" s="752" t="s">
        <v>1698</v>
      </c>
    </row>
    <row r="13288" spans="2:6" x14ac:dyDescent="0.35">
      <c r="B13288" s="752" t="s">
        <v>1700</v>
      </c>
      <c r="C13288" s="752">
        <v>5555</v>
      </c>
      <c r="D13288" s="343" t="s">
        <v>4638</v>
      </c>
      <c r="E13288" s="752" t="s">
        <v>445</v>
      </c>
      <c r="F13288" s="752" t="s">
        <v>1698</v>
      </c>
    </row>
    <row r="13289" spans="2:6" x14ac:dyDescent="0.35">
      <c r="B13289" s="752" t="s">
        <v>1700</v>
      </c>
      <c r="C13289" s="752">
        <v>5555</v>
      </c>
      <c r="D13289" s="343" t="s">
        <v>4637</v>
      </c>
      <c r="E13289" s="752" t="s">
        <v>445</v>
      </c>
      <c r="F13289" s="752" t="s">
        <v>1698</v>
      </c>
    </row>
    <row r="13290" spans="2:6" x14ac:dyDescent="0.35">
      <c r="B13290" s="752" t="s">
        <v>1700</v>
      </c>
      <c r="C13290" s="752">
        <v>5556</v>
      </c>
      <c r="D13290" s="343" t="s">
        <v>4141</v>
      </c>
      <c r="E13290" s="752" t="s">
        <v>445</v>
      </c>
      <c r="F13290" s="752" t="s">
        <v>1711</v>
      </c>
    </row>
    <row r="13291" spans="2:6" x14ac:dyDescent="0.35">
      <c r="B13291" s="752" t="s">
        <v>1700</v>
      </c>
      <c r="C13291" s="752">
        <v>5556</v>
      </c>
      <c r="D13291" s="343" t="s">
        <v>3086</v>
      </c>
      <c r="E13291" s="752" t="s">
        <v>445</v>
      </c>
      <c r="F13291" s="752" t="s">
        <v>1711</v>
      </c>
    </row>
    <row r="13292" spans="2:6" x14ac:dyDescent="0.35">
      <c r="B13292" s="752" t="s">
        <v>1700</v>
      </c>
      <c r="C13292" s="752">
        <v>5556</v>
      </c>
      <c r="D13292" s="343" t="s">
        <v>4636</v>
      </c>
      <c r="E13292" s="752" t="s">
        <v>445</v>
      </c>
      <c r="F13292" s="752" t="s">
        <v>1698</v>
      </c>
    </row>
    <row r="13293" spans="2:6" x14ac:dyDescent="0.35">
      <c r="B13293" s="752" t="s">
        <v>1700</v>
      </c>
      <c r="C13293" s="752">
        <v>5556</v>
      </c>
      <c r="D13293" s="343" t="s">
        <v>4635</v>
      </c>
      <c r="E13293" s="752" t="s">
        <v>445</v>
      </c>
      <c r="F13293" s="752" t="s">
        <v>1698</v>
      </c>
    </row>
    <row r="13294" spans="2:6" x14ac:dyDescent="0.35">
      <c r="B13294" s="752" t="s">
        <v>1700</v>
      </c>
      <c r="C13294" s="752">
        <v>5558</v>
      </c>
      <c r="D13294" s="343" t="s">
        <v>4634</v>
      </c>
      <c r="E13294" s="752" t="s">
        <v>445</v>
      </c>
      <c r="F13294" s="752" t="s">
        <v>1698</v>
      </c>
    </row>
    <row r="13295" spans="2:6" x14ac:dyDescent="0.35">
      <c r="B13295" s="752" t="s">
        <v>1700</v>
      </c>
      <c r="C13295" s="752">
        <v>5558</v>
      </c>
      <c r="D13295" s="343" t="s">
        <v>4633</v>
      </c>
      <c r="E13295" s="752" t="s">
        <v>445</v>
      </c>
      <c r="F13295" s="752" t="s">
        <v>1698</v>
      </c>
    </row>
    <row r="13296" spans="2:6" x14ac:dyDescent="0.35">
      <c r="B13296" s="752" t="s">
        <v>1700</v>
      </c>
      <c r="C13296" s="752">
        <v>5558</v>
      </c>
      <c r="D13296" s="343" t="s">
        <v>4632</v>
      </c>
      <c r="E13296" s="752" t="s">
        <v>445</v>
      </c>
      <c r="F13296" s="752" t="s">
        <v>1698</v>
      </c>
    </row>
    <row r="13297" spans="2:6" x14ac:dyDescent="0.35">
      <c r="B13297" s="752" t="s">
        <v>1700</v>
      </c>
      <c r="C13297" s="752">
        <v>5558</v>
      </c>
      <c r="D13297" s="343" t="s">
        <v>4631</v>
      </c>
      <c r="E13297" s="752" t="s">
        <v>445</v>
      </c>
      <c r="F13297" s="752" t="s">
        <v>1698</v>
      </c>
    </row>
    <row r="13298" spans="2:6" x14ac:dyDescent="0.35">
      <c r="B13298" s="752" t="s">
        <v>1700</v>
      </c>
      <c r="C13298" s="752">
        <v>5558</v>
      </c>
      <c r="D13298" s="343" t="s">
        <v>4630</v>
      </c>
      <c r="E13298" s="752" t="s">
        <v>445</v>
      </c>
      <c r="F13298" s="752" t="s">
        <v>1698</v>
      </c>
    </row>
    <row r="13299" spans="2:6" x14ac:dyDescent="0.35">
      <c r="B13299" s="752" t="s">
        <v>1700</v>
      </c>
      <c r="C13299" s="752">
        <v>5558</v>
      </c>
      <c r="D13299" s="343" t="s">
        <v>4629</v>
      </c>
      <c r="E13299" s="752" t="s">
        <v>445</v>
      </c>
      <c r="F13299" s="752" t="s">
        <v>1698</v>
      </c>
    </row>
    <row r="13300" spans="2:6" x14ac:dyDescent="0.35">
      <c r="B13300" s="752" t="s">
        <v>1700</v>
      </c>
      <c r="C13300" s="752">
        <v>5558</v>
      </c>
      <c r="D13300" s="343" t="s">
        <v>4628</v>
      </c>
      <c r="E13300" s="752" t="s">
        <v>445</v>
      </c>
      <c r="F13300" s="752" t="s">
        <v>1698</v>
      </c>
    </row>
    <row r="13301" spans="2:6" x14ac:dyDescent="0.35">
      <c r="B13301" s="752" t="s">
        <v>1700</v>
      </c>
      <c r="C13301" s="752">
        <v>5558</v>
      </c>
      <c r="D13301" s="343" t="s">
        <v>4627</v>
      </c>
      <c r="E13301" s="752" t="s">
        <v>445</v>
      </c>
      <c r="F13301" s="752" t="s">
        <v>1698</v>
      </c>
    </row>
    <row r="13302" spans="2:6" x14ac:dyDescent="0.35">
      <c r="B13302" s="752" t="s">
        <v>1700</v>
      </c>
      <c r="C13302" s="752">
        <v>5558</v>
      </c>
      <c r="D13302" s="343" t="s">
        <v>4626</v>
      </c>
      <c r="E13302" s="752" t="s">
        <v>445</v>
      </c>
      <c r="F13302" s="752" t="s">
        <v>1698</v>
      </c>
    </row>
    <row r="13303" spans="2:6" x14ac:dyDescent="0.35">
      <c r="B13303" s="752" t="s">
        <v>1700</v>
      </c>
      <c r="C13303" s="752">
        <v>5558</v>
      </c>
      <c r="D13303" s="343" t="s">
        <v>4625</v>
      </c>
      <c r="E13303" s="752" t="s">
        <v>445</v>
      </c>
      <c r="F13303" s="752" t="s">
        <v>1698</v>
      </c>
    </row>
    <row r="13304" spans="2:6" x14ac:dyDescent="0.35">
      <c r="B13304" s="752" t="s">
        <v>1700</v>
      </c>
      <c r="C13304" s="752">
        <v>5558</v>
      </c>
      <c r="D13304" s="343" t="s">
        <v>4624</v>
      </c>
      <c r="E13304" s="752" t="s">
        <v>445</v>
      </c>
      <c r="F13304" s="752" t="s">
        <v>1698</v>
      </c>
    </row>
    <row r="13305" spans="2:6" x14ac:dyDescent="0.35">
      <c r="B13305" s="752" t="s">
        <v>1700</v>
      </c>
      <c r="C13305" s="752">
        <v>5558</v>
      </c>
      <c r="D13305" s="343" t="s">
        <v>4623</v>
      </c>
      <c r="E13305" s="752" t="s">
        <v>445</v>
      </c>
      <c r="F13305" s="752" t="s">
        <v>1698</v>
      </c>
    </row>
    <row r="13306" spans="2:6" x14ac:dyDescent="0.35">
      <c r="B13306" s="752" t="s">
        <v>1700</v>
      </c>
      <c r="C13306" s="752">
        <v>5558</v>
      </c>
      <c r="D13306" s="343" t="s">
        <v>4622</v>
      </c>
      <c r="E13306" s="752" t="s">
        <v>445</v>
      </c>
      <c r="F13306" s="752" t="s">
        <v>1698</v>
      </c>
    </row>
    <row r="13307" spans="2:6" x14ac:dyDescent="0.35">
      <c r="B13307" s="752" t="s">
        <v>1700</v>
      </c>
      <c r="C13307" s="752">
        <v>5558</v>
      </c>
      <c r="D13307" s="343" t="s">
        <v>4621</v>
      </c>
      <c r="E13307" s="752" t="s">
        <v>445</v>
      </c>
      <c r="F13307" s="752" t="s">
        <v>1698</v>
      </c>
    </row>
    <row r="13308" spans="2:6" x14ac:dyDescent="0.35">
      <c r="B13308" s="752" t="s">
        <v>1700</v>
      </c>
      <c r="C13308" s="752">
        <v>5560</v>
      </c>
      <c r="D13308" s="343" t="s">
        <v>4620</v>
      </c>
      <c r="E13308" s="752" t="s">
        <v>445</v>
      </c>
      <c r="F13308" s="752" t="s">
        <v>1698</v>
      </c>
    </row>
    <row r="13309" spans="2:6" x14ac:dyDescent="0.35">
      <c r="B13309" s="752" t="s">
        <v>1700</v>
      </c>
      <c r="C13309" s="752">
        <v>5560</v>
      </c>
      <c r="D13309" s="343" t="s">
        <v>4619</v>
      </c>
      <c r="E13309" s="752" t="s">
        <v>445</v>
      </c>
      <c r="F13309" s="752" t="s">
        <v>1698</v>
      </c>
    </row>
    <row r="13310" spans="2:6" x14ac:dyDescent="0.35">
      <c r="B13310" s="752" t="s">
        <v>1700</v>
      </c>
      <c r="C13310" s="752">
        <v>5570</v>
      </c>
      <c r="D13310" s="343" t="s">
        <v>4618</v>
      </c>
      <c r="E13310" s="752" t="s">
        <v>445</v>
      </c>
      <c r="F13310" s="752" t="s">
        <v>1698</v>
      </c>
    </row>
    <row r="13311" spans="2:6" x14ac:dyDescent="0.35">
      <c r="B13311" s="752" t="s">
        <v>1700</v>
      </c>
      <c r="C13311" s="752">
        <v>5570</v>
      </c>
      <c r="D13311" s="343" t="s">
        <v>4617</v>
      </c>
      <c r="E13311" s="752" t="s">
        <v>445</v>
      </c>
      <c r="F13311" s="752" t="s">
        <v>1698</v>
      </c>
    </row>
    <row r="13312" spans="2:6" x14ac:dyDescent="0.35">
      <c r="B13312" s="752" t="s">
        <v>1700</v>
      </c>
      <c r="C13312" s="752">
        <v>5570</v>
      </c>
      <c r="D13312" s="343" t="s">
        <v>4616</v>
      </c>
      <c r="E13312" s="752" t="s">
        <v>445</v>
      </c>
      <c r="F13312" s="752" t="s">
        <v>1698</v>
      </c>
    </row>
    <row r="13313" spans="2:6" x14ac:dyDescent="0.35">
      <c r="B13313" s="752" t="s">
        <v>1700</v>
      </c>
      <c r="C13313" s="752">
        <v>5570</v>
      </c>
      <c r="D13313" s="343" t="s">
        <v>4615</v>
      </c>
      <c r="E13313" s="752" t="s">
        <v>445</v>
      </c>
      <c r="F13313" s="752" t="s">
        <v>1698</v>
      </c>
    </row>
    <row r="13314" spans="2:6" x14ac:dyDescent="0.35">
      <c r="B13314" s="752" t="s">
        <v>1700</v>
      </c>
      <c r="C13314" s="752">
        <v>5571</v>
      </c>
      <c r="D13314" s="343" t="s">
        <v>4614</v>
      </c>
      <c r="E13314" s="752" t="s">
        <v>445</v>
      </c>
      <c r="F13314" s="752" t="s">
        <v>1698</v>
      </c>
    </row>
    <row r="13315" spans="2:6" x14ac:dyDescent="0.35">
      <c r="B13315" s="752" t="s">
        <v>1700</v>
      </c>
      <c r="C13315" s="752">
        <v>5571</v>
      </c>
      <c r="D13315" s="343" t="s">
        <v>4613</v>
      </c>
      <c r="E13315" s="752" t="s">
        <v>445</v>
      </c>
      <c r="F13315" s="752" t="s">
        <v>1698</v>
      </c>
    </row>
    <row r="13316" spans="2:6" x14ac:dyDescent="0.35">
      <c r="B13316" s="752" t="s">
        <v>1700</v>
      </c>
      <c r="C13316" s="752">
        <v>5571</v>
      </c>
      <c r="D13316" s="343" t="s">
        <v>4612</v>
      </c>
      <c r="E13316" s="752" t="s">
        <v>445</v>
      </c>
      <c r="F13316" s="752" t="s">
        <v>1698</v>
      </c>
    </row>
    <row r="13317" spans="2:6" x14ac:dyDescent="0.35">
      <c r="B13317" s="752" t="s">
        <v>1700</v>
      </c>
      <c r="C13317" s="752">
        <v>5571</v>
      </c>
      <c r="D13317" s="343" t="s">
        <v>4611</v>
      </c>
      <c r="E13317" s="752" t="s">
        <v>445</v>
      </c>
      <c r="F13317" s="752" t="s">
        <v>1698</v>
      </c>
    </row>
    <row r="13318" spans="2:6" x14ac:dyDescent="0.35">
      <c r="B13318" s="752" t="s">
        <v>1700</v>
      </c>
      <c r="C13318" s="752">
        <v>5571</v>
      </c>
      <c r="D13318" s="343" t="s">
        <v>4610</v>
      </c>
      <c r="E13318" s="752" t="s">
        <v>445</v>
      </c>
      <c r="F13318" s="752" t="s">
        <v>1698</v>
      </c>
    </row>
    <row r="13319" spans="2:6" x14ac:dyDescent="0.35">
      <c r="B13319" s="752" t="s">
        <v>1700</v>
      </c>
      <c r="C13319" s="752">
        <v>5571</v>
      </c>
      <c r="D13319" s="343" t="s">
        <v>4609</v>
      </c>
      <c r="E13319" s="752" t="s">
        <v>445</v>
      </c>
      <c r="F13319" s="752" t="s">
        <v>1698</v>
      </c>
    </row>
    <row r="13320" spans="2:6" x14ac:dyDescent="0.35">
      <c r="B13320" s="752" t="s">
        <v>1700</v>
      </c>
      <c r="C13320" s="752">
        <v>5571</v>
      </c>
      <c r="D13320" s="343" t="s">
        <v>4608</v>
      </c>
      <c r="E13320" s="752" t="s">
        <v>445</v>
      </c>
      <c r="F13320" s="752" t="s">
        <v>1698</v>
      </c>
    </row>
    <row r="13321" spans="2:6" x14ac:dyDescent="0.35">
      <c r="B13321" s="752" t="s">
        <v>1700</v>
      </c>
      <c r="C13321" s="752">
        <v>5571</v>
      </c>
      <c r="D13321" s="343" t="s">
        <v>4607</v>
      </c>
      <c r="E13321" s="752" t="s">
        <v>445</v>
      </c>
      <c r="F13321" s="752" t="s">
        <v>1698</v>
      </c>
    </row>
    <row r="13322" spans="2:6" x14ac:dyDescent="0.35">
      <c r="B13322" s="752" t="s">
        <v>1700</v>
      </c>
      <c r="C13322" s="752">
        <v>5571</v>
      </c>
      <c r="D13322" s="343" t="s">
        <v>4606</v>
      </c>
      <c r="E13322" s="752" t="s">
        <v>445</v>
      </c>
      <c r="F13322" s="752" t="s">
        <v>1698</v>
      </c>
    </row>
    <row r="13323" spans="2:6" x14ac:dyDescent="0.35">
      <c r="B13323" s="752" t="s">
        <v>1700</v>
      </c>
      <c r="C13323" s="752">
        <v>5571</v>
      </c>
      <c r="D13323" s="343" t="s">
        <v>4605</v>
      </c>
      <c r="E13323" s="752" t="s">
        <v>445</v>
      </c>
      <c r="F13323" s="752" t="s">
        <v>1698</v>
      </c>
    </row>
    <row r="13324" spans="2:6" x14ac:dyDescent="0.35">
      <c r="B13324" s="752" t="s">
        <v>1700</v>
      </c>
      <c r="C13324" s="752">
        <v>5572</v>
      </c>
      <c r="D13324" s="343" t="s">
        <v>4604</v>
      </c>
      <c r="E13324" s="752" t="s">
        <v>445</v>
      </c>
      <c r="F13324" s="752" t="s">
        <v>1698</v>
      </c>
    </row>
    <row r="13325" spans="2:6" x14ac:dyDescent="0.35">
      <c r="B13325" s="752" t="s">
        <v>1700</v>
      </c>
      <c r="C13325" s="752">
        <v>5573</v>
      </c>
      <c r="D13325" s="343" t="s">
        <v>4603</v>
      </c>
      <c r="E13325" s="752" t="s">
        <v>445</v>
      </c>
      <c r="F13325" s="752" t="s">
        <v>1698</v>
      </c>
    </row>
    <row r="13326" spans="2:6" x14ac:dyDescent="0.35">
      <c r="B13326" s="752" t="s">
        <v>1700</v>
      </c>
      <c r="C13326" s="752">
        <v>5573</v>
      </c>
      <c r="D13326" s="343" t="s">
        <v>4602</v>
      </c>
      <c r="E13326" s="752" t="s">
        <v>445</v>
      </c>
      <c r="F13326" s="752" t="s">
        <v>1698</v>
      </c>
    </row>
    <row r="13327" spans="2:6" x14ac:dyDescent="0.35">
      <c r="B13327" s="752" t="s">
        <v>1700</v>
      </c>
      <c r="C13327" s="752">
        <v>5573</v>
      </c>
      <c r="D13327" s="343" t="s">
        <v>2573</v>
      </c>
      <c r="E13327" s="752" t="s">
        <v>445</v>
      </c>
      <c r="F13327" s="752" t="s">
        <v>1698</v>
      </c>
    </row>
    <row r="13328" spans="2:6" x14ac:dyDescent="0.35">
      <c r="B13328" s="752" t="s">
        <v>1700</v>
      </c>
      <c r="C13328" s="752">
        <v>5573</v>
      </c>
      <c r="D13328" s="343" t="s">
        <v>4601</v>
      </c>
      <c r="E13328" s="752" t="s">
        <v>445</v>
      </c>
      <c r="F13328" s="752" t="s">
        <v>1698</v>
      </c>
    </row>
    <row r="13329" spans="2:6" x14ac:dyDescent="0.35">
      <c r="B13329" s="752" t="s">
        <v>1700</v>
      </c>
      <c r="C13329" s="752">
        <v>5573</v>
      </c>
      <c r="D13329" s="343" t="s">
        <v>4600</v>
      </c>
      <c r="E13329" s="752" t="s">
        <v>445</v>
      </c>
      <c r="F13329" s="752" t="s">
        <v>1698</v>
      </c>
    </row>
    <row r="13330" spans="2:6" x14ac:dyDescent="0.35">
      <c r="B13330" s="752" t="s">
        <v>1700</v>
      </c>
      <c r="C13330" s="752">
        <v>5573</v>
      </c>
      <c r="D13330" s="343" t="s">
        <v>4599</v>
      </c>
      <c r="E13330" s="752" t="s">
        <v>445</v>
      </c>
      <c r="F13330" s="752" t="s">
        <v>1698</v>
      </c>
    </row>
    <row r="13331" spans="2:6" x14ac:dyDescent="0.35">
      <c r="B13331" s="752" t="s">
        <v>1700</v>
      </c>
      <c r="C13331" s="752">
        <v>5573</v>
      </c>
      <c r="D13331" s="343" t="s">
        <v>4598</v>
      </c>
      <c r="E13331" s="752" t="s">
        <v>445</v>
      </c>
      <c r="F13331" s="752" t="s">
        <v>1698</v>
      </c>
    </row>
    <row r="13332" spans="2:6" x14ac:dyDescent="0.35">
      <c r="B13332" s="752" t="s">
        <v>1700</v>
      </c>
      <c r="C13332" s="752">
        <v>5573</v>
      </c>
      <c r="D13332" s="343" t="s">
        <v>4597</v>
      </c>
      <c r="E13332" s="752" t="s">
        <v>445</v>
      </c>
      <c r="F13332" s="752" t="s">
        <v>1698</v>
      </c>
    </row>
    <row r="13333" spans="2:6" x14ac:dyDescent="0.35">
      <c r="B13333" s="752" t="s">
        <v>1700</v>
      </c>
      <c r="C13333" s="752">
        <v>5573</v>
      </c>
      <c r="D13333" s="343" t="s">
        <v>4596</v>
      </c>
      <c r="E13333" s="752" t="s">
        <v>445</v>
      </c>
      <c r="F13333" s="752" t="s">
        <v>1698</v>
      </c>
    </row>
    <row r="13334" spans="2:6" x14ac:dyDescent="0.35">
      <c r="B13334" s="752" t="s">
        <v>1700</v>
      </c>
      <c r="C13334" s="752">
        <v>5573</v>
      </c>
      <c r="D13334" s="343" t="s">
        <v>4595</v>
      </c>
      <c r="E13334" s="752" t="s">
        <v>445</v>
      </c>
      <c r="F13334" s="752" t="s">
        <v>1698</v>
      </c>
    </row>
    <row r="13335" spans="2:6" x14ac:dyDescent="0.35">
      <c r="B13335" s="752" t="s">
        <v>1700</v>
      </c>
      <c r="C13335" s="752">
        <v>5575</v>
      </c>
      <c r="D13335" s="343" t="s">
        <v>4594</v>
      </c>
      <c r="E13335" s="752" t="s">
        <v>445</v>
      </c>
      <c r="F13335" s="752" t="s">
        <v>1698</v>
      </c>
    </row>
    <row r="13336" spans="2:6" x14ac:dyDescent="0.35">
      <c r="B13336" s="752" t="s">
        <v>1700</v>
      </c>
      <c r="C13336" s="752">
        <v>5575</v>
      </c>
      <c r="D13336" s="343" t="s">
        <v>3882</v>
      </c>
      <c r="E13336" s="752" t="s">
        <v>445</v>
      </c>
      <c r="F13336" s="752" t="s">
        <v>1698</v>
      </c>
    </row>
    <row r="13337" spans="2:6" x14ac:dyDescent="0.35">
      <c r="B13337" s="752" t="s">
        <v>1700</v>
      </c>
      <c r="C13337" s="752">
        <v>5575</v>
      </c>
      <c r="D13337" s="343" t="s">
        <v>4593</v>
      </c>
      <c r="E13337" s="752" t="s">
        <v>445</v>
      </c>
      <c r="F13337" s="752" t="s">
        <v>1698</v>
      </c>
    </row>
    <row r="13338" spans="2:6" x14ac:dyDescent="0.35">
      <c r="B13338" s="752" t="s">
        <v>1700</v>
      </c>
      <c r="C13338" s="752">
        <v>5575</v>
      </c>
      <c r="D13338" s="343" t="s">
        <v>4592</v>
      </c>
      <c r="E13338" s="752" t="s">
        <v>445</v>
      </c>
      <c r="F13338" s="752" t="s">
        <v>1698</v>
      </c>
    </row>
    <row r="13339" spans="2:6" x14ac:dyDescent="0.35">
      <c r="B13339" s="752" t="s">
        <v>1700</v>
      </c>
      <c r="C13339" s="752">
        <v>5575</v>
      </c>
      <c r="D13339" s="343" t="s">
        <v>4591</v>
      </c>
      <c r="E13339" s="752" t="s">
        <v>445</v>
      </c>
      <c r="F13339" s="752" t="s">
        <v>1698</v>
      </c>
    </row>
    <row r="13340" spans="2:6" x14ac:dyDescent="0.35">
      <c r="B13340" s="752" t="s">
        <v>1700</v>
      </c>
      <c r="C13340" s="752">
        <v>5575</v>
      </c>
      <c r="D13340" s="343" t="s">
        <v>2198</v>
      </c>
      <c r="E13340" s="752" t="s">
        <v>445</v>
      </c>
      <c r="F13340" s="752" t="s">
        <v>1698</v>
      </c>
    </row>
    <row r="13341" spans="2:6" x14ac:dyDescent="0.35">
      <c r="B13341" s="752" t="s">
        <v>1700</v>
      </c>
      <c r="C13341" s="752">
        <v>5575</v>
      </c>
      <c r="D13341" s="343" t="s">
        <v>4590</v>
      </c>
      <c r="E13341" s="752" t="s">
        <v>445</v>
      </c>
      <c r="F13341" s="752" t="s">
        <v>1698</v>
      </c>
    </row>
    <row r="13342" spans="2:6" x14ac:dyDescent="0.35">
      <c r="B13342" s="752" t="s">
        <v>1700</v>
      </c>
      <c r="C13342" s="752">
        <v>5575</v>
      </c>
      <c r="D13342" s="343" t="s">
        <v>4589</v>
      </c>
      <c r="E13342" s="752" t="s">
        <v>445</v>
      </c>
      <c r="F13342" s="752" t="s">
        <v>1698</v>
      </c>
    </row>
    <row r="13343" spans="2:6" x14ac:dyDescent="0.35">
      <c r="B13343" s="752" t="s">
        <v>1700</v>
      </c>
      <c r="C13343" s="752">
        <v>5575</v>
      </c>
      <c r="D13343" s="343" t="s">
        <v>4588</v>
      </c>
      <c r="E13343" s="752" t="s">
        <v>445</v>
      </c>
      <c r="F13343" s="752" t="s">
        <v>1698</v>
      </c>
    </row>
    <row r="13344" spans="2:6" x14ac:dyDescent="0.35">
      <c r="B13344" s="752" t="s">
        <v>1700</v>
      </c>
      <c r="C13344" s="752">
        <v>5575</v>
      </c>
      <c r="D13344" s="343" t="s">
        <v>4587</v>
      </c>
      <c r="E13344" s="752" t="s">
        <v>445</v>
      </c>
      <c r="F13344" s="752" t="s">
        <v>1698</v>
      </c>
    </row>
    <row r="13345" spans="2:6" x14ac:dyDescent="0.35">
      <c r="B13345" s="752" t="s">
        <v>1700</v>
      </c>
      <c r="C13345" s="752">
        <v>5575</v>
      </c>
      <c r="D13345" s="343" t="s">
        <v>4586</v>
      </c>
      <c r="E13345" s="752" t="s">
        <v>445</v>
      </c>
      <c r="F13345" s="752" t="s">
        <v>1698</v>
      </c>
    </row>
    <row r="13346" spans="2:6" x14ac:dyDescent="0.35">
      <c r="B13346" s="752" t="s">
        <v>1700</v>
      </c>
      <c r="C13346" s="752">
        <v>5575</v>
      </c>
      <c r="D13346" s="343" t="s">
        <v>4585</v>
      </c>
      <c r="E13346" s="752" t="s">
        <v>445</v>
      </c>
      <c r="F13346" s="752" t="s">
        <v>1698</v>
      </c>
    </row>
    <row r="13347" spans="2:6" x14ac:dyDescent="0.35">
      <c r="B13347" s="752" t="s">
        <v>1700</v>
      </c>
      <c r="C13347" s="752">
        <v>5575</v>
      </c>
      <c r="D13347" s="343" t="s">
        <v>4584</v>
      </c>
      <c r="E13347" s="752" t="s">
        <v>445</v>
      </c>
      <c r="F13347" s="752" t="s">
        <v>1698</v>
      </c>
    </row>
    <row r="13348" spans="2:6" x14ac:dyDescent="0.35">
      <c r="B13348" s="752" t="s">
        <v>1700</v>
      </c>
      <c r="C13348" s="752">
        <v>5576</v>
      </c>
      <c r="D13348" s="343" t="s">
        <v>4583</v>
      </c>
      <c r="E13348" s="752" t="s">
        <v>445</v>
      </c>
      <c r="F13348" s="752" t="s">
        <v>1698</v>
      </c>
    </row>
    <row r="13349" spans="2:6" x14ac:dyDescent="0.35">
      <c r="B13349" s="752" t="s">
        <v>1700</v>
      </c>
      <c r="C13349" s="752">
        <v>5576</v>
      </c>
      <c r="D13349" s="343" t="s">
        <v>4582</v>
      </c>
      <c r="E13349" s="752" t="s">
        <v>445</v>
      </c>
      <c r="F13349" s="752" t="s">
        <v>1698</v>
      </c>
    </row>
    <row r="13350" spans="2:6" x14ac:dyDescent="0.35">
      <c r="B13350" s="752" t="s">
        <v>1700</v>
      </c>
      <c r="C13350" s="752">
        <v>5576</v>
      </c>
      <c r="D13350" s="343" t="s">
        <v>4581</v>
      </c>
      <c r="E13350" s="752" t="s">
        <v>445</v>
      </c>
      <c r="F13350" s="752" t="s">
        <v>1698</v>
      </c>
    </row>
    <row r="13351" spans="2:6" x14ac:dyDescent="0.35">
      <c r="B13351" s="752" t="s">
        <v>1700</v>
      </c>
      <c r="C13351" s="752">
        <v>5577</v>
      </c>
      <c r="D13351" s="343" t="s">
        <v>4580</v>
      </c>
      <c r="E13351" s="752" t="s">
        <v>445</v>
      </c>
      <c r="F13351" s="752" t="s">
        <v>1698</v>
      </c>
    </row>
    <row r="13352" spans="2:6" x14ac:dyDescent="0.35">
      <c r="B13352" s="752" t="s">
        <v>1700</v>
      </c>
      <c r="C13352" s="752">
        <v>5577</v>
      </c>
      <c r="D13352" s="343" t="s">
        <v>4579</v>
      </c>
      <c r="E13352" s="752" t="s">
        <v>445</v>
      </c>
      <c r="F13352" s="752" t="s">
        <v>1698</v>
      </c>
    </row>
    <row r="13353" spans="2:6" x14ac:dyDescent="0.35">
      <c r="B13353" s="752" t="s">
        <v>1700</v>
      </c>
      <c r="C13353" s="752">
        <v>5577</v>
      </c>
      <c r="D13353" s="343" t="s">
        <v>4578</v>
      </c>
      <c r="E13353" s="752" t="s">
        <v>445</v>
      </c>
      <c r="F13353" s="752" t="s">
        <v>1698</v>
      </c>
    </row>
    <row r="13354" spans="2:6" x14ac:dyDescent="0.35">
      <c r="B13354" s="752" t="s">
        <v>1700</v>
      </c>
      <c r="C13354" s="752">
        <v>5577</v>
      </c>
      <c r="D13354" s="343" t="s">
        <v>4577</v>
      </c>
      <c r="E13354" s="752" t="s">
        <v>445</v>
      </c>
      <c r="F13354" s="752" t="s">
        <v>1698</v>
      </c>
    </row>
    <row r="13355" spans="2:6" x14ac:dyDescent="0.35">
      <c r="B13355" s="752" t="s">
        <v>1700</v>
      </c>
      <c r="C13355" s="752">
        <v>5577</v>
      </c>
      <c r="D13355" s="343" t="s">
        <v>4576</v>
      </c>
      <c r="E13355" s="752" t="s">
        <v>445</v>
      </c>
      <c r="F13355" s="752" t="s">
        <v>1698</v>
      </c>
    </row>
    <row r="13356" spans="2:6" x14ac:dyDescent="0.35">
      <c r="B13356" s="752" t="s">
        <v>1700</v>
      </c>
      <c r="C13356" s="752">
        <v>5577</v>
      </c>
      <c r="D13356" s="343" t="s">
        <v>4575</v>
      </c>
      <c r="E13356" s="752" t="s">
        <v>445</v>
      </c>
      <c r="F13356" s="752" t="s">
        <v>1698</v>
      </c>
    </row>
    <row r="13357" spans="2:6" x14ac:dyDescent="0.35">
      <c r="B13357" s="752" t="s">
        <v>1700</v>
      </c>
      <c r="C13357" s="752">
        <v>5580</v>
      </c>
      <c r="D13357" s="343" t="s">
        <v>4574</v>
      </c>
      <c r="E13357" s="752" t="s">
        <v>445</v>
      </c>
      <c r="F13357" s="752" t="s">
        <v>1698</v>
      </c>
    </row>
    <row r="13358" spans="2:6" x14ac:dyDescent="0.35">
      <c r="B13358" s="752" t="s">
        <v>1700</v>
      </c>
      <c r="C13358" s="752">
        <v>5580</v>
      </c>
      <c r="D13358" s="343" t="s">
        <v>4573</v>
      </c>
      <c r="E13358" s="752" t="s">
        <v>445</v>
      </c>
      <c r="F13358" s="752" t="s">
        <v>1698</v>
      </c>
    </row>
    <row r="13359" spans="2:6" x14ac:dyDescent="0.35">
      <c r="B13359" s="752" t="s">
        <v>1700</v>
      </c>
      <c r="C13359" s="752">
        <v>5581</v>
      </c>
      <c r="D13359" s="343" t="s">
        <v>4572</v>
      </c>
      <c r="E13359" s="752" t="s">
        <v>445</v>
      </c>
      <c r="F13359" s="752" t="s">
        <v>1698</v>
      </c>
    </row>
    <row r="13360" spans="2:6" x14ac:dyDescent="0.35">
      <c r="B13360" s="752" t="s">
        <v>1700</v>
      </c>
      <c r="C13360" s="752">
        <v>5581</v>
      </c>
      <c r="D13360" s="343" t="s">
        <v>4571</v>
      </c>
      <c r="E13360" s="752" t="s">
        <v>445</v>
      </c>
      <c r="F13360" s="752" t="s">
        <v>1698</v>
      </c>
    </row>
    <row r="13361" spans="2:6" x14ac:dyDescent="0.35">
      <c r="B13361" s="752" t="s">
        <v>1700</v>
      </c>
      <c r="C13361" s="752">
        <v>5582</v>
      </c>
      <c r="D13361" s="343" t="s">
        <v>4570</v>
      </c>
      <c r="E13361" s="752" t="s">
        <v>445</v>
      </c>
      <c r="F13361" s="752" t="s">
        <v>1698</v>
      </c>
    </row>
    <row r="13362" spans="2:6" x14ac:dyDescent="0.35">
      <c r="B13362" s="752" t="s">
        <v>1700</v>
      </c>
      <c r="C13362" s="752">
        <v>5583</v>
      </c>
      <c r="D13362" s="343" t="s">
        <v>4569</v>
      </c>
      <c r="E13362" s="752" t="s">
        <v>445</v>
      </c>
      <c r="F13362" s="752" t="s">
        <v>1698</v>
      </c>
    </row>
    <row r="13363" spans="2:6" x14ac:dyDescent="0.35">
      <c r="B13363" s="752" t="s">
        <v>1700</v>
      </c>
      <c r="C13363" s="752">
        <v>5583</v>
      </c>
      <c r="D13363" s="343" t="s">
        <v>4568</v>
      </c>
      <c r="E13363" s="752" t="s">
        <v>445</v>
      </c>
      <c r="F13363" s="752" t="s">
        <v>1698</v>
      </c>
    </row>
    <row r="13364" spans="2:6" x14ac:dyDescent="0.35">
      <c r="B13364" s="752" t="s">
        <v>1700</v>
      </c>
      <c r="C13364" s="752">
        <v>5583</v>
      </c>
      <c r="D13364" s="343" t="s">
        <v>4567</v>
      </c>
      <c r="E13364" s="752" t="s">
        <v>445</v>
      </c>
      <c r="F13364" s="752" t="s">
        <v>1698</v>
      </c>
    </row>
    <row r="13365" spans="2:6" x14ac:dyDescent="0.35">
      <c r="B13365" s="752" t="s">
        <v>1700</v>
      </c>
      <c r="C13365" s="752">
        <v>5600</v>
      </c>
      <c r="D13365" s="343" t="s">
        <v>4566</v>
      </c>
      <c r="E13365" s="752" t="s">
        <v>445</v>
      </c>
      <c r="F13365" s="752" t="s">
        <v>1698</v>
      </c>
    </row>
    <row r="13366" spans="2:6" x14ac:dyDescent="0.35">
      <c r="B13366" s="752" t="s">
        <v>1700</v>
      </c>
      <c r="C13366" s="752">
        <v>5600</v>
      </c>
      <c r="D13366" s="343" t="s">
        <v>4565</v>
      </c>
      <c r="E13366" s="752" t="s">
        <v>445</v>
      </c>
      <c r="F13366" s="752" t="s">
        <v>1698</v>
      </c>
    </row>
    <row r="13367" spans="2:6" x14ac:dyDescent="0.35">
      <c r="B13367" s="752" t="s">
        <v>1700</v>
      </c>
      <c r="C13367" s="752">
        <v>5601</v>
      </c>
      <c r="D13367" s="343" t="s">
        <v>4564</v>
      </c>
      <c r="E13367" s="752" t="s">
        <v>445</v>
      </c>
      <c r="F13367" s="752" t="s">
        <v>1698</v>
      </c>
    </row>
    <row r="13368" spans="2:6" x14ac:dyDescent="0.35">
      <c r="B13368" s="752" t="s">
        <v>1700</v>
      </c>
      <c r="C13368" s="752">
        <v>5601</v>
      </c>
      <c r="D13368" s="343" t="s">
        <v>4563</v>
      </c>
      <c r="E13368" s="752" t="s">
        <v>445</v>
      </c>
      <c r="F13368" s="752" t="s">
        <v>1698</v>
      </c>
    </row>
    <row r="13369" spans="2:6" x14ac:dyDescent="0.35">
      <c r="B13369" s="752" t="s">
        <v>1700</v>
      </c>
      <c r="C13369" s="752">
        <v>5601</v>
      </c>
      <c r="D13369" s="343" t="s">
        <v>4562</v>
      </c>
      <c r="E13369" s="752" t="s">
        <v>445</v>
      </c>
      <c r="F13369" s="752" t="s">
        <v>1698</v>
      </c>
    </row>
    <row r="13370" spans="2:6" x14ac:dyDescent="0.35">
      <c r="B13370" s="752" t="s">
        <v>1700</v>
      </c>
      <c r="C13370" s="752">
        <v>5601</v>
      </c>
      <c r="D13370" s="343" t="s">
        <v>4561</v>
      </c>
      <c r="E13370" s="752" t="s">
        <v>445</v>
      </c>
      <c r="F13370" s="752" t="s">
        <v>1698</v>
      </c>
    </row>
    <row r="13371" spans="2:6" x14ac:dyDescent="0.35">
      <c r="B13371" s="752" t="s">
        <v>1700</v>
      </c>
      <c r="C13371" s="752">
        <v>5601</v>
      </c>
      <c r="D13371" s="343" t="s">
        <v>4560</v>
      </c>
      <c r="E13371" s="752" t="s">
        <v>445</v>
      </c>
      <c r="F13371" s="752" t="s">
        <v>1698</v>
      </c>
    </row>
    <row r="13372" spans="2:6" x14ac:dyDescent="0.35">
      <c r="B13372" s="752" t="s">
        <v>1700</v>
      </c>
      <c r="C13372" s="752">
        <v>5601</v>
      </c>
      <c r="D13372" s="343" t="s">
        <v>4559</v>
      </c>
      <c r="E13372" s="752" t="s">
        <v>445</v>
      </c>
      <c r="F13372" s="752" t="s">
        <v>1698</v>
      </c>
    </row>
    <row r="13373" spans="2:6" x14ac:dyDescent="0.35">
      <c r="B13373" s="752" t="s">
        <v>1700</v>
      </c>
      <c r="C13373" s="752">
        <v>5601</v>
      </c>
      <c r="D13373" s="343" t="s">
        <v>4558</v>
      </c>
      <c r="E13373" s="752" t="s">
        <v>445</v>
      </c>
      <c r="F13373" s="752" t="s">
        <v>1698</v>
      </c>
    </row>
    <row r="13374" spans="2:6" x14ac:dyDescent="0.35">
      <c r="B13374" s="752" t="s">
        <v>1700</v>
      </c>
      <c r="C13374" s="752">
        <v>5601</v>
      </c>
      <c r="D13374" s="343" t="s">
        <v>4557</v>
      </c>
      <c r="E13374" s="752" t="s">
        <v>445</v>
      </c>
      <c r="F13374" s="752" t="s">
        <v>1698</v>
      </c>
    </row>
    <row r="13375" spans="2:6" x14ac:dyDescent="0.35">
      <c r="B13375" s="752" t="s">
        <v>1700</v>
      </c>
      <c r="C13375" s="752">
        <v>5601</v>
      </c>
      <c r="D13375" s="343" t="s">
        <v>4556</v>
      </c>
      <c r="E13375" s="752" t="s">
        <v>445</v>
      </c>
      <c r="F13375" s="752" t="s">
        <v>1698</v>
      </c>
    </row>
    <row r="13376" spans="2:6" x14ac:dyDescent="0.35">
      <c r="B13376" s="752" t="s">
        <v>1700</v>
      </c>
      <c r="C13376" s="752">
        <v>5602</v>
      </c>
      <c r="D13376" s="343" t="s">
        <v>4555</v>
      </c>
      <c r="E13376" s="752" t="s">
        <v>445</v>
      </c>
      <c r="F13376" s="752" t="s">
        <v>1698</v>
      </c>
    </row>
    <row r="13377" spans="2:6" x14ac:dyDescent="0.35">
      <c r="B13377" s="752" t="s">
        <v>1700</v>
      </c>
      <c r="C13377" s="752">
        <v>5602</v>
      </c>
      <c r="D13377" s="343" t="s">
        <v>4554</v>
      </c>
      <c r="E13377" s="752" t="s">
        <v>445</v>
      </c>
      <c r="F13377" s="752" t="s">
        <v>1698</v>
      </c>
    </row>
    <row r="13378" spans="2:6" x14ac:dyDescent="0.35">
      <c r="B13378" s="752" t="s">
        <v>1700</v>
      </c>
      <c r="C13378" s="752">
        <v>5602</v>
      </c>
      <c r="D13378" s="343" t="s">
        <v>4553</v>
      </c>
      <c r="E13378" s="752" t="s">
        <v>445</v>
      </c>
      <c r="F13378" s="752" t="s">
        <v>1698</v>
      </c>
    </row>
    <row r="13379" spans="2:6" x14ac:dyDescent="0.35">
      <c r="B13379" s="752" t="s">
        <v>1700</v>
      </c>
      <c r="C13379" s="752">
        <v>5602</v>
      </c>
      <c r="D13379" s="343" t="s">
        <v>4552</v>
      </c>
      <c r="E13379" s="752" t="s">
        <v>445</v>
      </c>
      <c r="F13379" s="752" t="s">
        <v>1698</v>
      </c>
    </row>
    <row r="13380" spans="2:6" x14ac:dyDescent="0.35">
      <c r="B13380" s="752" t="s">
        <v>1700</v>
      </c>
      <c r="C13380" s="752">
        <v>5602</v>
      </c>
      <c r="D13380" s="343" t="s">
        <v>4551</v>
      </c>
      <c r="E13380" s="752" t="s">
        <v>445</v>
      </c>
      <c r="F13380" s="752" t="s">
        <v>1698</v>
      </c>
    </row>
    <row r="13381" spans="2:6" x14ac:dyDescent="0.35">
      <c r="B13381" s="752" t="s">
        <v>1700</v>
      </c>
      <c r="C13381" s="752">
        <v>5602</v>
      </c>
      <c r="D13381" s="343" t="s">
        <v>4550</v>
      </c>
      <c r="E13381" s="752" t="s">
        <v>445</v>
      </c>
      <c r="F13381" s="752" t="s">
        <v>1698</v>
      </c>
    </row>
    <row r="13382" spans="2:6" x14ac:dyDescent="0.35">
      <c r="B13382" s="752" t="s">
        <v>1700</v>
      </c>
      <c r="C13382" s="752">
        <v>5602</v>
      </c>
      <c r="D13382" s="343" t="s">
        <v>4549</v>
      </c>
      <c r="E13382" s="752" t="s">
        <v>445</v>
      </c>
      <c r="F13382" s="752" t="s">
        <v>1698</v>
      </c>
    </row>
    <row r="13383" spans="2:6" x14ac:dyDescent="0.35">
      <c r="B13383" s="752" t="s">
        <v>1700</v>
      </c>
      <c r="C13383" s="752">
        <v>5602</v>
      </c>
      <c r="D13383" s="343" t="s">
        <v>4548</v>
      </c>
      <c r="E13383" s="752" t="s">
        <v>445</v>
      </c>
      <c r="F13383" s="752" t="s">
        <v>1698</v>
      </c>
    </row>
    <row r="13384" spans="2:6" x14ac:dyDescent="0.35">
      <c r="B13384" s="752" t="s">
        <v>1700</v>
      </c>
      <c r="C13384" s="752">
        <v>5603</v>
      </c>
      <c r="D13384" s="343" t="s">
        <v>4547</v>
      </c>
      <c r="E13384" s="752" t="s">
        <v>445</v>
      </c>
      <c r="F13384" s="752" t="s">
        <v>1698</v>
      </c>
    </row>
    <row r="13385" spans="2:6" x14ac:dyDescent="0.35">
      <c r="B13385" s="752" t="s">
        <v>1700</v>
      </c>
      <c r="C13385" s="752">
        <v>5603</v>
      </c>
      <c r="D13385" s="343" t="s">
        <v>4546</v>
      </c>
      <c r="E13385" s="752" t="s">
        <v>445</v>
      </c>
      <c r="F13385" s="752" t="s">
        <v>1698</v>
      </c>
    </row>
    <row r="13386" spans="2:6" x14ac:dyDescent="0.35">
      <c r="B13386" s="752" t="s">
        <v>1700</v>
      </c>
      <c r="C13386" s="752">
        <v>5603</v>
      </c>
      <c r="D13386" s="343" t="s">
        <v>4545</v>
      </c>
      <c r="E13386" s="752" t="s">
        <v>445</v>
      </c>
      <c r="F13386" s="752" t="s">
        <v>1698</v>
      </c>
    </row>
    <row r="13387" spans="2:6" x14ac:dyDescent="0.35">
      <c r="B13387" s="752" t="s">
        <v>1700</v>
      </c>
      <c r="C13387" s="752">
        <v>5603</v>
      </c>
      <c r="D13387" s="343" t="s">
        <v>4544</v>
      </c>
      <c r="E13387" s="752" t="s">
        <v>445</v>
      </c>
      <c r="F13387" s="752" t="s">
        <v>1698</v>
      </c>
    </row>
    <row r="13388" spans="2:6" x14ac:dyDescent="0.35">
      <c r="B13388" s="752" t="s">
        <v>1700</v>
      </c>
      <c r="C13388" s="752">
        <v>5604</v>
      </c>
      <c r="D13388" s="343" t="s">
        <v>4543</v>
      </c>
      <c r="E13388" s="752" t="s">
        <v>445</v>
      </c>
      <c r="F13388" s="752" t="s">
        <v>1698</v>
      </c>
    </row>
    <row r="13389" spans="2:6" x14ac:dyDescent="0.35">
      <c r="B13389" s="752" t="s">
        <v>1700</v>
      </c>
      <c r="C13389" s="752">
        <v>5605</v>
      </c>
      <c r="D13389" s="343" t="s">
        <v>4100</v>
      </c>
      <c r="E13389" s="752" t="s">
        <v>445</v>
      </c>
      <c r="F13389" s="752" t="s">
        <v>1698</v>
      </c>
    </row>
    <row r="13390" spans="2:6" x14ac:dyDescent="0.35">
      <c r="B13390" s="752" t="s">
        <v>1700</v>
      </c>
      <c r="C13390" s="752">
        <v>5605</v>
      </c>
      <c r="D13390" s="343" t="s">
        <v>4542</v>
      </c>
      <c r="E13390" s="752" t="s">
        <v>445</v>
      </c>
      <c r="F13390" s="752" t="s">
        <v>1698</v>
      </c>
    </row>
    <row r="13391" spans="2:6" x14ac:dyDescent="0.35">
      <c r="B13391" s="752" t="s">
        <v>1700</v>
      </c>
      <c r="C13391" s="752">
        <v>5606</v>
      </c>
      <c r="D13391" s="343" t="s">
        <v>4513</v>
      </c>
      <c r="E13391" s="752" t="s">
        <v>445</v>
      </c>
      <c r="F13391" s="752" t="s">
        <v>1711</v>
      </c>
    </row>
    <row r="13392" spans="2:6" x14ac:dyDescent="0.35">
      <c r="B13392" s="752" t="s">
        <v>1700</v>
      </c>
      <c r="C13392" s="752">
        <v>5606</v>
      </c>
      <c r="D13392" s="343" t="s">
        <v>4541</v>
      </c>
      <c r="E13392" s="752" t="s">
        <v>445</v>
      </c>
      <c r="F13392" s="752" t="s">
        <v>1698</v>
      </c>
    </row>
    <row r="13393" spans="2:6" x14ac:dyDescent="0.35">
      <c r="B13393" s="752" t="s">
        <v>1700</v>
      </c>
      <c r="C13393" s="752">
        <v>5606</v>
      </c>
      <c r="D13393" s="343" t="s">
        <v>4085</v>
      </c>
      <c r="E13393" s="752" t="s">
        <v>445</v>
      </c>
      <c r="F13393" s="752" t="s">
        <v>1698</v>
      </c>
    </row>
    <row r="13394" spans="2:6" x14ac:dyDescent="0.35">
      <c r="B13394" s="752" t="s">
        <v>1700</v>
      </c>
      <c r="C13394" s="752">
        <v>5607</v>
      </c>
      <c r="D13394" s="343" t="s">
        <v>4540</v>
      </c>
      <c r="E13394" s="752" t="s">
        <v>445</v>
      </c>
      <c r="F13394" s="752" t="s">
        <v>1698</v>
      </c>
    </row>
    <row r="13395" spans="2:6" x14ac:dyDescent="0.35">
      <c r="B13395" s="752" t="s">
        <v>1700</v>
      </c>
      <c r="C13395" s="752">
        <v>5607</v>
      </c>
      <c r="D13395" s="343" t="s">
        <v>4539</v>
      </c>
      <c r="E13395" s="752" t="s">
        <v>445</v>
      </c>
      <c r="F13395" s="752" t="s">
        <v>1698</v>
      </c>
    </row>
    <row r="13396" spans="2:6" x14ac:dyDescent="0.35">
      <c r="B13396" s="752" t="s">
        <v>1700</v>
      </c>
      <c r="C13396" s="752">
        <v>5607</v>
      </c>
      <c r="D13396" s="343" t="s">
        <v>4538</v>
      </c>
      <c r="E13396" s="752" t="s">
        <v>445</v>
      </c>
      <c r="F13396" s="752" t="s">
        <v>1698</v>
      </c>
    </row>
    <row r="13397" spans="2:6" x14ac:dyDescent="0.35">
      <c r="B13397" s="752" t="s">
        <v>1700</v>
      </c>
      <c r="C13397" s="752">
        <v>5607</v>
      </c>
      <c r="D13397" s="343" t="s">
        <v>4537</v>
      </c>
      <c r="E13397" s="752" t="s">
        <v>445</v>
      </c>
      <c r="F13397" s="752" t="s">
        <v>1698</v>
      </c>
    </row>
    <row r="13398" spans="2:6" x14ac:dyDescent="0.35">
      <c r="B13398" s="752" t="s">
        <v>1700</v>
      </c>
      <c r="C13398" s="752">
        <v>5607</v>
      </c>
      <c r="D13398" s="343" t="s">
        <v>4536</v>
      </c>
      <c r="E13398" s="752" t="s">
        <v>445</v>
      </c>
      <c r="F13398" s="752" t="s">
        <v>1698</v>
      </c>
    </row>
    <row r="13399" spans="2:6" x14ac:dyDescent="0.35">
      <c r="B13399" s="752" t="s">
        <v>1700</v>
      </c>
      <c r="C13399" s="752">
        <v>5607</v>
      </c>
      <c r="D13399" s="343" t="s">
        <v>4535</v>
      </c>
      <c r="E13399" s="752" t="s">
        <v>445</v>
      </c>
      <c r="F13399" s="752" t="s">
        <v>1698</v>
      </c>
    </row>
    <row r="13400" spans="2:6" x14ac:dyDescent="0.35">
      <c r="B13400" s="752" t="s">
        <v>1700</v>
      </c>
      <c r="C13400" s="752">
        <v>5607</v>
      </c>
      <c r="D13400" s="343" t="s">
        <v>4534</v>
      </c>
      <c r="E13400" s="752" t="s">
        <v>445</v>
      </c>
      <c r="F13400" s="752" t="s">
        <v>1698</v>
      </c>
    </row>
    <row r="13401" spans="2:6" x14ac:dyDescent="0.35">
      <c r="B13401" s="752" t="s">
        <v>1700</v>
      </c>
      <c r="C13401" s="752">
        <v>5607</v>
      </c>
      <c r="D13401" s="343" t="s">
        <v>4533</v>
      </c>
      <c r="E13401" s="752" t="s">
        <v>445</v>
      </c>
      <c r="F13401" s="752" t="s">
        <v>1698</v>
      </c>
    </row>
    <row r="13402" spans="2:6" x14ac:dyDescent="0.35">
      <c r="B13402" s="752" t="s">
        <v>1700</v>
      </c>
      <c r="C13402" s="752">
        <v>5607</v>
      </c>
      <c r="D13402" s="343" t="s">
        <v>4532</v>
      </c>
      <c r="E13402" s="752" t="s">
        <v>445</v>
      </c>
      <c r="F13402" s="752" t="s">
        <v>1698</v>
      </c>
    </row>
    <row r="13403" spans="2:6" x14ac:dyDescent="0.35">
      <c r="B13403" s="752" t="s">
        <v>1700</v>
      </c>
      <c r="C13403" s="752">
        <v>5607</v>
      </c>
      <c r="D13403" s="343" t="s">
        <v>4531</v>
      </c>
      <c r="E13403" s="752" t="s">
        <v>445</v>
      </c>
      <c r="F13403" s="752" t="s">
        <v>1698</v>
      </c>
    </row>
    <row r="13404" spans="2:6" x14ac:dyDescent="0.35">
      <c r="B13404" s="752" t="s">
        <v>1700</v>
      </c>
      <c r="C13404" s="752">
        <v>5607</v>
      </c>
      <c r="D13404" s="343" t="s">
        <v>4530</v>
      </c>
      <c r="E13404" s="752" t="s">
        <v>445</v>
      </c>
      <c r="F13404" s="752" t="s">
        <v>1698</v>
      </c>
    </row>
    <row r="13405" spans="2:6" x14ac:dyDescent="0.35">
      <c r="B13405" s="752" t="s">
        <v>1700</v>
      </c>
      <c r="C13405" s="752">
        <v>5607</v>
      </c>
      <c r="D13405" s="343" t="s">
        <v>4529</v>
      </c>
      <c r="E13405" s="752" t="s">
        <v>445</v>
      </c>
      <c r="F13405" s="752" t="s">
        <v>1698</v>
      </c>
    </row>
    <row r="13406" spans="2:6" x14ac:dyDescent="0.35">
      <c r="B13406" s="752" t="s">
        <v>1700</v>
      </c>
      <c r="C13406" s="752">
        <v>5607</v>
      </c>
      <c r="D13406" s="343" t="s">
        <v>4528</v>
      </c>
      <c r="E13406" s="752" t="s">
        <v>445</v>
      </c>
      <c r="F13406" s="752" t="s">
        <v>1698</v>
      </c>
    </row>
    <row r="13407" spans="2:6" x14ac:dyDescent="0.35">
      <c r="B13407" s="752" t="s">
        <v>1700</v>
      </c>
      <c r="C13407" s="752">
        <v>5607</v>
      </c>
      <c r="D13407" s="343" t="s">
        <v>4527</v>
      </c>
      <c r="E13407" s="752" t="s">
        <v>445</v>
      </c>
      <c r="F13407" s="752" t="s">
        <v>1698</v>
      </c>
    </row>
    <row r="13408" spans="2:6" x14ac:dyDescent="0.35">
      <c r="B13408" s="752" t="s">
        <v>1700</v>
      </c>
      <c r="C13408" s="752">
        <v>5607</v>
      </c>
      <c r="D13408" s="343" t="s">
        <v>4526</v>
      </c>
      <c r="E13408" s="752" t="s">
        <v>445</v>
      </c>
      <c r="F13408" s="752" t="s">
        <v>1698</v>
      </c>
    </row>
    <row r="13409" spans="2:6" x14ac:dyDescent="0.35">
      <c r="B13409" s="752" t="s">
        <v>1700</v>
      </c>
      <c r="C13409" s="752">
        <v>5607</v>
      </c>
      <c r="D13409" s="343" t="s">
        <v>4525</v>
      </c>
      <c r="E13409" s="752" t="s">
        <v>445</v>
      </c>
      <c r="F13409" s="752" t="s">
        <v>1698</v>
      </c>
    </row>
    <row r="13410" spans="2:6" x14ac:dyDescent="0.35">
      <c r="B13410" s="752" t="s">
        <v>1700</v>
      </c>
      <c r="C13410" s="752">
        <v>5607</v>
      </c>
      <c r="D13410" s="343" t="s">
        <v>4524</v>
      </c>
      <c r="E13410" s="752" t="s">
        <v>445</v>
      </c>
      <c r="F13410" s="752" t="s">
        <v>1698</v>
      </c>
    </row>
    <row r="13411" spans="2:6" x14ac:dyDescent="0.35">
      <c r="B13411" s="752" t="s">
        <v>1700</v>
      </c>
      <c r="C13411" s="752">
        <v>5607</v>
      </c>
      <c r="D13411" s="343" t="s">
        <v>4523</v>
      </c>
      <c r="E13411" s="752" t="s">
        <v>445</v>
      </c>
      <c r="F13411" s="752" t="s">
        <v>1698</v>
      </c>
    </row>
    <row r="13412" spans="2:6" x14ac:dyDescent="0.35">
      <c r="B13412" s="752" t="s">
        <v>1700</v>
      </c>
      <c r="C13412" s="752">
        <v>5607</v>
      </c>
      <c r="D13412" s="343" t="s">
        <v>4522</v>
      </c>
      <c r="E13412" s="752" t="s">
        <v>445</v>
      </c>
      <c r="F13412" s="752" t="s">
        <v>1698</v>
      </c>
    </row>
    <row r="13413" spans="2:6" x14ac:dyDescent="0.35">
      <c r="B13413" s="752" t="s">
        <v>1700</v>
      </c>
      <c r="C13413" s="752">
        <v>5607</v>
      </c>
      <c r="D13413" s="343" t="s">
        <v>4521</v>
      </c>
      <c r="E13413" s="752" t="s">
        <v>445</v>
      </c>
      <c r="F13413" s="752" t="s">
        <v>1698</v>
      </c>
    </row>
    <row r="13414" spans="2:6" x14ac:dyDescent="0.35">
      <c r="B13414" s="752" t="s">
        <v>1700</v>
      </c>
      <c r="C13414" s="752">
        <v>5607</v>
      </c>
      <c r="D13414" s="343" t="s">
        <v>4520</v>
      </c>
      <c r="E13414" s="752" t="s">
        <v>445</v>
      </c>
      <c r="F13414" s="752" t="s">
        <v>1698</v>
      </c>
    </row>
    <row r="13415" spans="2:6" x14ac:dyDescent="0.35">
      <c r="B13415" s="752" t="s">
        <v>1700</v>
      </c>
      <c r="C13415" s="752">
        <v>5607</v>
      </c>
      <c r="D13415" s="343" t="s">
        <v>4519</v>
      </c>
      <c r="E13415" s="752" t="s">
        <v>445</v>
      </c>
      <c r="F13415" s="752" t="s">
        <v>1698</v>
      </c>
    </row>
    <row r="13416" spans="2:6" x14ac:dyDescent="0.35">
      <c r="B13416" s="752" t="s">
        <v>1700</v>
      </c>
      <c r="C13416" s="752">
        <v>5607</v>
      </c>
      <c r="D13416" s="343" t="s">
        <v>4518</v>
      </c>
      <c r="E13416" s="752" t="s">
        <v>445</v>
      </c>
      <c r="F13416" s="752" t="s">
        <v>1698</v>
      </c>
    </row>
    <row r="13417" spans="2:6" x14ac:dyDescent="0.35">
      <c r="B13417" s="752" t="s">
        <v>1700</v>
      </c>
      <c r="C13417" s="752">
        <v>5607</v>
      </c>
      <c r="D13417" s="343" t="s">
        <v>4517</v>
      </c>
      <c r="E13417" s="752" t="s">
        <v>445</v>
      </c>
      <c r="F13417" s="752" t="s">
        <v>1698</v>
      </c>
    </row>
    <row r="13418" spans="2:6" x14ac:dyDescent="0.35">
      <c r="B13418" s="752" t="s">
        <v>1700</v>
      </c>
      <c r="C13418" s="752">
        <v>5607</v>
      </c>
      <c r="D13418" s="343" t="s">
        <v>4516</v>
      </c>
      <c r="E13418" s="752" t="s">
        <v>445</v>
      </c>
      <c r="F13418" s="752" t="s">
        <v>1698</v>
      </c>
    </row>
    <row r="13419" spans="2:6" x14ac:dyDescent="0.35">
      <c r="B13419" s="752" t="s">
        <v>1700</v>
      </c>
      <c r="C13419" s="752">
        <v>5607</v>
      </c>
      <c r="D13419" s="343" t="s">
        <v>4515</v>
      </c>
      <c r="E13419" s="752" t="s">
        <v>445</v>
      </c>
      <c r="F13419" s="752" t="s">
        <v>1698</v>
      </c>
    </row>
    <row r="13420" spans="2:6" x14ac:dyDescent="0.35">
      <c r="B13420" s="752" t="s">
        <v>1700</v>
      </c>
      <c r="C13420" s="752">
        <v>5607</v>
      </c>
      <c r="D13420" s="343" t="s">
        <v>4514</v>
      </c>
      <c r="E13420" s="752" t="s">
        <v>445</v>
      </c>
      <c r="F13420" s="752" t="s">
        <v>1698</v>
      </c>
    </row>
    <row r="13421" spans="2:6" x14ac:dyDescent="0.35">
      <c r="B13421" s="752" t="s">
        <v>1700</v>
      </c>
      <c r="C13421" s="752">
        <v>5607</v>
      </c>
      <c r="D13421" s="343" t="s">
        <v>4513</v>
      </c>
      <c r="E13421" s="752" t="s">
        <v>445</v>
      </c>
      <c r="F13421" s="752" t="s">
        <v>1698</v>
      </c>
    </row>
    <row r="13422" spans="2:6" x14ac:dyDescent="0.35">
      <c r="B13422" s="752" t="s">
        <v>1700</v>
      </c>
      <c r="C13422" s="752">
        <v>5607</v>
      </c>
      <c r="D13422" s="343" t="s">
        <v>4512</v>
      </c>
      <c r="E13422" s="752" t="s">
        <v>445</v>
      </c>
      <c r="F13422" s="752" t="s">
        <v>1698</v>
      </c>
    </row>
    <row r="13423" spans="2:6" x14ac:dyDescent="0.35">
      <c r="B13423" s="752" t="s">
        <v>1700</v>
      </c>
      <c r="C13423" s="752">
        <v>5607</v>
      </c>
      <c r="D13423" s="343" t="s">
        <v>4511</v>
      </c>
      <c r="E13423" s="752" t="s">
        <v>445</v>
      </c>
      <c r="F13423" s="752" t="s">
        <v>1698</v>
      </c>
    </row>
    <row r="13424" spans="2:6" x14ac:dyDescent="0.35">
      <c r="B13424" s="752" t="s">
        <v>1700</v>
      </c>
      <c r="C13424" s="752">
        <v>5607</v>
      </c>
      <c r="D13424" s="343" t="s">
        <v>4510</v>
      </c>
      <c r="E13424" s="752" t="s">
        <v>445</v>
      </c>
      <c r="F13424" s="752" t="s">
        <v>1698</v>
      </c>
    </row>
    <row r="13425" spans="2:6" x14ac:dyDescent="0.35">
      <c r="B13425" s="752" t="s">
        <v>1700</v>
      </c>
      <c r="C13425" s="752">
        <v>5607</v>
      </c>
      <c r="D13425" s="343" t="s">
        <v>4509</v>
      </c>
      <c r="E13425" s="752" t="s">
        <v>445</v>
      </c>
      <c r="F13425" s="752" t="s">
        <v>1698</v>
      </c>
    </row>
    <row r="13426" spans="2:6" x14ac:dyDescent="0.35">
      <c r="B13426" s="752" t="s">
        <v>1700</v>
      </c>
      <c r="C13426" s="752">
        <v>5607</v>
      </c>
      <c r="D13426" s="343" t="s">
        <v>4508</v>
      </c>
      <c r="E13426" s="752" t="s">
        <v>445</v>
      </c>
      <c r="F13426" s="752" t="s">
        <v>1698</v>
      </c>
    </row>
    <row r="13427" spans="2:6" x14ac:dyDescent="0.35">
      <c r="B13427" s="752" t="s">
        <v>1700</v>
      </c>
      <c r="C13427" s="752">
        <v>5607</v>
      </c>
      <c r="D13427" s="343" t="s">
        <v>4507</v>
      </c>
      <c r="E13427" s="752" t="s">
        <v>445</v>
      </c>
      <c r="F13427" s="752" t="s">
        <v>1698</v>
      </c>
    </row>
    <row r="13428" spans="2:6" x14ac:dyDescent="0.35">
      <c r="B13428" s="752" t="s">
        <v>1700</v>
      </c>
      <c r="C13428" s="752">
        <v>5607</v>
      </c>
      <c r="D13428" s="343" t="s">
        <v>4506</v>
      </c>
      <c r="E13428" s="752" t="s">
        <v>445</v>
      </c>
      <c r="F13428" s="752" t="s">
        <v>1698</v>
      </c>
    </row>
    <row r="13429" spans="2:6" x14ac:dyDescent="0.35">
      <c r="B13429" s="752" t="s">
        <v>1700</v>
      </c>
      <c r="C13429" s="752">
        <v>5607</v>
      </c>
      <c r="D13429" s="343" t="s">
        <v>4505</v>
      </c>
      <c r="E13429" s="752" t="s">
        <v>445</v>
      </c>
      <c r="F13429" s="752" t="s">
        <v>1698</v>
      </c>
    </row>
    <row r="13430" spans="2:6" x14ac:dyDescent="0.35">
      <c r="B13430" s="752" t="s">
        <v>1700</v>
      </c>
      <c r="C13430" s="752">
        <v>5607</v>
      </c>
      <c r="D13430" s="343" t="s">
        <v>4504</v>
      </c>
      <c r="E13430" s="752" t="s">
        <v>445</v>
      </c>
      <c r="F13430" s="752" t="s">
        <v>1698</v>
      </c>
    </row>
    <row r="13431" spans="2:6" x14ac:dyDescent="0.35">
      <c r="B13431" s="752" t="s">
        <v>1700</v>
      </c>
      <c r="C13431" s="752">
        <v>5607</v>
      </c>
      <c r="D13431" s="343" t="s">
        <v>4503</v>
      </c>
      <c r="E13431" s="752" t="s">
        <v>445</v>
      </c>
      <c r="F13431" s="752" t="s">
        <v>1698</v>
      </c>
    </row>
    <row r="13432" spans="2:6" x14ac:dyDescent="0.35">
      <c r="B13432" s="752" t="s">
        <v>1700</v>
      </c>
      <c r="C13432" s="752">
        <v>5607</v>
      </c>
      <c r="D13432" s="343" t="s">
        <v>4502</v>
      </c>
      <c r="E13432" s="752" t="s">
        <v>445</v>
      </c>
      <c r="F13432" s="752" t="s">
        <v>1698</v>
      </c>
    </row>
    <row r="13433" spans="2:6" x14ac:dyDescent="0.35">
      <c r="B13433" s="752" t="s">
        <v>1700</v>
      </c>
      <c r="C13433" s="752">
        <v>5607</v>
      </c>
      <c r="D13433" s="343" t="s">
        <v>4501</v>
      </c>
      <c r="E13433" s="752" t="s">
        <v>445</v>
      </c>
      <c r="F13433" s="752" t="s">
        <v>1698</v>
      </c>
    </row>
    <row r="13434" spans="2:6" x14ac:dyDescent="0.35">
      <c r="B13434" s="752" t="s">
        <v>1700</v>
      </c>
      <c r="C13434" s="752">
        <v>5607</v>
      </c>
      <c r="D13434" s="343" t="s">
        <v>4500</v>
      </c>
      <c r="E13434" s="752" t="s">
        <v>445</v>
      </c>
      <c r="F13434" s="752" t="s">
        <v>1698</v>
      </c>
    </row>
    <row r="13435" spans="2:6" x14ac:dyDescent="0.35">
      <c r="B13435" s="752" t="s">
        <v>1700</v>
      </c>
      <c r="C13435" s="752">
        <v>5607</v>
      </c>
      <c r="D13435" s="343" t="s">
        <v>4499</v>
      </c>
      <c r="E13435" s="752" t="s">
        <v>445</v>
      </c>
      <c r="F13435" s="752" t="s">
        <v>1698</v>
      </c>
    </row>
    <row r="13436" spans="2:6" x14ac:dyDescent="0.35">
      <c r="B13436" s="752" t="s">
        <v>1700</v>
      </c>
      <c r="C13436" s="752">
        <v>5608</v>
      </c>
      <c r="D13436" s="343" t="s">
        <v>4498</v>
      </c>
      <c r="E13436" s="752" t="s">
        <v>445</v>
      </c>
      <c r="F13436" s="752" t="s">
        <v>1698</v>
      </c>
    </row>
    <row r="13437" spans="2:6" x14ac:dyDescent="0.35">
      <c r="B13437" s="752" t="s">
        <v>1700</v>
      </c>
      <c r="C13437" s="752">
        <v>5608</v>
      </c>
      <c r="D13437" s="343" t="s">
        <v>4497</v>
      </c>
      <c r="E13437" s="752" t="s">
        <v>445</v>
      </c>
      <c r="F13437" s="752" t="s">
        <v>1698</v>
      </c>
    </row>
    <row r="13438" spans="2:6" x14ac:dyDescent="0.35">
      <c r="B13438" s="752" t="s">
        <v>1700</v>
      </c>
      <c r="C13438" s="752">
        <v>5608</v>
      </c>
      <c r="D13438" s="343" t="s">
        <v>4496</v>
      </c>
      <c r="E13438" s="752" t="s">
        <v>445</v>
      </c>
      <c r="F13438" s="752" t="s">
        <v>1698</v>
      </c>
    </row>
    <row r="13439" spans="2:6" x14ac:dyDescent="0.35">
      <c r="B13439" s="752" t="s">
        <v>1700</v>
      </c>
      <c r="C13439" s="752">
        <v>5608</v>
      </c>
      <c r="D13439" s="343" t="s">
        <v>4495</v>
      </c>
      <c r="E13439" s="752" t="s">
        <v>445</v>
      </c>
      <c r="F13439" s="752" t="s">
        <v>1698</v>
      </c>
    </row>
    <row r="13440" spans="2:6" x14ac:dyDescent="0.35">
      <c r="B13440" s="752" t="s">
        <v>1700</v>
      </c>
      <c r="C13440" s="752">
        <v>5608</v>
      </c>
      <c r="D13440" s="343" t="s">
        <v>4494</v>
      </c>
      <c r="E13440" s="752" t="s">
        <v>445</v>
      </c>
      <c r="F13440" s="752" t="s">
        <v>1698</v>
      </c>
    </row>
    <row r="13441" spans="2:6" x14ac:dyDescent="0.35">
      <c r="B13441" s="752" t="s">
        <v>1700</v>
      </c>
      <c r="C13441" s="752">
        <v>5609</v>
      </c>
      <c r="D13441" s="343" t="s">
        <v>4493</v>
      </c>
      <c r="E13441" s="752" t="s">
        <v>445</v>
      </c>
      <c r="F13441" s="753" t="s">
        <v>1698</v>
      </c>
    </row>
    <row r="13442" spans="2:6" x14ac:dyDescent="0.35">
      <c r="B13442" s="752" t="s">
        <v>1700</v>
      </c>
      <c r="C13442" s="752">
        <v>5609</v>
      </c>
      <c r="D13442" s="343" t="s">
        <v>4492</v>
      </c>
      <c r="E13442" s="752" t="s">
        <v>445</v>
      </c>
      <c r="F13442" s="752" t="s">
        <v>1698</v>
      </c>
    </row>
    <row r="13443" spans="2:6" x14ac:dyDescent="0.35">
      <c r="B13443" s="752" t="s">
        <v>1700</v>
      </c>
      <c r="C13443" s="752">
        <v>5609</v>
      </c>
      <c r="D13443" s="343" t="s">
        <v>4491</v>
      </c>
      <c r="E13443" s="752" t="s">
        <v>445</v>
      </c>
      <c r="F13443" s="752" t="s">
        <v>1698</v>
      </c>
    </row>
    <row r="13444" spans="2:6" x14ac:dyDescent="0.35">
      <c r="B13444" s="752" t="s">
        <v>1700</v>
      </c>
      <c r="C13444" s="752">
        <v>5609</v>
      </c>
      <c r="D13444" s="343" t="s">
        <v>4490</v>
      </c>
      <c r="E13444" s="752" t="s">
        <v>445</v>
      </c>
      <c r="F13444" s="752" t="s">
        <v>1698</v>
      </c>
    </row>
    <row r="13445" spans="2:6" x14ac:dyDescent="0.35">
      <c r="B13445" s="752" t="s">
        <v>1700</v>
      </c>
      <c r="C13445" s="752">
        <v>5611</v>
      </c>
      <c r="D13445" s="343" t="s">
        <v>4489</v>
      </c>
      <c r="E13445" s="752" t="s">
        <v>445</v>
      </c>
      <c r="F13445" s="752" t="s">
        <v>1698</v>
      </c>
    </row>
    <row r="13446" spans="2:6" x14ac:dyDescent="0.35">
      <c r="B13446" s="752" t="s">
        <v>1700</v>
      </c>
      <c r="C13446" s="752">
        <v>5611</v>
      </c>
      <c r="D13446" s="343" t="s">
        <v>4488</v>
      </c>
      <c r="E13446" s="752" t="s">
        <v>445</v>
      </c>
      <c r="F13446" s="752" t="s">
        <v>1698</v>
      </c>
    </row>
    <row r="13447" spans="2:6" x14ac:dyDescent="0.35">
      <c r="B13447" s="752" t="s">
        <v>1700</v>
      </c>
      <c r="C13447" s="752">
        <v>5611</v>
      </c>
      <c r="D13447" s="343" t="s">
        <v>4487</v>
      </c>
      <c r="E13447" s="752" t="s">
        <v>445</v>
      </c>
      <c r="F13447" s="752" t="s">
        <v>1698</v>
      </c>
    </row>
    <row r="13448" spans="2:6" x14ac:dyDescent="0.35">
      <c r="B13448" s="752" t="s">
        <v>1700</v>
      </c>
      <c r="C13448" s="752">
        <v>5611</v>
      </c>
      <c r="D13448" s="759" t="s">
        <v>4486</v>
      </c>
      <c r="E13448" s="752" t="s">
        <v>445</v>
      </c>
      <c r="F13448" s="752" t="s">
        <v>1698</v>
      </c>
    </row>
    <row r="13449" spans="2:6" x14ac:dyDescent="0.35">
      <c r="B13449" s="752" t="s">
        <v>1700</v>
      </c>
      <c r="C13449" s="752">
        <v>5611</v>
      </c>
      <c r="D13449" s="759" t="s">
        <v>4485</v>
      </c>
      <c r="E13449" s="752" t="s">
        <v>445</v>
      </c>
      <c r="F13449" s="753" t="s">
        <v>1698</v>
      </c>
    </row>
    <row r="13450" spans="2:6" x14ac:dyDescent="0.35">
      <c r="B13450" s="752" t="s">
        <v>1700</v>
      </c>
      <c r="C13450" s="752">
        <v>5611</v>
      </c>
      <c r="D13450" s="343" t="s">
        <v>4484</v>
      </c>
      <c r="E13450" s="752" t="s">
        <v>445</v>
      </c>
      <c r="F13450" s="752" t="s">
        <v>1698</v>
      </c>
    </row>
    <row r="13451" spans="2:6" x14ac:dyDescent="0.35">
      <c r="B13451" s="752" t="s">
        <v>1700</v>
      </c>
      <c r="C13451" s="752">
        <v>5611</v>
      </c>
      <c r="D13451" s="343" t="s">
        <v>4483</v>
      </c>
      <c r="E13451" s="752" t="s">
        <v>445</v>
      </c>
      <c r="F13451" s="752" t="s">
        <v>1698</v>
      </c>
    </row>
    <row r="13452" spans="2:6" x14ac:dyDescent="0.35">
      <c r="B13452" s="752" t="s">
        <v>1700</v>
      </c>
      <c r="C13452" s="752">
        <v>5611</v>
      </c>
      <c r="D13452" s="343" t="s">
        <v>4482</v>
      </c>
      <c r="E13452" s="752" t="s">
        <v>445</v>
      </c>
      <c r="F13452" s="752" t="s">
        <v>1698</v>
      </c>
    </row>
    <row r="13453" spans="2:6" x14ac:dyDescent="0.35">
      <c r="B13453" s="752" t="s">
        <v>1700</v>
      </c>
      <c r="C13453" s="752">
        <v>5611</v>
      </c>
      <c r="D13453" s="343" t="s">
        <v>4481</v>
      </c>
      <c r="E13453" s="752" t="s">
        <v>445</v>
      </c>
      <c r="F13453" s="752" t="s">
        <v>1698</v>
      </c>
    </row>
    <row r="13454" spans="2:6" x14ac:dyDescent="0.35">
      <c r="B13454" s="752" t="s">
        <v>1700</v>
      </c>
      <c r="C13454" s="752">
        <v>5630</v>
      </c>
      <c r="D13454" s="343" t="s">
        <v>4480</v>
      </c>
      <c r="E13454" s="752" t="s">
        <v>445</v>
      </c>
      <c r="F13454" s="752" t="s">
        <v>1698</v>
      </c>
    </row>
    <row r="13455" spans="2:6" x14ac:dyDescent="0.35">
      <c r="B13455" s="752" t="s">
        <v>1700</v>
      </c>
      <c r="C13455" s="752">
        <v>5631</v>
      </c>
      <c r="D13455" s="343" t="s">
        <v>4479</v>
      </c>
      <c r="E13455" s="752" t="s">
        <v>445</v>
      </c>
      <c r="F13455" s="752" t="s">
        <v>1698</v>
      </c>
    </row>
    <row r="13456" spans="2:6" x14ac:dyDescent="0.35">
      <c r="B13456" s="752" t="s">
        <v>1700</v>
      </c>
      <c r="C13456" s="752">
        <v>5631</v>
      </c>
      <c r="D13456" s="343" t="s">
        <v>4478</v>
      </c>
      <c r="E13456" s="752" t="s">
        <v>445</v>
      </c>
      <c r="F13456" s="752" t="s">
        <v>1698</v>
      </c>
    </row>
    <row r="13457" spans="2:6" x14ac:dyDescent="0.35">
      <c r="B13457" s="752" t="s">
        <v>1700</v>
      </c>
      <c r="C13457" s="752">
        <v>5632</v>
      </c>
      <c r="D13457" s="343" t="s">
        <v>4477</v>
      </c>
      <c r="E13457" s="752" t="s">
        <v>445</v>
      </c>
      <c r="F13457" s="752" t="s">
        <v>1698</v>
      </c>
    </row>
    <row r="13458" spans="2:6" x14ac:dyDescent="0.35">
      <c r="B13458" s="752" t="s">
        <v>1700</v>
      </c>
      <c r="C13458" s="752">
        <v>5632</v>
      </c>
      <c r="D13458" s="343" t="s">
        <v>4476</v>
      </c>
      <c r="E13458" s="752" t="s">
        <v>445</v>
      </c>
      <c r="F13458" s="752" t="s">
        <v>1698</v>
      </c>
    </row>
    <row r="13459" spans="2:6" x14ac:dyDescent="0.35">
      <c r="B13459" s="752" t="s">
        <v>1700</v>
      </c>
      <c r="C13459" s="752">
        <v>5632</v>
      </c>
      <c r="D13459" s="343" t="s">
        <v>4475</v>
      </c>
      <c r="E13459" s="752" t="s">
        <v>445</v>
      </c>
      <c r="F13459" s="752" t="s">
        <v>1698</v>
      </c>
    </row>
    <row r="13460" spans="2:6" x14ac:dyDescent="0.35">
      <c r="B13460" s="752" t="s">
        <v>1700</v>
      </c>
      <c r="C13460" s="752">
        <v>5632</v>
      </c>
      <c r="D13460" s="343" t="s">
        <v>4474</v>
      </c>
      <c r="E13460" s="752" t="s">
        <v>445</v>
      </c>
      <c r="F13460" s="752" t="s">
        <v>1698</v>
      </c>
    </row>
    <row r="13461" spans="2:6" x14ac:dyDescent="0.35">
      <c r="B13461" s="752" t="s">
        <v>1700</v>
      </c>
      <c r="C13461" s="752">
        <v>5633</v>
      </c>
      <c r="D13461" s="343" t="s">
        <v>4473</v>
      </c>
      <c r="E13461" s="752" t="s">
        <v>445</v>
      </c>
      <c r="F13461" s="752" t="s">
        <v>1698</v>
      </c>
    </row>
    <row r="13462" spans="2:6" x14ac:dyDescent="0.35">
      <c r="B13462" s="752" t="s">
        <v>1700</v>
      </c>
      <c r="C13462" s="752">
        <v>5633</v>
      </c>
      <c r="D13462" s="343" t="s">
        <v>4472</v>
      </c>
      <c r="E13462" s="752" t="s">
        <v>445</v>
      </c>
      <c r="F13462" s="752" t="s">
        <v>1698</v>
      </c>
    </row>
    <row r="13463" spans="2:6" x14ac:dyDescent="0.35">
      <c r="B13463" s="752" t="s">
        <v>1700</v>
      </c>
      <c r="C13463" s="754">
        <v>5633</v>
      </c>
      <c r="D13463" s="755" t="s">
        <v>4471</v>
      </c>
      <c r="E13463" s="752" t="s">
        <v>445</v>
      </c>
      <c r="F13463" s="752" t="s">
        <v>1698</v>
      </c>
    </row>
    <row r="13464" spans="2:6" x14ac:dyDescent="0.35">
      <c r="B13464" s="752" t="s">
        <v>1700</v>
      </c>
      <c r="C13464" s="752">
        <v>5640</v>
      </c>
      <c r="D13464" s="343" t="s">
        <v>4470</v>
      </c>
      <c r="E13464" s="752" t="s">
        <v>445</v>
      </c>
      <c r="F13464" s="752" t="s">
        <v>1698</v>
      </c>
    </row>
    <row r="13465" spans="2:6" x14ac:dyDescent="0.35">
      <c r="B13465" s="752" t="s">
        <v>1700</v>
      </c>
      <c r="C13465" s="752">
        <v>5640</v>
      </c>
      <c r="D13465" s="343" t="s">
        <v>4469</v>
      </c>
      <c r="E13465" s="752" t="s">
        <v>445</v>
      </c>
      <c r="F13465" s="752" t="s">
        <v>1698</v>
      </c>
    </row>
    <row r="13466" spans="2:6" x14ac:dyDescent="0.35">
      <c r="B13466" s="752" t="s">
        <v>1700</v>
      </c>
      <c r="C13466" s="752">
        <v>5640</v>
      </c>
      <c r="D13466" s="343" t="s">
        <v>4468</v>
      </c>
      <c r="E13466" s="752" t="s">
        <v>445</v>
      </c>
      <c r="F13466" s="752" t="s">
        <v>1698</v>
      </c>
    </row>
    <row r="13467" spans="2:6" x14ac:dyDescent="0.35">
      <c r="B13467" s="752" t="s">
        <v>1700</v>
      </c>
      <c r="C13467" s="752">
        <v>5640</v>
      </c>
      <c r="D13467" s="343" t="s">
        <v>4467</v>
      </c>
      <c r="E13467" s="752" t="s">
        <v>445</v>
      </c>
      <c r="F13467" s="752" t="s">
        <v>1698</v>
      </c>
    </row>
    <row r="13468" spans="2:6" x14ac:dyDescent="0.35">
      <c r="B13468" s="752" t="s">
        <v>1700</v>
      </c>
      <c r="C13468" s="752">
        <v>5641</v>
      </c>
      <c r="D13468" s="343" t="s">
        <v>4466</v>
      </c>
      <c r="E13468" s="752" t="s">
        <v>445</v>
      </c>
      <c r="F13468" s="752" t="s">
        <v>1698</v>
      </c>
    </row>
    <row r="13469" spans="2:6" x14ac:dyDescent="0.35">
      <c r="B13469" s="752" t="s">
        <v>1700</v>
      </c>
      <c r="C13469" s="752">
        <v>5641</v>
      </c>
      <c r="D13469" s="343" t="s">
        <v>4465</v>
      </c>
      <c r="E13469" s="752" t="s">
        <v>445</v>
      </c>
      <c r="F13469" s="752" t="s">
        <v>1698</v>
      </c>
    </row>
    <row r="13470" spans="2:6" x14ac:dyDescent="0.35">
      <c r="B13470" s="752" t="s">
        <v>1700</v>
      </c>
      <c r="C13470" s="752">
        <v>5641</v>
      </c>
      <c r="D13470" s="343" t="s">
        <v>4464</v>
      </c>
      <c r="E13470" s="752" t="s">
        <v>445</v>
      </c>
      <c r="F13470" s="752" t="s">
        <v>1698</v>
      </c>
    </row>
    <row r="13471" spans="2:6" x14ac:dyDescent="0.35">
      <c r="B13471" s="752" t="s">
        <v>1700</v>
      </c>
      <c r="C13471" s="752">
        <v>5641</v>
      </c>
      <c r="D13471" s="343" t="s">
        <v>4463</v>
      </c>
      <c r="E13471" s="752" t="s">
        <v>445</v>
      </c>
      <c r="F13471" s="752" t="s">
        <v>1698</v>
      </c>
    </row>
    <row r="13472" spans="2:6" x14ac:dyDescent="0.35">
      <c r="B13472" s="752" t="s">
        <v>1700</v>
      </c>
      <c r="C13472" s="752">
        <v>5641</v>
      </c>
      <c r="D13472" s="343" t="s">
        <v>4462</v>
      </c>
      <c r="E13472" s="752" t="s">
        <v>445</v>
      </c>
      <c r="F13472" s="752" t="s">
        <v>1698</v>
      </c>
    </row>
    <row r="13473" spans="2:6" x14ac:dyDescent="0.35">
      <c r="B13473" s="752" t="s">
        <v>1700</v>
      </c>
      <c r="C13473" s="752">
        <v>5641</v>
      </c>
      <c r="D13473" s="343" t="s">
        <v>4461</v>
      </c>
      <c r="E13473" s="752" t="s">
        <v>445</v>
      </c>
      <c r="F13473" s="752" t="s">
        <v>1698</v>
      </c>
    </row>
    <row r="13474" spans="2:6" x14ac:dyDescent="0.35">
      <c r="B13474" s="752" t="s">
        <v>1700</v>
      </c>
      <c r="C13474" s="752">
        <v>5641</v>
      </c>
      <c r="D13474" s="343" t="s">
        <v>4460</v>
      </c>
      <c r="E13474" s="752" t="s">
        <v>445</v>
      </c>
      <c r="F13474" s="752" t="s">
        <v>1698</v>
      </c>
    </row>
    <row r="13475" spans="2:6" x14ac:dyDescent="0.35">
      <c r="B13475" s="752" t="s">
        <v>1700</v>
      </c>
      <c r="C13475" s="752">
        <v>5641</v>
      </c>
      <c r="D13475" s="343" t="s">
        <v>4459</v>
      </c>
      <c r="E13475" s="752" t="s">
        <v>445</v>
      </c>
      <c r="F13475" s="752" t="s">
        <v>1698</v>
      </c>
    </row>
    <row r="13476" spans="2:6" x14ac:dyDescent="0.35">
      <c r="B13476" s="752" t="s">
        <v>1700</v>
      </c>
      <c r="C13476" s="752">
        <v>5641</v>
      </c>
      <c r="D13476" s="343" t="s">
        <v>4458</v>
      </c>
      <c r="E13476" s="752" t="s">
        <v>445</v>
      </c>
      <c r="F13476" s="752" t="s">
        <v>1698</v>
      </c>
    </row>
    <row r="13477" spans="2:6" x14ac:dyDescent="0.35">
      <c r="B13477" s="752" t="s">
        <v>1700</v>
      </c>
      <c r="C13477" s="752">
        <v>5641</v>
      </c>
      <c r="D13477" s="343" t="s">
        <v>4457</v>
      </c>
      <c r="E13477" s="752" t="s">
        <v>445</v>
      </c>
      <c r="F13477" s="752" t="s">
        <v>1698</v>
      </c>
    </row>
    <row r="13478" spans="2:6" x14ac:dyDescent="0.35">
      <c r="B13478" s="752" t="s">
        <v>1700</v>
      </c>
      <c r="C13478" s="752">
        <v>5641</v>
      </c>
      <c r="D13478" s="343" t="s">
        <v>4456</v>
      </c>
      <c r="E13478" s="752" t="s">
        <v>445</v>
      </c>
      <c r="F13478" s="752" t="s">
        <v>1698</v>
      </c>
    </row>
    <row r="13479" spans="2:6" x14ac:dyDescent="0.35">
      <c r="B13479" s="752" t="s">
        <v>1700</v>
      </c>
      <c r="C13479" s="752">
        <v>5641</v>
      </c>
      <c r="D13479" s="343" t="s">
        <v>4455</v>
      </c>
      <c r="E13479" s="752" t="s">
        <v>445</v>
      </c>
      <c r="F13479" s="752" t="s">
        <v>1698</v>
      </c>
    </row>
    <row r="13480" spans="2:6" x14ac:dyDescent="0.35">
      <c r="B13480" s="752" t="s">
        <v>1700</v>
      </c>
      <c r="C13480" s="752">
        <v>5641</v>
      </c>
      <c r="D13480" s="343" t="s">
        <v>4454</v>
      </c>
      <c r="E13480" s="752" t="s">
        <v>445</v>
      </c>
      <c r="F13480" s="752" t="s">
        <v>1698</v>
      </c>
    </row>
    <row r="13481" spans="2:6" x14ac:dyDescent="0.35">
      <c r="B13481" s="752" t="s">
        <v>1700</v>
      </c>
      <c r="C13481" s="752">
        <v>5641</v>
      </c>
      <c r="D13481" s="343" t="s">
        <v>4453</v>
      </c>
      <c r="E13481" s="752" t="s">
        <v>445</v>
      </c>
      <c r="F13481" s="752" t="s">
        <v>1698</v>
      </c>
    </row>
    <row r="13482" spans="2:6" x14ac:dyDescent="0.35">
      <c r="B13482" s="752" t="s">
        <v>1700</v>
      </c>
      <c r="C13482" s="752">
        <v>5641</v>
      </c>
      <c r="D13482" s="343" t="s">
        <v>4452</v>
      </c>
      <c r="E13482" s="752" t="s">
        <v>445</v>
      </c>
      <c r="F13482" s="752" t="s">
        <v>1698</v>
      </c>
    </row>
    <row r="13483" spans="2:6" x14ac:dyDescent="0.35">
      <c r="B13483" s="752" t="s">
        <v>1700</v>
      </c>
      <c r="C13483" s="752">
        <v>5642</v>
      </c>
      <c r="D13483" s="343" t="s">
        <v>4451</v>
      </c>
      <c r="E13483" s="752" t="s">
        <v>445</v>
      </c>
      <c r="F13483" s="752" t="s">
        <v>1698</v>
      </c>
    </row>
    <row r="13484" spans="2:6" x14ac:dyDescent="0.35">
      <c r="B13484" s="752" t="s">
        <v>1700</v>
      </c>
      <c r="C13484" s="752">
        <v>5642</v>
      </c>
      <c r="D13484" s="343" t="s">
        <v>4450</v>
      </c>
      <c r="E13484" s="752" t="s">
        <v>445</v>
      </c>
      <c r="F13484" s="752" t="s">
        <v>1698</v>
      </c>
    </row>
    <row r="13485" spans="2:6" x14ac:dyDescent="0.35">
      <c r="B13485" s="752" t="s">
        <v>1700</v>
      </c>
      <c r="C13485" s="752">
        <v>5642</v>
      </c>
      <c r="D13485" s="343" t="s">
        <v>4449</v>
      </c>
      <c r="E13485" s="752" t="s">
        <v>445</v>
      </c>
      <c r="F13485" s="752" t="s">
        <v>1698</v>
      </c>
    </row>
    <row r="13486" spans="2:6" x14ac:dyDescent="0.35">
      <c r="B13486" s="752" t="s">
        <v>1700</v>
      </c>
      <c r="C13486" s="752">
        <v>5642</v>
      </c>
      <c r="D13486" s="343" t="s">
        <v>4448</v>
      </c>
      <c r="E13486" s="752" t="s">
        <v>445</v>
      </c>
      <c r="F13486" s="752" t="s">
        <v>1698</v>
      </c>
    </row>
    <row r="13487" spans="2:6" x14ac:dyDescent="0.35">
      <c r="B13487" s="752" t="s">
        <v>1700</v>
      </c>
      <c r="C13487" s="752">
        <v>5642</v>
      </c>
      <c r="D13487" s="343" t="s">
        <v>4447</v>
      </c>
      <c r="E13487" s="752" t="s">
        <v>445</v>
      </c>
      <c r="F13487" s="752" t="s">
        <v>1698</v>
      </c>
    </row>
    <row r="13488" spans="2:6" x14ac:dyDescent="0.35">
      <c r="B13488" s="752" t="s">
        <v>1700</v>
      </c>
      <c r="C13488" s="752">
        <v>5650</v>
      </c>
      <c r="D13488" s="343" t="s">
        <v>4446</v>
      </c>
      <c r="E13488" s="752" t="s">
        <v>445</v>
      </c>
      <c r="F13488" s="752" t="s">
        <v>1698</v>
      </c>
    </row>
    <row r="13489" spans="2:6" x14ac:dyDescent="0.35">
      <c r="B13489" s="752" t="s">
        <v>1700</v>
      </c>
      <c r="C13489" s="752">
        <v>5650</v>
      </c>
      <c r="D13489" s="343" t="s">
        <v>4445</v>
      </c>
      <c r="E13489" s="752" t="s">
        <v>445</v>
      </c>
      <c r="F13489" s="752" t="s">
        <v>1698</v>
      </c>
    </row>
    <row r="13490" spans="2:6" x14ac:dyDescent="0.35">
      <c r="B13490" s="752" t="s">
        <v>1700</v>
      </c>
      <c r="C13490" s="752">
        <v>5650</v>
      </c>
      <c r="D13490" s="343" t="s">
        <v>4444</v>
      </c>
      <c r="E13490" s="752" t="s">
        <v>445</v>
      </c>
      <c r="F13490" s="752" t="s">
        <v>1698</v>
      </c>
    </row>
    <row r="13491" spans="2:6" x14ac:dyDescent="0.35">
      <c r="B13491" s="752" t="s">
        <v>1700</v>
      </c>
      <c r="C13491" s="752">
        <v>5651</v>
      </c>
      <c r="D13491" s="343" t="s">
        <v>4443</v>
      </c>
      <c r="E13491" s="752" t="s">
        <v>445</v>
      </c>
      <c r="F13491" s="752" t="s">
        <v>1698</v>
      </c>
    </row>
    <row r="13492" spans="2:6" x14ac:dyDescent="0.35">
      <c r="B13492" s="752" t="s">
        <v>1700</v>
      </c>
      <c r="C13492" s="752">
        <v>5652</v>
      </c>
      <c r="D13492" s="343" t="s">
        <v>4442</v>
      </c>
      <c r="E13492" s="752" t="s">
        <v>445</v>
      </c>
      <c r="F13492" s="752" t="s">
        <v>1698</v>
      </c>
    </row>
    <row r="13493" spans="2:6" x14ac:dyDescent="0.35">
      <c r="B13493" s="752" t="s">
        <v>1700</v>
      </c>
      <c r="C13493" s="754">
        <v>5652</v>
      </c>
      <c r="D13493" s="755" t="s">
        <v>4441</v>
      </c>
      <c r="E13493" s="752" t="s">
        <v>445</v>
      </c>
      <c r="F13493" s="752" t="s">
        <v>1698</v>
      </c>
    </row>
    <row r="13494" spans="2:6" x14ac:dyDescent="0.35">
      <c r="B13494" s="752" t="s">
        <v>1700</v>
      </c>
      <c r="C13494" s="752">
        <v>5652</v>
      </c>
      <c r="D13494" s="343" t="s">
        <v>4440</v>
      </c>
      <c r="E13494" s="752" t="s">
        <v>445</v>
      </c>
      <c r="F13494" s="752" t="s">
        <v>1698</v>
      </c>
    </row>
    <row r="13495" spans="2:6" x14ac:dyDescent="0.35">
      <c r="B13495" s="752" t="s">
        <v>1700</v>
      </c>
      <c r="C13495" s="752">
        <v>5653</v>
      </c>
      <c r="D13495" s="343" t="s">
        <v>4439</v>
      </c>
      <c r="E13495" s="752" t="s">
        <v>445</v>
      </c>
      <c r="F13495" s="752" t="s">
        <v>1698</v>
      </c>
    </row>
    <row r="13496" spans="2:6" x14ac:dyDescent="0.35">
      <c r="B13496" s="752" t="s">
        <v>1700</v>
      </c>
      <c r="C13496" s="752">
        <v>5654</v>
      </c>
      <c r="D13496" s="343" t="s">
        <v>4438</v>
      </c>
      <c r="E13496" s="752" t="s">
        <v>445</v>
      </c>
      <c r="F13496" s="752" t="s">
        <v>1698</v>
      </c>
    </row>
    <row r="13497" spans="2:6" x14ac:dyDescent="0.35">
      <c r="B13497" s="752" t="s">
        <v>1700</v>
      </c>
      <c r="C13497" s="752">
        <v>5654</v>
      </c>
      <c r="D13497" s="343" t="s">
        <v>4437</v>
      </c>
      <c r="E13497" s="752" t="s">
        <v>445</v>
      </c>
      <c r="F13497" s="752" t="s">
        <v>1698</v>
      </c>
    </row>
    <row r="13498" spans="2:6" x14ac:dyDescent="0.35">
      <c r="B13498" s="752" t="s">
        <v>1700</v>
      </c>
      <c r="C13498" s="752">
        <v>5654</v>
      </c>
      <c r="D13498" s="343" t="s">
        <v>4436</v>
      </c>
      <c r="E13498" s="752" t="s">
        <v>445</v>
      </c>
      <c r="F13498" s="752" t="s">
        <v>1698</v>
      </c>
    </row>
    <row r="13499" spans="2:6" x14ac:dyDescent="0.35">
      <c r="B13499" s="752" t="s">
        <v>1700</v>
      </c>
      <c r="C13499" s="752">
        <v>5654</v>
      </c>
      <c r="D13499" s="343" t="s">
        <v>4435</v>
      </c>
      <c r="E13499" s="752" t="s">
        <v>445</v>
      </c>
      <c r="F13499" s="752" t="s">
        <v>1698</v>
      </c>
    </row>
    <row r="13500" spans="2:6" x14ac:dyDescent="0.35">
      <c r="B13500" s="752" t="s">
        <v>1700</v>
      </c>
      <c r="C13500" s="752">
        <v>5655</v>
      </c>
      <c r="D13500" s="343" t="s">
        <v>4434</v>
      </c>
      <c r="E13500" s="752" t="s">
        <v>445</v>
      </c>
      <c r="F13500" s="752" t="s">
        <v>1698</v>
      </c>
    </row>
    <row r="13501" spans="2:6" x14ac:dyDescent="0.35">
      <c r="B13501" s="752" t="s">
        <v>1700</v>
      </c>
      <c r="C13501" s="752">
        <v>5655</v>
      </c>
      <c r="D13501" s="343" t="s">
        <v>4433</v>
      </c>
      <c r="E13501" s="752" t="s">
        <v>445</v>
      </c>
      <c r="F13501" s="752" t="s">
        <v>1698</v>
      </c>
    </row>
    <row r="13502" spans="2:6" x14ac:dyDescent="0.35">
      <c r="B13502" s="752" t="s">
        <v>1700</v>
      </c>
      <c r="C13502" s="752">
        <v>5655</v>
      </c>
      <c r="D13502" s="343" t="s">
        <v>4432</v>
      </c>
      <c r="E13502" s="752" t="s">
        <v>445</v>
      </c>
      <c r="F13502" s="752" t="s">
        <v>1698</v>
      </c>
    </row>
    <row r="13503" spans="2:6" x14ac:dyDescent="0.35">
      <c r="B13503" s="752" t="s">
        <v>1700</v>
      </c>
      <c r="C13503" s="752">
        <v>5655</v>
      </c>
      <c r="D13503" s="343" t="s">
        <v>4431</v>
      </c>
      <c r="E13503" s="752" t="s">
        <v>445</v>
      </c>
      <c r="F13503" s="752" t="s">
        <v>1698</v>
      </c>
    </row>
    <row r="13504" spans="2:6" x14ac:dyDescent="0.35">
      <c r="B13504" s="752" t="s">
        <v>1700</v>
      </c>
      <c r="C13504" s="752">
        <v>5655</v>
      </c>
      <c r="D13504" s="343" t="s">
        <v>4430</v>
      </c>
      <c r="E13504" s="752" t="s">
        <v>445</v>
      </c>
      <c r="F13504" s="752" t="s">
        <v>1698</v>
      </c>
    </row>
    <row r="13505" spans="2:6" x14ac:dyDescent="0.35">
      <c r="B13505" s="752" t="s">
        <v>1700</v>
      </c>
      <c r="C13505" s="752">
        <v>5655</v>
      </c>
      <c r="D13505" s="343" t="s">
        <v>4429</v>
      </c>
      <c r="E13505" s="752" t="s">
        <v>445</v>
      </c>
      <c r="F13505" s="752" t="s">
        <v>1698</v>
      </c>
    </row>
    <row r="13506" spans="2:6" x14ac:dyDescent="0.35">
      <c r="B13506" s="752" t="s">
        <v>1700</v>
      </c>
      <c r="C13506" s="752">
        <v>5660</v>
      </c>
      <c r="D13506" s="343" t="s">
        <v>4428</v>
      </c>
      <c r="E13506" s="752" t="s">
        <v>445</v>
      </c>
      <c r="F13506" s="752" t="s">
        <v>1698</v>
      </c>
    </row>
    <row r="13507" spans="2:6" x14ac:dyDescent="0.35">
      <c r="B13507" s="752" t="s">
        <v>1700</v>
      </c>
      <c r="C13507" s="752">
        <v>5660</v>
      </c>
      <c r="D13507" s="343" t="s">
        <v>4427</v>
      </c>
      <c r="E13507" s="752" t="s">
        <v>445</v>
      </c>
      <c r="F13507" s="752" t="s">
        <v>1698</v>
      </c>
    </row>
    <row r="13508" spans="2:6" x14ac:dyDescent="0.35">
      <c r="B13508" s="752" t="s">
        <v>1700</v>
      </c>
      <c r="C13508" s="752">
        <v>5661</v>
      </c>
      <c r="D13508" s="343" t="s">
        <v>4426</v>
      </c>
      <c r="E13508" s="752" t="s">
        <v>445</v>
      </c>
      <c r="F13508" s="752" t="s">
        <v>1698</v>
      </c>
    </row>
    <row r="13509" spans="2:6" x14ac:dyDescent="0.35">
      <c r="B13509" s="752" t="s">
        <v>1700</v>
      </c>
      <c r="C13509" s="752">
        <v>5661</v>
      </c>
      <c r="D13509" s="343" t="s">
        <v>4425</v>
      </c>
      <c r="E13509" s="752" t="s">
        <v>445</v>
      </c>
      <c r="F13509" s="752" t="s">
        <v>1698</v>
      </c>
    </row>
    <row r="13510" spans="2:6" x14ac:dyDescent="0.35">
      <c r="B13510" s="752" t="s">
        <v>1700</v>
      </c>
      <c r="C13510" s="752">
        <v>5661</v>
      </c>
      <c r="D13510" s="343" t="s">
        <v>4424</v>
      </c>
      <c r="E13510" s="752" t="s">
        <v>445</v>
      </c>
      <c r="F13510" s="752" t="s">
        <v>1698</v>
      </c>
    </row>
    <row r="13511" spans="2:6" x14ac:dyDescent="0.35">
      <c r="B13511" s="752" t="s">
        <v>1700</v>
      </c>
      <c r="C13511" s="752">
        <v>5661</v>
      </c>
      <c r="D13511" s="343" t="s">
        <v>4423</v>
      </c>
      <c r="E13511" s="752" t="s">
        <v>445</v>
      </c>
      <c r="F13511" s="752" t="s">
        <v>1698</v>
      </c>
    </row>
    <row r="13512" spans="2:6" x14ac:dyDescent="0.35">
      <c r="B13512" s="752" t="s">
        <v>1700</v>
      </c>
      <c r="C13512" s="752">
        <v>5661</v>
      </c>
      <c r="D13512" s="343" t="s">
        <v>4422</v>
      </c>
      <c r="E13512" s="752" t="s">
        <v>445</v>
      </c>
      <c r="F13512" s="752" t="s">
        <v>1698</v>
      </c>
    </row>
    <row r="13513" spans="2:6" x14ac:dyDescent="0.35">
      <c r="B13513" s="752" t="s">
        <v>1700</v>
      </c>
      <c r="C13513" s="752">
        <v>5670</v>
      </c>
      <c r="D13513" s="343" t="s">
        <v>4421</v>
      </c>
      <c r="E13513" s="752" t="s">
        <v>445</v>
      </c>
      <c r="F13513" s="752" t="s">
        <v>1698</v>
      </c>
    </row>
    <row r="13514" spans="2:6" x14ac:dyDescent="0.35">
      <c r="B13514" s="752" t="s">
        <v>1700</v>
      </c>
      <c r="C13514" s="752">
        <v>5670</v>
      </c>
      <c r="D13514" s="343" t="s">
        <v>4420</v>
      </c>
      <c r="E13514" s="752" t="s">
        <v>445</v>
      </c>
      <c r="F13514" s="752" t="s">
        <v>1698</v>
      </c>
    </row>
    <row r="13515" spans="2:6" x14ac:dyDescent="0.35">
      <c r="B13515" s="752" t="s">
        <v>1700</v>
      </c>
      <c r="C13515" s="752">
        <v>5670</v>
      </c>
      <c r="D13515" s="343" t="s">
        <v>4419</v>
      </c>
      <c r="E13515" s="752" t="s">
        <v>445</v>
      </c>
      <c r="F13515" s="752" t="s">
        <v>1698</v>
      </c>
    </row>
    <row r="13516" spans="2:6" x14ac:dyDescent="0.35">
      <c r="B13516" s="752" t="s">
        <v>1700</v>
      </c>
      <c r="C13516" s="752">
        <v>5670</v>
      </c>
      <c r="D13516" s="343" t="s">
        <v>4418</v>
      </c>
      <c r="E13516" s="752" t="s">
        <v>445</v>
      </c>
      <c r="F13516" s="752" t="s">
        <v>1698</v>
      </c>
    </row>
    <row r="13517" spans="2:6" x14ac:dyDescent="0.35">
      <c r="B13517" s="752" t="s">
        <v>1700</v>
      </c>
      <c r="C13517" s="752">
        <v>5670</v>
      </c>
      <c r="D13517" s="343" t="s">
        <v>4417</v>
      </c>
      <c r="E13517" s="752" t="s">
        <v>445</v>
      </c>
      <c r="F13517" s="752" t="s">
        <v>1698</v>
      </c>
    </row>
    <row r="13518" spans="2:6" x14ac:dyDescent="0.35">
      <c r="B13518" s="752" t="s">
        <v>1700</v>
      </c>
      <c r="C13518" s="752">
        <v>5670</v>
      </c>
      <c r="D13518" s="343" t="s">
        <v>4416</v>
      </c>
      <c r="E13518" s="752" t="s">
        <v>445</v>
      </c>
      <c r="F13518" s="752" t="s">
        <v>1698</v>
      </c>
    </row>
    <row r="13519" spans="2:6" x14ac:dyDescent="0.35">
      <c r="B13519" s="752" t="s">
        <v>1700</v>
      </c>
      <c r="C13519" s="752">
        <v>5670</v>
      </c>
      <c r="D13519" s="343" t="s">
        <v>4415</v>
      </c>
      <c r="E13519" s="752" t="s">
        <v>445</v>
      </c>
      <c r="F13519" s="752" t="s">
        <v>1698</v>
      </c>
    </row>
    <row r="13520" spans="2:6" x14ac:dyDescent="0.35">
      <c r="B13520" s="752" t="s">
        <v>1700</v>
      </c>
      <c r="C13520" s="752">
        <v>5670</v>
      </c>
      <c r="D13520" s="343" t="s">
        <v>4414</v>
      </c>
      <c r="E13520" s="752" t="s">
        <v>445</v>
      </c>
      <c r="F13520" s="752" t="s">
        <v>1698</v>
      </c>
    </row>
    <row r="13521" spans="2:6" x14ac:dyDescent="0.35">
      <c r="B13521" s="752" t="s">
        <v>1700</v>
      </c>
      <c r="C13521" s="752">
        <v>5670</v>
      </c>
      <c r="D13521" s="343" t="s">
        <v>4413</v>
      </c>
      <c r="E13521" s="752" t="s">
        <v>445</v>
      </c>
      <c r="F13521" s="752" t="s">
        <v>1698</v>
      </c>
    </row>
    <row r="13522" spans="2:6" x14ac:dyDescent="0.35">
      <c r="B13522" s="752" t="s">
        <v>1700</v>
      </c>
      <c r="C13522" s="752">
        <v>5670</v>
      </c>
      <c r="D13522" s="343" t="s">
        <v>4412</v>
      </c>
      <c r="E13522" s="752" t="s">
        <v>445</v>
      </c>
      <c r="F13522" s="752" t="s">
        <v>1698</v>
      </c>
    </row>
    <row r="13523" spans="2:6" x14ac:dyDescent="0.35">
      <c r="B13523" s="752" t="s">
        <v>1700</v>
      </c>
      <c r="C13523" s="752">
        <v>5671</v>
      </c>
      <c r="D13523" s="343" t="s">
        <v>4411</v>
      </c>
      <c r="E13523" s="752" t="s">
        <v>445</v>
      </c>
      <c r="F13523" s="752" t="s">
        <v>1698</v>
      </c>
    </row>
    <row r="13524" spans="2:6" x14ac:dyDescent="0.35">
      <c r="B13524" s="752" t="s">
        <v>1700</v>
      </c>
      <c r="C13524" s="752">
        <v>5671</v>
      </c>
      <c r="D13524" s="343" t="s">
        <v>4410</v>
      </c>
      <c r="E13524" s="752" t="s">
        <v>445</v>
      </c>
      <c r="F13524" s="752" t="s">
        <v>1698</v>
      </c>
    </row>
    <row r="13525" spans="2:6" x14ac:dyDescent="0.35">
      <c r="B13525" s="752" t="s">
        <v>1700</v>
      </c>
      <c r="C13525" s="752">
        <v>5671</v>
      </c>
      <c r="D13525" s="343" t="s">
        <v>4409</v>
      </c>
      <c r="E13525" s="752" t="s">
        <v>445</v>
      </c>
      <c r="F13525" s="752" t="s">
        <v>1698</v>
      </c>
    </row>
    <row r="13526" spans="2:6" x14ac:dyDescent="0.35">
      <c r="B13526" s="752" t="s">
        <v>1700</v>
      </c>
      <c r="C13526" s="752">
        <v>5671</v>
      </c>
      <c r="D13526" s="343" t="s">
        <v>4408</v>
      </c>
      <c r="E13526" s="752" t="s">
        <v>445</v>
      </c>
      <c r="F13526" s="752" t="s">
        <v>1698</v>
      </c>
    </row>
    <row r="13527" spans="2:6" x14ac:dyDescent="0.35">
      <c r="B13527" s="752" t="s">
        <v>1700</v>
      </c>
      <c r="C13527" s="752">
        <v>5671</v>
      </c>
      <c r="D13527" s="343" t="s">
        <v>4407</v>
      </c>
      <c r="E13527" s="752" t="s">
        <v>445</v>
      </c>
      <c r="F13527" s="752" t="s">
        <v>1698</v>
      </c>
    </row>
    <row r="13528" spans="2:6" x14ac:dyDescent="0.35">
      <c r="B13528" s="752" t="s">
        <v>1700</v>
      </c>
      <c r="C13528" s="752">
        <v>5671</v>
      </c>
      <c r="D13528" s="343" t="s">
        <v>4406</v>
      </c>
      <c r="E13528" s="752" t="s">
        <v>445</v>
      </c>
      <c r="F13528" s="752" t="s">
        <v>1698</v>
      </c>
    </row>
    <row r="13529" spans="2:6" x14ac:dyDescent="0.35">
      <c r="B13529" s="752" t="s">
        <v>1700</v>
      </c>
      <c r="C13529" s="752">
        <v>5671</v>
      </c>
      <c r="D13529" s="343" t="s">
        <v>4405</v>
      </c>
      <c r="E13529" s="752" t="s">
        <v>445</v>
      </c>
      <c r="F13529" s="752" t="s">
        <v>1698</v>
      </c>
    </row>
    <row r="13530" spans="2:6" x14ac:dyDescent="0.35">
      <c r="B13530" s="752" t="s">
        <v>1700</v>
      </c>
      <c r="C13530" s="752">
        <v>5671</v>
      </c>
      <c r="D13530" s="343" t="s">
        <v>4404</v>
      </c>
      <c r="E13530" s="752" t="s">
        <v>445</v>
      </c>
      <c r="F13530" s="752" t="s">
        <v>1698</v>
      </c>
    </row>
    <row r="13531" spans="2:6" x14ac:dyDescent="0.35">
      <c r="B13531" s="752" t="s">
        <v>1700</v>
      </c>
      <c r="C13531" s="752">
        <v>5680</v>
      </c>
      <c r="D13531" s="343" t="s">
        <v>4403</v>
      </c>
      <c r="E13531" s="752" t="s">
        <v>445</v>
      </c>
      <c r="F13531" s="752" t="s">
        <v>1698</v>
      </c>
    </row>
    <row r="13532" spans="2:6" x14ac:dyDescent="0.35">
      <c r="B13532" s="752" t="s">
        <v>1700</v>
      </c>
      <c r="C13532" s="752">
        <v>5680</v>
      </c>
      <c r="D13532" s="343" t="s">
        <v>4402</v>
      </c>
      <c r="E13532" s="752" t="s">
        <v>445</v>
      </c>
      <c r="F13532" s="752" t="s">
        <v>1698</v>
      </c>
    </row>
    <row r="13533" spans="2:6" x14ac:dyDescent="0.35">
      <c r="B13533" s="752" t="s">
        <v>1700</v>
      </c>
      <c r="C13533" s="752">
        <v>5680</v>
      </c>
      <c r="D13533" s="343" t="s">
        <v>4401</v>
      </c>
      <c r="E13533" s="752" t="s">
        <v>445</v>
      </c>
      <c r="F13533" s="752" t="s">
        <v>1698</v>
      </c>
    </row>
    <row r="13534" spans="2:6" x14ac:dyDescent="0.35">
      <c r="B13534" s="752" t="s">
        <v>1700</v>
      </c>
      <c r="C13534" s="752">
        <v>5680</v>
      </c>
      <c r="D13534" s="343" t="s">
        <v>4400</v>
      </c>
      <c r="E13534" s="752" t="s">
        <v>445</v>
      </c>
      <c r="F13534" s="752" t="s">
        <v>1698</v>
      </c>
    </row>
    <row r="13535" spans="2:6" x14ac:dyDescent="0.35">
      <c r="B13535" s="752" t="s">
        <v>1700</v>
      </c>
      <c r="C13535" s="752">
        <v>5680</v>
      </c>
      <c r="D13535" s="343" t="s">
        <v>4399</v>
      </c>
      <c r="E13535" s="752" t="s">
        <v>445</v>
      </c>
      <c r="F13535" s="752" t="s">
        <v>1698</v>
      </c>
    </row>
    <row r="13536" spans="2:6" x14ac:dyDescent="0.35">
      <c r="B13536" s="752" t="s">
        <v>1700</v>
      </c>
      <c r="C13536" s="752">
        <v>5680</v>
      </c>
      <c r="D13536" s="343" t="s">
        <v>4398</v>
      </c>
      <c r="E13536" s="752" t="s">
        <v>445</v>
      </c>
      <c r="F13536" s="752" t="s">
        <v>1698</v>
      </c>
    </row>
    <row r="13537" spans="2:6" x14ac:dyDescent="0.35">
      <c r="B13537" s="752" t="s">
        <v>1700</v>
      </c>
      <c r="C13537" s="752">
        <v>5680</v>
      </c>
      <c r="D13537" s="343" t="s">
        <v>4397</v>
      </c>
      <c r="E13537" s="752" t="s">
        <v>445</v>
      </c>
      <c r="F13537" s="752" t="s">
        <v>1698</v>
      </c>
    </row>
    <row r="13538" spans="2:6" x14ac:dyDescent="0.35">
      <c r="B13538" s="752" t="s">
        <v>1700</v>
      </c>
      <c r="C13538" s="752">
        <v>5680</v>
      </c>
      <c r="D13538" s="343" t="s">
        <v>4396</v>
      </c>
      <c r="E13538" s="752" t="s">
        <v>445</v>
      </c>
      <c r="F13538" s="752" t="s">
        <v>1698</v>
      </c>
    </row>
    <row r="13539" spans="2:6" x14ac:dyDescent="0.35">
      <c r="B13539" s="752" t="s">
        <v>1700</v>
      </c>
      <c r="C13539" s="752">
        <v>5680</v>
      </c>
      <c r="D13539" s="343" t="s">
        <v>4395</v>
      </c>
      <c r="E13539" s="752" t="s">
        <v>445</v>
      </c>
      <c r="F13539" s="752" t="s">
        <v>1698</v>
      </c>
    </row>
    <row r="13540" spans="2:6" x14ac:dyDescent="0.35">
      <c r="B13540" s="752" t="s">
        <v>1700</v>
      </c>
      <c r="C13540" s="752">
        <v>5680</v>
      </c>
      <c r="D13540" s="343" t="s">
        <v>4394</v>
      </c>
      <c r="E13540" s="752" t="s">
        <v>445</v>
      </c>
      <c r="F13540" s="752" t="s">
        <v>1698</v>
      </c>
    </row>
    <row r="13541" spans="2:6" x14ac:dyDescent="0.35">
      <c r="B13541" s="752" t="s">
        <v>1700</v>
      </c>
      <c r="C13541" s="752">
        <v>5680</v>
      </c>
      <c r="D13541" s="343" t="s">
        <v>4393</v>
      </c>
      <c r="E13541" s="752" t="s">
        <v>445</v>
      </c>
      <c r="F13541" s="752" t="s">
        <v>1698</v>
      </c>
    </row>
    <row r="13542" spans="2:6" x14ac:dyDescent="0.35">
      <c r="B13542" s="752" t="s">
        <v>1700</v>
      </c>
      <c r="C13542" s="752">
        <v>5680</v>
      </c>
      <c r="D13542" s="343" t="s">
        <v>4392</v>
      </c>
      <c r="E13542" s="752" t="s">
        <v>445</v>
      </c>
      <c r="F13542" s="752" t="s">
        <v>1698</v>
      </c>
    </row>
    <row r="13543" spans="2:6" x14ac:dyDescent="0.35">
      <c r="B13543" s="752" t="s">
        <v>1700</v>
      </c>
      <c r="C13543" s="752">
        <v>5680</v>
      </c>
      <c r="D13543" s="343" t="s">
        <v>4391</v>
      </c>
      <c r="E13543" s="752" t="s">
        <v>445</v>
      </c>
      <c r="F13543" s="752" t="s">
        <v>1698</v>
      </c>
    </row>
    <row r="13544" spans="2:6" x14ac:dyDescent="0.35">
      <c r="B13544" s="752" t="s">
        <v>1700</v>
      </c>
      <c r="C13544" s="752">
        <v>5680</v>
      </c>
      <c r="D13544" s="343" t="s">
        <v>4390</v>
      </c>
      <c r="E13544" s="752" t="s">
        <v>445</v>
      </c>
      <c r="F13544" s="752" t="s">
        <v>1698</v>
      </c>
    </row>
    <row r="13545" spans="2:6" x14ac:dyDescent="0.35">
      <c r="B13545" s="752" t="s">
        <v>1700</v>
      </c>
      <c r="C13545" s="752">
        <v>5680</v>
      </c>
      <c r="D13545" s="343" t="s">
        <v>4389</v>
      </c>
      <c r="E13545" s="752" t="s">
        <v>445</v>
      </c>
      <c r="F13545" s="752" t="s">
        <v>1698</v>
      </c>
    </row>
    <row r="13546" spans="2:6" x14ac:dyDescent="0.35">
      <c r="B13546" s="752" t="s">
        <v>1700</v>
      </c>
      <c r="C13546" s="752">
        <v>5680</v>
      </c>
      <c r="D13546" s="343" t="s">
        <v>4388</v>
      </c>
      <c r="E13546" s="752" t="s">
        <v>445</v>
      </c>
      <c r="F13546" s="752" t="s">
        <v>1698</v>
      </c>
    </row>
    <row r="13547" spans="2:6" x14ac:dyDescent="0.35">
      <c r="B13547" s="752" t="s">
        <v>1700</v>
      </c>
      <c r="C13547" s="752">
        <v>5680</v>
      </c>
      <c r="D13547" s="343" t="s">
        <v>4387</v>
      </c>
      <c r="E13547" s="752" t="s">
        <v>445</v>
      </c>
      <c r="F13547" s="752" t="s">
        <v>1698</v>
      </c>
    </row>
    <row r="13548" spans="2:6" x14ac:dyDescent="0.35">
      <c r="B13548" s="752" t="s">
        <v>1700</v>
      </c>
      <c r="C13548" s="752">
        <v>5680</v>
      </c>
      <c r="D13548" s="343" t="s">
        <v>4386</v>
      </c>
      <c r="E13548" s="752" t="s">
        <v>445</v>
      </c>
      <c r="F13548" s="752" t="s">
        <v>1698</v>
      </c>
    </row>
    <row r="13549" spans="2:6" x14ac:dyDescent="0.35">
      <c r="B13549" s="752" t="s">
        <v>1700</v>
      </c>
      <c r="C13549" s="752">
        <v>5680</v>
      </c>
      <c r="D13549" s="343" t="s">
        <v>4385</v>
      </c>
      <c r="E13549" s="752" t="s">
        <v>445</v>
      </c>
      <c r="F13549" s="752" t="s">
        <v>1698</v>
      </c>
    </row>
    <row r="13550" spans="2:6" x14ac:dyDescent="0.35">
      <c r="B13550" s="752" t="s">
        <v>1700</v>
      </c>
      <c r="C13550" s="752">
        <v>5680</v>
      </c>
      <c r="D13550" s="343" t="s">
        <v>4384</v>
      </c>
      <c r="E13550" s="752" t="s">
        <v>445</v>
      </c>
      <c r="F13550" s="752" t="s">
        <v>1698</v>
      </c>
    </row>
    <row r="13551" spans="2:6" x14ac:dyDescent="0.35">
      <c r="B13551" s="752" t="s">
        <v>1700</v>
      </c>
      <c r="C13551" s="752">
        <v>5680</v>
      </c>
      <c r="D13551" s="343" t="s">
        <v>4383</v>
      </c>
      <c r="E13551" s="752" t="s">
        <v>445</v>
      </c>
      <c r="F13551" s="752" t="s">
        <v>1698</v>
      </c>
    </row>
    <row r="13552" spans="2:6" x14ac:dyDescent="0.35">
      <c r="B13552" s="752" t="s">
        <v>1700</v>
      </c>
      <c r="C13552" s="752">
        <v>5690</v>
      </c>
      <c r="D13552" s="343" t="s">
        <v>4382</v>
      </c>
      <c r="E13552" s="752" t="s">
        <v>445</v>
      </c>
      <c r="F13552" s="752" t="s">
        <v>1698</v>
      </c>
    </row>
    <row r="13553" spans="2:6" x14ac:dyDescent="0.35">
      <c r="B13553" s="752" t="s">
        <v>1700</v>
      </c>
      <c r="C13553" s="752">
        <v>5690</v>
      </c>
      <c r="D13553" s="343" t="s">
        <v>4381</v>
      </c>
      <c r="E13553" s="752" t="s">
        <v>445</v>
      </c>
      <c r="F13553" s="752" t="s">
        <v>1698</v>
      </c>
    </row>
    <row r="13554" spans="2:6" x14ac:dyDescent="0.35">
      <c r="B13554" s="752" t="s">
        <v>1700</v>
      </c>
      <c r="C13554" s="752">
        <v>5690</v>
      </c>
      <c r="D13554" s="343" t="s">
        <v>4380</v>
      </c>
      <c r="E13554" s="752" t="s">
        <v>445</v>
      </c>
      <c r="F13554" s="752" t="s">
        <v>1698</v>
      </c>
    </row>
    <row r="13555" spans="2:6" x14ac:dyDescent="0.35">
      <c r="B13555" s="752" t="s">
        <v>1700</v>
      </c>
      <c r="C13555" s="752">
        <v>5690</v>
      </c>
      <c r="D13555" s="343" t="s">
        <v>4379</v>
      </c>
      <c r="E13555" s="752" t="s">
        <v>445</v>
      </c>
      <c r="F13555" s="752" t="s">
        <v>1698</v>
      </c>
    </row>
    <row r="13556" spans="2:6" x14ac:dyDescent="0.35">
      <c r="B13556" s="752" t="s">
        <v>1700</v>
      </c>
      <c r="C13556" s="752">
        <v>5690</v>
      </c>
      <c r="D13556" s="343" t="s">
        <v>4378</v>
      </c>
      <c r="E13556" s="752" t="s">
        <v>445</v>
      </c>
      <c r="F13556" s="752" t="s">
        <v>1698</v>
      </c>
    </row>
    <row r="13557" spans="2:6" x14ac:dyDescent="0.35">
      <c r="B13557" s="752" t="s">
        <v>1700</v>
      </c>
      <c r="C13557" s="752">
        <v>5690</v>
      </c>
      <c r="D13557" s="343" t="s">
        <v>4377</v>
      </c>
      <c r="E13557" s="752" t="s">
        <v>445</v>
      </c>
      <c r="F13557" s="752" t="s">
        <v>1698</v>
      </c>
    </row>
    <row r="13558" spans="2:6" x14ac:dyDescent="0.35">
      <c r="B13558" s="752" t="s">
        <v>1700</v>
      </c>
      <c r="C13558" s="752">
        <v>5690</v>
      </c>
      <c r="D13558" s="343" t="s">
        <v>4376</v>
      </c>
      <c r="E13558" s="752" t="s">
        <v>445</v>
      </c>
      <c r="F13558" s="752" t="s">
        <v>1698</v>
      </c>
    </row>
    <row r="13559" spans="2:6" x14ac:dyDescent="0.35">
      <c r="B13559" s="752" t="s">
        <v>1700</v>
      </c>
      <c r="C13559" s="752">
        <v>5690</v>
      </c>
      <c r="D13559" s="343" t="s">
        <v>4375</v>
      </c>
      <c r="E13559" s="752" t="s">
        <v>445</v>
      </c>
      <c r="F13559" s="752" t="s">
        <v>1698</v>
      </c>
    </row>
    <row r="13560" spans="2:6" x14ac:dyDescent="0.35">
      <c r="B13560" s="752" t="s">
        <v>1700</v>
      </c>
      <c r="C13560" s="752">
        <v>5690</v>
      </c>
      <c r="D13560" s="343" t="s">
        <v>4374</v>
      </c>
      <c r="E13560" s="752" t="s">
        <v>445</v>
      </c>
      <c r="F13560" s="752" t="s">
        <v>1698</v>
      </c>
    </row>
    <row r="13561" spans="2:6" x14ac:dyDescent="0.35">
      <c r="B13561" s="752" t="s">
        <v>1700</v>
      </c>
      <c r="C13561" s="752">
        <v>5690</v>
      </c>
      <c r="D13561" s="343" t="s">
        <v>4373</v>
      </c>
      <c r="E13561" s="752" t="s">
        <v>445</v>
      </c>
      <c r="F13561" s="752" t="s">
        <v>1698</v>
      </c>
    </row>
    <row r="13562" spans="2:6" x14ac:dyDescent="0.35">
      <c r="B13562" s="752" t="s">
        <v>1700</v>
      </c>
      <c r="C13562" s="752">
        <v>5690</v>
      </c>
      <c r="D13562" s="343" t="s">
        <v>4372</v>
      </c>
      <c r="E13562" s="752" t="s">
        <v>445</v>
      </c>
      <c r="F13562" s="752" t="s">
        <v>1698</v>
      </c>
    </row>
    <row r="13563" spans="2:6" x14ac:dyDescent="0.35">
      <c r="B13563" s="752" t="s">
        <v>1700</v>
      </c>
      <c r="C13563" s="752">
        <v>5690</v>
      </c>
      <c r="D13563" s="343" t="s">
        <v>4371</v>
      </c>
      <c r="E13563" s="752" t="s">
        <v>445</v>
      </c>
      <c r="F13563" s="752" t="s">
        <v>1698</v>
      </c>
    </row>
    <row r="13564" spans="2:6" x14ac:dyDescent="0.35">
      <c r="B13564" s="752" t="s">
        <v>1700</v>
      </c>
      <c r="C13564" s="752">
        <v>5690</v>
      </c>
      <c r="D13564" s="343" t="s">
        <v>4370</v>
      </c>
      <c r="E13564" s="752" t="s">
        <v>445</v>
      </c>
      <c r="F13564" s="752" t="s">
        <v>1698</v>
      </c>
    </row>
    <row r="13565" spans="2:6" x14ac:dyDescent="0.35">
      <c r="B13565" s="752" t="s">
        <v>1700</v>
      </c>
      <c r="C13565" s="752">
        <v>5690</v>
      </c>
      <c r="D13565" s="343" t="s">
        <v>4369</v>
      </c>
      <c r="E13565" s="752" t="s">
        <v>445</v>
      </c>
      <c r="F13565" s="752" t="s">
        <v>1698</v>
      </c>
    </row>
    <row r="13566" spans="2:6" x14ac:dyDescent="0.35">
      <c r="B13566" s="752" t="s">
        <v>1700</v>
      </c>
      <c r="C13566" s="752">
        <v>5690</v>
      </c>
      <c r="D13566" s="343" t="s">
        <v>4368</v>
      </c>
      <c r="E13566" s="752" t="s">
        <v>445</v>
      </c>
      <c r="F13566" s="752" t="s">
        <v>1698</v>
      </c>
    </row>
    <row r="13567" spans="2:6" x14ac:dyDescent="0.35">
      <c r="B13567" s="752" t="s">
        <v>1700</v>
      </c>
      <c r="C13567" s="752">
        <v>5690</v>
      </c>
      <c r="D13567" s="343" t="s">
        <v>4367</v>
      </c>
      <c r="E13567" s="752" t="s">
        <v>445</v>
      </c>
      <c r="F13567" s="752" t="s">
        <v>1698</v>
      </c>
    </row>
    <row r="13568" spans="2:6" x14ac:dyDescent="0.35">
      <c r="B13568" s="752" t="s">
        <v>1700</v>
      </c>
      <c r="C13568" s="752">
        <v>5690</v>
      </c>
      <c r="D13568" s="343" t="s">
        <v>4366</v>
      </c>
      <c r="E13568" s="752" t="s">
        <v>445</v>
      </c>
      <c r="F13568" s="752" t="s">
        <v>1698</v>
      </c>
    </row>
    <row r="13569" spans="2:6" x14ac:dyDescent="0.35">
      <c r="B13569" s="752" t="s">
        <v>1700</v>
      </c>
      <c r="C13569" s="752">
        <v>5690</v>
      </c>
      <c r="D13569" s="343" t="s">
        <v>4365</v>
      </c>
      <c r="E13569" s="752" t="s">
        <v>445</v>
      </c>
      <c r="F13569" s="752" t="s">
        <v>1698</v>
      </c>
    </row>
    <row r="13570" spans="2:6" x14ac:dyDescent="0.35">
      <c r="B13570" s="752" t="s">
        <v>1700</v>
      </c>
      <c r="C13570" s="752">
        <v>5690</v>
      </c>
      <c r="D13570" s="343" t="s">
        <v>4364</v>
      </c>
      <c r="E13570" s="752" t="s">
        <v>445</v>
      </c>
      <c r="F13570" s="752" t="s">
        <v>1698</v>
      </c>
    </row>
    <row r="13571" spans="2:6" x14ac:dyDescent="0.35">
      <c r="B13571" s="752" t="s">
        <v>1700</v>
      </c>
      <c r="C13571" s="752">
        <v>5690</v>
      </c>
      <c r="D13571" s="343" t="s">
        <v>4363</v>
      </c>
      <c r="E13571" s="752" t="s">
        <v>445</v>
      </c>
      <c r="F13571" s="752" t="s">
        <v>1698</v>
      </c>
    </row>
    <row r="13572" spans="2:6" x14ac:dyDescent="0.35">
      <c r="B13572" s="752" t="s">
        <v>1700</v>
      </c>
      <c r="C13572" s="752">
        <v>5690</v>
      </c>
      <c r="D13572" s="343" t="s">
        <v>2755</v>
      </c>
      <c r="E13572" s="752" t="s">
        <v>445</v>
      </c>
      <c r="F13572" s="752" t="s">
        <v>1698</v>
      </c>
    </row>
    <row r="13573" spans="2:6" x14ac:dyDescent="0.35">
      <c r="B13573" s="752" t="s">
        <v>1700</v>
      </c>
      <c r="C13573" s="752">
        <v>5690</v>
      </c>
      <c r="D13573" s="343" t="s">
        <v>4362</v>
      </c>
      <c r="E13573" s="752" t="s">
        <v>445</v>
      </c>
      <c r="F13573" s="752" t="s">
        <v>1698</v>
      </c>
    </row>
    <row r="13574" spans="2:6" x14ac:dyDescent="0.35">
      <c r="B13574" s="752" t="s">
        <v>1700</v>
      </c>
      <c r="C13574" s="752">
        <v>5690</v>
      </c>
      <c r="D13574" s="343" t="s">
        <v>4361</v>
      </c>
      <c r="E13574" s="752" t="s">
        <v>445</v>
      </c>
      <c r="F13574" s="752" t="s">
        <v>1698</v>
      </c>
    </row>
    <row r="13575" spans="2:6" x14ac:dyDescent="0.35">
      <c r="B13575" s="752" t="s">
        <v>1700</v>
      </c>
      <c r="C13575" s="752">
        <v>5690</v>
      </c>
      <c r="D13575" s="343" t="s">
        <v>4360</v>
      </c>
      <c r="E13575" s="752" t="s">
        <v>445</v>
      </c>
      <c r="F13575" s="752" t="s">
        <v>1698</v>
      </c>
    </row>
    <row r="13576" spans="2:6" x14ac:dyDescent="0.35">
      <c r="B13576" s="752" t="s">
        <v>1700</v>
      </c>
      <c r="C13576" s="752">
        <v>5690</v>
      </c>
      <c r="D13576" s="343" t="s">
        <v>4359</v>
      </c>
      <c r="E13576" s="752" t="s">
        <v>445</v>
      </c>
      <c r="F13576" s="752" t="s">
        <v>1698</v>
      </c>
    </row>
    <row r="13577" spans="2:6" x14ac:dyDescent="0.35">
      <c r="B13577" s="752" t="s">
        <v>1700</v>
      </c>
      <c r="C13577" s="752">
        <v>5690</v>
      </c>
      <c r="D13577" s="343" t="s">
        <v>4358</v>
      </c>
      <c r="E13577" s="752" t="s">
        <v>445</v>
      </c>
      <c r="F13577" s="752" t="s">
        <v>1698</v>
      </c>
    </row>
    <row r="13578" spans="2:6" x14ac:dyDescent="0.35">
      <c r="B13578" s="752" t="s">
        <v>1700</v>
      </c>
      <c r="C13578" s="752">
        <v>5700</v>
      </c>
      <c r="D13578" s="343" t="s">
        <v>4357</v>
      </c>
      <c r="E13578" s="752" t="s">
        <v>445</v>
      </c>
      <c r="F13578" s="752" t="s">
        <v>1698</v>
      </c>
    </row>
    <row r="13579" spans="2:6" x14ac:dyDescent="0.35">
      <c r="B13579" s="752" t="s">
        <v>1700</v>
      </c>
      <c r="C13579" s="752">
        <v>5700</v>
      </c>
      <c r="D13579" s="343" t="s">
        <v>4356</v>
      </c>
      <c r="E13579" s="752" t="s">
        <v>445</v>
      </c>
      <c r="F13579" s="752" t="s">
        <v>1698</v>
      </c>
    </row>
    <row r="13580" spans="2:6" x14ac:dyDescent="0.35">
      <c r="B13580" s="752" t="s">
        <v>1700</v>
      </c>
      <c r="C13580" s="754">
        <v>5700</v>
      </c>
      <c r="D13580" s="755" t="s">
        <v>4355</v>
      </c>
      <c r="E13580" s="752" t="s">
        <v>445</v>
      </c>
      <c r="F13580" s="752" t="s">
        <v>1698</v>
      </c>
    </row>
    <row r="13581" spans="2:6" x14ac:dyDescent="0.35">
      <c r="B13581" s="752" t="s">
        <v>1700</v>
      </c>
      <c r="C13581" s="752">
        <v>5700</v>
      </c>
      <c r="D13581" s="343" t="s">
        <v>3706</v>
      </c>
      <c r="E13581" s="752" t="s">
        <v>445</v>
      </c>
      <c r="F13581" s="752" t="s">
        <v>1698</v>
      </c>
    </row>
    <row r="13582" spans="2:6" x14ac:dyDescent="0.35">
      <c r="B13582" s="752" t="s">
        <v>1700</v>
      </c>
      <c r="C13582" s="752">
        <v>5700</v>
      </c>
      <c r="D13582" s="343" t="s">
        <v>4354</v>
      </c>
      <c r="E13582" s="752" t="s">
        <v>445</v>
      </c>
      <c r="F13582" s="752" t="s">
        <v>1698</v>
      </c>
    </row>
    <row r="13583" spans="2:6" x14ac:dyDescent="0.35">
      <c r="B13583" s="752" t="s">
        <v>1700</v>
      </c>
      <c r="C13583" s="752">
        <v>5700</v>
      </c>
      <c r="D13583" s="343" t="s">
        <v>4353</v>
      </c>
      <c r="E13583" s="752" t="s">
        <v>445</v>
      </c>
      <c r="F13583" s="752" t="s">
        <v>1698</v>
      </c>
    </row>
    <row r="13584" spans="2:6" x14ac:dyDescent="0.35">
      <c r="B13584" s="752" t="s">
        <v>1700</v>
      </c>
      <c r="C13584" s="752">
        <v>5700</v>
      </c>
      <c r="D13584" s="343" t="s">
        <v>4345</v>
      </c>
      <c r="E13584" s="752" t="s">
        <v>445</v>
      </c>
      <c r="F13584" s="752" t="s">
        <v>1698</v>
      </c>
    </row>
    <row r="13585" spans="2:6" x14ac:dyDescent="0.35">
      <c r="B13585" s="752" t="s">
        <v>1700</v>
      </c>
      <c r="C13585" s="752">
        <v>5700</v>
      </c>
      <c r="D13585" s="343" t="s">
        <v>4352</v>
      </c>
      <c r="E13585" s="752" t="s">
        <v>445</v>
      </c>
      <c r="F13585" s="752" t="s">
        <v>1698</v>
      </c>
    </row>
    <row r="13586" spans="2:6" x14ac:dyDescent="0.35">
      <c r="B13586" s="752" t="s">
        <v>1700</v>
      </c>
      <c r="C13586" s="752">
        <v>5700</v>
      </c>
      <c r="D13586" s="343" t="s">
        <v>4351</v>
      </c>
      <c r="E13586" s="752" t="s">
        <v>445</v>
      </c>
      <c r="F13586" s="752" t="s">
        <v>1698</v>
      </c>
    </row>
    <row r="13587" spans="2:6" x14ac:dyDescent="0.35">
      <c r="B13587" s="752" t="s">
        <v>1700</v>
      </c>
      <c r="C13587" s="752">
        <v>5700</v>
      </c>
      <c r="D13587" s="343" t="s">
        <v>4350</v>
      </c>
      <c r="E13587" s="752" t="s">
        <v>445</v>
      </c>
      <c r="F13587" s="752" t="s">
        <v>1698</v>
      </c>
    </row>
    <row r="13588" spans="2:6" x14ac:dyDescent="0.35">
      <c r="B13588" s="752" t="s">
        <v>1700</v>
      </c>
      <c r="C13588" s="752">
        <v>5700</v>
      </c>
      <c r="D13588" s="343" t="s">
        <v>4349</v>
      </c>
      <c r="E13588" s="752" t="s">
        <v>445</v>
      </c>
      <c r="F13588" s="752" t="s">
        <v>1698</v>
      </c>
    </row>
    <row r="13589" spans="2:6" x14ac:dyDescent="0.35">
      <c r="B13589" s="752" t="s">
        <v>1700</v>
      </c>
      <c r="C13589" s="752">
        <v>5700</v>
      </c>
      <c r="D13589" s="343" t="s">
        <v>4348</v>
      </c>
      <c r="E13589" s="752" t="s">
        <v>445</v>
      </c>
      <c r="F13589" s="752" t="s">
        <v>1698</v>
      </c>
    </row>
    <row r="13590" spans="2:6" x14ac:dyDescent="0.35">
      <c r="B13590" s="752" t="s">
        <v>1700</v>
      </c>
      <c r="C13590" s="752">
        <v>5701</v>
      </c>
      <c r="D13590" s="343" t="s">
        <v>4347</v>
      </c>
      <c r="E13590" s="752" t="s">
        <v>445</v>
      </c>
      <c r="F13590" s="752" t="s">
        <v>1698</v>
      </c>
    </row>
    <row r="13591" spans="2:6" x14ac:dyDescent="0.35">
      <c r="B13591" s="752" t="s">
        <v>1700</v>
      </c>
      <c r="C13591" s="752">
        <v>5701</v>
      </c>
      <c r="D13591" s="343" t="s">
        <v>4346</v>
      </c>
      <c r="E13591" s="752" t="s">
        <v>445</v>
      </c>
      <c r="F13591" s="752" t="s">
        <v>1698</v>
      </c>
    </row>
    <row r="13592" spans="2:6" x14ac:dyDescent="0.35">
      <c r="B13592" s="752" t="s">
        <v>1700</v>
      </c>
      <c r="C13592" s="752">
        <v>5701</v>
      </c>
      <c r="D13592" s="343" t="s">
        <v>4345</v>
      </c>
      <c r="E13592" s="752" t="s">
        <v>445</v>
      </c>
      <c r="F13592" s="752" t="s">
        <v>1698</v>
      </c>
    </row>
    <row r="13593" spans="2:6" x14ac:dyDescent="0.35">
      <c r="B13593" s="752" t="s">
        <v>1700</v>
      </c>
      <c r="C13593" s="752">
        <v>5701</v>
      </c>
      <c r="D13593" s="343" t="s">
        <v>4344</v>
      </c>
      <c r="E13593" s="752" t="s">
        <v>445</v>
      </c>
      <c r="F13593" s="752" t="s">
        <v>1698</v>
      </c>
    </row>
    <row r="13594" spans="2:6" x14ac:dyDescent="0.35">
      <c r="B13594" s="752" t="s">
        <v>1700</v>
      </c>
      <c r="C13594" s="752">
        <v>5701</v>
      </c>
      <c r="D13594" s="343" t="s">
        <v>4343</v>
      </c>
      <c r="E13594" s="752" t="s">
        <v>445</v>
      </c>
      <c r="F13594" s="752" t="s">
        <v>1698</v>
      </c>
    </row>
    <row r="13595" spans="2:6" x14ac:dyDescent="0.35">
      <c r="B13595" s="752" t="s">
        <v>1700</v>
      </c>
      <c r="C13595" s="752">
        <v>5710</v>
      </c>
      <c r="D13595" s="343" t="s">
        <v>4342</v>
      </c>
      <c r="E13595" s="752" t="s">
        <v>445</v>
      </c>
      <c r="F13595" s="752" t="s">
        <v>1698</v>
      </c>
    </row>
    <row r="13596" spans="2:6" x14ac:dyDescent="0.35">
      <c r="B13596" s="752" t="s">
        <v>1700</v>
      </c>
      <c r="C13596" s="752">
        <v>5713</v>
      </c>
      <c r="D13596" s="343" t="s">
        <v>4341</v>
      </c>
      <c r="E13596" s="752" t="s">
        <v>445</v>
      </c>
      <c r="F13596" s="753" t="s">
        <v>1698</v>
      </c>
    </row>
    <row r="13597" spans="2:6" x14ac:dyDescent="0.35">
      <c r="B13597" s="752" t="s">
        <v>1700</v>
      </c>
      <c r="C13597" s="752">
        <v>5713</v>
      </c>
      <c r="D13597" s="343" t="s">
        <v>4340</v>
      </c>
      <c r="E13597" s="752" t="s">
        <v>445</v>
      </c>
      <c r="F13597" s="752" t="s">
        <v>1698</v>
      </c>
    </row>
    <row r="13598" spans="2:6" x14ac:dyDescent="0.35">
      <c r="B13598" s="752" t="s">
        <v>1700</v>
      </c>
      <c r="C13598" s="752">
        <v>5713</v>
      </c>
      <c r="D13598" s="343" t="s">
        <v>4339</v>
      </c>
      <c r="E13598" s="752" t="s">
        <v>445</v>
      </c>
      <c r="F13598" s="752" t="s">
        <v>1698</v>
      </c>
    </row>
    <row r="13599" spans="2:6" x14ac:dyDescent="0.35">
      <c r="B13599" s="752" t="s">
        <v>1700</v>
      </c>
      <c r="C13599" s="752">
        <v>5713</v>
      </c>
      <c r="D13599" s="343" t="s">
        <v>4338</v>
      </c>
      <c r="E13599" s="752" t="s">
        <v>445</v>
      </c>
      <c r="F13599" s="752" t="s">
        <v>1698</v>
      </c>
    </row>
    <row r="13600" spans="2:6" x14ac:dyDescent="0.35">
      <c r="B13600" s="752" t="s">
        <v>1700</v>
      </c>
      <c r="C13600" s="752">
        <v>5713</v>
      </c>
      <c r="D13600" s="343" t="s">
        <v>4337</v>
      </c>
      <c r="E13600" s="752" t="s">
        <v>445</v>
      </c>
      <c r="F13600" s="752" t="s">
        <v>1698</v>
      </c>
    </row>
    <row r="13601" spans="2:6" x14ac:dyDescent="0.35">
      <c r="B13601" s="752" t="s">
        <v>1700</v>
      </c>
      <c r="C13601" s="752">
        <v>5713</v>
      </c>
      <c r="D13601" s="343" t="s">
        <v>4336</v>
      </c>
      <c r="E13601" s="752" t="s">
        <v>445</v>
      </c>
      <c r="F13601" s="752" t="s">
        <v>1698</v>
      </c>
    </row>
    <row r="13602" spans="2:6" x14ac:dyDescent="0.35">
      <c r="B13602" s="752" t="s">
        <v>1700</v>
      </c>
      <c r="C13602" s="752">
        <v>5713</v>
      </c>
      <c r="D13602" s="343" t="s">
        <v>4335</v>
      </c>
      <c r="E13602" s="752" t="s">
        <v>445</v>
      </c>
      <c r="F13602" s="752" t="s">
        <v>1698</v>
      </c>
    </row>
    <row r="13603" spans="2:6" x14ac:dyDescent="0.35">
      <c r="B13603" s="752" t="s">
        <v>1700</v>
      </c>
      <c r="C13603" s="752">
        <v>5713</v>
      </c>
      <c r="D13603" s="343" t="s">
        <v>4334</v>
      </c>
      <c r="E13603" s="752" t="s">
        <v>445</v>
      </c>
      <c r="F13603" s="752" t="s">
        <v>1698</v>
      </c>
    </row>
    <row r="13604" spans="2:6" x14ac:dyDescent="0.35">
      <c r="B13604" s="752" t="s">
        <v>1700</v>
      </c>
      <c r="C13604" s="752">
        <v>5713</v>
      </c>
      <c r="D13604" s="343" t="s">
        <v>4333</v>
      </c>
      <c r="E13604" s="752" t="s">
        <v>445</v>
      </c>
      <c r="F13604" s="752" t="s">
        <v>1698</v>
      </c>
    </row>
    <row r="13605" spans="2:6" x14ac:dyDescent="0.35">
      <c r="B13605" s="752" t="s">
        <v>1700</v>
      </c>
      <c r="C13605" s="752">
        <v>5713</v>
      </c>
      <c r="D13605" s="343" t="s">
        <v>4332</v>
      </c>
      <c r="E13605" s="752" t="s">
        <v>445</v>
      </c>
      <c r="F13605" s="752" t="s">
        <v>1698</v>
      </c>
    </row>
    <row r="13606" spans="2:6" x14ac:dyDescent="0.35">
      <c r="B13606" s="752" t="s">
        <v>1700</v>
      </c>
      <c r="C13606" s="752">
        <v>5713</v>
      </c>
      <c r="D13606" s="343" t="s">
        <v>4331</v>
      </c>
      <c r="E13606" s="752" t="s">
        <v>445</v>
      </c>
      <c r="F13606" s="752" t="s">
        <v>1698</v>
      </c>
    </row>
    <row r="13607" spans="2:6" x14ac:dyDescent="0.35">
      <c r="B13607" s="752" t="s">
        <v>1700</v>
      </c>
      <c r="C13607" s="752">
        <v>5713</v>
      </c>
      <c r="D13607" s="343" t="s">
        <v>4330</v>
      </c>
      <c r="E13607" s="752" t="s">
        <v>445</v>
      </c>
      <c r="F13607" s="752" t="s">
        <v>1698</v>
      </c>
    </row>
    <row r="13608" spans="2:6" x14ac:dyDescent="0.35">
      <c r="B13608" s="752" t="s">
        <v>1700</v>
      </c>
      <c r="C13608" s="752">
        <v>5713</v>
      </c>
      <c r="D13608" s="343" t="s">
        <v>4329</v>
      </c>
      <c r="E13608" s="752" t="s">
        <v>445</v>
      </c>
      <c r="F13608" s="752" t="s">
        <v>1698</v>
      </c>
    </row>
    <row r="13609" spans="2:6" x14ac:dyDescent="0.35">
      <c r="B13609" s="752" t="s">
        <v>1700</v>
      </c>
      <c r="C13609" s="752">
        <v>5715</v>
      </c>
      <c r="D13609" s="343" t="s">
        <v>4328</v>
      </c>
      <c r="E13609" s="752" t="s">
        <v>445</v>
      </c>
      <c r="F13609" s="752" t="s">
        <v>1698</v>
      </c>
    </row>
    <row r="13610" spans="2:6" x14ac:dyDescent="0.35">
      <c r="B13610" s="752" t="s">
        <v>1700</v>
      </c>
      <c r="C13610" s="752">
        <v>5715</v>
      </c>
      <c r="D13610" s="343" t="s">
        <v>4327</v>
      </c>
      <c r="E13610" s="752" t="s">
        <v>445</v>
      </c>
      <c r="F13610" s="752" t="s">
        <v>1698</v>
      </c>
    </row>
    <row r="13611" spans="2:6" x14ac:dyDescent="0.35">
      <c r="B13611" s="752" t="s">
        <v>1700</v>
      </c>
      <c r="C13611" s="752">
        <v>5715</v>
      </c>
      <c r="D13611" s="343" t="s">
        <v>4326</v>
      </c>
      <c r="E13611" s="752" t="s">
        <v>445</v>
      </c>
      <c r="F13611" s="752" t="s">
        <v>1698</v>
      </c>
    </row>
    <row r="13612" spans="2:6" x14ac:dyDescent="0.35">
      <c r="B13612" s="752" t="s">
        <v>1700</v>
      </c>
      <c r="C13612" s="752">
        <v>5715</v>
      </c>
      <c r="D13612" s="343" t="s">
        <v>4325</v>
      </c>
      <c r="E13612" s="752" t="s">
        <v>445</v>
      </c>
      <c r="F13612" s="752" t="s">
        <v>1698</v>
      </c>
    </row>
    <row r="13613" spans="2:6" x14ac:dyDescent="0.35">
      <c r="B13613" s="752" t="s">
        <v>1700</v>
      </c>
      <c r="C13613" s="752">
        <v>5715</v>
      </c>
      <c r="D13613" s="343" t="s">
        <v>4324</v>
      </c>
      <c r="E13613" s="752" t="s">
        <v>445</v>
      </c>
      <c r="F13613" s="752" t="s">
        <v>1698</v>
      </c>
    </row>
    <row r="13614" spans="2:6" x14ac:dyDescent="0.35">
      <c r="B13614" s="752" t="s">
        <v>1700</v>
      </c>
      <c r="C13614" s="752">
        <v>5715</v>
      </c>
      <c r="D13614" s="343" t="s">
        <v>4323</v>
      </c>
      <c r="E13614" s="752" t="s">
        <v>445</v>
      </c>
      <c r="F13614" s="752" t="s">
        <v>1698</v>
      </c>
    </row>
    <row r="13615" spans="2:6" x14ac:dyDescent="0.35">
      <c r="B13615" s="752" t="s">
        <v>1700</v>
      </c>
      <c r="C13615" s="752">
        <v>5715</v>
      </c>
      <c r="D13615" s="343" t="s">
        <v>4322</v>
      </c>
      <c r="E13615" s="752" t="s">
        <v>445</v>
      </c>
      <c r="F13615" s="752" t="s">
        <v>1698</v>
      </c>
    </row>
    <row r="13616" spans="2:6" x14ac:dyDescent="0.35">
      <c r="B13616" s="752" t="s">
        <v>1700</v>
      </c>
      <c r="C13616" s="752">
        <v>5717</v>
      </c>
      <c r="D13616" s="343" t="s">
        <v>4321</v>
      </c>
      <c r="E13616" s="752" t="s">
        <v>445</v>
      </c>
      <c r="F13616" s="752" t="s">
        <v>1698</v>
      </c>
    </row>
    <row r="13617" spans="2:6" x14ac:dyDescent="0.35">
      <c r="B13617" s="752" t="s">
        <v>1700</v>
      </c>
      <c r="C13617" s="752">
        <v>5717</v>
      </c>
      <c r="D13617" s="343" t="s">
        <v>4320</v>
      </c>
      <c r="E13617" s="752" t="s">
        <v>445</v>
      </c>
      <c r="F13617" s="752" t="s">
        <v>1698</v>
      </c>
    </row>
    <row r="13618" spans="2:6" x14ac:dyDescent="0.35">
      <c r="B13618" s="752" t="s">
        <v>1700</v>
      </c>
      <c r="C13618" s="752">
        <v>5717</v>
      </c>
      <c r="D13618" s="343" t="s">
        <v>4319</v>
      </c>
      <c r="E13618" s="752" t="s">
        <v>445</v>
      </c>
      <c r="F13618" s="752" t="s">
        <v>1698</v>
      </c>
    </row>
    <row r="13619" spans="2:6" x14ac:dyDescent="0.35">
      <c r="B13619" s="752" t="s">
        <v>1700</v>
      </c>
      <c r="C13619" s="752">
        <v>5717</v>
      </c>
      <c r="D13619" s="343" t="s">
        <v>4318</v>
      </c>
      <c r="E13619" s="752" t="s">
        <v>445</v>
      </c>
      <c r="F13619" s="752" t="s">
        <v>1698</v>
      </c>
    </row>
    <row r="13620" spans="2:6" x14ac:dyDescent="0.35">
      <c r="B13620" s="752" t="s">
        <v>1700</v>
      </c>
      <c r="C13620" s="752">
        <v>5717</v>
      </c>
      <c r="D13620" s="343" t="s">
        <v>4317</v>
      </c>
      <c r="E13620" s="752" t="s">
        <v>445</v>
      </c>
      <c r="F13620" s="752" t="s">
        <v>1698</v>
      </c>
    </row>
    <row r="13621" spans="2:6" x14ac:dyDescent="0.35">
      <c r="B13621" s="752" t="s">
        <v>1700</v>
      </c>
      <c r="C13621" s="752">
        <v>5717</v>
      </c>
      <c r="D13621" s="343" t="s">
        <v>4316</v>
      </c>
      <c r="E13621" s="752" t="s">
        <v>445</v>
      </c>
      <c r="F13621" s="752" t="s">
        <v>1698</v>
      </c>
    </row>
    <row r="13622" spans="2:6" x14ac:dyDescent="0.35">
      <c r="B13622" s="752" t="s">
        <v>1700</v>
      </c>
      <c r="C13622" s="752">
        <v>5717</v>
      </c>
      <c r="D13622" s="343" t="s">
        <v>4315</v>
      </c>
      <c r="E13622" s="752" t="s">
        <v>445</v>
      </c>
      <c r="F13622" s="752" t="s">
        <v>1698</v>
      </c>
    </row>
    <row r="13623" spans="2:6" x14ac:dyDescent="0.35">
      <c r="B13623" s="752" t="s">
        <v>1700</v>
      </c>
      <c r="C13623" s="752">
        <v>5717</v>
      </c>
      <c r="D13623" s="343" t="s">
        <v>4314</v>
      </c>
      <c r="E13623" s="752" t="s">
        <v>445</v>
      </c>
      <c r="F13623" s="752" t="s">
        <v>1698</v>
      </c>
    </row>
    <row r="13624" spans="2:6" x14ac:dyDescent="0.35">
      <c r="B13624" s="752" t="s">
        <v>1700</v>
      </c>
      <c r="C13624" s="752">
        <v>5717</v>
      </c>
      <c r="D13624" s="343" t="s">
        <v>4313</v>
      </c>
      <c r="E13624" s="752" t="s">
        <v>445</v>
      </c>
      <c r="F13624" s="752" t="s">
        <v>1698</v>
      </c>
    </row>
    <row r="13625" spans="2:6" x14ac:dyDescent="0.35">
      <c r="B13625" s="752" t="s">
        <v>1700</v>
      </c>
      <c r="C13625" s="752">
        <v>5717</v>
      </c>
      <c r="D13625" s="343" t="s">
        <v>4312</v>
      </c>
      <c r="E13625" s="752" t="s">
        <v>445</v>
      </c>
      <c r="F13625" s="752" t="s">
        <v>1698</v>
      </c>
    </row>
    <row r="13626" spans="2:6" x14ac:dyDescent="0.35">
      <c r="B13626" s="752" t="s">
        <v>1700</v>
      </c>
      <c r="C13626" s="752">
        <v>5717</v>
      </c>
      <c r="D13626" s="343" t="s">
        <v>4311</v>
      </c>
      <c r="E13626" s="752" t="s">
        <v>445</v>
      </c>
      <c r="F13626" s="752" t="s">
        <v>1698</v>
      </c>
    </row>
    <row r="13627" spans="2:6" x14ac:dyDescent="0.35">
      <c r="B13627" s="752" t="s">
        <v>1700</v>
      </c>
      <c r="C13627" s="752">
        <v>5717</v>
      </c>
      <c r="D13627" s="343" t="s">
        <v>4310</v>
      </c>
      <c r="E13627" s="752" t="s">
        <v>445</v>
      </c>
      <c r="F13627" s="752" t="s">
        <v>1698</v>
      </c>
    </row>
    <row r="13628" spans="2:6" x14ac:dyDescent="0.35">
      <c r="B13628" s="752" t="s">
        <v>1700</v>
      </c>
      <c r="C13628" s="752">
        <v>5717</v>
      </c>
      <c r="D13628" s="343" t="s">
        <v>4309</v>
      </c>
      <c r="E13628" s="752" t="s">
        <v>445</v>
      </c>
      <c r="F13628" s="752" t="s">
        <v>1698</v>
      </c>
    </row>
    <row r="13629" spans="2:6" x14ac:dyDescent="0.35">
      <c r="B13629" s="752" t="s">
        <v>1700</v>
      </c>
      <c r="C13629" s="752">
        <v>5717</v>
      </c>
      <c r="D13629" s="343" t="s">
        <v>4308</v>
      </c>
      <c r="E13629" s="752" t="s">
        <v>445</v>
      </c>
      <c r="F13629" s="752" t="s">
        <v>1698</v>
      </c>
    </row>
    <row r="13630" spans="2:6" x14ac:dyDescent="0.35">
      <c r="B13630" s="752" t="s">
        <v>1700</v>
      </c>
      <c r="C13630" s="752">
        <v>5717</v>
      </c>
      <c r="D13630" s="343" t="s">
        <v>4307</v>
      </c>
      <c r="E13630" s="752" t="s">
        <v>445</v>
      </c>
      <c r="F13630" s="752" t="s">
        <v>1698</v>
      </c>
    </row>
    <row r="13631" spans="2:6" x14ac:dyDescent="0.35">
      <c r="B13631" s="752" t="s">
        <v>1700</v>
      </c>
      <c r="C13631" s="752">
        <v>5719</v>
      </c>
      <c r="D13631" s="343" t="s">
        <v>4306</v>
      </c>
      <c r="E13631" s="752" t="s">
        <v>445</v>
      </c>
      <c r="F13631" s="752" t="s">
        <v>1698</v>
      </c>
    </row>
    <row r="13632" spans="2:6" x14ac:dyDescent="0.35">
      <c r="B13632" s="752" t="s">
        <v>1700</v>
      </c>
      <c r="C13632" s="752">
        <v>5719</v>
      </c>
      <c r="D13632" s="343" t="s">
        <v>4305</v>
      </c>
      <c r="E13632" s="752" t="s">
        <v>445</v>
      </c>
      <c r="F13632" s="752" t="s">
        <v>1698</v>
      </c>
    </row>
    <row r="13633" spans="2:9" x14ac:dyDescent="0.35">
      <c r="B13633" s="752" t="s">
        <v>1700</v>
      </c>
      <c r="C13633" s="752">
        <v>5719</v>
      </c>
      <c r="D13633" s="343" t="s">
        <v>4304</v>
      </c>
      <c r="E13633" s="752" t="s">
        <v>445</v>
      </c>
      <c r="F13633" s="752" t="s">
        <v>1698</v>
      </c>
    </row>
    <row r="13634" spans="2:9" x14ac:dyDescent="0.35">
      <c r="B13634" s="752" t="s">
        <v>1700</v>
      </c>
      <c r="C13634" s="752">
        <v>5719</v>
      </c>
      <c r="D13634" s="343" t="s">
        <v>4303</v>
      </c>
      <c r="E13634" s="752" t="s">
        <v>445</v>
      </c>
      <c r="F13634" s="752" t="s">
        <v>1698</v>
      </c>
    </row>
    <row r="13635" spans="2:9" x14ac:dyDescent="0.35">
      <c r="B13635" s="752" t="s">
        <v>1700</v>
      </c>
      <c r="C13635" s="752">
        <v>5719</v>
      </c>
      <c r="D13635" s="343" t="s">
        <v>4302</v>
      </c>
      <c r="E13635" s="752" t="s">
        <v>445</v>
      </c>
      <c r="F13635" s="752" t="s">
        <v>1698</v>
      </c>
    </row>
    <row r="13636" spans="2:9" x14ac:dyDescent="0.35">
      <c r="B13636" s="752" t="s">
        <v>1700</v>
      </c>
      <c r="C13636" s="752">
        <v>5719</v>
      </c>
      <c r="D13636" s="343" t="s">
        <v>4301</v>
      </c>
      <c r="E13636" s="752" t="s">
        <v>445</v>
      </c>
      <c r="F13636" s="752" t="s">
        <v>1698</v>
      </c>
    </row>
    <row r="13637" spans="2:9" x14ac:dyDescent="0.35">
      <c r="B13637" s="752" t="s">
        <v>1700</v>
      </c>
      <c r="C13637" s="752">
        <v>5719</v>
      </c>
      <c r="D13637" s="343" t="s">
        <v>4300</v>
      </c>
      <c r="E13637" s="752" t="s">
        <v>445</v>
      </c>
      <c r="F13637" s="752" t="s">
        <v>1698</v>
      </c>
    </row>
    <row r="13638" spans="2:9" x14ac:dyDescent="0.35">
      <c r="B13638" s="752" t="s">
        <v>1700</v>
      </c>
      <c r="C13638" s="752">
        <v>5719</v>
      </c>
      <c r="D13638" s="343" t="s">
        <v>4299</v>
      </c>
      <c r="E13638" s="752" t="s">
        <v>445</v>
      </c>
      <c r="F13638" s="752" t="s">
        <v>1698</v>
      </c>
    </row>
    <row r="13639" spans="2:9" x14ac:dyDescent="0.35">
      <c r="B13639" s="752" t="s">
        <v>1700</v>
      </c>
      <c r="C13639" s="752">
        <v>5719</v>
      </c>
      <c r="D13639" s="343" t="s">
        <v>4298</v>
      </c>
      <c r="E13639" s="752" t="s">
        <v>445</v>
      </c>
      <c r="F13639" s="752" t="s">
        <v>1698</v>
      </c>
    </row>
    <row r="13640" spans="2:9" x14ac:dyDescent="0.35">
      <c r="B13640" s="752" t="s">
        <v>1700</v>
      </c>
      <c r="C13640" s="752">
        <v>5719</v>
      </c>
      <c r="D13640" s="343" t="s">
        <v>4297</v>
      </c>
      <c r="E13640" s="752" t="s">
        <v>445</v>
      </c>
      <c r="F13640" s="752" t="s">
        <v>1698</v>
      </c>
    </row>
    <row r="13641" spans="2:9" x14ac:dyDescent="0.35">
      <c r="B13641" s="752" t="s">
        <v>1700</v>
      </c>
      <c r="C13641" s="752">
        <v>5720</v>
      </c>
      <c r="D13641" s="343" t="s">
        <v>4296</v>
      </c>
      <c r="E13641" s="752" t="s">
        <v>445</v>
      </c>
      <c r="F13641" s="752" t="s">
        <v>1698</v>
      </c>
    </row>
    <row r="13642" spans="2:9" x14ac:dyDescent="0.35">
      <c r="B13642" s="752" t="s">
        <v>1700</v>
      </c>
      <c r="C13642" s="752">
        <v>5720</v>
      </c>
      <c r="D13642" s="343" t="s">
        <v>4295</v>
      </c>
      <c r="E13642" s="752" t="s">
        <v>445</v>
      </c>
      <c r="F13642" s="752" t="s">
        <v>1698</v>
      </c>
    </row>
    <row r="13643" spans="2:9" s="757" customFormat="1" x14ac:dyDescent="0.35">
      <c r="B13643" s="752" t="s">
        <v>1700</v>
      </c>
      <c r="C13643" s="752">
        <v>5720</v>
      </c>
      <c r="D13643" s="343" t="s">
        <v>4294</v>
      </c>
      <c r="E13643" s="752" t="s">
        <v>445</v>
      </c>
      <c r="F13643" s="752" t="s">
        <v>1698</v>
      </c>
      <c r="I13643" s="758"/>
    </row>
    <row r="13644" spans="2:9" x14ac:dyDescent="0.35">
      <c r="B13644" s="752" t="s">
        <v>1700</v>
      </c>
      <c r="C13644" s="752">
        <v>5720</v>
      </c>
      <c r="D13644" s="343" t="s">
        <v>4293</v>
      </c>
      <c r="E13644" s="752" t="s">
        <v>445</v>
      </c>
      <c r="F13644" s="752" t="s">
        <v>1698</v>
      </c>
    </row>
    <row r="13645" spans="2:9" x14ac:dyDescent="0.35">
      <c r="B13645" s="752" t="s">
        <v>1700</v>
      </c>
      <c r="C13645" s="752">
        <v>5720</v>
      </c>
      <c r="D13645" s="343" t="s">
        <v>4292</v>
      </c>
      <c r="E13645" s="752" t="s">
        <v>445</v>
      </c>
      <c r="F13645" s="752" t="s">
        <v>1698</v>
      </c>
    </row>
    <row r="13646" spans="2:9" x14ac:dyDescent="0.35">
      <c r="B13646" s="752" t="s">
        <v>1700</v>
      </c>
      <c r="C13646" s="752">
        <v>5720</v>
      </c>
      <c r="D13646" s="343" t="s">
        <v>4291</v>
      </c>
      <c r="E13646" s="752" t="s">
        <v>445</v>
      </c>
      <c r="F13646" s="752" t="s">
        <v>1698</v>
      </c>
    </row>
    <row r="13647" spans="2:9" x14ac:dyDescent="0.35">
      <c r="B13647" s="752" t="s">
        <v>1700</v>
      </c>
      <c r="C13647" s="752">
        <v>5720</v>
      </c>
      <c r="D13647" s="343" t="s">
        <v>4290</v>
      </c>
      <c r="E13647" s="752" t="s">
        <v>445</v>
      </c>
      <c r="F13647" s="752" t="s">
        <v>1698</v>
      </c>
    </row>
    <row r="13648" spans="2:9" x14ac:dyDescent="0.35">
      <c r="B13648" s="752" t="s">
        <v>1700</v>
      </c>
      <c r="C13648" s="752">
        <v>5720</v>
      </c>
      <c r="D13648" s="343" t="s">
        <v>4289</v>
      </c>
      <c r="E13648" s="752" t="s">
        <v>445</v>
      </c>
      <c r="F13648" s="752" t="s">
        <v>1698</v>
      </c>
    </row>
    <row r="13649" spans="2:6" x14ac:dyDescent="0.35">
      <c r="B13649" s="752" t="s">
        <v>1700</v>
      </c>
      <c r="C13649" s="752">
        <v>5720</v>
      </c>
      <c r="D13649" s="343" t="s">
        <v>4288</v>
      </c>
      <c r="E13649" s="752" t="s">
        <v>445</v>
      </c>
      <c r="F13649" s="752" t="s">
        <v>1698</v>
      </c>
    </row>
    <row r="13650" spans="2:6" x14ac:dyDescent="0.35">
      <c r="B13650" s="752" t="s">
        <v>1700</v>
      </c>
      <c r="C13650" s="752">
        <v>5720</v>
      </c>
      <c r="D13650" s="343" t="s">
        <v>4287</v>
      </c>
      <c r="E13650" s="752" t="s">
        <v>445</v>
      </c>
      <c r="F13650" s="752" t="s">
        <v>1698</v>
      </c>
    </row>
    <row r="13651" spans="2:6" x14ac:dyDescent="0.35">
      <c r="B13651" s="752" t="s">
        <v>1700</v>
      </c>
      <c r="C13651" s="752">
        <v>5720</v>
      </c>
      <c r="D13651" s="343" t="s">
        <v>4286</v>
      </c>
      <c r="E13651" s="752" t="s">
        <v>445</v>
      </c>
      <c r="F13651" s="752" t="s">
        <v>1698</v>
      </c>
    </row>
    <row r="13652" spans="2:6" x14ac:dyDescent="0.35">
      <c r="B13652" s="752" t="s">
        <v>1700</v>
      </c>
      <c r="C13652" s="752">
        <v>5722</v>
      </c>
      <c r="D13652" s="343" t="s">
        <v>4285</v>
      </c>
      <c r="E13652" s="752" t="s">
        <v>445</v>
      </c>
      <c r="F13652" s="752" t="s">
        <v>222</v>
      </c>
    </row>
    <row r="13653" spans="2:6" x14ac:dyDescent="0.35">
      <c r="B13653" s="752" t="s">
        <v>1700</v>
      </c>
      <c r="C13653" s="752">
        <v>5722</v>
      </c>
      <c r="D13653" s="343" t="s">
        <v>4284</v>
      </c>
      <c r="E13653" s="752" t="s">
        <v>445</v>
      </c>
      <c r="F13653" s="752" t="s">
        <v>222</v>
      </c>
    </row>
    <row r="13654" spans="2:6" x14ac:dyDescent="0.35">
      <c r="B13654" s="752" t="s">
        <v>1700</v>
      </c>
      <c r="C13654" s="752">
        <v>5723</v>
      </c>
      <c r="D13654" s="343" t="s">
        <v>4283</v>
      </c>
      <c r="E13654" s="752" t="s">
        <v>445</v>
      </c>
      <c r="F13654" s="752" t="s">
        <v>1698</v>
      </c>
    </row>
    <row r="13655" spans="2:6" x14ac:dyDescent="0.35">
      <c r="B13655" s="752" t="s">
        <v>1700</v>
      </c>
      <c r="C13655" s="752">
        <v>5723</v>
      </c>
      <c r="D13655" s="343" t="s">
        <v>4282</v>
      </c>
      <c r="E13655" s="752" t="s">
        <v>445</v>
      </c>
      <c r="F13655" s="752" t="s">
        <v>1698</v>
      </c>
    </row>
    <row r="13656" spans="2:6" x14ac:dyDescent="0.35">
      <c r="B13656" s="752" t="s">
        <v>1700</v>
      </c>
      <c r="C13656" s="752">
        <v>5723</v>
      </c>
      <c r="D13656" s="343" t="s">
        <v>4281</v>
      </c>
      <c r="E13656" s="752" t="s">
        <v>445</v>
      </c>
      <c r="F13656" s="752" t="s">
        <v>1698</v>
      </c>
    </row>
    <row r="13657" spans="2:6" x14ac:dyDescent="0.35">
      <c r="B13657" s="752" t="s">
        <v>1700</v>
      </c>
      <c r="C13657" s="752">
        <v>5723</v>
      </c>
      <c r="D13657" s="343" t="s">
        <v>4280</v>
      </c>
      <c r="E13657" s="752" t="s">
        <v>445</v>
      </c>
      <c r="F13657" s="752" t="s">
        <v>1698</v>
      </c>
    </row>
    <row r="13658" spans="2:6" x14ac:dyDescent="0.35">
      <c r="B13658" s="752" t="s">
        <v>1700</v>
      </c>
      <c r="C13658" s="752">
        <v>5723</v>
      </c>
      <c r="D13658" s="343" t="s">
        <v>4279</v>
      </c>
      <c r="E13658" s="752" t="s">
        <v>445</v>
      </c>
      <c r="F13658" s="752" t="s">
        <v>1698</v>
      </c>
    </row>
    <row r="13659" spans="2:6" x14ac:dyDescent="0.35">
      <c r="B13659" s="752" t="s">
        <v>1700</v>
      </c>
      <c r="C13659" s="752">
        <v>5723</v>
      </c>
      <c r="D13659" s="343" t="s">
        <v>4278</v>
      </c>
      <c r="E13659" s="752" t="s">
        <v>445</v>
      </c>
      <c r="F13659" s="752" t="s">
        <v>1698</v>
      </c>
    </row>
    <row r="13660" spans="2:6" x14ac:dyDescent="0.35">
      <c r="B13660" s="752" t="s">
        <v>1700</v>
      </c>
      <c r="C13660" s="752">
        <v>5723</v>
      </c>
      <c r="D13660" s="343" t="s">
        <v>4277</v>
      </c>
      <c r="E13660" s="752" t="s">
        <v>445</v>
      </c>
      <c r="F13660" s="752" t="s">
        <v>1698</v>
      </c>
    </row>
    <row r="13661" spans="2:6" x14ac:dyDescent="0.35">
      <c r="B13661" s="752" t="s">
        <v>1700</v>
      </c>
      <c r="C13661" s="752">
        <v>5723</v>
      </c>
      <c r="D13661" s="343" t="s">
        <v>4276</v>
      </c>
      <c r="E13661" s="752" t="s">
        <v>445</v>
      </c>
      <c r="F13661" s="752" t="s">
        <v>1698</v>
      </c>
    </row>
    <row r="13662" spans="2:6" x14ac:dyDescent="0.35">
      <c r="B13662" s="752" t="s">
        <v>1700</v>
      </c>
      <c r="C13662" s="752">
        <v>5723</v>
      </c>
      <c r="D13662" s="343" t="s">
        <v>4275</v>
      </c>
      <c r="E13662" s="752" t="s">
        <v>445</v>
      </c>
      <c r="F13662" s="752" t="s">
        <v>1698</v>
      </c>
    </row>
    <row r="13663" spans="2:6" x14ac:dyDescent="0.35">
      <c r="B13663" s="752" t="s">
        <v>1700</v>
      </c>
      <c r="C13663" s="752">
        <v>5723</v>
      </c>
      <c r="D13663" s="343" t="s">
        <v>4274</v>
      </c>
      <c r="E13663" s="752" t="s">
        <v>445</v>
      </c>
      <c r="F13663" s="752" t="s">
        <v>1698</v>
      </c>
    </row>
    <row r="13664" spans="2:6" x14ac:dyDescent="0.35">
      <c r="B13664" s="752" t="s">
        <v>1700</v>
      </c>
      <c r="C13664" s="752">
        <v>5723</v>
      </c>
      <c r="D13664" s="343" t="s">
        <v>4273</v>
      </c>
      <c r="E13664" s="752" t="s">
        <v>445</v>
      </c>
      <c r="F13664" s="752" t="s">
        <v>1698</v>
      </c>
    </row>
    <row r="13665" spans="2:9" x14ac:dyDescent="0.35">
      <c r="B13665" s="752" t="s">
        <v>1700</v>
      </c>
      <c r="C13665" s="752">
        <v>5723</v>
      </c>
      <c r="D13665" s="343" t="s">
        <v>4272</v>
      </c>
      <c r="E13665" s="752" t="s">
        <v>445</v>
      </c>
      <c r="F13665" s="752" t="s">
        <v>1698</v>
      </c>
    </row>
    <row r="13666" spans="2:9" x14ac:dyDescent="0.35">
      <c r="B13666" s="752" t="s">
        <v>1700</v>
      </c>
      <c r="C13666" s="752">
        <v>5723</v>
      </c>
      <c r="D13666" s="343" t="s">
        <v>4271</v>
      </c>
      <c r="E13666" s="752" t="s">
        <v>445</v>
      </c>
      <c r="F13666" s="752" t="s">
        <v>1698</v>
      </c>
    </row>
    <row r="13667" spans="2:9" x14ac:dyDescent="0.35">
      <c r="B13667" s="752" t="s">
        <v>1700</v>
      </c>
      <c r="C13667" s="752">
        <v>5723</v>
      </c>
      <c r="D13667" s="343" t="s">
        <v>4270</v>
      </c>
      <c r="E13667" s="752" t="s">
        <v>445</v>
      </c>
      <c r="F13667" s="752" t="s">
        <v>1698</v>
      </c>
    </row>
    <row r="13668" spans="2:9" s="343" customFormat="1" x14ac:dyDescent="0.35">
      <c r="B13668" s="752" t="s">
        <v>1700</v>
      </c>
      <c r="C13668" s="752">
        <v>5724</v>
      </c>
      <c r="D13668" s="343" t="s">
        <v>4269</v>
      </c>
      <c r="E13668" s="752" t="s">
        <v>445</v>
      </c>
      <c r="F13668" s="752" t="s">
        <v>1698</v>
      </c>
      <c r="I13668" s="756"/>
    </row>
    <row r="13669" spans="2:9" x14ac:dyDescent="0.35">
      <c r="B13669" s="752" t="s">
        <v>1700</v>
      </c>
      <c r="C13669" s="752">
        <v>5724</v>
      </c>
      <c r="D13669" s="343" t="s">
        <v>4268</v>
      </c>
      <c r="E13669" s="752" t="s">
        <v>445</v>
      </c>
      <c r="F13669" s="752" t="s">
        <v>1698</v>
      </c>
    </row>
    <row r="13670" spans="2:9" x14ac:dyDescent="0.35">
      <c r="B13670" s="752" t="s">
        <v>1700</v>
      </c>
      <c r="C13670" s="752">
        <v>5725</v>
      </c>
      <c r="D13670" s="343" t="s">
        <v>4267</v>
      </c>
      <c r="E13670" s="752" t="s">
        <v>445</v>
      </c>
      <c r="F13670" s="752" t="s">
        <v>222</v>
      </c>
    </row>
    <row r="13671" spans="2:9" x14ac:dyDescent="0.35">
      <c r="B13671" s="752" t="s">
        <v>1700</v>
      </c>
      <c r="C13671" s="752">
        <v>5725</v>
      </c>
      <c r="D13671" s="343" t="s">
        <v>4266</v>
      </c>
      <c r="E13671" s="752" t="s">
        <v>445</v>
      </c>
      <c r="F13671" s="752" t="s">
        <v>222</v>
      </c>
    </row>
    <row r="13672" spans="2:9" x14ac:dyDescent="0.35">
      <c r="B13672" s="752" t="s">
        <v>1700</v>
      </c>
      <c r="C13672" s="752">
        <v>5725</v>
      </c>
      <c r="D13672" s="343" t="s">
        <v>4265</v>
      </c>
      <c r="E13672" s="752" t="s">
        <v>445</v>
      </c>
      <c r="F13672" s="752" t="s">
        <v>222</v>
      </c>
    </row>
    <row r="13673" spans="2:9" x14ac:dyDescent="0.35">
      <c r="B13673" s="752" t="s">
        <v>1700</v>
      </c>
      <c r="C13673" s="752">
        <v>5730</v>
      </c>
      <c r="D13673" s="343" t="s">
        <v>4264</v>
      </c>
      <c r="E13673" s="752" t="s">
        <v>445</v>
      </c>
      <c r="F13673" s="752" t="s">
        <v>1698</v>
      </c>
    </row>
    <row r="13674" spans="2:9" x14ac:dyDescent="0.35">
      <c r="B13674" s="752" t="s">
        <v>1700</v>
      </c>
      <c r="C13674" s="752">
        <v>5730</v>
      </c>
      <c r="D13674" s="343" t="s">
        <v>4263</v>
      </c>
      <c r="E13674" s="752" t="s">
        <v>445</v>
      </c>
      <c r="F13674" s="752" t="s">
        <v>1698</v>
      </c>
    </row>
    <row r="13675" spans="2:9" x14ac:dyDescent="0.35">
      <c r="B13675" s="752" t="s">
        <v>1700</v>
      </c>
      <c r="C13675" s="752">
        <v>5730</v>
      </c>
      <c r="D13675" s="343" t="s">
        <v>4262</v>
      </c>
      <c r="E13675" s="752" t="s">
        <v>445</v>
      </c>
      <c r="F13675" s="752" t="s">
        <v>1698</v>
      </c>
    </row>
    <row r="13676" spans="2:9" x14ac:dyDescent="0.35">
      <c r="B13676" s="752" t="s">
        <v>1700</v>
      </c>
      <c r="C13676" s="752">
        <v>5730</v>
      </c>
      <c r="D13676" s="343" t="s">
        <v>4261</v>
      </c>
      <c r="E13676" s="752" t="s">
        <v>445</v>
      </c>
      <c r="F13676" s="752" t="s">
        <v>1698</v>
      </c>
    </row>
    <row r="13677" spans="2:9" x14ac:dyDescent="0.35">
      <c r="B13677" s="752" t="s">
        <v>1700</v>
      </c>
      <c r="C13677" s="752">
        <v>5730</v>
      </c>
      <c r="D13677" s="343" t="s">
        <v>4260</v>
      </c>
      <c r="E13677" s="752" t="s">
        <v>445</v>
      </c>
      <c r="F13677" s="752" t="s">
        <v>1698</v>
      </c>
    </row>
    <row r="13678" spans="2:9" x14ac:dyDescent="0.35">
      <c r="B13678" s="752" t="s">
        <v>1700</v>
      </c>
      <c r="C13678" s="752">
        <v>5730</v>
      </c>
      <c r="D13678" s="343" t="s">
        <v>4259</v>
      </c>
      <c r="E13678" s="752" t="s">
        <v>445</v>
      </c>
      <c r="F13678" s="752" t="s">
        <v>1698</v>
      </c>
    </row>
    <row r="13679" spans="2:9" x14ac:dyDescent="0.35">
      <c r="B13679" s="752" t="s">
        <v>1700</v>
      </c>
      <c r="C13679" s="752">
        <v>5730</v>
      </c>
      <c r="D13679" s="343" t="s">
        <v>4258</v>
      </c>
      <c r="E13679" s="752" t="s">
        <v>445</v>
      </c>
      <c r="F13679" s="752" t="s">
        <v>1698</v>
      </c>
    </row>
    <row r="13680" spans="2:9" x14ac:dyDescent="0.35">
      <c r="B13680" s="752" t="s">
        <v>1700</v>
      </c>
      <c r="C13680" s="752">
        <v>5730</v>
      </c>
      <c r="D13680" s="343" t="s">
        <v>4257</v>
      </c>
      <c r="E13680" s="752" t="s">
        <v>445</v>
      </c>
      <c r="F13680" s="752" t="s">
        <v>1698</v>
      </c>
    </row>
    <row r="13681" spans="2:6" x14ac:dyDescent="0.35">
      <c r="B13681" s="752" t="s">
        <v>1700</v>
      </c>
      <c r="C13681" s="752">
        <v>5730</v>
      </c>
      <c r="D13681" s="343" t="s">
        <v>4256</v>
      </c>
      <c r="E13681" s="752" t="s">
        <v>445</v>
      </c>
      <c r="F13681" s="752" t="s">
        <v>1698</v>
      </c>
    </row>
    <row r="13682" spans="2:6" x14ac:dyDescent="0.35">
      <c r="B13682" s="752" t="s">
        <v>1700</v>
      </c>
      <c r="C13682" s="752">
        <v>5730</v>
      </c>
      <c r="D13682" s="343" t="s">
        <v>4255</v>
      </c>
      <c r="E13682" s="752" t="s">
        <v>445</v>
      </c>
      <c r="F13682" s="752" t="s">
        <v>1698</v>
      </c>
    </row>
    <row r="13683" spans="2:6" x14ac:dyDescent="0.35">
      <c r="B13683" s="752" t="s">
        <v>1700</v>
      </c>
      <c r="C13683" s="752">
        <v>5730</v>
      </c>
      <c r="D13683" s="343" t="s">
        <v>4254</v>
      </c>
      <c r="E13683" s="752" t="s">
        <v>445</v>
      </c>
      <c r="F13683" s="752" t="s">
        <v>1698</v>
      </c>
    </row>
    <row r="13684" spans="2:6" x14ac:dyDescent="0.35">
      <c r="B13684" s="752" t="s">
        <v>1700</v>
      </c>
      <c r="C13684" s="752">
        <v>5730</v>
      </c>
      <c r="D13684" s="343" t="s">
        <v>4253</v>
      </c>
      <c r="E13684" s="752" t="s">
        <v>445</v>
      </c>
      <c r="F13684" s="752" t="s">
        <v>1698</v>
      </c>
    </row>
    <row r="13685" spans="2:6" x14ac:dyDescent="0.35">
      <c r="B13685" s="752" t="s">
        <v>1700</v>
      </c>
      <c r="C13685" s="752">
        <v>5730</v>
      </c>
      <c r="D13685" s="343" t="s">
        <v>4252</v>
      </c>
      <c r="E13685" s="752" t="s">
        <v>445</v>
      </c>
      <c r="F13685" s="752" t="s">
        <v>1698</v>
      </c>
    </row>
    <row r="13686" spans="2:6" x14ac:dyDescent="0.35">
      <c r="B13686" s="752" t="s">
        <v>1700</v>
      </c>
      <c r="C13686" s="752">
        <v>5730</v>
      </c>
      <c r="D13686" s="343" t="s">
        <v>4251</v>
      </c>
      <c r="E13686" s="752" t="s">
        <v>445</v>
      </c>
      <c r="F13686" s="752" t="s">
        <v>1698</v>
      </c>
    </row>
    <row r="13687" spans="2:6" x14ac:dyDescent="0.35">
      <c r="B13687" s="752" t="s">
        <v>1700</v>
      </c>
      <c r="C13687" s="752">
        <v>5730</v>
      </c>
      <c r="D13687" s="343" t="s">
        <v>4250</v>
      </c>
      <c r="E13687" s="752" t="s">
        <v>445</v>
      </c>
      <c r="F13687" s="752" t="s">
        <v>1698</v>
      </c>
    </row>
    <row r="13688" spans="2:6" x14ac:dyDescent="0.35">
      <c r="B13688" s="752" t="s">
        <v>1700</v>
      </c>
      <c r="C13688" s="752">
        <v>5730</v>
      </c>
      <c r="D13688" s="343" t="s">
        <v>4249</v>
      </c>
      <c r="E13688" s="752" t="s">
        <v>445</v>
      </c>
      <c r="F13688" s="752" t="s">
        <v>1698</v>
      </c>
    </row>
    <row r="13689" spans="2:6" x14ac:dyDescent="0.35">
      <c r="B13689" s="752" t="s">
        <v>1700</v>
      </c>
      <c r="C13689" s="752">
        <v>5730</v>
      </c>
      <c r="D13689" s="343" t="s">
        <v>4248</v>
      </c>
      <c r="E13689" s="752" t="s">
        <v>445</v>
      </c>
      <c r="F13689" s="752" t="s">
        <v>1698</v>
      </c>
    </row>
    <row r="13690" spans="2:6" x14ac:dyDescent="0.35">
      <c r="B13690" s="752" t="s">
        <v>1700</v>
      </c>
      <c r="C13690" s="752">
        <v>5730</v>
      </c>
      <c r="D13690" s="343" t="s">
        <v>4247</v>
      </c>
      <c r="E13690" s="752" t="s">
        <v>445</v>
      </c>
      <c r="F13690" s="752" t="s">
        <v>1698</v>
      </c>
    </row>
    <row r="13691" spans="2:6" x14ac:dyDescent="0.35">
      <c r="B13691" s="752" t="s">
        <v>1700</v>
      </c>
      <c r="C13691" s="752">
        <v>5731</v>
      </c>
      <c r="D13691" s="343" t="s">
        <v>4246</v>
      </c>
      <c r="E13691" s="752" t="s">
        <v>445</v>
      </c>
      <c r="F13691" s="752" t="s">
        <v>1698</v>
      </c>
    </row>
    <row r="13692" spans="2:6" x14ac:dyDescent="0.35">
      <c r="B13692" s="752" t="s">
        <v>1700</v>
      </c>
      <c r="C13692" s="752">
        <v>5731</v>
      </c>
      <c r="D13692" s="343" t="s">
        <v>4245</v>
      </c>
      <c r="E13692" s="752" t="s">
        <v>445</v>
      </c>
      <c r="F13692" s="752" t="s">
        <v>1698</v>
      </c>
    </row>
    <row r="13693" spans="2:6" x14ac:dyDescent="0.35">
      <c r="B13693" s="752" t="s">
        <v>1700</v>
      </c>
      <c r="C13693" s="752">
        <v>5731</v>
      </c>
      <c r="D13693" s="343" t="s">
        <v>4244</v>
      </c>
      <c r="E13693" s="752" t="s">
        <v>445</v>
      </c>
      <c r="F13693" s="752" t="s">
        <v>1698</v>
      </c>
    </row>
    <row r="13694" spans="2:6" x14ac:dyDescent="0.35">
      <c r="B13694" s="752" t="s">
        <v>1700</v>
      </c>
      <c r="C13694" s="752">
        <v>5731</v>
      </c>
      <c r="D13694" s="343" t="s">
        <v>4243</v>
      </c>
      <c r="E13694" s="752" t="s">
        <v>445</v>
      </c>
      <c r="F13694" s="752" t="s">
        <v>1698</v>
      </c>
    </row>
    <row r="13695" spans="2:6" x14ac:dyDescent="0.35">
      <c r="B13695" s="752" t="s">
        <v>1700</v>
      </c>
      <c r="C13695" s="752">
        <v>5731</v>
      </c>
      <c r="D13695" s="343" t="s">
        <v>4242</v>
      </c>
      <c r="E13695" s="752" t="s">
        <v>445</v>
      </c>
      <c r="F13695" s="752" t="s">
        <v>1698</v>
      </c>
    </row>
    <row r="13696" spans="2:6" x14ac:dyDescent="0.35">
      <c r="B13696" s="752" t="s">
        <v>1700</v>
      </c>
      <c r="C13696" s="752">
        <v>5731</v>
      </c>
      <c r="D13696" s="343" t="s">
        <v>4241</v>
      </c>
      <c r="E13696" s="752" t="s">
        <v>445</v>
      </c>
      <c r="F13696" s="752" t="s">
        <v>1698</v>
      </c>
    </row>
    <row r="13697" spans="2:6" x14ac:dyDescent="0.35">
      <c r="B13697" s="752" t="s">
        <v>1700</v>
      </c>
      <c r="C13697" s="752">
        <v>5731</v>
      </c>
      <c r="D13697" s="343" t="s">
        <v>4240</v>
      </c>
      <c r="E13697" s="752" t="s">
        <v>445</v>
      </c>
      <c r="F13697" s="752" t="s">
        <v>1698</v>
      </c>
    </row>
    <row r="13698" spans="2:6" x14ac:dyDescent="0.35">
      <c r="B13698" s="752" t="s">
        <v>1700</v>
      </c>
      <c r="C13698" s="752">
        <v>5731</v>
      </c>
      <c r="D13698" s="343" t="s">
        <v>4239</v>
      </c>
      <c r="E13698" s="752" t="s">
        <v>445</v>
      </c>
      <c r="F13698" s="752" t="s">
        <v>1698</v>
      </c>
    </row>
    <row r="13699" spans="2:6" x14ac:dyDescent="0.35">
      <c r="B13699" s="752" t="s">
        <v>1700</v>
      </c>
      <c r="C13699" s="752">
        <v>5731</v>
      </c>
      <c r="D13699" s="343" t="s">
        <v>4238</v>
      </c>
      <c r="E13699" s="752" t="s">
        <v>445</v>
      </c>
      <c r="F13699" s="752" t="s">
        <v>1698</v>
      </c>
    </row>
    <row r="13700" spans="2:6" x14ac:dyDescent="0.35">
      <c r="B13700" s="752" t="s">
        <v>1700</v>
      </c>
      <c r="C13700" s="752">
        <v>5731</v>
      </c>
      <c r="D13700" s="343" t="s">
        <v>4237</v>
      </c>
      <c r="E13700" s="752" t="s">
        <v>445</v>
      </c>
      <c r="F13700" s="752" t="s">
        <v>1698</v>
      </c>
    </row>
    <row r="13701" spans="2:6" x14ac:dyDescent="0.35">
      <c r="B13701" s="752" t="s">
        <v>1700</v>
      </c>
      <c r="C13701" s="752">
        <v>5731</v>
      </c>
      <c r="D13701" s="343" t="s">
        <v>4236</v>
      </c>
      <c r="E13701" s="752" t="s">
        <v>445</v>
      </c>
      <c r="F13701" s="752" t="s">
        <v>1698</v>
      </c>
    </row>
    <row r="13702" spans="2:6" x14ac:dyDescent="0.35">
      <c r="B13702" s="752" t="s">
        <v>1700</v>
      </c>
      <c r="C13702" s="752">
        <v>5731</v>
      </c>
      <c r="D13702" s="343" t="s">
        <v>4235</v>
      </c>
      <c r="E13702" s="752" t="s">
        <v>445</v>
      </c>
      <c r="F13702" s="752" t="s">
        <v>1698</v>
      </c>
    </row>
    <row r="13703" spans="2:6" x14ac:dyDescent="0.35">
      <c r="B13703" s="752" t="s">
        <v>1700</v>
      </c>
      <c r="C13703" s="752">
        <v>5731</v>
      </c>
      <c r="D13703" s="343" t="s">
        <v>4234</v>
      </c>
      <c r="E13703" s="752" t="s">
        <v>445</v>
      </c>
      <c r="F13703" s="752" t="s">
        <v>1698</v>
      </c>
    </row>
    <row r="13704" spans="2:6" x14ac:dyDescent="0.35">
      <c r="B13704" s="752" t="s">
        <v>1700</v>
      </c>
      <c r="C13704" s="752">
        <v>5731</v>
      </c>
      <c r="D13704" s="343" t="s">
        <v>4233</v>
      </c>
      <c r="E13704" s="752" t="s">
        <v>445</v>
      </c>
      <c r="F13704" s="752" t="s">
        <v>1698</v>
      </c>
    </row>
    <row r="13705" spans="2:6" x14ac:dyDescent="0.35">
      <c r="B13705" s="752" t="s">
        <v>1700</v>
      </c>
      <c r="C13705" s="752">
        <v>5731</v>
      </c>
      <c r="D13705" s="343" t="s">
        <v>4232</v>
      </c>
      <c r="E13705" s="752" t="s">
        <v>445</v>
      </c>
      <c r="F13705" s="752" t="s">
        <v>1698</v>
      </c>
    </row>
    <row r="13706" spans="2:6" x14ac:dyDescent="0.35">
      <c r="B13706" s="752" t="s">
        <v>1700</v>
      </c>
      <c r="C13706" s="752">
        <v>5731</v>
      </c>
      <c r="D13706" s="343" t="s">
        <v>4231</v>
      </c>
      <c r="E13706" s="752" t="s">
        <v>445</v>
      </c>
      <c r="F13706" s="752" t="s">
        <v>1698</v>
      </c>
    </row>
    <row r="13707" spans="2:6" x14ac:dyDescent="0.35">
      <c r="B13707" s="752" t="s">
        <v>1700</v>
      </c>
      <c r="C13707" s="752">
        <v>5731</v>
      </c>
      <c r="D13707" s="343" t="s">
        <v>4230</v>
      </c>
      <c r="E13707" s="752" t="s">
        <v>445</v>
      </c>
      <c r="F13707" s="752" t="s">
        <v>1698</v>
      </c>
    </row>
    <row r="13708" spans="2:6" x14ac:dyDescent="0.35">
      <c r="B13708" s="752" t="s">
        <v>1700</v>
      </c>
      <c r="C13708" s="752">
        <v>5731</v>
      </c>
      <c r="D13708" s="343" t="s">
        <v>4229</v>
      </c>
      <c r="E13708" s="752" t="s">
        <v>445</v>
      </c>
      <c r="F13708" s="752" t="s">
        <v>1698</v>
      </c>
    </row>
    <row r="13709" spans="2:6" x14ac:dyDescent="0.35">
      <c r="B13709" s="752" t="s">
        <v>1700</v>
      </c>
      <c r="C13709" s="752">
        <v>5732</v>
      </c>
      <c r="D13709" s="343" t="s">
        <v>4228</v>
      </c>
      <c r="E13709" s="752" t="s">
        <v>445</v>
      </c>
      <c r="F13709" s="754" t="s">
        <v>1698</v>
      </c>
    </row>
    <row r="13710" spans="2:6" x14ac:dyDescent="0.35">
      <c r="B13710" s="752" t="s">
        <v>1700</v>
      </c>
      <c r="C13710" s="752">
        <v>5732</v>
      </c>
      <c r="D13710" s="343" t="s">
        <v>4227</v>
      </c>
      <c r="E13710" s="752" t="s">
        <v>445</v>
      </c>
      <c r="F13710" s="754" t="s">
        <v>1698</v>
      </c>
    </row>
    <row r="13711" spans="2:6" x14ac:dyDescent="0.35">
      <c r="B13711" s="752" t="s">
        <v>1700</v>
      </c>
      <c r="C13711" s="752">
        <v>5732</v>
      </c>
      <c r="D13711" s="343" t="s">
        <v>4226</v>
      </c>
      <c r="E13711" s="752" t="s">
        <v>445</v>
      </c>
      <c r="F13711" s="754" t="s">
        <v>1698</v>
      </c>
    </row>
    <row r="13712" spans="2:6" x14ac:dyDescent="0.35">
      <c r="B13712" s="752" t="s">
        <v>1700</v>
      </c>
      <c r="C13712" s="752">
        <v>5732</v>
      </c>
      <c r="D13712" s="343" t="s">
        <v>2720</v>
      </c>
      <c r="E13712" s="752" t="s">
        <v>445</v>
      </c>
      <c r="F13712" s="752" t="s">
        <v>1698</v>
      </c>
    </row>
    <row r="13713" spans="2:6" x14ac:dyDescent="0.35">
      <c r="B13713" s="752" t="s">
        <v>1700</v>
      </c>
      <c r="C13713" s="752">
        <v>5732</v>
      </c>
      <c r="D13713" s="343" t="s">
        <v>4225</v>
      </c>
      <c r="E13713" s="752" t="s">
        <v>445</v>
      </c>
      <c r="F13713" s="754" t="s">
        <v>1698</v>
      </c>
    </row>
    <row r="13714" spans="2:6" x14ac:dyDescent="0.35">
      <c r="B13714" s="752" t="s">
        <v>1700</v>
      </c>
      <c r="C13714" s="752">
        <v>5732</v>
      </c>
      <c r="D13714" s="343" t="s">
        <v>4224</v>
      </c>
      <c r="E13714" s="752" t="s">
        <v>445</v>
      </c>
      <c r="F13714" s="754" t="s">
        <v>1698</v>
      </c>
    </row>
    <row r="13715" spans="2:6" x14ac:dyDescent="0.35">
      <c r="B13715" s="752" t="s">
        <v>1700</v>
      </c>
      <c r="C13715" s="754">
        <v>5732</v>
      </c>
      <c r="D13715" s="755" t="s">
        <v>4223</v>
      </c>
      <c r="E13715" s="752" t="s">
        <v>445</v>
      </c>
      <c r="F13715" s="752" t="s">
        <v>1698</v>
      </c>
    </row>
    <row r="13716" spans="2:6" x14ac:dyDescent="0.35">
      <c r="B13716" s="752" t="s">
        <v>1700</v>
      </c>
      <c r="C13716" s="752">
        <v>5732</v>
      </c>
      <c r="D13716" s="343" t="s">
        <v>4222</v>
      </c>
      <c r="E13716" s="752" t="s">
        <v>445</v>
      </c>
      <c r="F13716" s="754" t="s">
        <v>1698</v>
      </c>
    </row>
    <row r="13717" spans="2:6" x14ac:dyDescent="0.35">
      <c r="B13717" s="752" t="s">
        <v>1700</v>
      </c>
      <c r="C13717" s="752">
        <v>5732</v>
      </c>
      <c r="D13717" s="343" t="s">
        <v>4221</v>
      </c>
      <c r="E13717" s="752" t="s">
        <v>445</v>
      </c>
      <c r="F13717" s="752" t="s">
        <v>1698</v>
      </c>
    </row>
    <row r="13718" spans="2:6" x14ac:dyDescent="0.35">
      <c r="B13718" s="752" t="s">
        <v>1700</v>
      </c>
      <c r="C13718" s="752">
        <v>5732</v>
      </c>
      <c r="D13718" s="343" t="s">
        <v>4220</v>
      </c>
      <c r="E13718" s="752" t="s">
        <v>445</v>
      </c>
      <c r="F13718" s="752" t="s">
        <v>1698</v>
      </c>
    </row>
    <row r="13719" spans="2:6" x14ac:dyDescent="0.35">
      <c r="B13719" s="752" t="s">
        <v>1700</v>
      </c>
      <c r="C13719" s="752">
        <v>5732</v>
      </c>
      <c r="D13719" s="343" t="s">
        <v>4219</v>
      </c>
      <c r="E13719" s="752" t="s">
        <v>445</v>
      </c>
      <c r="F13719" s="752" t="s">
        <v>1698</v>
      </c>
    </row>
    <row r="13720" spans="2:6" x14ac:dyDescent="0.35">
      <c r="B13720" s="752" t="s">
        <v>1700</v>
      </c>
      <c r="C13720" s="752">
        <v>5732</v>
      </c>
      <c r="D13720" s="343" t="s">
        <v>4218</v>
      </c>
      <c r="E13720" s="752" t="s">
        <v>445</v>
      </c>
      <c r="F13720" s="752" t="s">
        <v>1698</v>
      </c>
    </row>
    <row r="13721" spans="2:6" x14ac:dyDescent="0.35">
      <c r="B13721" s="752" t="s">
        <v>1700</v>
      </c>
      <c r="C13721" s="752">
        <v>5732</v>
      </c>
      <c r="D13721" s="343" t="s">
        <v>4217</v>
      </c>
      <c r="E13721" s="752" t="s">
        <v>445</v>
      </c>
      <c r="F13721" s="752" t="s">
        <v>1698</v>
      </c>
    </row>
    <row r="13722" spans="2:6" x14ac:dyDescent="0.35">
      <c r="B13722" s="752" t="s">
        <v>1700</v>
      </c>
      <c r="C13722" s="752">
        <v>5732</v>
      </c>
      <c r="D13722" s="343" t="s">
        <v>4216</v>
      </c>
      <c r="E13722" s="752" t="s">
        <v>445</v>
      </c>
      <c r="F13722" s="752" t="s">
        <v>1698</v>
      </c>
    </row>
    <row r="13723" spans="2:6" x14ac:dyDescent="0.35">
      <c r="B13723" s="752" t="s">
        <v>1700</v>
      </c>
      <c r="C13723" s="752">
        <v>5732</v>
      </c>
      <c r="D13723" s="343" t="s">
        <v>4215</v>
      </c>
      <c r="E13723" s="752" t="s">
        <v>445</v>
      </c>
      <c r="F13723" s="752" t="s">
        <v>1698</v>
      </c>
    </row>
    <row r="13724" spans="2:6" x14ac:dyDescent="0.35">
      <c r="B13724" s="752" t="s">
        <v>1700</v>
      </c>
      <c r="C13724" s="752">
        <v>5732</v>
      </c>
      <c r="D13724" s="343" t="s">
        <v>4214</v>
      </c>
      <c r="E13724" s="752" t="s">
        <v>445</v>
      </c>
      <c r="F13724" s="752" t="s">
        <v>1698</v>
      </c>
    </row>
    <row r="13725" spans="2:6" x14ac:dyDescent="0.35">
      <c r="B13725" s="752" t="s">
        <v>1700</v>
      </c>
      <c r="C13725" s="752">
        <v>5733</v>
      </c>
      <c r="D13725" s="343" t="s">
        <v>4213</v>
      </c>
      <c r="E13725" s="752" t="s">
        <v>445</v>
      </c>
      <c r="F13725" s="752" t="s">
        <v>1698</v>
      </c>
    </row>
    <row r="13726" spans="2:6" x14ac:dyDescent="0.35">
      <c r="B13726" s="752" t="s">
        <v>1700</v>
      </c>
      <c r="C13726" s="752">
        <v>5733</v>
      </c>
      <c r="D13726" s="343" t="s">
        <v>4212</v>
      </c>
      <c r="E13726" s="752" t="s">
        <v>445</v>
      </c>
      <c r="F13726" s="752" t="s">
        <v>1698</v>
      </c>
    </row>
    <row r="13727" spans="2:6" x14ac:dyDescent="0.35">
      <c r="B13727" s="752" t="s">
        <v>1700</v>
      </c>
      <c r="C13727" s="752">
        <v>5733</v>
      </c>
      <c r="D13727" s="343" t="s">
        <v>4211</v>
      </c>
      <c r="E13727" s="752" t="s">
        <v>445</v>
      </c>
      <c r="F13727" s="752" t="s">
        <v>1698</v>
      </c>
    </row>
    <row r="13728" spans="2:6" x14ac:dyDescent="0.35">
      <c r="B13728" s="752" t="s">
        <v>1700</v>
      </c>
      <c r="C13728" s="752">
        <v>5733</v>
      </c>
      <c r="D13728" s="343" t="s">
        <v>4210</v>
      </c>
      <c r="E13728" s="752" t="s">
        <v>445</v>
      </c>
      <c r="F13728" s="752" t="s">
        <v>1698</v>
      </c>
    </row>
    <row r="13729" spans="2:6" x14ac:dyDescent="0.35">
      <c r="B13729" s="752" t="s">
        <v>1700</v>
      </c>
      <c r="C13729" s="752">
        <v>5733</v>
      </c>
      <c r="D13729" s="343" t="s">
        <v>4209</v>
      </c>
      <c r="E13729" s="752" t="s">
        <v>445</v>
      </c>
      <c r="F13729" s="752" t="s">
        <v>1698</v>
      </c>
    </row>
    <row r="13730" spans="2:6" x14ac:dyDescent="0.35">
      <c r="B13730" s="752" t="s">
        <v>1700</v>
      </c>
      <c r="C13730" s="752">
        <v>5733</v>
      </c>
      <c r="D13730" s="343" t="s">
        <v>4208</v>
      </c>
      <c r="E13730" s="752" t="s">
        <v>445</v>
      </c>
      <c r="F13730" s="752" t="s">
        <v>1698</v>
      </c>
    </row>
    <row r="13731" spans="2:6" x14ac:dyDescent="0.35">
      <c r="B13731" s="752" t="s">
        <v>1700</v>
      </c>
      <c r="C13731" s="752">
        <v>5733</v>
      </c>
      <c r="D13731" s="343" t="s">
        <v>4207</v>
      </c>
      <c r="E13731" s="752" t="s">
        <v>445</v>
      </c>
      <c r="F13731" s="752" t="s">
        <v>1698</v>
      </c>
    </row>
    <row r="13732" spans="2:6" x14ac:dyDescent="0.35">
      <c r="B13732" s="752" t="s">
        <v>1700</v>
      </c>
      <c r="C13732" s="752">
        <v>5733</v>
      </c>
      <c r="D13732" s="343" t="s">
        <v>4206</v>
      </c>
      <c r="E13732" s="752" t="s">
        <v>445</v>
      </c>
      <c r="F13732" s="752" t="s">
        <v>1698</v>
      </c>
    </row>
    <row r="13733" spans="2:6" x14ac:dyDescent="0.35">
      <c r="B13733" s="752" t="s">
        <v>1700</v>
      </c>
      <c r="C13733" s="752">
        <v>5733</v>
      </c>
      <c r="D13733" s="343" t="s">
        <v>4205</v>
      </c>
      <c r="E13733" s="752" t="s">
        <v>445</v>
      </c>
      <c r="F13733" s="752" t="s">
        <v>1698</v>
      </c>
    </row>
    <row r="13734" spans="2:6" x14ac:dyDescent="0.35">
      <c r="B13734" s="752" t="s">
        <v>1700</v>
      </c>
      <c r="C13734" s="752">
        <v>5733</v>
      </c>
      <c r="D13734" s="343" t="s">
        <v>4204</v>
      </c>
      <c r="E13734" s="752" t="s">
        <v>445</v>
      </c>
      <c r="F13734" s="752" t="s">
        <v>1698</v>
      </c>
    </row>
    <row r="13735" spans="2:6" x14ac:dyDescent="0.35">
      <c r="B13735" s="752" t="s">
        <v>1700</v>
      </c>
      <c r="C13735" s="752">
        <v>5733</v>
      </c>
      <c r="D13735" s="343" t="s">
        <v>4203</v>
      </c>
      <c r="E13735" s="752" t="s">
        <v>445</v>
      </c>
      <c r="F13735" s="752" t="s">
        <v>1698</v>
      </c>
    </row>
    <row r="13736" spans="2:6" x14ac:dyDescent="0.35">
      <c r="B13736" s="752" t="s">
        <v>1700</v>
      </c>
      <c r="C13736" s="752">
        <v>5733</v>
      </c>
      <c r="D13736" s="343" t="s">
        <v>4202</v>
      </c>
      <c r="E13736" s="752" t="s">
        <v>445</v>
      </c>
      <c r="F13736" s="752" t="s">
        <v>1698</v>
      </c>
    </row>
    <row r="13737" spans="2:6" x14ac:dyDescent="0.35">
      <c r="B13737" s="752" t="s">
        <v>1700</v>
      </c>
      <c r="C13737" s="752">
        <v>5733</v>
      </c>
      <c r="D13737" s="343" t="s">
        <v>4201</v>
      </c>
      <c r="E13737" s="752" t="s">
        <v>445</v>
      </c>
      <c r="F13737" s="752" t="s">
        <v>1698</v>
      </c>
    </row>
    <row r="13738" spans="2:6" x14ac:dyDescent="0.35">
      <c r="B13738" s="752" t="s">
        <v>1700</v>
      </c>
      <c r="C13738" s="752">
        <v>5733</v>
      </c>
      <c r="D13738" s="343" t="s">
        <v>4200</v>
      </c>
      <c r="E13738" s="752" t="s">
        <v>445</v>
      </c>
      <c r="F13738" s="752" t="s">
        <v>1698</v>
      </c>
    </row>
    <row r="13739" spans="2:6" x14ac:dyDescent="0.35">
      <c r="B13739" s="752" t="s">
        <v>1700</v>
      </c>
      <c r="C13739" s="752">
        <v>5733</v>
      </c>
      <c r="D13739" s="343" t="s">
        <v>4199</v>
      </c>
      <c r="E13739" s="752" t="s">
        <v>445</v>
      </c>
      <c r="F13739" s="752" t="s">
        <v>1698</v>
      </c>
    </row>
    <row r="13740" spans="2:6" x14ac:dyDescent="0.35">
      <c r="B13740" s="752" t="s">
        <v>1700</v>
      </c>
      <c r="C13740" s="752">
        <v>5733</v>
      </c>
      <c r="D13740" s="343" t="s">
        <v>4198</v>
      </c>
      <c r="E13740" s="752" t="s">
        <v>445</v>
      </c>
      <c r="F13740" s="752" t="s">
        <v>1698</v>
      </c>
    </row>
    <row r="13741" spans="2:6" x14ac:dyDescent="0.35">
      <c r="B13741" s="752" t="s">
        <v>1700</v>
      </c>
      <c r="C13741" s="752">
        <v>5734</v>
      </c>
      <c r="D13741" s="343" t="s">
        <v>4197</v>
      </c>
      <c r="E13741" s="752" t="s">
        <v>445</v>
      </c>
      <c r="F13741" s="752" t="s">
        <v>1698</v>
      </c>
    </row>
    <row r="13742" spans="2:6" x14ac:dyDescent="0.35">
      <c r="B13742" s="752" t="s">
        <v>1700</v>
      </c>
      <c r="C13742" s="752">
        <v>5734</v>
      </c>
      <c r="D13742" s="343" t="s">
        <v>4196</v>
      </c>
      <c r="E13742" s="752" t="s">
        <v>445</v>
      </c>
      <c r="F13742" s="752" t="s">
        <v>1698</v>
      </c>
    </row>
    <row r="13743" spans="2:6" x14ac:dyDescent="0.35">
      <c r="B13743" s="752" t="s">
        <v>1700</v>
      </c>
      <c r="C13743" s="752">
        <v>5734</v>
      </c>
      <c r="D13743" s="343" t="s">
        <v>4195</v>
      </c>
      <c r="E13743" s="752" t="s">
        <v>445</v>
      </c>
      <c r="F13743" s="752" t="s">
        <v>1698</v>
      </c>
    </row>
    <row r="13744" spans="2:6" x14ac:dyDescent="0.35">
      <c r="B13744" s="752" t="s">
        <v>1700</v>
      </c>
      <c r="C13744" s="752">
        <v>5734</v>
      </c>
      <c r="D13744" s="343" t="s">
        <v>4194</v>
      </c>
      <c r="E13744" s="752" t="s">
        <v>445</v>
      </c>
      <c r="F13744" s="752" t="s">
        <v>1698</v>
      </c>
    </row>
    <row r="13745" spans="2:6" x14ac:dyDescent="0.35">
      <c r="B13745" s="752" t="s">
        <v>1700</v>
      </c>
      <c r="C13745" s="752">
        <v>5734</v>
      </c>
      <c r="D13745" s="343" t="s">
        <v>4193</v>
      </c>
      <c r="E13745" s="752" t="s">
        <v>445</v>
      </c>
      <c r="F13745" s="752" t="s">
        <v>1698</v>
      </c>
    </row>
    <row r="13746" spans="2:6" x14ac:dyDescent="0.35">
      <c r="B13746" s="752" t="s">
        <v>1700</v>
      </c>
      <c r="C13746" s="752">
        <v>5734</v>
      </c>
      <c r="D13746" s="343" t="s">
        <v>4192</v>
      </c>
      <c r="E13746" s="752" t="s">
        <v>445</v>
      </c>
      <c r="F13746" s="752" t="s">
        <v>1698</v>
      </c>
    </row>
    <row r="13747" spans="2:6" x14ac:dyDescent="0.35">
      <c r="B13747" s="752" t="s">
        <v>1700</v>
      </c>
      <c r="C13747" s="752">
        <v>5734</v>
      </c>
      <c r="D13747" s="343" t="s">
        <v>4191</v>
      </c>
      <c r="E13747" s="752" t="s">
        <v>445</v>
      </c>
      <c r="F13747" s="752" t="s">
        <v>1698</v>
      </c>
    </row>
    <row r="13748" spans="2:6" x14ac:dyDescent="0.35">
      <c r="B13748" s="752" t="s">
        <v>1700</v>
      </c>
      <c r="C13748" s="752">
        <v>5734</v>
      </c>
      <c r="D13748" s="343" t="s">
        <v>4190</v>
      </c>
      <c r="E13748" s="752" t="s">
        <v>445</v>
      </c>
      <c r="F13748" s="752" t="s">
        <v>1698</v>
      </c>
    </row>
    <row r="13749" spans="2:6" x14ac:dyDescent="0.35">
      <c r="B13749" s="752" t="s">
        <v>1700</v>
      </c>
      <c r="C13749" s="752">
        <v>5950</v>
      </c>
      <c r="D13749" s="343" t="s">
        <v>4189</v>
      </c>
      <c r="E13749" s="752" t="s">
        <v>445</v>
      </c>
      <c r="F13749" s="752" t="s">
        <v>1698</v>
      </c>
    </row>
    <row r="13750" spans="2:6" x14ac:dyDescent="0.35">
      <c r="B13750" s="752" t="s">
        <v>1700</v>
      </c>
      <c r="C13750" s="752">
        <v>5950</v>
      </c>
      <c r="D13750" s="343" t="s">
        <v>4188</v>
      </c>
      <c r="E13750" s="752" t="s">
        <v>445</v>
      </c>
      <c r="F13750" s="752" t="s">
        <v>1698</v>
      </c>
    </row>
    <row r="13751" spans="2:6" x14ac:dyDescent="0.35">
      <c r="B13751" s="752" t="s">
        <v>1700</v>
      </c>
      <c r="C13751" s="752">
        <v>6000</v>
      </c>
      <c r="D13751" s="343" t="s">
        <v>4187</v>
      </c>
      <c r="E13751" s="752" t="s">
        <v>446</v>
      </c>
      <c r="F13751" s="752" t="s">
        <v>212</v>
      </c>
    </row>
    <row r="13752" spans="2:6" x14ac:dyDescent="0.35">
      <c r="B13752" s="752" t="s">
        <v>1700</v>
      </c>
      <c r="C13752" s="752">
        <v>6000</v>
      </c>
      <c r="D13752" s="343" t="s">
        <v>1947</v>
      </c>
      <c r="E13752" s="752" t="s">
        <v>446</v>
      </c>
      <c r="F13752" s="752" t="s">
        <v>212</v>
      </c>
    </row>
    <row r="13753" spans="2:6" x14ac:dyDescent="0.35">
      <c r="B13753" s="752" t="s">
        <v>1700</v>
      </c>
      <c r="C13753" s="752">
        <v>6000</v>
      </c>
      <c r="D13753" s="343" t="s">
        <v>4186</v>
      </c>
      <c r="E13753" s="752" t="s">
        <v>446</v>
      </c>
      <c r="F13753" s="752" t="s">
        <v>212</v>
      </c>
    </row>
    <row r="13754" spans="2:6" x14ac:dyDescent="0.35">
      <c r="B13754" s="752" t="s">
        <v>1700</v>
      </c>
      <c r="C13754" s="752">
        <v>6003</v>
      </c>
      <c r="D13754" s="343" t="s">
        <v>4185</v>
      </c>
      <c r="E13754" s="752" t="s">
        <v>446</v>
      </c>
      <c r="F13754" s="752" t="s">
        <v>212</v>
      </c>
    </row>
    <row r="13755" spans="2:6" x14ac:dyDescent="0.35">
      <c r="B13755" s="752" t="s">
        <v>1700</v>
      </c>
      <c r="C13755" s="752">
        <v>6003</v>
      </c>
      <c r="D13755" s="343" t="s">
        <v>4184</v>
      </c>
      <c r="E13755" s="752" t="s">
        <v>446</v>
      </c>
      <c r="F13755" s="752" t="s">
        <v>212</v>
      </c>
    </row>
    <row r="13756" spans="2:6" x14ac:dyDescent="0.35">
      <c r="B13756" s="752" t="s">
        <v>1700</v>
      </c>
      <c r="C13756" s="752">
        <v>6004</v>
      </c>
      <c r="D13756" s="343" t="s">
        <v>4183</v>
      </c>
      <c r="E13756" s="752" t="s">
        <v>446</v>
      </c>
      <c r="F13756" s="752" t="s">
        <v>212</v>
      </c>
    </row>
    <row r="13757" spans="2:6" x14ac:dyDescent="0.35">
      <c r="B13757" s="752" t="s">
        <v>1700</v>
      </c>
      <c r="C13757" s="752">
        <v>6005</v>
      </c>
      <c r="D13757" s="343" t="s">
        <v>4182</v>
      </c>
      <c r="E13757" s="752" t="s">
        <v>446</v>
      </c>
      <c r="F13757" s="752" t="s">
        <v>212</v>
      </c>
    </row>
    <row r="13758" spans="2:6" x14ac:dyDescent="0.35">
      <c r="B13758" s="752" t="s">
        <v>1700</v>
      </c>
      <c r="C13758" s="752">
        <v>6005</v>
      </c>
      <c r="D13758" s="343" t="s">
        <v>4181</v>
      </c>
      <c r="E13758" s="752" t="s">
        <v>446</v>
      </c>
      <c r="F13758" s="752" t="s">
        <v>212</v>
      </c>
    </row>
    <row r="13759" spans="2:6" x14ac:dyDescent="0.35">
      <c r="B13759" s="752" t="s">
        <v>1700</v>
      </c>
      <c r="C13759" s="752">
        <v>6006</v>
      </c>
      <c r="D13759" s="343" t="s">
        <v>4180</v>
      </c>
      <c r="E13759" s="752" t="s">
        <v>446</v>
      </c>
      <c r="F13759" s="752" t="s">
        <v>212</v>
      </c>
    </row>
    <row r="13760" spans="2:6" x14ac:dyDescent="0.35">
      <c r="B13760" s="752" t="s">
        <v>1700</v>
      </c>
      <c r="C13760" s="752">
        <v>6007</v>
      </c>
      <c r="D13760" s="343" t="s">
        <v>4179</v>
      </c>
      <c r="E13760" s="752" t="s">
        <v>446</v>
      </c>
      <c r="F13760" s="752" t="s">
        <v>210</v>
      </c>
    </row>
    <row r="13761" spans="2:6" x14ac:dyDescent="0.35">
      <c r="B13761" s="752" t="s">
        <v>1700</v>
      </c>
      <c r="C13761" s="752">
        <v>6007</v>
      </c>
      <c r="D13761" s="343" t="s">
        <v>4178</v>
      </c>
      <c r="E13761" s="752" t="s">
        <v>446</v>
      </c>
      <c r="F13761" s="752" t="s">
        <v>210</v>
      </c>
    </row>
    <row r="13762" spans="2:6" x14ac:dyDescent="0.35">
      <c r="B13762" s="752" t="s">
        <v>1700</v>
      </c>
      <c r="C13762" s="752">
        <v>6008</v>
      </c>
      <c r="D13762" s="343" t="s">
        <v>4177</v>
      </c>
      <c r="E13762" s="752" t="s">
        <v>446</v>
      </c>
      <c r="F13762" s="752" t="s">
        <v>210</v>
      </c>
    </row>
    <row r="13763" spans="2:6" x14ac:dyDescent="0.35">
      <c r="B13763" s="752" t="s">
        <v>1700</v>
      </c>
      <c r="C13763" s="752">
        <v>6008</v>
      </c>
      <c r="D13763" s="343" t="s">
        <v>4176</v>
      </c>
      <c r="E13763" s="752" t="s">
        <v>446</v>
      </c>
      <c r="F13763" s="752" t="s">
        <v>210</v>
      </c>
    </row>
    <row r="13764" spans="2:6" x14ac:dyDescent="0.35">
      <c r="B13764" s="752" t="s">
        <v>1700</v>
      </c>
      <c r="C13764" s="752">
        <v>6008</v>
      </c>
      <c r="D13764" s="343" t="s">
        <v>4175</v>
      </c>
      <c r="E13764" s="752" t="s">
        <v>446</v>
      </c>
      <c r="F13764" s="752" t="s">
        <v>210</v>
      </c>
    </row>
    <row r="13765" spans="2:6" x14ac:dyDescent="0.35">
      <c r="B13765" s="752" t="s">
        <v>1700</v>
      </c>
      <c r="C13765" s="752">
        <v>6008</v>
      </c>
      <c r="D13765" s="343" t="s">
        <v>4174</v>
      </c>
      <c r="E13765" s="752" t="s">
        <v>446</v>
      </c>
      <c r="F13765" s="752" t="s">
        <v>210</v>
      </c>
    </row>
    <row r="13766" spans="2:6" x14ac:dyDescent="0.35">
      <c r="B13766" s="752" t="s">
        <v>1700</v>
      </c>
      <c r="C13766" s="752">
        <v>6009</v>
      </c>
      <c r="D13766" s="343" t="s">
        <v>4173</v>
      </c>
      <c r="E13766" s="752" t="s">
        <v>446</v>
      </c>
      <c r="F13766" s="752" t="s">
        <v>210</v>
      </c>
    </row>
    <row r="13767" spans="2:6" x14ac:dyDescent="0.35">
      <c r="B13767" s="752" t="s">
        <v>1700</v>
      </c>
      <c r="C13767" s="752">
        <v>6009</v>
      </c>
      <c r="D13767" s="343" t="s">
        <v>4172</v>
      </c>
      <c r="E13767" s="752" t="s">
        <v>446</v>
      </c>
      <c r="F13767" s="752" t="s">
        <v>210</v>
      </c>
    </row>
    <row r="13768" spans="2:6" x14ac:dyDescent="0.35">
      <c r="B13768" s="752" t="s">
        <v>1700</v>
      </c>
      <c r="C13768" s="752">
        <v>6009</v>
      </c>
      <c r="D13768" s="343" t="s">
        <v>4171</v>
      </c>
      <c r="E13768" s="752" t="s">
        <v>446</v>
      </c>
      <c r="F13768" s="752" t="s">
        <v>210</v>
      </c>
    </row>
    <row r="13769" spans="2:6" x14ac:dyDescent="0.35">
      <c r="B13769" s="752" t="s">
        <v>1700</v>
      </c>
      <c r="C13769" s="752">
        <v>6009</v>
      </c>
      <c r="D13769" s="343" t="s">
        <v>4170</v>
      </c>
      <c r="E13769" s="752" t="s">
        <v>446</v>
      </c>
      <c r="F13769" s="752" t="s">
        <v>210</v>
      </c>
    </row>
    <row r="13770" spans="2:6" x14ac:dyDescent="0.35">
      <c r="B13770" s="752" t="s">
        <v>1700</v>
      </c>
      <c r="C13770" s="752">
        <v>6009</v>
      </c>
      <c r="D13770" s="343" t="s">
        <v>4169</v>
      </c>
      <c r="E13770" s="752" t="s">
        <v>446</v>
      </c>
      <c r="F13770" s="752" t="s">
        <v>210</v>
      </c>
    </row>
    <row r="13771" spans="2:6" x14ac:dyDescent="0.35">
      <c r="B13771" s="752" t="s">
        <v>1700</v>
      </c>
      <c r="C13771" s="752">
        <v>6010</v>
      </c>
      <c r="D13771" s="343" t="s">
        <v>2453</v>
      </c>
      <c r="E13771" s="752" t="s">
        <v>446</v>
      </c>
      <c r="F13771" s="752" t="s">
        <v>210</v>
      </c>
    </row>
    <row r="13772" spans="2:6" x14ac:dyDescent="0.35">
      <c r="B13772" s="752" t="s">
        <v>1700</v>
      </c>
      <c r="C13772" s="752">
        <v>6010</v>
      </c>
      <c r="D13772" s="343" t="s">
        <v>4168</v>
      </c>
      <c r="E13772" s="752" t="s">
        <v>446</v>
      </c>
      <c r="F13772" s="752" t="s">
        <v>210</v>
      </c>
    </row>
    <row r="13773" spans="2:6" x14ac:dyDescent="0.35">
      <c r="B13773" s="752" t="s">
        <v>1700</v>
      </c>
      <c r="C13773" s="752">
        <v>6010</v>
      </c>
      <c r="D13773" s="343" t="s">
        <v>4167</v>
      </c>
      <c r="E13773" s="752" t="s">
        <v>446</v>
      </c>
      <c r="F13773" s="752" t="s">
        <v>210</v>
      </c>
    </row>
    <row r="13774" spans="2:6" x14ac:dyDescent="0.35">
      <c r="B13774" s="752" t="s">
        <v>1700</v>
      </c>
      <c r="C13774" s="752">
        <v>6010</v>
      </c>
      <c r="D13774" s="343" t="s">
        <v>4166</v>
      </c>
      <c r="E13774" s="752" t="s">
        <v>446</v>
      </c>
      <c r="F13774" s="752" t="s">
        <v>210</v>
      </c>
    </row>
    <row r="13775" spans="2:6" x14ac:dyDescent="0.35">
      <c r="B13775" s="752" t="s">
        <v>1700</v>
      </c>
      <c r="C13775" s="752">
        <v>6010</v>
      </c>
      <c r="D13775" s="343" t="s">
        <v>4165</v>
      </c>
      <c r="E13775" s="752" t="s">
        <v>446</v>
      </c>
      <c r="F13775" s="752" t="s">
        <v>210</v>
      </c>
    </row>
    <row r="13776" spans="2:6" x14ac:dyDescent="0.35">
      <c r="B13776" s="752" t="s">
        <v>1700</v>
      </c>
      <c r="C13776" s="752">
        <v>6011</v>
      </c>
      <c r="D13776" s="343" t="s">
        <v>4164</v>
      </c>
      <c r="E13776" s="752" t="s">
        <v>446</v>
      </c>
      <c r="F13776" s="752" t="s">
        <v>210</v>
      </c>
    </row>
    <row r="13777" spans="2:6" x14ac:dyDescent="0.35">
      <c r="B13777" s="752" t="s">
        <v>1700</v>
      </c>
      <c r="C13777" s="752">
        <v>6011</v>
      </c>
      <c r="D13777" s="343" t="s">
        <v>4163</v>
      </c>
      <c r="E13777" s="752" t="s">
        <v>446</v>
      </c>
      <c r="F13777" s="752" t="s">
        <v>210</v>
      </c>
    </row>
    <row r="13778" spans="2:6" x14ac:dyDescent="0.35">
      <c r="B13778" s="752" t="s">
        <v>1700</v>
      </c>
      <c r="C13778" s="752">
        <v>6012</v>
      </c>
      <c r="D13778" s="343" t="s">
        <v>4162</v>
      </c>
      <c r="E13778" s="752" t="s">
        <v>446</v>
      </c>
      <c r="F13778" s="752" t="s">
        <v>210</v>
      </c>
    </row>
    <row r="13779" spans="2:6" x14ac:dyDescent="0.35">
      <c r="B13779" s="752" t="s">
        <v>1700</v>
      </c>
      <c r="C13779" s="752">
        <v>6014</v>
      </c>
      <c r="D13779" s="343" t="s">
        <v>4161</v>
      </c>
      <c r="E13779" s="752" t="s">
        <v>446</v>
      </c>
      <c r="F13779" s="752" t="s">
        <v>210</v>
      </c>
    </row>
    <row r="13780" spans="2:6" x14ac:dyDescent="0.35">
      <c r="B13780" s="752" t="s">
        <v>1700</v>
      </c>
      <c r="C13780" s="752">
        <v>6014</v>
      </c>
      <c r="D13780" s="343" t="s">
        <v>4160</v>
      </c>
      <c r="E13780" s="752" t="s">
        <v>446</v>
      </c>
      <c r="F13780" s="752" t="s">
        <v>210</v>
      </c>
    </row>
    <row r="13781" spans="2:6" x14ac:dyDescent="0.35">
      <c r="B13781" s="752" t="s">
        <v>1700</v>
      </c>
      <c r="C13781" s="752">
        <v>6014</v>
      </c>
      <c r="D13781" s="343" t="s">
        <v>4159</v>
      </c>
      <c r="E13781" s="752" t="s">
        <v>446</v>
      </c>
      <c r="F13781" s="752" t="s">
        <v>210</v>
      </c>
    </row>
    <row r="13782" spans="2:6" x14ac:dyDescent="0.35">
      <c r="B13782" s="752" t="s">
        <v>1700</v>
      </c>
      <c r="C13782" s="752">
        <v>6015</v>
      </c>
      <c r="D13782" s="343" t="s">
        <v>4158</v>
      </c>
      <c r="E13782" s="752" t="s">
        <v>446</v>
      </c>
      <c r="F13782" s="752" t="s">
        <v>210</v>
      </c>
    </row>
    <row r="13783" spans="2:6" x14ac:dyDescent="0.35">
      <c r="B13783" s="752" t="s">
        <v>1700</v>
      </c>
      <c r="C13783" s="752">
        <v>6016</v>
      </c>
      <c r="D13783" s="343" t="s">
        <v>4157</v>
      </c>
      <c r="E13783" s="752" t="s">
        <v>446</v>
      </c>
      <c r="F13783" s="752" t="s">
        <v>212</v>
      </c>
    </row>
    <row r="13784" spans="2:6" x14ac:dyDescent="0.35">
      <c r="B13784" s="752" t="s">
        <v>1700</v>
      </c>
      <c r="C13784" s="752">
        <v>6016</v>
      </c>
      <c r="D13784" s="343" t="s">
        <v>4156</v>
      </c>
      <c r="E13784" s="752" t="s">
        <v>446</v>
      </c>
      <c r="F13784" s="752" t="s">
        <v>212</v>
      </c>
    </row>
    <row r="13785" spans="2:6" x14ac:dyDescent="0.35">
      <c r="B13785" s="752" t="s">
        <v>1700</v>
      </c>
      <c r="C13785" s="752">
        <v>6017</v>
      </c>
      <c r="D13785" s="343" t="s">
        <v>4155</v>
      </c>
      <c r="E13785" s="752" t="s">
        <v>446</v>
      </c>
      <c r="F13785" s="752" t="s">
        <v>212</v>
      </c>
    </row>
    <row r="13786" spans="2:6" x14ac:dyDescent="0.35">
      <c r="B13786" s="752" t="s">
        <v>1700</v>
      </c>
      <c r="C13786" s="752">
        <v>6017</v>
      </c>
      <c r="D13786" s="343" t="s">
        <v>4154</v>
      </c>
      <c r="E13786" s="752" t="s">
        <v>446</v>
      </c>
      <c r="F13786" s="752" t="s">
        <v>212</v>
      </c>
    </row>
    <row r="13787" spans="2:6" x14ac:dyDescent="0.35">
      <c r="B13787" s="752" t="s">
        <v>1700</v>
      </c>
      <c r="C13787" s="752">
        <v>6017</v>
      </c>
      <c r="D13787" s="343" t="s">
        <v>4153</v>
      </c>
      <c r="E13787" s="752" t="s">
        <v>446</v>
      </c>
      <c r="F13787" s="752" t="s">
        <v>212</v>
      </c>
    </row>
    <row r="13788" spans="2:6" x14ac:dyDescent="0.35">
      <c r="B13788" s="752" t="s">
        <v>1700</v>
      </c>
      <c r="C13788" s="752">
        <v>6018</v>
      </c>
      <c r="D13788" s="343" t="s">
        <v>4152</v>
      </c>
      <c r="E13788" s="752" t="s">
        <v>446</v>
      </c>
      <c r="F13788" s="752" t="s">
        <v>212</v>
      </c>
    </row>
    <row r="13789" spans="2:6" x14ac:dyDescent="0.35">
      <c r="B13789" s="752" t="s">
        <v>1700</v>
      </c>
      <c r="C13789" s="752">
        <v>6018</v>
      </c>
      <c r="D13789" s="343" t="s">
        <v>4151</v>
      </c>
      <c r="E13789" s="752" t="s">
        <v>446</v>
      </c>
      <c r="F13789" s="752" t="s">
        <v>212</v>
      </c>
    </row>
    <row r="13790" spans="2:6" x14ac:dyDescent="0.35">
      <c r="B13790" s="752" t="s">
        <v>1700</v>
      </c>
      <c r="C13790" s="752">
        <v>6018</v>
      </c>
      <c r="D13790" s="343" t="s">
        <v>4150</v>
      </c>
      <c r="E13790" s="752" t="s">
        <v>446</v>
      </c>
      <c r="F13790" s="752" t="s">
        <v>212</v>
      </c>
    </row>
    <row r="13791" spans="2:6" x14ac:dyDescent="0.35">
      <c r="B13791" s="752" t="s">
        <v>1700</v>
      </c>
      <c r="C13791" s="752">
        <v>6018</v>
      </c>
      <c r="D13791" s="343" t="s">
        <v>4149</v>
      </c>
      <c r="E13791" s="752" t="s">
        <v>446</v>
      </c>
      <c r="F13791" s="752" t="s">
        <v>212</v>
      </c>
    </row>
    <row r="13792" spans="2:6" x14ac:dyDescent="0.35">
      <c r="B13792" s="752" t="s">
        <v>1700</v>
      </c>
      <c r="C13792" s="752">
        <v>6018</v>
      </c>
      <c r="D13792" s="343" t="s">
        <v>4148</v>
      </c>
      <c r="E13792" s="752" t="s">
        <v>446</v>
      </c>
      <c r="F13792" s="752" t="s">
        <v>212</v>
      </c>
    </row>
    <row r="13793" spans="2:6" x14ac:dyDescent="0.35">
      <c r="B13793" s="752" t="s">
        <v>1700</v>
      </c>
      <c r="C13793" s="752">
        <v>6018</v>
      </c>
      <c r="D13793" s="343" t="s">
        <v>4147</v>
      </c>
      <c r="E13793" s="752" t="s">
        <v>446</v>
      </c>
      <c r="F13793" s="752" t="s">
        <v>212</v>
      </c>
    </row>
    <row r="13794" spans="2:6" x14ac:dyDescent="0.35">
      <c r="B13794" s="752" t="s">
        <v>1700</v>
      </c>
      <c r="C13794" s="752">
        <v>6018</v>
      </c>
      <c r="D13794" s="343" t="s">
        <v>4146</v>
      </c>
      <c r="E13794" s="752" t="s">
        <v>446</v>
      </c>
      <c r="F13794" s="752" t="s">
        <v>212</v>
      </c>
    </row>
    <row r="13795" spans="2:6" x14ac:dyDescent="0.35">
      <c r="B13795" s="752" t="s">
        <v>1700</v>
      </c>
      <c r="C13795" s="752">
        <v>6019</v>
      </c>
      <c r="D13795" s="343" t="s">
        <v>4145</v>
      </c>
      <c r="E13795" s="752" t="s">
        <v>446</v>
      </c>
      <c r="F13795" s="752" t="s">
        <v>212</v>
      </c>
    </row>
    <row r="13796" spans="2:6" x14ac:dyDescent="0.35">
      <c r="B13796" s="752" t="s">
        <v>1700</v>
      </c>
      <c r="C13796" s="752">
        <v>6019</v>
      </c>
      <c r="D13796" s="343" t="s">
        <v>4144</v>
      </c>
      <c r="E13796" s="752" t="s">
        <v>446</v>
      </c>
      <c r="F13796" s="752" t="s">
        <v>212</v>
      </c>
    </row>
    <row r="13797" spans="2:6" x14ac:dyDescent="0.35">
      <c r="B13797" s="752" t="s">
        <v>1700</v>
      </c>
      <c r="C13797" s="752">
        <v>6020</v>
      </c>
      <c r="D13797" s="343" t="s">
        <v>4143</v>
      </c>
      <c r="E13797" s="752" t="s">
        <v>446</v>
      </c>
      <c r="F13797" s="752" t="s">
        <v>210</v>
      </c>
    </row>
    <row r="13798" spans="2:6" x14ac:dyDescent="0.35">
      <c r="B13798" s="752" t="s">
        <v>1700</v>
      </c>
      <c r="C13798" s="752">
        <v>6020</v>
      </c>
      <c r="D13798" s="343" t="s">
        <v>4142</v>
      </c>
      <c r="E13798" s="752" t="s">
        <v>446</v>
      </c>
      <c r="F13798" s="752" t="s">
        <v>210</v>
      </c>
    </row>
    <row r="13799" spans="2:6" x14ac:dyDescent="0.35">
      <c r="B13799" s="752" t="s">
        <v>1700</v>
      </c>
      <c r="C13799" s="752">
        <v>6020</v>
      </c>
      <c r="D13799" s="343" t="s">
        <v>4141</v>
      </c>
      <c r="E13799" s="752" t="s">
        <v>446</v>
      </c>
      <c r="F13799" s="752" t="s">
        <v>210</v>
      </c>
    </row>
    <row r="13800" spans="2:6" x14ac:dyDescent="0.35">
      <c r="B13800" s="752" t="s">
        <v>1700</v>
      </c>
      <c r="C13800" s="752">
        <v>6020</v>
      </c>
      <c r="D13800" s="343" t="s">
        <v>4140</v>
      </c>
      <c r="E13800" s="752" t="s">
        <v>446</v>
      </c>
      <c r="F13800" s="752" t="s">
        <v>210</v>
      </c>
    </row>
    <row r="13801" spans="2:6" x14ac:dyDescent="0.35">
      <c r="B13801" s="752" t="s">
        <v>1700</v>
      </c>
      <c r="C13801" s="752">
        <v>6020</v>
      </c>
      <c r="D13801" s="343" t="s">
        <v>4139</v>
      </c>
      <c r="E13801" s="752" t="s">
        <v>446</v>
      </c>
      <c r="F13801" s="752" t="s">
        <v>210</v>
      </c>
    </row>
    <row r="13802" spans="2:6" x14ac:dyDescent="0.35">
      <c r="B13802" s="752" t="s">
        <v>1700</v>
      </c>
      <c r="C13802" s="752">
        <v>6021</v>
      </c>
      <c r="D13802" s="343" t="s">
        <v>4138</v>
      </c>
      <c r="E13802" s="752" t="s">
        <v>446</v>
      </c>
      <c r="F13802" s="752" t="s">
        <v>212</v>
      </c>
    </row>
    <row r="13803" spans="2:6" x14ac:dyDescent="0.35">
      <c r="B13803" s="752" t="s">
        <v>1700</v>
      </c>
      <c r="C13803" s="752">
        <v>6021</v>
      </c>
      <c r="D13803" s="343" t="s">
        <v>4137</v>
      </c>
      <c r="E13803" s="752" t="s">
        <v>446</v>
      </c>
      <c r="F13803" s="752" t="s">
        <v>212</v>
      </c>
    </row>
    <row r="13804" spans="2:6" x14ac:dyDescent="0.35">
      <c r="B13804" s="752" t="s">
        <v>1700</v>
      </c>
      <c r="C13804" s="752">
        <v>6022</v>
      </c>
      <c r="D13804" s="343" t="s">
        <v>4136</v>
      </c>
      <c r="E13804" s="752" t="s">
        <v>446</v>
      </c>
      <c r="F13804" s="752" t="s">
        <v>212</v>
      </c>
    </row>
    <row r="13805" spans="2:6" x14ac:dyDescent="0.35">
      <c r="B13805" s="752" t="s">
        <v>1700</v>
      </c>
      <c r="C13805" s="752">
        <v>6023</v>
      </c>
      <c r="D13805" s="343" t="s">
        <v>4135</v>
      </c>
      <c r="E13805" s="752" t="s">
        <v>446</v>
      </c>
      <c r="F13805" s="752" t="s">
        <v>212</v>
      </c>
    </row>
    <row r="13806" spans="2:6" x14ac:dyDescent="0.35">
      <c r="B13806" s="752" t="s">
        <v>1700</v>
      </c>
      <c r="C13806" s="752">
        <v>6024</v>
      </c>
      <c r="D13806" s="343" t="s">
        <v>4134</v>
      </c>
      <c r="E13806" s="752" t="s">
        <v>446</v>
      </c>
      <c r="F13806" s="752" t="s">
        <v>212</v>
      </c>
    </row>
    <row r="13807" spans="2:6" x14ac:dyDescent="0.35">
      <c r="B13807" s="752" t="s">
        <v>1700</v>
      </c>
      <c r="C13807" s="752">
        <v>6024</v>
      </c>
      <c r="D13807" s="343" t="s">
        <v>4133</v>
      </c>
      <c r="E13807" s="752" t="s">
        <v>446</v>
      </c>
      <c r="F13807" s="752" t="s">
        <v>212</v>
      </c>
    </row>
    <row r="13808" spans="2:6" x14ac:dyDescent="0.35">
      <c r="B13808" s="752" t="s">
        <v>1700</v>
      </c>
      <c r="C13808" s="752">
        <v>6025</v>
      </c>
      <c r="D13808" s="343" t="s">
        <v>4132</v>
      </c>
      <c r="E13808" s="752" t="s">
        <v>446</v>
      </c>
      <c r="F13808" s="752" t="s">
        <v>212</v>
      </c>
    </row>
    <row r="13809" spans="2:6" x14ac:dyDescent="0.35">
      <c r="B13809" s="752" t="s">
        <v>1700</v>
      </c>
      <c r="C13809" s="752">
        <v>6025</v>
      </c>
      <c r="D13809" s="343" t="s">
        <v>4131</v>
      </c>
      <c r="E13809" s="752" t="s">
        <v>446</v>
      </c>
      <c r="F13809" s="752" t="s">
        <v>212</v>
      </c>
    </row>
    <row r="13810" spans="2:6" x14ac:dyDescent="0.35">
      <c r="B13810" s="752" t="s">
        <v>1700</v>
      </c>
      <c r="C13810" s="752">
        <v>6025</v>
      </c>
      <c r="D13810" s="343" t="s">
        <v>4130</v>
      </c>
      <c r="E13810" s="752" t="s">
        <v>446</v>
      </c>
      <c r="F13810" s="752" t="s">
        <v>212</v>
      </c>
    </row>
    <row r="13811" spans="2:6" x14ac:dyDescent="0.35">
      <c r="B13811" s="752" t="s">
        <v>1700</v>
      </c>
      <c r="C13811" s="752">
        <v>6025</v>
      </c>
      <c r="D13811" s="343" t="s">
        <v>4129</v>
      </c>
      <c r="E13811" s="752" t="s">
        <v>446</v>
      </c>
      <c r="F13811" s="752" t="s">
        <v>212</v>
      </c>
    </row>
    <row r="13812" spans="2:6" x14ac:dyDescent="0.35">
      <c r="B13812" s="752" t="s">
        <v>1700</v>
      </c>
      <c r="C13812" s="752">
        <v>6026</v>
      </c>
      <c r="D13812" s="343" t="s">
        <v>4128</v>
      </c>
      <c r="E13812" s="752" t="s">
        <v>446</v>
      </c>
      <c r="F13812" s="752" t="s">
        <v>212</v>
      </c>
    </row>
    <row r="13813" spans="2:6" x14ac:dyDescent="0.35">
      <c r="B13813" s="752" t="s">
        <v>1700</v>
      </c>
      <c r="C13813" s="752">
        <v>6026</v>
      </c>
      <c r="D13813" s="343" t="s">
        <v>4127</v>
      </c>
      <c r="E13813" s="752" t="s">
        <v>446</v>
      </c>
      <c r="F13813" s="752" t="s">
        <v>212</v>
      </c>
    </row>
    <row r="13814" spans="2:6" x14ac:dyDescent="0.35">
      <c r="B13814" s="752" t="s">
        <v>1700</v>
      </c>
      <c r="C13814" s="752">
        <v>6027</v>
      </c>
      <c r="D13814" s="343" t="s">
        <v>4126</v>
      </c>
      <c r="E13814" s="752" t="s">
        <v>446</v>
      </c>
      <c r="F13814" s="752" t="s">
        <v>212</v>
      </c>
    </row>
    <row r="13815" spans="2:6" x14ac:dyDescent="0.35">
      <c r="B13815" s="752" t="s">
        <v>1700</v>
      </c>
      <c r="C13815" s="752">
        <v>6027</v>
      </c>
      <c r="D13815" s="343" t="s">
        <v>4125</v>
      </c>
      <c r="E13815" s="752" t="s">
        <v>446</v>
      </c>
      <c r="F13815" s="752" t="s">
        <v>212</v>
      </c>
    </row>
    <row r="13816" spans="2:6" x14ac:dyDescent="0.35">
      <c r="B13816" s="752" t="s">
        <v>1700</v>
      </c>
      <c r="C13816" s="752">
        <v>6027</v>
      </c>
      <c r="D13816" s="343" t="s">
        <v>4124</v>
      </c>
      <c r="E13816" s="752" t="s">
        <v>446</v>
      </c>
      <c r="F13816" s="752" t="s">
        <v>212</v>
      </c>
    </row>
    <row r="13817" spans="2:6" x14ac:dyDescent="0.35">
      <c r="B13817" s="752" t="s">
        <v>1700</v>
      </c>
      <c r="C13817" s="752">
        <v>6027</v>
      </c>
      <c r="D13817" s="343" t="s">
        <v>4123</v>
      </c>
      <c r="E13817" s="752" t="s">
        <v>446</v>
      </c>
      <c r="F13817" s="752" t="s">
        <v>212</v>
      </c>
    </row>
    <row r="13818" spans="2:6" x14ac:dyDescent="0.35">
      <c r="B13818" s="752" t="s">
        <v>1700</v>
      </c>
      <c r="C13818" s="752">
        <v>6027</v>
      </c>
      <c r="D13818" s="343" t="s">
        <v>4122</v>
      </c>
      <c r="E13818" s="752" t="s">
        <v>446</v>
      </c>
      <c r="F13818" s="752" t="s">
        <v>212</v>
      </c>
    </row>
    <row r="13819" spans="2:6" x14ac:dyDescent="0.35">
      <c r="B13819" s="752" t="s">
        <v>1700</v>
      </c>
      <c r="C13819" s="752">
        <v>6027</v>
      </c>
      <c r="D13819" s="343" t="s">
        <v>4121</v>
      </c>
      <c r="E13819" s="752" t="s">
        <v>446</v>
      </c>
      <c r="F13819" s="752" t="s">
        <v>212</v>
      </c>
    </row>
    <row r="13820" spans="2:6" x14ac:dyDescent="0.35">
      <c r="B13820" s="752" t="s">
        <v>1700</v>
      </c>
      <c r="C13820" s="752">
        <v>6027</v>
      </c>
      <c r="D13820" s="343" t="s">
        <v>4120</v>
      </c>
      <c r="E13820" s="752" t="s">
        <v>446</v>
      </c>
      <c r="F13820" s="752" t="s">
        <v>212</v>
      </c>
    </row>
    <row r="13821" spans="2:6" x14ac:dyDescent="0.35">
      <c r="B13821" s="752" t="s">
        <v>1700</v>
      </c>
      <c r="C13821" s="752">
        <v>6027</v>
      </c>
      <c r="D13821" s="343" t="s">
        <v>4119</v>
      </c>
      <c r="E13821" s="752" t="s">
        <v>446</v>
      </c>
      <c r="F13821" s="752" t="s">
        <v>212</v>
      </c>
    </row>
    <row r="13822" spans="2:6" x14ac:dyDescent="0.35">
      <c r="B13822" s="752" t="s">
        <v>1700</v>
      </c>
      <c r="C13822" s="752">
        <v>6028</v>
      </c>
      <c r="D13822" s="343" t="s">
        <v>4118</v>
      </c>
      <c r="E13822" s="752" t="s">
        <v>446</v>
      </c>
      <c r="F13822" s="752" t="s">
        <v>212</v>
      </c>
    </row>
    <row r="13823" spans="2:6" x14ac:dyDescent="0.35">
      <c r="B13823" s="752" t="s">
        <v>1700</v>
      </c>
      <c r="C13823" s="752">
        <v>6028</v>
      </c>
      <c r="D13823" s="343" t="s">
        <v>4117</v>
      </c>
      <c r="E13823" s="752" t="s">
        <v>446</v>
      </c>
      <c r="F13823" s="752" t="s">
        <v>212</v>
      </c>
    </row>
    <row r="13824" spans="2:6" x14ac:dyDescent="0.35">
      <c r="B13824" s="752" t="s">
        <v>1700</v>
      </c>
      <c r="C13824" s="752">
        <v>6028</v>
      </c>
      <c r="D13824" s="343" t="s">
        <v>4116</v>
      </c>
      <c r="E13824" s="752" t="s">
        <v>446</v>
      </c>
      <c r="F13824" s="752" t="s">
        <v>212</v>
      </c>
    </row>
    <row r="13825" spans="2:6" x14ac:dyDescent="0.35">
      <c r="B13825" s="752" t="s">
        <v>1700</v>
      </c>
      <c r="C13825" s="752">
        <v>6028</v>
      </c>
      <c r="D13825" s="343" t="s">
        <v>4115</v>
      </c>
      <c r="E13825" s="752" t="s">
        <v>446</v>
      </c>
      <c r="F13825" s="752" t="s">
        <v>212</v>
      </c>
    </row>
    <row r="13826" spans="2:6" x14ac:dyDescent="0.35">
      <c r="B13826" s="752" t="s">
        <v>1700</v>
      </c>
      <c r="C13826" s="752">
        <v>6029</v>
      </c>
      <c r="D13826" s="343" t="s">
        <v>4114</v>
      </c>
      <c r="E13826" s="752" t="s">
        <v>446</v>
      </c>
      <c r="F13826" s="752" t="s">
        <v>210</v>
      </c>
    </row>
    <row r="13827" spans="2:6" x14ac:dyDescent="0.35">
      <c r="B13827" s="752" t="s">
        <v>1700</v>
      </c>
      <c r="C13827" s="752">
        <v>6030</v>
      </c>
      <c r="D13827" s="343" t="s">
        <v>4113</v>
      </c>
      <c r="E13827" s="752" t="s">
        <v>446</v>
      </c>
      <c r="F13827" s="752" t="s">
        <v>212</v>
      </c>
    </row>
    <row r="13828" spans="2:6" x14ac:dyDescent="0.35">
      <c r="B13828" s="752" t="s">
        <v>1700</v>
      </c>
      <c r="C13828" s="752">
        <v>6030</v>
      </c>
      <c r="D13828" s="343" t="s">
        <v>4112</v>
      </c>
      <c r="E13828" s="752" t="s">
        <v>446</v>
      </c>
      <c r="F13828" s="752" t="s">
        <v>212</v>
      </c>
    </row>
    <row r="13829" spans="2:6" x14ac:dyDescent="0.35">
      <c r="B13829" s="752" t="s">
        <v>1700</v>
      </c>
      <c r="C13829" s="752">
        <v>6030</v>
      </c>
      <c r="D13829" s="343" t="s">
        <v>4111</v>
      </c>
      <c r="E13829" s="752" t="s">
        <v>446</v>
      </c>
      <c r="F13829" s="752" t="s">
        <v>212</v>
      </c>
    </row>
    <row r="13830" spans="2:6" x14ac:dyDescent="0.35">
      <c r="B13830" s="752" t="s">
        <v>1700</v>
      </c>
      <c r="C13830" s="752">
        <v>6030</v>
      </c>
      <c r="D13830" s="343" t="s">
        <v>4110</v>
      </c>
      <c r="E13830" s="752" t="s">
        <v>446</v>
      </c>
      <c r="F13830" s="752" t="s">
        <v>212</v>
      </c>
    </row>
    <row r="13831" spans="2:6" x14ac:dyDescent="0.35">
      <c r="B13831" s="752" t="s">
        <v>1700</v>
      </c>
      <c r="C13831" s="752">
        <v>6030</v>
      </c>
      <c r="D13831" s="343" t="s">
        <v>4109</v>
      </c>
      <c r="E13831" s="752" t="s">
        <v>446</v>
      </c>
      <c r="F13831" s="752" t="s">
        <v>212</v>
      </c>
    </row>
    <row r="13832" spans="2:6" x14ac:dyDescent="0.35">
      <c r="B13832" s="752" t="s">
        <v>1700</v>
      </c>
      <c r="C13832" s="752">
        <v>6030</v>
      </c>
      <c r="D13832" s="343" t="s">
        <v>4108</v>
      </c>
      <c r="E13832" s="752" t="s">
        <v>446</v>
      </c>
      <c r="F13832" s="752" t="s">
        <v>212</v>
      </c>
    </row>
    <row r="13833" spans="2:6" x14ac:dyDescent="0.35">
      <c r="B13833" s="752" t="s">
        <v>1700</v>
      </c>
      <c r="C13833" s="752">
        <v>6031</v>
      </c>
      <c r="D13833" s="343" t="s">
        <v>4107</v>
      </c>
      <c r="E13833" s="752" t="s">
        <v>446</v>
      </c>
      <c r="F13833" s="752" t="s">
        <v>212</v>
      </c>
    </row>
    <row r="13834" spans="2:6" x14ac:dyDescent="0.35">
      <c r="B13834" s="752" t="s">
        <v>1700</v>
      </c>
      <c r="C13834" s="752">
        <v>6031</v>
      </c>
      <c r="D13834" s="343" t="s">
        <v>4106</v>
      </c>
      <c r="E13834" s="752" t="s">
        <v>446</v>
      </c>
      <c r="F13834" s="752" t="s">
        <v>212</v>
      </c>
    </row>
    <row r="13835" spans="2:6" x14ac:dyDescent="0.35">
      <c r="B13835" s="752" t="s">
        <v>1700</v>
      </c>
      <c r="C13835" s="752">
        <v>6031</v>
      </c>
      <c r="D13835" s="343" t="s">
        <v>4105</v>
      </c>
      <c r="E13835" s="752" t="s">
        <v>446</v>
      </c>
      <c r="F13835" s="752" t="s">
        <v>212</v>
      </c>
    </row>
    <row r="13836" spans="2:6" x14ac:dyDescent="0.35">
      <c r="B13836" s="752" t="s">
        <v>1700</v>
      </c>
      <c r="C13836" s="752">
        <v>6032</v>
      </c>
      <c r="D13836" s="343" t="s">
        <v>4104</v>
      </c>
      <c r="E13836" s="752" t="s">
        <v>446</v>
      </c>
      <c r="F13836" s="752" t="s">
        <v>212</v>
      </c>
    </row>
    <row r="13837" spans="2:6" x14ac:dyDescent="0.35">
      <c r="B13837" s="752" t="s">
        <v>1700</v>
      </c>
      <c r="C13837" s="752">
        <v>6033</v>
      </c>
      <c r="D13837" s="343" t="s">
        <v>4103</v>
      </c>
      <c r="E13837" s="752" t="s">
        <v>446</v>
      </c>
      <c r="F13837" s="752" t="s">
        <v>212</v>
      </c>
    </row>
    <row r="13838" spans="2:6" x14ac:dyDescent="0.35">
      <c r="B13838" s="752" t="s">
        <v>1700</v>
      </c>
      <c r="C13838" s="752">
        <v>6034</v>
      </c>
      <c r="D13838" s="343" t="s">
        <v>4102</v>
      </c>
      <c r="E13838" s="752" t="s">
        <v>446</v>
      </c>
      <c r="F13838" s="752" t="s">
        <v>212</v>
      </c>
    </row>
    <row r="13839" spans="2:6" x14ac:dyDescent="0.35">
      <c r="B13839" s="752" t="s">
        <v>1700</v>
      </c>
      <c r="C13839" s="752">
        <v>6035</v>
      </c>
      <c r="D13839" s="343" t="s">
        <v>4101</v>
      </c>
      <c r="E13839" s="752" t="s">
        <v>446</v>
      </c>
      <c r="F13839" s="752" t="s">
        <v>212</v>
      </c>
    </row>
    <row r="13840" spans="2:6" x14ac:dyDescent="0.35">
      <c r="B13840" s="752" t="s">
        <v>1700</v>
      </c>
      <c r="C13840" s="752">
        <v>6036</v>
      </c>
      <c r="D13840" s="343" t="s">
        <v>4100</v>
      </c>
      <c r="E13840" s="752" t="s">
        <v>446</v>
      </c>
      <c r="F13840" s="752" t="s">
        <v>212</v>
      </c>
    </row>
    <row r="13841" spans="2:6" x14ac:dyDescent="0.35">
      <c r="B13841" s="752" t="s">
        <v>1700</v>
      </c>
      <c r="C13841" s="752">
        <v>6036</v>
      </c>
      <c r="D13841" s="343" t="s">
        <v>4099</v>
      </c>
      <c r="E13841" s="752" t="s">
        <v>446</v>
      </c>
      <c r="F13841" s="752" t="s">
        <v>212</v>
      </c>
    </row>
    <row r="13842" spans="2:6" x14ac:dyDescent="0.35">
      <c r="B13842" s="752" t="s">
        <v>1700</v>
      </c>
      <c r="C13842" s="752">
        <v>6037</v>
      </c>
      <c r="D13842" s="343" t="s">
        <v>4098</v>
      </c>
      <c r="E13842" s="752" t="s">
        <v>446</v>
      </c>
      <c r="F13842" s="752" t="s">
        <v>212</v>
      </c>
    </row>
    <row r="13843" spans="2:6" x14ac:dyDescent="0.35">
      <c r="B13843" s="752" t="s">
        <v>1700</v>
      </c>
      <c r="C13843" s="752">
        <v>6038</v>
      </c>
      <c r="D13843" s="343" t="s">
        <v>4097</v>
      </c>
      <c r="E13843" s="752" t="s">
        <v>446</v>
      </c>
      <c r="F13843" s="752" t="s">
        <v>212</v>
      </c>
    </row>
    <row r="13844" spans="2:6" x14ac:dyDescent="0.35">
      <c r="B13844" s="752" t="s">
        <v>1700</v>
      </c>
      <c r="C13844" s="752">
        <v>6041</v>
      </c>
      <c r="D13844" s="343" t="s">
        <v>4096</v>
      </c>
      <c r="E13844" s="752" t="s">
        <v>446</v>
      </c>
      <c r="F13844" s="752" t="s">
        <v>1698</v>
      </c>
    </row>
    <row r="13845" spans="2:6" x14ac:dyDescent="0.35">
      <c r="B13845" s="752" t="s">
        <v>1700</v>
      </c>
      <c r="C13845" s="752">
        <v>6041</v>
      </c>
      <c r="D13845" s="343" t="s">
        <v>4095</v>
      </c>
      <c r="E13845" s="752" t="s">
        <v>446</v>
      </c>
      <c r="F13845" s="752" t="s">
        <v>1698</v>
      </c>
    </row>
    <row r="13846" spans="2:6" x14ac:dyDescent="0.35">
      <c r="B13846" s="752" t="s">
        <v>1700</v>
      </c>
      <c r="C13846" s="752">
        <v>6041</v>
      </c>
      <c r="D13846" s="343" t="s">
        <v>4094</v>
      </c>
      <c r="E13846" s="752" t="s">
        <v>446</v>
      </c>
      <c r="F13846" s="752" t="s">
        <v>1711</v>
      </c>
    </row>
    <row r="13847" spans="2:6" x14ac:dyDescent="0.35">
      <c r="B13847" s="752" t="s">
        <v>1700</v>
      </c>
      <c r="C13847" s="752">
        <v>6041</v>
      </c>
      <c r="D13847" s="343" t="s">
        <v>4093</v>
      </c>
      <c r="E13847" s="752" t="s">
        <v>446</v>
      </c>
      <c r="F13847" s="752" t="s">
        <v>1698</v>
      </c>
    </row>
    <row r="13848" spans="2:6" x14ac:dyDescent="0.35">
      <c r="B13848" s="752" t="s">
        <v>1700</v>
      </c>
      <c r="C13848" s="752">
        <v>6041</v>
      </c>
      <c r="D13848" s="343" t="s">
        <v>4092</v>
      </c>
      <c r="E13848" s="752" t="s">
        <v>446</v>
      </c>
      <c r="F13848" s="752" t="s">
        <v>1711</v>
      </c>
    </row>
    <row r="13849" spans="2:6" x14ac:dyDescent="0.35">
      <c r="B13849" s="752" t="s">
        <v>1700</v>
      </c>
      <c r="C13849" s="752">
        <v>6042</v>
      </c>
      <c r="D13849" s="343" t="s">
        <v>4091</v>
      </c>
      <c r="E13849" s="752" t="s">
        <v>446</v>
      </c>
      <c r="F13849" s="752" t="s">
        <v>1711</v>
      </c>
    </row>
    <row r="13850" spans="2:6" x14ac:dyDescent="0.35">
      <c r="B13850" s="752" t="s">
        <v>1700</v>
      </c>
      <c r="C13850" s="752">
        <v>6043</v>
      </c>
      <c r="D13850" s="343" t="s">
        <v>4090</v>
      </c>
      <c r="E13850" s="752" t="s">
        <v>446</v>
      </c>
      <c r="F13850" s="752" t="s">
        <v>1711</v>
      </c>
    </row>
    <row r="13851" spans="2:6" x14ac:dyDescent="0.35">
      <c r="B13851" s="752" t="s">
        <v>1700</v>
      </c>
      <c r="C13851" s="752">
        <v>6043</v>
      </c>
      <c r="D13851" s="343" t="s">
        <v>4089</v>
      </c>
      <c r="E13851" s="752" t="s">
        <v>446</v>
      </c>
      <c r="F13851" s="752" t="s">
        <v>1711</v>
      </c>
    </row>
    <row r="13852" spans="2:6" x14ac:dyDescent="0.35">
      <c r="B13852" s="752" t="s">
        <v>1700</v>
      </c>
      <c r="C13852" s="752">
        <v>6044</v>
      </c>
      <c r="D13852" s="343" t="s">
        <v>4088</v>
      </c>
      <c r="E13852" s="752" t="s">
        <v>446</v>
      </c>
      <c r="F13852" s="752" t="s">
        <v>1698</v>
      </c>
    </row>
    <row r="13853" spans="2:6" x14ac:dyDescent="0.35">
      <c r="B13853" s="752" t="s">
        <v>1700</v>
      </c>
      <c r="C13853" s="752">
        <v>6044</v>
      </c>
      <c r="D13853" s="343" t="s">
        <v>4087</v>
      </c>
      <c r="E13853" s="752" t="s">
        <v>446</v>
      </c>
      <c r="F13853" s="752" t="s">
        <v>1711</v>
      </c>
    </row>
    <row r="13854" spans="2:6" x14ac:dyDescent="0.35">
      <c r="B13854" s="752" t="s">
        <v>1700</v>
      </c>
      <c r="C13854" s="752">
        <v>6044</v>
      </c>
      <c r="D13854" s="343" t="s">
        <v>4086</v>
      </c>
      <c r="E13854" s="752" t="s">
        <v>446</v>
      </c>
      <c r="F13854" s="752" t="s">
        <v>1698</v>
      </c>
    </row>
    <row r="13855" spans="2:6" x14ac:dyDescent="0.35">
      <c r="B13855" s="752" t="s">
        <v>1700</v>
      </c>
      <c r="C13855" s="752">
        <v>6044</v>
      </c>
      <c r="D13855" s="343" t="s">
        <v>4085</v>
      </c>
      <c r="E13855" s="752" t="s">
        <v>446</v>
      </c>
      <c r="F13855" s="752" t="s">
        <v>1698</v>
      </c>
    </row>
    <row r="13856" spans="2:6" x14ac:dyDescent="0.35">
      <c r="B13856" s="752" t="s">
        <v>1700</v>
      </c>
      <c r="C13856" s="752">
        <v>6050</v>
      </c>
      <c r="D13856" s="343" t="s">
        <v>4084</v>
      </c>
      <c r="E13856" s="752" t="s">
        <v>446</v>
      </c>
      <c r="F13856" s="752" t="s">
        <v>210</v>
      </c>
    </row>
    <row r="13857" spans="2:6" x14ac:dyDescent="0.35">
      <c r="B13857" s="752" t="s">
        <v>1700</v>
      </c>
      <c r="C13857" s="752">
        <v>6050</v>
      </c>
      <c r="D13857" s="343" t="s">
        <v>4083</v>
      </c>
      <c r="E13857" s="752" t="s">
        <v>446</v>
      </c>
      <c r="F13857" s="752" t="s">
        <v>210</v>
      </c>
    </row>
    <row r="13858" spans="2:6" x14ac:dyDescent="0.35">
      <c r="B13858" s="752" t="s">
        <v>1700</v>
      </c>
      <c r="C13858" s="752">
        <v>6050</v>
      </c>
      <c r="D13858" s="343" t="s">
        <v>4082</v>
      </c>
      <c r="E13858" s="752" t="s">
        <v>446</v>
      </c>
      <c r="F13858" s="752" t="s">
        <v>210</v>
      </c>
    </row>
    <row r="13859" spans="2:6" x14ac:dyDescent="0.35">
      <c r="B13859" s="752" t="s">
        <v>1700</v>
      </c>
      <c r="C13859" s="752">
        <v>6051</v>
      </c>
      <c r="D13859" s="343" t="s">
        <v>4081</v>
      </c>
      <c r="E13859" s="752" t="s">
        <v>446</v>
      </c>
      <c r="F13859" s="752" t="s">
        <v>212</v>
      </c>
    </row>
    <row r="13860" spans="2:6" x14ac:dyDescent="0.35">
      <c r="B13860" s="752" t="s">
        <v>1700</v>
      </c>
      <c r="C13860" s="752">
        <v>6052</v>
      </c>
      <c r="D13860" s="343" t="s">
        <v>4080</v>
      </c>
      <c r="E13860" s="752" t="s">
        <v>446</v>
      </c>
      <c r="F13860" s="752" t="s">
        <v>212</v>
      </c>
    </row>
    <row r="13861" spans="2:6" x14ac:dyDescent="0.35">
      <c r="B13861" s="752" t="s">
        <v>1700</v>
      </c>
      <c r="C13861" s="752">
        <v>6052</v>
      </c>
      <c r="D13861" s="343" t="s">
        <v>4079</v>
      </c>
      <c r="E13861" s="752" t="s">
        <v>446</v>
      </c>
      <c r="F13861" s="752" t="s">
        <v>212</v>
      </c>
    </row>
    <row r="13862" spans="2:6" x14ac:dyDescent="0.35">
      <c r="B13862" s="752" t="s">
        <v>1700</v>
      </c>
      <c r="C13862" s="752">
        <v>6053</v>
      </c>
      <c r="D13862" s="343" t="s">
        <v>4078</v>
      </c>
      <c r="E13862" s="752" t="s">
        <v>446</v>
      </c>
      <c r="F13862" s="752" t="s">
        <v>212</v>
      </c>
    </row>
    <row r="13863" spans="2:6" x14ac:dyDescent="0.35">
      <c r="B13863" s="752" t="s">
        <v>1700</v>
      </c>
      <c r="C13863" s="752">
        <v>6054</v>
      </c>
      <c r="D13863" s="343" t="s">
        <v>4077</v>
      </c>
      <c r="E13863" s="752" t="s">
        <v>446</v>
      </c>
      <c r="F13863" s="752" t="s">
        <v>212</v>
      </c>
    </row>
    <row r="13864" spans="2:6" x14ac:dyDescent="0.35">
      <c r="B13864" s="752" t="s">
        <v>1700</v>
      </c>
      <c r="C13864" s="752">
        <v>6054</v>
      </c>
      <c r="D13864" s="343" t="s">
        <v>4076</v>
      </c>
      <c r="E13864" s="752" t="s">
        <v>446</v>
      </c>
      <c r="F13864" s="752" t="s">
        <v>212</v>
      </c>
    </row>
    <row r="13865" spans="2:6" x14ac:dyDescent="0.35">
      <c r="B13865" s="752" t="s">
        <v>1700</v>
      </c>
      <c r="C13865" s="752">
        <v>6054</v>
      </c>
      <c r="D13865" s="343" t="s">
        <v>4075</v>
      </c>
      <c r="E13865" s="752" t="s">
        <v>446</v>
      </c>
      <c r="F13865" s="752" t="s">
        <v>212</v>
      </c>
    </row>
    <row r="13866" spans="2:6" x14ac:dyDescent="0.35">
      <c r="B13866" s="752" t="s">
        <v>1700</v>
      </c>
      <c r="C13866" s="752">
        <v>6054</v>
      </c>
      <c r="D13866" s="343" t="s">
        <v>4074</v>
      </c>
      <c r="E13866" s="752" t="s">
        <v>446</v>
      </c>
      <c r="F13866" s="752" t="s">
        <v>212</v>
      </c>
    </row>
    <row r="13867" spans="2:6" x14ac:dyDescent="0.35">
      <c r="B13867" s="752" t="s">
        <v>1700</v>
      </c>
      <c r="C13867" s="752">
        <v>6054</v>
      </c>
      <c r="D13867" s="343" t="s">
        <v>4073</v>
      </c>
      <c r="E13867" s="752" t="s">
        <v>446</v>
      </c>
      <c r="F13867" s="752" t="s">
        <v>212</v>
      </c>
    </row>
    <row r="13868" spans="2:6" x14ac:dyDescent="0.35">
      <c r="B13868" s="752" t="s">
        <v>1700</v>
      </c>
      <c r="C13868" s="752">
        <v>6055</v>
      </c>
      <c r="D13868" s="343" t="s">
        <v>4072</v>
      </c>
      <c r="E13868" s="752" t="s">
        <v>446</v>
      </c>
      <c r="F13868" s="752" t="s">
        <v>212</v>
      </c>
    </row>
    <row r="13869" spans="2:6" x14ac:dyDescent="0.35">
      <c r="B13869" s="752" t="s">
        <v>1700</v>
      </c>
      <c r="C13869" s="752">
        <v>6055</v>
      </c>
      <c r="D13869" s="343" t="s">
        <v>4071</v>
      </c>
      <c r="E13869" s="752" t="s">
        <v>446</v>
      </c>
      <c r="F13869" s="753" t="s">
        <v>212</v>
      </c>
    </row>
    <row r="13870" spans="2:6" x14ac:dyDescent="0.35">
      <c r="B13870" s="752" t="s">
        <v>1700</v>
      </c>
      <c r="C13870" s="752">
        <v>6055</v>
      </c>
      <c r="D13870" s="343" t="s">
        <v>4070</v>
      </c>
      <c r="E13870" s="752" t="s">
        <v>446</v>
      </c>
      <c r="F13870" s="752" t="s">
        <v>212</v>
      </c>
    </row>
    <row r="13871" spans="2:6" x14ac:dyDescent="0.35">
      <c r="B13871" s="752" t="s">
        <v>1700</v>
      </c>
      <c r="C13871" s="752">
        <v>6055</v>
      </c>
      <c r="D13871" s="343" t="s">
        <v>4069</v>
      </c>
      <c r="E13871" s="752" t="s">
        <v>446</v>
      </c>
      <c r="F13871" s="752" t="s">
        <v>212</v>
      </c>
    </row>
    <row r="13872" spans="2:6" x14ac:dyDescent="0.35">
      <c r="B13872" s="752" t="s">
        <v>1700</v>
      </c>
      <c r="C13872" s="752">
        <v>6055</v>
      </c>
      <c r="D13872" s="343" t="s">
        <v>1783</v>
      </c>
      <c r="E13872" s="752" t="s">
        <v>446</v>
      </c>
      <c r="F13872" s="752" t="s">
        <v>212</v>
      </c>
    </row>
    <row r="13873" spans="2:6" x14ac:dyDescent="0.35">
      <c r="B13873" s="752" t="s">
        <v>1700</v>
      </c>
      <c r="C13873" s="752">
        <v>6055</v>
      </c>
      <c r="D13873" s="343" t="s">
        <v>4068</v>
      </c>
      <c r="E13873" s="752" t="s">
        <v>446</v>
      </c>
      <c r="F13873" s="752" t="s">
        <v>212</v>
      </c>
    </row>
    <row r="13874" spans="2:6" x14ac:dyDescent="0.35">
      <c r="B13874" s="752" t="s">
        <v>1700</v>
      </c>
      <c r="C13874" s="752">
        <v>6055</v>
      </c>
      <c r="D13874" s="343" t="s">
        <v>4067</v>
      </c>
      <c r="E13874" s="752" t="s">
        <v>446</v>
      </c>
      <c r="F13874" s="752" t="s">
        <v>212</v>
      </c>
    </row>
    <row r="13875" spans="2:6" x14ac:dyDescent="0.35">
      <c r="B13875" s="752" t="s">
        <v>1700</v>
      </c>
      <c r="C13875" s="752">
        <v>6055</v>
      </c>
      <c r="D13875" s="343" t="s">
        <v>4066</v>
      </c>
      <c r="E13875" s="752" t="s">
        <v>446</v>
      </c>
      <c r="F13875" s="752" t="s">
        <v>212</v>
      </c>
    </row>
    <row r="13876" spans="2:6" x14ac:dyDescent="0.35">
      <c r="B13876" s="752" t="s">
        <v>1700</v>
      </c>
      <c r="C13876" s="752">
        <v>6055</v>
      </c>
      <c r="D13876" s="343" t="s">
        <v>4065</v>
      </c>
      <c r="E13876" s="752" t="s">
        <v>446</v>
      </c>
      <c r="F13876" s="752" t="s">
        <v>212</v>
      </c>
    </row>
    <row r="13877" spans="2:6" x14ac:dyDescent="0.35">
      <c r="B13877" s="752" t="s">
        <v>1700</v>
      </c>
      <c r="C13877" s="752">
        <v>6056</v>
      </c>
      <c r="D13877" s="343" t="s">
        <v>4064</v>
      </c>
      <c r="E13877" s="752" t="s">
        <v>446</v>
      </c>
      <c r="F13877" s="752" t="s">
        <v>212</v>
      </c>
    </row>
    <row r="13878" spans="2:6" x14ac:dyDescent="0.35">
      <c r="B13878" s="752" t="s">
        <v>1700</v>
      </c>
      <c r="C13878" s="752">
        <v>6056</v>
      </c>
      <c r="D13878" s="343" t="s">
        <v>4063</v>
      </c>
      <c r="E13878" s="752" t="s">
        <v>446</v>
      </c>
      <c r="F13878" s="752" t="s">
        <v>212</v>
      </c>
    </row>
    <row r="13879" spans="2:6" x14ac:dyDescent="0.35">
      <c r="B13879" s="752" t="s">
        <v>1700</v>
      </c>
      <c r="C13879" s="752">
        <v>6056</v>
      </c>
      <c r="D13879" s="343" t="s">
        <v>4062</v>
      </c>
      <c r="E13879" s="752" t="s">
        <v>446</v>
      </c>
      <c r="F13879" s="752" t="s">
        <v>212</v>
      </c>
    </row>
    <row r="13880" spans="2:6" x14ac:dyDescent="0.35">
      <c r="B13880" s="752" t="s">
        <v>1700</v>
      </c>
      <c r="C13880" s="752">
        <v>6056</v>
      </c>
      <c r="D13880" s="343" t="s">
        <v>4061</v>
      </c>
      <c r="E13880" s="752" t="s">
        <v>446</v>
      </c>
      <c r="F13880" s="752" t="s">
        <v>212</v>
      </c>
    </row>
    <row r="13881" spans="2:6" x14ac:dyDescent="0.35">
      <c r="B13881" s="752" t="s">
        <v>1700</v>
      </c>
      <c r="C13881" s="752">
        <v>6056</v>
      </c>
      <c r="D13881" s="343" t="s">
        <v>4060</v>
      </c>
      <c r="E13881" s="752" t="s">
        <v>446</v>
      </c>
      <c r="F13881" s="752" t="s">
        <v>212</v>
      </c>
    </row>
    <row r="13882" spans="2:6" x14ac:dyDescent="0.35">
      <c r="B13882" s="752" t="s">
        <v>1700</v>
      </c>
      <c r="C13882" s="752">
        <v>6056</v>
      </c>
      <c r="D13882" s="343" t="s">
        <v>4059</v>
      </c>
      <c r="E13882" s="752" t="s">
        <v>446</v>
      </c>
      <c r="F13882" s="752" t="s">
        <v>212</v>
      </c>
    </row>
    <row r="13883" spans="2:6" x14ac:dyDescent="0.35">
      <c r="B13883" s="752" t="s">
        <v>1700</v>
      </c>
      <c r="C13883" s="752">
        <v>6056</v>
      </c>
      <c r="D13883" s="343" t="s">
        <v>4058</v>
      </c>
      <c r="E13883" s="752" t="s">
        <v>446</v>
      </c>
      <c r="F13883" s="752" t="s">
        <v>212</v>
      </c>
    </row>
    <row r="13884" spans="2:6" x14ac:dyDescent="0.35">
      <c r="B13884" s="752" t="s">
        <v>1700</v>
      </c>
      <c r="C13884" s="752">
        <v>6056</v>
      </c>
      <c r="D13884" s="343" t="s">
        <v>4057</v>
      </c>
      <c r="E13884" s="752" t="s">
        <v>446</v>
      </c>
      <c r="F13884" s="752" t="s">
        <v>212</v>
      </c>
    </row>
    <row r="13885" spans="2:6" x14ac:dyDescent="0.35">
      <c r="B13885" s="752" t="s">
        <v>1700</v>
      </c>
      <c r="C13885" s="752">
        <v>6056</v>
      </c>
      <c r="D13885" s="343" t="s">
        <v>4056</v>
      </c>
      <c r="E13885" s="752" t="s">
        <v>446</v>
      </c>
      <c r="F13885" s="752" t="s">
        <v>212</v>
      </c>
    </row>
    <row r="13886" spans="2:6" x14ac:dyDescent="0.35">
      <c r="B13886" s="752" t="s">
        <v>1700</v>
      </c>
      <c r="C13886" s="752">
        <v>6056</v>
      </c>
      <c r="D13886" s="343" t="s">
        <v>4055</v>
      </c>
      <c r="E13886" s="752" t="s">
        <v>446</v>
      </c>
      <c r="F13886" s="752" t="s">
        <v>212</v>
      </c>
    </row>
    <row r="13887" spans="2:6" x14ac:dyDescent="0.35">
      <c r="B13887" s="752" t="s">
        <v>1700</v>
      </c>
      <c r="C13887" s="752">
        <v>6056</v>
      </c>
      <c r="D13887" s="343" t="s">
        <v>4054</v>
      </c>
      <c r="E13887" s="752" t="s">
        <v>446</v>
      </c>
      <c r="F13887" s="752" t="s">
        <v>212</v>
      </c>
    </row>
    <row r="13888" spans="2:6" x14ac:dyDescent="0.35">
      <c r="B13888" s="752" t="s">
        <v>1700</v>
      </c>
      <c r="C13888" s="752">
        <v>6056</v>
      </c>
      <c r="D13888" s="343" t="s">
        <v>4053</v>
      </c>
      <c r="E13888" s="752" t="s">
        <v>446</v>
      </c>
      <c r="F13888" s="752" t="s">
        <v>212</v>
      </c>
    </row>
    <row r="13889" spans="2:6" x14ac:dyDescent="0.35">
      <c r="B13889" s="752" t="s">
        <v>1700</v>
      </c>
      <c r="C13889" s="752">
        <v>6056</v>
      </c>
      <c r="D13889" s="343" t="s">
        <v>4052</v>
      </c>
      <c r="E13889" s="752" t="s">
        <v>446</v>
      </c>
      <c r="F13889" s="752" t="s">
        <v>212</v>
      </c>
    </row>
    <row r="13890" spans="2:6" x14ac:dyDescent="0.35">
      <c r="B13890" s="752" t="s">
        <v>1700</v>
      </c>
      <c r="C13890" s="752">
        <v>6056</v>
      </c>
      <c r="D13890" s="343" t="s">
        <v>4051</v>
      </c>
      <c r="E13890" s="752" t="s">
        <v>446</v>
      </c>
      <c r="F13890" s="752" t="s">
        <v>212</v>
      </c>
    </row>
    <row r="13891" spans="2:6" x14ac:dyDescent="0.35">
      <c r="B13891" s="752" t="s">
        <v>1700</v>
      </c>
      <c r="C13891" s="752">
        <v>6056</v>
      </c>
      <c r="D13891" s="343" t="s">
        <v>4050</v>
      </c>
      <c r="E13891" s="752" t="s">
        <v>446</v>
      </c>
      <c r="F13891" s="752" t="s">
        <v>212</v>
      </c>
    </row>
    <row r="13892" spans="2:6" x14ac:dyDescent="0.35">
      <c r="B13892" s="752" t="s">
        <v>1700</v>
      </c>
      <c r="C13892" s="752">
        <v>6056</v>
      </c>
      <c r="D13892" s="343" t="s">
        <v>4049</v>
      </c>
      <c r="E13892" s="752" t="s">
        <v>446</v>
      </c>
      <c r="F13892" s="752" t="s">
        <v>212</v>
      </c>
    </row>
    <row r="13893" spans="2:6" x14ac:dyDescent="0.35">
      <c r="B13893" s="752" t="s">
        <v>1700</v>
      </c>
      <c r="C13893" s="752">
        <v>6056</v>
      </c>
      <c r="D13893" s="343" t="s">
        <v>2222</v>
      </c>
      <c r="E13893" s="752" t="s">
        <v>446</v>
      </c>
      <c r="F13893" s="752" t="s">
        <v>212</v>
      </c>
    </row>
    <row r="13894" spans="2:6" x14ac:dyDescent="0.35">
      <c r="B13894" s="752" t="s">
        <v>1700</v>
      </c>
      <c r="C13894" s="752">
        <v>6057</v>
      </c>
      <c r="D13894" s="343" t="s">
        <v>4048</v>
      </c>
      <c r="E13894" s="752" t="s">
        <v>446</v>
      </c>
      <c r="F13894" s="752" t="s">
        <v>212</v>
      </c>
    </row>
    <row r="13895" spans="2:6" x14ac:dyDescent="0.35">
      <c r="B13895" s="752" t="s">
        <v>1700</v>
      </c>
      <c r="C13895" s="752">
        <v>6057</v>
      </c>
      <c r="D13895" s="343" t="s">
        <v>4047</v>
      </c>
      <c r="E13895" s="752" t="s">
        <v>446</v>
      </c>
      <c r="F13895" s="752" t="s">
        <v>212</v>
      </c>
    </row>
    <row r="13896" spans="2:6" x14ac:dyDescent="0.35">
      <c r="B13896" s="752" t="s">
        <v>1700</v>
      </c>
      <c r="C13896" s="752">
        <v>6058</v>
      </c>
      <c r="D13896" s="343" t="s">
        <v>4046</v>
      </c>
      <c r="E13896" s="752" t="s">
        <v>446</v>
      </c>
      <c r="F13896" s="752" t="s">
        <v>212</v>
      </c>
    </row>
    <row r="13897" spans="2:6" x14ac:dyDescent="0.35">
      <c r="B13897" s="752" t="s">
        <v>1700</v>
      </c>
      <c r="C13897" s="752">
        <v>6059</v>
      </c>
      <c r="D13897" s="343" t="s">
        <v>4045</v>
      </c>
      <c r="E13897" s="752" t="s">
        <v>446</v>
      </c>
      <c r="F13897" s="752" t="s">
        <v>212</v>
      </c>
    </row>
    <row r="13898" spans="2:6" x14ac:dyDescent="0.35">
      <c r="B13898" s="752" t="s">
        <v>1700</v>
      </c>
      <c r="C13898" s="752">
        <v>6060</v>
      </c>
      <c r="D13898" s="343" t="s">
        <v>4044</v>
      </c>
      <c r="E13898" s="752" t="s">
        <v>446</v>
      </c>
      <c r="F13898" s="752" t="s">
        <v>212</v>
      </c>
    </row>
    <row r="13899" spans="2:6" x14ac:dyDescent="0.35">
      <c r="B13899" s="752" t="s">
        <v>1700</v>
      </c>
      <c r="C13899" s="752">
        <v>6060</v>
      </c>
      <c r="D13899" s="343" t="s">
        <v>4043</v>
      </c>
      <c r="E13899" s="752" t="s">
        <v>446</v>
      </c>
      <c r="F13899" s="752" t="s">
        <v>212</v>
      </c>
    </row>
    <row r="13900" spans="2:6" x14ac:dyDescent="0.35">
      <c r="B13900" s="752" t="s">
        <v>1700</v>
      </c>
      <c r="C13900" s="752">
        <v>6060</v>
      </c>
      <c r="D13900" s="343" t="s">
        <v>4042</v>
      </c>
      <c r="E13900" s="752" t="s">
        <v>446</v>
      </c>
      <c r="F13900" s="752" t="s">
        <v>212</v>
      </c>
    </row>
    <row r="13901" spans="2:6" x14ac:dyDescent="0.35">
      <c r="B13901" s="752" t="s">
        <v>1700</v>
      </c>
      <c r="C13901" s="752">
        <v>6060</v>
      </c>
      <c r="D13901" s="343" t="s">
        <v>4041</v>
      </c>
      <c r="E13901" s="752" t="s">
        <v>446</v>
      </c>
      <c r="F13901" s="752" t="s">
        <v>212</v>
      </c>
    </row>
    <row r="13902" spans="2:6" x14ac:dyDescent="0.35">
      <c r="B13902" s="752" t="s">
        <v>1700</v>
      </c>
      <c r="C13902" s="752">
        <v>6061</v>
      </c>
      <c r="D13902" s="343" t="s">
        <v>4040</v>
      </c>
      <c r="E13902" s="752" t="s">
        <v>446</v>
      </c>
      <c r="F13902" s="752" t="s">
        <v>212</v>
      </c>
    </row>
    <row r="13903" spans="2:6" x14ac:dyDescent="0.35">
      <c r="B13903" s="752" t="s">
        <v>1700</v>
      </c>
      <c r="C13903" s="752">
        <v>6061</v>
      </c>
      <c r="D13903" s="343" t="s">
        <v>4039</v>
      </c>
      <c r="E13903" s="752" t="s">
        <v>446</v>
      </c>
      <c r="F13903" s="752" t="s">
        <v>212</v>
      </c>
    </row>
    <row r="13904" spans="2:6" x14ac:dyDescent="0.35">
      <c r="B13904" s="752" t="s">
        <v>1700</v>
      </c>
      <c r="C13904" s="752">
        <v>6061</v>
      </c>
      <c r="D13904" s="343" t="s">
        <v>4038</v>
      </c>
      <c r="E13904" s="752" t="s">
        <v>446</v>
      </c>
      <c r="F13904" s="752" t="s">
        <v>212</v>
      </c>
    </row>
    <row r="13905" spans="2:6" x14ac:dyDescent="0.35">
      <c r="B13905" s="752" t="s">
        <v>1700</v>
      </c>
      <c r="C13905" s="752">
        <v>6061</v>
      </c>
      <c r="D13905" s="343" t="s">
        <v>4037</v>
      </c>
      <c r="E13905" s="752" t="s">
        <v>446</v>
      </c>
      <c r="F13905" s="752" t="s">
        <v>212</v>
      </c>
    </row>
    <row r="13906" spans="2:6" x14ac:dyDescent="0.35">
      <c r="B13906" s="752" t="s">
        <v>1700</v>
      </c>
      <c r="C13906" s="752">
        <v>6062</v>
      </c>
      <c r="D13906" s="343" t="s">
        <v>4036</v>
      </c>
      <c r="E13906" s="752" t="s">
        <v>446</v>
      </c>
      <c r="F13906" s="752" t="s">
        <v>212</v>
      </c>
    </row>
    <row r="13907" spans="2:6" x14ac:dyDescent="0.35">
      <c r="B13907" s="752" t="s">
        <v>1700</v>
      </c>
      <c r="C13907" s="752">
        <v>6062</v>
      </c>
      <c r="D13907" s="343" t="s">
        <v>4035</v>
      </c>
      <c r="E13907" s="752" t="s">
        <v>446</v>
      </c>
      <c r="F13907" s="752" t="s">
        <v>212</v>
      </c>
    </row>
    <row r="13908" spans="2:6" x14ac:dyDescent="0.35">
      <c r="B13908" s="752" t="s">
        <v>1700</v>
      </c>
      <c r="C13908" s="752">
        <v>6062</v>
      </c>
      <c r="D13908" s="343" t="s">
        <v>4034</v>
      </c>
      <c r="E13908" s="752" t="s">
        <v>446</v>
      </c>
      <c r="F13908" s="752" t="s">
        <v>212</v>
      </c>
    </row>
    <row r="13909" spans="2:6" x14ac:dyDescent="0.35">
      <c r="B13909" s="752" t="s">
        <v>1700</v>
      </c>
      <c r="C13909" s="752">
        <v>6063</v>
      </c>
      <c r="D13909" s="343" t="s">
        <v>4033</v>
      </c>
      <c r="E13909" s="752" t="s">
        <v>446</v>
      </c>
      <c r="F13909" s="752" t="s">
        <v>212</v>
      </c>
    </row>
    <row r="13910" spans="2:6" x14ac:dyDescent="0.35">
      <c r="B13910" s="752" t="s">
        <v>1700</v>
      </c>
      <c r="C13910" s="752">
        <v>6063</v>
      </c>
      <c r="D13910" s="343" t="s">
        <v>4032</v>
      </c>
      <c r="E13910" s="752" t="s">
        <v>446</v>
      </c>
      <c r="F13910" s="752" t="s">
        <v>212</v>
      </c>
    </row>
    <row r="13911" spans="2:6" x14ac:dyDescent="0.35">
      <c r="B13911" s="752" t="s">
        <v>1700</v>
      </c>
      <c r="C13911" s="752">
        <v>6064</v>
      </c>
      <c r="D13911" s="343" t="s">
        <v>4031</v>
      </c>
      <c r="E13911" s="752" t="s">
        <v>446</v>
      </c>
      <c r="F13911" s="752" t="s">
        <v>212</v>
      </c>
    </row>
    <row r="13912" spans="2:6" x14ac:dyDescent="0.35">
      <c r="B13912" s="752" t="s">
        <v>1700</v>
      </c>
      <c r="C13912" s="752">
        <v>6064</v>
      </c>
      <c r="D13912" s="343" t="s">
        <v>4030</v>
      </c>
      <c r="E13912" s="752" t="s">
        <v>446</v>
      </c>
      <c r="F13912" s="752" t="s">
        <v>212</v>
      </c>
    </row>
    <row r="13913" spans="2:6" x14ac:dyDescent="0.35">
      <c r="B13913" s="752" t="s">
        <v>1700</v>
      </c>
      <c r="C13913" s="752">
        <v>6064</v>
      </c>
      <c r="D13913" s="343" t="s">
        <v>4029</v>
      </c>
      <c r="E13913" s="752" t="s">
        <v>446</v>
      </c>
      <c r="F13913" s="752" t="s">
        <v>212</v>
      </c>
    </row>
    <row r="13914" spans="2:6" x14ac:dyDescent="0.35">
      <c r="B13914" s="752" t="s">
        <v>1700</v>
      </c>
      <c r="C13914" s="752">
        <v>6064</v>
      </c>
      <c r="D13914" s="343" t="s">
        <v>4028</v>
      </c>
      <c r="E13914" s="752" t="s">
        <v>446</v>
      </c>
      <c r="F13914" s="752" t="s">
        <v>212</v>
      </c>
    </row>
    <row r="13915" spans="2:6" x14ac:dyDescent="0.35">
      <c r="B13915" s="752" t="s">
        <v>1700</v>
      </c>
      <c r="C13915" s="752">
        <v>6065</v>
      </c>
      <c r="D13915" s="343" t="s">
        <v>4027</v>
      </c>
      <c r="E13915" s="752" t="s">
        <v>446</v>
      </c>
      <c r="F13915" s="752" t="s">
        <v>212</v>
      </c>
    </row>
    <row r="13916" spans="2:6" x14ac:dyDescent="0.35">
      <c r="B13916" s="752" t="s">
        <v>1700</v>
      </c>
      <c r="C13916" s="752">
        <v>6065</v>
      </c>
      <c r="D13916" s="343" t="s">
        <v>4026</v>
      </c>
      <c r="E13916" s="752" t="s">
        <v>446</v>
      </c>
      <c r="F13916" s="752" t="s">
        <v>212</v>
      </c>
    </row>
    <row r="13917" spans="2:6" x14ac:dyDescent="0.35">
      <c r="B13917" s="752" t="s">
        <v>1700</v>
      </c>
      <c r="C13917" s="752">
        <v>6065</v>
      </c>
      <c r="D13917" s="343" t="s">
        <v>4025</v>
      </c>
      <c r="E13917" s="752" t="s">
        <v>446</v>
      </c>
      <c r="F13917" s="752" t="s">
        <v>212</v>
      </c>
    </row>
    <row r="13918" spans="2:6" x14ac:dyDescent="0.35">
      <c r="B13918" s="752" t="s">
        <v>1700</v>
      </c>
      <c r="C13918" s="752">
        <v>6065</v>
      </c>
      <c r="D13918" s="343" t="s">
        <v>4024</v>
      </c>
      <c r="E13918" s="752" t="s">
        <v>446</v>
      </c>
      <c r="F13918" s="752" t="s">
        <v>212</v>
      </c>
    </row>
    <row r="13919" spans="2:6" x14ac:dyDescent="0.35">
      <c r="B13919" s="752" t="s">
        <v>1700</v>
      </c>
      <c r="C13919" s="752">
        <v>6065</v>
      </c>
      <c r="D13919" s="343" t="s">
        <v>4023</v>
      </c>
      <c r="E13919" s="752" t="s">
        <v>446</v>
      </c>
      <c r="F13919" s="752" t="s">
        <v>212</v>
      </c>
    </row>
    <row r="13920" spans="2:6" x14ac:dyDescent="0.35">
      <c r="B13920" s="752" t="s">
        <v>1700</v>
      </c>
      <c r="C13920" s="752">
        <v>6065</v>
      </c>
      <c r="D13920" s="343" t="s">
        <v>4022</v>
      </c>
      <c r="E13920" s="752" t="s">
        <v>446</v>
      </c>
      <c r="F13920" s="752" t="s">
        <v>212</v>
      </c>
    </row>
    <row r="13921" spans="2:6" x14ac:dyDescent="0.35">
      <c r="B13921" s="752" t="s">
        <v>1700</v>
      </c>
      <c r="C13921" s="752">
        <v>6065</v>
      </c>
      <c r="D13921" s="343" t="s">
        <v>4021</v>
      </c>
      <c r="E13921" s="752" t="s">
        <v>446</v>
      </c>
      <c r="F13921" s="752" t="s">
        <v>212</v>
      </c>
    </row>
    <row r="13922" spans="2:6" x14ac:dyDescent="0.35">
      <c r="B13922" s="752" t="s">
        <v>1700</v>
      </c>
      <c r="C13922" s="752">
        <v>6065</v>
      </c>
      <c r="D13922" s="343" t="s">
        <v>4020</v>
      </c>
      <c r="E13922" s="752" t="s">
        <v>446</v>
      </c>
      <c r="F13922" s="752" t="s">
        <v>212</v>
      </c>
    </row>
    <row r="13923" spans="2:6" x14ac:dyDescent="0.35">
      <c r="B13923" s="752" t="s">
        <v>1700</v>
      </c>
      <c r="C13923" s="752">
        <v>6065</v>
      </c>
      <c r="D13923" s="343" t="s">
        <v>4019</v>
      </c>
      <c r="E13923" s="752" t="s">
        <v>446</v>
      </c>
      <c r="F13923" s="752" t="s">
        <v>212</v>
      </c>
    </row>
    <row r="13924" spans="2:6" x14ac:dyDescent="0.35">
      <c r="B13924" s="752" t="s">
        <v>1700</v>
      </c>
      <c r="C13924" s="752">
        <v>6065</v>
      </c>
      <c r="D13924" s="343" t="s">
        <v>4018</v>
      </c>
      <c r="E13924" s="752" t="s">
        <v>446</v>
      </c>
      <c r="F13924" s="752" t="s">
        <v>212</v>
      </c>
    </row>
    <row r="13925" spans="2:6" x14ac:dyDescent="0.35">
      <c r="B13925" s="752" t="s">
        <v>1700</v>
      </c>
      <c r="C13925" s="752">
        <v>6065</v>
      </c>
      <c r="D13925" s="343" t="s">
        <v>4017</v>
      </c>
      <c r="E13925" s="752" t="s">
        <v>446</v>
      </c>
      <c r="F13925" s="752" t="s">
        <v>212</v>
      </c>
    </row>
    <row r="13926" spans="2:6" x14ac:dyDescent="0.35">
      <c r="B13926" s="752" t="s">
        <v>1700</v>
      </c>
      <c r="C13926" s="752">
        <v>6066</v>
      </c>
      <c r="D13926" s="343" t="s">
        <v>4016</v>
      </c>
      <c r="E13926" s="752" t="s">
        <v>446</v>
      </c>
      <c r="F13926" s="752" t="s">
        <v>212</v>
      </c>
    </row>
    <row r="13927" spans="2:6" x14ac:dyDescent="0.35">
      <c r="B13927" s="752" t="s">
        <v>1700</v>
      </c>
      <c r="C13927" s="752">
        <v>6067</v>
      </c>
      <c r="D13927" s="343" t="s">
        <v>4015</v>
      </c>
      <c r="E13927" s="752" t="s">
        <v>446</v>
      </c>
      <c r="F13927" s="752" t="s">
        <v>1698</v>
      </c>
    </row>
    <row r="13928" spans="2:6" x14ac:dyDescent="0.35">
      <c r="B13928" s="752" t="s">
        <v>1700</v>
      </c>
      <c r="C13928" s="752">
        <v>6068</v>
      </c>
      <c r="D13928" s="343" t="s">
        <v>4014</v>
      </c>
      <c r="E13928" s="752" t="s">
        <v>446</v>
      </c>
      <c r="F13928" s="752" t="s">
        <v>1711</v>
      </c>
    </row>
    <row r="13929" spans="2:6" x14ac:dyDescent="0.35">
      <c r="B13929" s="752" t="s">
        <v>1700</v>
      </c>
      <c r="C13929" s="752">
        <v>6069</v>
      </c>
      <c r="D13929" s="343" t="s">
        <v>4013</v>
      </c>
      <c r="E13929" s="752" t="s">
        <v>446</v>
      </c>
      <c r="F13929" s="752" t="s">
        <v>212</v>
      </c>
    </row>
    <row r="13930" spans="2:6" x14ac:dyDescent="0.35">
      <c r="B13930" s="752" t="s">
        <v>1700</v>
      </c>
      <c r="C13930" s="752">
        <v>6069</v>
      </c>
      <c r="D13930" s="343" t="s">
        <v>4012</v>
      </c>
      <c r="E13930" s="752" t="s">
        <v>446</v>
      </c>
      <c r="F13930" s="752" t="s">
        <v>212</v>
      </c>
    </row>
    <row r="13931" spans="2:6" x14ac:dyDescent="0.35">
      <c r="B13931" s="752" t="s">
        <v>1700</v>
      </c>
      <c r="C13931" s="752">
        <v>6069</v>
      </c>
      <c r="D13931" s="343" t="s">
        <v>4011</v>
      </c>
      <c r="E13931" s="752" t="s">
        <v>446</v>
      </c>
      <c r="F13931" s="752" t="s">
        <v>212</v>
      </c>
    </row>
    <row r="13932" spans="2:6" x14ac:dyDescent="0.35">
      <c r="B13932" s="752" t="s">
        <v>1700</v>
      </c>
      <c r="C13932" s="752">
        <v>6069</v>
      </c>
      <c r="D13932" s="343" t="s">
        <v>4010</v>
      </c>
      <c r="E13932" s="752" t="s">
        <v>446</v>
      </c>
      <c r="F13932" s="752" t="s">
        <v>212</v>
      </c>
    </row>
    <row r="13933" spans="2:6" x14ac:dyDescent="0.35">
      <c r="B13933" s="752" t="s">
        <v>1700</v>
      </c>
      <c r="C13933" s="752">
        <v>6069</v>
      </c>
      <c r="D13933" s="343" t="s">
        <v>4009</v>
      </c>
      <c r="E13933" s="752" t="s">
        <v>446</v>
      </c>
      <c r="F13933" s="752" t="s">
        <v>212</v>
      </c>
    </row>
    <row r="13934" spans="2:6" x14ac:dyDescent="0.35">
      <c r="B13934" s="752" t="s">
        <v>1700</v>
      </c>
      <c r="C13934" s="752">
        <v>6069</v>
      </c>
      <c r="D13934" s="343" t="s">
        <v>4008</v>
      </c>
      <c r="E13934" s="752" t="s">
        <v>446</v>
      </c>
      <c r="F13934" s="752" t="s">
        <v>212</v>
      </c>
    </row>
    <row r="13935" spans="2:6" x14ac:dyDescent="0.35">
      <c r="B13935" s="752" t="s">
        <v>1700</v>
      </c>
      <c r="C13935" s="752">
        <v>6070</v>
      </c>
      <c r="D13935" s="343" t="s">
        <v>4007</v>
      </c>
      <c r="E13935" s="752" t="s">
        <v>446</v>
      </c>
      <c r="F13935" s="752" t="s">
        <v>212</v>
      </c>
    </row>
    <row r="13936" spans="2:6" x14ac:dyDescent="0.35">
      <c r="B13936" s="752" t="s">
        <v>1700</v>
      </c>
      <c r="C13936" s="752">
        <v>6071</v>
      </c>
      <c r="D13936" s="343" t="s">
        <v>4006</v>
      </c>
      <c r="E13936" s="752" t="s">
        <v>446</v>
      </c>
      <c r="F13936" s="752" t="s">
        <v>212</v>
      </c>
    </row>
    <row r="13937" spans="2:6" x14ac:dyDescent="0.35">
      <c r="B13937" s="752" t="s">
        <v>1700</v>
      </c>
      <c r="C13937" s="752">
        <v>6071</v>
      </c>
      <c r="D13937" s="343" t="s">
        <v>4005</v>
      </c>
      <c r="E13937" s="752" t="s">
        <v>446</v>
      </c>
      <c r="F13937" s="752" t="s">
        <v>212</v>
      </c>
    </row>
    <row r="13938" spans="2:6" x14ac:dyDescent="0.35">
      <c r="B13938" s="752" t="s">
        <v>1700</v>
      </c>
      <c r="C13938" s="752">
        <v>6072</v>
      </c>
      <c r="D13938" s="343" t="s">
        <v>4004</v>
      </c>
      <c r="E13938" s="752" t="s">
        <v>446</v>
      </c>
      <c r="F13938" s="752" t="s">
        <v>212</v>
      </c>
    </row>
    <row r="13939" spans="2:6" x14ac:dyDescent="0.35">
      <c r="B13939" s="752" t="s">
        <v>1700</v>
      </c>
      <c r="C13939" s="752">
        <v>6073</v>
      </c>
      <c r="D13939" s="343" t="s">
        <v>4003</v>
      </c>
      <c r="E13939" s="752" t="s">
        <v>446</v>
      </c>
      <c r="F13939" s="752" t="s">
        <v>212</v>
      </c>
    </row>
    <row r="13940" spans="2:6" x14ac:dyDescent="0.35">
      <c r="B13940" s="752" t="s">
        <v>1700</v>
      </c>
      <c r="C13940" s="752">
        <v>6074</v>
      </c>
      <c r="D13940" s="343" t="s">
        <v>4002</v>
      </c>
      <c r="E13940" s="752" t="s">
        <v>446</v>
      </c>
      <c r="F13940" s="752" t="s">
        <v>1711</v>
      </c>
    </row>
    <row r="13941" spans="2:6" x14ac:dyDescent="0.35">
      <c r="B13941" s="752" t="s">
        <v>1700</v>
      </c>
      <c r="C13941" s="752">
        <v>6076</v>
      </c>
      <c r="D13941" s="343" t="s">
        <v>4001</v>
      </c>
      <c r="E13941" s="752" t="s">
        <v>446</v>
      </c>
      <c r="F13941" s="752" t="s">
        <v>1711</v>
      </c>
    </row>
    <row r="13942" spans="2:6" x14ac:dyDescent="0.35">
      <c r="B13942" s="752" t="s">
        <v>1700</v>
      </c>
      <c r="C13942" s="752">
        <v>6076</v>
      </c>
      <c r="D13942" s="343" t="s">
        <v>4000</v>
      </c>
      <c r="E13942" s="752" t="s">
        <v>446</v>
      </c>
      <c r="F13942" s="752" t="s">
        <v>1711</v>
      </c>
    </row>
    <row r="13943" spans="2:6" x14ac:dyDescent="0.35">
      <c r="B13943" s="752" t="s">
        <v>1700</v>
      </c>
      <c r="C13943" s="752">
        <v>6076</v>
      </c>
      <c r="D13943" s="343" t="s">
        <v>3999</v>
      </c>
      <c r="E13943" s="752" t="s">
        <v>446</v>
      </c>
      <c r="F13943" s="752" t="s">
        <v>212</v>
      </c>
    </row>
    <row r="13944" spans="2:6" x14ac:dyDescent="0.35">
      <c r="B13944" s="752" t="s">
        <v>1700</v>
      </c>
      <c r="C13944" s="752">
        <v>6076</v>
      </c>
      <c r="D13944" s="343" t="s">
        <v>3998</v>
      </c>
      <c r="E13944" s="752" t="s">
        <v>446</v>
      </c>
      <c r="F13944" s="752" t="s">
        <v>1711</v>
      </c>
    </row>
    <row r="13945" spans="2:6" x14ac:dyDescent="0.35">
      <c r="B13945" s="752" t="s">
        <v>1700</v>
      </c>
      <c r="C13945" s="752">
        <v>6076</v>
      </c>
      <c r="D13945" s="343" t="s">
        <v>3997</v>
      </c>
      <c r="E13945" s="752" t="s">
        <v>446</v>
      </c>
      <c r="F13945" s="752" t="s">
        <v>212</v>
      </c>
    </row>
    <row r="13946" spans="2:6" x14ac:dyDescent="0.35">
      <c r="B13946" s="752" t="s">
        <v>1700</v>
      </c>
      <c r="C13946" s="752">
        <v>6076</v>
      </c>
      <c r="D13946" s="343" t="s">
        <v>3996</v>
      </c>
      <c r="E13946" s="752" t="s">
        <v>446</v>
      </c>
      <c r="F13946" s="752" t="s">
        <v>212</v>
      </c>
    </row>
    <row r="13947" spans="2:6" x14ac:dyDescent="0.35">
      <c r="B13947" s="752" t="s">
        <v>1700</v>
      </c>
      <c r="C13947" s="752">
        <v>6076</v>
      </c>
      <c r="D13947" s="343" t="s">
        <v>3995</v>
      </c>
      <c r="E13947" s="752" t="s">
        <v>446</v>
      </c>
      <c r="F13947" s="752" t="s">
        <v>1711</v>
      </c>
    </row>
    <row r="13948" spans="2:6" x14ac:dyDescent="0.35">
      <c r="B13948" s="752" t="s">
        <v>1700</v>
      </c>
      <c r="C13948" s="752">
        <v>6076</v>
      </c>
      <c r="D13948" s="343" t="s">
        <v>3994</v>
      </c>
      <c r="E13948" s="752" t="s">
        <v>446</v>
      </c>
      <c r="F13948" s="752" t="s">
        <v>1711</v>
      </c>
    </row>
    <row r="13949" spans="2:6" x14ac:dyDescent="0.35">
      <c r="B13949" s="752" t="s">
        <v>1700</v>
      </c>
      <c r="C13949" s="752">
        <v>6076</v>
      </c>
      <c r="D13949" s="343" t="s">
        <v>3993</v>
      </c>
      <c r="E13949" s="752" t="s">
        <v>446</v>
      </c>
      <c r="F13949" s="752" t="s">
        <v>1711</v>
      </c>
    </row>
    <row r="13950" spans="2:6" x14ac:dyDescent="0.35">
      <c r="B13950" s="752" t="s">
        <v>1700</v>
      </c>
      <c r="C13950" s="752">
        <v>6076</v>
      </c>
      <c r="D13950" s="343" t="s">
        <v>3992</v>
      </c>
      <c r="E13950" s="752" t="s">
        <v>446</v>
      </c>
      <c r="F13950" s="752" t="s">
        <v>1711</v>
      </c>
    </row>
    <row r="13951" spans="2:6" x14ac:dyDescent="0.35">
      <c r="B13951" s="752" t="s">
        <v>1700</v>
      </c>
      <c r="C13951" s="752">
        <v>6076</v>
      </c>
      <c r="D13951" s="343" t="s">
        <v>3991</v>
      </c>
      <c r="E13951" s="752" t="s">
        <v>446</v>
      </c>
      <c r="F13951" s="752" t="s">
        <v>212</v>
      </c>
    </row>
    <row r="13952" spans="2:6" x14ac:dyDescent="0.35">
      <c r="B13952" s="752" t="s">
        <v>1700</v>
      </c>
      <c r="C13952" s="752">
        <v>6077</v>
      </c>
      <c r="D13952" s="343" t="s">
        <v>3990</v>
      </c>
      <c r="E13952" s="752" t="s">
        <v>446</v>
      </c>
      <c r="F13952" s="752" t="s">
        <v>1711</v>
      </c>
    </row>
    <row r="13953" spans="2:6" x14ac:dyDescent="0.35">
      <c r="B13953" s="752" t="s">
        <v>1700</v>
      </c>
      <c r="C13953" s="752">
        <v>6077</v>
      </c>
      <c r="D13953" s="343" t="s">
        <v>3989</v>
      </c>
      <c r="E13953" s="752" t="s">
        <v>446</v>
      </c>
      <c r="F13953" s="752" t="s">
        <v>1711</v>
      </c>
    </row>
    <row r="13954" spans="2:6" x14ac:dyDescent="0.35">
      <c r="B13954" s="752" t="s">
        <v>1700</v>
      </c>
      <c r="C13954" s="752">
        <v>6078</v>
      </c>
      <c r="D13954" s="343" t="s">
        <v>3988</v>
      </c>
      <c r="E13954" s="752" t="s">
        <v>446</v>
      </c>
      <c r="F13954" s="752" t="s">
        <v>1711</v>
      </c>
    </row>
    <row r="13955" spans="2:6" x14ac:dyDescent="0.35">
      <c r="B13955" s="752" t="s">
        <v>1700</v>
      </c>
      <c r="C13955" s="752">
        <v>6078</v>
      </c>
      <c r="D13955" s="343" t="s">
        <v>3987</v>
      </c>
      <c r="E13955" s="752" t="s">
        <v>446</v>
      </c>
      <c r="F13955" s="752" t="s">
        <v>1711</v>
      </c>
    </row>
    <row r="13956" spans="2:6" x14ac:dyDescent="0.35">
      <c r="B13956" s="752" t="s">
        <v>1700</v>
      </c>
      <c r="C13956" s="752">
        <v>6079</v>
      </c>
      <c r="D13956" s="343" t="s">
        <v>3986</v>
      </c>
      <c r="E13956" s="752" t="s">
        <v>446</v>
      </c>
      <c r="F13956" s="752" t="s">
        <v>1711</v>
      </c>
    </row>
    <row r="13957" spans="2:6" x14ac:dyDescent="0.35">
      <c r="B13957" s="752" t="s">
        <v>1700</v>
      </c>
      <c r="C13957" s="752">
        <v>6079</v>
      </c>
      <c r="D13957" s="343" t="s">
        <v>3985</v>
      </c>
      <c r="E13957" s="752" t="s">
        <v>446</v>
      </c>
      <c r="F13957" s="752" t="s">
        <v>1711</v>
      </c>
    </row>
    <row r="13958" spans="2:6" x14ac:dyDescent="0.35">
      <c r="B13958" s="752" t="s">
        <v>1700</v>
      </c>
      <c r="C13958" s="752">
        <v>6081</v>
      </c>
      <c r="D13958" s="343" t="s">
        <v>3984</v>
      </c>
      <c r="E13958" s="752" t="s">
        <v>446</v>
      </c>
      <c r="F13958" s="752" t="s">
        <v>1711</v>
      </c>
    </row>
    <row r="13959" spans="2:6" x14ac:dyDescent="0.35">
      <c r="B13959" s="752" t="s">
        <v>1700</v>
      </c>
      <c r="C13959" s="752">
        <v>6081</v>
      </c>
      <c r="D13959" s="343" t="s">
        <v>3983</v>
      </c>
      <c r="E13959" s="752" t="s">
        <v>446</v>
      </c>
      <c r="F13959" s="752" t="s">
        <v>1711</v>
      </c>
    </row>
    <row r="13960" spans="2:6" x14ac:dyDescent="0.35">
      <c r="B13960" s="752" t="s">
        <v>1700</v>
      </c>
      <c r="C13960" s="752">
        <v>6082</v>
      </c>
      <c r="D13960" s="343" t="s">
        <v>3982</v>
      </c>
      <c r="E13960" s="752" t="s">
        <v>446</v>
      </c>
      <c r="F13960" s="752" t="s">
        <v>1698</v>
      </c>
    </row>
    <row r="13961" spans="2:6" x14ac:dyDescent="0.35">
      <c r="B13961" s="752" t="s">
        <v>1700</v>
      </c>
      <c r="C13961" s="752">
        <v>6082</v>
      </c>
      <c r="D13961" s="343" t="s">
        <v>3981</v>
      </c>
      <c r="E13961" s="752" t="s">
        <v>446</v>
      </c>
      <c r="F13961" s="752" t="s">
        <v>1711</v>
      </c>
    </row>
    <row r="13962" spans="2:6" x14ac:dyDescent="0.35">
      <c r="B13962" s="752" t="s">
        <v>1700</v>
      </c>
      <c r="C13962" s="752">
        <v>6083</v>
      </c>
      <c r="D13962" s="343" t="s">
        <v>3980</v>
      </c>
      <c r="E13962" s="752" t="s">
        <v>446</v>
      </c>
      <c r="F13962" s="752" t="s">
        <v>1711</v>
      </c>
    </row>
    <row r="13963" spans="2:6" x14ac:dyDescent="0.35">
      <c r="B13963" s="752" t="s">
        <v>1700</v>
      </c>
      <c r="C13963" s="752">
        <v>6083</v>
      </c>
      <c r="D13963" s="343" t="s">
        <v>3979</v>
      </c>
      <c r="E13963" s="752" t="s">
        <v>446</v>
      </c>
      <c r="F13963" s="752" t="s">
        <v>1698</v>
      </c>
    </row>
    <row r="13964" spans="2:6" x14ac:dyDescent="0.35">
      <c r="B13964" s="752" t="s">
        <v>1700</v>
      </c>
      <c r="C13964" s="752">
        <v>6084</v>
      </c>
      <c r="D13964" s="343" t="s">
        <v>3978</v>
      </c>
      <c r="E13964" s="752" t="s">
        <v>446</v>
      </c>
      <c r="F13964" s="752" t="s">
        <v>1698</v>
      </c>
    </row>
    <row r="13965" spans="2:6" x14ac:dyDescent="0.35">
      <c r="B13965" s="752" t="s">
        <v>1700</v>
      </c>
      <c r="C13965" s="752">
        <v>6084</v>
      </c>
      <c r="D13965" s="343" t="s">
        <v>3977</v>
      </c>
      <c r="E13965" s="752" t="s">
        <v>446</v>
      </c>
      <c r="F13965" s="752" t="s">
        <v>1698</v>
      </c>
    </row>
    <row r="13966" spans="2:6" x14ac:dyDescent="0.35">
      <c r="B13966" s="752" t="s">
        <v>1700</v>
      </c>
      <c r="C13966" s="752">
        <v>6084</v>
      </c>
      <c r="D13966" s="343" t="s">
        <v>3976</v>
      </c>
      <c r="E13966" s="752" t="s">
        <v>446</v>
      </c>
      <c r="F13966" s="752" t="s">
        <v>1698</v>
      </c>
    </row>
    <row r="13967" spans="2:6" x14ac:dyDescent="0.35">
      <c r="B13967" s="752" t="s">
        <v>1700</v>
      </c>
      <c r="C13967" s="752">
        <v>6084</v>
      </c>
      <c r="D13967" s="343" t="s">
        <v>3975</v>
      </c>
      <c r="E13967" s="752" t="s">
        <v>446</v>
      </c>
      <c r="F13967" s="752" t="s">
        <v>1698</v>
      </c>
    </row>
    <row r="13968" spans="2:6" x14ac:dyDescent="0.35">
      <c r="B13968" s="752" t="s">
        <v>1700</v>
      </c>
      <c r="C13968" s="752">
        <v>6084</v>
      </c>
      <c r="D13968" s="343" t="s">
        <v>3974</v>
      </c>
      <c r="E13968" s="752" t="s">
        <v>446</v>
      </c>
      <c r="F13968" s="752" t="s">
        <v>1698</v>
      </c>
    </row>
    <row r="13969" spans="2:6" x14ac:dyDescent="0.35">
      <c r="B13969" s="752" t="s">
        <v>1700</v>
      </c>
      <c r="C13969" s="752">
        <v>6090</v>
      </c>
      <c r="D13969" s="343" t="s">
        <v>3973</v>
      </c>
      <c r="E13969" s="752" t="s">
        <v>446</v>
      </c>
      <c r="F13969" s="752" t="s">
        <v>212</v>
      </c>
    </row>
    <row r="13970" spans="2:6" x14ac:dyDescent="0.35">
      <c r="B13970" s="752" t="s">
        <v>1700</v>
      </c>
      <c r="C13970" s="752">
        <v>6100</v>
      </c>
      <c r="D13970" s="343" t="s">
        <v>3972</v>
      </c>
      <c r="E13970" s="752" t="s">
        <v>446</v>
      </c>
      <c r="F13970" s="752" t="s">
        <v>212</v>
      </c>
    </row>
    <row r="13971" spans="2:6" x14ac:dyDescent="0.35">
      <c r="B13971" s="752" t="s">
        <v>1700</v>
      </c>
      <c r="C13971" s="752">
        <v>6100</v>
      </c>
      <c r="D13971" s="343" t="s">
        <v>3971</v>
      </c>
      <c r="E13971" s="752" t="s">
        <v>446</v>
      </c>
      <c r="F13971" s="752" t="s">
        <v>212</v>
      </c>
    </row>
    <row r="13972" spans="2:6" x14ac:dyDescent="0.35">
      <c r="B13972" s="752" t="s">
        <v>1700</v>
      </c>
      <c r="C13972" s="752">
        <v>6100</v>
      </c>
      <c r="D13972" s="343" t="s">
        <v>3970</v>
      </c>
      <c r="E13972" s="752" t="s">
        <v>446</v>
      </c>
      <c r="F13972" s="752" t="s">
        <v>212</v>
      </c>
    </row>
    <row r="13973" spans="2:6" x14ac:dyDescent="0.35">
      <c r="B13973" s="752" t="s">
        <v>1700</v>
      </c>
      <c r="C13973" s="752">
        <v>6101</v>
      </c>
      <c r="D13973" s="343" t="s">
        <v>3969</v>
      </c>
      <c r="E13973" s="752" t="s">
        <v>446</v>
      </c>
      <c r="F13973" s="752" t="s">
        <v>212</v>
      </c>
    </row>
    <row r="13974" spans="2:6" x14ac:dyDescent="0.35">
      <c r="B13974" s="752" t="s">
        <v>1700</v>
      </c>
      <c r="C13974" s="752">
        <v>6101</v>
      </c>
      <c r="D13974" s="343" t="s">
        <v>3968</v>
      </c>
      <c r="E13974" s="752" t="s">
        <v>446</v>
      </c>
      <c r="F13974" s="752" t="s">
        <v>212</v>
      </c>
    </row>
    <row r="13975" spans="2:6" x14ac:dyDescent="0.35">
      <c r="B13975" s="752" t="s">
        <v>1700</v>
      </c>
      <c r="C13975" s="752">
        <v>6101</v>
      </c>
      <c r="D13975" s="343" t="s">
        <v>3967</v>
      </c>
      <c r="E13975" s="752" t="s">
        <v>446</v>
      </c>
      <c r="F13975" s="752" t="s">
        <v>212</v>
      </c>
    </row>
    <row r="13976" spans="2:6" x14ac:dyDescent="0.35">
      <c r="B13976" s="752" t="s">
        <v>1700</v>
      </c>
      <c r="C13976" s="752">
        <v>6101</v>
      </c>
      <c r="D13976" s="343" t="s">
        <v>3966</v>
      </c>
      <c r="E13976" s="752" t="s">
        <v>446</v>
      </c>
      <c r="F13976" s="752" t="s">
        <v>212</v>
      </c>
    </row>
    <row r="13977" spans="2:6" x14ac:dyDescent="0.35">
      <c r="B13977" s="752" t="s">
        <v>1700</v>
      </c>
      <c r="C13977" s="752">
        <v>6102</v>
      </c>
      <c r="D13977" s="343" t="s">
        <v>3965</v>
      </c>
      <c r="E13977" s="752" t="s">
        <v>446</v>
      </c>
      <c r="F13977" s="752" t="s">
        <v>212</v>
      </c>
    </row>
    <row r="13978" spans="2:6" x14ac:dyDescent="0.35">
      <c r="B13978" s="752" t="s">
        <v>1700</v>
      </c>
      <c r="C13978" s="752">
        <v>6102</v>
      </c>
      <c r="D13978" s="343" t="s">
        <v>3964</v>
      </c>
      <c r="E13978" s="752" t="s">
        <v>446</v>
      </c>
      <c r="F13978" s="752" t="s">
        <v>212</v>
      </c>
    </row>
    <row r="13979" spans="2:6" x14ac:dyDescent="0.35">
      <c r="B13979" s="752" t="s">
        <v>1700</v>
      </c>
      <c r="C13979" s="752">
        <v>6102</v>
      </c>
      <c r="D13979" s="343" t="s">
        <v>3963</v>
      </c>
      <c r="E13979" s="752" t="s">
        <v>446</v>
      </c>
      <c r="F13979" s="752" t="s">
        <v>212</v>
      </c>
    </row>
    <row r="13980" spans="2:6" x14ac:dyDescent="0.35">
      <c r="B13980" s="752" t="s">
        <v>1700</v>
      </c>
      <c r="C13980" s="752">
        <v>6102</v>
      </c>
      <c r="D13980" s="343" t="s">
        <v>3962</v>
      </c>
      <c r="E13980" s="752" t="s">
        <v>446</v>
      </c>
      <c r="F13980" s="752" t="s">
        <v>212</v>
      </c>
    </row>
    <row r="13981" spans="2:6" x14ac:dyDescent="0.35">
      <c r="B13981" s="752" t="s">
        <v>1700</v>
      </c>
      <c r="C13981" s="752">
        <v>6103</v>
      </c>
      <c r="D13981" s="343" t="s">
        <v>3961</v>
      </c>
      <c r="E13981" s="752" t="s">
        <v>446</v>
      </c>
      <c r="F13981" s="752" t="s">
        <v>212</v>
      </c>
    </row>
    <row r="13982" spans="2:6" x14ac:dyDescent="0.35">
      <c r="B13982" s="752" t="s">
        <v>1700</v>
      </c>
      <c r="C13982" s="752">
        <v>6104</v>
      </c>
      <c r="D13982" s="343" t="s">
        <v>3960</v>
      </c>
      <c r="E13982" s="752" t="s">
        <v>446</v>
      </c>
      <c r="F13982" s="752" t="s">
        <v>212</v>
      </c>
    </row>
    <row r="13983" spans="2:6" x14ac:dyDescent="0.35">
      <c r="B13983" s="752" t="s">
        <v>1700</v>
      </c>
      <c r="C13983" s="752">
        <v>6104</v>
      </c>
      <c r="D13983" s="343" t="s">
        <v>3959</v>
      </c>
      <c r="E13983" s="752" t="s">
        <v>446</v>
      </c>
      <c r="F13983" s="752" t="s">
        <v>212</v>
      </c>
    </row>
    <row r="13984" spans="2:6" x14ac:dyDescent="0.35">
      <c r="B13984" s="752" t="s">
        <v>1700</v>
      </c>
      <c r="C13984" s="752">
        <v>6104</v>
      </c>
      <c r="D13984" s="343" t="s">
        <v>3958</v>
      </c>
      <c r="E13984" s="752" t="s">
        <v>446</v>
      </c>
      <c r="F13984" s="752" t="s">
        <v>212</v>
      </c>
    </row>
    <row r="13985" spans="2:6" x14ac:dyDescent="0.35">
      <c r="B13985" s="752" t="s">
        <v>1700</v>
      </c>
      <c r="C13985" s="752">
        <v>6105</v>
      </c>
      <c r="D13985" s="343" t="s">
        <v>3957</v>
      </c>
      <c r="E13985" s="752" t="s">
        <v>446</v>
      </c>
      <c r="F13985" s="752" t="s">
        <v>212</v>
      </c>
    </row>
    <row r="13986" spans="2:6" x14ac:dyDescent="0.35">
      <c r="B13986" s="752" t="s">
        <v>1700</v>
      </c>
      <c r="C13986" s="752">
        <v>6105</v>
      </c>
      <c r="D13986" s="343" t="s">
        <v>3956</v>
      </c>
      <c r="E13986" s="752" t="s">
        <v>446</v>
      </c>
      <c r="F13986" s="752" t="s">
        <v>212</v>
      </c>
    </row>
    <row r="13987" spans="2:6" x14ac:dyDescent="0.35">
      <c r="B13987" s="752" t="s">
        <v>1700</v>
      </c>
      <c r="C13987" s="752">
        <v>6105</v>
      </c>
      <c r="D13987" s="343" t="s">
        <v>3955</v>
      </c>
      <c r="E13987" s="752" t="s">
        <v>446</v>
      </c>
      <c r="F13987" s="752" t="s">
        <v>212</v>
      </c>
    </row>
    <row r="13988" spans="2:6" x14ac:dyDescent="0.35">
      <c r="B13988" s="752" t="s">
        <v>1700</v>
      </c>
      <c r="C13988" s="752">
        <v>6106</v>
      </c>
      <c r="D13988" s="343" t="s">
        <v>3954</v>
      </c>
      <c r="E13988" s="752" t="s">
        <v>446</v>
      </c>
      <c r="F13988" s="752" t="s">
        <v>212</v>
      </c>
    </row>
    <row r="13989" spans="2:6" x14ac:dyDescent="0.35">
      <c r="B13989" s="752" t="s">
        <v>1700</v>
      </c>
      <c r="C13989" s="752">
        <v>6107</v>
      </c>
      <c r="D13989" s="343" t="s">
        <v>3953</v>
      </c>
      <c r="E13989" s="752" t="s">
        <v>446</v>
      </c>
      <c r="F13989" s="752" t="s">
        <v>212</v>
      </c>
    </row>
    <row r="13990" spans="2:6" x14ac:dyDescent="0.35">
      <c r="B13990" s="752" t="s">
        <v>1700</v>
      </c>
      <c r="C13990" s="752">
        <v>6107</v>
      </c>
      <c r="D13990" s="343" t="s">
        <v>3952</v>
      </c>
      <c r="E13990" s="752" t="s">
        <v>446</v>
      </c>
      <c r="F13990" s="752" t="s">
        <v>212</v>
      </c>
    </row>
    <row r="13991" spans="2:6" x14ac:dyDescent="0.35">
      <c r="B13991" s="752" t="s">
        <v>1700</v>
      </c>
      <c r="C13991" s="752">
        <v>6107</v>
      </c>
      <c r="D13991" s="343" t="s">
        <v>3951</v>
      </c>
      <c r="E13991" s="752" t="s">
        <v>446</v>
      </c>
      <c r="F13991" s="752" t="s">
        <v>212</v>
      </c>
    </row>
    <row r="13992" spans="2:6" x14ac:dyDescent="0.35">
      <c r="B13992" s="752" t="s">
        <v>1700</v>
      </c>
      <c r="C13992" s="752">
        <v>6107</v>
      </c>
      <c r="D13992" s="343" t="s">
        <v>3950</v>
      </c>
      <c r="E13992" s="752" t="s">
        <v>446</v>
      </c>
      <c r="F13992" s="752" t="s">
        <v>212</v>
      </c>
    </row>
    <row r="13993" spans="2:6" x14ac:dyDescent="0.35">
      <c r="B13993" s="752" t="s">
        <v>1700</v>
      </c>
      <c r="C13993" s="752">
        <v>6107</v>
      </c>
      <c r="D13993" s="343" t="s">
        <v>3949</v>
      </c>
      <c r="E13993" s="752" t="s">
        <v>446</v>
      </c>
      <c r="F13993" s="752" t="s">
        <v>212</v>
      </c>
    </row>
    <row r="13994" spans="2:6" x14ac:dyDescent="0.35">
      <c r="B13994" s="752" t="s">
        <v>1700</v>
      </c>
      <c r="C13994" s="752">
        <v>6107</v>
      </c>
      <c r="D13994" s="343" t="s">
        <v>2341</v>
      </c>
      <c r="E13994" s="752" t="s">
        <v>446</v>
      </c>
      <c r="F13994" s="752" t="s">
        <v>212</v>
      </c>
    </row>
    <row r="13995" spans="2:6" x14ac:dyDescent="0.35">
      <c r="B13995" s="752" t="s">
        <v>1700</v>
      </c>
      <c r="C13995" s="752">
        <v>6107</v>
      </c>
      <c r="D13995" s="343" t="s">
        <v>3948</v>
      </c>
      <c r="E13995" s="752" t="s">
        <v>446</v>
      </c>
      <c r="F13995" s="752" t="s">
        <v>212</v>
      </c>
    </row>
    <row r="13996" spans="2:6" x14ac:dyDescent="0.35">
      <c r="B13996" s="752" t="s">
        <v>1700</v>
      </c>
      <c r="C13996" s="752">
        <v>6108</v>
      </c>
      <c r="D13996" s="343" t="s">
        <v>3947</v>
      </c>
      <c r="E13996" s="752" t="s">
        <v>446</v>
      </c>
      <c r="F13996" s="752" t="s">
        <v>212</v>
      </c>
    </row>
    <row r="13997" spans="2:6" x14ac:dyDescent="0.35">
      <c r="B13997" s="752" t="s">
        <v>1700</v>
      </c>
      <c r="C13997" s="752">
        <v>6109</v>
      </c>
      <c r="D13997" s="343" t="s">
        <v>3946</v>
      </c>
      <c r="E13997" s="752" t="s">
        <v>446</v>
      </c>
      <c r="F13997" s="752" t="s">
        <v>212</v>
      </c>
    </row>
    <row r="13998" spans="2:6" x14ac:dyDescent="0.35">
      <c r="B13998" s="752" t="s">
        <v>1700</v>
      </c>
      <c r="C13998" s="752">
        <v>6109</v>
      </c>
      <c r="D13998" s="343" t="s">
        <v>3945</v>
      </c>
      <c r="E13998" s="752" t="s">
        <v>446</v>
      </c>
      <c r="F13998" s="752" t="s">
        <v>212</v>
      </c>
    </row>
    <row r="13999" spans="2:6" x14ac:dyDescent="0.35">
      <c r="B13999" s="752" t="s">
        <v>1700</v>
      </c>
      <c r="C13999" s="752">
        <v>6110</v>
      </c>
      <c r="D13999" s="343" t="s">
        <v>3944</v>
      </c>
      <c r="E13999" s="752" t="s">
        <v>446</v>
      </c>
      <c r="F13999" s="752" t="s">
        <v>212</v>
      </c>
    </row>
    <row r="14000" spans="2:6" x14ac:dyDescent="0.35">
      <c r="B14000" s="752" t="s">
        <v>1700</v>
      </c>
      <c r="C14000" s="752">
        <v>6110</v>
      </c>
      <c r="D14000" s="343" t="s">
        <v>3943</v>
      </c>
      <c r="E14000" s="752" t="s">
        <v>446</v>
      </c>
      <c r="F14000" s="752" t="s">
        <v>212</v>
      </c>
    </row>
    <row r="14001" spans="2:6" x14ac:dyDescent="0.35">
      <c r="B14001" s="752" t="s">
        <v>1700</v>
      </c>
      <c r="C14001" s="752">
        <v>6110</v>
      </c>
      <c r="D14001" s="343" t="s">
        <v>3942</v>
      </c>
      <c r="E14001" s="752" t="s">
        <v>446</v>
      </c>
      <c r="F14001" s="752" t="s">
        <v>212</v>
      </c>
    </row>
    <row r="14002" spans="2:6" x14ac:dyDescent="0.35">
      <c r="B14002" s="752" t="s">
        <v>1700</v>
      </c>
      <c r="C14002" s="752">
        <v>6110</v>
      </c>
      <c r="D14002" s="343" t="s">
        <v>3941</v>
      </c>
      <c r="E14002" s="752" t="s">
        <v>446</v>
      </c>
      <c r="F14002" s="752" t="s">
        <v>212</v>
      </c>
    </row>
    <row r="14003" spans="2:6" x14ac:dyDescent="0.35">
      <c r="B14003" s="752" t="s">
        <v>1700</v>
      </c>
      <c r="C14003" s="752">
        <v>6111</v>
      </c>
      <c r="D14003" s="343" t="s">
        <v>3940</v>
      </c>
      <c r="E14003" s="752" t="s">
        <v>446</v>
      </c>
      <c r="F14003" s="752" t="s">
        <v>1698</v>
      </c>
    </row>
    <row r="14004" spans="2:6" x14ac:dyDescent="0.35">
      <c r="B14004" s="752" t="s">
        <v>1700</v>
      </c>
      <c r="C14004" s="752">
        <v>6111</v>
      </c>
      <c r="D14004" s="343" t="s">
        <v>3939</v>
      </c>
      <c r="E14004" s="752" t="s">
        <v>446</v>
      </c>
      <c r="F14004" s="752" t="s">
        <v>212</v>
      </c>
    </row>
    <row r="14005" spans="2:6" x14ac:dyDescent="0.35">
      <c r="B14005" s="752" t="s">
        <v>1700</v>
      </c>
      <c r="C14005" s="752">
        <v>6111</v>
      </c>
      <c r="D14005" s="343" t="s">
        <v>3938</v>
      </c>
      <c r="E14005" s="752" t="s">
        <v>446</v>
      </c>
      <c r="F14005" s="752" t="s">
        <v>1711</v>
      </c>
    </row>
    <row r="14006" spans="2:6" x14ac:dyDescent="0.35">
      <c r="B14006" s="752" t="s">
        <v>1700</v>
      </c>
      <c r="C14006" s="752">
        <v>6111</v>
      </c>
      <c r="D14006" s="343" t="s">
        <v>3937</v>
      </c>
      <c r="E14006" s="752" t="s">
        <v>446</v>
      </c>
      <c r="F14006" s="752" t="s">
        <v>212</v>
      </c>
    </row>
    <row r="14007" spans="2:6" x14ac:dyDescent="0.35">
      <c r="B14007" s="752" t="s">
        <v>1700</v>
      </c>
      <c r="C14007" s="752">
        <v>6111</v>
      </c>
      <c r="D14007" s="343" t="s">
        <v>3936</v>
      </c>
      <c r="E14007" s="752" t="s">
        <v>446</v>
      </c>
      <c r="F14007" s="752" t="s">
        <v>1711</v>
      </c>
    </row>
    <row r="14008" spans="2:6" x14ac:dyDescent="0.35">
      <c r="B14008" s="752" t="s">
        <v>1700</v>
      </c>
      <c r="C14008" s="752">
        <v>6111</v>
      </c>
      <c r="D14008" s="343" t="s">
        <v>3935</v>
      </c>
      <c r="E14008" s="752" t="s">
        <v>446</v>
      </c>
      <c r="F14008" s="752" t="s">
        <v>212</v>
      </c>
    </row>
    <row r="14009" spans="2:6" x14ac:dyDescent="0.35">
      <c r="B14009" s="752" t="s">
        <v>1700</v>
      </c>
      <c r="C14009" s="752">
        <v>6111</v>
      </c>
      <c r="D14009" s="343" t="s">
        <v>3934</v>
      </c>
      <c r="E14009" s="752" t="s">
        <v>446</v>
      </c>
      <c r="F14009" s="752" t="s">
        <v>212</v>
      </c>
    </row>
    <row r="14010" spans="2:6" x14ac:dyDescent="0.35">
      <c r="B14010" s="752" t="s">
        <v>1700</v>
      </c>
      <c r="C14010" s="752">
        <v>6111</v>
      </c>
      <c r="D14010" s="343" t="s">
        <v>3933</v>
      </c>
      <c r="E14010" s="752" t="s">
        <v>446</v>
      </c>
      <c r="F14010" s="752" t="s">
        <v>1698</v>
      </c>
    </row>
    <row r="14011" spans="2:6" x14ac:dyDescent="0.35">
      <c r="B14011" s="752" t="s">
        <v>1700</v>
      </c>
      <c r="C14011" s="752">
        <v>6111</v>
      </c>
      <c r="D14011" s="343" t="s">
        <v>3932</v>
      </c>
      <c r="E14011" s="752" t="s">
        <v>446</v>
      </c>
      <c r="F14011" s="752" t="s">
        <v>212</v>
      </c>
    </row>
    <row r="14012" spans="2:6" x14ac:dyDescent="0.35">
      <c r="B14012" s="752" t="s">
        <v>1700</v>
      </c>
      <c r="C14012" s="752">
        <v>6112</v>
      </c>
      <c r="D14012" s="343" t="s">
        <v>3931</v>
      </c>
      <c r="E14012" s="752" t="s">
        <v>446</v>
      </c>
      <c r="F14012" s="752" t="s">
        <v>212</v>
      </c>
    </row>
    <row r="14013" spans="2:6" x14ac:dyDescent="0.35">
      <c r="B14013" s="752" t="s">
        <v>1700</v>
      </c>
      <c r="C14013" s="752">
        <v>6112</v>
      </c>
      <c r="D14013" s="343" t="s">
        <v>3930</v>
      </c>
      <c r="E14013" s="752" t="s">
        <v>446</v>
      </c>
      <c r="F14013" s="752" t="s">
        <v>212</v>
      </c>
    </row>
    <row r="14014" spans="2:6" x14ac:dyDescent="0.35">
      <c r="B14014" s="752" t="s">
        <v>1700</v>
      </c>
      <c r="C14014" s="752">
        <v>6112</v>
      </c>
      <c r="D14014" s="343" t="s">
        <v>3929</v>
      </c>
      <c r="E14014" s="752" t="s">
        <v>446</v>
      </c>
      <c r="F14014" s="752" t="s">
        <v>212</v>
      </c>
    </row>
    <row r="14015" spans="2:6" x14ac:dyDescent="0.35">
      <c r="B14015" s="752" t="s">
        <v>1700</v>
      </c>
      <c r="C14015" s="752">
        <v>6112</v>
      </c>
      <c r="D14015" s="343" t="s">
        <v>3928</v>
      </c>
      <c r="E14015" s="752" t="s">
        <v>446</v>
      </c>
      <c r="F14015" s="752" t="s">
        <v>212</v>
      </c>
    </row>
    <row r="14016" spans="2:6" x14ac:dyDescent="0.35">
      <c r="B14016" s="752" t="s">
        <v>1700</v>
      </c>
      <c r="C14016" s="752">
        <v>6112</v>
      </c>
      <c r="D14016" s="343" t="s">
        <v>3927</v>
      </c>
      <c r="E14016" s="752" t="s">
        <v>446</v>
      </c>
      <c r="F14016" s="752" t="s">
        <v>212</v>
      </c>
    </row>
    <row r="14017" spans="2:6" x14ac:dyDescent="0.35">
      <c r="B14017" s="752" t="s">
        <v>1700</v>
      </c>
      <c r="C14017" s="752">
        <v>6112</v>
      </c>
      <c r="D14017" s="343" t="s">
        <v>3926</v>
      </c>
      <c r="E14017" s="752" t="s">
        <v>446</v>
      </c>
      <c r="F14017" s="752" t="s">
        <v>212</v>
      </c>
    </row>
    <row r="14018" spans="2:6" x14ac:dyDescent="0.35">
      <c r="B14018" s="752" t="s">
        <v>1700</v>
      </c>
      <c r="C14018" s="752">
        <v>6112</v>
      </c>
      <c r="D14018" s="343" t="s">
        <v>3925</v>
      </c>
      <c r="E14018" s="752" t="s">
        <v>446</v>
      </c>
      <c r="F14018" s="752" t="s">
        <v>212</v>
      </c>
    </row>
    <row r="14019" spans="2:6" x14ac:dyDescent="0.35">
      <c r="B14019" s="752" t="s">
        <v>1700</v>
      </c>
      <c r="C14019" s="752">
        <v>6112</v>
      </c>
      <c r="D14019" s="343" t="s">
        <v>3924</v>
      </c>
      <c r="E14019" s="752" t="s">
        <v>446</v>
      </c>
      <c r="F14019" s="752" t="s">
        <v>212</v>
      </c>
    </row>
    <row r="14020" spans="2:6" x14ac:dyDescent="0.35">
      <c r="B14020" s="752" t="s">
        <v>1700</v>
      </c>
      <c r="C14020" s="752">
        <v>6112</v>
      </c>
      <c r="D14020" s="343" t="s">
        <v>3923</v>
      </c>
      <c r="E14020" s="752" t="s">
        <v>446</v>
      </c>
      <c r="F14020" s="752" t="s">
        <v>212</v>
      </c>
    </row>
    <row r="14021" spans="2:6" x14ac:dyDescent="0.35">
      <c r="B14021" s="752" t="s">
        <v>1700</v>
      </c>
      <c r="C14021" s="752">
        <v>6112</v>
      </c>
      <c r="D14021" s="343" t="s">
        <v>3922</v>
      </c>
      <c r="E14021" s="752" t="s">
        <v>446</v>
      </c>
      <c r="F14021" s="752" t="s">
        <v>212</v>
      </c>
    </row>
    <row r="14022" spans="2:6" x14ac:dyDescent="0.35">
      <c r="B14022" s="752" t="s">
        <v>1700</v>
      </c>
      <c r="C14022" s="752">
        <v>6112</v>
      </c>
      <c r="D14022" s="343" t="s">
        <v>3921</v>
      </c>
      <c r="E14022" s="752" t="s">
        <v>446</v>
      </c>
      <c r="F14022" s="752" t="s">
        <v>212</v>
      </c>
    </row>
    <row r="14023" spans="2:6" x14ac:dyDescent="0.35">
      <c r="B14023" s="752" t="s">
        <v>1700</v>
      </c>
      <c r="C14023" s="752">
        <v>6112</v>
      </c>
      <c r="D14023" s="343" t="s">
        <v>3920</v>
      </c>
      <c r="E14023" s="752" t="s">
        <v>446</v>
      </c>
      <c r="F14023" s="752" t="s">
        <v>212</v>
      </c>
    </row>
    <row r="14024" spans="2:6" x14ac:dyDescent="0.35">
      <c r="B14024" s="752" t="s">
        <v>1700</v>
      </c>
      <c r="C14024" s="752">
        <v>6112</v>
      </c>
      <c r="D14024" s="343" t="s">
        <v>3919</v>
      </c>
      <c r="E14024" s="752" t="s">
        <v>446</v>
      </c>
      <c r="F14024" s="752" t="s">
        <v>212</v>
      </c>
    </row>
    <row r="14025" spans="2:6" x14ac:dyDescent="0.35">
      <c r="B14025" s="752" t="s">
        <v>1700</v>
      </c>
      <c r="C14025" s="752">
        <v>6121</v>
      </c>
      <c r="D14025" s="343" t="s">
        <v>3918</v>
      </c>
      <c r="E14025" s="752" t="s">
        <v>446</v>
      </c>
      <c r="F14025" s="752" t="s">
        <v>212</v>
      </c>
    </row>
    <row r="14026" spans="2:6" x14ac:dyDescent="0.35">
      <c r="B14026" s="752" t="s">
        <v>1700</v>
      </c>
      <c r="C14026" s="752">
        <v>6121</v>
      </c>
      <c r="D14026" s="343" t="s">
        <v>3917</v>
      </c>
      <c r="E14026" s="752" t="s">
        <v>446</v>
      </c>
      <c r="F14026" s="752" t="s">
        <v>1711</v>
      </c>
    </row>
    <row r="14027" spans="2:6" x14ac:dyDescent="0.35">
      <c r="B14027" s="752" t="s">
        <v>1700</v>
      </c>
      <c r="C14027" s="752">
        <v>6122</v>
      </c>
      <c r="D14027" s="343" t="s">
        <v>3916</v>
      </c>
      <c r="E14027" s="752" t="s">
        <v>446</v>
      </c>
      <c r="F14027" s="752" t="s">
        <v>212</v>
      </c>
    </row>
    <row r="14028" spans="2:6" x14ac:dyDescent="0.35">
      <c r="B14028" s="752" t="s">
        <v>1700</v>
      </c>
      <c r="C14028" s="752">
        <v>6122</v>
      </c>
      <c r="D14028" s="343" t="s">
        <v>3915</v>
      </c>
      <c r="E14028" s="752" t="s">
        <v>446</v>
      </c>
      <c r="F14028" s="752" t="s">
        <v>1711</v>
      </c>
    </row>
    <row r="14029" spans="2:6" x14ac:dyDescent="0.35">
      <c r="B14029" s="752" t="s">
        <v>1700</v>
      </c>
      <c r="C14029" s="752">
        <v>6122</v>
      </c>
      <c r="D14029" s="343" t="s">
        <v>3914</v>
      </c>
      <c r="E14029" s="752" t="s">
        <v>446</v>
      </c>
      <c r="F14029" s="752" t="s">
        <v>1711</v>
      </c>
    </row>
    <row r="14030" spans="2:6" x14ac:dyDescent="0.35">
      <c r="B14030" s="752" t="s">
        <v>1700</v>
      </c>
      <c r="C14030" s="752">
        <v>6122</v>
      </c>
      <c r="D14030" s="343" t="s">
        <v>3913</v>
      </c>
      <c r="E14030" s="752" t="s">
        <v>446</v>
      </c>
      <c r="F14030" s="752" t="s">
        <v>1698</v>
      </c>
    </row>
    <row r="14031" spans="2:6" x14ac:dyDescent="0.35">
      <c r="B14031" s="752" t="s">
        <v>1700</v>
      </c>
      <c r="C14031" s="752">
        <v>6123</v>
      </c>
      <c r="D14031" s="343" t="s">
        <v>3912</v>
      </c>
      <c r="E14031" s="752" t="s">
        <v>446</v>
      </c>
      <c r="F14031" s="752" t="s">
        <v>1711</v>
      </c>
    </row>
    <row r="14032" spans="2:6" x14ac:dyDescent="0.35">
      <c r="B14032" s="752" t="s">
        <v>1700</v>
      </c>
      <c r="C14032" s="752">
        <v>6123</v>
      </c>
      <c r="D14032" s="343" t="s">
        <v>3911</v>
      </c>
      <c r="E14032" s="752" t="s">
        <v>446</v>
      </c>
      <c r="F14032" s="752" t="s">
        <v>1711</v>
      </c>
    </row>
    <row r="14033" spans="2:6" x14ac:dyDescent="0.35">
      <c r="B14033" s="752" t="s">
        <v>1700</v>
      </c>
      <c r="C14033" s="752">
        <v>6124</v>
      </c>
      <c r="D14033" s="343" t="s">
        <v>3910</v>
      </c>
      <c r="E14033" s="752" t="s">
        <v>446</v>
      </c>
      <c r="F14033" s="752" t="s">
        <v>1698</v>
      </c>
    </row>
    <row r="14034" spans="2:6" x14ac:dyDescent="0.35">
      <c r="B14034" s="752" t="s">
        <v>1700</v>
      </c>
      <c r="C14034" s="752">
        <v>6125</v>
      </c>
      <c r="D14034" s="343" t="s">
        <v>3909</v>
      </c>
      <c r="E14034" s="752" t="s">
        <v>446</v>
      </c>
      <c r="F14034" s="752" t="s">
        <v>1698</v>
      </c>
    </row>
    <row r="14035" spans="2:6" x14ac:dyDescent="0.35">
      <c r="B14035" s="752" t="s">
        <v>1700</v>
      </c>
      <c r="C14035" s="752">
        <v>6125</v>
      </c>
      <c r="D14035" s="343" t="s">
        <v>3908</v>
      </c>
      <c r="E14035" s="752" t="s">
        <v>446</v>
      </c>
      <c r="F14035" s="752" t="s">
        <v>1698</v>
      </c>
    </row>
    <row r="14036" spans="2:6" x14ac:dyDescent="0.35">
      <c r="B14036" s="752" t="s">
        <v>1700</v>
      </c>
      <c r="C14036" s="752">
        <v>6125</v>
      </c>
      <c r="D14036" s="343" t="s">
        <v>3907</v>
      </c>
      <c r="E14036" s="752" t="s">
        <v>446</v>
      </c>
      <c r="F14036" s="752" t="s">
        <v>1711</v>
      </c>
    </row>
    <row r="14037" spans="2:6" x14ac:dyDescent="0.35">
      <c r="B14037" s="752" t="s">
        <v>1700</v>
      </c>
      <c r="C14037" s="752">
        <v>6126</v>
      </c>
      <c r="D14037" s="343" t="s">
        <v>3906</v>
      </c>
      <c r="E14037" s="752" t="s">
        <v>446</v>
      </c>
      <c r="F14037" s="752" t="s">
        <v>1698</v>
      </c>
    </row>
    <row r="14038" spans="2:6" x14ac:dyDescent="0.35">
      <c r="B14038" s="752" t="s">
        <v>1700</v>
      </c>
      <c r="C14038" s="752">
        <v>6147</v>
      </c>
      <c r="D14038" s="343" t="s">
        <v>3905</v>
      </c>
      <c r="E14038" s="752" t="s">
        <v>446</v>
      </c>
      <c r="F14038" s="752" t="s">
        <v>212</v>
      </c>
    </row>
    <row r="14039" spans="2:6" x14ac:dyDescent="0.35">
      <c r="B14039" s="752" t="s">
        <v>1700</v>
      </c>
      <c r="C14039" s="752">
        <v>6147</v>
      </c>
      <c r="D14039" s="343" t="s">
        <v>3904</v>
      </c>
      <c r="E14039" s="752" t="s">
        <v>446</v>
      </c>
      <c r="F14039" s="752" t="s">
        <v>212</v>
      </c>
    </row>
    <row r="14040" spans="2:6" x14ac:dyDescent="0.35">
      <c r="B14040" s="752" t="s">
        <v>1700</v>
      </c>
      <c r="C14040" s="752">
        <v>6147</v>
      </c>
      <c r="D14040" s="343" t="s">
        <v>3903</v>
      </c>
      <c r="E14040" s="752" t="s">
        <v>446</v>
      </c>
      <c r="F14040" s="752" t="s">
        <v>212</v>
      </c>
    </row>
    <row r="14041" spans="2:6" x14ac:dyDescent="0.35">
      <c r="B14041" s="752" t="s">
        <v>1700</v>
      </c>
      <c r="C14041" s="752">
        <v>6148</v>
      </c>
      <c r="D14041" s="343" t="s">
        <v>3902</v>
      </c>
      <c r="E14041" s="752" t="s">
        <v>446</v>
      </c>
      <c r="F14041" s="752" t="s">
        <v>212</v>
      </c>
    </row>
    <row r="14042" spans="2:6" x14ac:dyDescent="0.35">
      <c r="B14042" s="752" t="s">
        <v>1700</v>
      </c>
      <c r="C14042" s="752">
        <v>6148</v>
      </c>
      <c r="D14042" s="343" t="s">
        <v>3901</v>
      </c>
      <c r="E14042" s="752" t="s">
        <v>446</v>
      </c>
      <c r="F14042" s="752" t="s">
        <v>212</v>
      </c>
    </row>
    <row r="14043" spans="2:6" x14ac:dyDescent="0.35">
      <c r="B14043" s="752" t="s">
        <v>1700</v>
      </c>
      <c r="C14043" s="752">
        <v>6148</v>
      </c>
      <c r="D14043" s="343" t="s">
        <v>3900</v>
      </c>
      <c r="E14043" s="752" t="s">
        <v>446</v>
      </c>
      <c r="F14043" s="752" t="s">
        <v>212</v>
      </c>
    </row>
    <row r="14044" spans="2:6" x14ac:dyDescent="0.35">
      <c r="B14044" s="752" t="s">
        <v>1700</v>
      </c>
      <c r="C14044" s="752">
        <v>6148</v>
      </c>
      <c r="D14044" s="343" t="s">
        <v>3899</v>
      </c>
      <c r="E14044" s="752" t="s">
        <v>446</v>
      </c>
      <c r="F14044" s="752" t="s">
        <v>212</v>
      </c>
    </row>
    <row r="14045" spans="2:6" x14ac:dyDescent="0.35">
      <c r="B14045" s="752" t="s">
        <v>1700</v>
      </c>
      <c r="C14045" s="752">
        <v>6149</v>
      </c>
      <c r="D14045" s="343" t="s">
        <v>3898</v>
      </c>
      <c r="E14045" s="752" t="s">
        <v>446</v>
      </c>
      <c r="F14045" s="752" t="s">
        <v>212</v>
      </c>
    </row>
    <row r="14046" spans="2:6" x14ac:dyDescent="0.35">
      <c r="B14046" s="752" t="s">
        <v>1700</v>
      </c>
      <c r="C14046" s="752">
        <v>6149</v>
      </c>
      <c r="D14046" s="343" t="s">
        <v>3897</v>
      </c>
      <c r="E14046" s="752" t="s">
        <v>446</v>
      </c>
      <c r="F14046" s="752" t="s">
        <v>212</v>
      </c>
    </row>
    <row r="14047" spans="2:6" x14ac:dyDescent="0.35">
      <c r="B14047" s="752" t="s">
        <v>1700</v>
      </c>
      <c r="C14047" s="752">
        <v>6150</v>
      </c>
      <c r="D14047" s="343" t="s">
        <v>3896</v>
      </c>
      <c r="E14047" s="752" t="s">
        <v>446</v>
      </c>
      <c r="F14047" s="752" t="s">
        <v>212</v>
      </c>
    </row>
    <row r="14048" spans="2:6" x14ac:dyDescent="0.35">
      <c r="B14048" s="752" t="s">
        <v>1700</v>
      </c>
      <c r="C14048" s="752">
        <v>6150</v>
      </c>
      <c r="D14048" s="343" t="s">
        <v>3895</v>
      </c>
      <c r="E14048" s="752" t="s">
        <v>446</v>
      </c>
      <c r="F14048" s="752" t="s">
        <v>212</v>
      </c>
    </row>
    <row r="14049" spans="2:6" x14ac:dyDescent="0.35">
      <c r="B14049" s="752" t="s">
        <v>1700</v>
      </c>
      <c r="C14049" s="752">
        <v>6150</v>
      </c>
      <c r="D14049" s="343" t="s">
        <v>3894</v>
      </c>
      <c r="E14049" s="752" t="s">
        <v>446</v>
      </c>
      <c r="F14049" s="752" t="s">
        <v>212</v>
      </c>
    </row>
    <row r="14050" spans="2:6" x14ac:dyDescent="0.35">
      <c r="B14050" s="752" t="s">
        <v>1700</v>
      </c>
      <c r="C14050" s="752">
        <v>6151</v>
      </c>
      <c r="D14050" s="343" t="s">
        <v>3893</v>
      </c>
      <c r="E14050" s="752" t="s">
        <v>446</v>
      </c>
      <c r="F14050" s="752" t="s">
        <v>210</v>
      </c>
    </row>
    <row r="14051" spans="2:6" x14ac:dyDescent="0.35">
      <c r="B14051" s="752" t="s">
        <v>1700</v>
      </c>
      <c r="C14051" s="752">
        <v>6151</v>
      </c>
      <c r="D14051" s="343" t="s">
        <v>3892</v>
      </c>
      <c r="E14051" s="752" t="s">
        <v>446</v>
      </c>
      <c r="F14051" s="752" t="s">
        <v>210</v>
      </c>
    </row>
    <row r="14052" spans="2:6" x14ac:dyDescent="0.35">
      <c r="B14052" s="752" t="s">
        <v>1700</v>
      </c>
      <c r="C14052" s="752">
        <v>6151</v>
      </c>
      <c r="D14052" s="343" t="s">
        <v>3891</v>
      </c>
      <c r="E14052" s="752" t="s">
        <v>446</v>
      </c>
      <c r="F14052" s="752" t="s">
        <v>210</v>
      </c>
    </row>
    <row r="14053" spans="2:6" x14ac:dyDescent="0.35">
      <c r="B14053" s="752" t="s">
        <v>1700</v>
      </c>
      <c r="C14053" s="752">
        <v>6152</v>
      </c>
      <c r="D14053" s="343" t="s">
        <v>3890</v>
      </c>
      <c r="E14053" s="752" t="s">
        <v>446</v>
      </c>
      <c r="F14053" s="752" t="s">
        <v>212</v>
      </c>
    </row>
    <row r="14054" spans="2:6" x14ac:dyDescent="0.35">
      <c r="B14054" s="752" t="s">
        <v>1700</v>
      </c>
      <c r="C14054" s="752">
        <v>6152</v>
      </c>
      <c r="D14054" s="343" t="s">
        <v>3889</v>
      </c>
      <c r="E14054" s="752" t="s">
        <v>446</v>
      </c>
      <c r="F14054" s="752" t="s">
        <v>212</v>
      </c>
    </row>
    <row r="14055" spans="2:6" x14ac:dyDescent="0.35">
      <c r="B14055" s="752" t="s">
        <v>1700</v>
      </c>
      <c r="C14055" s="752">
        <v>6152</v>
      </c>
      <c r="D14055" s="343" t="s">
        <v>3888</v>
      </c>
      <c r="E14055" s="752" t="s">
        <v>446</v>
      </c>
      <c r="F14055" s="752" t="s">
        <v>212</v>
      </c>
    </row>
    <row r="14056" spans="2:6" x14ac:dyDescent="0.35">
      <c r="B14056" s="752" t="s">
        <v>1700</v>
      </c>
      <c r="C14056" s="752">
        <v>6152</v>
      </c>
      <c r="D14056" s="343" t="s">
        <v>3887</v>
      </c>
      <c r="E14056" s="752" t="s">
        <v>446</v>
      </c>
      <c r="F14056" s="752" t="s">
        <v>212</v>
      </c>
    </row>
    <row r="14057" spans="2:6" x14ac:dyDescent="0.35">
      <c r="B14057" s="752" t="s">
        <v>1700</v>
      </c>
      <c r="C14057" s="752">
        <v>6152</v>
      </c>
      <c r="D14057" s="343" t="s">
        <v>3886</v>
      </c>
      <c r="E14057" s="752" t="s">
        <v>446</v>
      </c>
      <c r="F14057" s="752" t="s">
        <v>212</v>
      </c>
    </row>
    <row r="14058" spans="2:6" x14ac:dyDescent="0.35">
      <c r="B14058" s="752" t="s">
        <v>1700</v>
      </c>
      <c r="C14058" s="752">
        <v>6153</v>
      </c>
      <c r="D14058" s="343" t="s">
        <v>3885</v>
      </c>
      <c r="E14058" s="752" t="s">
        <v>446</v>
      </c>
      <c r="F14058" s="752" t="s">
        <v>210</v>
      </c>
    </row>
    <row r="14059" spans="2:6" x14ac:dyDescent="0.35">
      <c r="B14059" s="752" t="s">
        <v>1700</v>
      </c>
      <c r="C14059" s="752">
        <v>6153</v>
      </c>
      <c r="D14059" s="343" t="s">
        <v>3884</v>
      </c>
      <c r="E14059" s="752" t="s">
        <v>446</v>
      </c>
      <c r="F14059" s="752" t="s">
        <v>210</v>
      </c>
    </row>
    <row r="14060" spans="2:6" x14ac:dyDescent="0.35">
      <c r="B14060" s="752" t="s">
        <v>1700</v>
      </c>
      <c r="C14060" s="752">
        <v>6153</v>
      </c>
      <c r="D14060" s="343" t="s">
        <v>3883</v>
      </c>
      <c r="E14060" s="752" t="s">
        <v>446</v>
      </c>
      <c r="F14060" s="752" t="s">
        <v>210</v>
      </c>
    </row>
    <row r="14061" spans="2:6" x14ac:dyDescent="0.35">
      <c r="B14061" s="752" t="s">
        <v>1700</v>
      </c>
      <c r="C14061" s="752">
        <v>6153</v>
      </c>
      <c r="D14061" s="343" t="s">
        <v>3882</v>
      </c>
      <c r="E14061" s="752" t="s">
        <v>446</v>
      </c>
      <c r="F14061" s="752" t="s">
        <v>210</v>
      </c>
    </row>
    <row r="14062" spans="2:6" x14ac:dyDescent="0.35">
      <c r="B14062" s="752" t="s">
        <v>1700</v>
      </c>
      <c r="C14062" s="752">
        <v>6153</v>
      </c>
      <c r="D14062" s="343" t="s">
        <v>3881</v>
      </c>
      <c r="E14062" s="752" t="s">
        <v>446</v>
      </c>
      <c r="F14062" s="752" t="s">
        <v>210</v>
      </c>
    </row>
    <row r="14063" spans="2:6" x14ac:dyDescent="0.35">
      <c r="B14063" s="752" t="s">
        <v>1700</v>
      </c>
      <c r="C14063" s="752">
        <v>6153</v>
      </c>
      <c r="D14063" s="343" t="s">
        <v>3880</v>
      </c>
      <c r="E14063" s="752" t="s">
        <v>446</v>
      </c>
      <c r="F14063" s="752" t="s">
        <v>210</v>
      </c>
    </row>
    <row r="14064" spans="2:6" x14ac:dyDescent="0.35">
      <c r="B14064" s="752" t="s">
        <v>1700</v>
      </c>
      <c r="C14064" s="752">
        <v>6154</v>
      </c>
      <c r="D14064" s="343" t="s">
        <v>3879</v>
      </c>
      <c r="E14064" s="752" t="s">
        <v>446</v>
      </c>
      <c r="F14064" s="752" t="s">
        <v>212</v>
      </c>
    </row>
    <row r="14065" spans="2:6" x14ac:dyDescent="0.35">
      <c r="B14065" s="752" t="s">
        <v>1700</v>
      </c>
      <c r="C14065" s="752">
        <v>6154</v>
      </c>
      <c r="D14065" s="343" t="s">
        <v>3878</v>
      </c>
      <c r="E14065" s="752" t="s">
        <v>446</v>
      </c>
      <c r="F14065" s="752" t="s">
        <v>212</v>
      </c>
    </row>
    <row r="14066" spans="2:6" x14ac:dyDescent="0.35">
      <c r="B14066" s="752" t="s">
        <v>1700</v>
      </c>
      <c r="C14066" s="752">
        <v>6154</v>
      </c>
      <c r="D14066" s="343" t="s">
        <v>3877</v>
      </c>
      <c r="E14066" s="752" t="s">
        <v>446</v>
      </c>
      <c r="F14066" s="752" t="s">
        <v>212</v>
      </c>
    </row>
    <row r="14067" spans="2:6" x14ac:dyDescent="0.35">
      <c r="B14067" s="752" t="s">
        <v>1700</v>
      </c>
      <c r="C14067" s="752">
        <v>6155</v>
      </c>
      <c r="D14067" s="343" t="s">
        <v>3876</v>
      </c>
      <c r="E14067" s="752" t="s">
        <v>446</v>
      </c>
      <c r="F14067" s="752" t="s">
        <v>212</v>
      </c>
    </row>
    <row r="14068" spans="2:6" x14ac:dyDescent="0.35">
      <c r="B14068" s="752" t="s">
        <v>1700</v>
      </c>
      <c r="C14068" s="752">
        <v>6155</v>
      </c>
      <c r="D14068" s="343" t="s">
        <v>3875</v>
      </c>
      <c r="E14068" s="752" t="s">
        <v>446</v>
      </c>
      <c r="F14068" s="752" t="s">
        <v>212</v>
      </c>
    </row>
    <row r="14069" spans="2:6" x14ac:dyDescent="0.35">
      <c r="B14069" s="752" t="s">
        <v>1700</v>
      </c>
      <c r="C14069" s="752">
        <v>6155</v>
      </c>
      <c r="D14069" s="343" t="s">
        <v>3874</v>
      </c>
      <c r="E14069" s="752" t="s">
        <v>446</v>
      </c>
      <c r="F14069" s="752" t="s">
        <v>212</v>
      </c>
    </row>
    <row r="14070" spans="2:6" x14ac:dyDescent="0.35">
      <c r="B14070" s="752" t="s">
        <v>1700</v>
      </c>
      <c r="C14070" s="752">
        <v>6155</v>
      </c>
      <c r="D14070" s="343" t="s">
        <v>3873</v>
      </c>
      <c r="E14070" s="752" t="s">
        <v>446</v>
      </c>
      <c r="F14070" s="752" t="s">
        <v>212</v>
      </c>
    </row>
    <row r="14071" spans="2:6" x14ac:dyDescent="0.35">
      <c r="B14071" s="752" t="s">
        <v>1700</v>
      </c>
      <c r="C14071" s="752">
        <v>6156</v>
      </c>
      <c r="D14071" s="343" t="s">
        <v>3872</v>
      </c>
      <c r="E14071" s="752" t="s">
        <v>446</v>
      </c>
      <c r="F14071" s="752" t="s">
        <v>212</v>
      </c>
    </row>
    <row r="14072" spans="2:6" x14ac:dyDescent="0.35">
      <c r="B14072" s="752" t="s">
        <v>1700</v>
      </c>
      <c r="C14072" s="752">
        <v>6156</v>
      </c>
      <c r="D14072" s="343" t="s">
        <v>3871</v>
      </c>
      <c r="E14072" s="752" t="s">
        <v>446</v>
      </c>
      <c r="F14072" s="752" t="s">
        <v>212</v>
      </c>
    </row>
    <row r="14073" spans="2:6" x14ac:dyDescent="0.35">
      <c r="B14073" s="752" t="s">
        <v>1700</v>
      </c>
      <c r="C14073" s="752">
        <v>6156</v>
      </c>
      <c r="D14073" s="343" t="s">
        <v>3870</v>
      </c>
      <c r="E14073" s="752" t="s">
        <v>446</v>
      </c>
      <c r="F14073" s="752" t="s">
        <v>212</v>
      </c>
    </row>
    <row r="14074" spans="2:6" x14ac:dyDescent="0.35">
      <c r="B14074" s="752" t="s">
        <v>1700</v>
      </c>
      <c r="C14074" s="752">
        <v>6156</v>
      </c>
      <c r="D14074" s="343" t="s">
        <v>3869</v>
      </c>
      <c r="E14074" s="752" t="s">
        <v>446</v>
      </c>
      <c r="F14074" s="752" t="s">
        <v>212</v>
      </c>
    </row>
    <row r="14075" spans="2:6" x14ac:dyDescent="0.35">
      <c r="B14075" s="752" t="s">
        <v>1700</v>
      </c>
      <c r="C14075" s="752">
        <v>6157</v>
      </c>
      <c r="D14075" s="343" t="s">
        <v>3868</v>
      </c>
      <c r="E14075" s="752" t="s">
        <v>446</v>
      </c>
      <c r="F14075" s="752" t="s">
        <v>212</v>
      </c>
    </row>
    <row r="14076" spans="2:6" x14ac:dyDescent="0.35">
      <c r="B14076" s="752" t="s">
        <v>1700</v>
      </c>
      <c r="C14076" s="752">
        <v>6157</v>
      </c>
      <c r="D14076" s="343" t="s">
        <v>3867</v>
      </c>
      <c r="E14076" s="752" t="s">
        <v>446</v>
      </c>
      <c r="F14076" s="752" t="s">
        <v>212</v>
      </c>
    </row>
    <row r="14077" spans="2:6" x14ac:dyDescent="0.35">
      <c r="B14077" s="752" t="s">
        <v>1700</v>
      </c>
      <c r="C14077" s="752">
        <v>6157</v>
      </c>
      <c r="D14077" s="343" t="s">
        <v>3866</v>
      </c>
      <c r="E14077" s="752" t="s">
        <v>446</v>
      </c>
      <c r="F14077" s="752" t="s">
        <v>212</v>
      </c>
    </row>
    <row r="14078" spans="2:6" x14ac:dyDescent="0.35">
      <c r="B14078" s="752" t="s">
        <v>1700</v>
      </c>
      <c r="C14078" s="752">
        <v>6158</v>
      </c>
      <c r="D14078" s="343" t="s">
        <v>3865</v>
      </c>
      <c r="E14078" s="752" t="s">
        <v>446</v>
      </c>
      <c r="F14078" s="752" t="s">
        <v>210</v>
      </c>
    </row>
    <row r="14079" spans="2:6" x14ac:dyDescent="0.35">
      <c r="B14079" s="752" t="s">
        <v>1700</v>
      </c>
      <c r="C14079" s="752">
        <v>6159</v>
      </c>
      <c r="D14079" s="343" t="s">
        <v>3864</v>
      </c>
      <c r="E14079" s="752" t="s">
        <v>446</v>
      </c>
      <c r="F14079" s="752" t="s">
        <v>210</v>
      </c>
    </row>
    <row r="14080" spans="2:6" x14ac:dyDescent="0.35">
      <c r="B14080" s="752" t="s">
        <v>1700</v>
      </c>
      <c r="C14080" s="752">
        <v>6160</v>
      </c>
      <c r="D14080" s="343" t="s">
        <v>3863</v>
      </c>
      <c r="E14080" s="752" t="s">
        <v>446</v>
      </c>
      <c r="F14080" s="752" t="s">
        <v>212</v>
      </c>
    </row>
    <row r="14081" spans="2:6" x14ac:dyDescent="0.35">
      <c r="B14081" s="752" t="s">
        <v>1700</v>
      </c>
      <c r="C14081" s="752">
        <v>6161</v>
      </c>
      <c r="D14081" s="343" t="s">
        <v>3862</v>
      </c>
      <c r="E14081" s="752" t="s">
        <v>446</v>
      </c>
      <c r="F14081" s="752" t="s">
        <v>1698</v>
      </c>
    </row>
    <row r="14082" spans="2:6" x14ac:dyDescent="0.35">
      <c r="B14082" s="752" t="s">
        <v>1700</v>
      </c>
      <c r="C14082" s="752">
        <v>6162</v>
      </c>
      <c r="D14082" s="343" t="s">
        <v>1982</v>
      </c>
      <c r="E14082" s="752" t="s">
        <v>446</v>
      </c>
      <c r="F14082" s="752" t="s">
        <v>212</v>
      </c>
    </row>
    <row r="14083" spans="2:6" x14ac:dyDescent="0.35">
      <c r="B14083" s="752" t="s">
        <v>1700</v>
      </c>
      <c r="C14083" s="752">
        <v>6162</v>
      </c>
      <c r="D14083" s="343" t="s">
        <v>3861</v>
      </c>
      <c r="E14083" s="752" t="s">
        <v>446</v>
      </c>
      <c r="F14083" s="752" t="s">
        <v>212</v>
      </c>
    </row>
    <row r="14084" spans="2:6" x14ac:dyDescent="0.35">
      <c r="B14084" s="752" t="s">
        <v>1700</v>
      </c>
      <c r="C14084" s="752">
        <v>6162</v>
      </c>
      <c r="D14084" s="343" t="s">
        <v>3860</v>
      </c>
      <c r="E14084" s="752" t="s">
        <v>446</v>
      </c>
      <c r="F14084" s="752" t="s">
        <v>212</v>
      </c>
    </row>
    <row r="14085" spans="2:6" x14ac:dyDescent="0.35">
      <c r="B14085" s="752" t="s">
        <v>1700</v>
      </c>
      <c r="C14085" s="752">
        <v>6163</v>
      </c>
      <c r="D14085" s="343" t="s">
        <v>3859</v>
      </c>
      <c r="E14085" s="752" t="s">
        <v>446</v>
      </c>
      <c r="F14085" s="752" t="s">
        <v>212</v>
      </c>
    </row>
    <row r="14086" spans="2:6" x14ac:dyDescent="0.35">
      <c r="B14086" s="752" t="s">
        <v>1700</v>
      </c>
    </row>
    <row r="14087" spans="2:6" x14ac:dyDescent="0.35">
      <c r="B14087" s="752" t="s">
        <v>1700</v>
      </c>
      <c r="C14087" s="752">
        <v>6163</v>
      </c>
      <c r="D14087" s="343" t="s">
        <v>3858</v>
      </c>
      <c r="E14087" s="752" t="s">
        <v>446</v>
      </c>
      <c r="F14087" s="752" t="s">
        <v>212</v>
      </c>
    </row>
    <row r="14088" spans="2:6" x14ac:dyDescent="0.35">
      <c r="B14088" s="752" t="s">
        <v>1700</v>
      </c>
      <c r="C14088" s="752">
        <v>6163</v>
      </c>
      <c r="D14088" s="343" t="s">
        <v>3857</v>
      </c>
      <c r="E14088" s="752" t="s">
        <v>446</v>
      </c>
      <c r="F14088" s="752" t="s">
        <v>212</v>
      </c>
    </row>
    <row r="14089" spans="2:6" x14ac:dyDescent="0.35">
      <c r="B14089" s="752" t="s">
        <v>1700</v>
      </c>
      <c r="C14089" s="752">
        <v>6163</v>
      </c>
      <c r="D14089" s="343" t="s">
        <v>3856</v>
      </c>
      <c r="E14089" s="752" t="s">
        <v>446</v>
      </c>
      <c r="F14089" s="752" t="s">
        <v>212</v>
      </c>
    </row>
    <row r="14090" spans="2:6" x14ac:dyDescent="0.35">
      <c r="B14090" s="752" t="s">
        <v>1700</v>
      </c>
      <c r="C14090" s="752">
        <v>6163</v>
      </c>
      <c r="D14090" s="343" t="s">
        <v>3855</v>
      </c>
      <c r="E14090" s="752" t="s">
        <v>446</v>
      </c>
      <c r="F14090" s="752" t="s">
        <v>212</v>
      </c>
    </row>
    <row r="14091" spans="2:6" x14ac:dyDescent="0.35">
      <c r="B14091" s="752" t="s">
        <v>1700</v>
      </c>
      <c r="C14091" s="752">
        <v>6163</v>
      </c>
      <c r="D14091" s="343" t="s">
        <v>3854</v>
      </c>
      <c r="E14091" s="752" t="s">
        <v>446</v>
      </c>
      <c r="F14091" s="752" t="s">
        <v>212</v>
      </c>
    </row>
    <row r="14092" spans="2:6" x14ac:dyDescent="0.35">
      <c r="B14092" s="752" t="s">
        <v>1700</v>
      </c>
      <c r="C14092" s="752">
        <v>6163</v>
      </c>
      <c r="D14092" s="343" t="s">
        <v>3853</v>
      </c>
      <c r="E14092" s="752" t="s">
        <v>446</v>
      </c>
      <c r="F14092" s="752" t="s">
        <v>212</v>
      </c>
    </row>
    <row r="14093" spans="2:6" x14ac:dyDescent="0.35">
      <c r="B14093" s="752" t="s">
        <v>1700</v>
      </c>
      <c r="C14093" s="752">
        <v>6163</v>
      </c>
      <c r="D14093" s="343" t="s">
        <v>3852</v>
      </c>
      <c r="E14093" s="752" t="s">
        <v>446</v>
      </c>
      <c r="F14093" s="752" t="s">
        <v>212</v>
      </c>
    </row>
    <row r="14094" spans="2:6" x14ac:dyDescent="0.35">
      <c r="B14094" s="752" t="s">
        <v>1700</v>
      </c>
      <c r="C14094" s="752">
        <v>6163</v>
      </c>
      <c r="D14094" s="343" t="s">
        <v>3851</v>
      </c>
      <c r="E14094" s="752" t="s">
        <v>446</v>
      </c>
      <c r="F14094" s="752" t="s">
        <v>212</v>
      </c>
    </row>
    <row r="14095" spans="2:6" x14ac:dyDescent="0.35">
      <c r="B14095" s="752" t="s">
        <v>1700</v>
      </c>
      <c r="C14095" s="752">
        <v>6163</v>
      </c>
      <c r="D14095" s="343" t="s">
        <v>3850</v>
      </c>
      <c r="E14095" s="752" t="s">
        <v>446</v>
      </c>
      <c r="F14095" s="752" t="s">
        <v>212</v>
      </c>
    </row>
    <row r="14096" spans="2:6" x14ac:dyDescent="0.35">
      <c r="B14096" s="752" t="s">
        <v>1700</v>
      </c>
      <c r="C14096" s="752">
        <v>6164</v>
      </c>
      <c r="D14096" s="343" t="s">
        <v>3849</v>
      </c>
      <c r="E14096" s="752" t="s">
        <v>446</v>
      </c>
      <c r="F14096" s="752" t="s">
        <v>212</v>
      </c>
    </row>
    <row r="14097" spans="2:6" x14ac:dyDescent="0.35">
      <c r="B14097" s="752" t="s">
        <v>1700</v>
      </c>
      <c r="C14097" s="752">
        <v>6164</v>
      </c>
      <c r="D14097" s="343" t="s">
        <v>3848</v>
      </c>
      <c r="E14097" s="752" t="s">
        <v>446</v>
      </c>
      <c r="F14097" s="752" t="s">
        <v>212</v>
      </c>
    </row>
    <row r="14098" spans="2:6" x14ac:dyDescent="0.35">
      <c r="B14098" s="752" t="s">
        <v>1700</v>
      </c>
      <c r="C14098" s="752">
        <v>6164</v>
      </c>
      <c r="D14098" s="343" t="s">
        <v>3847</v>
      </c>
      <c r="E14098" s="752" t="s">
        <v>446</v>
      </c>
      <c r="F14098" s="752" t="s">
        <v>212</v>
      </c>
    </row>
    <row r="14099" spans="2:6" x14ac:dyDescent="0.35">
      <c r="B14099" s="752" t="s">
        <v>1700</v>
      </c>
      <c r="C14099" s="752">
        <v>6164</v>
      </c>
      <c r="D14099" s="343" t="s">
        <v>3846</v>
      </c>
      <c r="E14099" s="752" t="s">
        <v>446</v>
      </c>
      <c r="F14099" s="752" t="s">
        <v>212</v>
      </c>
    </row>
    <row r="14100" spans="2:6" x14ac:dyDescent="0.35">
      <c r="B14100" s="752" t="s">
        <v>1700</v>
      </c>
      <c r="C14100" s="752">
        <v>6164</v>
      </c>
      <c r="D14100" s="343" t="s">
        <v>3845</v>
      </c>
      <c r="E14100" s="752" t="s">
        <v>446</v>
      </c>
      <c r="F14100" s="752" t="s">
        <v>212</v>
      </c>
    </row>
    <row r="14101" spans="2:6" x14ac:dyDescent="0.35">
      <c r="B14101" s="752" t="s">
        <v>1700</v>
      </c>
      <c r="C14101" s="752">
        <v>6164</v>
      </c>
      <c r="D14101" s="343" t="s">
        <v>3844</v>
      </c>
      <c r="E14101" s="752" t="s">
        <v>446</v>
      </c>
      <c r="F14101" s="752" t="s">
        <v>212</v>
      </c>
    </row>
    <row r="14102" spans="2:6" x14ac:dyDescent="0.35">
      <c r="B14102" s="752" t="s">
        <v>1700</v>
      </c>
      <c r="C14102" s="752">
        <v>6164</v>
      </c>
      <c r="D14102" s="343" t="s">
        <v>3843</v>
      </c>
      <c r="E14102" s="752" t="s">
        <v>446</v>
      </c>
      <c r="F14102" s="752" t="s">
        <v>212</v>
      </c>
    </row>
    <row r="14103" spans="2:6" x14ac:dyDescent="0.35">
      <c r="B14103" s="752" t="s">
        <v>1700</v>
      </c>
      <c r="C14103" s="752">
        <v>6164</v>
      </c>
      <c r="D14103" s="343" t="s">
        <v>3842</v>
      </c>
      <c r="E14103" s="752" t="s">
        <v>446</v>
      </c>
      <c r="F14103" s="752" t="s">
        <v>212</v>
      </c>
    </row>
    <row r="14104" spans="2:6" x14ac:dyDescent="0.35">
      <c r="B14104" s="752" t="s">
        <v>1700</v>
      </c>
      <c r="C14104" s="752">
        <v>6164</v>
      </c>
      <c r="D14104" s="343" t="s">
        <v>3841</v>
      </c>
      <c r="E14104" s="752" t="s">
        <v>446</v>
      </c>
      <c r="F14104" s="752" t="s">
        <v>212</v>
      </c>
    </row>
    <row r="14105" spans="2:6" x14ac:dyDescent="0.35">
      <c r="B14105" s="752" t="s">
        <v>1700</v>
      </c>
      <c r="C14105" s="752">
        <v>6164</v>
      </c>
      <c r="D14105" s="343" t="s">
        <v>3840</v>
      </c>
      <c r="E14105" s="752" t="s">
        <v>446</v>
      </c>
      <c r="F14105" s="753" t="s">
        <v>212</v>
      </c>
    </row>
    <row r="14106" spans="2:6" x14ac:dyDescent="0.35">
      <c r="B14106" s="752" t="s">
        <v>1700</v>
      </c>
      <c r="C14106" s="752">
        <v>6164</v>
      </c>
      <c r="D14106" s="343" t="s">
        <v>3839</v>
      </c>
      <c r="E14106" s="752" t="s">
        <v>446</v>
      </c>
      <c r="F14106" s="752" t="s">
        <v>212</v>
      </c>
    </row>
    <row r="14107" spans="2:6" x14ac:dyDescent="0.35">
      <c r="B14107" s="752" t="s">
        <v>1700</v>
      </c>
      <c r="C14107" s="752">
        <v>6165</v>
      </c>
      <c r="D14107" s="343" t="s">
        <v>3838</v>
      </c>
      <c r="E14107" s="752" t="s">
        <v>446</v>
      </c>
      <c r="F14107" s="752" t="s">
        <v>212</v>
      </c>
    </row>
    <row r="14108" spans="2:6" x14ac:dyDescent="0.35">
      <c r="B14108" s="752" t="s">
        <v>1700</v>
      </c>
      <c r="C14108" s="752">
        <v>6165</v>
      </c>
      <c r="D14108" s="343" t="s">
        <v>3837</v>
      </c>
      <c r="E14108" s="752" t="s">
        <v>446</v>
      </c>
      <c r="F14108" s="752" t="s">
        <v>212</v>
      </c>
    </row>
    <row r="14109" spans="2:6" x14ac:dyDescent="0.35">
      <c r="B14109" s="752" t="s">
        <v>1700</v>
      </c>
      <c r="C14109" s="752">
        <v>6166</v>
      </c>
      <c r="D14109" s="343" t="s">
        <v>3836</v>
      </c>
      <c r="E14109" s="752" t="s">
        <v>446</v>
      </c>
      <c r="F14109" s="752" t="s">
        <v>212</v>
      </c>
    </row>
    <row r="14110" spans="2:6" x14ac:dyDescent="0.35">
      <c r="B14110" s="752" t="s">
        <v>1700</v>
      </c>
      <c r="C14110" s="752">
        <v>6166</v>
      </c>
      <c r="D14110" s="343" t="s">
        <v>3835</v>
      </c>
      <c r="E14110" s="752" t="s">
        <v>446</v>
      </c>
      <c r="F14110" s="752" t="s">
        <v>212</v>
      </c>
    </row>
    <row r="14111" spans="2:6" x14ac:dyDescent="0.35">
      <c r="B14111" s="752" t="s">
        <v>1700</v>
      </c>
      <c r="C14111" s="752">
        <v>6166</v>
      </c>
      <c r="D14111" s="343" t="s">
        <v>3834</v>
      </c>
      <c r="E14111" s="752" t="s">
        <v>446</v>
      </c>
      <c r="F14111" s="752" t="s">
        <v>212</v>
      </c>
    </row>
    <row r="14112" spans="2:6" x14ac:dyDescent="0.35">
      <c r="B14112" s="752" t="s">
        <v>1700</v>
      </c>
      <c r="C14112" s="752">
        <v>6166</v>
      </c>
      <c r="D14112" s="343" t="s">
        <v>3833</v>
      </c>
      <c r="E14112" s="752" t="s">
        <v>446</v>
      </c>
      <c r="F14112" s="752" t="s">
        <v>212</v>
      </c>
    </row>
    <row r="14113" spans="2:6" x14ac:dyDescent="0.35">
      <c r="B14113" s="752" t="s">
        <v>1700</v>
      </c>
      <c r="C14113" s="752">
        <v>6166</v>
      </c>
      <c r="D14113" s="343" t="s">
        <v>3832</v>
      </c>
      <c r="E14113" s="752" t="s">
        <v>446</v>
      </c>
      <c r="F14113" s="752" t="s">
        <v>212</v>
      </c>
    </row>
    <row r="14114" spans="2:6" x14ac:dyDescent="0.35">
      <c r="B14114" s="752" t="s">
        <v>1700</v>
      </c>
      <c r="C14114" s="752">
        <v>6167</v>
      </c>
      <c r="D14114" s="343" t="s">
        <v>3831</v>
      </c>
      <c r="E14114" s="752" t="s">
        <v>446</v>
      </c>
      <c r="F14114" s="752" t="s">
        <v>212</v>
      </c>
    </row>
    <row r="14115" spans="2:6" x14ac:dyDescent="0.35">
      <c r="B14115" s="752" t="s">
        <v>1700</v>
      </c>
      <c r="C14115" s="752">
        <v>6167</v>
      </c>
      <c r="D14115" s="343" t="s">
        <v>3830</v>
      </c>
      <c r="E14115" s="752" t="s">
        <v>446</v>
      </c>
      <c r="F14115" s="752" t="s">
        <v>212</v>
      </c>
    </row>
    <row r="14116" spans="2:6" x14ac:dyDescent="0.35">
      <c r="B14116" s="752" t="s">
        <v>1700</v>
      </c>
      <c r="C14116" s="752">
        <v>6167</v>
      </c>
      <c r="D14116" s="343" t="s">
        <v>3829</v>
      </c>
      <c r="E14116" s="752" t="s">
        <v>446</v>
      </c>
      <c r="F14116" s="752" t="s">
        <v>212</v>
      </c>
    </row>
    <row r="14117" spans="2:6" x14ac:dyDescent="0.35">
      <c r="B14117" s="752" t="s">
        <v>1700</v>
      </c>
      <c r="C14117" s="752">
        <v>6167</v>
      </c>
      <c r="D14117" s="343" t="s">
        <v>3828</v>
      </c>
      <c r="E14117" s="752" t="s">
        <v>446</v>
      </c>
      <c r="F14117" s="752" t="s">
        <v>212</v>
      </c>
    </row>
    <row r="14118" spans="2:6" x14ac:dyDescent="0.35">
      <c r="B14118" s="752" t="s">
        <v>1700</v>
      </c>
      <c r="C14118" s="752">
        <v>6167</v>
      </c>
      <c r="D14118" s="343" t="s">
        <v>3827</v>
      </c>
      <c r="E14118" s="752" t="s">
        <v>446</v>
      </c>
      <c r="F14118" s="752" t="s">
        <v>212</v>
      </c>
    </row>
    <row r="14119" spans="2:6" x14ac:dyDescent="0.35">
      <c r="B14119" s="752" t="s">
        <v>1700</v>
      </c>
      <c r="C14119" s="752">
        <v>6167</v>
      </c>
      <c r="D14119" s="343" t="s">
        <v>3826</v>
      </c>
      <c r="E14119" s="752" t="s">
        <v>446</v>
      </c>
      <c r="F14119" s="752" t="s">
        <v>212</v>
      </c>
    </row>
    <row r="14120" spans="2:6" x14ac:dyDescent="0.35">
      <c r="B14120" s="752" t="s">
        <v>1700</v>
      </c>
      <c r="C14120" s="752">
        <v>6167</v>
      </c>
      <c r="D14120" s="343" t="s">
        <v>3825</v>
      </c>
      <c r="E14120" s="752" t="s">
        <v>446</v>
      </c>
      <c r="F14120" s="752" t="s">
        <v>212</v>
      </c>
    </row>
    <row r="14121" spans="2:6" x14ac:dyDescent="0.35">
      <c r="B14121" s="752" t="s">
        <v>1700</v>
      </c>
      <c r="C14121" s="752">
        <v>6167</v>
      </c>
      <c r="D14121" s="343" t="s">
        <v>3824</v>
      </c>
      <c r="E14121" s="752" t="s">
        <v>446</v>
      </c>
      <c r="F14121" s="752" t="s">
        <v>212</v>
      </c>
    </row>
    <row r="14122" spans="2:6" x14ac:dyDescent="0.35">
      <c r="B14122" s="752" t="s">
        <v>1700</v>
      </c>
      <c r="C14122" s="752">
        <v>6167</v>
      </c>
      <c r="D14122" s="343" t="s">
        <v>3823</v>
      </c>
      <c r="E14122" s="752" t="s">
        <v>446</v>
      </c>
      <c r="F14122" s="752" t="s">
        <v>212</v>
      </c>
    </row>
    <row r="14123" spans="2:6" x14ac:dyDescent="0.35">
      <c r="B14123" s="752" t="s">
        <v>1700</v>
      </c>
      <c r="C14123" s="752">
        <v>6167</v>
      </c>
      <c r="D14123" s="343" t="s">
        <v>3822</v>
      </c>
      <c r="E14123" s="752" t="s">
        <v>446</v>
      </c>
      <c r="F14123" s="752" t="s">
        <v>212</v>
      </c>
    </row>
    <row r="14124" spans="2:6" x14ac:dyDescent="0.35">
      <c r="B14124" s="752" t="s">
        <v>1700</v>
      </c>
      <c r="C14124" s="752">
        <v>6167</v>
      </c>
      <c r="D14124" s="343" t="s">
        <v>3821</v>
      </c>
      <c r="E14124" s="752" t="s">
        <v>446</v>
      </c>
      <c r="F14124" s="752" t="s">
        <v>212</v>
      </c>
    </row>
    <row r="14125" spans="2:6" x14ac:dyDescent="0.35">
      <c r="B14125" s="752" t="s">
        <v>1700</v>
      </c>
      <c r="C14125" s="752">
        <v>6167</v>
      </c>
      <c r="D14125" s="343" t="s">
        <v>3820</v>
      </c>
      <c r="E14125" s="752" t="s">
        <v>446</v>
      </c>
      <c r="F14125" s="752" t="s">
        <v>212</v>
      </c>
    </row>
    <row r="14126" spans="2:6" x14ac:dyDescent="0.35">
      <c r="B14126" s="752" t="s">
        <v>1700</v>
      </c>
      <c r="C14126" s="752">
        <v>6167</v>
      </c>
      <c r="D14126" s="343" t="s">
        <v>3819</v>
      </c>
      <c r="E14126" s="752" t="s">
        <v>446</v>
      </c>
      <c r="F14126" s="752" t="s">
        <v>212</v>
      </c>
    </row>
    <row r="14127" spans="2:6" x14ac:dyDescent="0.35">
      <c r="B14127" s="752" t="s">
        <v>1700</v>
      </c>
      <c r="C14127" s="752">
        <v>6168</v>
      </c>
      <c r="D14127" s="343" t="s">
        <v>3818</v>
      </c>
      <c r="E14127" s="752" t="s">
        <v>446</v>
      </c>
      <c r="F14127" s="752" t="s">
        <v>212</v>
      </c>
    </row>
    <row r="14128" spans="2:6" x14ac:dyDescent="0.35">
      <c r="B14128" s="752" t="s">
        <v>1700</v>
      </c>
      <c r="C14128" s="752">
        <v>6168</v>
      </c>
      <c r="D14128" s="343" t="s">
        <v>3817</v>
      </c>
      <c r="E14128" s="752" t="s">
        <v>446</v>
      </c>
      <c r="F14128" s="752" t="s">
        <v>212</v>
      </c>
    </row>
    <row r="14129" spans="2:6" x14ac:dyDescent="0.35">
      <c r="B14129" s="752" t="s">
        <v>1700</v>
      </c>
      <c r="C14129" s="752">
        <v>6168</v>
      </c>
      <c r="D14129" s="343" t="s">
        <v>3816</v>
      </c>
      <c r="E14129" s="752" t="s">
        <v>446</v>
      </c>
      <c r="F14129" s="752" t="s">
        <v>1711</v>
      </c>
    </row>
    <row r="14130" spans="2:6" x14ac:dyDescent="0.35">
      <c r="B14130" s="752" t="s">
        <v>1700</v>
      </c>
      <c r="C14130" s="752">
        <v>6168</v>
      </c>
      <c r="D14130" s="343" t="s">
        <v>3815</v>
      </c>
      <c r="E14130" s="752" t="s">
        <v>446</v>
      </c>
      <c r="F14130" s="752" t="s">
        <v>212</v>
      </c>
    </row>
    <row r="14131" spans="2:6" x14ac:dyDescent="0.35">
      <c r="B14131" s="752" t="s">
        <v>1700</v>
      </c>
      <c r="C14131" s="752">
        <v>6168</v>
      </c>
      <c r="D14131" s="343" t="s">
        <v>3814</v>
      </c>
      <c r="E14131" s="752" t="s">
        <v>446</v>
      </c>
      <c r="F14131" s="752" t="s">
        <v>212</v>
      </c>
    </row>
    <row r="14132" spans="2:6" x14ac:dyDescent="0.35">
      <c r="B14132" s="752" t="s">
        <v>1700</v>
      </c>
      <c r="C14132" s="752">
        <v>6168</v>
      </c>
      <c r="D14132" s="343" t="s">
        <v>3813</v>
      </c>
      <c r="E14132" s="752" t="s">
        <v>446</v>
      </c>
      <c r="F14132" s="752" t="s">
        <v>212</v>
      </c>
    </row>
    <row r="14133" spans="2:6" x14ac:dyDescent="0.35">
      <c r="B14133" s="752" t="s">
        <v>1700</v>
      </c>
      <c r="C14133" s="752">
        <v>6168</v>
      </c>
      <c r="D14133" s="343" t="s">
        <v>3812</v>
      </c>
      <c r="E14133" s="752" t="s">
        <v>446</v>
      </c>
      <c r="F14133" s="752" t="s">
        <v>212</v>
      </c>
    </row>
    <row r="14134" spans="2:6" x14ac:dyDescent="0.35">
      <c r="B14134" s="752" t="s">
        <v>1700</v>
      </c>
      <c r="C14134" s="752">
        <v>6168</v>
      </c>
      <c r="D14134" s="343" t="s">
        <v>3811</v>
      </c>
      <c r="E14134" s="752" t="s">
        <v>446</v>
      </c>
      <c r="F14134" s="752" t="s">
        <v>212</v>
      </c>
    </row>
    <row r="14135" spans="2:6" x14ac:dyDescent="0.35">
      <c r="B14135" s="752" t="s">
        <v>1700</v>
      </c>
      <c r="C14135" s="752">
        <v>6169</v>
      </c>
      <c r="D14135" s="343" t="s">
        <v>3810</v>
      </c>
      <c r="E14135" s="752" t="s">
        <v>446</v>
      </c>
      <c r="F14135" s="752" t="s">
        <v>212</v>
      </c>
    </row>
    <row r="14136" spans="2:6" x14ac:dyDescent="0.35">
      <c r="B14136" s="752" t="s">
        <v>1700</v>
      </c>
      <c r="C14136" s="752">
        <v>6169</v>
      </c>
      <c r="D14136" s="343" t="s">
        <v>3809</v>
      </c>
      <c r="E14136" s="752" t="s">
        <v>446</v>
      </c>
      <c r="F14136" s="752" t="s">
        <v>212</v>
      </c>
    </row>
    <row r="14137" spans="2:6" x14ac:dyDescent="0.35">
      <c r="B14137" s="752" t="s">
        <v>1700</v>
      </c>
      <c r="C14137" s="752">
        <v>6169</v>
      </c>
      <c r="D14137" s="343" t="s">
        <v>3808</v>
      </c>
      <c r="E14137" s="752" t="s">
        <v>446</v>
      </c>
      <c r="F14137" s="752" t="s">
        <v>212</v>
      </c>
    </row>
    <row r="14138" spans="2:6" x14ac:dyDescent="0.35">
      <c r="B14138" s="752" t="s">
        <v>1700</v>
      </c>
      <c r="C14138" s="752">
        <v>6169</v>
      </c>
      <c r="D14138" s="343" t="s">
        <v>3807</v>
      </c>
      <c r="E14138" s="752" t="s">
        <v>446</v>
      </c>
      <c r="F14138" s="752" t="s">
        <v>212</v>
      </c>
    </row>
    <row r="14139" spans="2:6" x14ac:dyDescent="0.35">
      <c r="B14139" s="752" t="s">
        <v>1700</v>
      </c>
      <c r="C14139" s="752">
        <v>6170</v>
      </c>
      <c r="D14139" s="343" t="s">
        <v>3806</v>
      </c>
      <c r="E14139" s="752" t="s">
        <v>446</v>
      </c>
      <c r="F14139" s="752" t="s">
        <v>212</v>
      </c>
    </row>
    <row r="14140" spans="2:6" x14ac:dyDescent="0.35">
      <c r="B14140" s="752" t="s">
        <v>1700</v>
      </c>
      <c r="C14140" s="752">
        <v>6170</v>
      </c>
      <c r="D14140" s="343" t="s">
        <v>3805</v>
      </c>
      <c r="E14140" s="752" t="s">
        <v>446</v>
      </c>
      <c r="F14140" s="752" t="s">
        <v>212</v>
      </c>
    </row>
    <row r="14141" spans="2:6" x14ac:dyDescent="0.35">
      <c r="B14141" s="752" t="s">
        <v>1700</v>
      </c>
      <c r="C14141" s="752">
        <v>6171</v>
      </c>
      <c r="D14141" s="343" t="s">
        <v>3804</v>
      </c>
      <c r="E14141" s="752" t="s">
        <v>446</v>
      </c>
      <c r="F14141" s="752" t="s">
        <v>212</v>
      </c>
    </row>
    <row r="14142" spans="2:6" x14ac:dyDescent="0.35">
      <c r="B14142" s="752" t="s">
        <v>1700</v>
      </c>
      <c r="C14142" s="752">
        <v>6172</v>
      </c>
      <c r="D14142" s="343" t="s">
        <v>3803</v>
      </c>
      <c r="E14142" s="752" t="s">
        <v>446</v>
      </c>
      <c r="F14142" s="752" t="s">
        <v>212</v>
      </c>
    </row>
    <row r="14143" spans="2:6" x14ac:dyDescent="0.35">
      <c r="B14143" s="752" t="s">
        <v>1700</v>
      </c>
      <c r="C14143" s="752">
        <v>6173</v>
      </c>
      <c r="D14143" s="343" t="s">
        <v>3802</v>
      </c>
      <c r="E14143" s="752" t="s">
        <v>446</v>
      </c>
      <c r="F14143" s="752" t="s">
        <v>212</v>
      </c>
    </row>
    <row r="14144" spans="2:6" x14ac:dyDescent="0.35">
      <c r="B14144" s="752" t="s">
        <v>1700</v>
      </c>
      <c r="C14144" s="752">
        <v>6174</v>
      </c>
      <c r="D14144" s="343" t="s">
        <v>3801</v>
      </c>
      <c r="E14144" s="752" t="s">
        <v>446</v>
      </c>
      <c r="F14144" s="752" t="s">
        <v>212</v>
      </c>
    </row>
    <row r="14145" spans="2:6" x14ac:dyDescent="0.35">
      <c r="B14145" s="752" t="s">
        <v>1700</v>
      </c>
      <c r="C14145" s="752">
        <v>6175</v>
      </c>
      <c r="D14145" s="343" t="s">
        <v>3800</v>
      </c>
      <c r="E14145" s="752" t="s">
        <v>446</v>
      </c>
      <c r="F14145" s="752" t="s">
        <v>212</v>
      </c>
    </row>
    <row r="14146" spans="2:6" x14ac:dyDescent="0.35">
      <c r="B14146" s="752" t="s">
        <v>1700</v>
      </c>
      <c r="C14146" s="752">
        <v>6176</v>
      </c>
      <c r="D14146" s="343" t="s">
        <v>3799</v>
      </c>
      <c r="E14146" s="752" t="s">
        <v>446</v>
      </c>
      <c r="F14146" s="752" t="s">
        <v>212</v>
      </c>
    </row>
    <row r="14147" spans="2:6" x14ac:dyDescent="0.35">
      <c r="B14147" s="752" t="s">
        <v>1700</v>
      </c>
      <c r="C14147" s="752">
        <v>6180</v>
      </c>
      <c r="D14147" s="343" t="s">
        <v>3798</v>
      </c>
      <c r="E14147" s="752" t="s">
        <v>446</v>
      </c>
      <c r="F14147" s="752" t="s">
        <v>1711</v>
      </c>
    </row>
    <row r="14148" spans="2:6" x14ac:dyDescent="0.35">
      <c r="B14148" s="752" t="s">
        <v>1700</v>
      </c>
      <c r="C14148" s="752">
        <v>6180</v>
      </c>
      <c r="D14148" s="343" t="s">
        <v>1801</v>
      </c>
      <c r="E14148" s="752" t="s">
        <v>446</v>
      </c>
      <c r="F14148" s="752" t="s">
        <v>1711</v>
      </c>
    </row>
    <row r="14149" spans="2:6" x14ac:dyDescent="0.35">
      <c r="B14149" s="752" t="s">
        <v>1700</v>
      </c>
      <c r="C14149" s="752">
        <v>6181</v>
      </c>
      <c r="D14149" s="343" t="s">
        <v>3797</v>
      </c>
      <c r="E14149" s="752" t="s">
        <v>446</v>
      </c>
      <c r="F14149" s="752" t="s">
        <v>212</v>
      </c>
    </row>
    <row r="14150" spans="2:6" x14ac:dyDescent="0.35">
      <c r="B14150" s="752" t="s">
        <v>1700</v>
      </c>
      <c r="C14150" s="752">
        <v>6182</v>
      </c>
      <c r="D14150" s="343" t="s">
        <v>3796</v>
      </c>
      <c r="E14150" s="752" t="s">
        <v>446</v>
      </c>
      <c r="F14150" s="752" t="s">
        <v>1711</v>
      </c>
    </row>
    <row r="14151" spans="2:6" x14ac:dyDescent="0.35">
      <c r="B14151" s="752" t="s">
        <v>1700</v>
      </c>
      <c r="C14151" s="752">
        <v>6207</v>
      </c>
      <c r="D14151" s="343" t="s">
        <v>3795</v>
      </c>
      <c r="E14151" s="752" t="s">
        <v>446</v>
      </c>
      <c r="F14151" s="752" t="s">
        <v>1698</v>
      </c>
    </row>
    <row r="14152" spans="2:6" x14ac:dyDescent="0.35">
      <c r="B14152" s="752" t="s">
        <v>1700</v>
      </c>
      <c r="C14152" s="752">
        <v>6207</v>
      </c>
      <c r="D14152" s="343" t="s">
        <v>3794</v>
      </c>
      <c r="E14152" s="752" t="s">
        <v>446</v>
      </c>
      <c r="F14152" s="752" t="s">
        <v>1698</v>
      </c>
    </row>
    <row r="14153" spans="2:6" x14ac:dyDescent="0.35">
      <c r="B14153" s="752" t="s">
        <v>1700</v>
      </c>
      <c r="C14153" s="752">
        <v>6207</v>
      </c>
      <c r="D14153" s="343" t="s">
        <v>3793</v>
      </c>
      <c r="E14153" s="752" t="s">
        <v>446</v>
      </c>
      <c r="F14153" s="752" t="s">
        <v>1711</v>
      </c>
    </row>
    <row r="14154" spans="2:6" x14ac:dyDescent="0.35">
      <c r="B14154" s="752" t="s">
        <v>1700</v>
      </c>
      <c r="C14154" s="752">
        <v>6207</v>
      </c>
      <c r="D14154" s="343" t="s">
        <v>3792</v>
      </c>
      <c r="E14154" s="752" t="s">
        <v>446</v>
      </c>
      <c r="F14154" s="752" t="s">
        <v>1698</v>
      </c>
    </row>
    <row r="14155" spans="2:6" x14ac:dyDescent="0.35">
      <c r="B14155" s="752" t="s">
        <v>1700</v>
      </c>
      <c r="C14155" s="752">
        <v>6207</v>
      </c>
      <c r="D14155" s="343" t="s">
        <v>3791</v>
      </c>
      <c r="E14155" s="752" t="s">
        <v>446</v>
      </c>
      <c r="F14155" s="752" t="s">
        <v>1698</v>
      </c>
    </row>
    <row r="14156" spans="2:6" x14ac:dyDescent="0.35">
      <c r="B14156" s="752" t="s">
        <v>1700</v>
      </c>
      <c r="C14156" s="752">
        <v>6208</v>
      </c>
      <c r="D14156" s="343" t="s">
        <v>3790</v>
      </c>
      <c r="E14156" s="752" t="s">
        <v>446</v>
      </c>
      <c r="F14156" s="752" t="s">
        <v>1698</v>
      </c>
    </row>
    <row r="14157" spans="2:6" x14ac:dyDescent="0.35">
      <c r="B14157" s="752" t="s">
        <v>1700</v>
      </c>
      <c r="C14157" s="752">
        <v>6208</v>
      </c>
      <c r="D14157" s="343" t="s">
        <v>3789</v>
      </c>
      <c r="E14157" s="752" t="s">
        <v>446</v>
      </c>
      <c r="F14157" s="752" t="s">
        <v>1698</v>
      </c>
    </row>
    <row r="14158" spans="2:6" x14ac:dyDescent="0.35">
      <c r="B14158" s="752" t="s">
        <v>1700</v>
      </c>
      <c r="C14158" s="752">
        <v>6208</v>
      </c>
      <c r="D14158" s="343" t="s">
        <v>3788</v>
      </c>
      <c r="E14158" s="752" t="s">
        <v>446</v>
      </c>
      <c r="F14158" s="752" t="s">
        <v>1698</v>
      </c>
    </row>
    <row r="14159" spans="2:6" x14ac:dyDescent="0.35">
      <c r="B14159" s="752" t="s">
        <v>1700</v>
      </c>
      <c r="C14159" s="752">
        <v>6208</v>
      </c>
      <c r="D14159" s="343" t="s">
        <v>3787</v>
      </c>
      <c r="E14159" s="752" t="s">
        <v>446</v>
      </c>
      <c r="F14159" s="752" t="s">
        <v>1698</v>
      </c>
    </row>
    <row r="14160" spans="2:6" x14ac:dyDescent="0.35">
      <c r="B14160" s="752" t="s">
        <v>1700</v>
      </c>
      <c r="C14160" s="752">
        <v>6208</v>
      </c>
      <c r="D14160" s="343" t="s">
        <v>3786</v>
      </c>
      <c r="E14160" s="752" t="s">
        <v>446</v>
      </c>
      <c r="F14160" s="752" t="s">
        <v>1711</v>
      </c>
    </row>
    <row r="14161" spans="2:6" x14ac:dyDescent="0.35">
      <c r="B14161" s="752" t="s">
        <v>1700</v>
      </c>
      <c r="C14161" s="752">
        <v>6208</v>
      </c>
      <c r="D14161" s="343" t="s">
        <v>3785</v>
      </c>
      <c r="E14161" s="752" t="s">
        <v>446</v>
      </c>
      <c r="F14161" s="752" t="s">
        <v>1698</v>
      </c>
    </row>
    <row r="14162" spans="2:6" x14ac:dyDescent="0.35">
      <c r="B14162" s="752" t="s">
        <v>1700</v>
      </c>
      <c r="C14162" s="752">
        <v>6208</v>
      </c>
      <c r="D14162" s="343" t="s">
        <v>3784</v>
      </c>
      <c r="E14162" s="752" t="s">
        <v>446</v>
      </c>
      <c r="F14162" s="752" t="s">
        <v>1711</v>
      </c>
    </row>
    <row r="14163" spans="2:6" x14ac:dyDescent="0.35">
      <c r="B14163" s="752" t="s">
        <v>1700</v>
      </c>
      <c r="C14163" s="752">
        <v>6208</v>
      </c>
      <c r="D14163" s="343" t="s">
        <v>3783</v>
      </c>
      <c r="E14163" s="752" t="s">
        <v>446</v>
      </c>
      <c r="F14163" s="752" t="s">
        <v>1698</v>
      </c>
    </row>
    <row r="14164" spans="2:6" x14ac:dyDescent="0.35">
      <c r="B14164" s="752" t="s">
        <v>1700</v>
      </c>
      <c r="C14164" s="752">
        <v>6208</v>
      </c>
      <c r="D14164" s="343" t="s">
        <v>2102</v>
      </c>
      <c r="E14164" s="752" t="s">
        <v>446</v>
      </c>
      <c r="F14164" s="752" t="s">
        <v>1711</v>
      </c>
    </row>
    <row r="14165" spans="2:6" x14ac:dyDescent="0.35">
      <c r="B14165" s="752" t="s">
        <v>1700</v>
      </c>
      <c r="C14165" s="752">
        <v>6208</v>
      </c>
      <c r="D14165" s="343" t="s">
        <v>3782</v>
      </c>
      <c r="E14165" s="752" t="s">
        <v>446</v>
      </c>
      <c r="F14165" s="752" t="s">
        <v>1711</v>
      </c>
    </row>
    <row r="14166" spans="2:6" x14ac:dyDescent="0.35">
      <c r="B14166" s="752" t="s">
        <v>1700</v>
      </c>
      <c r="C14166" s="752">
        <v>6208</v>
      </c>
      <c r="D14166" s="343" t="s">
        <v>3781</v>
      </c>
      <c r="E14166" s="752" t="s">
        <v>446</v>
      </c>
      <c r="F14166" s="752" t="s">
        <v>1698</v>
      </c>
    </row>
    <row r="14167" spans="2:6" x14ac:dyDescent="0.35">
      <c r="B14167" s="752" t="s">
        <v>1700</v>
      </c>
      <c r="C14167" s="752">
        <v>6209</v>
      </c>
      <c r="D14167" s="343" t="s">
        <v>3780</v>
      </c>
      <c r="E14167" s="752" t="s">
        <v>446</v>
      </c>
      <c r="F14167" s="752" t="s">
        <v>212</v>
      </c>
    </row>
    <row r="14168" spans="2:6" x14ac:dyDescent="0.35">
      <c r="B14168" s="752" t="s">
        <v>1700</v>
      </c>
      <c r="C14168" s="752">
        <v>6209</v>
      </c>
      <c r="D14168" s="343" t="s">
        <v>3779</v>
      </c>
      <c r="E14168" s="752" t="s">
        <v>446</v>
      </c>
      <c r="F14168" s="752" t="s">
        <v>1711</v>
      </c>
    </row>
    <row r="14169" spans="2:6" x14ac:dyDescent="0.35">
      <c r="B14169" s="752" t="s">
        <v>1700</v>
      </c>
      <c r="C14169" s="752">
        <v>6210</v>
      </c>
      <c r="D14169" s="343" t="s">
        <v>3778</v>
      </c>
      <c r="E14169" s="752" t="s">
        <v>446</v>
      </c>
      <c r="F14169" s="752" t="s">
        <v>212</v>
      </c>
    </row>
    <row r="14170" spans="2:6" x14ac:dyDescent="0.35">
      <c r="B14170" s="752" t="s">
        <v>1700</v>
      </c>
      <c r="C14170" s="752">
        <v>6210</v>
      </c>
      <c r="D14170" s="343" t="s">
        <v>3777</v>
      </c>
      <c r="E14170" s="752" t="s">
        <v>446</v>
      </c>
      <c r="F14170" s="752" t="s">
        <v>212</v>
      </c>
    </row>
    <row r="14171" spans="2:6" x14ac:dyDescent="0.35">
      <c r="B14171" s="752" t="s">
        <v>1700</v>
      </c>
      <c r="C14171" s="752">
        <v>6210</v>
      </c>
      <c r="D14171" s="343" t="s">
        <v>3776</v>
      </c>
      <c r="E14171" s="752" t="s">
        <v>446</v>
      </c>
      <c r="F14171" s="752" t="s">
        <v>212</v>
      </c>
    </row>
    <row r="14172" spans="2:6" x14ac:dyDescent="0.35">
      <c r="B14172" s="752" t="s">
        <v>1700</v>
      </c>
      <c r="C14172" s="752">
        <v>6210</v>
      </c>
      <c r="D14172" s="343" t="s">
        <v>3775</v>
      </c>
      <c r="E14172" s="752" t="s">
        <v>446</v>
      </c>
      <c r="F14172" s="752" t="s">
        <v>212</v>
      </c>
    </row>
    <row r="14173" spans="2:6" x14ac:dyDescent="0.35">
      <c r="B14173" s="752" t="s">
        <v>1700</v>
      </c>
      <c r="C14173" s="752">
        <v>6210</v>
      </c>
      <c r="D14173" s="343" t="s">
        <v>3774</v>
      </c>
      <c r="E14173" s="752" t="s">
        <v>446</v>
      </c>
      <c r="F14173" s="752" t="s">
        <v>212</v>
      </c>
    </row>
    <row r="14174" spans="2:6" x14ac:dyDescent="0.35">
      <c r="B14174" s="752" t="s">
        <v>1700</v>
      </c>
      <c r="C14174" s="752">
        <v>6210</v>
      </c>
      <c r="D14174" s="343" t="s">
        <v>3773</v>
      </c>
      <c r="E14174" s="752" t="s">
        <v>446</v>
      </c>
      <c r="F14174" s="752" t="s">
        <v>212</v>
      </c>
    </row>
    <row r="14175" spans="2:6" x14ac:dyDescent="0.35">
      <c r="B14175" s="752" t="s">
        <v>1700</v>
      </c>
      <c r="C14175" s="752">
        <v>6210</v>
      </c>
      <c r="D14175" s="343" t="s">
        <v>3772</v>
      </c>
      <c r="E14175" s="752" t="s">
        <v>446</v>
      </c>
      <c r="F14175" s="752" t="s">
        <v>212</v>
      </c>
    </row>
    <row r="14176" spans="2:6" x14ac:dyDescent="0.35">
      <c r="B14176" s="752" t="s">
        <v>1700</v>
      </c>
      <c r="C14176" s="752">
        <v>6210</v>
      </c>
      <c r="D14176" s="343" t="s">
        <v>3771</v>
      </c>
      <c r="E14176" s="752" t="s">
        <v>446</v>
      </c>
      <c r="F14176" s="752" t="s">
        <v>212</v>
      </c>
    </row>
    <row r="14177" spans="2:6" x14ac:dyDescent="0.35">
      <c r="B14177" s="752" t="s">
        <v>1700</v>
      </c>
      <c r="C14177" s="752">
        <v>6210</v>
      </c>
      <c r="D14177" s="343" t="s">
        <v>3770</v>
      </c>
      <c r="E14177" s="752" t="s">
        <v>446</v>
      </c>
      <c r="F14177" s="752" t="s">
        <v>212</v>
      </c>
    </row>
    <row r="14178" spans="2:6" x14ac:dyDescent="0.35">
      <c r="B14178" s="752" t="s">
        <v>1700</v>
      </c>
      <c r="C14178" s="752">
        <v>6210</v>
      </c>
      <c r="D14178" s="343" t="s">
        <v>3769</v>
      </c>
      <c r="E14178" s="752" t="s">
        <v>446</v>
      </c>
      <c r="F14178" s="752" t="s">
        <v>212</v>
      </c>
    </row>
    <row r="14179" spans="2:6" x14ac:dyDescent="0.35">
      <c r="B14179" s="752" t="s">
        <v>1700</v>
      </c>
      <c r="C14179" s="752">
        <v>6210</v>
      </c>
      <c r="D14179" s="343" t="s">
        <v>3768</v>
      </c>
      <c r="E14179" s="752" t="s">
        <v>446</v>
      </c>
      <c r="F14179" s="752" t="s">
        <v>212</v>
      </c>
    </row>
    <row r="14180" spans="2:6" x14ac:dyDescent="0.35">
      <c r="B14180" s="752" t="s">
        <v>1700</v>
      </c>
      <c r="C14180" s="752">
        <v>6210</v>
      </c>
      <c r="D14180" s="343" t="s">
        <v>3767</v>
      </c>
      <c r="E14180" s="752" t="s">
        <v>446</v>
      </c>
      <c r="F14180" s="752" t="s">
        <v>212</v>
      </c>
    </row>
    <row r="14181" spans="2:6" x14ac:dyDescent="0.35">
      <c r="B14181" s="752" t="s">
        <v>1700</v>
      </c>
      <c r="C14181" s="752">
        <v>6210</v>
      </c>
      <c r="D14181" s="343" t="s">
        <v>3766</v>
      </c>
      <c r="E14181" s="752" t="s">
        <v>446</v>
      </c>
      <c r="F14181" s="752" t="s">
        <v>212</v>
      </c>
    </row>
    <row r="14182" spans="2:6" x14ac:dyDescent="0.35">
      <c r="B14182" s="752" t="s">
        <v>1700</v>
      </c>
      <c r="C14182" s="752">
        <v>6210</v>
      </c>
      <c r="D14182" s="343" t="s">
        <v>3765</v>
      </c>
      <c r="E14182" s="752" t="s">
        <v>446</v>
      </c>
      <c r="F14182" s="752" t="s">
        <v>212</v>
      </c>
    </row>
    <row r="14183" spans="2:6" x14ac:dyDescent="0.35">
      <c r="B14183" s="752" t="s">
        <v>1700</v>
      </c>
      <c r="C14183" s="752">
        <v>6210</v>
      </c>
      <c r="D14183" s="343" t="s">
        <v>3764</v>
      </c>
      <c r="E14183" s="752" t="s">
        <v>446</v>
      </c>
      <c r="F14183" s="752" t="s">
        <v>212</v>
      </c>
    </row>
    <row r="14184" spans="2:6" x14ac:dyDescent="0.35">
      <c r="B14184" s="752" t="s">
        <v>1700</v>
      </c>
      <c r="C14184" s="752">
        <v>6211</v>
      </c>
      <c r="D14184" s="343" t="s">
        <v>3763</v>
      </c>
      <c r="E14184" s="752" t="s">
        <v>446</v>
      </c>
      <c r="F14184" s="752" t="s">
        <v>212</v>
      </c>
    </row>
    <row r="14185" spans="2:6" x14ac:dyDescent="0.35">
      <c r="B14185" s="752" t="s">
        <v>1700</v>
      </c>
      <c r="C14185" s="752">
        <v>6211</v>
      </c>
      <c r="D14185" s="343" t="s">
        <v>3762</v>
      </c>
      <c r="E14185" s="752" t="s">
        <v>446</v>
      </c>
      <c r="F14185" s="752" t="s">
        <v>212</v>
      </c>
    </row>
    <row r="14186" spans="2:6" x14ac:dyDescent="0.35">
      <c r="B14186" s="752" t="s">
        <v>1700</v>
      </c>
      <c r="C14186" s="752">
        <v>6211</v>
      </c>
      <c r="D14186" s="343" t="s">
        <v>3761</v>
      </c>
      <c r="E14186" s="752" t="s">
        <v>446</v>
      </c>
      <c r="F14186" s="752" t="s">
        <v>212</v>
      </c>
    </row>
    <row r="14187" spans="2:6" x14ac:dyDescent="0.35">
      <c r="B14187" s="752" t="s">
        <v>1700</v>
      </c>
      <c r="C14187" s="752">
        <v>6211</v>
      </c>
      <c r="D14187" s="343" t="s">
        <v>3760</v>
      </c>
      <c r="E14187" s="752" t="s">
        <v>446</v>
      </c>
      <c r="F14187" s="752" t="s">
        <v>212</v>
      </c>
    </row>
    <row r="14188" spans="2:6" x14ac:dyDescent="0.35">
      <c r="B14188" s="752" t="s">
        <v>1700</v>
      </c>
      <c r="C14188" s="752">
        <v>6213</v>
      </c>
      <c r="D14188" s="343" t="s">
        <v>3759</v>
      </c>
      <c r="E14188" s="752" t="s">
        <v>446</v>
      </c>
      <c r="F14188" s="752" t="s">
        <v>1698</v>
      </c>
    </row>
    <row r="14189" spans="2:6" x14ac:dyDescent="0.35">
      <c r="B14189" s="752" t="s">
        <v>1700</v>
      </c>
      <c r="C14189" s="752">
        <v>6213</v>
      </c>
      <c r="D14189" s="343" t="s">
        <v>3758</v>
      </c>
      <c r="E14189" s="752" t="s">
        <v>446</v>
      </c>
      <c r="F14189" s="752" t="s">
        <v>1698</v>
      </c>
    </row>
    <row r="14190" spans="2:6" x14ac:dyDescent="0.35">
      <c r="B14190" s="752" t="s">
        <v>1700</v>
      </c>
      <c r="C14190" s="752">
        <v>6213</v>
      </c>
      <c r="D14190" s="343" t="s">
        <v>3757</v>
      </c>
      <c r="E14190" s="752" t="s">
        <v>446</v>
      </c>
      <c r="F14190" s="752" t="s">
        <v>1698</v>
      </c>
    </row>
    <row r="14191" spans="2:6" x14ac:dyDescent="0.35">
      <c r="B14191" s="752" t="s">
        <v>1700</v>
      </c>
      <c r="C14191" s="752">
        <v>6213</v>
      </c>
      <c r="D14191" s="343" t="s">
        <v>3756</v>
      </c>
      <c r="E14191" s="752" t="s">
        <v>446</v>
      </c>
      <c r="F14191" s="752" t="s">
        <v>1698</v>
      </c>
    </row>
    <row r="14192" spans="2:6" x14ac:dyDescent="0.35">
      <c r="B14192" s="752" t="s">
        <v>1700</v>
      </c>
      <c r="C14192" s="752">
        <v>6213</v>
      </c>
      <c r="D14192" s="343" t="s">
        <v>3755</v>
      </c>
      <c r="E14192" s="752" t="s">
        <v>446</v>
      </c>
      <c r="F14192" s="752" t="s">
        <v>1698</v>
      </c>
    </row>
    <row r="14193" spans="2:6" x14ac:dyDescent="0.35">
      <c r="B14193" s="752" t="s">
        <v>1700</v>
      </c>
      <c r="C14193" s="752">
        <v>6213</v>
      </c>
      <c r="D14193" s="343" t="s">
        <v>3754</v>
      </c>
      <c r="E14193" s="752" t="s">
        <v>446</v>
      </c>
      <c r="F14193" s="752" t="s">
        <v>1698</v>
      </c>
    </row>
    <row r="14194" spans="2:6" x14ac:dyDescent="0.35">
      <c r="B14194" s="752" t="s">
        <v>1700</v>
      </c>
      <c r="C14194" s="752">
        <v>6213</v>
      </c>
      <c r="D14194" s="343" t="s">
        <v>3753</v>
      </c>
      <c r="E14194" s="752" t="s">
        <v>446</v>
      </c>
      <c r="F14194" s="752" t="s">
        <v>1698</v>
      </c>
    </row>
    <row r="14195" spans="2:6" x14ac:dyDescent="0.35">
      <c r="B14195" s="752" t="s">
        <v>1700</v>
      </c>
      <c r="C14195" s="752">
        <v>6214</v>
      </c>
      <c r="D14195" s="343" t="s">
        <v>3752</v>
      </c>
      <c r="E14195" s="752" t="s">
        <v>446</v>
      </c>
      <c r="F14195" s="752" t="s">
        <v>1698</v>
      </c>
    </row>
    <row r="14196" spans="2:6" x14ac:dyDescent="0.35">
      <c r="B14196" s="752" t="s">
        <v>1700</v>
      </c>
      <c r="C14196" s="752">
        <v>6214</v>
      </c>
      <c r="D14196" s="343" t="s">
        <v>3751</v>
      </c>
      <c r="E14196" s="752" t="s">
        <v>446</v>
      </c>
      <c r="F14196" s="752" t="s">
        <v>1698</v>
      </c>
    </row>
    <row r="14197" spans="2:6" x14ac:dyDescent="0.35">
      <c r="B14197" s="752" t="s">
        <v>1700</v>
      </c>
      <c r="C14197" s="752">
        <v>6214</v>
      </c>
      <c r="D14197" s="343" t="s">
        <v>3750</v>
      </c>
      <c r="E14197" s="752" t="s">
        <v>446</v>
      </c>
      <c r="F14197" s="752" t="s">
        <v>1698</v>
      </c>
    </row>
    <row r="14198" spans="2:6" x14ac:dyDescent="0.35">
      <c r="B14198" s="752" t="s">
        <v>1700</v>
      </c>
      <c r="C14198" s="752">
        <v>6215</v>
      </c>
      <c r="D14198" s="343" t="s">
        <v>3749</v>
      </c>
      <c r="E14198" s="752" t="s">
        <v>446</v>
      </c>
      <c r="F14198" s="752" t="s">
        <v>1698</v>
      </c>
    </row>
    <row r="14199" spans="2:6" x14ac:dyDescent="0.35">
      <c r="B14199" s="752" t="s">
        <v>1700</v>
      </c>
      <c r="C14199" s="752">
        <v>6215</v>
      </c>
      <c r="D14199" s="343" t="s">
        <v>3748</v>
      </c>
      <c r="E14199" s="752" t="s">
        <v>446</v>
      </c>
      <c r="F14199" s="752" t="s">
        <v>1698</v>
      </c>
    </row>
    <row r="14200" spans="2:6" x14ac:dyDescent="0.35">
      <c r="B14200" s="752" t="s">
        <v>1700</v>
      </c>
      <c r="C14200" s="752">
        <v>6215</v>
      </c>
      <c r="D14200" s="343" t="s">
        <v>3747</v>
      </c>
      <c r="E14200" s="752" t="s">
        <v>446</v>
      </c>
      <c r="F14200" s="752" t="s">
        <v>1698</v>
      </c>
    </row>
    <row r="14201" spans="2:6" x14ac:dyDescent="0.35">
      <c r="B14201" s="752" t="s">
        <v>1700</v>
      </c>
      <c r="C14201" s="752">
        <v>6215</v>
      </c>
      <c r="D14201" s="343" t="s">
        <v>3746</v>
      </c>
      <c r="E14201" s="752" t="s">
        <v>446</v>
      </c>
      <c r="F14201" s="752" t="s">
        <v>1698</v>
      </c>
    </row>
    <row r="14202" spans="2:6" x14ac:dyDescent="0.35">
      <c r="B14202" s="752" t="s">
        <v>1700</v>
      </c>
      <c r="C14202" s="752">
        <v>6215</v>
      </c>
      <c r="D14202" s="343" t="s">
        <v>3745</v>
      </c>
      <c r="E14202" s="752" t="s">
        <v>446</v>
      </c>
      <c r="F14202" s="752" t="s">
        <v>1698</v>
      </c>
    </row>
    <row r="14203" spans="2:6" x14ac:dyDescent="0.35">
      <c r="B14203" s="752" t="s">
        <v>1700</v>
      </c>
      <c r="C14203" s="752">
        <v>6215</v>
      </c>
      <c r="D14203" s="343" t="s">
        <v>3744</v>
      </c>
      <c r="E14203" s="752" t="s">
        <v>446</v>
      </c>
      <c r="F14203" s="752" t="s">
        <v>1698</v>
      </c>
    </row>
    <row r="14204" spans="2:6" x14ac:dyDescent="0.35">
      <c r="B14204" s="752" t="s">
        <v>1700</v>
      </c>
      <c r="C14204" s="752">
        <v>6218</v>
      </c>
      <c r="D14204" s="343" t="s">
        <v>3743</v>
      </c>
      <c r="E14204" s="752" t="s">
        <v>446</v>
      </c>
      <c r="F14204" s="752" t="s">
        <v>1698</v>
      </c>
    </row>
    <row r="14205" spans="2:6" x14ac:dyDescent="0.35">
      <c r="B14205" s="752" t="s">
        <v>1700</v>
      </c>
      <c r="C14205" s="752">
        <v>6219</v>
      </c>
      <c r="D14205" s="343" t="s">
        <v>3742</v>
      </c>
      <c r="E14205" s="752" t="s">
        <v>446</v>
      </c>
      <c r="F14205" s="752" t="s">
        <v>1698</v>
      </c>
    </row>
    <row r="14206" spans="2:6" x14ac:dyDescent="0.35">
      <c r="B14206" s="752" t="s">
        <v>1700</v>
      </c>
      <c r="C14206" s="752">
        <v>6220</v>
      </c>
      <c r="D14206" s="343" t="s">
        <v>3741</v>
      </c>
      <c r="E14206" s="752" t="s">
        <v>446</v>
      </c>
      <c r="F14206" s="752" t="s">
        <v>1698</v>
      </c>
    </row>
    <row r="14207" spans="2:6" x14ac:dyDescent="0.35">
      <c r="B14207" s="752" t="s">
        <v>1700</v>
      </c>
      <c r="C14207" s="752">
        <v>6220</v>
      </c>
      <c r="D14207" s="343" t="s">
        <v>3740</v>
      </c>
      <c r="E14207" s="752" t="s">
        <v>446</v>
      </c>
      <c r="F14207" s="752" t="s">
        <v>1698</v>
      </c>
    </row>
    <row r="14208" spans="2:6" x14ac:dyDescent="0.35">
      <c r="B14208" s="752" t="s">
        <v>1700</v>
      </c>
      <c r="C14208" s="752">
        <v>6220</v>
      </c>
      <c r="D14208" s="343" t="s">
        <v>3739</v>
      </c>
      <c r="E14208" s="752" t="s">
        <v>446</v>
      </c>
      <c r="F14208" s="752" t="s">
        <v>1698</v>
      </c>
    </row>
    <row r="14209" spans="2:6" x14ac:dyDescent="0.35">
      <c r="B14209" s="752" t="s">
        <v>1700</v>
      </c>
      <c r="C14209" s="752">
        <v>6220</v>
      </c>
      <c r="D14209" s="343" t="s">
        <v>3738</v>
      </c>
      <c r="E14209" s="752" t="s">
        <v>446</v>
      </c>
      <c r="F14209" s="752" t="s">
        <v>1698</v>
      </c>
    </row>
    <row r="14210" spans="2:6" x14ac:dyDescent="0.35">
      <c r="B14210" s="752" t="s">
        <v>1700</v>
      </c>
      <c r="C14210" s="752">
        <v>6220</v>
      </c>
      <c r="D14210" s="343" t="s">
        <v>3737</v>
      </c>
      <c r="E14210" s="752" t="s">
        <v>446</v>
      </c>
      <c r="F14210" s="752" t="s">
        <v>1698</v>
      </c>
    </row>
    <row r="14211" spans="2:6" x14ac:dyDescent="0.35">
      <c r="B14211" s="752" t="s">
        <v>1700</v>
      </c>
      <c r="C14211" s="752">
        <v>6221</v>
      </c>
      <c r="D14211" s="343" t="s">
        <v>2437</v>
      </c>
      <c r="E14211" s="752" t="s">
        <v>446</v>
      </c>
      <c r="F14211" s="752" t="s">
        <v>1698</v>
      </c>
    </row>
    <row r="14212" spans="2:6" x14ac:dyDescent="0.35">
      <c r="B14212" s="752" t="s">
        <v>1700</v>
      </c>
      <c r="C14212" s="752">
        <v>6221</v>
      </c>
      <c r="D14212" s="343" t="s">
        <v>3736</v>
      </c>
      <c r="E14212" s="752" t="s">
        <v>446</v>
      </c>
      <c r="F14212" s="752" t="s">
        <v>1698</v>
      </c>
    </row>
    <row r="14213" spans="2:6" x14ac:dyDescent="0.35">
      <c r="B14213" s="752" t="s">
        <v>1700</v>
      </c>
      <c r="C14213" s="752">
        <v>6223</v>
      </c>
      <c r="D14213" s="343" t="s">
        <v>3735</v>
      </c>
      <c r="E14213" s="752" t="s">
        <v>446</v>
      </c>
      <c r="F14213" s="752" t="s">
        <v>1698</v>
      </c>
    </row>
    <row r="14214" spans="2:6" x14ac:dyDescent="0.35">
      <c r="B14214" s="752" t="s">
        <v>1700</v>
      </c>
      <c r="C14214" s="752">
        <v>6224</v>
      </c>
      <c r="D14214" s="343" t="s">
        <v>3734</v>
      </c>
      <c r="E14214" s="752" t="s">
        <v>446</v>
      </c>
      <c r="F14214" s="752" t="s">
        <v>1698</v>
      </c>
    </row>
    <row r="14215" spans="2:6" x14ac:dyDescent="0.35">
      <c r="B14215" s="752" t="s">
        <v>1700</v>
      </c>
      <c r="C14215" s="752">
        <v>6224</v>
      </c>
      <c r="D14215" s="343" t="s">
        <v>3733</v>
      </c>
      <c r="E14215" s="752" t="s">
        <v>446</v>
      </c>
      <c r="F14215" s="752" t="s">
        <v>1698</v>
      </c>
    </row>
    <row r="14216" spans="2:6" x14ac:dyDescent="0.35">
      <c r="B14216" s="752" t="s">
        <v>1700</v>
      </c>
      <c r="C14216" s="752">
        <v>6225</v>
      </c>
      <c r="D14216" s="343" t="s">
        <v>3732</v>
      </c>
      <c r="E14216" s="752" t="s">
        <v>446</v>
      </c>
      <c r="F14216" s="752" t="s">
        <v>222</v>
      </c>
    </row>
    <row r="14217" spans="2:6" x14ac:dyDescent="0.35">
      <c r="B14217" s="752" t="s">
        <v>1700</v>
      </c>
      <c r="C14217" s="752">
        <v>6225</v>
      </c>
      <c r="D14217" s="343" t="s">
        <v>3731</v>
      </c>
      <c r="E14217" s="752" t="s">
        <v>446</v>
      </c>
      <c r="F14217" s="752" t="s">
        <v>222</v>
      </c>
    </row>
    <row r="14218" spans="2:6" x14ac:dyDescent="0.35">
      <c r="B14218" s="752" t="s">
        <v>1700</v>
      </c>
      <c r="C14218" s="752">
        <v>6225</v>
      </c>
      <c r="D14218" s="343" t="s">
        <v>3730</v>
      </c>
      <c r="E14218" s="752" t="s">
        <v>446</v>
      </c>
      <c r="F14218" s="752" t="s">
        <v>222</v>
      </c>
    </row>
    <row r="14219" spans="2:6" x14ac:dyDescent="0.35">
      <c r="B14219" s="752" t="s">
        <v>1700</v>
      </c>
      <c r="C14219" s="752">
        <v>6225</v>
      </c>
      <c r="D14219" s="343" t="s">
        <v>3729</v>
      </c>
      <c r="E14219" s="752" t="s">
        <v>446</v>
      </c>
      <c r="F14219" s="752" t="s">
        <v>222</v>
      </c>
    </row>
    <row r="14220" spans="2:6" x14ac:dyDescent="0.35">
      <c r="B14220" s="752" t="s">
        <v>1700</v>
      </c>
      <c r="C14220" s="752">
        <v>6225</v>
      </c>
      <c r="D14220" s="343" t="s">
        <v>3728</v>
      </c>
      <c r="E14220" s="752" t="s">
        <v>446</v>
      </c>
      <c r="F14220" s="752" t="s">
        <v>222</v>
      </c>
    </row>
    <row r="14221" spans="2:6" x14ac:dyDescent="0.35">
      <c r="B14221" s="752" t="s">
        <v>1700</v>
      </c>
      <c r="C14221" s="752">
        <v>6225</v>
      </c>
      <c r="D14221" s="343" t="s">
        <v>3727</v>
      </c>
      <c r="E14221" s="752" t="s">
        <v>446</v>
      </c>
      <c r="F14221" s="752" t="s">
        <v>222</v>
      </c>
    </row>
    <row r="14222" spans="2:6" x14ac:dyDescent="0.35">
      <c r="B14222" s="752" t="s">
        <v>1700</v>
      </c>
      <c r="C14222" s="752">
        <v>6225</v>
      </c>
      <c r="D14222" s="343" t="s">
        <v>3726</v>
      </c>
      <c r="E14222" s="752" t="s">
        <v>446</v>
      </c>
      <c r="F14222" s="752" t="s">
        <v>222</v>
      </c>
    </row>
    <row r="14223" spans="2:6" x14ac:dyDescent="0.35">
      <c r="B14223" s="752" t="s">
        <v>1700</v>
      </c>
      <c r="C14223" s="752">
        <v>6225</v>
      </c>
      <c r="D14223" s="343" t="s">
        <v>3725</v>
      </c>
      <c r="E14223" s="752" t="s">
        <v>446</v>
      </c>
      <c r="F14223" s="752" t="s">
        <v>222</v>
      </c>
    </row>
    <row r="14224" spans="2:6" x14ac:dyDescent="0.35">
      <c r="B14224" s="752" t="s">
        <v>1700</v>
      </c>
      <c r="C14224" s="752">
        <v>6225</v>
      </c>
      <c r="D14224" s="343" t="s">
        <v>3724</v>
      </c>
      <c r="E14224" s="752" t="s">
        <v>446</v>
      </c>
      <c r="F14224" s="752" t="s">
        <v>222</v>
      </c>
    </row>
    <row r="14225" spans="2:6" x14ac:dyDescent="0.35">
      <c r="B14225" s="752" t="s">
        <v>1700</v>
      </c>
      <c r="C14225" s="752">
        <v>6225</v>
      </c>
      <c r="D14225" s="343" t="s">
        <v>3723</v>
      </c>
      <c r="E14225" s="752" t="s">
        <v>446</v>
      </c>
      <c r="F14225" s="752" t="s">
        <v>222</v>
      </c>
    </row>
    <row r="14226" spans="2:6" x14ac:dyDescent="0.35">
      <c r="B14226" s="752" t="s">
        <v>1700</v>
      </c>
      <c r="C14226" s="752">
        <v>6225</v>
      </c>
      <c r="D14226" s="343" t="s">
        <v>3722</v>
      </c>
      <c r="E14226" s="752" t="s">
        <v>446</v>
      </c>
      <c r="F14226" s="752" t="s">
        <v>222</v>
      </c>
    </row>
    <row r="14227" spans="2:6" x14ac:dyDescent="0.35">
      <c r="B14227" s="752" t="s">
        <v>1700</v>
      </c>
      <c r="C14227" s="752">
        <v>6225</v>
      </c>
      <c r="D14227" s="343" t="s">
        <v>3721</v>
      </c>
      <c r="E14227" s="752" t="s">
        <v>446</v>
      </c>
      <c r="F14227" s="752" t="s">
        <v>222</v>
      </c>
    </row>
    <row r="14228" spans="2:6" x14ac:dyDescent="0.35">
      <c r="B14228" s="752" t="s">
        <v>1700</v>
      </c>
      <c r="C14228" s="752">
        <v>6225</v>
      </c>
      <c r="D14228" s="343" t="s">
        <v>3720</v>
      </c>
      <c r="E14228" s="752" t="s">
        <v>446</v>
      </c>
      <c r="F14228" s="752" t="s">
        <v>222</v>
      </c>
    </row>
    <row r="14229" spans="2:6" x14ac:dyDescent="0.35">
      <c r="B14229" s="752" t="s">
        <v>1700</v>
      </c>
      <c r="C14229" s="752">
        <v>6225</v>
      </c>
      <c r="D14229" s="343" t="s">
        <v>3719</v>
      </c>
      <c r="E14229" s="752" t="s">
        <v>446</v>
      </c>
      <c r="F14229" s="752" t="s">
        <v>222</v>
      </c>
    </row>
    <row r="14230" spans="2:6" x14ac:dyDescent="0.35">
      <c r="B14230" s="752" t="s">
        <v>1700</v>
      </c>
      <c r="C14230" s="752">
        <v>6225</v>
      </c>
      <c r="D14230" s="343" t="s">
        <v>3718</v>
      </c>
      <c r="E14230" s="752" t="s">
        <v>446</v>
      </c>
      <c r="F14230" s="752" t="s">
        <v>222</v>
      </c>
    </row>
    <row r="14231" spans="2:6" x14ac:dyDescent="0.35">
      <c r="B14231" s="752" t="s">
        <v>1700</v>
      </c>
      <c r="C14231" s="752">
        <v>6225</v>
      </c>
      <c r="D14231" s="343" t="s">
        <v>3717</v>
      </c>
      <c r="E14231" s="752" t="s">
        <v>446</v>
      </c>
      <c r="F14231" s="752" t="s">
        <v>222</v>
      </c>
    </row>
    <row r="14232" spans="2:6" x14ac:dyDescent="0.35">
      <c r="B14232" s="752" t="s">
        <v>1700</v>
      </c>
      <c r="C14232" s="752">
        <v>6225</v>
      </c>
      <c r="D14232" s="343" t="s">
        <v>3716</v>
      </c>
      <c r="E14232" s="752" t="s">
        <v>446</v>
      </c>
      <c r="F14232" s="752" t="s">
        <v>222</v>
      </c>
    </row>
    <row r="14233" spans="2:6" x14ac:dyDescent="0.35">
      <c r="B14233" s="752" t="s">
        <v>1700</v>
      </c>
      <c r="C14233" s="752">
        <v>6225</v>
      </c>
      <c r="D14233" s="343" t="s">
        <v>3715</v>
      </c>
      <c r="E14233" s="752" t="s">
        <v>446</v>
      </c>
      <c r="F14233" s="752" t="s">
        <v>222</v>
      </c>
    </row>
    <row r="14234" spans="2:6" x14ac:dyDescent="0.35">
      <c r="B14234" s="752" t="s">
        <v>1700</v>
      </c>
      <c r="C14234" s="752">
        <v>6226</v>
      </c>
      <c r="D14234" s="343" t="s">
        <v>3714</v>
      </c>
      <c r="E14234" s="752" t="s">
        <v>446</v>
      </c>
      <c r="F14234" s="752" t="s">
        <v>1698</v>
      </c>
    </row>
    <row r="14235" spans="2:6" x14ac:dyDescent="0.35">
      <c r="B14235" s="752" t="s">
        <v>1700</v>
      </c>
      <c r="C14235" s="752">
        <v>6227</v>
      </c>
      <c r="D14235" s="343" t="s">
        <v>3713</v>
      </c>
      <c r="E14235" s="752" t="s">
        <v>446</v>
      </c>
      <c r="F14235" s="752" t="s">
        <v>1698</v>
      </c>
    </row>
    <row r="14236" spans="2:6" x14ac:dyDescent="0.35">
      <c r="B14236" s="752" t="s">
        <v>1700</v>
      </c>
      <c r="C14236" s="752">
        <v>6228</v>
      </c>
      <c r="D14236" s="343" t="s">
        <v>2342</v>
      </c>
      <c r="E14236" s="752" t="s">
        <v>446</v>
      </c>
      <c r="F14236" s="752" t="s">
        <v>1698</v>
      </c>
    </row>
    <row r="14237" spans="2:6" x14ac:dyDescent="0.35">
      <c r="B14237" s="752" t="s">
        <v>1700</v>
      </c>
      <c r="C14237" s="752">
        <v>6229</v>
      </c>
      <c r="D14237" s="343" t="s">
        <v>3712</v>
      </c>
      <c r="E14237" s="752" t="s">
        <v>446</v>
      </c>
      <c r="F14237" s="752" t="s">
        <v>1711</v>
      </c>
    </row>
    <row r="14238" spans="2:6" x14ac:dyDescent="0.35">
      <c r="B14238" s="752" t="s">
        <v>1700</v>
      </c>
      <c r="C14238" s="752">
        <v>6229</v>
      </c>
      <c r="D14238" s="343" t="s">
        <v>3711</v>
      </c>
      <c r="E14238" s="752" t="s">
        <v>446</v>
      </c>
      <c r="F14238" s="752" t="s">
        <v>1711</v>
      </c>
    </row>
    <row r="14239" spans="2:6" x14ac:dyDescent="0.35">
      <c r="B14239" s="752" t="s">
        <v>1700</v>
      </c>
      <c r="C14239" s="752">
        <v>6230</v>
      </c>
      <c r="D14239" s="343" t="s">
        <v>3710</v>
      </c>
      <c r="E14239" s="752" t="s">
        <v>446</v>
      </c>
      <c r="F14239" s="752" t="s">
        <v>1711</v>
      </c>
    </row>
    <row r="14240" spans="2:6" x14ac:dyDescent="0.35">
      <c r="B14240" s="752" t="s">
        <v>1700</v>
      </c>
      <c r="C14240" s="752">
        <v>6230</v>
      </c>
      <c r="D14240" s="343" t="s">
        <v>3709</v>
      </c>
      <c r="E14240" s="752" t="s">
        <v>446</v>
      </c>
      <c r="F14240" s="752" t="s">
        <v>1711</v>
      </c>
    </row>
    <row r="14241" spans="2:6" x14ac:dyDescent="0.35">
      <c r="B14241" s="752" t="s">
        <v>1700</v>
      </c>
      <c r="C14241" s="752">
        <v>6230</v>
      </c>
      <c r="D14241" s="343" t="s">
        <v>3708</v>
      </c>
      <c r="E14241" s="752" t="s">
        <v>446</v>
      </c>
      <c r="F14241" s="752" t="s">
        <v>1711</v>
      </c>
    </row>
    <row r="14242" spans="2:6" x14ac:dyDescent="0.35">
      <c r="B14242" s="752" t="s">
        <v>1700</v>
      </c>
      <c r="C14242" s="752">
        <v>6230</v>
      </c>
      <c r="D14242" s="343" t="s">
        <v>3707</v>
      </c>
      <c r="E14242" s="752" t="s">
        <v>446</v>
      </c>
      <c r="F14242" s="752" t="s">
        <v>1711</v>
      </c>
    </row>
    <row r="14243" spans="2:6" x14ac:dyDescent="0.35">
      <c r="B14243" s="752" t="s">
        <v>1700</v>
      </c>
      <c r="C14243" s="752">
        <v>6230</v>
      </c>
      <c r="D14243" s="343" t="s">
        <v>3706</v>
      </c>
      <c r="E14243" s="752" t="s">
        <v>446</v>
      </c>
      <c r="F14243" s="752" t="s">
        <v>1711</v>
      </c>
    </row>
    <row r="14244" spans="2:6" x14ac:dyDescent="0.35">
      <c r="B14244" s="752" t="s">
        <v>1700</v>
      </c>
      <c r="C14244" s="752">
        <v>6230</v>
      </c>
      <c r="D14244" s="343" t="s">
        <v>3705</v>
      </c>
      <c r="E14244" s="752" t="s">
        <v>446</v>
      </c>
      <c r="F14244" s="752" t="s">
        <v>1711</v>
      </c>
    </row>
    <row r="14245" spans="2:6" x14ac:dyDescent="0.35">
      <c r="B14245" s="752" t="s">
        <v>1700</v>
      </c>
      <c r="C14245" s="752">
        <v>6230</v>
      </c>
      <c r="D14245" s="343" t="s">
        <v>3704</v>
      </c>
      <c r="E14245" s="752" t="s">
        <v>446</v>
      </c>
      <c r="F14245" s="752" t="s">
        <v>1711</v>
      </c>
    </row>
    <row r="14246" spans="2:6" x14ac:dyDescent="0.35">
      <c r="B14246" s="752" t="s">
        <v>1700</v>
      </c>
      <c r="C14246" s="752">
        <v>6230</v>
      </c>
      <c r="D14246" s="343" t="s">
        <v>3703</v>
      </c>
      <c r="E14246" s="752" t="s">
        <v>446</v>
      </c>
      <c r="F14246" s="752" t="s">
        <v>1711</v>
      </c>
    </row>
    <row r="14247" spans="2:6" x14ac:dyDescent="0.35">
      <c r="B14247" s="752" t="s">
        <v>1700</v>
      </c>
      <c r="C14247" s="752">
        <v>6230</v>
      </c>
      <c r="D14247" s="343" t="s">
        <v>3702</v>
      </c>
      <c r="E14247" s="752" t="s">
        <v>446</v>
      </c>
      <c r="F14247" s="752" t="s">
        <v>1711</v>
      </c>
    </row>
    <row r="14248" spans="2:6" x14ac:dyDescent="0.35">
      <c r="B14248" s="752" t="s">
        <v>1700</v>
      </c>
      <c r="C14248" s="752">
        <v>6230</v>
      </c>
      <c r="D14248" s="343" t="s">
        <v>3701</v>
      </c>
      <c r="E14248" s="752" t="s">
        <v>446</v>
      </c>
      <c r="F14248" s="752" t="s">
        <v>1711</v>
      </c>
    </row>
    <row r="14249" spans="2:6" x14ac:dyDescent="0.35">
      <c r="B14249" s="752" t="s">
        <v>1700</v>
      </c>
      <c r="C14249" s="752">
        <v>6230</v>
      </c>
      <c r="D14249" s="343" t="s">
        <v>3700</v>
      </c>
      <c r="E14249" s="752" t="s">
        <v>446</v>
      </c>
      <c r="F14249" s="752" t="s">
        <v>1711</v>
      </c>
    </row>
    <row r="14250" spans="2:6" x14ac:dyDescent="0.35">
      <c r="B14250" s="752" t="s">
        <v>1700</v>
      </c>
      <c r="C14250" s="752">
        <v>6230</v>
      </c>
      <c r="D14250" s="343" t="s">
        <v>3699</v>
      </c>
      <c r="E14250" s="752" t="s">
        <v>446</v>
      </c>
      <c r="F14250" s="752" t="s">
        <v>1711</v>
      </c>
    </row>
    <row r="14251" spans="2:6" x14ac:dyDescent="0.35">
      <c r="B14251" s="752" t="s">
        <v>1700</v>
      </c>
      <c r="C14251" s="752">
        <v>6230</v>
      </c>
      <c r="D14251" s="343" t="s">
        <v>3698</v>
      </c>
      <c r="E14251" s="752" t="s">
        <v>446</v>
      </c>
      <c r="F14251" s="752" t="s">
        <v>1711</v>
      </c>
    </row>
    <row r="14252" spans="2:6" x14ac:dyDescent="0.35">
      <c r="B14252" s="752" t="s">
        <v>1700</v>
      </c>
      <c r="C14252" s="752">
        <v>6232</v>
      </c>
      <c r="D14252" s="343" t="s">
        <v>3697</v>
      </c>
      <c r="E14252" s="752" t="s">
        <v>446</v>
      </c>
      <c r="F14252" s="752" t="s">
        <v>1711</v>
      </c>
    </row>
    <row r="14253" spans="2:6" x14ac:dyDescent="0.35">
      <c r="B14253" s="752" t="s">
        <v>1700</v>
      </c>
      <c r="C14253" s="752">
        <v>6232</v>
      </c>
      <c r="D14253" s="343" t="s">
        <v>3696</v>
      </c>
      <c r="E14253" s="752" t="s">
        <v>446</v>
      </c>
      <c r="F14253" s="752" t="s">
        <v>1711</v>
      </c>
    </row>
    <row r="14254" spans="2:6" x14ac:dyDescent="0.35">
      <c r="B14254" s="752" t="s">
        <v>1700</v>
      </c>
      <c r="C14254" s="752">
        <v>6233</v>
      </c>
      <c r="D14254" s="343" t="s">
        <v>3695</v>
      </c>
      <c r="E14254" s="752" t="s">
        <v>446</v>
      </c>
      <c r="F14254" s="752" t="s">
        <v>1711</v>
      </c>
    </row>
    <row r="14255" spans="2:6" x14ac:dyDescent="0.35">
      <c r="B14255" s="752" t="s">
        <v>1700</v>
      </c>
      <c r="C14255" s="752">
        <v>6233</v>
      </c>
      <c r="D14255" s="343" t="s">
        <v>3694</v>
      </c>
      <c r="E14255" s="752" t="s">
        <v>446</v>
      </c>
      <c r="F14255" s="752" t="s">
        <v>1711</v>
      </c>
    </row>
    <row r="14256" spans="2:6" x14ac:dyDescent="0.35">
      <c r="B14256" s="752" t="s">
        <v>1700</v>
      </c>
      <c r="C14256" s="752">
        <v>6233</v>
      </c>
      <c r="D14256" s="343" t="s">
        <v>3693</v>
      </c>
      <c r="E14256" s="752" t="s">
        <v>446</v>
      </c>
      <c r="F14256" s="752" t="s">
        <v>1711</v>
      </c>
    </row>
    <row r="14257" spans="2:6" x14ac:dyDescent="0.35">
      <c r="B14257" s="752" t="s">
        <v>1700</v>
      </c>
      <c r="C14257" s="752">
        <v>6233</v>
      </c>
      <c r="D14257" s="343" t="s">
        <v>3692</v>
      </c>
      <c r="E14257" s="752" t="s">
        <v>446</v>
      </c>
      <c r="F14257" s="752" t="s">
        <v>1711</v>
      </c>
    </row>
    <row r="14258" spans="2:6" x14ac:dyDescent="0.35">
      <c r="B14258" s="752" t="s">
        <v>1700</v>
      </c>
      <c r="C14258" s="752">
        <v>6233</v>
      </c>
      <c r="D14258" s="343" t="s">
        <v>3691</v>
      </c>
      <c r="E14258" s="752" t="s">
        <v>446</v>
      </c>
      <c r="F14258" s="752" t="s">
        <v>1711</v>
      </c>
    </row>
    <row r="14259" spans="2:6" x14ac:dyDescent="0.35">
      <c r="B14259" s="752" t="s">
        <v>1700</v>
      </c>
      <c r="C14259" s="752">
        <v>6236</v>
      </c>
      <c r="D14259" s="343" t="s">
        <v>3690</v>
      </c>
      <c r="E14259" s="752" t="s">
        <v>446</v>
      </c>
      <c r="F14259" s="752" t="s">
        <v>1698</v>
      </c>
    </row>
    <row r="14260" spans="2:6" x14ac:dyDescent="0.35">
      <c r="B14260" s="752" t="s">
        <v>1700</v>
      </c>
      <c r="C14260" s="752">
        <v>6236</v>
      </c>
      <c r="D14260" s="343" t="s">
        <v>3689</v>
      </c>
      <c r="E14260" s="752" t="s">
        <v>446</v>
      </c>
      <c r="F14260" s="752" t="s">
        <v>1698</v>
      </c>
    </row>
    <row r="14261" spans="2:6" x14ac:dyDescent="0.35">
      <c r="B14261" s="752" t="s">
        <v>1700</v>
      </c>
      <c r="C14261" s="752">
        <v>6236</v>
      </c>
      <c r="D14261" s="343" t="s">
        <v>3688</v>
      </c>
      <c r="E14261" s="752" t="s">
        <v>446</v>
      </c>
      <c r="F14261" s="752" t="s">
        <v>1698</v>
      </c>
    </row>
    <row r="14262" spans="2:6" x14ac:dyDescent="0.35">
      <c r="B14262" s="752" t="s">
        <v>1700</v>
      </c>
      <c r="C14262" s="752">
        <v>6236</v>
      </c>
      <c r="D14262" s="343" t="s">
        <v>3687</v>
      </c>
      <c r="E14262" s="752" t="s">
        <v>446</v>
      </c>
      <c r="F14262" s="752" t="s">
        <v>1698</v>
      </c>
    </row>
    <row r="14263" spans="2:6" x14ac:dyDescent="0.35">
      <c r="B14263" s="752" t="s">
        <v>1700</v>
      </c>
      <c r="C14263" s="752">
        <v>6236</v>
      </c>
      <c r="D14263" s="343" t="s">
        <v>3686</v>
      </c>
      <c r="E14263" s="752" t="s">
        <v>446</v>
      </c>
      <c r="F14263" s="752" t="s">
        <v>1698</v>
      </c>
    </row>
    <row r="14264" spans="2:6" x14ac:dyDescent="0.35">
      <c r="B14264" s="752" t="s">
        <v>1700</v>
      </c>
      <c r="C14264" s="752">
        <v>6236</v>
      </c>
      <c r="D14264" s="343" t="s">
        <v>1883</v>
      </c>
      <c r="E14264" s="752" t="s">
        <v>446</v>
      </c>
      <c r="F14264" s="752" t="s">
        <v>1698</v>
      </c>
    </row>
    <row r="14265" spans="2:6" x14ac:dyDescent="0.35">
      <c r="B14265" s="752" t="s">
        <v>1700</v>
      </c>
      <c r="C14265" s="752">
        <v>6236</v>
      </c>
      <c r="D14265" s="343" t="s">
        <v>3685</v>
      </c>
      <c r="E14265" s="752" t="s">
        <v>446</v>
      </c>
      <c r="F14265" s="752" t="s">
        <v>1698</v>
      </c>
    </row>
    <row r="14266" spans="2:6" x14ac:dyDescent="0.35">
      <c r="B14266" s="752" t="s">
        <v>1700</v>
      </c>
      <c r="C14266" s="752">
        <v>6236</v>
      </c>
      <c r="D14266" s="343" t="s">
        <v>3684</v>
      </c>
      <c r="E14266" s="752" t="s">
        <v>446</v>
      </c>
      <c r="F14266" s="752" t="s">
        <v>1698</v>
      </c>
    </row>
    <row r="14267" spans="2:6" x14ac:dyDescent="0.35">
      <c r="B14267" s="752" t="s">
        <v>1700</v>
      </c>
      <c r="C14267" s="752">
        <v>6237</v>
      </c>
      <c r="D14267" s="343" t="s">
        <v>3683</v>
      </c>
      <c r="E14267" s="752" t="s">
        <v>446</v>
      </c>
      <c r="F14267" s="752" t="s">
        <v>1698</v>
      </c>
    </row>
    <row r="14268" spans="2:6" x14ac:dyDescent="0.35">
      <c r="B14268" s="752" t="s">
        <v>1700</v>
      </c>
      <c r="C14268" s="752">
        <v>6237</v>
      </c>
      <c r="D14268" s="343" t="s">
        <v>3682</v>
      </c>
      <c r="E14268" s="752" t="s">
        <v>446</v>
      </c>
      <c r="F14268" s="752" t="s">
        <v>1698</v>
      </c>
    </row>
    <row r="14269" spans="2:6" x14ac:dyDescent="0.35">
      <c r="B14269" s="752" t="s">
        <v>1700</v>
      </c>
      <c r="C14269" s="752">
        <v>6237</v>
      </c>
      <c r="D14269" s="343" t="s">
        <v>3681</v>
      </c>
      <c r="E14269" s="752" t="s">
        <v>446</v>
      </c>
      <c r="F14269" s="752" t="s">
        <v>1698</v>
      </c>
    </row>
    <row r="14270" spans="2:6" x14ac:dyDescent="0.35">
      <c r="B14270" s="752" t="s">
        <v>1700</v>
      </c>
      <c r="C14270" s="752">
        <v>6237</v>
      </c>
      <c r="D14270" s="343" t="s">
        <v>3680</v>
      </c>
      <c r="E14270" s="752" t="s">
        <v>446</v>
      </c>
      <c r="F14270" s="752" t="s">
        <v>1698</v>
      </c>
    </row>
    <row r="14271" spans="2:6" x14ac:dyDescent="0.35">
      <c r="B14271" s="752" t="s">
        <v>1700</v>
      </c>
      <c r="C14271" s="752">
        <v>6237</v>
      </c>
      <c r="D14271" s="343" t="s">
        <v>3679</v>
      </c>
      <c r="E14271" s="752" t="s">
        <v>446</v>
      </c>
      <c r="F14271" s="752" t="s">
        <v>1698</v>
      </c>
    </row>
    <row r="14272" spans="2:6" x14ac:dyDescent="0.35">
      <c r="B14272" s="752" t="s">
        <v>1700</v>
      </c>
      <c r="C14272" s="752">
        <v>6237</v>
      </c>
      <c r="D14272" s="343" t="s">
        <v>3678</v>
      </c>
      <c r="E14272" s="752" t="s">
        <v>446</v>
      </c>
      <c r="F14272" s="752" t="s">
        <v>1698</v>
      </c>
    </row>
    <row r="14273" spans="2:6" x14ac:dyDescent="0.35">
      <c r="B14273" s="752" t="s">
        <v>1700</v>
      </c>
      <c r="C14273" s="752">
        <v>6239</v>
      </c>
      <c r="D14273" s="343" t="s">
        <v>3677</v>
      </c>
      <c r="E14273" s="752" t="s">
        <v>446</v>
      </c>
      <c r="F14273" s="752" t="s">
        <v>1698</v>
      </c>
    </row>
    <row r="14274" spans="2:6" x14ac:dyDescent="0.35">
      <c r="B14274" s="752" t="s">
        <v>1700</v>
      </c>
      <c r="C14274" s="752">
        <v>6239</v>
      </c>
      <c r="D14274" s="343" t="s">
        <v>3676</v>
      </c>
      <c r="E14274" s="752" t="s">
        <v>446</v>
      </c>
      <c r="F14274" s="752" t="s">
        <v>1698</v>
      </c>
    </row>
    <row r="14275" spans="2:6" x14ac:dyDescent="0.35">
      <c r="B14275" s="752" t="s">
        <v>1700</v>
      </c>
      <c r="C14275" s="752">
        <v>6239</v>
      </c>
      <c r="D14275" s="343" t="s">
        <v>3675</v>
      </c>
      <c r="E14275" s="752" t="s">
        <v>446</v>
      </c>
      <c r="F14275" s="752" t="s">
        <v>1698</v>
      </c>
    </row>
    <row r="14276" spans="2:6" x14ac:dyDescent="0.35">
      <c r="B14276" s="752" t="s">
        <v>1700</v>
      </c>
      <c r="C14276" s="752">
        <v>6239</v>
      </c>
      <c r="D14276" s="343" t="s">
        <v>3674</v>
      </c>
      <c r="E14276" s="752" t="s">
        <v>446</v>
      </c>
      <c r="F14276" s="752" t="s">
        <v>1698</v>
      </c>
    </row>
    <row r="14277" spans="2:6" x14ac:dyDescent="0.35">
      <c r="B14277" s="752" t="s">
        <v>1700</v>
      </c>
      <c r="C14277" s="752">
        <v>6239</v>
      </c>
      <c r="D14277" s="343" t="s">
        <v>3673</v>
      </c>
      <c r="E14277" s="752" t="s">
        <v>446</v>
      </c>
      <c r="F14277" s="752" t="s">
        <v>1698</v>
      </c>
    </row>
    <row r="14278" spans="2:6" x14ac:dyDescent="0.35">
      <c r="B14278" s="752" t="s">
        <v>1700</v>
      </c>
      <c r="C14278" s="752">
        <v>6239</v>
      </c>
      <c r="D14278" s="343" t="s">
        <v>3672</v>
      </c>
      <c r="E14278" s="752" t="s">
        <v>446</v>
      </c>
      <c r="F14278" s="752" t="s">
        <v>1698</v>
      </c>
    </row>
    <row r="14279" spans="2:6" x14ac:dyDescent="0.35">
      <c r="B14279" s="752" t="s">
        <v>1700</v>
      </c>
      <c r="C14279" s="752">
        <v>6239</v>
      </c>
      <c r="D14279" s="343" t="s">
        <v>3671</v>
      </c>
      <c r="E14279" s="752" t="s">
        <v>446</v>
      </c>
      <c r="F14279" s="752" t="s">
        <v>1698</v>
      </c>
    </row>
    <row r="14280" spans="2:6" x14ac:dyDescent="0.35">
      <c r="B14280" s="752" t="s">
        <v>1700</v>
      </c>
      <c r="C14280" s="752">
        <v>6239</v>
      </c>
      <c r="D14280" s="343" t="s">
        <v>3670</v>
      </c>
      <c r="E14280" s="752" t="s">
        <v>446</v>
      </c>
      <c r="F14280" s="752" t="s">
        <v>1698</v>
      </c>
    </row>
    <row r="14281" spans="2:6" x14ac:dyDescent="0.35">
      <c r="B14281" s="752" t="s">
        <v>1700</v>
      </c>
      <c r="C14281" s="752">
        <v>6239</v>
      </c>
      <c r="D14281" s="343" t="s">
        <v>3669</v>
      </c>
      <c r="E14281" s="752" t="s">
        <v>446</v>
      </c>
      <c r="F14281" s="752" t="s">
        <v>1698</v>
      </c>
    </row>
    <row r="14282" spans="2:6" x14ac:dyDescent="0.35">
      <c r="B14282" s="752" t="s">
        <v>1700</v>
      </c>
      <c r="C14282" s="752">
        <v>6239</v>
      </c>
      <c r="D14282" s="343" t="s">
        <v>3668</v>
      </c>
      <c r="E14282" s="752" t="s">
        <v>446</v>
      </c>
      <c r="F14282" s="752" t="s">
        <v>1698</v>
      </c>
    </row>
    <row r="14283" spans="2:6" x14ac:dyDescent="0.35">
      <c r="B14283" s="752" t="s">
        <v>1700</v>
      </c>
      <c r="C14283" s="752">
        <v>6239</v>
      </c>
      <c r="D14283" s="343" t="s">
        <v>3667</v>
      </c>
      <c r="E14283" s="752" t="s">
        <v>446</v>
      </c>
      <c r="F14283" s="752" t="s">
        <v>1698</v>
      </c>
    </row>
    <row r="14284" spans="2:6" x14ac:dyDescent="0.35">
      <c r="B14284" s="752" t="s">
        <v>1700</v>
      </c>
      <c r="C14284" s="752">
        <v>6240</v>
      </c>
      <c r="D14284" s="343" t="s">
        <v>3666</v>
      </c>
      <c r="E14284" s="752" t="s">
        <v>446</v>
      </c>
      <c r="F14284" s="752" t="s">
        <v>1698</v>
      </c>
    </row>
    <row r="14285" spans="2:6" x14ac:dyDescent="0.35">
      <c r="B14285" s="752" t="s">
        <v>1700</v>
      </c>
      <c r="C14285" s="752">
        <v>6243</v>
      </c>
      <c r="D14285" s="343" t="s">
        <v>3665</v>
      </c>
      <c r="E14285" s="752" t="s">
        <v>446</v>
      </c>
      <c r="F14285" s="752" t="s">
        <v>1698</v>
      </c>
    </row>
    <row r="14286" spans="2:6" x14ac:dyDescent="0.35">
      <c r="B14286" s="752" t="s">
        <v>1700</v>
      </c>
      <c r="C14286" s="752">
        <v>6243</v>
      </c>
      <c r="D14286" s="343" t="s">
        <v>3664</v>
      </c>
      <c r="E14286" s="752" t="s">
        <v>446</v>
      </c>
      <c r="F14286" s="752" t="s">
        <v>1698</v>
      </c>
    </row>
    <row r="14287" spans="2:6" x14ac:dyDescent="0.35">
      <c r="B14287" s="752" t="s">
        <v>1700</v>
      </c>
      <c r="C14287" s="752">
        <v>6244</v>
      </c>
      <c r="D14287" s="343" t="s">
        <v>3663</v>
      </c>
      <c r="E14287" s="752" t="s">
        <v>446</v>
      </c>
      <c r="F14287" s="752" t="s">
        <v>1698</v>
      </c>
    </row>
    <row r="14288" spans="2:6" x14ac:dyDescent="0.35">
      <c r="B14288" s="752" t="s">
        <v>1700</v>
      </c>
      <c r="C14288" s="752">
        <v>6244</v>
      </c>
      <c r="D14288" s="343" t="s">
        <v>3662</v>
      </c>
      <c r="E14288" s="752" t="s">
        <v>446</v>
      </c>
      <c r="F14288" s="752" t="s">
        <v>1698</v>
      </c>
    </row>
    <row r="14289" spans="2:6" x14ac:dyDescent="0.35">
      <c r="B14289" s="752" t="s">
        <v>1700</v>
      </c>
      <c r="C14289" s="752">
        <v>6244</v>
      </c>
      <c r="D14289" s="343" t="s">
        <v>3661</v>
      </c>
      <c r="E14289" s="752" t="s">
        <v>446</v>
      </c>
      <c r="F14289" s="752" t="s">
        <v>1698</v>
      </c>
    </row>
    <row r="14290" spans="2:6" x14ac:dyDescent="0.35">
      <c r="B14290" s="752" t="s">
        <v>1700</v>
      </c>
      <c r="C14290" s="752">
        <v>6244</v>
      </c>
      <c r="D14290" s="343" t="s">
        <v>3660</v>
      </c>
      <c r="E14290" s="752" t="s">
        <v>446</v>
      </c>
      <c r="F14290" s="752" t="s">
        <v>1698</v>
      </c>
    </row>
    <row r="14291" spans="2:6" x14ac:dyDescent="0.35">
      <c r="B14291" s="752" t="s">
        <v>1700</v>
      </c>
      <c r="C14291" s="752">
        <v>6244</v>
      </c>
      <c r="D14291" s="343" t="s">
        <v>3659</v>
      </c>
      <c r="E14291" s="752" t="s">
        <v>446</v>
      </c>
      <c r="F14291" s="752" t="s">
        <v>1698</v>
      </c>
    </row>
    <row r="14292" spans="2:6" x14ac:dyDescent="0.35">
      <c r="B14292" s="752" t="s">
        <v>1700</v>
      </c>
      <c r="C14292" s="752">
        <v>6244</v>
      </c>
      <c r="D14292" s="343" t="s">
        <v>3658</v>
      </c>
      <c r="E14292" s="752" t="s">
        <v>446</v>
      </c>
      <c r="F14292" s="752" t="s">
        <v>1698</v>
      </c>
    </row>
    <row r="14293" spans="2:6" x14ac:dyDescent="0.35">
      <c r="B14293" s="752" t="s">
        <v>1700</v>
      </c>
      <c r="C14293" s="752">
        <v>6244</v>
      </c>
      <c r="D14293" s="343" t="s">
        <v>3657</v>
      </c>
      <c r="E14293" s="752" t="s">
        <v>446</v>
      </c>
      <c r="F14293" s="752" t="s">
        <v>1698</v>
      </c>
    </row>
    <row r="14294" spans="2:6" x14ac:dyDescent="0.35">
      <c r="B14294" s="752" t="s">
        <v>1700</v>
      </c>
      <c r="C14294" s="752">
        <v>6244</v>
      </c>
      <c r="D14294" s="343" t="s">
        <v>3656</v>
      </c>
      <c r="E14294" s="752" t="s">
        <v>446</v>
      </c>
      <c r="F14294" s="752" t="s">
        <v>1698</v>
      </c>
    </row>
    <row r="14295" spans="2:6" x14ac:dyDescent="0.35">
      <c r="B14295" s="752" t="s">
        <v>1700</v>
      </c>
      <c r="C14295" s="752">
        <v>6251</v>
      </c>
      <c r="D14295" s="343" t="s">
        <v>3655</v>
      </c>
      <c r="E14295" s="752" t="s">
        <v>446</v>
      </c>
      <c r="F14295" s="752" t="s">
        <v>1698</v>
      </c>
    </row>
    <row r="14296" spans="2:6" x14ac:dyDescent="0.35">
      <c r="B14296" s="752" t="s">
        <v>1700</v>
      </c>
      <c r="C14296" s="752">
        <v>6251</v>
      </c>
      <c r="D14296" s="343" t="s">
        <v>3654</v>
      </c>
      <c r="E14296" s="752" t="s">
        <v>446</v>
      </c>
      <c r="F14296" s="752" t="s">
        <v>1698</v>
      </c>
    </row>
    <row r="14297" spans="2:6" x14ac:dyDescent="0.35">
      <c r="B14297" s="752" t="s">
        <v>1700</v>
      </c>
      <c r="C14297" s="752">
        <v>6251</v>
      </c>
      <c r="D14297" s="343" t="s">
        <v>3653</v>
      </c>
      <c r="E14297" s="752" t="s">
        <v>446</v>
      </c>
      <c r="F14297" s="752" t="s">
        <v>1698</v>
      </c>
    </row>
    <row r="14298" spans="2:6" x14ac:dyDescent="0.35">
      <c r="B14298" s="752" t="s">
        <v>1700</v>
      </c>
      <c r="C14298" s="752">
        <v>6252</v>
      </c>
      <c r="D14298" s="343" t="s">
        <v>3652</v>
      </c>
      <c r="E14298" s="752" t="s">
        <v>446</v>
      </c>
      <c r="F14298" s="752" t="s">
        <v>1698</v>
      </c>
    </row>
    <row r="14299" spans="2:6" x14ac:dyDescent="0.35">
      <c r="B14299" s="752" t="s">
        <v>1700</v>
      </c>
      <c r="C14299" s="752">
        <v>6253</v>
      </c>
      <c r="D14299" s="343" t="s">
        <v>3651</v>
      </c>
      <c r="E14299" s="752" t="s">
        <v>446</v>
      </c>
      <c r="F14299" s="752" t="s">
        <v>1698</v>
      </c>
    </row>
    <row r="14300" spans="2:6" x14ac:dyDescent="0.35">
      <c r="B14300" s="752" t="s">
        <v>1700</v>
      </c>
      <c r="C14300" s="752">
        <v>6253</v>
      </c>
      <c r="D14300" s="343" t="s">
        <v>3650</v>
      </c>
      <c r="E14300" s="752" t="s">
        <v>446</v>
      </c>
      <c r="F14300" s="752" t="s">
        <v>1698</v>
      </c>
    </row>
    <row r="14301" spans="2:6" x14ac:dyDescent="0.35">
      <c r="B14301" s="752" t="s">
        <v>1700</v>
      </c>
      <c r="C14301" s="752">
        <v>6253</v>
      </c>
      <c r="D14301" s="343" t="s">
        <v>3649</v>
      </c>
      <c r="E14301" s="752" t="s">
        <v>446</v>
      </c>
      <c r="F14301" s="752" t="s">
        <v>1698</v>
      </c>
    </row>
    <row r="14302" spans="2:6" x14ac:dyDescent="0.35">
      <c r="B14302" s="752" t="s">
        <v>1700</v>
      </c>
      <c r="C14302" s="752">
        <v>6254</v>
      </c>
      <c r="D14302" s="343" t="s">
        <v>3648</v>
      </c>
      <c r="E14302" s="752" t="s">
        <v>446</v>
      </c>
      <c r="F14302" s="752" t="s">
        <v>1698</v>
      </c>
    </row>
    <row r="14303" spans="2:6" x14ac:dyDescent="0.35">
      <c r="B14303" s="752" t="s">
        <v>1700</v>
      </c>
      <c r="C14303" s="752">
        <v>6254</v>
      </c>
      <c r="D14303" s="343" t="s">
        <v>3647</v>
      </c>
      <c r="E14303" s="752" t="s">
        <v>446</v>
      </c>
      <c r="F14303" s="752" t="s">
        <v>1698</v>
      </c>
    </row>
    <row r="14304" spans="2:6" x14ac:dyDescent="0.35">
      <c r="B14304" s="752" t="s">
        <v>1700</v>
      </c>
      <c r="C14304" s="752">
        <v>6255</v>
      </c>
      <c r="D14304" s="343" t="s">
        <v>3646</v>
      </c>
      <c r="E14304" s="752" t="s">
        <v>446</v>
      </c>
      <c r="F14304" s="752" t="s">
        <v>1698</v>
      </c>
    </row>
    <row r="14305" spans="2:6" x14ac:dyDescent="0.35">
      <c r="B14305" s="752" t="s">
        <v>1700</v>
      </c>
      <c r="C14305" s="752">
        <v>6255</v>
      </c>
      <c r="D14305" s="343" t="s">
        <v>3645</v>
      </c>
      <c r="E14305" s="752" t="s">
        <v>446</v>
      </c>
      <c r="F14305" s="752" t="s">
        <v>1698</v>
      </c>
    </row>
    <row r="14306" spans="2:6" x14ac:dyDescent="0.35">
      <c r="B14306" s="752" t="s">
        <v>1700</v>
      </c>
      <c r="C14306" s="752">
        <v>6255</v>
      </c>
      <c r="D14306" s="343" t="s">
        <v>3644</v>
      </c>
      <c r="E14306" s="752" t="s">
        <v>446</v>
      </c>
      <c r="F14306" s="752" t="s">
        <v>1698</v>
      </c>
    </row>
    <row r="14307" spans="2:6" x14ac:dyDescent="0.35">
      <c r="B14307" s="752" t="s">
        <v>1700</v>
      </c>
      <c r="C14307" s="752">
        <v>6255</v>
      </c>
      <c r="D14307" s="343" t="s">
        <v>3643</v>
      </c>
      <c r="E14307" s="752" t="s">
        <v>446</v>
      </c>
      <c r="F14307" s="752" t="s">
        <v>1698</v>
      </c>
    </row>
    <row r="14308" spans="2:6" x14ac:dyDescent="0.35">
      <c r="B14308" s="752" t="s">
        <v>1700</v>
      </c>
      <c r="C14308" s="752">
        <v>6255</v>
      </c>
      <c r="D14308" s="343" t="s">
        <v>3642</v>
      </c>
      <c r="E14308" s="752" t="s">
        <v>446</v>
      </c>
      <c r="F14308" s="752" t="s">
        <v>1698</v>
      </c>
    </row>
    <row r="14309" spans="2:6" x14ac:dyDescent="0.35">
      <c r="B14309" s="752" t="s">
        <v>1700</v>
      </c>
      <c r="C14309" s="752">
        <v>6255</v>
      </c>
      <c r="D14309" s="343" t="s">
        <v>3641</v>
      </c>
      <c r="E14309" s="752" t="s">
        <v>446</v>
      </c>
      <c r="F14309" s="752" t="s">
        <v>1698</v>
      </c>
    </row>
    <row r="14310" spans="2:6" x14ac:dyDescent="0.35">
      <c r="B14310" s="752" t="s">
        <v>1700</v>
      </c>
      <c r="C14310" s="752">
        <v>6255</v>
      </c>
      <c r="D14310" s="343" t="s">
        <v>3640</v>
      </c>
      <c r="E14310" s="752" t="s">
        <v>446</v>
      </c>
      <c r="F14310" s="752" t="s">
        <v>1698</v>
      </c>
    </row>
    <row r="14311" spans="2:6" x14ac:dyDescent="0.35">
      <c r="B14311" s="752" t="s">
        <v>1700</v>
      </c>
      <c r="C14311" s="752">
        <v>6256</v>
      </c>
      <c r="D14311" s="343" t="s">
        <v>3639</v>
      </c>
      <c r="E14311" s="752" t="s">
        <v>446</v>
      </c>
      <c r="F14311" s="752" t="s">
        <v>1698</v>
      </c>
    </row>
    <row r="14312" spans="2:6" x14ac:dyDescent="0.35">
      <c r="B14312" s="752" t="s">
        <v>1700</v>
      </c>
      <c r="C14312" s="752">
        <v>6256</v>
      </c>
      <c r="D14312" s="343" t="s">
        <v>2385</v>
      </c>
      <c r="E14312" s="752" t="s">
        <v>446</v>
      </c>
      <c r="F14312" s="752" t="s">
        <v>1698</v>
      </c>
    </row>
    <row r="14313" spans="2:6" x14ac:dyDescent="0.35">
      <c r="B14313" s="752" t="s">
        <v>1700</v>
      </c>
      <c r="C14313" s="752">
        <v>6256</v>
      </c>
      <c r="D14313" s="343" t="s">
        <v>3638</v>
      </c>
      <c r="E14313" s="752" t="s">
        <v>446</v>
      </c>
      <c r="F14313" s="752" t="s">
        <v>1698</v>
      </c>
    </row>
    <row r="14314" spans="2:6" x14ac:dyDescent="0.35">
      <c r="B14314" s="752" t="s">
        <v>1700</v>
      </c>
      <c r="C14314" s="752">
        <v>6256</v>
      </c>
      <c r="D14314" s="343" t="s">
        <v>1898</v>
      </c>
      <c r="E14314" s="752" t="s">
        <v>446</v>
      </c>
      <c r="F14314" s="752" t="s">
        <v>1698</v>
      </c>
    </row>
    <row r="14315" spans="2:6" x14ac:dyDescent="0.35">
      <c r="B14315" s="752" t="s">
        <v>1700</v>
      </c>
      <c r="C14315" s="752">
        <v>6256</v>
      </c>
      <c r="D14315" s="343" t="s">
        <v>3637</v>
      </c>
      <c r="E14315" s="752" t="s">
        <v>446</v>
      </c>
      <c r="F14315" s="752" t="s">
        <v>1698</v>
      </c>
    </row>
    <row r="14316" spans="2:6" x14ac:dyDescent="0.35">
      <c r="B14316" s="752" t="s">
        <v>1700</v>
      </c>
      <c r="C14316" s="752">
        <v>6256</v>
      </c>
      <c r="D14316" s="343" t="s">
        <v>3636</v>
      </c>
      <c r="E14316" s="752" t="s">
        <v>446</v>
      </c>
      <c r="F14316" s="752" t="s">
        <v>1698</v>
      </c>
    </row>
    <row r="14317" spans="2:6" x14ac:dyDescent="0.35">
      <c r="B14317" s="752" t="s">
        <v>1700</v>
      </c>
      <c r="C14317" s="752">
        <v>6258</v>
      </c>
      <c r="D14317" s="343" t="s">
        <v>3635</v>
      </c>
      <c r="E14317" s="752" t="s">
        <v>446</v>
      </c>
      <c r="F14317" s="752" t="s">
        <v>1698</v>
      </c>
    </row>
    <row r="14318" spans="2:6" x14ac:dyDescent="0.35">
      <c r="B14318" s="752" t="s">
        <v>1700</v>
      </c>
      <c r="C14318" s="752">
        <v>6258</v>
      </c>
      <c r="D14318" s="343" t="s">
        <v>3634</v>
      </c>
      <c r="E14318" s="752" t="s">
        <v>446</v>
      </c>
      <c r="F14318" s="752" t="s">
        <v>1698</v>
      </c>
    </row>
    <row r="14319" spans="2:6" x14ac:dyDescent="0.35">
      <c r="B14319" s="752" t="s">
        <v>1700</v>
      </c>
      <c r="C14319" s="752">
        <v>6258</v>
      </c>
      <c r="D14319" s="343" t="s">
        <v>3633</v>
      </c>
      <c r="E14319" s="752" t="s">
        <v>446</v>
      </c>
      <c r="F14319" s="752" t="s">
        <v>1698</v>
      </c>
    </row>
    <row r="14320" spans="2:6" x14ac:dyDescent="0.35">
      <c r="B14320" s="752" t="s">
        <v>1700</v>
      </c>
      <c r="C14320" s="752">
        <v>6258</v>
      </c>
      <c r="D14320" s="343" t="s">
        <v>3632</v>
      </c>
      <c r="E14320" s="752" t="s">
        <v>446</v>
      </c>
      <c r="F14320" s="752" t="s">
        <v>1698</v>
      </c>
    </row>
    <row r="14321" spans="2:6" x14ac:dyDescent="0.35">
      <c r="B14321" s="752" t="s">
        <v>1700</v>
      </c>
      <c r="C14321" s="752">
        <v>6258</v>
      </c>
      <c r="D14321" s="343" t="s">
        <v>3631</v>
      </c>
      <c r="E14321" s="752" t="s">
        <v>446</v>
      </c>
      <c r="F14321" s="752" t="s">
        <v>1698</v>
      </c>
    </row>
    <row r="14322" spans="2:6" x14ac:dyDescent="0.35">
      <c r="B14322" s="752" t="s">
        <v>1700</v>
      </c>
      <c r="C14322" s="752">
        <v>6258</v>
      </c>
      <c r="D14322" s="343" t="s">
        <v>3630</v>
      </c>
      <c r="E14322" s="752" t="s">
        <v>446</v>
      </c>
      <c r="F14322" s="752" t="s">
        <v>1698</v>
      </c>
    </row>
    <row r="14323" spans="2:6" x14ac:dyDescent="0.35">
      <c r="B14323" s="752" t="s">
        <v>1700</v>
      </c>
      <c r="C14323" s="752">
        <v>6258</v>
      </c>
      <c r="D14323" s="343" t="s">
        <v>3629</v>
      </c>
      <c r="E14323" s="752" t="s">
        <v>446</v>
      </c>
      <c r="F14323" s="752" t="s">
        <v>1698</v>
      </c>
    </row>
    <row r="14324" spans="2:6" x14ac:dyDescent="0.35">
      <c r="B14324" s="752" t="s">
        <v>1700</v>
      </c>
      <c r="C14324" s="752">
        <v>6258</v>
      </c>
      <c r="D14324" s="343" t="s">
        <v>3628</v>
      </c>
      <c r="E14324" s="752" t="s">
        <v>446</v>
      </c>
      <c r="F14324" s="752" t="s">
        <v>1698</v>
      </c>
    </row>
    <row r="14325" spans="2:6" x14ac:dyDescent="0.35">
      <c r="B14325" s="752" t="s">
        <v>1700</v>
      </c>
      <c r="C14325" s="752">
        <v>6258</v>
      </c>
      <c r="D14325" s="343" t="s">
        <v>3627</v>
      </c>
      <c r="E14325" s="752" t="s">
        <v>446</v>
      </c>
      <c r="F14325" s="752" t="s">
        <v>1698</v>
      </c>
    </row>
    <row r="14326" spans="2:6" x14ac:dyDescent="0.35">
      <c r="B14326" s="752" t="s">
        <v>1700</v>
      </c>
      <c r="C14326" s="752">
        <v>6258</v>
      </c>
      <c r="D14326" s="343" t="s">
        <v>3626</v>
      </c>
      <c r="E14326" s="752" t="s">
        <v>446</v>
      </c>
      <c r="F14326" s="752" t="s">
        <v>1698</v>
      </c>
    </row>
    <row r="14327" spans="2:6" x14ac:dyDescent="0.35">
      <c r="B14327" s="752" t="s">
        <v>1700</v>
      </c>
      <c r="C14327" s="752">
        <v>6258</v>
      </c>
      <c r="D14327" s="343" t="s">
        <v>3625</v>
      </c>
      <c r="E14327" s="752" t="s">
        <v>446</v>
      </c>
      <c r="F14327" s="752" t="s">
        <v>1698</v>
      </c>
    </row>
    <row r="14328" spans="2:6" x14ac:dyDescent="0.35">
      <c r="B14328" s="752" t="s">
        <v>1700</v>
      </c>
      <c r="C14328" s="752">
        <v>6258</v>
      </c>
      <c r="D14328" s="343" t="s">
        <v>1887</v>
      </c>
      <c r="E14328" s="752" t="s">
        <v>446</v>
      </c>
      <c r="F14328" s="752" t="s">
        <v>1698</v>
      </c>
    </row>
    <row r="14329" spans="2:6" x14ac:dyDescent="0.35">
      <c r="B14329" s="752" t="s">
        <v>1700</v>
      </c>
      <c r="C14329" s="752">
        <v>6258</v>
      </c>
      <c r="D14329" s="343" t="s">
        <v>3624</v>
      </c>
      <c r="E14329" s="752" t="s">
        <v>446</v>
      </c>
      <c r="F14329" s="752" t="s">
        <v>1698</v>
      </c>
    </row>
    <row r="14330" spans="2:6" x14ac:dyDescent="0.35">
      <c r="B14330" s="752" t="s">
        <v>1700</v>
      </c>
      <c r="C14330" s="752">
        <v>6258</v>
      </c>
      <c r="D14330" s="343" t="s">
        <v>3623</v>
      </c>
      <c r="E14330" s="752" t="s">
        <v>446</v>
      </c>
      <c r="F14330" s="752" t="s">
        <v>1698</v>
      </c>
    </row>
    <row r="14331" spans="2:6" x14ac:dyDescent="0.35">
      <c r="B14331" s="752" t="s">
        <v>1700</v>
      </c>
      <c r="C14331" s="752">
        <v>6258</v>
      </c>
      <c r="D14331" s="343" t="s">
        <v>3622</v>
      </c>
      <c r="E14331" s="752" t="s">
        <v>446</v>
      </c>
      <c r="F14331" s="752" t="s">
        <v>1698</v>
      </c>
    </row>
    <row r="14332" spans="2:6" x14ac:dyDescent="0.35">
      <c r="B14332" s="752" t="s">
        <v>1700</v>
      </c>
      <c r="C14332" s="752">
        <v>6258</v>
      </c>
      <c r="D14332" s="343" t="s">
        <v>3621</v>
      </c>
      <c r="E14332" s="752" t="s">
        <v>446</v>
      </c>
      <c r="F14332" s="752" t="s">
        <v>1698</v>
      </c>
    </row>
    <row r="14333" spans="2:6" x14ac:dyDescent="0.35">
      <c r="B14333" s="752" t="s">
        <v>1700</v>
      </c>
      <c r="C14333" s="752">
        <v>6258</v>
      </c>
      <c r="D14333" s="343" t="s">
        <v>3620</v>
      </c>
      <c r="E14333" s="752" t="s">
        <v>446</v>
      </c>
      <c r="F14333" s="752" t="s">
        <v>1698</v>
      </c>
    </row>
    <row r="14334" spans="2:6" x14ac:dyDescent="0.35">
      <c r="B14334" s="752" t="s">
        <v>1700</v>
      </c>
      <c r="C14334" s="752">
        <v>6258</v>
      </c>
      <c r="D14334" s="343" t="s">
        <v>3619</v>
      </c>
      <c r="E14334" s="752" t="s">
        <v>446</v>
      </c>
      <c r="F14334" s="752" t="s">
        <v>1698</v>
      </c>
    </row>
    <row r="14335" spans="2:6" x14ac:dyDescent="0.35">
      <c r="B14335" s="752" t="s">
        <v>1700</v>
      </c>
      <c r="C14335" s="752">
        <v>6258</v>
      </c>
      <c r="D14335" s="343" t="s">
        <v>3618</v>
      </c>
      <c r="E14335" s="752" t="s">
        <v>446</v>
      </c>
      <c r="F14335" s="752" t="s">
        <v>1698</v>
      </c>
    </row>
    <row r="14336" spans="2:6" x14ac:dyDescent="0.35">
      <c r="B14336" s="752" t="s">
        <v>1700</v>
      </c>
      <c r="C14336" s="752">
        <v>6258</v>
      </c>
      <c r="D14336" s="343" t="s">
        <v>3617</v>
      </c>
      <c r="E14336" s="752" t="s">
        <v>446</v>
      </c>
      <c r="F14336" s="752" t="s">
        <v>1698</v>
      </c>
    </row>
    <row r="14337" spans="2:6" x14ac:dyDescent="0.35">
      <c r="B14337" s="752" t="s">
        <v>1700</v>
      </c>
      <c r="C14337" s="752">
        <v>6258</v>
      </c>
      <c r="D14337" s="343" t="s">
        <v>3616</v>
      </c>
      <c r="E14337" s="752" t="s">
        <v>446</v>
      </c>
      <c r="F14337" s="752" t="s">
        <v>1698</v>
      </c>
    </row>
    <row r="14338" spans="2:6" x14ac:dyDescent="0.35">
      <c r="B14338" s="752" t="s">
        <v>1700</v>
      </c>
      <c r="C14338" s="752">
        <v>6260</v>
      </c>
      <c r="D14338" s="343" t="s">
        <v>3615</v>
      </c>
      <c r="E14338" s="752" t="s">
        <v>446</v>
      </c>
      <c r="F14338" s="752" t="s">
        <v>1698</v>
      </c>
    </row>
    <row r="14339" spans="2:6" x14ac:dyDescent="0.35">
      <c r="B14339" s="752" t="s">
        <v>1700</v>
      </c>
      <c r="C14339" s="752">
        <v>6260</v>
      </c>
      <c r="D14339" s="343" t="s">
        <v>3614</v>
      </c>
      <c r="E14339" s="752" t="s">
        <v>446</v>
      </c>
      <c r="F14339" s="752" t="s">
        <v>1698</v>
      </c>
    </row>
    <row r="14340" spans="2:6" x14ac:dyDescent="0.35">
      <c r="B14340" s="752" t="s">
        <v>1700</v>
      </c>
      <c r="C14340" s="752">
        <v>6260</v>
      </c>
      <c r="D14340" s="343" t="s">
        <v>3613</v>
      </c>
      <c r="E14340" s="752" t="s">
        <v>446</v>
      </c>
      <c r="F14340" s="752" t="s">
        <v>1698</v>
      </c>
    </row>
    <row r="14341" spans="2:6" x14ac:dyDescent="0.35">
      <c r="B14341" s="752" t="s">
        <v>1700</v>
      </c>
      <c r="C14341" s="752">
        <v>6260</v>
      </c>
      <c r="D14341" s="343" t="s">
        <v>3612</v>
      </c>
      <c r="E14341" s="752" t="s">
        <v>446</v>
      </c>
      <c r="F14341" s="752" t="s">
        <v>1698</v>
      </c>
    </row>
    <row r="14342" spans="2:6" x14ac:dyDescent="0.35">
      <c r="B14342" s="752" t="s">
        <v>1700</v>
      </c>
      <c r="C14342" s="752">
        <v>6260</v>
      </c>
      <c r="D14342" s="343" t="s">
        <v>3611</v>
      </c>
      <c r="E14342" s="752" t="s">
        <v>446</v>
      </c>
      <c r="F14342" s="752" t="s">
        <v>1698</v>
      </c>
    </row>
    <row r="14343" spans="2:6" x14ac:dyDescent="0.35">
      <c r="B14343" s="752" t="s">
        <v>1700</v>
      </c>
      <c r="C14343" s="752">
        <v>6260</v>
      </c>
      <c r="D14343" s="343" t="s">
        <v>3610</v>
      </c>
      <c r="E14343" s="752" t="s">
        <v>446</v>
      </c>
      <c r="F14343" s="752" t="s">
        <v>1698</v>
      </c>
    </row>
    <row r="14344" spans="2:6" x14ac:dyDescent="0.35">
      <c r="B14344" s="752" t="s">
        <v>1700</v>
      </c>
      <c r="C14344" s="752">
        <v>6260</v>
      </c>
      <c r="D14344" s="343" t="s">
        <v>3609</v>
      </c>
      <c r="E14344" s="752" t="s">
        <v>446</v>
      </c>
      <c r="F14344" s="752" t="s">
        <v>1698</v>
      </c>
    </row>
    <row r="14345" spans="2:6" x14ac:dyDescent="0.35">
      <c r="B14345" s="752" t="s">
        <v>1700</v>
      </c>
      <c r="C14345" s="752">
        <v>6260</v>
      </c>
      <c r="D14345" s="343" t="s">
        <v>3608</v>
      </c>
      <c r="E14345" s="752" t="s">
        <v>446</v>
      </c>
      <c r="F14345" s="752" t="s">
        <v>1698</v>
      </c>
    </row>
    <row r="14346" spans="2:6" x14ac:dyDescent="0.35">
      <c r="B14346" s="752" t="s">
        <v>1700</v>
      </c>
      <c r="C14346" s="752">
        <v>6260</v>
      </c>
      <c r="D14346" s="343" t="s">
        <v>3607</v>
      </c>
      <c r="E14346" s="752" t="s">
        <v>446</v>
      </c>
      <c r="F14346" s="752" t="s">
        <v>1698</v>
      </c>
    </row>
    <row r="14347" spans="2:6" x14ac:dyDescent="0.35">
      <c r="B14347" s="752" t="s">
        <v>1700</v>
      </c>
      <c r="C14347" s="752">
        <v>6260</v>
      </c>
      <c r="D14347" s="343" t="s">
        <v>3606</v>
      </c>
      <c r="E14347" s="752" t="s">
        <v>446</v>
      </c>
      <c r="F14347" s="752" t="s">
        <v>1698</v>
      </c>
    </row>
    <row r="14348" spans="2:6" x14ac:dyDescent="0.35">
      <c r="B14348" s="752" t="s">
        <v>1700</v>
      </c>
      <c r="C14348" s="752">
        <v>6262</v>
      </c>
      <c r="D14348" s="343" t="s">
        <v>3605</v>
      </c>
      <c r="E14348" s="752" t="s">
        <v>446</v>
      </c>
      <c r="F14348" s="752" t="s">
        <v>1698</v>
      </c>
    </row>
    <row r="14349" spans="2:6" x14ac:dyDescent="0.35">
      <c r="B14349" s="752" t="s">
        <v>1700</v>
      </c>
      <c r="C14349" s="752">
        <v>6262</v>
      </c>
      <c r="D14349" s="343" t="s">
        <v>3604</v>
      </c>
      <c r="E14349" s="752" t="s">
        <v>446</v>
      </c>
      <c r="F14349" s="752" t="s">
        <v>1698</v>
      </c>
    </row>
    <row r="14350" spans="2:6" x14ac:dyDescent="0.35">
      <c r="B14350" s="752" t="s">
        <v>1700</v>
      </c>
      <c r="C14350" s="752">
        <v>6262</v>
      </c>
      <c r="D14350" s="343" t="s">
        <v>3603</v>
      </c>
      <c r="E14350" s="752" t="s">
        <v>446</v>
      </c>
      <c r="F14350" s="752" t="s">
        <v>1698</v>
      </c>
    </row>
    <row r="14351" spans="2:6" x14ac:dyDescent="0.35">
      <c r="B14351" s="752" t="s">
        <v>1700</v>
      </c>
      <c r="C14351" s="752">
        <v>6262</v>
      </c>
      <c r="D14351" s="343" t="s">
        <v>3602</v>
      </c>
      <c r="E14351" s="752" t="s">
        <v>446</v>
      </c>
      <c r="F14351" s="752" t="s">
        <v>1698</v>
      </c>
    </row>
    <row r="14352" spans="2:6" x14ac:dyDescent="0.35">
      <c r="B14352" s="752" t="s">
        <v>1700</v>
      </c>
      <c r="C14352" s="752">
        <v>6262</v>
      </c>
      <c r="D14352" s="343" t="s">
        <v>2390</v>
      </c>
      <c r="E14352" s="752" t="s">
        <v>446</v>
      </c>
      <c r="F14352" s="752" t="s">
        <v>1698</v>
      </c>
    </row>
    <row r="14353" spans="2:6" x14ac:dyDescent="0.35">
      <c r="B14353" s="752" t="s">
        <v>1700</v>
      </c>
      <c r="C14353" s="752">
        <v>6262</v>
      </c>
      <c r="D14353" s="343" t="s">
        <v>3601</v>
      </c>
      <c r="E14353" s="752" t="s">
        <v>446</v>
      </c>
      <c r="F14353" s="752" t="s">
        <v>1698</v>
      </c>
    </row>
    <row r="14354" spans="2:6" x14ac:dyDescent="0.35">
      <c r="B14354" s="752" t="s">
        <v>1700</v>
      </c>
      <c r="C14354" s="752">
        <v>6271</v>
      </c>
      <c r="D14354" s="343" t="s">
        <v>3600</v>
      </c>
      <c r="E14354" s="752" t="s">
        <v>446</v>
      </c>
      <c r="F14354" s="752" t="s">
        <v>1711</v>
      </c>
    </row>
    <row r="14355" spans="2:6" x14ac:dyDescent="0.35">
      <c r="B14355" s="752" t="s">
        <v>1700</v>
      </c>
      <c r="C14355" s="752">
        <v>6271</v>
      </c>
      <c r="D14355" s="343" t="s">
        <v>3599</v>
      </c>
      <c r="E14355" s="752" t="s">
        <v>446</v>
      </c>
      <c r="F14355" s="752" t="s">
        <v>1698</v>
      </c>
    </row>
    <row r="14356" spans="2:6" x14ac:dyDescent="0.35">
      <c r="B14356" s="752" t="s">
        <v>1700</v>
      </c>
      <c r="C14356" s="752">
        <v>6271</v>
      </c>
      <c r="D14356" s="343" t="s">
        <v>3598</v>
      </c>
      <c r="E14356" s="752" t="s">
        <v>446</v>
      </c>
      <c r="F14356" s="752" t="s">
        <v>1698</v>
      </c>
    </row>
    <row r="14357" spans="2:6" x14ac:dyDescent="0.35">
      <c r="B14357" s="752" t="s">
        <v>1700</v>
      </c>
      <c r="C14357" s="752">
        <v>6271</v>
      </c>
      <c r="D14357" s="343" t="s">
        <v>3597</v>
      </c>
      <c r="E14357" s="752" t="s">
        <v>446</v>
      </c>
      <c r="F14357" s="752" t="s">
        <v>1711</v>
      </c>
    </row>
    <row r="14358" spans="2:6" x14ac:dyDescent="0.35">
      <c r="B14358" s="752" t="s">
        <v>1700</v>
      </c>
      <c r="C14358" s="752">
        <v>6271</v>
      </c>
      <c r="D14358" s="343" t="s">
        <v>3596</v>
      </c>
      <c r="E14358" s="752" t="s">
        <v>446</v>
      </c>
      <c r="F14358" s="752" t="s">
        <v>1698</v>
      </c>
    </row>
    <row r="14359" spans="2:6" x14ac:dyDescent="0.35">
      <c r="B14359" s="752" t="s">
        <v>1700</v>
      </c>
      <c r="C14359" s="752">
        <v>6275</v>
      </c>
      <c r="D14359" s="343" t="s">
        <v>3595</v>
      </c>
      <c r="E14359" s="752" t="s">
        <v>446</v>
      </c>
      <c r="F14359" s="752" t="s">
        <v>1698</v>
      </c>
    </row>
    <row r="14360" spans="2:6" x14ac:dyDescent="0.35">
      <c r="B14360" s="752" t="s">
        <v>1700</v>
      </c>
      <c r="C14360" s="752">
        <v>6275</v>
      </c>
      <c r="D14360" s="343" t="s">
        <v>3594</v>
      </c>
      <c r="E14360" s="752" t="s">
        <v>446</v>
      </c>
      <c r="F14360" s="752" t="s">
        <v>1698</v>
      </c>
    </row>
    <row r="14361" spans="2:6" x14ac:dyDescent="0.35">
      <c r="B14361" s="752" t="s">
        <v>1700</v>
      </c>
      <c r="C14361" s="752">
        <v>6275</v>
      </c>
      <c r="D14361" s="343" t="s">
        <v>3593</v>
      </c>
      <c r="E14361" s="752" t="s">
        <v>446</v>
      </c>
      <c r="F14361" s="752" t="s">
        <v>1698</v>
      </c>
    </row>
    <row r="14362" spans="2:6" x14ac:dyDescent="0.35">
      <c r="B14362" s="752" t="s">
        <v>1700</v>
      </c>
      <c r="C14362" s="752">
        <v>6275</v>
      </c>
      <c r="D14362" s="343" t="s">
        <v>3592</v>
      </c>
      <c r="E14362" s="752" t="s">
        <v>446</v>
      </c>
      <c r="F14362" s="752" t="s">
        <v>1698</v>
      </c>
    </row>
    <row r="14363" spans="2:6" x14ac:dyDescent="0.35">
      <c r="B14363" s="752" t="s">
        <v>1700</v>
      </c>
      <c r="C14363" s="752">
        <v>6275</v>
      </c>
      <c r="D14363" s="343" t="s">
        <v>3591</v>
      </c>
      <c r="E14363" s="752" t="s">
        <v>446</v>
      </c>
      <c r="F14363" s="752" t="s">
        <v>1698</v>
      </c>
    </row>
    <row r="14364" spans="2:6" x14ac:dyDescent="0.35">
      <c r="B14364" s="752" t="s">
        <v>1700</v>
      </c>
      <c r="C14364" s="752">
        <v>6275</v>
      </c>
      <c r="D14364" s="343" t="s">
        <v>3590</v>
      </c>
      <c r="E14364" s="752" t="s">
        <v>446</v>
      </c>
      <c r="F14364" s="752" t="s">
        <v>1698</v>
      </c>
    </row>
    <row r="14365" spans="2:6" x14ac:dyDescent="0.35">
      <c r="B14365" s="752" t="s">
        <v>1700</v>
      </c>
      <c r="C14365" s="752">
        <v>6275</v>
      </c>
      <c r="D14365" s="343" t="s">
        <v>3589</v>
      </c>
      <c r="E14365" s="752" t="s">
        <v>446</v>
      </c>
      <c r="F14365" s="752" t="s">
        <v>1698</v>
      </c>
    </row>
    <row r="14366" spans="2:6" x14ac:dyDescent="0.35">
      <c r="B14366" s="752" t="s">
        <v>1700</v>
      </c>
      <c r="C14366" s="752">
        <v>6275</v>
      </c>
      <c r="D14366" s="343" t="s">
        <v>3588</v>
      </c>
      <c r="E14366" s="752" t="s">
        <v>446</v>
      </c>
      <c r="F14366" s="752" t="s">
        <v>1698</v>
      </c>
    </row>
    <row r="14367" spans="2:6" x14ac:dyDescent="0.35">
      <c r="B14367" s="752" t="s">
        <v>1700</v>
      </c>
      <c r="C14367" s="752">
        <v>6275</v>
      </c>
      <c r="D14367" s="343" t="s">
        <v>3587</v>
      </c>
      <c r="E14367" s="752" t="s">
        <v>446</v>
      </c>
      <c r="F14367" s="752" t="s">
        <v>1698</v>
      </c>
    </row>
    <row r="14368" spans="2:6" x14ac:dyDescent="0.35">
      <c r="B14368" s="752" t="s">
        <v>1700</v>
      </c>
      <c r="C14368" s="752">
        <v>6275</v>
      </c>
      <c r="D14368" s="343" t="s">
        <v>3586</v>
      </c>
      <c r="E14368" s="752" t="s">
        <v>446</v>
      </c>
      <c r="F14368" s="752" t="s">
        <v>1698</v>
      </c>
    </row>
    <row r="14369" spans="2:6" x14ac:dyDescent="0.35">
      <c r="B14369" s="752" t="s">
        <v>1700</v>
      </c>
      <c r="C14369" s="752">
        <v>6280</v>
      </c>
      <c r="D14369" s="343" t="s">
        <v>3585</v>
      </c>
      <c r="E14369" s="752" t="s">
        <v>446</v>
      </c>
      <c r="F14369" s="752" t="s">
        <v>1711</v>
      </c>
    </row>
    <row r="14370" spans="2:6" x14ac:dyDescent="0.35">
      <c r="B14370" s="752" t="s">
        <v>1700</v>
      </c>
      <c r="C14370" s="752">
        <v>6280</v>
      </c>
      <c r="D14370" s="343" t="s">
        <v>3584</v>
      </c>
      <c r="E14370" s="752" t="s">
        <v>446</v>
      </c>
      <c r="F14370" s="752" t="s">
        <v>1711</v>
      </c>
    </row>
    <row r="14371" spans="2:6" x14ac:dyDescent="0.35">
      <c r="B14371" s="752" t="s">
        <v>1700</v>
      </c>
      <c r="C14371" s="752">
        <v>6280</v>
      </c>
      <c r="D14371" s="343" t="s">
        <v>2219</v>
      </c>
      <c r="E14371" s="752" t="s">
        <v>446</v>
      </c>
      <c r="F14371" s="752" t="s">
        <v>1711</v>
      </c>
    </row>
    <row r="14372" spans="2:6" x14ac:dyDescent="0.35">
      <c r="B14372" s="752" t="s">
        <v>1700</v>
      </c>
      <c r="C14372" s="752">
        <v>6280</v>
      </c>
      <c r="D14372" s="343" t="s">
        <v>3583</v>
      </c>
      <c r="E14372" s="752" t="s">
        <v>446</v>
      </c>
      <c r="F14372" s="752" t="s">
        <v>1711</v>
      </c>
    </row>
    <row r="14373" spans="2:6" x14ac:dyDescent="0.35">
      <c r="B14373" s="752" t="s">
        <v>1700</v>
      </c>
      <c r="C14373" s="752">
        <v>6280</v>
      </c>
      <c r="D14373" s="343" t="s">
        <v>3582</v>
      </c>
      <c r="E14373" s="752" t="s">
        <v>446</v>
      </c>
      <c r="F14373" s="752" t="s">
        <v>1711</v>
      </c>
    </row>
    <row r="14374" spans="2:6" x14ac:dyDescent="0.35">
      <c r="B14374" s="752" t="s">
        <v>1700</v>
      </c>
      <c r="C14374" s="752">
        <v>6280</v>
      </c>
      <c r="D14374" s="343" t="s">
        <v>3581</v>
      </c>
      <c r="E14374" s="752" t="s">
        <v>446</v>
      </c>
      <c r="F14374" s="752" t="s">
        <v>1711</v>
      </c>
    </row>
    <row r="14375" spans="2:6" x14ac:dyDescent="0.35">
      <c r="B14375" s="752" t="s">
        <v>1700</v>
      </c>
      <c r="C14375" s="752">
        <v>6280</v>
      </c>
      <c r="D14375" s="343" t="s">
        <v>3580</v>
      </c>
      <c r="E14375" s="752" t="s">
        <v>446</v>
      </c>
      <c r="F14375" s="752" t="s">
        <v>1711</v>
      </c>
    </row>
    <row r="14376" spans="2:6" x14ac:dyDescent="0.35">
      <c r="B14376" s="752" t="s">
        <v>1700</v>
      </c>
      <c r="C14376" s="752">
        <v>6280</v>
      </c>
      <c r="D14376" s="343" t="s">
        <v>3579</v>
      </c>
      <c r="E14376" s="752" t="s">
        <v>446</v>
      </c>
      <c r="F14376" s="752" t="s">
        <v>1711</v>
      </c>
    </row>
    <row r="14377" spans="2:6" x14ac:dyDescent="0.35">
      <c r="B14377" s="752" t="s">
        <v>1700</v>
      </c>
      <c r="C14377" s="752">
        <v>6280</v>
      </c>
      <c r="D14377" s="343" t="s">
        <v>3578</v>
      </c>
      <c r="E14377" s="752" t="s">
        <v>446</v>
      </c>
      <c r="F14377" s="752" t="s">
        <v>1711</v>
      </c>
    </row>
    <row r="14378" spans="2:6" x14ac:dyDescent="0.35">
      <c r="B14378" s="752" t="s">
        <v>1700</v>
      </c>
      <c r="C14378" s="752">
        <v>6280</v>
      </c>
      <c r="D14378" s="343" t="s">
        <v>3577</v>
      </c>
      <c r="E14378" s="752" t="s">
        <v>446</v>
      </c>
      <c r="F14378" s="752" t="s">
        <v>1711</v>
      </c>
    </row>
    <row r="14379" spans="2:6" x14ac:dyDescent="0.35">
      <c r="B14379" s="752" t="s">
        <v>1700</v>
      </c>
      <c r="C14379" s="752">
        <v>6280</v>
      </c>
      <c r="D14379" s="343" t="s">
        <v>3576</v>
      </c>
      <c r="E14379" s="752" t="s">
        <v>446</v>
      </c>
      <c r="F14379" s="752" t="s">
        <v>1711</v>
      </c>
    </row>
    <row r="14380" spans="2:6" x14ac:dyDescent="0.35">
      <c r="B14380" s="752" t="s">
        <v>1700</v>
      </c>
      <c r="C14380" s="752">
        <v>6280</v>
      </c>
      <c r="D14380" s="343" t="s">
        <v>3575</v>
      </c>
      <c r="E14380" s="752" t="s">
        <v>446</v>
      </c>
      <c r="F14380" s="752" t="s">
        <v>1711</v>
      </c>
    </row>
    <row r="14381" spans="2:6" x14ac:dyDescent="0.35">
      <c r="B14381" s="752" t="s">
        <v>1700</v>
      </c>
      <c r="C14381" s="752">
        <v>6280</v>
      </c>
      <c r="D14381" s="343" t="s">
        <v>3574</v>
      </c>
      <c r="E14381" s="752" t="s">
        <v>446</v>
      </c>
      <c r="F14381" s="752" t="s">
        <v>1711</v>
      </c>
    </row>
    <row r="14382" spans="2:6" x14ac:dyDescent="0.35">
      <c r="B14382" s="752" t="s">
        <v>1700</v>
      </c>
      <c r="C14382" s="752">
        <v>6280</v>
      </c>
      <c r="D14382" s="343" t="s">
        <v>3573</v>
      </c>
      <c r="E14382" s="752" t="s">
        <v>446</v>
      </c>
      <c r="F14382" s="752" t="s">
        <v>1711</v>
      </c>
    </row>
    <row r="14383" spans="2:6" x14ac:dyDescent="0.35">
      <c r="B14383" s="752" t="s">
        <v>1700</v>
      </c>
      <c r="C14383" s="752">
        <v>6280</v>
      </c>
      <c r="D14383" s="343" t="s">
        <v>3572</v>
      </c>
      <c r="E14383" s="752" t="s">
        <v>446</v>
      </c>
      <c r="F14383" s="752" t="s">
        <v>1711</v>
      </c>
    </row>
    <row r="14384" spans="2:6" x14ac:dyDescent="0.35">
      <c r="B14384" s="752" t="s">
        <v>1700</v>
      </c>
      <c r="C14384" s="752">
        <v>6280</v>
      </c>
      <c r="D14384" s="343" t="s">
        <v>3571</v>
      </c>
      <c r="E14384" s="752" t="s">
        <v>446</v>
      </c>
      <c r="F14384" s="752" t="s">
        <v>1711</v>
      </c>
    </row>
    <row r="14385" spans="2:9" x14ac:dyDescent="0.35">
      <c r="B14385" s="752" t="s">
        <v>1700</v>
      </c>
      <c r="C14385" s="752">
        <v>6280</v>
      </c>
      <c r="D14385" s="343" t="s">
        <v>3570</v>
      </c>
      <c r="E14385" s="752" t="s">
        <v>446</v>
      </c>
      <c r="F14385" s="752" t="s">
        <v>1711</v>
      </c>
    </row>
    <row r="14386" spans="2:9" x14ac:dyDescent="0.35">
      <c r="B14386" s="752" t="s">
        <v>1700</v>
      </c>
      <c r="C14386" s="752">
        <v>6280</v>
      </c>
      <c r="D14386" s="343" t="s">
        <v>3569</v>
      </c>
      <c r="E14386" s="752" t="s">
        <v>446</v>
      </c>
      <c r="F14386" s="752" t="s">
        <v>1711</v>
      </c>
    </row>
    <row r="14387" spans="2:9" x14ac:dyDescent="0.35">
      <c r="B14387" s="752" t="s">
        <v>1700</v>
      </c>
      <c r="C14387" s="752">
        <v>6280</v>
      </c>
      <c r="D14387" s="343" t="s">
        <v>3568</v>
      </c>
      <c r="E14387" s="752" t="s">
        <v>446</v>
      </c>
      <c r="F14387" s="752" t="s">
        <v>1711</v>
      </c>
    </row>
    <row r="14388" spans="2:9" x14ac:dyDescent="0.35">
      <c r="B14388" s="752" t="s">
        <v>1700</v>
      </c>
      <c r="C14388" s="752">
        <v>6280</v>
      </c>
      <c r="D14388" s="343" t="s">
        <v>3567</v>
      </c>
      <c r="E14388" s="752" t="s">
        <v>446</v>
      </c>
      <c r="F14388" s="752" t="s">
        <v>1711</v>
      </c>
    </row>
    <row r="14389" spans="2:9" x14ac:dyDescent="0.35">
      <c r="B14389" s="752" t="s">
        <v>1700</v>
      </c>
      <c r="C14389" s="752">
        <v>6280</v>
      </c>
      <c r="D14389" s="343" t="s">
        <v>3566</v>
      </c>
      <c r="E14389" s="752" t="s">
        <v>446</v>
      </c>
      <c r="F14389" s="752" t="s">
        <v>1711</v>
      </c>
    </row>
    <row r="14390" spans="2:9" x14ac:dyDescent="0.35">
      <c r="B14390" s="752" t="s">
        <v>1700</v>
      </c>
      <c r="C14390" s="752">
        <v>6280</v>
      </c>
      <c r="D14390" s="343" t="s">
        <v>3565</v>
      </c>
      <c r="E14390" s="752" t="s">
        <v>446</v>
      </c>
      <c r="F14390" s="752" t="s">
        <v>1711</v>
      </c>
    </row>
    <row r="14391" spans="2:9" x14ac:dyDescent="0.35">
      <c r="B14391" s="752" t="s">
        <v>1700</v>
      </c>
      <c r="C14391" s="752">
        <v>6280</v>
      </c>
      <c r="D14391" s="343" t="s">
        <v>3564</v>
      </c>
      <c r="E14391" s="752" t="s">
        <v>446</v>
      </c>
      <c r="F14391" s="752" t="s">
        <v>1711</v>
      </c>
    </row>
    <row r="14392" spans="2:9" x14ac:dyDescent="0.35">
      <c r="B14392" s="752" t="s">
        <v>1700</v>
      </c>
      <c r="C14392" s="752">
        <v>6280</v>
      </c>
      <c r="D14392" s="343" t="s">
        <v>3563</v>
      </c>
      <c r="E14392" s="752" t="s">
        <v>446</v>
      </c>
      <c r="F14392" s="752" t="s">
        <v>1711</v>
      </c>
    </row>
    <row r="14393" spans="2:9" x14ac:dyDescent="0.35">
      <c r="B14393" s="752" t="s">
        <v>1700</v>
      </c>
      <c r="C14393" s="752">
        <v>6280</v>
      </c>
      <c r="D14393" s="343" t="s">
        <v>3562</v>
      </c>
      <c r="E14393" s="752" t="s">
        <v>446</v>
      </c>
      <c r="F14393" s="752" t="s">
        <v>1711</v>
      </c>
    </row>
    <row r="14394" spans="2:9" x14ac:dyDescent="0.35">
      <c r="B14394" s="752" t="s">
        <v>1700</v>
      </c>
      <c r="C14394" s="752">
        <v>6280</v>
      </c>
      <c r="D14394" s="343" t="s">
        <v>3561</v>
      </c>
      <c r="E14394" s="752" t="s">
        <v>446</v>
      </c>
      <c r="F14394" s="752" t="s">
        <v>1711</v>
      </c>
    </row>
    <row r="14395" spans="2:9" x14ac:dyDescent="0.35">
      <c r="B14395" s="752" t="s">
        <v>1700</v>
      </c>
      <c r="C14395" s="752">
        <v>6280</v>
      </c>
      <c r="D14395" s="343" t="s">
        <v>3560</v>
      </c>
      <c r="E14395" s="752" t="s">
        <v>446</v>
      </c>
      <c r="F14395" s="752" t="s">
        <v>1711</v>
      </c>
    </row>
    <row r="14396" spans="2:9" x14ac:dyDescent="0.35">
      <c r="B14396" s="752" t="s">
        <v>1700</v>
      </c>
      <c r="C14396" s="752">
        <v>6280</v>
      </c>
      <c r="D14396" s="343" t="s">
        <v>3559</v>
      </c>
      <c r="E14396" s="752" t="s">
        <v>446</v>
      </c>
      <c r="F14396" s="752" t="s">
        <v>1711</v>
      </c>
    </row>
    <row r="14397" spans="2:9" s="757" customFormat="1" x14ac:dyDescent="0.35">
      <c r="B14397" s="752" t="s">
        <v>1700</v>
      </c>
      <c r="C14397" s="752">
        <v>6280</v>
      </c>
      <c r="D14397" s="343" t="s">
        <v>3558</v>
      </c>
      <c r="E14397" s="752" t="s">
        <v>446</v>
      </c>
      <c r="F14397" s="752" t="s">
        <v>1711</v>
      </c>
      <c r="I14397" s="758"/>
    </row>
    <row r="14398" spans="2:9" x14ac:dyDescent="0.35">
      <c r="B14398" s="752" t="s">
        <v>1700</v>
      </c>
      <c r="C14398" s="752">
        <v>6280</v>
      </c>
      <c r="D14398" s="343" t="s">
        <v>3557</v>
      </c>
      <c r="E14398" s="752" t="s">
        <v>446</v>
      </c>
      <c r="F14398" s="752" t="s">
        <v>1711</v>
      </c>
    </row>
    <row r="14399" spans="2:9" x14ac:dyDescent="0.35">
      <c r="B14399" s="752" t="s">
        <v>1700</v>
      </c>
      <c r="C14399" s="752">
        <v>6280</v>
      </c>
      <c r="D14399" s="343" t="s">
        <v>3556</v>
      </c>
      <c r="E14399" s="752" t="s">
        <v>446</v>
      </c>
      <c r="F14399" s="752" t="s">
        <v>1711</v>
      </c>
    </row>
    <row r="14400" spans="2:9" x14ac:dyDescent="0.35">
      <c r="B14400" s="752" t="s">
        <v>1700</v>
      </c>
      <c r="C14400" s="752">
        <v>6280</v>
      </c>
      <c r="D14400" s="343" t="s">
        <v>3555</v>
      </c>
      <c r="E14400" s="752" t="s">
        <v>446</v>
      </c>
      <c r="F14400" s="752" t="s">
        <v>1711</v>
      </c>
    </row>
    <row r="14401" spans="2:6" x14ac:dyDescent="0.35">
      <c r="B14401" s="752" t="s">
        <v>1700</v>
      </c>
      <c r="C14401" s="752">
        <v>6280</v>
      </c>
      <c r="D14401" s="343" t="s">
        <v>3554</v>
      </c>
      <c r="E14401" s="752" t="s">
        <v>446</v>
      </c>
      <c r="F14401" s="752" t="s">
        <v>1711</v>
      </c>
    </row>
    <row r="14402" spans="2:6" x14ac:dyDescent="0.35">
      <c r="B14402" s="752" t="s">
        <v>1700</v>
      </c>
      <c r="C14402" s="752">
        <v>6280</v>
      </c>
      <c r="D14402" s="343" t="s">
        <v>3553</v>
      </c>
      <c r="E14402" s="752" t="s">
        <v>446</v>
      </c>
      <c r="F14402" s="752" t="s">
        <v>1711</v>
      </c>
    </row>
    <row r="14403" spans="2:6" x14ac:dyDescent="0.35">
      <c r="B14403" s="752" t="s">
        <v>1700</v>
      </c>
      <c r="C14403" s="752">
        <v>6281</v>
      </c>
      <c r="D14403" s="343" t="s">
        <v>3552</v>
      </c>
      <c r="E14403" s="752" t="s">
        <v>446</v>
      </c>
      <c r="F14403" s="752" t="s">
        <v>1711</v>
      </c>
    </row>
    <row r="14404" spans="2:6" x14ac:dyDescent="0.35">
      <c r="B14404" s="752" t="s">
        <v>1700</v>
      </c>
      <c r="C14404" s="752">
        <v>6281</v>
      </c>
      <c r="D14404" s="343" t="s">
        <v>3551</v>
      </c>
      <c r="E14404" s="752" t="s">
        <v>446</v>
      </c>
      <c r="F14404" s="752" t="s">
        <v>1711</v>
      </c>
    </row>
    <row r="14405" spans="2:6" x14ac:dyDescent="0.35">
      <c r="B14405" s="752" t="s">
        <v>1700</v>
      </c>
      <c r="C14405" s="752">
        <v>6281</v>
      </c>
      <c r="D14405" s="343" t="s">
        <v>3550</v>
      </c>
      <c r="E14405" s="752" t="s">
        <v>446</v>
      </c>
      <c r="F14405" s="752" t="s">
        <v>1711</v>
      </c>
    </row>
    <row r="14406" spans="2:6" x14ac:dyDescent="0.35">
      <c r="B14406" s="752" t="s">
        <v>1700</v>
      </c>
      <c r="C14406" s="752">
        <v>6281</v>
      </c>
      <c r="D14406" s="343" t="s">
        <v>3549</v>
      </c>
      <c r="E14406" s="752" t="s">
        <v>446</v>
      </c>
      <c r="F14406" s="752" t="s">
        <v>1711</v>
      </c>
    </row>
    <row r="14407" spans="2:6" x14ac:dyDescent="0.35">
      <c r="B14407" s="752" t="s">
        <v>1700</v>
      </c>
      <c r="C14407" s="752">
        <v>6281</v>
      </c>
      <c r="D14407" s="343" t="s">
        <v>3548</v>
      </c>
      <c r="E14407" s="752" t="s">
        <v>446</v>
      </c>
      <c r="F14407" s="752" t="s">
        <v>1711</v>
      </c>
    </row>
    <row r="14408" spans="2:6" x14ac:dyDescent="0.35">
      <c r="B14408" s="752" t="s">
        <v>1700</v>
      </c>
      <c r="C14408" s="752">
        <v>6282</v>
      </c>
      <c r="D14408" s="343" t="s">
        <v>3547</v>
      </c>
      <c r="E14408" s="752" t="s">
        <v>446</v>
      </c>
      <c r="F14408" s="752" t="s">
        <v>1711</v>
      </c>
    </row>
    <row r="14409" spans="2:6" x14ac:dyDescent="0.35">
      <c r="B14409" s="752" t="s">
        <v>1700</v>
      </c>
      <c r="C14409" s="752">
        <v>6282</v>
      </c>
      <c r="D14409" s="343" t="s">
        <v>3546</v>
      </c>
      <c r="E14409" s="752" t="s">
        <v>446</v>
      </c>
      <c r="F14409" s="752" t="s">
        <v>1711</v>
      </c>
    </row>
    <row r="14410" spans="2:6" x14ac:dyDescent="0.35">
      <c r="B14410" s="752" t="s">
        <v>1700</v>
      </c>
      <c r="C14410" s="752">
        <v>6284</v>
      </c>
      <c r="D14410" s="343" t="s">
        <v>3545</v>
      </c>
      <c r="E14410" s="752" t="s">
        <v>446</v>
      </c>
      <c r="F14410" s="752" t="s">
        <v>1711</v>
      </c>
    </row>
    <row r="14411" spans="2:6" x14ac:dyDescent="0.35">
      <c r="B14411" s="752" t="s">
        <v>1700</v>
      </c>
      <c r="C14411" s="752">
        <v>6284</v>
      </c>
      <c r="D14411" s="343" t="s">
        <v>3544</v>
      </c>
      <c r="E14411" s="752" t="s">
        <v>446</v>
      </c>
      <c r="F14411" s="752" t="s">
        <v>1711</v>
      </c>
    </row>
    <row r="14412" spans="2:6" x14ac:dyDescent="0.35">
      <c r="B14412" s="752" t="s">
        <v>1700</v>
      </c>
      <c r="C14412" s="752">
        <v>6284</v>
      </c>
      <c r="D14412" s="343" t="s">
        <v>3543</v>
      </c>
      <c r="E14412" s="752" t="s">
        <v>446</v>
      </c>
      <c r="F14412" s="752" t="s">
        <v>1711</v>
      </c>
    </row>
    <row r="14413" spans="2:6" x14ac:dyDescent="0.35">
      <c r="B14413" s="752" t="s">
        <v>1700</v>
      </c>
      <c r="C14413" s="752">
        <v>6284</v>
      </c>
      <c r="D14413" s="343" t="s">
        <v>3542</v>
      </c>
      <c r="E14413" s="752" t="s">
        <v>446</v>
      </c>
      <c r="F14413" s="752" t="s">
        <v>1711</v>
      </c>
    </row>
    <row r="14414" spans="2:6" x14ac:dyDescent="0.35">
      <c r="B14414" s="752" t="s">
        <v>1700</v>
      </c>
      <c r="C14414" s="752">
        <v>6285</v>
      </c>
      <c r="D14414" s="343" t="s">
        <v>3541</v>
      </c>
      <c r="E14414" s="752" t="s">
        <v>446</v>
      </c>
      <c r="F14414" s="752" t="s">
        <v>1711</v>
      </c>
    </row>
    <row r="14415" spans="2:6" x14ac:dyDescent="0.35">
      <c r="B14415" s="752" t="s">
        <v>1700</v>
      </c>
      <c r="C14415" s="752">
        <v>6285</v>
      </c>
      <c r="D14415" s="343" t="s">
        <v>3540</v>
      </c>
      <c r="E14415" s="752" t="s">
        <v>446</v>
      </c>
      <c r="F14415" s="752" t="s">
        <v>1711</v>
      </c>
    </row>
    <row r="14416" spans="2:6" x14ac:dyDescent="0.35">
      <c r="B14416" s="752" t="s">
        <v>1700</v>
      </c>
      <c r="C14416" s="752">
        <v>6285</v>
      </c>
      <c r="D14416" s="343" t="s">
        <v>3539</v>
      </c>
      <c r="E14416" s="752" t="s">
        <v>446</v>
      </c>
      <c r="F14416" s="752" t="s">
        <v>1711</v>
      </c>
    </row>
    <row r="14417" spans="2:6" x14ac:dyDescent="0.35">
      <c r="B14417" s="752" t="s">
        <v>1700</v>
      </c>
      <c r="C14417" s="752">
        <v>6285</v>
      </c>
      <c r="D14417" s="343" t="s">
        <v>3538</v>
      </c>
      <c r="E14417" s="752" t="s">
        <v>446</v>
      </c>
      <c r="F14417" s="752" t="s">
        <v>1711</v>
      </c>
    </row>
    <row r="14418" spans="2:6" x14ac:dyDescent="0.35">
      <c r="B14418" s="752" t="s">
        <v>1700</v>
      </c>
      <c r="C14418" s="752">
        <v>6285</v>
      </c>
      <c r="D14418" s="343" t="s">
        <v>3537</v>
      </c>
      <c r="E14418" s="752" t="s">
        <v>446</v>
      </c>
      <c r="F14418" s="752" t="s">
        <v>1711</v>
      </c>
    </row>
    <row r="14419" spans="2:6" x14ac:dyDescent="0.35">
      <c r="B14419" s="752" t="s">
        <v>1700</v>
      </c>
      <c r="C14419" s="752">
        <v>6285</v>
      </c>
      <c r="D14419" s="343" t="s">
        <v>3536</v>
      </c>
      <c r="E14419" s="752" t="s">
        <v>446</v>
      </c>
      <c r="F14419" s="752" t="s">
        <v>1711</v>
      </c>
    </row>
    <row r="14420" spans="2:6" x14ac:dyDescent="0.35">
      <c r="B14420" s="752" t="s">
        <v>1700</v>
      </c>
      <c r="C14420" s="752">
        <v>6285</v>
      </c>
      <c r="D14420" s="343" t="s">
        <v>3535</v>
      </c>
      <c r="E14420" s="752" t="s">
        <v>446</v>
      </c>
      <c r="F14420" s="752" t="s">
        <v>1711</v>
      </c>
    </row>
    <row r="14421" spans="2:6" x14ac:dyDescent="0.35">
      <c r="B14421" s="752" t="s">
        <v>1700</v>
      </c>
      <c r="C14421" s="752">
        <v>6285</v>
      </c>
      <c r="D14421" s="343" t="s">
        <v>3534</v>
      </c>
      <c r="E14421" s="752" t="s">
        <v>446</v>
      </c>
      <c r="F14421" s="752" t="s">
        <v>1711</v>
      </c>
    </row>
    <row r="14422" spans="2:6" x14ac:dyDescent="0.35">
      <c r="B14422" s="752" t="s">
        <v>1700</v>
      </c>
      <c r="C14422" s="752">
        <v>6285</v>
      </c>
      <c r="D14422" s="343" t="s">
        <v>3533</v>
      </c>
      <c r="E14422" s="752" t="s">
        <v>446</v>
      </c>
      <c r="F14422" s="752" t="s">
        <v>1711</v>
      </c>
    </row>
    <row r="14423" spans="2:6" x14ac:dyDescent="0.35">
      <c r="B14423" s="752" t="s">
        <v>1700</v>
      </c>
      <c r="C14423" s="752">
        <v>6285</v>
      </c>
      <c r="D14423" s="343" t="s">
        <v>3532</v>
      </c>
      <c r="E14423" s="752" t="s">
        <v>446</v>
      </c>
      <c r="F14423" s="752" t="s">
        <v>1711</v>
      </c>
    </row>
    <row r="14424" spans="2:6" x14ac:dyDescent="0.35">
      <c r="B14424" s="752" t="s">
        <v>1700</v>
      </c>
      <c r="C14424" s="752">
        <v>6286</v>
      </c>
      <c r="D14424" s="343" t="s">
        <v>3531</v>
      </c>
      <c r="E14424" s="752" t="s">
        <v>446</v>
      </c>
      <c r="F14424" s="752" t="s">
        <v>1698</v>
      </c>
    </row>
    <row r="14425" spans="2:6" x14ac:dyDescent="0.35">
      <c r="B14425" s="752" t="s">
        <v>1700</v>
      </c>
      <c r="C14425" s="752">
        <v>6286</v>
      </c>
      <c r="D14425" s="343" t="s">
        <v>3530</v>
      </c>
      <c r="E14425" s="752" t="s">
        <v>446</v>
      </c>
      <c r="F14425" s="752" t="s">
        <v>1698</v>
      </c>
    </row>
    <row r="14426" spans="2:6" x14ac:dyDescent="0.35">
      <c r="B14426" s="752" t="s">
        <v>1700</v>
      </c>
      <c r="C14426" s="752">
        <v>6286</v>
      </c>
      <c r="D14426" s="343" t="s">
        <v>3529</v>
      </c>
      <c r="E14426" s="752" t="s">
        <v>446</v>
      </c>
      <c r="F14426" s="752" t="s">
        <v>1698</v>
      </c>
    </row>
    <row r="14427" spans="2:6" x14ac:dyDescent="0.35">
      <c r="B14427" s="752" t="s">
        <v>1700</v>
      </c>
      <c r="C14427" s="752">
        <v>6286</v>
      </c>
      <c r="D14427" s="343" t="s">
        <v>3528</v>
      </c>
      <c r="E14427" s="752" t="s">
        <v>446</v>
      </c>
      <c r="F14427" s="752" t="s">
        <v>1711</v>
      </c>
    </row>
    <row r="14428" spans="2:6" x14ac:dyDescent="0.35">
      <c r="B14428" s="752" t="s">
        <v>1700</v>
      </c>
      <c r="C14428" s="752">
        <v>6288</v>
      </c>
      <c r="D14428" s="343" t="s">
        <v>3527</v>
      </c>
      <c r="E14428" s="752" t="s">
        <v>446</v>
      </c>
      <c r="F14428" s="752" t="s">
        <v>1698</v>
      </c>
    </row>
    <row r="14429" spans="2:6" x14ac:dyDescent="0.35">
      <c r="B14429" s="752" t="s">
        <v>1700</v>
      </c>
      <c r="C14429" s="752">
        <v>6288</v>
      </c>
      <c r="D14429" s="343" t="s">
        <v>3526</v>
      </c>
      <c r="E14429" s="752" t="s">
        <v>446</v>
      </c>
      <c r="F14429" s="752" t="s">
        <v>1698</v>
      </c>
    </row>
    <row r="14430" spans="2:6" x14ac:dyDescent="0.35">
      <c r="B14430" s="752" t="s">
        <v>1700</v>
      </c>
      <c r="C14430" s="752">
        <v>6288</v>
      </c>
      <c r="D14430" s="343" t="s">
        <v>3525</v>
      </c>
      <c r="E14430" s="752" t="s">
        <v>446</v>
      </c>
      <c r="F14430" s="752" t="s">
        <v>1698</v>
      </c>
    </row>
    <row r="14431" spans="2:6" x14ac:dyDescent="0.35">
      <c r="B14431" s="752" t="s">
        <v>1700</v>
      </c>
      <c r="C14431" s="752">
        <v>6288</v>
      </c>
      <c r="D14431" s="343" t="s">
        <v>3524</v>
      </c>
      <c r="E14431" s="752" t="s">
        <v>446</v>
      </c>
      <c r="F14431" s="752" t="s">
        <v>1698</v>
      </c>
    </row>
    <row r="14432" spans="2:6" x14ac:dyDescent="0.35">
      <c r="B14432" s="752" t="s">
        <v>1700</v>
      </c>
      <c r="C14432" s="752">
        <v>6288</v>
      </c>
      <c r="D14432" s="343" t="s">
        <v>3523</v>
      </c>
      <c r="E14432" s="752" t="s">
        <v>446</v>
      </c>
      <c r="F14432" s="752" t="s">
        <v>1698</v>
      </c>
    </row>
    <row r="14433" spans="2:6" x14ac:dyDescent="0.35">
      <c r="B14433" s="752" t="s">
        <v>1700</v>
      </c>
      <c r="C14433" s="752">
        <v>6288</v>
      </c>
      <c r="D14433" s="343" t="s">
        <v>3522</v>
      </c>
      <c r="E14433" s="752" t="s">
        <v>446</v>
      </c>
      <c r="F14433" s="752" t="s">
        <v>1698</v>
      </c>
    </row>
    <row r="14434" spans="2:6" x14ac:dyDescent="0.35">
      <c r="B14434" s="752" t="s">
        <v>1700</v>
      </c>
      <c r="C14434" s="752">
        <v>6288</v>
      </c>
      <c r="D14434" s="343" t="s">
        <v>3521</v>
      </c>
      <c r="E14434" s="752" t="s">
        <v>446</v>
      </c>
      <c r="F14434" s="752" t="s">
        <v>1698</v>
      </c>
    </row>
    <row r="14435" spans="2:6" x14ac:dyDescent="0.35">
      <c r="B14435" s="752" t="s">
        <v>1700</v>
      </c>
      <c r="C14435" s="752">
        <v>6290</v>
      </c>
      <c r="D14435" s="343" t="s">
        <v>3520</v>
      </c>
      <c r="E14435" s="752" t="s">
        <v>446</v>
      </c>
      <c r="F14435" s="752" t="s">
        <v>1711</v>
      </c>
    </row>
    <row r="14436" spans="2:6" x14ac:dyDescent="0.35">
      <c r="B14436" s="752" t="s">
        <v>1700</v>
      </c>
      <c r="C14436" s="752">
        <v>6290</v>
      </c>
      <c r="D14436" s="343" t="s">
        <v>3519</v>
      </c>
      <c r="E14436" s="752" t="s">
        <v>446</v>
      </c>
      <c r="F14436" s="752" t="s">
        <v>1711</v>
      </c>
    </row>
    <row r="14437" spans="2:6" x14ac:dyDescent="0.35">
      <c r="B14437" s="752" t="s">
        <v>1700</v>
      </c>
      <c r="C14437" s="752">
        <v>6290</v>
      </c>
      <c r="D14437" s="343" t="s">
        <v>3518</v>
      </c>
      <c r="E14437" s="752" t="s">
        <v>446</v>
      </c>
      <c r="F14437" s="752" t="s">
        <v>1711</v>
      </c>
    </row>
    <row r="14438" spans="2:6" x14ac:dyDescent="0.35">
      <c r="B14438" s="752" t="s">
        <v>1700</v>
      </c>
      <c r="C14438" s="752">
        <v>6290</v>
      </c>
      <c r="D14438" s="343" t="s">
        <v>3517</v>
      </c>
      <c r="E14438" s="752" t="s">
        <v>446</v>
      </c>
      <c r="F14438" s="752" t="s">
        <v>1711</v>
      </c>
    </row>
    <row r="14439" spans="2:6" x14ac:dyDescent="0.35">
      <c r="B14439" s="752" t="s">
        <v>1700</v>
      </c>
      <c r="C14439" s="752">
        <v>6290</v>
      </c>
      <c r="D14439" s="343" t="s">
        <v>3516</v>
      </c>
      <c r="E14439" s="752" t="s">
        <v>446</v>
      </c>
      <c r="F14439" s="752" t="s">
        <v>1711</v>
      </c>
    </row>
    <row r="14440" spans="2:6" x14ac:dyDescent="0.35">
      <c r="B14440" s="752" t="s">
        <v>1700</v>
      </c>
      <c r="C14440" s="752">
        <v>6290</v>
      </c>
      <c r="D14440" s="343" t="s">
        <v>3515</v>
      </c>
      <c r="E14440" s="752" t="s">
        <v>446</v>
      </c>
      <c r="F14440" s="752" t="s">
        <v>1698</v>
      </c>
    </row>
    <row r="14441" spans="2:6" x14ac:dyDescent="0.35">
      <c r="B14441" s="752" t="s">
        <v>1700</v>
      </c>
      <c r="C14441" s="752">
        <v>6302</v>
      </c>
      <c r="D14441" s="343" t="s">
        <v>3514</v>
      </c>
      <c r="E14441" s="752" t="s">
        <v>446</v>
      </c>
      <c r="F14441" s="752" t="s">
        <v>1698</v>
      </c>
    </row>
    <row r="14442" spans="2:6" x14ac:dyDescent="0.35">
      <c r="B14442" s="752" t="s">
        <v>1700</v>
      </c>
      <c r="C14442" s="752">
        <v>6302</v>
      </c>
      <c r="D14442" s="343" t="s">
        <v>3513</v>
      </c>
      <c r="E14442" s="752" t="s">
        <v>446</v>
      </c>
      <c r="F14442" s="752" t="s">
        <v>1698</v>
      </c>
    </row>
    <row r="14443" spans="2:6" x14ac:dyDescent="0.35">
      <c r="B14443" s="752" t="s">
        <v>1700</v>
      </c>
      <c r="C14443" s="752">
        <v>6302</v>
      </c>
      <c r="D14443" s="343" t="s">
        <v>3512</v>
      </c>
      <c r="E14443" s="752" t="s">
        <v>446</v>
      </c>
      <c r="F14443" s="752" t="s">
        <v>1698</v>
      </c>
    </row>
    <row r="14444" spans="2:6" x14ac:dyDescent="0.35">
      <c r="B14444" s="752" t="s">
        <v>1700</v>
      </c>
      <c r="C14444" s="752">
        <v>6302</v>
      </c>
      <c r="D14444" s="343" t="s">
        <v>3511</v>
      </c>
      <c r="E14444" s="752" t="s">
        <v>446</v>
      </c>
      <c r="F14444" s="752" t="s">
        <v>1698</v>
      </c>
    </row>
    <row r="14445" spans="2:6" x14ac:dyDescent="0.35">
      <c r="B14445" s="752" t="s">
        <v>1700</v>
      </c>
      <c r="C14445" s="752">
        <v>6302</v>
      </c>
      <c r="D14445" s="343" t="s">
        <v>3510</v>
      </c>
      <c r="E14445" s="752" t="s">
        <v>446</v>
      </c>
      <c r="F14445" s="752" t="s">
        <v>1698</v>
      </c>
    </row>
    <row r="14446" spans="2:6" x14ac:dyDescent="0.35">
      <c r="B14446" s="752" t="s">
        <v>1700</v>
      </c>
      <c r="C14446" s="752">
        <v>6302</v>
      </c>
      <c r="D14446" s="343" t="s">
        <v>3509</v>
      </c>
      <c r="E14446" s="752" t="s">
        <v>446</v>
      </c>
      <c r="F14446" s="752" t="s">
        <v>1698</v>
      </c>
    </row>
    <row r="14447" spans="2:6" x14ac:dyDescent="0.35">
      <c r="B14447" s="752" t="s">
        <v>1700</v>
      </c>
      <c r="C14447" s="752">
        <v>6302</v>
      </c>
      <c r="D14447" s="343" t="s">
        <v>3508</v>
      </c>
      <c r="E14447" s="752" t="s">
        <v>446</v>
      </c>
      <c r="F14447" s="752" t="s">
        <v>1698</v>
      </c>
    </row>
    <row r="14448" spans="2:6" x14ac:dyDescent="0.35">
      <c r="B14448" s="752" t="s">
        <v>1700</v>
      </c>
      <c r="C14448" s="752">
        <v>6302</v>
      </c>
      <c r="D14448" s="343" t="s">
        <v>3507</v>
      </c>
      <c r="E14448" s="752" t="s">
        <v>446</v>
      </c>
      <c r="F14448" s="752" t="s">
        <v>1698</v>
      </c>
    </row>
    <row r="14449" spans="2:6" x14ac:dyDescent="0.35">
      <c r="B14449" s="752" t="s">
        <v>1700</v>
      </c>
      <c r="C14449" s="752">
        <v>6302</v>
      </c>
      <c r="D14449" s="343" t="s">
        <v>3506</v>
      </c>
      <c r="E14449" s="752" t="s">
        <v>446</v>
      </c>
      <c r="F14449" s="752" t="s">
        <v>1698</v>
      </c>
    </row>
    <row r="14450" spans="2:6" x14ac:dyDescent="0.35">
      <c r="B14450" s="752" t="s">
        <v>1700</v>
      </c>
      <c r="C14450" s="752">
        <v>6302</v>
      </c>
      <c r="D14450" s="343" t="s">
        <v>3505</v>
      </c>
      <c r="E14450" s="752" t="s">
        <v>446</v>
      </c>
      <c r="F14450" s="752" t="s">
        <v>1698</v>
      </c>
    </row>
    <row r="14451" spans="2:6" x14ac:dyDescent="0.35">
      <c r="B14451" s="752" t="s">
        <v>1700</v>
      </c>
      <c r="C14451" s="752">
        <v>6302</v>
      </c>
      <c r="D14451" s="343" t="s">
        <v>3504</v>
      </c>
      <c r="E14451" s="752" t="s">
        <v>446</v>
      </c>
      <c r="F14451" s="752" t="s">
        <v>1698</v>
      </c>
    </row>
    <row r="14452" spans="2:6" x14ac:dyDescent="0.35">
      <c r="B14452" s="752" t="s">
        <v>1700</v>
      </c>
      <c r="C14452" s="752">
        <v>6302</v>
      </c>
      <c r="D14452" s="343" t="s">
        <v>3503</v>
      </c>
      <c r="E14452" s="752" t="s">
        <v>446</v>
      </c>
      <c r="F14452" s="752" t="s">
        <v>1698</v>
      </c>
    </row>
    <row r="14453" spans="2:6" x14ac:dyDescent="0.35">
      <c r="B14453" s="752" t="s">
        <v>1700</v>
      </c>
      <c r="C14453" s="752">
        <v>6302</v>
      </c>
      <c r="D14453" s="343" t="s">
        <v>3502</v>
      </c>
      <c r="E14453" s="752" t="s">
        <v>446</v>
      </c>
      <c r="F14453" s="752" t="s">
        <v>1698</v>
      </c>
    </row>
    <row r="14454" spans="2:6" x14ac:dyDescent="0.35">
      <c r="B14454" s="752" t="s">
        <v>1700</v>
      </c>
      <c r="C14454" s="752">
        <v>6302</v>
      </c>
      <c r="D14454" s="343" t="s">
        <v>3501</v>
      </c>
      <c r="E14454" s="752" t="s">
        <v>446</v>
      </c>
      <c r="F14454" s="752" t="s">
        <v>1698</v>
      </c>
    </row>
    <row r="14455" spans="2:6" x14ac:dyDescent="0.35">
      <c r="B14455" s="752" t="s">
        <v>1700</v>
      </c>
      <c r="C14455" s="752">
        <v>6302</v>
      </c>
      <c r="D14455" s="343" t="s">
        <v>3500</v>
      </c>
      <c r="E14455" s="752" t="s">
        <v>446</v>
      </c>
      <c r="F14455" s="752" t="s">
        <v>1698</v>
      </c>
    </row>
    <row r="14456" spans="2:6" x14ac:dyDescent="0.35">
      <c r="B14456" s="752" t="s">
        <v>1700</v>
      </c>
      <c r="C14456" s="752">
        <v>6302</v>
      </c>
      <c r="D14456" s="343" t="s">
        <v>3499</v>
      </c>
      <c r="E14456" s="752" t="s">
        <v>446</v>
      </c>
      <c r="F14456" s="752" t="s">
        <v>1698</v>
      </c>
    </row>
    <row r="14457" spans="2:6" x14ac:dyDescent="0.35">
      <c r="B14457" s="752" t="s">
        <v>1700</v>
      </c>
      <c r="C14457" s="752">
        <v>6302</v>
      </c>
      <c r="D14457" s="343" t="s">
        <v>3498</v>
      </c>
      <c r="E14457" s="752" t="s">
        <v>446</v>
      </c>
      <c r="F14457" s="752" t="s">
        <v>1698</v>
      </c>
    </row>
    <row r="14458" spans="2:6" x14ac:dyDescent="0.35">
      <c r="B14458" s="752" t="s">
        <v>1700</v>
      </c>
      <c r="C14458" s="752">
        <v>6302</v>
      </c>
      <c r="D14458" s="343" t="s">
        <v>3497</v>
      </c>
      <c r="E14458" s="752" t="s">
        <v>446</v>
      </c>
      <c r="F14458" s="752" t="s">
        <v>1698</v>
      </c>
    </row>
    <row r="14459" spans="2:6" x14ac:dyDescent="0.35">
      <c r="B14459" s="752" t="s">
        <v>1700</v>
      </c>
      <c r="C14459" s="752">
        <v>6302</v>
      </c>
      <c r="D14459" s="343" t="s">
        <v>3496</v>
      </c>
      <c r="E14459" s="752" t="s">
        <v>446</v>
      </c>
      <c r="F14459" s="752" t="s">
        <v>1698</v>
      </c>
    </row>
    <row r="14460" spans="2:6" x14ac:dyDescent="0.35">
      <c r="B14460" s="752" t="s">
        <v>1700</v>
      </c>
      <c r="C14460" s="752">
        <v>6302</v>
      </c>
      <c r="D14460" s="343" t="s">
        <v>3495</v>
      </c>
      <c r="E14460" s="752" t="s">
        <v>446</v>
      </c>
      <c r="F14460" s="752" t="s">
        <v>1698</v>
      </c>
    </row>
    <row r="14461" spans="2:6" x14ac:dyDescent="0.35">
      <c r="B14461" s="752" t="s">
        <v>1700</v>
      </c>
      <c r="C14461" s="752">
        <v>6302</v>
      </c>
      <c r="D14461" s="343" t="s">
        <v>3494</v>
      </c>
      <c r="E14461" s="752" t="s">
        <v>446</v>
      </c>
      <c r="F14461" s="752" t="s">
        <v>1698</v>
      </c>
    </row>
    <row r="14462" spans="2:6" x14ac:dyDescent="0.35">
      <c r="B14462" s="752" t="s">
        <v>1700</v>
      </c>
      <c r="C14462" s="752">
        <v>6302</v>
      </c>
      <c r="D14462" s="343" t="s">
        <v>3493</v>
      </c>
      <c r="E14462" s="752" t="s">
        <v>446</v>
      </c>
      <c r="F14462" s="752" t="s">
        <v>1698</v>
      </c>
    </row>
    <row r="14463" spans="2:6" x14ac:dyDescent="0.35">
      <c r="B14463" s="752" t="s">
        <v>1700</v>
      </c>
      <c r="C14463" s="752">
        <v>6302</v>
      </c>
      <c r="D14463" s="343" t="s">
        <v>3492</v>
      </c>
      <c r="E14463" s="752" t="s">
        <v>446</v>
      </c>
      <c r="F14463" s="752" t="s">
        <v>1698</v>
      </c>
    </row>
    <row r="14464" spans="2:6" x14ac:dyDescent="0.35">
      <c r="B14464" s="752" t="s">
        <v>1700</v>
      </c>
      <c r="C14464" s="752">
        <v>6304</v>
      </c>
      <c r="D14464" s="343" t="s">
        <v>3491</v>
      </c>
      <c r="E14464" s="752" t="s">
        <v>446</v>
      </c>
      <c r="F14464" s="752" t="s">
        <v>1698</v>
      </c>
    </row>
    <row r="14465" spans="2:6" x14ac:dyDescent="0.35">
      <c r="B14465" s="752" t="s">
        <v>1700</v>
      </c>
      <c r="C14465" s="752">
        <v>6304</v>
      </c>
      <c r="D14465" s="343" t="s">
        <v>3490</v>
      </c>
      <c r="E14465" s="752" t="s">
        <v>446</v>
      </c>
      <c r="F14465" s="752" t="s">
        <v>1698</v>
      </c>
    </row>
    <row r="14466" spans="2:6" x14ac:dyDescent="0.35">
      <c r="B14466" s="752" t="s">
        <v>1700</v>
      </c>
      <c r="C14466" s="752">
        <v>6304</v>
      </c>
      <c r="D14466" s="343" t="s">
        <v>3489</v>
      </c>
      <c r="E14466" s="752" t="s">
        <v>446</v>
      </c>
      <c r="F14466" s="752" t="s">
        <v>1698</v>
      </c>
    </row>
    <row r="14467" spans="2:6" x14ac:dyDescent="0.35">
      <c r="B14467" s="752" t="s">
        <v>1700</v>
      </c>
      <c r="C14467" s="752">
        <v>6304</v>
      </c>
      <c r="D14467" s="343" t="s">
        <v>3488</v>
      </c>
      <c r="E14467" s="752" t="s">
        <v>446</v>
      </c>
      <c r="F14467" s="752" t="s">
        <v>1698</v>
      </c>
    </row>
    <row r="14468" spans="2:6" x14ac:dyDescent="0.35">
      <c r="B14468" s="752" t="s">
        <v>1700</v>
      </c>
      <c r="C14468" s="752">
        <v>6304</v>
      </c>
      <c r="D14468" s="343" t="s">
        <v>3487</v>
      </c>
      <c r="E14468" s="752" t="s">
        <v>446</v>
      </c>
      <c r="F14468" s="752" t="s">
        <v>1698</v>
      </c>
    </row>
    <row r="14469" spans="2:6" x14ac:dyDescent="0.35">
      <c r="B14469" s="752" t="s">
        <v>1700</v>
      </c>
      <c r="C14469" s="752">
        <v>6304</v>
      </c>
      <c r="D14469" s="343" t="s">
        <v>3486</v>
      </c>
      <c r="E14469" s="752" t="s">
        <v>446</v>
      </c>
      <c r="F14469" s="752" t="s">
        <v>1698</v>
      </c>
    </row>
    <row r="14470" spans="2:6" x14ac:dyDescent="0.35">
      <c r="B14470" s="752" t="s">
        <v>1700</v>
      </c>
      <c r="C14470" s="752">
        <v>6304</v>
      </c>
      <c r="D14470" s="343" t="s">
        <v>3485</v>
      </c>
      <c r="E14470" s="752" t="s">
        <v>446</v>
      </c>
      <c r="F14470" s="752" t="s">
        <v>1698</v>
      </c>
    </row>
    <row r="14471" spans="2:6" x14ac:dyDescent="0.35">
      <c r="B14471" s="752" t="s">
        <v>1700</v>
      </c>
      <c r="C14471" s="752">
        <v>6306</v>
      </c>
      <c r="D14471" s="343" t="s">
        <v>3484</v>
      </c>
      <c r="E14471" s="752" t="s">
        <v>446</v>
      </c>
      <c r="F14471" s="752" t="s">
        <v>1698</v>
      </c>
    </row>
    <row r="14472" spans="2:6" x14ac:dyDescent="0.35">
      <c r="B14472" s="752" t="s">
        <v>1700</v>
      </c>
      <c r="C14472" s="752">
        <v>6306</v>
      </c>
      <c r="D14472" s="343" t="s">
        <v>3483</v>
      </c>
      <c r="E14472" s="752" t="s">
        <v>446</v>
      </c>
      <c r="F14472" s="752" t="s">
        <v>1698</v>
      </c>
    </row>
    <row r="14473" spans="2:6" x14ac:dyDescent="0.35">
      <c r="B14473" s="752" t="s">
        <v>1700</v>
      </c>
      <c r="C14473" s="752">
        <v>6306</v>
      </c>
      <c r="D14473" s="343" t="s">
        <v>3482</v>
      </c>
      <c r="E14473" s="752" t="s">
        <v>446</v>
      </c>
      <c r="F14473" s="752" t="s">
        <v>1698</v>
      </c>
    </row>
    <row r="14474" spans="2:6" x14ac:dyDescent="0.35">
      <c r="B14474" s="752" t="s">
        <v>1700</v>
      </c>
      <c r="C14474" s="752">
        <v>6306</v>
      </c>
      <c r="D14474" s="343" t="s">
        <v>3481</v>
      </c>
      <c r="E14474" s="752" t="s">
        <v>446</v>
      </c>
      <c r="F14474" s="752" t="s">
        <v>1698</v>
      </c>
    </row>
    <row r="14475" spans="2:6" x14ac:dyDescent="0.35">
      <c r="B14475" s="752" t="s">
        <v>1700</v>
      </c>
      <c r="C14475" s="752">
        <v>6306</v>
      </c>
      <c r="D14475" s="343" t="s">
        <v>3480</v>
      </c>
      <c r="E14475" s="752" t="s">
        <v>446</v>
      </c>
      <c r="F14475" s="752" t="s">
        <v>1698</v>
      </c>
    </row>
    <row r="14476" spans="2:6" x14ac:dyDescent="0.35">
      <c r="B14476" s="752" t="s">
        <v>1700</v>
      </c>
      <c r="C14476" s="752">
        <v>6308</v>
      </c>
      <c r="D14476" s="343" t="s">
        <v>3479</v>
      </c>
      <c r="E14476" s="752" t="s">
        <v>446</v>
      </c>
      <c r="F14476" s="752" t="s">
        <v>1698</v>
      </c>
    </row>
    <row r="14477" spans="2:6" x14ac:dyDescent="0.35">
      <c r="B14477" s="752" t="s">
        <v>1700</v>
      </c>
      <c r="C14477" s="752">
        <v>6308</v>
      </c>
      <c r="D14477" s="343" t="s">
        <v>3478</v>
      </c>
      <c r="E14477" s="752" t="s">
        <v>446</v>
      </c>
      <c r="F14477" s="752" t="s">
        <v>1698</v>
      </c>
    </row>
    <row r="14478" spans="2:6" x14ac:dyDescent="0.35">
      <c r="B14478" s="752" t="s">
        <v>1700</v>
      </c>
      <c r="C14478" s="752">
        <v>6308</v>
      </c>
      <c r="D14478" s="343" t="s">
        <v>3477</v>
      </c>
      <c r="E14478" s="752" t="s">
        <v>446</v>
      </c>
      <c r="F14478" s="752" t="s">
        <v>1698</v>
      </c>
    </row>
    <row r="14479" spans="2:6" x14ac:dyDescent="0.35">
      <c r="B14479" s="752" t="s">
        <v>1700</v>
      </c>
      <c r="C14479" s="752">
        <v>6308</v>
      </c>
      <c r="D14479" s="343" t="s">
        <v>2360</v>
      </c>
      <c r="E14479" s="752" t="s">
        <v>446</v>
      </c>
      <c r="F14479" s="752" t="s">
        <v>1698</v>
      </c>
    </row>
    <row r="14480" spans="2:6" x14ac:dyDescent="0.35">
      <c r="B14480" s="752" t="s">
        <v>1700</v>
      </c>
      <c r="C14480" s="752">
        <v>6308</v>
      </c>
      <c r="D14480" s="343" t="s">
        <v>3476</v>
      </c>
      <c r="E14480" s="752" t="s">
        <v>446</v>
      </c>
      <c r="F14480" s="752" t="s">
        <v>1698</v>
      </c>
    </row>
    <row r="14481" spans="2:6" x14ac:dyDescent="0.35">
      <c r="B14481" s="752" t="s">
        <v>1700</v>
      </c>
      <c r="C14481" s="752">
        <v>6308</v>
      </c>
      <c r="D14481" s="343" t="s">
        <v>3475</v>
      </c>
      <c r="E14481" s="752" t="s">
        <v>446</v>
      </c>
      <c r="F14481" s="752" t="s">
        <v>1698</v>
      </c>
    </row>
    <row r="14482" spans="2:6" x14ac:dyDescent="0.35">
      <c r="B14482" s="752" t="s">
        <v>1700</v>
      </c>
      <c r="C14482" s="752">
        <v>6308</v>
      </c>
      <c r="D14482" s="343" t="s">
        <v>3474</v>
      </c>
      <c r="E14482" s="752" t="s">
        <v>446</v>
      </c>
      <c r="F14482" s="752" t="s">
        <v>1698</v>
      </c>
    </row>
    <row r="14483" spans="2:6" x14ac:dyDescent="0.35">
      <c r="B14483" s="752" t="s">
        <v>1700</v>
      </c>
      <c r="C14483" s="752">
        <v>6308</v>
      </c>
      <c r="D14483" s="343" t="s">
        <v>3473</v>
      </c>
      <c r="E14483" s="752" t="s">
        <v>446</v>
      </c>
      <c r="F14483" s="752" t="s">
        <v>1698</v>
      </c>
    </row>
    <row r="14484" spans="2:6" x14ac:dyDescent="0.35">
      <c r="B14484" s="752" t="s">
        <v>1700</v>
      </c>
      <c r="C14484" s="752">
        <v>6308</v>
      </c>
      <c r="D14484" s="343" t="s">
        <v>3472</v>
      </c>
      <c r="E14484" s="752" t="s">
        <v>446</v>
      </c>
      <c r="F14484" s="752" t="s">
        <v>1698</v>
      </c>
    </row>
    <row r="14485" spans="2:6" x14ac:dyDescent="0.35">
      <c r="B14485" s="752" t="s">
        <v>1700</v>
      </c>
      <c r="C14485" s="752">
        <v>6309</v>
      </c>
      <c r="D14485" s="343" t="s">
        <v>3471</v>
      </c>
      <c r="E14485" s="752" t="s">
        <v>446</v>
      </c>
      <c r="F14485" s="752" t="s">
        <v>1698</v>
      </c>
    </row>
    <row r="14486" spans="2:6" x14ac:dyDescent="0.35">
      <c r="B14486" s="752" t="s">
        <v>1700</v>
      </c>
      <c r="C14486" s="752">
        <v>6309</v>
      </c>
      <c r="D14486" s="343" t="s">
        <v>3470</v>
      </c>
      <c r="E14486" s="752" t="s">
        <v>446</v>
      </c>
      <c r="F14486" s="752" t="s">
        <v>1698</v>
      </c>
    </row>
    <row r="14487" spans="2:6" x14ac:dyDescent="0.35">
      <c r="B14487" s="752" t="s">
        <v>1700</v>
      </c>
      <c r="C14487" s="752">
        <v>6309</v>
      </c>
      <c r="D14487" s="343" t="s">
        <v>3469</v>
      </c>
      <c r="E14487" s="752" t="s">
        <v>446</v>
      </c>
      <c r="F14487" s="752" t="s">
        <v>1698</v>
      </c>
    </row>
    <row r="14488" spans="2:6" x14ac:dyDescent="0.35">
      <c r="B14488" s="752" t="s">
        <v>1700</v>
      </c>
      <c r="C14488" s="752">
        <v>6309</v>
      </c>
      <c r="D14488" s="343" t="s">
        <v>3468</v>
      </c>
      <c r="E14488" s="752" t="s">
        <v>446</v>
      </c>
      <c r="F14488" s="752" t="s">
        <v>1698</v>
      </c>
    </row>
    <row r="14489" spans="2:6" x14ac:dyDescent="0.35">
      <c r="B14489" s="752" t="s">
        <v>1700</v>
      </c>
      <c r="C14489" s="752">
        <v>6311</v>
      </c>
      <c r="D14489" s="343" t="s">
        <v>3467</v>
      </c>
      <c r="E14489" s="752" t="s">
        <v>446</v>
      </c>
      <c r="F14489" s="752" t="s">
        <v>1698</v>
      </c>
    </row>
    <row r="14490" spans="2:6" x14ac:dyDescent="0.35">
      <c r="B14490" s="752" t="s">
        <v>1700</v>
      </c>
      <c r="C14490" s="752">
        <v>6311</v>
      </c>
      <c r="D14490" s="343" t="s">
        <v>3466</v>
      </c>
      <c r="E14490" s="752" t="s">
        <v>446</v>
      </c>
      <c r="F14490" s="752" t="s">
        <v>1698</v>
      </c>
    </row>
    <row r="14491" spans="2:6" x14ac:dyDescent="0.35">
      <c r="B14491" s="752" t="s">
        <v>1700</v>
      </c>
      <c r="C14491" s="752">
        <v>6311</v>
      </c>
      <c r="D14491" s="343" t="s">
        <v>3465</v>
      </c>
      <c r="E14491" s="752" t="s">
        <v>446</v>
      </c>
      <c r="F14491" s="752" t="s">
        <v>1698</v>
      </c>
    </row>
    <row r="14492" spans="2:6" x14ac:dyDescent="0.35">
      <c r="B14492" s="752" t="s">
        <v>1700</v>
      </c>
      <c r="C14492" s="752">
        <v>6311</v>
      </c>
      <c r="D14492" s="343" t="s">
        <v>3464</v>
      </c>
      <c r="E14492" s="752" t="s">
        <v>446</v>
      </c>
      <c r="F14492" s="752" t="s">
        <v>1698</v>
      </c>
    </row>
    <row r="14493" spans="2:6" x14ac:dyDescent="0.35">
      <c r="B14493" s="752" t="s">
        <v>1700</v>
      </c>
      <c r="C14493" s="752">
        <v>6311</v>
      </c>
      <c r="D14493" s="343" t="s">
        <v>3463</v>
      </c>
      <c r="E14493" s="752" t="s">
        <v>446</v>
      </c>
      <c r="F14493" s="752" t="s">
        <v>1698</v>
      </c>
    </row>
    <row r="14494" spans="2:6" x14ac:dyDescent="0.35">
      <c r="B14494" s="752" t="s">
        <v>1700</v>
      </c>
      <c r="C14494" s="752">
        <v>6311</v>
      </c>
      <c r="D14494" s="343" t="s">
        <v>3462</v>
      </c>
      <c r="E14494" s="752" t="s">
        <v>446</v>
      </c>
      <c r="F14494" s="752" t="s">
        <v>1698</v>
      </c>
    </row>
    <row r="14495" spans="2:6" x14ac:dyDescent="0.35">
      <c r="B14495" s="752" t="s">
        <v>1700</v>
      </c>
      <c r="C14495" s="752">
        <v>6311</v>
      </c>
      <c r="D14495" s="343" t="s">
        <v>3461</v>
      </c>
      <c r="E14495" s="752" t="s">
        <v>446</v>
      </c>
      <c r="F14495" s="752" t="s">
        <v>1698</v>
      </c>
    </row>
    <row r="14496" spans="2:6" x14ac:dyDescent="0.35">
      <c r="B14496" s="752" t="s">
        <v>1700</v>
      </c>
      <c r="C14496" s="752">
        <v>6311</v>
      </c>
      <c r="D14496" s="343" t="s">
        <v>3460</v>
      </c>
      <c r="E14496" s="752" t="s">
        <v>446</v>
      </c>
      <c r="F14496" s="752" t="s">
        <v>1698</v>
      </c>
    </row>
    <row r="14497" spans="2:6" x14ac:dyDescent="0.35">
      <c r="B14497" s="752" t="s">
        <v>1700</v>
      </c>
      <c r="C14497" s="752">
        <v>6312</v>
      </c>
      <c r="D14497" s="343" t="s">
        <v>3459</v>
      </c>
      <c r="E14497" s="752" t="s">
        <v>446</v>
      </c>
      <c r="F14497" s="752" t="s">
        <v>1698</v>
      </c>
    </row>
    <row r="14498" spans="2:6" x14ac:dyDescent="0.35">
      <c r="B14498" s="752" t="s">
        <v>1700</v>
      </c>
      <c r="C14498" s="752">
        <v>6312</v>
      </c>
      <c r="D14498" s="343" t="s">
        <v>3458</v>
      </c>
      <c r="E14498" s="752" t="s">
        <v>446</v>
      </c>
      <c r="F14498" s="752" t="s">
        <v>1698</v>
      </c>
    </row>
    <row r="14499" spans="2:6" x14ac:dyDescent="0.35">
      <c r="B14499" s="752" t="s">
        <v>1700</v>
      </c>
      <c r="C14499" s="752">
        <v>6312</v>
      </c>
      <c r="D14499" s="343" t="s">
        <v>3457</v>
      </c>
      <c r="E14499" s="752" t="s">
        <v>446</v>
      </c>
      <c r="F14499" s="752" t="s">
        <v>1698</v>
      </c>
    </row>
    <row r="14500" spans="2:6" x14ac:dyDescent="0.35">
      <c r="B14500" s="752" t="s">
        <v>1700</v>
      </c>
      <c r="C14500" s="752">
        <v>6312</v>
      </c>
      <c r="D14500" s="343" t="s">
        <v>3456</v>
      </c>
      <c r="E14500" s="752" t="s">
        <v>446</v>
      </c>
      <c r="F14500" s="752" t="s">
        <v>1698</v>
      </c>
    </row>
    <row r="14501" spans="2:6" x14ac:dyDescent="0.35">
      <c r="B14501" s="752" t="s">
        <v>1700</v>
      </c>
      <c r="C14501" s="752">
        <v>6312</v>
      </c>
      <c r="D14501" s="343" t="s">
        <v>3455</v>
      </c>
      <c r="E14501" s="752" t="s">
        <v>446</v>
      </c>
      <c r="F14501" s="752" t="s">
        <v>1698</v>
      </c>
    </row>
    <row r="14502" spans="2:6" x14ac:dyDescent="0.35">
      <c r="B14502" s="752" t="s">
        <v>1700</v>
      </c>
      <c r="C14502" s="752">
        <v>6312</v>
      </c>
      <c r="D14502" s="343" t="s">
        <v>3454</v>
      </c>
      <c r="E14502" s="752" t="s">
        <v>446</v>
      </c>
      <c r="F14502" s="752" t="s">
        <v>1698</v>
      </c>
    </row>
    <row r="14503" spans="2:6" x14ac:dyDescent="0.35">
      <c r="B14503" s="752" t="s">
        <v>1700</v>
      </c>
      <c r="C14503" s="752">
        <v>6312</v>
      </c>
      <c r="D14503" s="343" t="s">
        <v>3453</v>
      </c>
      <c r="E14503" s="752" t="s">
        <v>446</v>
      </c>
      <c r="F14503" s="752" t="s">
        <v>1698</v>
      </c>
    </row>
    <row r="14504" spans="2:6" x14ac:dyDescent="0.35">
      <c r="B14504" s="752" t="s">
        <v>1700</v>
      </c>
      <c r="C14504" s="752">
        <v>6312</v>
      </c>
      <c r="D14504" s="343" t="s">
        <v>3452</v>
      </c>
      <c r="E14504" s="752" t="s">
        <v>446</v>
      </c>
      <c r="F14504" s="752" t="s">
        <v>1698</v>
      </c>
    </row>
    <row r="14505" spans="2:6" x14ac:dyDescent="0.35">
      <c r="B14505" s="752" t="s">
        <v>1700</v>
      </c>
      <c r="C14505" s="752">
        <v>6312</v>
      </c>
      <c r="D14505" s="343" t="s">
        <v>3451</v>
      </c>
      <c r="E14505" s="752" t="s">
        <v>446</v>
      </c>
      <c r="F14505" s="752" t="s">
        <v>1698</v>
      </c>
    </row>
    <row r="14506" spans="2:6" x14ac:dyDescent="0.35">
      <c r="B14506" s="752" t="s">
        <v>1700</v>
      </c>
      <c r="C14506" s="752">
        <v>6313</v>
      </c>
      <c r="D14506" s="343" t="s">
        <v>3450</v>
      </c>
      <c r="E14506" s="752" t="s">
        <v>446</v>
      </c>
      <c r="F14506" s="752" t="s">
        <v>1698</v>
      </c>
    </row>
    <row r="14507" spans="2:6" x14ac:dyDescent="0.35">
      <c r="B14507" s="752" t="s">
        <v>1700</v>
      </c>
      <c r="C14507" s="752">
        <v>6315</v>
      </c>
      <c r="D14507" s="343" t="s">
        <v>1737</v>
      </c>
      <c r="E14507" s="752" t="s">
        <v>446</v>
      </c>
      <c r="F14507" s="752" t="s">
        <v>1698</v>
      </c>
    </row>
    <row r="14508" spans="2:6" x14ac:dyDescent="0.35">
      <c r="B14508" s="752" t="s">
        <v>1700</v>
      </c>
      <c r="C14508" s="752">
        <v>6315</v>
      </c>
      <c r="D14508" s="343" t="s">
        <v>3449</v>
      </c>
      <c r="E14508" s="752" t="s">
        <v>446</v>
      </c>
      <c r="F14508" s="752" t="s">
        <v>1698</v>
      </c>
    </row>
    <row r="14509" spans="2:6" x14ac:dyDescent="0.35">
      <c r="B14509" s="752" t="s">
        <v>1700</v>
      </c>
      <c r="C14509" s="752">
        <v>6315</v>
      </c>
      <c r="D14509" s="343" t="s">
        <v>3448</v>
      </c>
      <c r="E14509" s="752" t="s">
        <v>446</v>
      </c>
      <c r="F14509" s="752" t="s">
        <v>1698</v>
      </c>
    </row>
    <row r="14510" spans="2:6" x14ac:dyDescent="0.35">
      <c r="B14510" s="752" t="s">
        <v>1700</v>
      </c>
      <c r="C14510" s="752">
        <v>6315</v>
      </c>
      <c r="D14510" s="343" t="s">
        <v>3447</v>
      </c>
      <c r="E14510" s="752" t="s">
        <v>446</v>
      </c>
      <c r="F14510" s="752" t="s">
        <v>1698</v>
      </c>
    </row>
    <row r="14511" spans="2:6" x14ac:dyDescent="0.35">
      <c r="B14511" s="752" t="s">
        <v>1700</v>
      </c>
      <c r="C14511" s="752">
        <v>6315</v>
      </c>
      <c r="D14511" s="343" t="s">
        <v>3446</v>
      </c>
      <c r="E14511" s="752" t="s">
        <v>446</v>
      </c>
      <c r="F14511" s="752" t="s">
        <v>1698</v>
      </c>
    </row>
    <row r="14512" spans="2:6" x14ac:dyDescent="0.35">
      <c r="B14512" s="752" t="s">
        <v>1700</v>
      </c>
      <c r="C14512" s="752">
        <v>6315</v>
      </c>
      <c r="D14512" s="343" t="s">
        <v>3445</v>
      </c>
      <c r="E14512" s="752" t="s">
        <v>446</v>
      </c>
      <c r="F14512" s="752" t="s">
        <v>1698</v>
      </c>
    </row>
    <row r="14513" spans="2:6" x14ac:dyDescent="0.35">
      <c r="B14513" s="752" t="s">
        <v>1700</v>
      </c>
      <c r="C14513" s="752">
        <v>6315</v>
      </c>
      <c r="D14513" s="343" t="s">
        <v>3444</v>
      </c>
      <c r="E14513" s="752" t="s">
        <v>446</v>
      </c>
      <c r="F14513" s="752" t="s">
        <v>1698</v>
      </c>
    </row>
    <row r="14514" spans="2:6" x14ac:dyDescent="0.35">
      <c r="B14514" s="752" t="s">
        <v>1700</v>
      </c>
      <c r="C14514" s="752">
        <v>6315</v>
      </c>
      <c r="D14514" s="343" t="s">
        <v>3443</v>
      </c>
      <c r="E14514" s="752" t="s">
        <v>446</v>
      </c>
      <c r="F14514" s="752" t="s">
        <v>1698</v>
      </c>
    </row>
    <row r="14515" spans="2:6" x14ac:dyDescent="0.35">
      <c r="B14515" s="752" t="s">
        <v>1700</v>
      </c>
      <c r="C14515" s="752">
        <v>6315</v>
      </c>
      <c r="D14515" s="343" t="s">
        <v>3442</v>
      </c>
      <c r="E14515" s="752" t="s">
        <v>446</v>
      </c>
      <c r="F14515" s="752" t="s">
        <v>1698</v>
      </c>
    </row>
    <row r="14516" spans="2:6" x14ac:dyDescent="0.35">
      <c r="B14516" s="752" t="s">
        <v>1700</v>
      </c>
      <c r="C14516" s="752">
        <v>6315</v>
      </c>
      <c r="D14516" s="343" t="s">
        <v>3441</v>
      </c>
      <c r="E14516" s="752" t="s">
        <v>446</v>
      </c>
      <c r="F14516" s="752" t="s">
        <v>1698</v>
      </c>
    </row>
    <row r="14517" spans="2:6" x14ac:dyDescent="0.35">
      <c r="B14517" s="752" t="s">
        <v>1700</v>
      </c>
      <c r="C14517" s="752">
        <v>6315</v>
      </c>
      <c r="D14517" s="343" t="s">
        <v>3440</v>
      </c>
      <c r="E14517" s="752" t="s">
        <v>446</v>
      </c>
      <c r="F14517" s="752" t="s">
        <v>1698</v>
      </c>
    </row>
    <row r="14518" spans="2:6" x14ac:dyDescent="0.35">
      <c r="B14518" s="752" t="s">
        <v>1700</v>
      </c>
      <c r="C14518" s="752">
        <v>6315</v>
      </c>
      <c r="D14518" s="343" t="s">
        <v>3439</v>
      </c>
      <c r="E14518" s="752" t="s">
        <v>446</v>
      </c>
      <c r="F14518" s="752" t="s">
        <v>1698</v>
      </c>
    </row>
    <row r="14519" spans="2:6" x14ac:dyDescent="0.35">
      <c r="B14519" s="752" t="s">
        <v>1700</v>
      </c>
      <c r="C14519" s="752">
        <v>6316</v>
      </c>
      <c r="D14519" s="343" t="s">
        <v>3438</v>
      </c>
      <c r="E14519" s="752" t="s">
        <v>446</v>
      </c>
      <c r="F14519" s="752" t="s">
        <v>1698</v>
      </c>
    </row>
    <row r="14520" spans="2:6" x14ac:dyDescent="0.35">
      <c r="B14520" s="752" t="s">
        <v>1700</v>
      </c>
      <c r="C14520" s="752">
        <v>6316</v>
      </c>
      <c r="D14520" s="343" t="s">
        <v>3437</v>
      </c>
      <c r="E14520" s="752" t="s">
        <v>446</v>
      </c>
      <c r="F14520" s="752" t="s">
        <v>1698</v>
      </c>
    </row>
    <row r="14521" spans="2:6" x14ac:dyDescent="0.35">
      <c r="B14521" s="752" t="s">
        <v>1700</v>
      </c>
      <c r="C14521" s="752">
        <v>6316</v>
      </c>
      <c r="D14521" s="343" t="s">
        <v>3436</v>
      </c>
      <c r="E14521" s="752" t="s">
        <v>446</v>
      </c>
      <c r="F14521" s="752" t="s">
        <v>1698</v>
      </c>
    </row>
    <row r="14522" spans="2:6" x14ac:dyDescent="0.35">
      <c r="B14522" s="752" t="s">
        <v>1700</v>
      </c>
      <c r="C14522" s="752">
        <v>6316</v>
      </c>
      <c r="D14522" s="343" t="s">
        <v>3435</v>
      </c>
      <c r="E14522" s="752" t="s">
        <v>446</v>
      </c>
      <c r="F14522" s="752" t="s">
        <v>1698</v>
      </c>
    </row>
    <row r="14523" spans="2:6" x14ac:dyDescent="0.35">
      <c r="B14523" s="752" t="s">
        <v>1700</v>
      </c>
      <c r="C14523" s="752">
        <v>6316</v>
      </c>
      <c r="D14523" s="343" t="s">
        <v>1949</v>
      </c>
      <c r="E14523" s="752" t="s">
        <v>446</v>
      </c>
      <c r="F14523" s="752" t="s">
        <v>1698</v>
      </c>
    </row>
    <row r="14524" spans="2:6" x14ac:dyDescent="0.35">
      <c r="B14524" s="752" t="s">
        <v>1700</v>
      </c>
      <c r="C14524" s="752">
        <v>6316</v>
      </c>
      <c r="D14524" s="343" t="s">
        <v>3434</v>
      </c>
      <c r="E14524" s="752" t="s">
        <v>446</v>
      </c>
      <c r="F14524" s="752" t="s">
        <v>1698</v>
      </c>
    </row>
    <row r="14525" spans="2:6" x14ac:dyDescent="0.35">
      <c r="B14525" s="752" t="s">
        <v>1700</v>
      </c>
      <c r="C14525" s="752">
        <v>6317</v>
      </c>
      <c r="D14525" s="343" t="s">
        <v>3433</v>
      </c>
      <c r="E14525" s="752" t="s">
        <v>446</v>
      </c>
      <c r="F14525" s="752" t="s">
        <v>1698</v>
      </c>
    </row>
    <row r="14526" spans="2:6" x14ac:dyDescent="0.35">
      <c r="B14526" s="752" t="s">
        <v>1700</v>
      </c>
      <c r="C14526" s="752">
        <v>6317</v>
      </c>
      <c r="D14526" s="343" t="s">
        <v>3432</v>
      </c>
      <c r="E14526" s="752" t="s">
        <v>446</v>
      </c>
      <c r="F14526" s="752" t="s">
        <v>1698</v>
      </c>
    </row>
    <row r="14527" spans="2:6" x14ac:dyDescent="0.35">
      <c r="B14527" s="752" t="s">
        <v>1700</v>
      </c>
      <c r="C14527" s="752">
        <v>6317</v>
      </c>
      <c r="D14527" s="343" t="s">
        <v>3431</v>
      </c>
      <c r="E14527" s="752" t="s">
        <v>446</v>
      </c>
      <c r="F14527" s="752" t="s">
        <v>1698</v>
      </c>
    </row>
    <row r="14528" spans="2:6" x14ac:dyDescent="0.35">
      <c r="B14528" s="752" t="s">
        <v>1700</v>
      </c>
      <c r="C14528" s="752">
        <v>6317</v>
      </c>
      <c r="D14528" s="343" t="s">
        <v>3430</v>
      </c>
      <c r="E14528" s="752" t="s">
        <v>446</v>
      </c>
      <c r="F14528" s="752" t="s">
        <v>1698</v>
      </c>
    </row>
    <row r="14529" spans="2:6" x14ac:dyDescent="0.35">
      <c r="B14529" s="752" t="s">
        <v>1700</v>
      </c>
      <c r="C14529" s="752">
        <v>6317</v>
      </c>
      <c r="D14529" s="343" t="s">
        <v>3429</v>
      </c>
      <c r="E14529" s="752" t="s">
        <v>446</v>
      </c>
      <c r="F14529" s="752" t="s">
        <v>1698</v>
      </c>
    </row>
    <row r="14530" spans="2:6" x14ac:dyDescent="0.35">
      <c r="B14530" s="752" t="s">
        <v>1700</v>
      </c>
      <c r="C14530" s="752">
        <v>6317</v>
      </c>
      <c r="D14530" s="343" t="s">
        <v>3428</v>
      </c>
      <c r="E14530" s="752" t="s">
        <v>446</v>
      </c>
      <c r="F14530" s="752" t="s">
        <v>1698</v>
      </c>
    </row>
    <row r="14531" spans="2:6" x14ac:dyDescent="0.35">
      <c r="B14531" s="752" t="s">
        <v>1700</v>
      </c>
      <c r="C14531" s="752">
        <v>6317</v>
      </c>
      <c r="D14531" s="343" t="s">
        <v>3427</v>
      </c>
      <c r="E14531" s="752" t="s">
        <v>446</v>
      </c>
      <c r="F14531" s="752" t="s">
        <v>1698</v>
      </c>
    </row>
    <row r="14532" spans="2:6" x14ac:dyDescent="0.35">
      <c r="B14532" s="752" t="s">
        <v>1700</v>
      </c>
      <c r="C14532" s="752">
        <v>6317</v>
      </c>
      <c r="D14532" s="343" t="s">
        <v>3426</v>
      </c>
      <c r="E14532" s="752" t="s">
        <v>446</v>
      </c>
      <c r="F14532" s="752" t="s">
        <v>1698</v>
      </c>
    </row>
    <row r="14533" spans="2:6" x14ac:dyDescent="0.35">
      <c r="B14533" s="752" t="s">
        <v>1700</v>
      </c>
      <c r="C14533" s="752">
        <v>6317</v>
      </c>
      <c r="D14533" s="343" t="s">
        <v>3425</v>
      </c>
      <c r="E14533" s="752" t="s">
        <v>446</v>
      </c>
      <c r="F14533" s="752" t="s">
        <v>1698</v>
      </c>
    </row>
    <row r="14534" spans="2:6" x14ac:dyDescent="0.35">
      <c r="B14534" s="752" t="s">
        <v>1700</v>
      </c>
      <c r="C14534" s="752">
        <v>6317</v>
      </c>
      <c r="D14534" s="343" t="s">
        <v>3424</v>
      </c>
      <c r="E14534" s="752" t="s">
        <v>446</v>
      </c>
      <c r="F14534" s="752" t="s">
        <v>1698</v>
      </c>
    </row>
    <row r="14535" spans="2:6" x14ac:dyDescent="0.35">
      <c r="B14535" s="752" t="s">
        <v>1700</v>
      </c>
      <c r="C14535" s="752">
        <v>6317</v>
      </c>
      <c r="D14535" s="343" t="s">
        <v>3423</v>
      </c>
      <c r="E14535" s="752" t="s">
        <v>446</v>
      </c>
      <c r="F14535" s="752" t="s">
        <v>1698</v>
      </c>
    </row>
    <row r="14536" spans="2:6" x14ac:dyDescent="0.35">
      <c r="B14536" s="752" t="s">
        <v>1700</v>
      </c>
      <c r="C14536" s="752">
        <v>6317</v>
      </c>
      <c r="D14536" s="343" t="s">
        <v>3422</v>
      </c>
      <c r="E14536" s="752" t="s">
        <v>446</v>
      </c>
      <c r="F14536" s="752" t="s">
        <v>1698</v>
      </c>
    </row>
    <row r="14537" spans="2:6" x14ac:dyDescent="0.35">
      <c r="B14537" s="752" t="s">
        <v>1700</v>
      </c>
      <c r="C14537" s="752">
        <v>6317</v>
      </c>
      <c r="D14537" s="343" t="s">
        <v>3421</v>
      </c>
      <c r="E14537" s="752" t="s">
        <v>446</v>
      </c>
      <c r="F14537" s="752" t="s">
        <v>1698</v>
      </c>
    </row>
    <row r="14538" spans="2:6" x14ac:dyDescent="0.35">
      <c r="B14538" s="752" t="s">
        <v>1700</v>
      </c>
      <c r="C14538" s="752">
        <v>6318</v>
      </c>
      <c r="D14538" s="343" t="s">
        <v>3420</v>
      </c>
      <c r="E14538" s="752" t="s">
        <v>446</v>
      </c>
      <c r="F14538" s="752" t="s">
        <v>1698</v>
      </c>
    </row>
    <row r="14539" spans="2:6" x14ac:dyDescent="0.35">
      <c r="B14539" s="752" t="s">
        <v>1700</v>
      </c>
      <c r="C14539" s="752">
        <v>6318</v>
      </c>
      <c r="D14539" s="343" t="s">
        <v>3419</v>
      </c>
      <c r="E14539" s="752" t="s">
        <v>446</v>
      </c>
      <c r="F14539" s="752" t="s">
        <v>1698</v>
      </c>
    </row>
    <row r="14540" spans="2:6" x14ac:dyDescent="0.35">
      <c r="B14540" s="752" t="s">
        <v>1700</v>
      </c>
      <c r="C14540" s="752">
        <v>6318</v>
      </c>
      <c r="D14540" s="343" t="s">
        <v>3418</v>
      </c>
      <c r="E14540" s="752" t="s">
        <v>446</v>
      </c>
      <c r="F14540" s="752" t="s">
        <v>1698</v>
      </c>
    </row>
    <row r="14541" spans="2:6" x14ac:dyDescent="0.35">
      <c r="B14541" s="752" t="s">
        <v>1700</v>
      </c>
      <c r="C14541" s="752">
        <v>6318</v>
      </c>
      <c r="D14541" s="343" t="s">
        <v>3417</v>
      </c>
      <c r="E14541" s="752" t="s">
        <v>446</v>
      </c>
      <c r="F14541" s="752" t="s">
        <v>1698</v>
      </c>
    </row>
    <row r="14542" spans="2:6" x14ac:dyDescent="0.35">
      <c r="B14542" s="752" t="s">
        <v>1700</v>
      </c>
      <c r="C14542" s="752">
        <v>6320</v>
      </c>
      <c r="D14542" s="343" t="s">
        <v>3416</v>
      </c>
      <c r="E14542" s="752" t="s">
        <v>446</v>
      </c>
      <c r="F14542" s="752" t="s">
        <v>1698</v>
      </c>
    </row>
    <row r="14543" spans="2:6" x14ac:dyDescent="0.35">
      <c r="B14543" s="752" t="s">
        <v>1700</v>
      </c>
      <c r="C14543" s="752">
        <v>6320</v>
      </c>
      <c r="D14543" s="343" t="s">
        <v>3415</v>
      </c>
      <c r="E14543" s="752" t="s">
        <v>446</v>
      </c>
      <c r="F14543" s="752" t="s">
        <v>1698</v>
      </c>
    </row>
    <row r="14544" spans="2:6" x14ac:dyDescent="0.35">
      <c r="B14544" s="752" t="s">
        <v>1700</v>
      </c>
      <c r="C14544" s="752">
        <v>6320</v>
      </c>
      <c r="D14544" s="343" t="s">
        <v>3414</v>
      </c>
      <c r="E14544" s="752" t="s">
        <v>446</v>
      </c>
      <c r="F14544" s="752" t="s">
        <v>1698</v>
      </c>
    </row>
    <row r="14545" spans="2:6" x14ac:dyDescent="0.35">
      <c r="B14545" s="752" t="s">
        <v>1700</v>
      </c>
      <c r="C14545" s="752">
        <v>6320</v>
      </c>
      <c r="D14545" s="343" t="s">
        <v>3413</v>
      </c>
      <c r="E14545" s="752" t="s">
        <v>446</v>
      </c>
      <c r="F14545" s="752" t="s">
        <v>1698</v>
      </c>
    </row>
    <row r="14546" spans="2:6" x14ac:dyDescent="0.35">
      <c r="B14546" s="752" t="s">
        <v>1700</v>
      </c>
      <c r="C14546" s="752">
        <v>6320</v>
      </c>
      <c r="D14546" s="343" t="s">
        <v>3412</v>
      </c>
      <c r="E14546" s="752" t="s">
        <v>446</v>
      </c>
      <c r="F14546" s="752" t="s">
        <v>1698</v>
      </c>
    </row>
    <row r="14547" spans="2:6" x14ac:dyDescent="0.35">
      <c r="B14547" s="752" t="s">
        <v>1700</v>
      </c>
      <c r="C14547" s="752">
        <v>6320</v>
      </c>
      <c r="D14547" s="343" t="s">
        <v>3411</v>
      </c>
      <c r="E14547" s="752" t="s">
        <v>446</v>
      </c>
      <c r="F14547" s="752" t="s">
        <v>1698</v>
      </c>
    </row>
    <row r="14548" spans="2:6" x14ac:dyDescent="0.35">
      <c r="B14548" s="752" t="s">
        <v>1700</v>
      </c>
      <c r="C14548" s="752">
        <v>6320</v>
      </c>
      <c r="D14548" s="343" t="s">
        <v>3410</v>
      </c>
      <c r="E14548" s="752" t="s">
        <v>446</v>
      </c>
      <c r="F14548" s="752" t="s">
        <v>1698</v>
      </c>
    </row>
    <row r="14549" spans="2:6" x14ac:dyDescent="0.35">
      <c r="B14549" s="752" t="s">
        <v>1700</v>
      </c>
      <c r="C14549" s="752">
        <v>6321</v>
      </c>
      <c r="D14549" s="343" t="s">
        <v>2177</v>
      </c>
      <c r="E14549" s="752" t="s">
        <v>446</v>
      </c>
      <c r="F14549" s="752" t="s">
        <v>1698</v>
      </c>
    </row>
    <row r="14550" spans="2:6" x14ac:dyDescent="0.35">
      <c r="B14550" s="752" t="s">
        <v>1700</v>
      </c>
      <c r="C14550" s="752">
        <v>6322</v>
      </c>
      <c r="D14550" s="343" t="s">
        <v>3409</v>
      </c>
      <c r="E14550" s="752" t="s">
        <v>446</v>
      </c>
      <c r="F14550" s="752" t="s">
        <v>1698</v>
      </c>
    </row>
    <row r="14551" spans="2:6" x14ac:dyDescent="0.35">
      <c r="B14551" s="752" t="s">
        <v>1700</v>
      </c>
      <c r="C14551" s="752">
        <v>6323</v>
      </c>
      <c r="D14551" s="343" t="s">
        <v>3408</v>
      </c>
      <c r="E14551" s="752" t="s">
        <v>446</v>
      </c>
      <c r="F14551" s="752" t="s">
        <v>1698</v>
      </c>
    </row>
    <row r="14552" spans="2:6" x14ac:dyDescent="0.35">
      <c r="B14552" s="752" t="s">
        <v>1700</v>
      </c>
      <c r="C14552" s="752">
        <v>6324</v>
      </c>
      <c r="D14552" s="343" t="s">
        <v>3407</v>
      </c>
      <c r="E14552" s="752" t="s">
        <v>446</v>
      </c>
      <c r="F14552" s="752" t="s">
        <v>1698</v>
      </c>
    </row>
    <row r="14553" spans="2:6" x14ac:dyDescent="0.35">
      <c r="B14553" s="752" t="s">
        <v>1700</v>
      </c>
      <c r="C14553" s="752">
        <v>6324</v>
      </c>
      <c r="D14553" s="343" t="s">
        <v>3406</v>
      </c>
      <c r="E14553" s="752" t="s">
        <v>446</v>
      </c>
      <c r="F14553" s="752" t="s">
        <v>1698</v>
      </c>
    </row>
    <row r="14554" spans="2:6" x14ac:dyDescent="0.35">
      <c r="B14554" s="752" t="s">
        <v>1700</v>
      </c>
      <c r="C14554" s="752">
        <v>6324</v>
      </c>
      <c r="D14554" s="343" t="s">
        <v>3405</v>
      </c>
      <c r="E14554" s="752" t="s">
        <v>446</v>
      </c>
      <c r="F14554" s="752" t="s">
        <v>1698</v>
      </c>
    </row>
    <row r="14555" spans="2:6" x14ac:dyDescent="0.35">
      <c r="B14555" s="752" t="s">
        <v>1700</v>
      </c>
      <c r="C14555" s="752">
        <v>6324</v>
      </c>
      <c r="D14555" s="343" t="s">
        <v>3404</v>
      </c>
      <c r="E14555" s="752" t="s">
        <v>446</v>
      </c>
      <c r="F14555" s="752" t="s">
        <v>1698</v>
      </c>
    </row>
    <row r="14556" spans="2:6" x14ac:dyDescent="0.35">
      <c r="B14556" s="752" t="s">
        <v>1700</v>
      </c>
      <c r="C14556" s="752">
        <v>6324</v>
      </c>
      <c r="D14556" s="343" t="s">
        <v>3403</v>
      </c>
      <c r="E14556" s="752" t="s">
        <v>446</v>
      </c>
      <c r="F14556" s="752" t="s">
        <v>1698</v>
      </c>
    </row>
    <row r="14557" spans="2:6" x14ac:dyDescent="0.35">
      <c r="B14557" s="752" t="s">
        <v>1700</v>
      </c>
      <c r="C14557" s="752">
        <v>6324</v>
      </c>
      <c r="D14557" s="343" t="s">
        <v>3402</v>
      </c>
      <c r="E14557" s="752" t="s">
        <v>446</v>
      </c>
      <c r="F14557" s="752" t="s">
        <v>1698</v>
      </c>
    </row>
    <row r="14558" spans="2:6" x14ac:dyDescent="0.35">
      <c r="B14558" s="752" t="s">
        <v>1700</v>
      </c>
      <c r="C14558" s="752">
        <v>6324</v>
      </c>
      <c r="D14558" s="343" t="s">
        <v>3401</v>
      </c>
      <c r="E14558" s="752" t="s">
        <v>446</v>
      </c>
      <c r="F14558" s="752" t="s">
        <v>1698</v>
      </c>
    </row>
    <row r="14559" spans="2:6" x14ac:dyDescent="0.35">
      <c r="B14559" s="752" t="s">
        <v>1700</v>
      </c>
      <c r="C14559" s="752">
        <v>6324</v>
      </c>
      <c r="D14559" s="343" t="s">
        <v>3400</v>
      </c>
      <c r="E14559" s="752" t="s">
        <v>446</v>
      </c>
      <c r="F14559" s="752" t="s">
        <v>1698</v>
      </c>
    </row>
    <row r="14560" spans="2:6" x14ac:dyDescent="0.35">
      <c r="B14560" s="752" t="s">
        <v>1700</v>
      </c>
      <c r="C14560" s="752">
        <v>6326</v>
      </c>
      <c r="D14560" s="343" t="s">
        <v>3399</v>
      </c>
      <c r="E14560" s="752" t="s">
        <v>446</v>
      </c>
      <c r="F14560" s="752" t="s">
        <v>1698</v>
      </c>
    </row>
    <row r="14561" spans="2:6" x14ac:dyDescent="0.35">
      <c r="B14561" s="752" t="s">
        <v>1700</v>
      </c>
      <c r="C14561" s="752">
        <v>6327</v>
      </c>
      <c r="D14561" s="343" t="s">
        <v>3398</v>
      </c>
      <c r="E14561" s="752" t="s">
        <v>446</v>
      </c>
      <c r="F14561" s="752" t="s">
        <v>1698</v>
      </c>
    </row>
    <row r="14562" spans="2:6" x14ac:dyDescent="0.35">
      <c r="B14562" s="752" t="s">
        <v>1700</v>
      </c>
      <c r="C14562" s="752">
        <v>6327</v>
      </c>
      <c r="D14562" s="343" t="s">
        <v>3397</v>
      </c>
      <c r="E14562" s="752" t="s">
        <v>446</v>
      </c>
      <c r="F14562" s="752" t="s">
        <v>1698</v>
      </c>
    </row>
    <row r="14563" spans="2:6" x14ac:dyDescent="0.35">
      <c r="B14563" s="752" t="s">
        <v>1700</v>
      </c>
      <c r="C14563" s="752">
        <v>6328</v>
      </c>
      <c r="D14563" s="343" t="s">
        <v>3396</v>
      </c>
      <c r="E14563" s="752" t="s">
        <v>446</v>
      </c>
      <c r="F14563" s="752" t="s">
        <v>1698</v>
      </c>
    </row>
    <row r="14564" spans="2:6" x14ac:dyDescent="0.35">
      <c r="B14564" s="752" t="s">
        <v>1700</v>
      </c>
      <c r="C14564" s="752">
        <v>6328</v>
      </c>
      <c r="D14564" s="343" t="s">
        <v>3395</v>
      </c>
      <c r="E14564" s="752" t="s">
        <v>446</v>
      </c>
      <c r="F14564" s="752" t="s">
        <v>1698</v>
      </c>
    </row>
    <row r="14565" spans="2:6" x14ac:dyDescent="0.35">
      <c r="B14565" s="752" t="s">
        <v>1700</v>
      </c>
      <c r="C14565" s="752">
        <v>6328</v>
      </c>
      <c r="D14565" s="343" t="s">
        <v>3394</v>
      </c>
      <c r="E14565" s="752" t="s">
        <v>446</v>
      </c>
      <c r="F14565" s="752" t="s">
        <v>1698</v>
      </c>
    </row>
    <row r="14566" spans="2:6" x14ac:dyDescent="0.35">
      <c r="B14566" s="752" t="s">
        <v>1700</v>
      </c>
      <c r="C14566" s="752">
        <v>6328</v>
      </c>
      <c r="D14566" s="343" t="s">
        <v>3393</v>
      </c>
      <c r="E14566" s="752" t="s">
        <v>446</v>
      </c>
      <c r="F14566" s="752" t="s">
        <v>1698</v>
      </c>
    </row>
    <row r="14567" spans="2:6" x14ac:dyDescent="0.35">
      <c r="B14567" s="752" t="s">
        <v>1700</v>
      </c>
      <c r="C14567" s="752">
        <v>6328</v>
      </c>
      <c r="D14567" s="343" t="s">
        <v>3392</v>
      </c>
      <c r="E14567" s="752" t="s">
        <v>446</v>
      </c>
      <c r="F14567" s="752" t="s">
        <v>1698</v>
      </c>
    </row>
    <row r="14568" spans="2:6" x14ac:dyDescent="0.35">
      <c r="B14568" s="752" t="s">
        <v>1700</v>
      </c>
      <c r="C14568" s="752">
        <v>6328</v>
      </c>
      <c r="D14568" s="343" t="s">
        <v>3391</v>
      </c>
      <c r="E14568" s="752" t="s">
        <v>446</v>
      </c>
      <c r="F14568" s="752" t="s">
        <v>1698</v>
      </c>
    </row>
    <row r="14569" spans="2:6" x14ac:dyDescent="0.35">
      <c r="B14569" s="752" t="s">
        <v>1700</v>
      </c>
      <c r="C14569" s="752">
        <v>6328</v>
      </c>
      <c r="D14569" s="343" t="s">
        <v>3390</v>
      </c>
      <c r="E14569" s="752" t="s">
        <v>446</v>
      </c>
      <c r="F14569" s="752" t="s">
        <v>1698</v>
      </c>
    </row>
    <row r="14570" spans="2:6" x14ac:dyDescent="0.35">
      <c r="B14570" s="752" t="s">
        <v>1700</v>
      </c>
      <c r="C14570" s="752">
        <v>6328</v>
      </c>
      <c r="D14570" s="343" t="s">
        <v>3389</v>
      </c>
      <c r="E14570" s="752" t="s">
        <v>446</v>
      </c>
      <c r="F14570" s="752" t="s">
        <v>1698</v>
      </c>
    </row>
    <row r="14571" spans="2:6" x14ac:dyDescent="0.35">
      <c r="B14571" s="752" t="s">
        <v>1700</v>
      </c>
      <c r="C14571" s="752">
        <v>6330</v>
      </c>
      <c r="D14571" s="343" t="s">
        <v>3388</v>
      </c>
      <c r="E14571" s="752" t="s">
        <v>446</v>
      </c>
      <c r="F14571" s="752" t="s">
        <v>1711</v>
      </c>
    </row>
    <row r="14572" spans="2:6" x14ac:dyDescent="0.35">
      <c r="B14572" s="752" t="s">
        <v>1700</v>
      </c>
      <c r="C14572" s="752">
        <v>6330</v>
      </c>
      <c r="D14572" s="343" t="s">
        <v>3387</v>
      </c>
      <c r="E14572" s="752" t="s">
        <v>446</v>
      </c>
      <c r="F14572" s="752" t="s">
        <v>1711</v>
      </c>
    </row>
    <row r="14573" spans="2:6" x14ac:dyDescent="0.35">
      <c r="B14573" s="752" t="s">
        <v>1700</v>
      </c>
      <c r="C14573" s="752">
        <v>6330</v>
      </c>
      <c r="D14573" s="343" t="s">
        <v>3386</v>
      </c>
      <c r="E14573" s="752" t="s">
        <v>446</v>
      </c>
      <c r="F14573" s="752" t="s">
        <v>1711</v>
      </c>
    </row>
    <row r="14574" spans="2:6" x14ac:dyDescent="0.35">
      <c r="B14574" s="752" t="s">
        <v>1700</v>
      </c>
      <c r="C14574" s="752">
        <v>6330</v>
      </c>
      <c r="D14574" s="343" t="s">
        <v>3385</v>
      </c>
      <c r="E14574" s="752" t="s">
        <v>446</v>
      </c>
      <c r="F14574" s="752" t="s">
        <v>1711</v>
      </c>
    </row>
    <row r="14575" spans="2:6" x14ac:dyDescent="0.35">
      <c r="B14575" s="752" t="s">
        <v>1700</v>
      </c>
      <c r="C14575" s="752">
        <v>6330</v>
      </c>
      <c r="D14575" s="343" t="s">
        <v>3384</v>
      </c>
      <c r="E14575" s="752" t="s">
        <v>446</v>
      </c>
      <c r="F14575" s="752" t="s">
        <v>1711</v>
      </c>
    </row>
    <row r="14576" spans="2:6" x14ac:dyDescent="0.35">
      <c r="B14576" s="752" t="s">
        <v>1700</v>
      </c>
      <c r="C14576" s="752">
        <v>6330</v>
      </c>
      <c r="D14576" s="343" t="s">
        <v>3383</v>
      </c>
      <c r="E14576" s="752" t="s">
        <v>446</v>
      </c>
      <c r="F14576" s="752" t="s">
        <v>1711</v>
      </c>
    </row>
    <row r="14577" spans="2:6" x14ac:dyDescent="0.35">
      <c r="B14577" s="752" t="s">
        <v>1700</v>
      </c>
      <c r="C14577" s="752">
        <v>6330</v>
      </c>
      <c r="D14577" s="343" t="s">
        <v>3382</v>
      </c>
      <c r="E14577" s="752" t="s">
        <v>446</v>
      </c>
      <c r="F14577" s="752" t="s">
        <v>1711</v>
      </c>
    </row>
    <row r="14578" spans="2:6" x14ac:dyDescent="0.35">
      <c r="B14578" s="752" t="s">
        <v>1700</v>
      </c>
      <c r="C14578" s="752">
        <v>6330</v>
      </c>
      <c r="D14578" s="343" t="s">
        <v>3381</v>
      </c>
      <c r="E14578" s="752" t="s">
        <v>446</v>
      </c>
      <c r="F14578" s="752" t="s">
        <v>1711</v>
      </c>
    </row>
    <row r="14579" spans="2:6" x14ac:dyDescent="0.35">
      <c r="B14579" s="752" t="s">
        <v>1700</v>
      </c>
      <c r="C14579" s="752">
        <v>6330</v>
      </c>
      <c r="D14579" s="343" t="s">
        <v>3380</v>
      </c>
      <c r="E14579" s="752" t="s">
        <v>446</v>
      </c>
      <c r="F14579" s="752" t="s">
        <v>1711</v>
      </c>
    </row>
    <row r="14580" spans="2:6" x14ac:dyDescent="0.35">
      <c r="B14580" s="752" t="s">
        <v>1700</v>
      </c>
      <c r="C14580" s="752">
        <v>6330</v>
      </c>
      <c r="D14580" s="343" t="s">
        <v>3379</v>
      </c>
      <c r="E14580" s="752" t="s">
        <v>446</v>
      </c>
      <c r="F14580" s="752" t="s">
        <v>1711</v>
      </c>
    </row>
    <row r="14581" spans="2:6" x14ac:dyDescent="0.35">
      <c r="B14581" s="752" t="s">
        <v>1700</v>
      </c>
      <c r="C14581" s="752">
        <v>6330</v>
      </c>
      <c r="D14581" s="343" t="s">
        <v>3378</v>
      </c>
      <c r="E14581" s="752" t="s">
        <v>446</v>
      </c>
      <c r="F14581" s="752" t="s">
        <v>1711</v>
      </c>
    </row>
    <row r="14582" spans="2:6" x14ac:dyDescent="0.35">
      <c r="B14582" s="752" t="s">
        <v>1700</v>
      </c>
      <c r="C14582" s="752">
        <v>6330</v>
      </c>
      <c r="D14582" s="343" t="s">
        <v>3377</v>
      </c>
      <c r="E14582" s="752" t="s">
        <v>446</v>
      </c>
      <c r="F14582" s="752" t="s">
        <v>1711</v>
      </c>
    </row>
    <row r="14583" spans="2:6" x14ac:dyDescent="0.35">
      <c r="B14583" s="752" t="s">
        <v>1700</v>
      </c>
      <c r="C14583" s="752">
        <v>6330</v>
      </c>
      <c r="D14583" s="343" t="s">
        <v>3376</v>
      </c>
      <c r="E14583" s="752" t="s">
        <v>446</v>
      </c>
      <c r="F14583" s="752" t="s">
        <v>1711</v>
      </c>
    </row>
    <row r="14584" spans="2:6" x14ac:dyDescent="0.35">
      <c r="B14584" s="752" t="s">
        <v>1700</v>
      </c>
      <c r="C14584" s="752">
        <v>6330</v>
      </c>
      <c r="D14584" s="343" t="s">
        <v>3375</v>
      </c>
      <c r="E14584" s="752" t="s">
        <v>446</v>
      </c>
      <c r="F14584" s="752" t="s">
        <v>1711</v>
      </c>
    </row>
    <row r="14585" spans="2:6" x14ac:dyDescent="0.35">
      <c r="B14585" s="752" t="s">
        <v>1700</v>
      </c>
      <c r="C14585" s="752">
        <v>6330</v>
      </c>
      <c r="D14585" s="343" t="s">
        <v>3374</v>
      </c>
      <c r="E14585" s="752" t="s">
        <v>446</v>
      </c>
      <c r="F14585" s="752" t="s">
        <v>1711</v>
      </c>
    </row>
    <row r="14586" spans="2:6" x14ac:dyDescent="0.35">
      <c r="B14586" s="752" t="s">
        <v>1700</v>
      </c>
      <c r="C14586" s="752">
        <v>6330</v>
      </c>
      <c r="D14586" s="343" t="s">
        <v>3373</v>
      </c>
      <c r="E14586" s="752" t="s">
        <v>446</v>
      </c>
      <c r="F14586" s="752" t="s">
        <v>1711</v>
      </c>
    </row>
    <row r="14587" spans="2:6" x14ac:dyDescent="0.35">
      <c r="B14587" s="752" t="s">
        <v>1700</v>
      </c>
      <c r="C14587" s="752">
        <v>6330</v>
      </c>
      <c r="D14587" s="343" t="s">
        <v>3372</v>
      </c>
      <c r="E14587" s="752" t="s">
        <v>446</v>
      </c>
      <c r="F14587" s="752" t="s">
        <v>1711</v>
      </c>
    </row>
    <row r="14588" spans="2:6" x14ac:dyDescent="0.35">
      <c r="B14588" s="752" t="s">
        <v>1700</v>
      </c>
      <c r="C14588" s="752">
        <v>6330</v>
      </c>
      <c r="D14588" s="343" t="s">
        <v>3371</v>
      </c>
      <c r="E14588" s="752" t="s">
        <v>446</v>
      </c>
      <c r="F14588" s="752" t="s">
        <v>1711</v>
      </c>
    </row>
    <row r="14589" spans="2:6" x14ac:dyDescent="0.35">
      <c r="B14589" s="752" t="s">
        <v>1700</v>
      </c>
      <c r="C14589" s="752">
        <v>6330</v>
      </c>
      <c r="D14589" s="343" t="s">
        <v>3370</v>
      </c>
      <c r="E14589" s="752" t="s">
        <v>446</v>
      </c>
      <c r="F14589" s="752" t="s">
        <v>1711</v>
      </c>
    </row>
    <row r="14590" spans="2:6" x14ac:dyDescent="0.35">
      <c r="B14590" s="752" t="s">
        <v>1700</v>
      </c>
      <c r="C14590" s="752">
        <v>6330</v>
      </c>
      <c r="D14590" s="343" t="s">
        <v>3369</v>
      </c>
      <c r="E14590" s="752" t="s">
        <v>446</v>
      </c>
      <c r="F14590" s="752" t="s">
        <v>1711</v>
      </c>
    </row>
    <row r="14591" spans="2:6" x14ac:dyDescent="0.35">
      <c r="B14591" s="752" t="s">
        <v>1700</v>
      </c>
      <c r="C14591" s="752">
        <v>6330</v>
      </c>
      <c r="D14591" s="343" t="s">
        <v>3368</v>
      </c>
      <c r="E14591" s="752" t="s">
        <v>446</v>
      </c>
      <c r="F14591" s="752" t="s">
        <v>1711</v>
      </c>
    </row>
    <row r="14592" spans="2:6" x14ac:dyDescent="0.35">
      <c r="B14592" s="752" t="s">
        <v>1700</v>
      </c>
      <c r="C14592" s="752">
        <v>6330</v>
      </c>
      <c r="D14592" s="343" t="s">
        <v>3367</v>
      </c>
      <c r="E14592" s="752" t="s">
        <v>446</v>
      </c>
      <c r="F14592" s="752" t="s">
        <v>1711</v>
      </c>
    </row>
    <row r="14593" spans="2:6" x14ac:dyDescent="0.35">
      <c r="B14593" s="752" t="s">
        <v>1700</v>
      </c>
      <c r="C14593" s="752">
        <v>6330</v>
      </c>
      <c r="D14593" s="343" t="s">
        <v>3366</v>
      </c>
      <c r="E14593" s="752" t="s">
        <v>446</v>
      </c>
      <c r="F14593" s="752" t="s">
        <v>1711</v>
      </c>
    </row>
    <row r="14594" spans="2:6" x14ac:dyDescent="0.35">
      <c r="B14594" s="752" t="s">
        <v>1700</v>
      </c>
      <c r="C14594" s="752">
        <v>6330</v>
      </c>
      <c r="D14594" s="343" t="s">
        <v>3365</v>
      </c>
      <c r="E14594" s="752" t="s">
        <v>446</v>
      </c>
      <c r="F14594" s="752" t="s">
        <v>1711</v>
      </c>
    </row>
    <row r="14595" spans="2:6" x14ac:dyDescent="0.35">
      <c r="B14595" s="752" t="s">
        <v>1700</v>
      </c>
      <c r="C14595" s="752">
        <v>6330</v>
      </c>
      <c r="D14595" s="343" t="s">
        <v>3364</v>
      </c>
      <c r="E14595" s="752" t="s">
        <v>446</v>
      </c>
      <c r="F14595" s="752" t="s">
        <v>1711</v>
      </c>
    </row>
    <row r="14596" spans="2:6" x14ac:dyDescent="0.35">
      <c r="B14596" s="752" t="s">
        <v>1700</v>
      </c>
      <c r="C14596" s="752">
        <v>6330</v>
      </c>
      <c r="D14596" s="343" t="s">
        <v>3363</v>
      </c>
      <c r="E14596" s="752" t="s">
        <v>446</v>
      </c>
      <c r="F14596" s="752" t="s">
        <v>1711</v>
      </c>
    </row>
    <row r="14597" spans="2:6" x14ac:dyDescent="0.35">
      <c r="B14597" s="752" t="s">
        <v>1700</v>
      </c>
      <c r="C14597" s="752">
        <v>6330</v>
      </c>
      <c r="D14597" s="343" t="s">
        <v>3362</v>
      </c>
      <c r="E14597" s="752" t="s">
        <v>446</v>
      </c>
      <c r="F14597" s="752" t="s">
        <v>1711</v>
      </c>
    </row>
    <row r="14598" spans="2:6" x14ac:dyDescent="0.35">
      <c r="B14598" s="752" t="s">
        <v>1700</v>
      </c>
      <c r="C14598" s="752">
        <v>6330</v>
      </c>
      <c r="D14598" s="343" t="s">
        <v>3361</v>
      </c>
      <c r="E14598" s="752" t="s">
        <v>446</v>
      </c>
      <c r="F14598" s="752" t="s">
        <v>1711</v>
      </c>
    </row>
    <row r="14599" spans="2:6" x14ac:dyDescent="0.35">
      <c r="B14599" s="752" t="s">
        <v>1700</v>
      </c>
      <c r="C14599" s="752">
        <v>6330</v>
      </c>
      <c r="D14599" s="343" t="s">
        <v>3360</v>
      </c>
      <c r="E14599" s="752" t="s">
        <v>446</v>
      </c>
      <c r="F14599" s="752" t="s">
        <v>1711</v>
      </c>
    </row>
    <row r="14600" spans="2:6" x14ac:dyDescent="0.35">
      <c r="B14600" s="752" t="s">
        <v>1700</v>
      </c>
      <c r="C14600" s="752">
        <v>6330</v>
      </c>
      <c r="D14600" s="343" t="s">
        <v>3359</v>
      </c>
      <c r="E14600" s="752" t="s">
        <v>446</v>
      </c>
      <c r="F14600" s="752" t="s">
        <v>1711</v>
      </c>
    </row>
    <row r="14601" spans="2:6" x14ac:dyDescent="0.35">
      <c r="B14601" s="752" t="s">
        <v>1700</v>
      </c>
      <c r="C14601" s="752">
        <v>6330</v>
      </c>
      <c r="D14601" s="343" t="s">
        <v>3358</v>
      </c>
      <c r="E14601" s="752" t="s">
        <v>446</v>
      </c>
      <c r="F14601" s="752" t="s">
        <v>1711</v>
      </c>
    </row>
    <row r="14602" spans="2:6" x14ac:dyDescent="0.35">
      <c r="B14602" s="752" t="s">
        <v>1700</v>
      </c>
      <c r="C14602" s="752">
        <v>6330</v>
      </c>
      <c r="D14602" s="343" t="s">
        <v>3357</v>
      </c>
      <c r="E14602" s="752" t="s">
        <v>446</v>
      </c>
      <c r="F14602" s="752" t="s">
        <v>1711</v>
      </c>
    </row>
    <row r="14603" spans="2:6" x14ac:dyDescent="0.35">
      <c r="B14603" s="752" t="s">
        <v>1700</v>
      </c>
      <c r="C14603" s="752">
        <v>6330</v>
      </c>
      <c r="D14603" s="343" t="s">
        <v>3356</v>
      </c>
      <c r="E14603" s="752" t="s">
        <v>446</v>
      </c>
      <c r="F14603" s="752" t="s">
        <v>1711</v>
      </c>
    </row>
    <row r="14604" spans="2:6" x14ac:dyDescent="0.35">
      <c r="B14604" s="752" t="s">
        <v>1700</v>
      </c>
      <c r="C14604" s="752">
        <v>6330</v>
      </c>
      <c r="D14604" s="343" t="s">
        <v>3355</v>
      </c>
      <c r="E14604" s="752" t="s">
        <v>446</v>
      </c>
      <c r="F14604" s="752" t="s">
        <v>1711</v>
      </c>
    </row>
    <row r="14605" spans="2:6" x14ac:dyDescent="0.35">
      <c r="B14605" s="752" t="s">
        <v>1700</v>
      </c>
      <c r="C14605" s="752">
        <v>6330</v>
      </c>
      <c r="D14605" s="343" t="s">
        <v>3354</v>
      </c>
      <c r="E14605" s="752" t="s">
        <v>446</v>
      </c>
      <c r="F14605" s="752" t="s">
        <v>1711</v>
      </c>
    </row>
    <row r="14606" spans="2:6" x14ac:dyDescent="0.35">
      <c r="B14606" s="752" t="s">
        <v>1700</v>
      </c>
      <c r="C14606" s="752">
        <v>6330</v>
      </c>
      <c r="D14606" s="343" t="s">
        <v>3353</v>
      </c>
      <c r="E14606" s="752" t="s">
        <v>446</v>
      </c>
      <c r="F14606" s="752" t="s">
        <v>1711</v>
      </c>
    </row>
    <row r="14607" spans="2:6" x14ac:dyDescent="0.35">
      <c r="B14607" s="752" t="s">
        <v>1700</v>
      </c>
      <c r="C14607" s="752">
        <v>6330</v>
      </c>
      <c r="D14607" s="343" t="s">
        <v>3352</v>
      </c>
      <c r="E14607" s="752" t="s">
        <v>446</v>
      </c>
      <c r="F14607" s="752" t="s">
        <v>1711</v>
      </c>
    </row>
    <row r="14608" spans="2:6" x14ac:dyDescent="0.35">
      <c r="B14608" s="752" t="s">
        <v>1700</v>
      </c>
      <c r="C14608" s="752">
        <v>6330</v>
      </c>
      <c r="D14608" s="343" t="s">
        <v>3351</v>
      </c>
      <c r="E14608" s="752" t="s">
        <v>446</v>
      </c>
      <c r="F14608" s="752" t="s">
        <v>1711</v>
      </c>
    </row>
    <row r="14609" spans="2:6" x14ac:dyDescent="0.35">
      <c r="B14609" s="752" t="s">
        <v>1700</v>
      </c>
      <c r="C14609" s="752">
        <v>6330</v>
      </c>
      <c r="D14609" s="343" t="s">
        <v>3350</v>
      </c>
      <c r="E14609" s="752" t="s">
        <v>446</v>
      </c>
      <c r="F14609" s="752" t="s">
        <v>1711</v>
      </c>
    </row>
    <row r="14610" spans="2:6" x14ac:dyDescent="0.35">
      <c r="B14610" s="752" t="s">
        <v>1700</v>
      </c>
      <c r="C14610" s="752">
        <v>6330</v>
      </c>
      <c r="D14610" s="343" t="s">
        <v>3349</v>
      </c>
      <c r="E14610" s="752" t="s">
        <v>446</v>
      </c>
      <c r="F14610" s="752" t="s">
        <v>1711</v>
      </c>
    </row>
    <row r="14611" spans="2:6" x14ac:dyDescent="0.35">
      <c r="B14611" s="752" t="s">
        <v>1700</v>
      </c>
      <c r="C14611" s="752">
        <v>6330</v>
      </c>
      <c r="D14611" s="343" t="s">
        <v>3348</v>
      </c>
      <c r="E14611" s="752" t="s">
        <v>446</v>
      </c>
      <c r="F14611" s="752" t="s">
        <v>1711</v>
      </c>
    </row>
    <row r="14612" spans="2:6" x14ac:dyDescent="0.35">
      <c r="B14612" s="752" t="s">
        <v>1700</v>
      </c>
      <c r="C14612" s="752">
        <v>6330</v>
      </c>
      <c r="D14612" s="343" t="s">
        <v>3347</v>
      </c>
      <c r="E14612" s="752" t="s">
        <v>446</v>
      </c>
      <c r="F14612" s="752" t="s">
        <v>1711</v>
      </c>
    </row>
    <row r="14613" spans="2:6" x14ac:dyDescent="0.35">
      <c r="B14613" s="752" t="s">
        <v>1700</v>
      </c>
      <c r="C14613" s="752">
        <v>6330</v>
      </c>
      <c r="D14613" s="343" t="s">
        <v>3346</v>
      </c>
      <c r="E14613" s="752" t="s">
        <v>446</v>
      </c>
      <c r="F14613" s="752" t="s">
        <v>1711</v>
      </c>
    </row>
    <row r="14614" spans="2:6" x14ac:dyDescent="0.35">
      <c r="B14614" s="752" t="s">
        <v>1700</v>
      </c>
      <c r="C14614" s="752">
        <v>6330</v>
      </c>
      <c r="D14614" s="343" t="s">
        <v>3345</v>
      </c>
      <c r="E14614" s="752" t="s">
        <v>446</v>
      </c>
      <c r="F14614" s="752" t="s">
        <v>1711</v>
      </c>
    </row>
    <row r="14615" spans="2:6" x14ac:dyDescent="0.35">
      <c r="B14615" s="752" t="s">
        <v>1700</v>
      </c>
      <c r="C14615" s="752">
        <v>6330</v>
      </c>
      <c r="D14615" s="343" t="s">
        <v>3344</v>
      </c>
      <c r="E14615" s="752" t="s">
        <v>446</v>
      </c>
      <c r="F14615" s="752" t="s">
        <v>1711</v>
      </c>
    </row>
    <row r="14616" spans="2:6" x14ac:dyDescent="0.35">
      <c r="B14616" s="752" t="s">
        <v>1700</v>
      </c>
      <c r="C14616" s="752">
        <v>6330</v>
      </c>
      <c r="D14616" s="343" t="s">
        <v>3343</v>
      </c>
      <c r="E14616" s="752" t="s">
        <v>446</v>
      </c>
      <c r="F14616" s="752" t="s">
        <v>1711</v>
      </c>
    </row>
    <row r="14617" spans="2:6" x14ac:dyDescent="0.35">
      <c r="B14617" s="752" t="s">
        <v>1700</v>
      </c>
      <c r="C14617" s="752">
        <v>6330</v>
      </c>
      <c r="D14617" s="343" t="s">
        <v>3342</v>
      </c>
      <c r="E14617" s="752" t="s">
        <v>446</v>
      </c>
      <c r="F14617" s="752" t="s">
        <v>1711</v>
      </c>
    </row>
    <row r="14618" spans="2:6" x14ac:dyDescent="0.35">
      <c r="B14618" s="752" t="s">
        <v>1700</v>
      </c>
      <c r="C14618" s="752">
        <v>6330</v>
      </c>
      <c r="D14618" s="343" t="s">
        <v>3341</v>
      </c>
      <c r="E14618" s="752" t="s">
        <v>446</v>
      </c>
      <c r="F14618" s="752" t="s">
        <v>1711</v>
      </c>
    </row>
    <row r="14619" spans="2:6" x14ac:dyDescent="0.35">
      <c r="B14619" s="752" t="s">
        <v>1700</v>
      </c>
      <c r="C14619" s="752">
        <v>6330</v>
      </c>
      <c r="D14619" s="343" t="s">
        <v>3340</v>
      </c>
      <c r="E14619" s="752" t="s">
        <v>446</v>
      </c>
      <c r="F14619" s="752" t="s">
        <v>1711</v>
      </c>
    </row>
    <row r="14620" spans="2:6" x14ac:dyDescent="0.35">
      <c r="B14620" s="752" t="s">
        <v>1700</v>
      </c>
      <c r="C14620" s="752">
        <v>6330</v>
      </c>
      <c r="D14620" s="343" t="s">
        <v>3339</v>
      </c>
      <c r="E14620" s="752" t="s">
        <v>446</v>
      </c>
      <c r="F14620" s="752" t="s">
        <v>1711</v>
      </c>
    </row>
    <row r="14621" spans="2:6" x14ac:dyDescent="0.35">
      <c r="B14621" s="752" t="s">
        <v>1700</v>
      </c>
      <c r="C14621" s="752">
        <v>6333</v>
      </c>
      <c r="D14621" s="343" t="s">
        <v>3338</v>
      </c>
      <c r="E14621" s="752" t="s">
        <v>446</v>
      </c>
      <c r="F14621" s="752" t="s">
        <v>1698</v>
      </c>
    </row>
    <row r="14622" spans="2:6" x14ac:dyDescent="0.35">
      <c r="B14622" s="752" t="s">
        <v>1700</v>
      </c>
      <c r="C14622" s="752">
        <v>6333</v>
      </c>
      <c r="D14622" s="343" t="s">
        <v>3337</v>
      </c>
      <c r="E14622" s="752" t="s">
        <v>446</v>
      </c>
      <c r="F14622" s="752" t="s">
        <v>1711</v>
      </c>
    </row>
    <row r="14623" spans="2:6" x14ac:dyDescent="0.35">
      <c r="B14623" s="752" t="s">
        <v>1700</v>
      </c>
      <c r="C14623" s="752">
        <v>6333</v>
      </c>
      <c r="D14623" s="343" t="s">
        <v>3336</v>
      </c>
      <c r="E14623" s="752" t="s">
        <v>446</v>
      </c>
      <c r="F14623" s="752" t="s">
        <v>1698</v>
      </c>
    </row>
    <row r="14624" spans="2:6" x14ac:dyDescent="0.35">
      <c r="B14624" s="752" t="s">
        <v>1700</v>
      </c>
      <c r="C14624" s="752">
        <v>6333</v>
      </c>
      <c r="D14624" s="343" t="s">
        <v>3335</v>
      </c>
      <c r="E14624" s="752" t="s">
        <v>446</v>
      </c>
      <c r="F14624" s="752" t="s">
        <v>1698</v>
      </c>
    </row>
    <row r="14625" spans="2:6" x14ac:dyDescent="0.35">
      <c r="B14625" s="752" t="s">
        <v>1700</v>
      </c>
      <c r="C14625" s="752">
        <v>6333</v>
      </c>
      <c r="D14625" s="343" t="s">
        <v>3334</v>
      </c>
      <c r="E14625" s="752" t="s">
        <v>446</v>
      </c>
      <c r="F14625" s="752" t="s">
        <v>1698</v>
      </c>
    </row>
    <row r="14626" spans="2:6" x14ac:dyDescent="0.35">
      <c r="B14626" s="752" t="s">
        <v>1700</v>
      </c>
      <c r="C14626" s="752">
        <v>6333</v>
      </c>
      <c r="D14626" s="343" t="s">
        <v>3333</v>
      </c>
      <c r="E14626" s="752" t="s">
        <v>446</v>
      </c>
      <c r="F14626" s="752" t="s">
        <v>1698</v>
      </c>
    </row>
    <row r="14627" spans="2:6" x14ac:dyDescent="0.35">
      <c r="B14627" s="752" t="s">
        <v>1700</v>
      </c>
      <c r="C14627" s="752">
        <v>6333</v>
      </c>
      <c r="D14627" s="343" t="s">
        <v>3332</v>
      </c>
      <c r="E14627" s="752" t="s">
        <v>446</v>
      </c>
      <c r="F14627" s="752" t="s">
        <v>1698</v>
      </c>
    </row>
    <row r="14628" spans="2:6" x14ac:dyDescent="0.35">
      <c r="B14628" s="752" t="s">
        <v>1700</v>
      </c>
      <c r="C14628" s="752">
        <v>6333</v>
      </c>
      <c r="D14628" s="343" t="s">
        <v>3331</v>
      </c>
      <c r="E14628" s="752" t="s">
        <v>446</v>
      </c>
      <c r="F14628" s="752" t="s">
        <v>1698</v>
      </c>
    </row>
    <row r="14629" spans="2:6" x14ac:dyDescent="0.35">
      <c r="B14629" s="752" t="s">
        <v>1700</v>
      </c>
      <c r="C14629" s="752">
        <v>6333</v>
      </c>
      <c r="D14629" s="343" t="s">
        <v>3330</v>
      </c>
      <c r="E14629" s="752" t="s">
        <v>446</v>
      </c>
      <c r="F14629" s="752" t="s">
        <v>1698</v>
      </c>
    </row>
    <row r="14630" spans="2:6" x14ac:dyDescent="0.35">
      <c r="B14630" s="752" t="s">
        <v>1700</v>
      </c>
      <c r="C14630" s="752">
        <v>6333</v>
      </c>
      <c r="D14630" s="343" t="s">
        <v>3329</v>
      </c>
      <c r="E14630" s="752" t="s">
        <v>446</v>
      </c>
      <c r="F14630" s="752" t="s">
        <v>1698</v>
      </c>
    </row>
    <row r="14631" spans="2:6" x14ac:dyDescent="0.35">
      <c r="B14631" s="752" t="s">
        <v>1700</v>
      </c>
      <c r="C14631" s="752">
        <v>6333</v>
      </c>
      <c r="D14631" s="343" t="s">
        <v>3328</v>
      </c>
      <c r="E14631" s="752" t="s">
        <v>446</v>
      </c>
      <c r="F14631" s="752" t="s">
        <v>1698</v>
      </c>
    </row>
    <row r="14632" spans="2:6" x14ac:dyDescent="0.35">
      <c r="B14632" s="752" t="s">
        <v>1700</v>
      </c>
      <c r="C14632" s="752">
        <v>6333</v>
      </c>
      <c r="D14632" s="343" t="s">
        <v>3327</v>
      </c>
      <c r="E14632" s="752" t="s">
        <v>446</v>
      </c>
      <c r="F14632" s="752" t="s">
        <v>1698</v>
      </c>
    </row>
    <row r="14633" spans="2:6" x14ac:dyDescent="0.35">
      <c r="B14633" s="752" t="s">
        <v>1700</v>
      </c>
      <c r="C14633" s="752">
        <v>6333</v>
      </c>
      <c r="D14633" s="343" t="s">
        <v>3326</v>
      </c>
      <c r="E14633" s="752" t="s">
        <v>446</v>
      </c>
      <c r="F14633" s="752" t="s">
        <v>1698</v>
      </c>
    </row>
    <row r="14634" spans="2:6" x14ac:dyDescent="0.35">
      <c r="B14634" s="752" t="s">
        <v>1700</v>
      </c>
      <c r="C14634" s="752">
        <v>6333</v>
      </c>
      <c r="D14634" s="343" t="s">
        <v>3325</v>
      </c>
      <c r="E14634" s="752" t="s">
        <v>446</v>
      </c>
      <c r="F14634" s="752" t="s">
        <v>1698</v>
      </c>
    </row>
    <row r="14635" spans="2:6" x14ac:dyDescent="0.35">
      <c r="B14635" s="752" t="s">
        <v>1700</v>
      </c>
      <c r="C14635" s="752">
        <v>6333</v>
      </c>
      <c r="D14635" s="343" t="s">
        <v>3324</v>
      </c>
      <c r="E14635" s="752" t="s">
        <v>446</v>
      </c>
      <c r="F14635" s="752" t="s">
        <v>1698</v>
      </c>
    </row>
    <row r="14636" spans="2:6" x14ac:dyDescent="0.35">
      <c r="B14636" s="752" t="s">
        <v>1700</v>
      </c>
      <c r="C14636" s="752">
        <v>6333</v>
      </c>
      <c r="D14636" s="343" t="s">
        <v>3323</v>
      </c>
      <c r="E14636" s="752" t="s">
        <v>446</v>
      </c>
      <c r="F14636" s="752" t="s">
        <v>1698</v>
      </c>
    </row>
    <row r="14637" spans="2:6" x14ac:dyDescent="0.35">
      <c r="B14637" s="752" t="s">
        <v>1700</v>
      </c>
      <c r="C14637" s="752">
        <v>6333</v>
      </c>
      <c r="D14637" s="343" t="s">
        <v>3322</v>
      </c>
      <c r="E14637" s="752" t="s">
        <v>446</v>
      </c>
      <c r="F14637" s="752" t="s">
        <v>1698</v>
      </c>
    </row>
    <row r="14638" spans="2:6" x14ac:dyDescent="0.35">
      <c r="B14638" s="752" t="s">
        <v>1700</v>
      </c>
      <c r="C14638" s="752">
        <v>6335</v>
      </c>
      <c r="D14638" s="343" t="s">
        <v>3321</v>
      </c>
      <c r="E14638" s="752" t="s">
        <v>446</v>
      </c>
      <c r="F14638" s="752" t="s">
        <v>1698</v>
      </c>
    </row>
    <row r="14639" spans="2:6" x14ac:dyDescent="0.35">
      <c r="B14639" s="752" t="s">
        <v>1700</v>
      </c>
      <c r="C14639" s="752">
        <v>6335</v>
      </c>
      <c r="D14639" s="343" t="s">
        <v>3320</v>
      </c>
      <c r="E14639" s="752" t="s">
        <v>446</v>
      </c>
      <c r="F14639" s="752" t="s">
        <v>1698</v>
      </c>
    </row>
    <row r="14640" spans="2:6" x14ac:dyDescent="0.35">
      <c r="B14640" s="752" t="s">
        <v>1700</v>
      </c>
      <c r="C14640" s="752">
        <v>6335</v>
      </c>
      <c r="D14640" s="343" t="s">
        <v>3319</v>
      </c>
      <c r="E14640" s="752" t="s">
        <v>446</v>
      </c>
      <c r="F14640" s="752" t="s">
        <v>1698</v>
      </c>
    </row>
    <row r="14641" spans="2:6" x14ac:dyDescent="0.35">
      <c r="B14641" s="752" t="s">
        <v>1700</v>
      </c>
      <c r="C14641" s="752">
        <v>6335</v>
      </c>
      <c r="D14641" s="343" t="s">
        <v>3318</v>
      </c>
      <c r="E14641" s="752" t="s">
        <v>446</v>
      </c>
      <c r="F14641" s="752" t="s">
        <v>1698</v>
      </c>
    </row>
    <row r="14642" spans="2:6" x14ac:dyDescent="0.35">
      <c r="B14642" s="752" t="s">
        <v>1700</v>
      </c>
      <c r="C14642" s="752">
        <v>6336</v>
      </c>
      <c r="D14642" s="343" t="s">
        <v>3317</v>
      </c>
      <c r="E14642" s="752" t="s">
        <v>446</v>
      </c>
      <c r="F14642" s="752" t="s">
        <v>1698</v>
      </c>
    </row>
    <row r="14643" spans="2:6" x14ac:dyDescent="0.35">
      <c r="B14643" s="752" t="s">
        <v>1700</v>
      </c>
      <c r="C14643" s="752">
        <v>6336</v>
      </c>
      <c r="D14643" s="343" t="s">
        <v>3316</v>
      </c>
      <c r="E14643" s="752" t="s">
        <v>446</v>
      </c>
      <c r="F14643" s="752" t="s">
        <v>1698</v>
      </c>
    </row>
    <row r="14644" spans="2:6" x14ac:dyDescent="0.35">
      <c r="B14644" s="752" t="s">
        <v>1700</v>
      </c>
      <c r="C14644" s="752">
        <v>6336</v>
      </c>
      <c r="D14644" s="343" t="s">
        <v>3315</v>
      </c>
      <c r="E14644" s="752" t="s">
        <v>446</v>
      </c>
      <c r="F14644" s="752" t="s">
        <v>1698</v>
      </c>
    </row>
    <row r="14645" spans="2:6" x14ac:dyDescent="0.35">
      <c r="B14645" s="752" t="s">
        <v>1700</v>
      </c>
      <c r="C14645" s="752">
        <v>6336</v>
      </c>
      <c r="D14645" s="343" t="s">
        <v>3314</v>
      </c>
      <c r="E14645" s="752" t="s">
        <v>446</v>
      </c>
      <c r="F14645" s="752" t="s">
        <v>1698</v>
      </c>
    </row>
    <row r="14646" spans="2:6" x14ac:dyDescent="0.35">
      <c r="B14646" s="752" t="s">
        <v>1700</v>
      </c>
      <c r="C14646" s="752">
        <v>6336</v>
      </c>
      <c r="D14646" s="343" t="s">
        <v>3313</v>
      </c>
      <c r="E14646" s="752" t="s">
        <v>446</v>
      </c>
      <c r="F14646" s="752" t="s">
        <v>1698</v>
      </c>
    </row>
    <row r="14647" spans="2:6" x14ac:dyDescent="0.35">
      <c r="B14647" s="752" t="s">
        <v>1700</v>
      </c>
      <c r="C14647" s="752">
        <v>6336</v>
      </c>
      <c r="D14647" s="343" t="s">
        <v>3312</v>
      </c>
      <c r="E14647" s="752" t="s">
        <v>446</v>
      </c>
      <c r="F14647" s="752" t="s">
        <v>1698</v>
      </c>
    </row>
    <row r="14648" spans="2:6" x14ac:dyDescent="0.35">
      <c r="B14648" s="752" t="s">
        <v>1700</v>
      </c>
      <c r="C14648" s="752">
        <v>6337</v>
      </c>
      <c r="D14648" s="343" t="s">
        <v>2287</v>
      </c>
      <c r="E14648" s="752" t="s">
        <v>446</v>
      </c>
      <c r="F14648" s="752" t="s">
        <v>1698</v>
      </c>
    </row>
    <row r="14649" spans="2:6" x14ac:dyDescent="0.35">
      <c r="B14649" s="752" t="s">
        <v>1700</v>
      </c>
      <c r="C14649" s="752">
        <v>6337</v>
      </c>
      <c r="D14649" s="343" t="s">
        <v>3311</v>
      </c>
      <c r="E14649" s="752" t="s">
        <v>446</v>
      </c>
      <c r="F14649" s="752" t="s">
        <v>1698</v>
      </c>
    </row>
    <row r="14650" spans="2:6" x14ac:dyDescent="0.35">
      <c r="B14650" s="752" t="s">
        <v>1700</v>
      </c>
      <c r="C14650" s="752">
        <v>6337</v>
      </c>
      <c r="D14650" s="343" t="s">
        <v>3310</v>
      </c>
      <c r="E14650" s="752" t="s">
        <v>446</v>
      </c>
      <c r="F14650" s="752" t="s">
        <v>1698</v>
      </c>
    </row>
    <row r="14651" spans="2:6" x14ac:dyDescent="0.35">
      <c r="B14651" s="752" t="s">
        <v>1700</v>
      </c>
      <c r="C14651" s="752">
        <v>6337</v>
      </c>
      <c r="D14651" s="343" t="s">
        <v>3309</v>
      </c>
      <c r="E14651" s="752" t="s">
        <v>446</v>
      </c>
      <c r="F14651" s="752" t="s">
        <v>1698</v>
      </c>
    </row>
    <row r="14652" spans="2:6" x14ac:dyDescent="0.35">
      <c r="B14652" s="752" t="s">
        <v>1700</v>
      </c>
      <c r="C14652" s="752">
        <v>6337</v>
      </c>
      <c r="D14652" s="343" t="s">
        <v>3308</v>
      </c>
      <c r="E14652" s="752" t="s">
        <v>446</v>
      </c>
      <c r="F14652" s="752" t="s">
        <v>1698</v>
      </c>
    </row>
    <row r="14653" spans="2:6" x14ac:dyDescent="0.35">
      <c r="B14653" s="752" t="s">
        <v>1700</v>
      </c>
      <c r="C14653" s="752">
        <v>6338</v>
      </c>
      <c r="D14653" s="343" t="s">
        <v>3307</v>
      </c>
      <c r="E14653" s="752" t="s">
        <v>446</v>
      </c>
      <c r="F14653" s="752" t="s">
        <v>1698</v>
      </c>
    </row>
    <row r="14654" spans="2:6" x14ac:dyDescent="0.35">
      <c r="B14654" s="752" t="s">
        <v>1700</v>
      </c>
      <c r="C14654" s="752">
        <v>6338</v>
      </c>
      <c r="D14654" s="343" t="s">
        <v>3306</v>
      </c>
      <c r="E14654" s="752" t="s">
        <v>446</v>
      </c>
      <c r="F14654" s="752" t="s">
        <v>1698</v>
      </c>
    </row>
    <row r="14655" spans="2:6" x14ac:dyDescent="0.35">
      <c r="B14655" s="752" t="s">
        <v>1700</v>
      </c>
      <c r="C14655" s="752">
        <v>6338</v>
      </c>
      <c r="D14655" s="343" t="s">
        <v>3305</v>
      </c>
      <c r="E14655" s="752" t="s">
        <v>446</v>
      </c>
      <c r="F14655" s="752" t="s">
        <v>1698</v>
      </c>
    </row>
    <row r="14656" spans="2:6" x14ac:dyDescent="0.35">
      <c r="B14656" s="752" t="s">
        <v>1700</v>
      </c>
      <c r="C14656" s="752">
        <v>6338</v>
      </c>
      <c r="D14656" s="343" t="s">
        <v>3304</v>
      </c>
      <c r="E14656" s="752" t="s">
        <v>446</v>
      </c>
      <c r="F14656" s="752" t="s">
        <v>1698</v>
      </c>
    </row>
    <row r="14657" spans="2:6" x14ac:dyDescent="0.35">
      <c r="B14657" s="752" t="s">
        <v>1700</v>
      </c>
      <c r="C14657" s="752">
        <v>6338</v>
      </c>
      <c r="D14657" s="343" t="s">
        <v>3303</v>
      </c>
      <c r="E14657" s="752" t="s">
        <v>446</v>
      </c>
      <c r="F14657" s="752" t="s">
        <v>1698</v>
      </c>
    </row>
    <row r="14658" spans="2:6" x14ac:dyDescent="0.35">
      <c r="B14658" s="752" t="s">
        <v>1700</v>
      </c>
      <c r="C14658" s="752">
        <v>6338</v>
      </c>
      <c r="D14658" s="343" t="s">
        <v>3302</v>
      </c>
      <c r="E14658" s="752" t="s">
        <v>446</v>
      </c>
      <c r="F14658" s="752" t="s">
        <v>1698</v>
      </c>
    </row>
    <row r="14659" spans="2:6" x14ac:dyDescent="0.35">
      <c r="B14659" s="752" t="s">
        <v>1700</v>
      </c>
      <c r="C14659" s="752">
        <v>6338</v>
      </c>
      <c r="D14659" s="343" t="s">
        <v>3301</v>
      </c>
      <c r="E14659" s="752" t="s">
        <v>446</v>
      </c>
      <c r="F14659" s="752" t="s">
        <v>1698</v>
      </c>
    </row>
    <row r="14660" spans="2:6" x14ac:dyDescent="0.35">
      <c r="B14660" s="752" t="s">
        <v>1700</v>
      </c>
      <c r="C14660" s="752">
        <v>6338</v>
      </c>
      <c r="D14660" s="343" t="s">
        <v>3300</v>
      </c>
      <c r="E14660" s="752" t="s">
        <v>446</v>
      </c>
      <c r="F14660" s="752" t="s">
        <v>1698</v>
      </c>
    </row>
    <row r="14661" spans="2:6" x14ac:dyDescent="0.35">
      <c r="B14661" s="752" t="s">
        <v>1700</v>
      </c>
      <c r="C14661" s="752">
        <v>6338</v>
      </c>
      <c r="D14661" s="343" t="s">
        <v>3299</v>
      </c>
      <c r="E14661" s="752" t="s">
        <v>446</v>
      </c>
      <c r="F14661" s="752" t="s">
        <v>1698</v>
      </c>
    </row>
    <row r="14662" spans="2:6" x14ac:dyDescent="0.35">
      <c r="B14662" s="752" t="s">
        <v>1700</v>
      </c>
      <c r="C14662" s="752">
        <v>6341</v>
      </c>
      <c r="D14662" s="343" t="s">
        <v>3298</v>
      </c>
      <c r="E14662" s="752" t="s">
        <v>446</v>
      </c>
      <c r="F14662" s="752" t="s">
        <v>1698</v>
      </c>
    </row>
    <row r="14663" spans="2:6" x14ac:dyDescent="0.35">
      <c r="B14663" s="752" t="s">
        <v>1700</v>
      </c>
      <c r="C14663" s="752">
        <v>6343</v>
      </c>
      <c r="D14663" s="343" t="s">
        <v>3297</v>
      </c>
      <c r="E14663" s="752" t="s">
        <v>446</v>
      </c>
      <c r="F14663" s="752" t="s">
        <v>1698</v>
      </c>
    </row>
    <row r="14664" spans="2:6" x14ac:dyDescent="0.35">
      <c r="B14664" s="752" t="s">
        <v>1700</v>
      </c>
      <c r="C14664" s="752">
        <v>6346</v>
      </c>
      <c r="D14664" s="343" t="s">
        <v>3296</v>
      </c>
      <c r="E14664" s="752" t="s">
        <v>446</v>
      </c>
      <c r="F14664" s="752" t="s">
        <v>1698</v>
      </c>
    </row>
    <row r="14665" spans="2:6" x14ac:dyDescent="0.35">
      <c r="B14665" s="752" t="s">
        <v>1700</v>
      </c>
      <c r="C14665" s="752">
        <v>6346</v>
      </c>
      <c r="D14665" s="343" t="s">
        <v>3295</v>
      </c>
      <c r="E14665" s="752" t="s">
        <v>446</v>
      </c>
      <c r="F14665" s="752" t="s">
        <v>1698</v>
      </c>
    </row>
    <row r="14666" spans="2:6" x14ac:dyDescent="0.35">
      <c r="B14666" s="752" t="s">
        <v>1700</v>
      </c>
      <c r="C14666" s="752">
        <v>6346</v>
      </c>
      <c r="D14666" s="343" t="s">
        <v>3294</v>
      </c>
      <c r="E14666" s="752" t="s">
        <v>446</v>
      </c>
      <c r="F14666" s="752" t="s">
        <v>1698</v>
      </c>
    </row>
    <row r="14667" spans="2:6" x14ac:dyDescent="0.35">
      <c r="B14667" s="752" t="s">
        <v>1700</v>
      </c>
      <c r="C14667" s="752">
        <v>6346</v>
      </c>
      <c r="D14667" s="343" t="s">
        <v>3293</v>
      </c>
      <c r="E14667" s="752" t="s">
        <v>446</v>
      </c>
      <c r="F14667" s="752" t="s">
        <v>1698</v>
      </c>
    </row>
    <row r="14668" spans="2:6" x14ac:dyDescent="0.35">
      <c r="B14668" s="752" t="s">
        <v>1700</v>
      </c>
      <c r="C14668" s="752">
        <v>6348</v>
      </c>
      <c r="D14668" s="343" t="s">
        <v>3292</v>
      </c>
      <c r="E14668" s="752" t="s">
        <v>446</v>
      </c>
      <c r="F14668" s="752" t="s">
        <v>222</v>
      </c>
    </row>
    <row r="14669" spans="2:6" x14ac:dyDescent="0.35">
      <c r="B14669" s="752" t="s">
        <v>1700</v>
      </c>
      <c r="C14669" s="752">
        <v>6350</v>
      </c>
      <c r="D14669" s="343" t="s">
        <v>3291</v>
      </c>
      <c r="E14669" s="752" t="s">
        <v>446</v>
      </c>
      <c r="F14669" s="752" t="s">
        <v>1698</v>
      </c>
    </row>
    <row r="14670" spans="2:6" x14ac:dyDescent="0.35">
      <c r="B14670" s="752" t="s">
        <v>1700</v>
      </c>
      <c r="C14670" s="752">
        <v>6350</v>
      </c>
      <c r="D14670" s="343" t="s">
        <v>3290</v>
      </c>
      <c r="E14670" s="752" t="s">
        <v>446</v>
      </c>
      <c r="F14670" s="752" t="s">
        <v>1698</v>
      </c>
    </row>
    <row r="14671" spans="2:6" x14ac:dyDescent="0.35">
      <c r="B14671" s="752" t="s">
        <v>1700</v>
      </c>
      <c r="C14671" s="752">
        <v>6350</v>
      </c>
      <c r="D14671" s="343" t="s">
        <v>3289</v>
      </c>
      <c r="E14671" s="752" t="s">
        <v>446</v>
      </c>
      <c r="F14671" s="752" t="s">
        <v>1698</v>
      </c>
    </row>
    <row r="14672" spans="2:6" x14ac:dyDescent="0.35">
      <c r="B14672" s="752" t="s">
        <v>1700</v>
      </c>
      <c r="C14672" s="752">
        <v>6350</v>
      </c>
      <c r="D14672" s="343" t="s">
        <v>3288</v>
      </c>
      <c r="E14672" s="752" t="s">
        <v>446</v>
      </c>
      <c r="F14672" s="752" t="s">
        <v>1698</v>
      </c>
    </row>
    <row r="14673" spans="2:6" x14ac:dyDescent="0.35">
      <c r="B14673" s="752" t="s">
        <v>1700</v>
      </c>
      <c r="C14673" s="752">
        <v>6351</v>
      </c>
      <c r="D14673" s="343" t="s">
        <v>3287</v>
      </c>
      <c r="E14673" s="752" t="s">
        <v>446</v>
      </c>
      <c r="F14673" s="752" t="s">
        <v>1698</v>
      </c>
    </row>
    <row r="14674" spans="2:6" x14ac:dyDescent="0.35">
      <c r="B14674" s="752" t="s">
        <v>1700</v>
      </c>
      <c r="C14674" s="752">
        <v>6351</v>
      </c>
      <c r="D14674" s="343" t="s">
        <v>3286</v>
      </c>
      <c r="E14674" s="752" t="s">
        <v>446</v>
      </c>
      <c r="F14674" s="752" t="s">
        <v>1698</v>
      </c>
    </row>
    <row r="14675" spans="2:6" x14ac:dyDescent="0.35">
      <c r="B14675" s="752" t="s">
        <v>1700</v>
      </c>
      <c r="C14675" s="752">
        <v>6352</v>
      </c>
      <c r="D14675" s="343" t="s">
        <v>3285</v>
      </c>
      <c r="E14675" s="752" t="s">
        <v>446</v>
      </c>
      <c r="F14675" s="752" t="s">
        <v>1698</v>
      </c>
    </row>
    <row r="14676" spans="2:6" x14ac:dyDescent="0.35">
      <c r="B14676" s="752" t="s">
        <v>1700</v>
      </c>
      <c r="C14676" s="752">
        <v>6352</v>
      </c>
      <c r="D14676" s="343" t="s">
        <v>3284</v>
      </c>
      <c r="E14676" s="752" t="s">
        <v>446</v>
      </c>
      <c r="F14676" s="752" t="s">
        <v>1698</v>
      </c>
    </row>
    <row r="14677" spans="2:6" x14ac:dyDescent="0.35">
      <c r="B14677" s="752" t="s">
        <v>1700</v>
      </c>
      <c r="C14677" s="752">
        <v>6352</v>
      </c>
      <c r="D14677" s="343" t="s">
        <v>3283</v>
      </c>
      <c r="E14677" s="752" t="s">
        <v>446</v>
      </c>
      <c r="F14677" s="752" t="s">
        <v>1698</v>
      </c>
    </row>
    <row r="14678" spans="2:6" x14ac:dyDescent="0.35">
      <c r="B14678" s="752" t="s">
        <v>1700</v>
      </c>
      <c r="C14678" s="752">
        <v>6352</v>
      </c>
      <c r="D14678" s="343" t="s">
        <v>3282</v>
      </c>
      <c r="E14678" s="752" t="s">
        <v>446</v>
      </c>
      <c r="F14678" s="752" t="s">
        <v>1698</v>
      </c>
    </row>
    <row r="14679" spans="2:6" x14ac:dyDescent="0.35">
      <c r="B14679" s="752" t="s">
        <v>1700</v>
      </c>
      <c r="C14679" s="752">
        <v>6353</v>
      </c>
      <c r="D14679" s="343" t="s">
        <v>3281</v>
      </c>
      <c r="E14679" s="752" t="s">
        <v>446</v>
      </c>
      <c r="F14679" s="752" t="s">
        <v>1698</v>
      </c>
    </row>
    <row r="14680" spans="2:6" x14ac:dyDescent="0.35">
      <c r="B14680" s="752" t="s">
        <v>1700</v>
      </c>
      <c r="C14680" s="752">
        <v>6353</v>
      </c>
      <c r="D14680" s="343" t="s">
        <v>3280</v>
      </c>
      <c r="E14680" s="752" t="s">
        <v>446</v>
      </c>
      <c r="F14680" s="752" t="s">
        <v>1698</v>
      </c>
    </row>
    <row r="14681" spans="2:6" x14ac:dyDescent="0.35">
      <c r="B14681" s="752" t="s">
        <v>1700</v>
      </c>
      <c r="C14681" s="752">
        <v>6353</v>
      </c>
      <c r="D14681" s="343" t="s">
        <v>3279</v>
      </c>
      <c r="E14681" s="752" t="s">
        <v>446</v>
      </c>
      <c r="F14681" s="752" t="s">
        <v>1698</v>
      </c>
    </row>
    <row r="14682" spans="2:6" x14ac:dyDescent="0.35">
      <c r="B14682" s="752" t="s">
        <v>1700</v>
      </c>
      <c r="C14682" s="752">
        <v>6353</v>
      </c>
      <c r="D14682" s="343" t="s">
        <v>3278</v>
      </c>
      <c r="E14682" s="752" t="s">
        <v>446</v>
      </c>
      <c r="F14682" s="752" t="s">
        <v>1698</v>
      </c>
    </row>
    <row r="14683" spans="2:6" x14ac:dyDescent="0.35">
      <c r="B14683" s="752" t="s">
        <v>1700</v>
      </c>
      <c r="C14683" s="752">
        <v>6353</v>
      </c>
      <c r="D14683" s="343" t="s">
        <v>3277</v>
      </c>
      <c r="E14683" s="752" t="s">
        <v>446</v>
      </c>
      <c r="F14683" s="752" t="s">
        <v>1698</v>
      </c>
    </row>
    <row r="14684" spans="2:6" x14ac:dyDescent="0.35">
      <c r="B14684" s="752" t="s">
        <v>1700</v>
      </c>
      <c r="C14684" s="752">
        <v>6353</v>
      </c>
      <c r="D14684" s="343" t="s">
        <v>3276</v>
      </c>
      <c r="E14684" s="752" t="s">
        <v>446</v>
      </c>
      <c r="F14684" s="752" t="s">
        <v>1698</v>
      </c>
    </row>
    <row r="14685" spans="2:6" x14ac:dyDescent="0.35">
      <c r="B14685" s="752" t="s">
        <v>1700</v>
      </c>
      <c r="C14685" s="752">
        <v>6353</v>
      </c>
      <c r="D14685" s="343" t="s">
        <v>3275</v>
      </c>
      <c r="E14685" s="752" t="s">
        <v>446</v>
      </c>
      <c r="F14685" s="752" t="s">
        <v>1698</v>
      </c>
    </row>
    <row r="14686" spans="2:6" x14ac:dyDescent="0.35">
      <c r="B14686" s="752" t="s">
        <v>1700</v>
      </c>
      <c r="C14686" s="752">
        <v>6353</v>
      </c>
      <c r="D14686" s="343" t="s">
        <v>3274</v>
      </c>
      <c r="E14686" s="752" t="s">
        <v>446</v>
      </c>
      <c r="F14686" s="752" t="s">
        <v>1698</v>
      </c>
    </row>
    <row r="14687" spans="2:6" x14ac:dyDescent="0.35">
      <c r="B14687" s="752" t="s">
        <v>1700</v>
      </c>
      <c r="C14687" s="752">
        <v>6353</v>
      </c>
      <c r="D14687" s="343" t="s">
        <v>3273</v>
      </c>
      <c r="E14687" s="752" t="s">
        <v>446</v>
      </c>
      <c r="F14687" s="752" t="s">
        <v>1698</v>
      </c>
    </row>
    <row r="14688" spans="2:6" x14ac:dyDescent="0.35">
      <c r="B14688" s="752" t="s">
        <v>1700</v>
      </c>
      <c r="C14688" s="752">
        <v>6353</v>
      </c>
      <c r="D14688" s="343" t="s">
        <v>3272</v>
      </c>
      <c r="E14688" s="752" t="s">
        <v>446</v>
      </c>
      <c r="F14688" s="752" t="s">
        <v>1698</v>
      </c>
    </row>
    <row r="14689" spans="2:6" x14ac:dyDescent="0.35">
      <c r="B14689" s="752" t="s">
        <v>1700</v>
      </c>
      <c r="C14689" s="752">
        <v>6355</v>
      </c>
      <c r="D14689" s="343" t="s">
        <v>3271</v>
      </c>
      <c r="E14689" s="752" t="s">
        <v>446</v>
      </c>
      <c r="F14689" s="752" t="s">
        <v>1698</v>
      </c>
    </row>
    <row r="14690" spans="2:6" x14ac:dyDescent="0.35">
      <c r="B14690" s="752" t="s">
        <v>1700</v>
      </c>
      <c r="C14690" s="752">
        <v>6355</v>
      </c>
      <c r="D14690" s="343" t="s">
        <v>3270</v>
      </c>
      <c r="E14690" s="752" t="s">
        <v>446</v>
      </c>
      <c r="F14690" s="752" t="s">
        <v>1698</v>
      </c>
    </row>
    <row r="14691" spans="2:6" x14ac:dyDescent="0.35">
      <c r="B14691" s="752" t="s">
        <v>1700</v>
      </c>
      <c r="C14691" s="752">
        <v>6355</v>
      </c>
      <c r="D14691" s="343" t="s">
        <v>3269</v>
      </c>
      <c r="E14691" s="752" t="s">
        <v>446</v>
      </c>
      <c r="F14691" s="752" t="s">
        <v>1698</v>
      </c>
    </row>
    <row r="14692" spans="2:6" x14ac:dyDescent="0.35">
      <c r="B14692" s="752" t="s">
        <v>1700</v>
      </c>
      <c r="C14692" s="752">
        <v>6355</v>
      </c>
      <c r="D14692" s="343" t="s">
        <v>3268</v>
      </c>
      <c r="E14692" s="752" t="s">
        <v>446</v>
      </c>
      <c r="F14692" s="752" t="s">
        <v>1698</v>
      </c>
    </row>
    <row r="14693" spans="2:6" x14ac:dyDescent="0.35">
      <c r="B14693" s="752" t="s">
        <v>1700</v>
      </c>
      <c r="C14693" s="752">
        <v>6355</v>
      </c>
      <c r="D14693" s="343" t="s">
        <v>3267</v>
      </c>
      <c r="E14693" s="752" t="s">
        <v>446</v>
      </c>
      <c r="F14693" s="752" t="s">
        <v>1698</v>
      </c>
    </row>
    <row r="14694" spans="2:6" x14ac:dyDescent="0.35">
      <c r="B14694" s="752" t="s">
        <v>1700</v>
      </c>
      <c r="C14694" s="752">
        <v>6355</v>
      </c>
      <c r="D14694" s="343" t="s">
        <v>3266</v>
      </c>
      <c r="E14694" s="752" t="s">
        <v>446</v>
      </c>
      <c r="F14694" s="752" t="s">
        <v>1698</v>
      </c>
    </row>
    <row r="14695" spans="2:6" x14ac:dyDescent="0.35">
      <c r="B14695" s="752" t="s">
        <v>1700</v>
      </c>
      <c r="C14695" s="752">
        <v>6355</v>
      </c>
      <c r="D14695" s="343" t="s">
        <v>3265</v>
      </c>
      <c r="E14695" s="752" t="s">
        <v>446</v>
      </c>
      <c r="F14695" s="752" t="s">
        <v>1698</v>
      </c>
    </row>
    <row r="14696" spans="2:6" x14ac:dyDescent="0.35">
      <c r="B14696" s="752" t="s">
        <v>1700</v>
      </c>
      <c r="C14696" s="752">
        <v>6355</v>
      </c>
      <c r="D14696" s="343" t="s">
        <v>3264</v>
      </c>
      <c r="E14696" s="752" t="s">
        <v>446</v>
      </c>
      <c r="F14696" s="752" t="s">
        <v>1698</v>
      </c>
    </row>
    <row r="14697" spans="2:6" x14ac:dyDescent="0.35">
      <c r="B14697" s="752" t="s">
        <v>1700</v>
      </c>
      <c r="C14697" s="752">
        <v>6355</v>
      </c>
      <c r="D14697" s="343" t="s">
        <v>3263</v>
      </c>
      <c r="E14697" s="752" t="s">
        <v>446</v>
      </c>
      <c r="F14697" s="752" t="s">
        <v>1698</v>
      </c>
    </row>
    <row r="14698" spans="2:6" x14ac:dyDescent="0.35">
      <c r="B14698" s="752" t="s">
        <v>1700</v>
      </c>
      <c r="C14698" s="752">
        <v>6355</v>
      </c>
      <c r="D14698" s="343" t="s">
        <v>3262</v>
      </c>
      <c r="E14698" s="752" t="s">
        <v>446</v>
      </c>
      <c r="F14698" s="752" t="s">
        <v>1698</v>
      </c>
    </row>
    <row r="14699" spans="2:6" x14ac:dyDescent="0.35">
      <c r="B14699" s="752" t="s">
        <v>1700</v>
      </c>
      <c r="C14699" s="752">
        <v>6356</v>
      </c>
      <c r="D14699" s="343" t="s">
        <v>3261</v>
      </c>
      <c r="E14699" s="752" t="s">
        <v>446</v>
      </c>
      <c r="F14699" s="752" t="s">
        <v>1698</v>
      </c>
    </row>
    <row r="14700" spans="2:6" x14ac:dyDescent="0.35">
      <c r="B14700" s="752" t="s">
        <v>1700</v>
      </c>
      <c r="C14700" s="752">
        <v>6356</v>
      </c>
      <c r="D14700" s="343" t="s">
        <v>3260</v>
      </c>
      <c r="E14700" s="752" t="s">
        <v>446</v>
      </c>
      <c r="F14700" s="752" t="s">
        <v>1698</v>
      </c>
    </row>
    <row r="14701" spans="2:6" x14ac:dyDescent="0.35">
      <c r="B14701" s="752" t="s">
        <v>1700</v>
      </c>
      <c r="C14701" s="752">
        <v>6356</v>
      </c>
      <c r="D14701" s="343" t="s">
        <v>3259</v>
      </c>
      <c r="E14701" s="752" t="s">
        <v>446</v>
      </c>
      <c r="F14701" s="752" t="s">
        <v>1698</v>
      </c>
    </row>
    <row r="14702" spans="2:6" x14ac:dyDescent="0.35">
      <c r="B14702" s="752" t="s">
        <v>1700</v>
      </c>
      <c r="C14702" s="752">
        <v>6357</v>
      </c>
      <c r="D14702" s="343" t="s">
        <v>3258</v>
      </c>
      <c r="E14702" s="752" t="s">
        <v>446</v>
      </c>
      <c r="F14702" s="752" t="s">
        <v>1698</v>
      </c>
    </row>
    <row r="14703" spans="2:6" x14ac:dyDescent="0.35">
      <c r="B14703" s="752" t="s">
        <v>1700</v>
      </c>
      <c r="C14703" s="752">
        <v>6358</v>
      </c>
      <c r="D14703" s="343" t="s">
        <v>3257</v>
      </c>
      <c r="E14703" s="752" t="s">
        <v>446</v>
      </c>
      <c r="F14703" s="752" t="s">
        <v>1698</v>
      </c>
    </row>
    <row r="14704" spans="2:6" x14ac:dyDescent="0.35">
      <c r="B14704" s="752" t="s">
        <v>1700</v>
      </c>
      <c r="C14704" s="752">
        <v>6359</v>
      </c>
      <c r="D14704" s="343" t="s">
        <v>3256</v>
      </c>
      <c r="E14704" s="752" t="s">
        <v>446</v>
      </c>
      <c r="F14704" s="752" t="s">
        <v>1698</v>
      </c>
    </row>
    <row r="14705" spans="2:6" x14ac:dyDescent="0.35">
      <c r="B14705" s="752" t="s">
        <v>1700</v>
      </c>
      <c r="C14705" s="752">
        <v>6359</v>
      </c>
      <c r="D14705" s="343" t="s">
        <v>3255</v>
      </c>
      <c r="E14705" s="752" t="s">
        <v>446</v>
      </c>
      <c r="F14705" s="752" t="s">
        <v>1698</v>
      </c>
    </row>
    <row r="14706" spans="2:6" x14ac:dyDescent="0.35">
      <c r="B14706" s="752" t="s">
        <v>1700</v>
      </c>
      <c r="C14706" s="754">
        <v>6359</v>
      </c>
      <c r="D14706" s="755" t="s">
        <v>3254</v>
      </c>
      <c r="E14706" s="752" t="s">
        <v>446</v>
      </c>
      <c r="F14706" s="752" t="s">
        <v>1698</v>
      </c>
    </row>
    <row r="14707" spans="2:6" x14ac:dyDescent="0.35">
      <c r="B14707" s="752" t="s">
        <v>1700</v>
      </c>
      <c r="C14707" s="752">
        <v>6361</v>
      </c>
      <c r="D14707" s="343" t="s">
        <v>3253</v>
      </c>
      <c r="E14707" s="752" t="s">
        <v>446</v>
      </c>
      <c r="F14707" s="752" t="s">
        <v>1698</v>
      </c>
    </row>
    <row r="14708" spans="2:6" x14ac:dyDescent="0.35">
      <c r="B14708" s="752" t="s">
        <v>1700</v>
      </c>
      <c r="C14708" s="752">
        <v>6361</v>
      </c>
      <c r="D14708" s="343" t="s">
        <v>3252</v>
      </c>
      <c r="E14708" s="752" t="s">
        <v>446</v>
      </c>
      <c r="F14708" s="752" t="s">
        <v>1698</v>
      </c>
    </row>
    <row r="14709" spans="2:6" x14ac:dyDescent="0.35">
      <c r="B14709" s="752" t="s">
        <v>1700</v>
      </c>
      <c r="C14709" s="752">
        <v>6363</v>
      </c>
      <c r="D14709" s="343" t="s">
        <v>3251</v>
      </c>
      <c r="E14709" s="752" t="s">
        <v>446</v>
      </c>
      <c r="F14709" s="752" t="s">
        <v>1698</v>
      </c>
    </row>
    <row r="14710" spans="2:6" x14ac:dyDescent="0.35">
      <c r="B14710" s="752" t="s">
        <v>1700</v>
      </c>
      <c r="C14710" s="752">
        <v>6363</v>
      </c>
      <c r="D14710" s="343" t="s">
        <v>3250</v>
      </c>
      <c r="E14710" s="752" t="s">
        <v>446</v>
      </c>
      <c r="F14710" s="752" t="s">
        <v>1698</v>
      </c>
    </row>
    <row r="14711" spans="2:6" x14ac:dyDescent="0.35">
      <c r="B14711" s="752" t="s">
        <v>1700</v>
      </c>
      <c r="C14711" s="752">
        <v>6365</v>
      </c>
      <c r="D14711" s="343" t="s">
        <v>3249</v>
      </c>
      <c r="E14711" s="752" t="s">
        <v>446</v>
      </c>
      <c r="F14711" s="752" t="s">
        <v>1698</v>
      </c>
    </row>
    <row r="14712" spans="2:6" x14ac:dyDescent="0.35">
      <c r="B14712" s="752" t="s">
        <v>1700</v>
      </c>
      <c r="C14712" s="752">
        <v>6365</v>
      </c>
      <c r="D14712" s="343" t="s">
        <v>3248</v>
      </c>
      <c r="E14712" s="752" t="s">
        <v>446</v>
      </c>
      <c r="F14712" s="752" t="s">
        <v>1698</v>
      </c>
    </row>
    <row r="14713" spans="2:6" x14ac:dyDescent="0.35">
      <c r="B14713" s="752" t="s">
        <v>1700</v>
      </c>
      <c r="C14713" s="752">
        <v>6365</v>
      </c>
      <c r="D14713" s="343" t="s">
        <v>3247</v>
      </c>
      <c r="E14713" s="752" t="s">
        <v>446</v>
      </c>
      <c r="F14713" s="752" t="s">
        <v>1698</v>
      </c>
    </row>
    <row r="14714" spans="2:6" x14ac:dyDescent="0.35">
      <c r="B14714" s="752" t="s">
        <v>1700</v>
      </c>
      <c r="C14714" s="752">
        <v>6365</v>
      </c>
      <c r="D14714" s="343" t="s">
        <v>3246</v>
      </c>
      <c r="E14714" s="752" t="s">
        <v>446</v>
      </c>
      <c r="F14714" s="752" t="s">
        <v>1698</v>
      </c>
    </row>
    <row r="14715" spans="2:6" x14ac:dyDescent="0.35">
      <c r="B14715" s="752" t="s">
        <v>1700</v>
      </c>
      <c r="C14715" s="752">
        <v>6367</v>
      </c>
      <c r="D14715" s="343" t="s">
        <v>3245</v>
      </c>
      <c r="E14715" s="752" t="s">
        <v>446</v>
      </c>
      <c r="F14715" s="752" t="s">
        <v>1698</v>
      </c>
    </row>
    <row r="14716" spans="2:6" x14ac:dyDescent="0.35">
      <c r="B14716" s="752" t="s">
        <v>1700</v>
      </c>
      <c r="C14716" s="752">
        <v>6368</v>
      </c>
      <c r="D14716" s="343" t="s">
        <v>3244</v>
      </c>
      <c r="E14716" s="752" t="s">
        <v>446</v>
      </c>
      <c r="F14716" s="752" t="s">
        <v>1698</v>
      </c>
    </row>
    <row r="14717" spans="2:6" x14ac:dyDescent="0.35">
      <c r="B14717" s="752" t="s">
        <v>1700</v>
      </c>
      <c r="C14717" s="752">
        <v>6369</v>
      </c>
      <c r="D14717" s="343" t="s">
        <v>3243</v>
      </c>
      <c r="E14717" s="752" t="s">
        <v>446</v>
      </c>
      <c r="F14717" s="752" t="s">
        <v>1698</v>
      </c>
    </row>
    <row r="14718" spans="2:6" x14ac:dyDescent="0.35">
      <c r="B14718" s="752" t="s">
        <v>1700</v>
      </c>
      <c r="C14718" s="752">
        <v>6369</v>
      </c>
      <c r="D14718" s="343" t="s">
        <v>3242</v>
      </c>
      <c r="E14718" s="752" t="s">
        <v>446</v>
      </c>
      <c r="F14718" s="752" t="s">
        <v>1698</v>
      </c>
    </row>
    <row r="14719" spans="2:6" x14ac:dyDescent="0.35">
      <c r="B14719" s="752" t="s">
        <v>1700</v>
      </c>
      <c r="C14719" s="752">
        <v>6369</v>
      </c>
      <c r="D14719" s="343" t="s">
        <v>3241</v>
      </c>
      <c r="E14719" s="752" t="s">
        <v>446</v>
      </c>
      <c r="F14719" s="752" t="s">
        <v>1698</v>
      </c>
    </row>
    <row r="14720" spans="2:6" x14ac:dyDescent="0.35">
      <c r="B14720" s="752" t="s">
        <v>1700</v>
      </c>
      <c r="C14720" s="752">
        <v>6369</v>
      </c>
      <c r="D14720" s="343" t="s">
        <v>3240</v>
      </c>
      <c r="E14720" s="752" t="s">
        <v>446</v>
      </c>
      <c r="F14720" s="752" t="s">
        <v>1698</v>
      </c>
    </row>
    <row r="14721" spans="2:6" x14ac:dyDescent="0.35">
      <c r="B14721" s="752" t="s">
        <v>1700</v>
      </c>
      <c r="C14721" s="752">
        <v>6369</v>
      </c>
      <c r="D14721" s="343" t="s">
        <v>3239</v>
      </c>
      <c r="E14721" s="752" t="s">
        <v>446</v>
      </c>
      <c r="F14721" s="752" t="s">
        <v>1698</v>
      </c>
    </row>
    <row r="14722" spans="2:6" x14ac:dyDescent="0.35">
      <c r="B14722" s="752" t="s">
        <v>1700</v>
      </c>
      <c r="C14722" s="752">
        <v>6370</v>
      </c>
      <c r="D14722" s="343" t="s">
        <v>3238</v>
      </c>
      <c r="E14722" s="752" t="s">
        <v>446</v>
      </c>
      <c r="F14722" s="752" t="s">
        <v>1698</v>
      </c>
    </row>
    <row r="14723" spans="2:6" x14ac:dyDescent="0.35">
      <c r="B14723" s="752" t="s">
        <v>1700</v>
      </c>
      <c r="C14723" s="752">
        <v>6370</v>
      </c>
      <c r="D14723" s="343" t="s">
        <v>3237</v>
      </c>
      <c r="E14723" s="752" t="s">
        <v>446</v>
      </c>
      <c r="F14723" s="752" t="s">
        <v>1698</v>
      </c>
    </row>
    <row r="14724" spans="2:6" x14ac:dyDescent="0.35">
      <c r="B14724" s="752" t="s">
        <v>1700</v>
      </c>
      <c r="C14724" s="752">
        <v>6370</v>
      </c>
      <c r="D14724" s="343" t="s">
        <v>3236</v>
      </c>
      <c r="E14724" s="752" t="s">
        <v>446</v>
      </c>
      <c r="F14724" s="752" t="s">
        <v>1698</v>
      </c>
    </row>
    <row r="14725" spans="2:6" x14ac:dyDescent="0.35">
      <c r="B14725" s="752" t="s">
        <v>1700</v>
      </c>
      <c r="C14725" s="752">
        <v>6370</v>
      </c>
      <c r="D14725" s="343" t="s">
        <v>3235</v>
      </c>
      <c r="E14725" s="752" t="s">
        <v>446</v>
      </c>
      <c r="F14725" s="752" t="s">
        <v>1698</v>
      </c>
    </row>
    <row r="14726" spans="2:6" x14ac:dyDescent="0.35">
      <c r="B14726" s="752" t="s">
        <v>1700</v>
      </c>
      <c r="C14726" s="752">
        <v>6370</v>
      </c>
      <c r="D14726" s="343" t="s">
        <v>3234</v>
      </c>
      <c r="E14726" s="752" t="s">
        <v>446</v>
      </c>
      <c r="F14726" s="752" t="s">
        <v>1698</v>
      </c>
    </row>
    <row r="14727" spans="2:6" x14ac:dyDescent="0.35">
      <c r="B14727" s="752" t="s">
        <v>1700</v>
      </c>
      <c r="C14727" s="754">
        <v>6372</v>
      </c>
      <c r="D14727" s="755" t="s">
        <v>3233</v>
      </c>
      <c r="E14727" s="752" t="s">
        <v>446</v>
      </c>
      <c r="F14727" s="752" t="s">
        <v>1698</v>
      </c>
    </row>
    <row r="14728" spans="2:6" x14ac:dyDescent="0.35">
      <c r="B14728" s="752" t="s">
        <v>1700</v>
      </c>
      <c r="C14728" s="752">
        <v>6372</v>
      </c>
      <c r="D14728" s="343" t="s">
        <v>3232</v>
      </c>
      <c r="E14728" s="752" t="s">
        <v>446</v>
      </c>
      <c r="F14728" s="752" t="s">
        <v>1698</v>
      </c>
    </row>
    <row r="14729" spans="2:6" x14ac:dyDescent="0.35">
      <c r="B14729" s="752" t="s">
        <v>1700</v>
      </c>
      <c r="C14729" s="752">
        <v>6373</v>
      </c>
      <c r="D14729" s="343" t="s">
        <v>3231</v>
      </c>
      <c r="E14729" s="752" t="s">
        <v>446</v>
      </c>
      <c r="F14729" s="752" t="s">
        <v>1698</v>
      </c>
    </row>
    <row r="14730" spans="2:6" x14ac:dyDescent="0.35">
      <c r="B14730" s="752" t="s">
        <v>1700</v>
      </c>
      <c r="C14730" s="752">
        <v>6375</v>
      </c>
      <c r="D14730" s="343" t="s">
        <v>3230</v>
      </c>
      <c r="E14730" s="752" t="s">
        <v>446</v>
      </c>
      <c r="F14730" s="752" t="s">
        <v>1698</v>
      </c>
    </row>
    <row r="14731" spans="2:6" x14ac:dyDescent="0.35">
      <c r="B14731" s="752" t="s">
        <v>1700</v>
      </c>
      <c r="C14731" s="752">
        <v>6375</v>
      </c>
      <c r="D14731" s="343" t="s">
        <v>3229</v>
      </c>
      <c r="E14731" s="752" t="s">
        <v>446</v>
      </c>
      <c r="F14731" s="752" t="s">
        <v>1698</v>
      </c>
    </row>
    <row r="14732" spans="2:6" x14ac:dyDescent="0.35">
      <c r="B14732" s="752" t="s">
        <v>1700</v>
      </c>
      <c r="C14732" s="752">
        <v>6375</v>
      </c>
      <c r="D14732" s="343" t="s">
        <v>3228</v>
      </c>
      <c r="E14732" s="752" t="s">
        <v>446</v>
      </c>
      <c r="F14732" s="752" t="s">
        <v>1698</v>
      </c>
    </row>
    <row r="14733" spans="2:6" x14ac:dyDescent="0.35">
      <c r="B14733" s="752" t="s">
        <v>1700</v>
      </c>
      <c r="C14733" s="752">
        <v>6375</v>
      </c>
      <c r="D14733" s="343" t="s">
        <v>3227</v>
      </c>
      <c r="E14733" s="752" t="s">
        <v>446</v>
      </c>
      <c r="F14733" s="752" t="s">
        <v>1698</v>
      </c>
    </row>
    <row r="14734" spans="2:6" x14ac:dyDescent="0.35">
      <c r="B14734" s="752" t="s">
        <v>1700</v>
      </c>
      <c r="C14734" s="752">
        <v>6375</v>
      </c>
      <c r="D14734" s="343" t="s">
        <v>3226</v>
      </c>
      <c r="E14734" s="752" t="s">
        <v>446</v>
      </c>
      <c r="F14734" s="752" t="s">
        <v>1698</v>
      </c>
    </row>
    <row r="14735" spans="2:6" x14ac:dyDescent="0.35">
      <c r="B14735" s="752" t="s">
        <v>1700</v>
      </c>
      <c r="C14735" s="752">
        <v>6375</v>
      </c>
      <c r="D14735" s="343" t="s">
        <v>3225</v>
      </c>
      <c r="E14735" s="752" t="s">
        <v>446</v>
      </c>
      <c r="F14735" s="752" t="s">
        <v>1698</v>
      </c>
    </row>
    <row r="14736" spans="2:6" x14ac:dyDescent="0.35">
      <c r="B14736" s="752" t="s">
        <v>1700</v>
      </c>
      <c r="C14736" s="752">
        <v>6383</v>
      </c>
      <c r="D14736" s="343" t="s">
        <v>3224</v>
      </c>
      <c r="E14736" s="752" t="s">
        <v>446</v>
      </c>
      <c r="F14736" s="752" t="s">
        <v>1698</v>
      </c>
    </row>
    <row r="14737" spans="2:6" x14ac:dyDescent="0.35">
      <c r="B14737" s="752" t="s">
        <v>1700</v>
      </c>
      <c r="C14737" s="752">
        <v>6383</v>
      </c>
      <c r="D14737" s="343" t="s">
        <v>3223</v>
      </c>
      <c r="E14737" s="752" t="s">
        <v>446</v>
      </c>
      <c r="F14737" s="752" t="s">
        <v>1698</v>
      </c>
    </row>
    <row r="14738" spans="2:6" x14ac:dyDescent="0.35">
      <c r="B14738" s="752" t="s">
        <v>1700</v>
      </c>
      <c r="C14738" s="752">
        <v>6383</v>
      </c>
      <c r="D14738" s="343" t="s">
        <v>3222</v>
      </c>
      <c r="E14738" s="752" t="s">
        <v>446</v>
      </c>
      <c r="F14738" s="752" t="s">
        <v>1698</v>
      </c>
    </row>
    <row r="14739" spans="2:6" x14ac:dyDescent="0.35">
      <c r="B14739" s="752" t="s">
        <v>1700</v>
      </c>
      <c r="C14739" s="752">
        <v>6383</v>
      </c>
      <c r="D14739" s="343" t="s">
        <v>3221</v>
      </c>
      <c r="E14739" s="752" t="s">
        <v>446</v>
      </c>
      <c r="F14739" s="752" t="s">
        <v>1698</v>
      </c>
    </row>
    <row r="14740" spans="2:6" x14ac:dyDescent="0.35">
      <c r="B14740" s="752" t="s">
        <v>1700</v>
      </c>
      <c r="C14740" s="752">
        <v>6383</v>
      </c>
      <c r="D14740" s="343" t="s">
        <v>3220</v>
      </c>
      <c r="E14740" s="752" t="s">
        <v>446</v>
      </c>
      <c r="F14740" s="752" t="s">
        <v>1698</v>
      </c>
    </row>
    <row r="14741" spans="2:6" x14ac:dyDescent="0.35">
      <c r="B14741" s="752" t="s">
        <v>1700</v>
      </c>
      <c r="C14741" s="752">
        <v>6383</v>
      </c>
      <c r="D14741" s="343" t="s">
        <v>3219</v>
      </c>
      <c r="E14741" s="752" t="s">
        <v>446</v>
      </c>
      <c r="F14741" s="752" t="s">
        <v>1698</v>
      </c>
    </row>
    <row r="14742" spans="2:6" x14ac:dyDescent="0.35">
      <c r="B14742" s="752" t="s">
        <v>1700</v>
      </c>
      <c r="C14742" s="752">
        <v>6383</v>
      </c>
      <c r="D14742" s="343" t="s">
        <v>3218</v>
      </c>
      <c r="E14742" s="752" t="s">
        <v>446</v>
      </c>
      <c r="F14742" s="752" t="s">
        <v>1698</v>
      </c>
    </row>
    <row r="14743" spans="2:6" x14ac:dyDescent="0.35">
      <c r="B14743" s="752" t="s">
        <v>1700</v>
      </c>
      <c r="C14743" s="752">
        <v>6383</v>
      </c>
      <c r="D14743" s="343" t="s">
        <v>3217</v>
      </c>
      <c r="E14743" s="752" t="s">
        <v>446</v>
      </c>
      <c r="F14743" s="752" t="s">
        <v>1698</v>
      </c>
    </row>
    <row r="14744" spans="2:6" x14ac:dyDescent="0.35">
      <c r="B14744" s="752" t="s">
        <v>1700</v>
      </c>
      <c r="C14744" s="752">
        <v>6383</v>
      </c>
      <c r="D14744" s="343" t="s">
        <v>3216</v>
      </c>
      <c r="E14744" s="752" t="s">
        <v>446</v>
      </c>
      <c r="F14744" s="752" t="s">
        <v>1698</v>
      </c>
    </row>
    <row r="14745" spans="2:6" x14ac:dyDescent="0.35">
      <c r="B14745" s="752" t="s">
        <v>1700</v>
      </c>
      <c r="C14745" s="752">
        <v>6383</v>
      </c>
      <c r="D14745" s="343" t="s">
        <v>3215</v>
      </c>
      <c r="E14745" s="752" t="s">
        <v>446</v>
      </c>
      <c r="F14745" s="752" t="s">
        <v>1698</v>
      </c>
    </row>
    <row r="14746" spans="2:6" x14ac:dyDescent="0.35">
      <c r="B14746" s="752" t="s">
        <v>1700</v>
      </c>
      <c r="C14746" s="752">
        <v>6383</v>
      </c>
      <c r="D14746" s="343" t="s">
        <v>3214</v>
      </c>
      <c r="E14746" s="752" t="s">
        <v>446</v>
      </c>
      <c r="F14746" s="752" t="s">
        <v>1698</v>
      </c>
    </row>
    <row r="14747" spans="2:6" x14ac:dyDescent="0.35">
      <c r="B14747" s="752" t="s">
        <v>1700</v>
      </c>
      <c r="C14747" s="752">
        <v>6384</v>
      </c>
      <c r="D14747" s="343" t="s">
        <v>3213</v>
      </c>
      <c r="E14747" s="752" t="s">
        <v>446</v>
      </c>
      <c r="F14747" s="752" t="s">
        <v>1698</v>
      </c>
    </row>
    <row r="14748" spans="2:6" x14ac:dyDescent="0.35">
      <c r="B14748" s="752" t="s">
        <v>1700</v>
      </c>
      <c r="C14748" s="752">
        <v>6385</v>
      </c>
      <c r="D14748" s="343" t="s">
        <v>3212</v>
      </c>
      <c r="E14748" s="752" t="s">
        <v>446</v>
      </c>
      <c r="F14748" s="752" t="s">
        <v>1698</v>
      </c>
    </row>
    <row r="14749" spans="2:6" x14ac:dyDescent="0.35">
      <c r="B14749" s="752" t="s">
        <v>1700</v>
      </c>
      <c r="C14749" s="752">
        <v>6386</v>
      </c>
      <c r="D14749" s="343" t="s">
        <v>3211</v>
      </c>
      <c r="E14749" s="752" t="s">
        <v>446</v>
      </c>
      <c r="F14749" s="752" t="s">
        <v>1698</v>
      </c>
    </row>
    <row r="14750" spans="2:6" x14ac:dyDescent="0.35">
      <c r="B14750" s="752" t="s">
        <v>1700</v>
      </c>
      <c r="C14750" s="752">
        <v>6390</v>
      </c>
      <c r="D14750" s="343" t="s">
        <v>3210</v>
      </c>
      <c r="E14750" s="752" t="s">
        <v>446</v>
      </c>
      <c r="F14750" s="752" t="s">
        <v>1698</v>
      </c>
    </row>
    <row r="14751" spans="2:6" x14ac:dyDescent="0.35">
      <c r="B14751" s="752" t="s">
        <v>1700</v>
      </c>
      <c r="C14751" s="752">
        <v>6390</v>
      </c>
      <c r="D14751" s="343" t="s">
        <v>3209</v>
      </c>
      <c r="E14751" s="752" t="s">
        <v>446</v>
      </c>
      <c r="F14751" s="752" t="s">
        <v>1698</v>
      </c>
    </row>
    <row r="14752" spans="2:6" x14ac:dyDescent="0.35">
      <c r="B14752" s="752" t="s">
        <v>1700</v>
      </c>
      <c r="C14752" s="752">
        <v>6390</v>
      </c>
      <c r="D14752" s="343" t="s">
        <v>3208</v>
      </c>
      <c r="E14752" s="752" t="s">
        <v>446</v>
      </c>
      <c r="F14752" s="752" t="s">
        <v>1698</v>
      </c>
    </row>
    <row r="14753" spans="2:6" x14ac:dyDescent="0.35">
      <c r="B14753" s="752" t="s">
        <v>1700</v>
      </c>
      <c r="C14753" s="752">
        <v>6390</v>
      </c>
      <c r="D14753" s="343" t="s">
        <v>3207</v>
      </c>
      <c r="E14753" s="752" t="s">
        <v>446</v>
      </c>
      <c r="F14753" s="752" t="s">
        <v>1698</v>
      </c>
    </row>
    <row r="14754" spans="2:6" x14ac:dyDescent="0.35">
      <c r="B14754" s="752" t="s">
        <v>1700</v>
      </c>
      <c r="C14754" s="752">
        <v>6390</v>
      </c>
      <c r="D14754" s="343" t="s">
        <v>3206</v>
      </c>
      <c r="E14754" s="752" t="s">
        <v>446</v>
      </c>
      <c r="F14754" s="752" t="s">
        <v>1698</v>
      </c>
    </row>
    <row r="14755" spans="2:6" x14ac:dyDescent="0.35">
      <c r="B14755" s="752" t="s">
        <v>1700</v>
      </c>
      <c r="C14755" s="752">
        <v>6390</v>
      </c>
      <c r="D14755" s="343" t="s">
        <v>3205</v>
      </c>
      <c r="E14755" s="752" t="s">
        <v>446</v>
      </c>
      <c r="F14755" s="752" t="s">
        <v>1698</v>
      </c>
    </row>
    <row r="14756" spans="2:6" x14ac:dyDescent="0.35">
      <c r="B14756" s="752" t="s">
        <v>1700</v>
      </c>
      <c r="C14756" s="752">
        <v>6390</v>
      </c>
      <c r="D14756" s="343" t="s">
        <v>3204</v>
      </c>
      <c r="E14756" s="752" t="s">
        <v>446</v>
      </c>
      <c r="F14756" s="752" t="s">
        <v>1698</v>
      </c>
    </row>
    <row r="14757" spans="2:6" x14ac:dyDescent="0.35">
      <c r="B14757" s="752" t="s">
        <v>1700</v>
      </c>
      <c r="C14757" s="752">
        <v>6390</v>
      </c>
      <c r="D14757" s="343" t="s">
        <v>3203</v>
      </c>
      <c r="E14757" s="752" t="s">
        <v>446</v>
      </c>
      <c r="F14757" s="752" t="s">
        <v>1698</v>
      </c>
    </row>
    <row r="14758" spans="2:6" x14ac:dyDescent="0.35">
      <c r="B14758" s="752" t="s">
        <v>1700</v>
      </c>
      <c r="C14758" s="752">
        <v>6390</v>
      </c>
      <c r="D14758" s="343" t="s">
        <v>3202</v>
      </c>
      <c r="E14758" s="752" t="s">
        <v>446</v>
      </c>
      <c r="F14758" s="752" t="s">
        <v>1698</v>
      </c>
    </row>
    <row r="14759" spans="2:6" x14ac:dyDescent="0.35">
      <c r="B14759" s="752" t="s">
        <v>1700</v>
      </c>
      <c r="C14759" s="752">
        <v>6390</v>
      </c>
      <c r="D14759" s="343" t="s">
        <v>3201</v>
      </c>
      <c r="E14759" s="752" t="s">
        <v>446</v>
      </c>
      <c r="F14759" s="752" t="s">
        <v>1698</v>
      </c>
    </row>
    <row r="14760" spans="2:6" x14ac:dyDescent="0.35">
      <c r="B14760" s="752" t="s">
        <v>1700</v>
      </c>
      <c r="C14760" s="752">
        <v>6390</v>
      </c>
      <c r="D14760" s="343" t="s">
        <v>3200</v>
      </c>
      <c r="E14760" s="752" t="s">
        <v>446</v>
      </c>
      <c r="F14760" s="752" t="s">
        <v>1698</v>
      </c>
    </row>
    <row r="14761" spans="2:6" x14ac:dyDescent="0.35">
      <c r="B14761" s="752" t="s">
        <v>1700</v>
      </c>
      <c r="C14761" s="752">
        <v>6391</v>
      </c>
      <c r="D14761" s="343" t="s">
        <v>3199</v>
      </c>
      <c r="E14761" s="752" t="s">
        <v>446</v>
      </c>
      <c r="F14761" s="752" t="s">
        <v>1698</v>
      </c>
    </row>
    <row r="14762" spans="2:6" x14ac:dyDescent="0.35">
      <c r="B14762" s="752" t="s">
        <v>1700</v>
      </c>
      <c r="C14762" s="752">
        <v>6391</v>
      </c>
      <c r="D14762" s="343" t="s">
        <v>3198</v>
      </c>
      <c r="E14762" s="752" t="s">
        <v>446</v>
      </c>
      <c r="F14762" s="752" t="s">
        <v>1698</v>
      </c>
    </row>
    <row r="14763" spans="2:6" x14ac:dyDescent="0.35">
      <c r="B14763" s="752" t="s">
        <v>1700</v>
      </c>
      <c r="C14763" s="752">
        <v>6392</v>
      </c>
      <c r="D14763" s="343" t="s">
        <v>3197</v>
      </c>
      <c r="E14763" s="752" t="s">
        <v>446</v>
      </c>
      <c r="F14763" s="752" t="s">
        <v>1698</v>
      </c>
    </row>
    <row r="14764" spans="2:6" x14ac:dyDescent="0.35">
      <c r="B14764" s="752" t="s">
        <v>1700</v>
      </c>
      <c r="C14764" s="752">
        <v>6392</v>
      </c>
      <c r="D14764" s="343" t="s">
        <v>3196</v>
      </c>
      <c r="E14764" s="752" t="s">
        <v>446</v>
      </c>
      <c r="F14764" s="752" t="s">
        <v>1698</v>
      </c>
    </row>
    <row r="14765" spans="2:6" x14ac:dyDescent="0.35">
      <c r="B14765" s="752" t="s">
        <v>1700</v>
      </c>
      <c r="C14765" s="752">
        <v>6392</v>
      </c>
      <c r="D14765" s="343" t="s">
        <v>3195</v>
      </c>
      <c r="E14765" s="752" t="s">
        <v>446</v>
      </c>
      <c r="F14765" s="752" t="s">
        <v>1698</v>
      </c>
    </row>
    <row r="14766" spans="2:6" x14ac:dyDescent="0.35">
      <c r="B14766" s="752" t="s">
        <v>1700</v>
      </c>
      <c r="C14766" s="752">
        <v>6392</v>
      </c>
      <c r="D14766" s="343" t="s">
        <v>3194</v>
      </c>
      <c r="E14766" s="752" t="s">
        <v>446</v>
      </c>
      <c r="F14766" s="752" t="s">
        <v>1698</v>
      </c>
    </row>
    <row r="14767" spans="2:6" x14ac:dyDescent="0.35">
      <c r="B14767" s="752" t="s">
        <v>1700</v>
      </c>
      <c r="C14767" s="752">
        <v>6393</v>
      </c>
      <c r="D14767" s="343" t="s">
        <v>3193</v>
      </c>
      <c r="E14767" s="752" t="s">
        <v>446</v>
      </c>
      <c r="F14767" s="752" t="s">
        <v>1698</v>
      </c>
    </row>
    <row r="14768" spans="2:6" x14ac:dyDescent="0.35">
      <c r="B14768" s="752" t="s">
        <v>1700</v>
      </c>
      <c r="C14768" s="752">
        <v>6393</v>
      </c>
      <c r="D14768" s="343" t="s">
        <v>3192</v>
      </c>
      <c r="E14768" s="752" t="s">
        <v>446</v>
      </c>
      <c r="F14768" s="752" t="s">
        <v>1698</v>
      </c>
    </row>
    <row r="14769" spans="2:6" x14ac:dyDescent="0.35">
      <c r="B14769" s="752" t="s">
        <v>1700</v>
      </c>
      <c r="C14769" s="752">
        <v>6394</v>
      </c>
      <c r="D14769" s="343" t="s">
        <v>3191</v>
      </c>
      <c r="E14769" s="752" t="s">
        <v>446</v>
      </c>
      <c r="F14769" s="752" t="s">
        <v>1698</v>
      </c>
    </row>
    <row r="14770" spans="2:6" x14ac:dyDescent="0.35">
      <c r="B14770" s="752" t="s">
        <v>1700</v>
      </c>
      <c r="C14770" s="752">
        <v>6394</v>
      </c>
      <c r="D14770" s="343" t="s">
        <v>3190</v>
      </c>
      <c r="E14770" s="752" t="s">
        <v>446</v>
      </c>
      <c r="F14770" s="752" t="s">
        <v>1698</v>
      </c>
    </row>
    <row r="14771" spans="2:6" x14ac:dyDescent="0.35">
      <c r="B14771" s="752" t="s">
        <v>1700</v>
      </c>
      <c r="C14771" s="752">
        <v>6394</v>
      </c>
      <c r="D14771" s="343" t="s">
        <v>3189</v>
      </c>
      <c r="E14771" s="752" t="s">
        <v>446</v>
      </c>
      <c r="F14771" s="752" t="s">
        <v>1698</v>
      </c>
    </row>
    <row r="14772" spans="2:6" x14ac:dyDescent="0.35">
      <c r="B14772" s="752" t="s">
        <v>1700</v>
      </c>
      <c r="C14772" s="752">
        <v>6394</v>
      </c>
      <c r="D14772" s="343" t="s">
        <v>3188</v>
      </c>
      <c r="E14772" s="752" t="s">
        <v>446</v>
      </c>
      <c r="F14772" s="752" t="s">
        <v>1698</v>
      </c>
    </row>
    <row r="14773" spans="2:6" x14ac:dyDescent="0.35">
      <c r="B14773" s="752" t="s">
        <v>1700</v>
      </c>
      <c r="C14773" s="752">
        <v>6394</v>
      </c>
      <c r="D14773" s="343" t="s">
        <v>3187</v>
      </c>
      <c r="E14773" s="752" t="s">
        <v>446</v>
      </c>
      <c r="F14773" s="752" t="s">
        <v>1698</v>
      </c>
    </row>
    <row r="14774" spans="2:6" x14ac:dyDescent="0.35">
      <c r="B14774" s="752" t="s">
        <v>1700</v>
      </c>
      <c r="C14774" s="752">
        <v>6394</v>
      </c>
      <c r="D14774" s="343" t="s">
        <v>3186</v>
      </c>
      <c r="E14774" s="752" t="s">
        <v>446</v>
      </c>
      <c r="F14774" s="752" t="s">
        <v>1698</v>
      </c>
    </row>
    <row r="14775" spans="2:6" x14ac:dyDescent="0.35">
      <c r="B14775" s="752" t="s">
        <v>1700</v>
      </c>
      <c r="C14775" s="752">
        <v>6394</v>
      </c>
      <c r="D14775" s="343" t="s">
        <v>3185</v>
      </c>
      <c r="E14775" s="752" t="s">
        <v>446</v>
      </c>
      <c r="F14775" s="752" t="s">
        <v>1698</v>
      </c>
    </row>
    <row r="14776" spans="2:6" x14ac:dyDescent="0.35">
      <c r="B14776" s="752" t="s">
        <v>1700</v>
      </c>
      <c r="C14776" s="752">
        <v>6394</v>
      </c>
      <c r="D14776" s="343" t="s">
        <v>3184</v>
      </c>
      <c r="E14776" s="752" t="s">
        <v>446</v>
      </c>
      <c r="F14776" s="752" t="s">
        <v>1698</v>
      </c>
    </row>
    <row r="14777" spans="2:6" x14ac:dyDescent="0.35">
      <c r="B14777" s="752" t="s">
        <v>1700</v>
      </c>
      <c r="C14777" s="752">
        <v>6395</v>
      </c>
      <c r="D14777" s="343" t="s">
        <v>3183</v>
      </c>
      <c r="E14777" s="752" t="s">
        <v>446</v>
      </c>
      <c r="F14777" s="752" t="s">
        <v>1698</v>
      </c>
    </row>
    <row r="14778" spans="2:6" x14ac:dyDescent="0.35">
      <c r="B14778" s="752" t="s">
        <v>1700</v>
      </c>
      <c r="C14778" s="752">
        <v>6395</v>
      </c>
      <c r="D14778" s="343" t="s">
        <v>3182</v>
      </c>
      <c r="E14778" s="752" t="s">
        <v>446</v>
      </c>
      <c r="F14778" s="752" t="s">
        <v>1698</v>
      </c>
    </row>
    <row r="14779" spans="2:6" x14ac:dyDescent="0.35">
      <c r="B14779" s="752" t="s">
        <v>1700</v>
      </c>
      <c r="C14779" s="752">
        <v>6395</v>
      </c>
      <c r="D14779" s="343" t="s">
        <v>3181</v>
      </c>
      <c r="E14779" s="752" t="s">
        <v>446</v>
      </c>
      <c r="F14779" s="752" t="s">
        <v>1698</v>
      </c>
    </row>
    <row r="14780" spans="2:6" x14ac:dyDescent="0.35">
      <c r="B14780" s="752" t="s">
        <v>1700</v>
      </c>
      <c r="C14780" s="752">
        <v>6395</v>
      </c>
      <c r="D14780" s="343" t="s">
        <v>3180</v>
      </c>
      <c r="E14780" s="752" t="s">
        <v>446</v>
      </c>
      <c r="F14780" s="752" t="s">
        <v>1698</v>
      </c>
    </row>
    <row r="14781" spans="2:6" x14ac:dyDescent="0.35">
      <c r="B14781" s="752" t="s">
        <v>1700</v>
      </c>
      <c r="C14781" s="752">
        <v>6395</v>
      </c>
      <c r="D14781" s="343" t="s">
        <v>3179</v>
      </c>
      <c r="E14781" s="752" t="s">
        <v>446</v>
      </c>
      <c r="F14781" s="752" t="s">
        <v>1698</v>
      </c>
    </row>
    <row r="14782" spans="2:6" x14ac:dyDescent="0.35">
      <c r="B14782" s="752" t="s">
        <v>1700</v>
      </c>
      <c r="C14782" s="752">
        <v>6395</v>
      </c>
      <c r="D14782" s="343" t="s">
        <v>3178</v>
      </c>
      <c r="E14782" s="752" t="s">
        <v>446</v>
      </c>
      <c r="F14782" s="752" t="s">
        <v>1698</v>
      </c>
    </row>
    <row r="14783" spans="2:6" x14ac:dyDescent="0.35">
      <c r="B14783" s="752" t="s">
        <v>1700</v>
      </c>
      <c r="C14783" s="752">
        <v>6396</v>
      </c>
      <c r="D14783" s="343" t="s">
        <v>3177</v>
      </c>
      <c r="E14783" s="752" t="s">
        <v>446</v>
      </c>
      <c r="F14783" s="752" t="s">
        <v>1698</v>
      </c>
    </row>
    <row r="14784" spans="2:6" x14ac:dyDescent="0.35">
      <c r="B14784" s="752" t="s">
        <v>1700</v>
      </c>
      <c r="C14784" s="752">
        <v>6397</v>
      </c>
      <c r="D14784" s="343" t="s">
        <v>3176</v>
      </c>
      <c r="E14784" s="752" t="s">
        <v>446</v>
      </c>
      <c r="F14784" s="752" t="s">
        <v>1698</v>
      </c>
    </row>
    <row r="14785" spans="2:6" x14ac:dyDescent="0.35">
      <c r="B14785" s="752" t="s">
        <v>1700</v>
      </c>
      <c r="C14785" s="752">
        <v>6398</v>
      </c>
      <c r="D14785" s="343" t="s">
        <v>3175</v>
      </c>
      <c r="E14785" s="752" t="s">
        <v>446</v>
      </c>
      <c r="F14785" s="752" t="s">
        <v>1698</v>
      </c>
    </row>
    <row r="14786" spans="2:6" x14ac:dyDescent="0.35">
      <c r="B14786" s="752" t="s">
        <v>1700</v>
      </c>
      <c r="C14786" s="752">
        <v>6398</v>
      </c>
      <c r="D14786" s="343" t="s">
        <v>3174</v>
      </c>
      <c r="E14786" s="752" t="s">
        <v>446</v>
      </c>
      <c r="F14786" s="752" t="s">
        <v>1698</v>
      </c>
    </row>
    <row r="14787" spans="2:6" x14ac:dyDescent="0.35">
      <c r="B14787" s="752" t="s">
        <v>1700</v>
      </c>
      <c r="C14787" s="752">
        <v>6398</v>
      </c>
      <c r="D14787" s="343" t="s">
        <v>3173</v>
      </c>
      <c r="E14787" s="752" t="s">
        <v>446</v>
      </c>
      <c r="F14787" s="752" t="s">
        <v>1698</v>
      </c>
    </row>
    <row r="14788" spans="2:6" x14ac:dyDescent="0.35">
      <c r="B14788" s="752" t="s">
        <v>1700</v>
      </c>
      <c r="C14788" s="752">
        <v>6401</v>
      </c>
      <c r="D14788" s="343" t="s">
        <v>2178</v>
      </c>
      <c r="E14788" s="752" t="s">
        <v>446</v>
      </c>
      <c r="F14788" s="752" t="s">
        <v>1698</v>
      </c>
    </row>
    <row r="14789" spans="2:6" x14ac:dyDescent="0.35">
      <c r="B14789" s="752" t="s">
        <v>1700</v>
      </c>
      <c r="C14789" s="752">
        <v>6401</v>
      </c>
      <c r="D14789" s="343" t="s">
        <v>3172</v>
      </c>
      <c r="E14789" s="752" t="s">
        <v>446</v>
      </c>
      <c r="F14789" s="752" t="s">
        <v>1698</v>
      </c>
    </row>
    <row r="14790" spans="2:6" x14ac:dyDescent="0.35">
      <c r="B14790" s="752" t="s">
        <v>1700</v>
      </c>
      <c r="C14790" s="752">
        <v>6401</v>
      </c>
      <c r="D14790" s="343" t="s">
        <v>3171</v>
      </c>
      <c r="E14790" s="752" t="s">
        <v>446</v>
      </c>
      <c r="F14790" s="752" t="s">
        <v>1698</v>
      </c>
    </row>
    <row r="14791" spans="2:6" x14ac:dyDescent="0.35">
      <c r="B14791" s="752" t="s">
        <v>1700</v>
      </c>
      <c r="C14791" s="752">
        <v>6401</v>
      </c>
      <c r="D14791" s="343" t="s">
        <v>1730</v>
      </c>
      <c r="E14791" s="752" t="s">
        <v>446</v>
      </c>
      <c r="F14791" s="752" t="s">
        <v>1698</v>
      </c>
    </row>
    <row r="14792" spans="2:6" x14ac:dyDescent="0.35">
      <c r="B14792" s="752" t="s">
        <v>1700</v>
      </c>
      <c r="C14792" s="752">
        <v>6401</v>
      </c>
      <c r="D14792" s="343" t="s">
        <v>3170</v>
      </c>
      <c r="E14792" s="752" t="s">
        <v>446</v>
      </c>
      <c r="F14792" s="752" t="s">
        <v>1698</v>
      </c>
    </row>
    <row r="14793" spans="2:6" x14ac:dyDescent="0.35">
      <c r="B14793" s="752" t="s">
        <v>1700</v>
      </c>
      <c r="C14793" s="752">
        <v>6401</v>
      </c>
      <c r="D14793" s="343" t="s">
        <v>3169</v>
      </c>
      <c r="E14793" s="752" t="s">
        <v>446</v>
      </c>
      <c r="F14793" s="752" t="s">
        <v>1698</v>
      </c>
    </row>
    <row r="14794" spans="2:6" x14ac:dyDescent="0.35">
      <c r="B14794" s="752" t="s">
        <v>1700</v>
      </c>
      <c r="C14794" s="752">
        <v>6401</v>
      </c>
      <c r="D14794" s="343" t="s">
        <v>3168</v>
      </c>
      <c r="E14794" s="752" t="s">
        <v>446</v>
      </c>
      <c r="F14794" s="752" t="s">
        <v>1698</v>
      </c>
    </row>
    <row r="14795" spans="2:6" x14ac:dyDescent="0.35">
      <c r="B14795" s="752" t="s">
        <v>1700</v>
      </c>
      <c r="C14795" s="752">
        <v>6401</v>
      </c>
      <c r="D14795" s="343" t="s">
        <v>3167</v>
      </c>
      <c r="E14795" s="752" t="s">
        <v>446</v>
      </c>
      <c r="F14795" s="752" t="s">
        <v>1698</v>
      </c>
    </row>
    <row r="14796" spans="2:6" x14ac:dyDescent="0.35">
      <c r="B14796" s="752" t="s">
        <v>1700</v>
      </c>
      <c r="C14796" s="752">
        <v>6401</v>
      </c>
      <c r="D14796" s="343" t="s">
        <v>3166</v>
      </c>
      <c r="E14796" s="752" t="s">
        <v>446</v>
      </c>
      <c r="F14796" s="752" t="s">
        <v>1698</v>
      </c>
    </row>
    <row r="14797" spans="2:6" x14ac:dyDescent="0.35">
      <c r="B14797" s="752" t="s">
        <v>1700</v>
      </c>
      <c r="C14797" s="752">
        <v>6401</v>
      </c>
      <c r="D14797" s="343" t="s">
        <v>3165</v>
      </c>
      <c r="E14797" s="752" t="s">
        <v>446</v>
      </c>
      <c r="F14797" s="752" t="s">
        <v>1698</v>
      </c>
    </row>
    <row r="14798" spans="2:6" x14ac:dyDescent="0.35">
      <c r="B14798" s="752" t="s">
        <v>1700</v>
      </c>
      <c r="C14798" s="752">
        <v>6401</v>
      </c>
      <c r="D14798" s="343" t="s">
        <v>3164</v>
      </c>
      <c r="E14798" s="752" t="s">
        <v>446</v>
      </c>
      <c r="F14798" s="752" t="s">
        <v>1698</v>
      </c>
    </row>
    <row r="14799" spans="2:6" x14ac:dyDescent="0.35">
      <c r="B14799" s="752" t="s">
        <v>1700</v>
      </c>
      <c r="C14799" s="752">
        <v>6401</v>
      </c>
      <c r="D14799" s="343" t="s">
        <v>3163</v>
      </c>
      <c r="E14799" s="752" t="s">
        <v>446</v>
      </c>
      <c r="F14799" s="752" t="s">
        <v>1698</v>
      </c>
    </row>
    <row r="14800" spans="2:6" x14ac:dyDescent="0.35">
      <c r="B14800" s="752" t="s">
        <v>1700</v>
      </c>
      <c r="C14800" s="752">
        <v>6401</v>
      </c>
      <c r="D14800" s="343" t="s">
        <v>3162</v>
      </c>
      <c r="E14800" s="752" t="s">
        <v>446</v>
      </c>
      <c r="F14800" s="752" t="s">
        <v>1698</v>
      </c>
    </row>
    <row r="14801" spans="2:6" x14ac:dyDescent="0.35">
      <c r="B14801" s="752" t="s">
        <v>1700</v>
      </c>
      <c r="C14801" s="752">
        <v>6401</v>
      </c>
      <c r="D14801" s="343" t="s">
        <v>3161</v>
      </c>
      <c r="E14801" s="752" t="s">
        <v>446</v>
      </c>
      <c r="F14801" s="752" t="s">
        <v>1698</v>
      </c>
    </row>
    <row r="14802" spans="2:6" x14ac:dyDescent="0.35">
      <c r="B14802" s="752" t="s">
        <v>1700</v>
      </c>
      <c r="C14802" s="752">
        <v>6401</v>
      </c>
      <c r="D14802" s="343" t="s">
        <v>3160</v>
      </c>
      <c r="E14802" s="752" t="s">
        <v>446</v>
      </c>
      <c r="F14802" s="752" t="s">
        <v>1698</v>
      </c>
    </row>
    <row r="14803" spans="2:6" x14ac:dyDescent="0.35">
      <c r="B14803" s="752" t="s">
        <v>1700</v>
      </c>
      <c r="C14803" s="752">
        <v>6401</v>
      </c>
      <c r="D14803" s="343" t="s">
        <v>3159</v>
      </c>
      <c r="E14803" s="752" t="s">
        <v>446</v>
      </c>
      <c r="F14803" s="752" t="s">
        <v>1698</v>
      </c>
    </row>
    <row r="14804" spans="2:6" x14ac:dyDescent="0.35">
      <c r="B14804" s="752" t="s">
        <v>1700</v>
      </c>
      <c r="C14804" s="752">
        <v>6401</v>
      </c>
      <c r="D14804" s="343" t="s">
        <v>3158</v>
      </c>
      <c r="E14804" s="752" t="s">
        <v>446</v>
      </c>
      <c r="F14804" s="752" t="s">
        <v>1698</v>
      </c>
    </row>
    <row r="14805" spans="2:6" x14ac:dyDescent="0.35">
      <c r="B14805" s="752" t="s">
        <v>1700</v>
      </c>
      <c r="C14805" s="752">
        <v>6401</v>
      </c>
      <c r="D14805" s="343" t="s">
        <v>3157</v>
      </c>
      <c r="E14805" s="752" t="s">
        <v>446</v>
      </c>
      <c r="F14805" s="752" t="s">
        <v>1698</v>
      </c>
    </row>
    <row r="14806" spans="2:6" x14ac:dyDescent="0.35">
      <c r="B14806" s="752" t="s">
        <v>1700</v>
      </c>
      <c r="C14806" s="752">
        <v>6401</v>
      </c>
      <c r="D14806" s="343" t="s">
        <v>3156</v>
      </c>
      <c r="E14806" s="752" t="s">
        <v>446</v>
      </c>
      <c r="F14806" s="752" t="s">
        <v>1698</v>
      </c>
    </row>
    <row r="14807" spans="2:6" x14ac:dyDescent="0.35">
      <c r="B14807" s="752" t="s">
        <v>1700</v>
      </c>
      <c r="C14807" s="752">
        <v>6403</v>
      </c>
      <c r="D14807" s="343" t="s">
        <v>3155</v>
      </c>
      <c r="E14807" s="752" t="s">
        <v>446</v>
      </c>
      <c r="F14807" s="752" t="s">
        <v>1698</v>
      </c>
    </row>
    <row r="14808" spans="2:6" x14ac:dyDescent="0.35">
      <c r="B14808" s="752" t="s">
        <v>1700</v>
      </c>
      <c r="C14808" s="752">
        <v>6405</v>
      </c>
      <c r="D14808" s="343" t="s">
        <v>3154</v>
      </c>
      <c r="E14808" s="752" t="s">
        <v>446</v>
      </c>
      <c r="F14808" s="752" t="s">
        <v>1698</v>
      </c>
    </row>
    <row r="14809" spans="2:6" x14ac:dyDescent="0.35">
      <c r="B14809" s="752" t="s">
        <v>1700</v>
      </c>
      <c r="C14809" s="752">
        <v>6405</v>
      </c>
      <c r="D14809" s="343" t="s">
        <v>3153</v>
      </c>
      <c r="E14809" s="752" t="s">
        <v>446</v>
      </c>
      <c r="F14809" s="752" t="s">
        <v>1698</v>
      </c>
    </row>
    <row r="14810" spans="2:6" x14ac:dyDescent="0.35">
      <c r="B14810" s="752" t="s">
        <v>1700</v>
      </c>
      <c r="C14810" s="752">
        <v>6405</v>
      </c>
      <c r="D14810" s="343" t="s">
        <v>3152</v>
      </c>
      <c r="E14810" s="752" t="s">
        <v>446</v>
      </c>
      <c r="F14810" s="752" t="s">
        <v>1698</v>
      </c>
    </row>
    <row r="14811" spans="2:6" x14ac:dyDescent="0.35">
      <c r="B14811" s="752" t="s">
        <v>1700</v>
      </c>
      <c r="C14811" s="752">
        <v>6405</v>
      </c>
      <c r="D14811" s="343" t="s">
        <v>3151</v>
      </c>
      <c r="E14811" s="752" t="s">
        <v>446</v>
      </c>
      <c r="F14811" s="752" t="s">
        <v>1698</v>
      </c>
    </row>
    <row r="14812" spans="2:6" x14ac:dyDescent="0.35">
      <c r="B14812" s="752" t="s">
        <v>1700</v>
      </c>
      <c r="C14812" s="752">
        <v>6407</v>
      </c>
      <c r="D14812" s="343" t="s">
        <v>3150</v>
      </c>
      <c r="E14812" s="752" t="s">
        <v>446</v>
      </c>
      <c r="F14812" s="752" t="s">
        <v>1698</v>
      </c>
    </row>
    <row r="14813" spans="2:6" x14ac:dyDescent="0.35">
      <c r="B14813" s="752" t="s">
        <v>1700</v>
      </c>
      <c r="C14813" s="752">
        <v>6407</v>
      </c>
      <c r="D14813" s="343" t="s">
        <v>3149</v>
      </c>
      <c r="E14813" s="752" t="s">
        <v>446</v>
      </c>
      <c r="F14813" s="752" t="s">
        <v>1698</v>
      </c>
    </row>
    <row r="14814" spans="2:6" x14ac:dyDescent="0.35">
      <c r="B14814" s="752" t="s">
        <v>1700</v>
      </c>
      <c r="C14814" s="752">
        <v>6407</v>
      </c>
      <c r="D14814" s="343" t="s">
        <v>3148</v>
      </c>
      <c r="E14814" s="752" t="s">
        <v>446</v>
      </c>
      <c r="F14814" s="752" t="s">
        <v>1698</v>
      </c>
    </row>
    <row r="14815" spans="2:6" x14ac:dyDescent="0.35">
      <c r="B14815" s="752" t="s">
        <v>1700</v>
      </c>
      <c r="C14815" s="752">
        <v>6407</v>
      </c>
      <c r="D14815" s="343" t="s">
        <v>3147</v>
      </c>
      <c r="E14815" s="752" t="s">
        <v>446</v>
      </c>
      <c r="F14815" s="752" t="s">
        <v>1698</v>
      </c>
    </row>
    <row r="14816" spans="2:6" x14ac:dyDescent="0.35">
      <c r="B14816" s="752" t="s">
        <v>1700</v>
      </c>
      <c r="C14816" s="752">
        <v>6407</v>
      </c>
      <c r="D14816" s="343" t="s">
        <v>3146</v>
      </c>
      <c r="E14816" s="752" t="s">
        <v>446</v>
      </c>
      <c r="F14816" s="752" t="s">
        <v>1698</v>
      </c>
    </row>
    <row r="14817" spans="2:6" x14ac:dyDescent="0.35">
      <c r="B14817" s="752" t="s">
        <v>1700</v>
      </c>
      <c r="C14817" s="752">
        <v>6409</v>
      </c>
      <c r="D14817" s="343" t="s">
        <v>3145</v>
      </c>
      <c r="E14817" s="752" t="s">
        <v>446</v>
      </c>
      <c r="F14817" s="752" t="s">
        <v>1698</v>
      </c>
    </row>
    <row r="14818" spans="2:6" x14ac:dyDescent="0.35">
      <c r="B14818" s="752" t="s">
        <v>1700</v>
      </c>
      <c r="C14818" s="752">
        <v>6409</v>
      </c>
      <c r="D14818" s="343" t="s">
        <v>3144</v>
      </c>
      <c r="E14818" s="752" t="s">
        <v>446</v>
      </c>
      <c r="F14818" s="752" t="s">
        <v>1698</v>
      </c>
    </row>
    <row r="14819" spans="2:6" x14ac:dyDescent="0.35">
      <c r="B14819" s="752" t="s">
        <v>1700</v>
      </c>
      <c r="C14819" s="752">
        <v>6409</v>
      </c>
      <c r="D14819" s="343" t="s">
        <v>3143</v>
      </c>
      <c r="E14819" s="752" t="s">
        <v>446</v>
      </c>
      <c r="F14819" s="752" t="s">
        <v>1698</v>
      </c>
    </row>
    <row r="14820" spans="2:6" x14ac:dyDescent="0.35">
      <c r="B14820" s="752" t="s">
        <v>1700</v>
      </c>
      <c r="C14820" s="752">
        <v>6410</v>
      </c>
      <c r="D14820" s="343" t="s">
        <v>3142</v>
      </c>
      <c r="E14820" s="752" t="s">
        <v>446</v>
      </c>
      <c r="F14820" s="752" t="s">
        <v>1698</v>
      </c>
    </row>
    <row r="14821" spans="2:6" x14ac:dyDescent="0.35">
      <c r="B14821" s="752" t="s">
        <v>1700</v>
      </c>
      <c r="C14821" s="752">
        <v>6410</v>
      </c>
      <c r="D14821" s="343" t="s">
        <v>3141</v>
      </c>
      <c r="E14821" s="752" t="s">
        <v>446</v>
      </c>
      <c r="F14821" s="752" t="s">
        <v>1698</v>
      </c>
    </row>
    <row r="14822" spans="2:6" x14ac:dyDescent="0.35">
      <c r="B14822" s="752" t="s">
        <v>1700</v>
      </c>
      <c r="C14822" s="752">
        <v>6410</v>
      </c>
      <c r="D14822" s="343" t="s">
        <v>3140</v>
      </c>
      <c r="E14822" s="752" t="s">
        <v>446</v>
      </c>
      <c r="F14822" s="752" t="s">
        <v>1698</v>
      </c>
    </row>
    <row r="14823" spans="2:6" x14ac:dyDescent="0.35">
      <c r="B14823" s="752" t="s">
        <v>1700</v>
      </c>
      <c r="C14823" s="752">
        <v>6410</v>
      </c>
      <c r="D14823" s="343" t="s">
        <v>3139</v>
      </c>
      <c r="E14823" s="752" t="s">
        <v>446</v>
      </c>
      <c r="F14823" s="752" t="s">
        <v>1698</v>
      </c>
    </row>
    <row r="14824" spans="2:6" x14ac:dyDescent="0.35">
      <c r="B14824" s="752" t="s">
        <v>1700</v>
      </c>
      <c r="C14824" s="752">
        <v>6411</v>
      </c>
      <c r="D14824" s="343" t="s">
        <v>3138</v>
      </c>
      <c r="E14824" s="752" t="s">
        <v>446</v>
      </c>
      <c r="F14824" s="752" t="s">
        <v>1698</v>
      </c>
    </row>
    <row r="14825" spans="2:6" x14ac:dyDescent="0.35">
      <c r="B14825" s="752" t="s">
        <v>1700</v>
      </c>
      <c r="C14825" s="752">
        <v>6411</v>
      </c>
      <c r="D14825" s="343" t="s">
        <v>3137</v>
      </c>
      <c r="E14825" s="752" t="s">
        <v>446</v>
      </c>
      <c r="F14825" s="752" t="s">
        <v>1698</v>
      </c>
    </row>
    <row r="14826" spans="2:6" x14ac:dyDescent="0.35">
      <c r="B14826" s="752" t="s">
        <v>1700</v>
      </c>
      <c r="C14826" s="752">
        <v>6412</v>
      </c>
      <c r="D14826" s="343" t="s">
        <v>3136</v>
      </c>
      <c r="E14826" s="752" t="s">
        <v>446</v>
      </c>
      <c r="F14826" s="752" t="s">
        <v>1698</v>
      </c>
    </row>
    <row r="14827" spans="2:6" x14ac:dyDescent="0.35">
      <c r="B14827" s="752" t="s">
        <v>1700</v>
      </c>
      <c r="C14827" s="752">
        <v>6412</v>
      </c>
      <c r="D14827" s="343" t="s">
        <v>3135</v>
      </c>
      <c r="E14827" s="752" t="s">
        <v>446</v>
      </c>
      <c r="F14827" s="752" t="s">
        <v>1698</v>
      </c>
    </row>
    <row r="14828" spans="2:6" x14ac:dyDescent="0.35">
      <c r="B14828" s="752" t="s">
        <v>1700</v>
      </c>
      <c r="C14828" s="752">
        <v>6413</v>
      </c>
      <c r="D14828" s="343" t="s">
        <v>3134</v>
      </c>
      <c r="E14828" s="752" t="s">
        <v>446</v>
      </c>
      <c r="F14828" s="752" t="s">
        <v>1698</v>
      </c>
    </row>
    <row r="14829" spans="2:6" x14ac:dyDescent="0.35">
      <c r="B14829" s="752" t="s">
        <v>1700</v>
      </c>
      <c r="C14829" s="752">
        <v>6414</v>
      </c>
      <c r="D14829" s="343" t="s">
        <v>3133</v>
      </c>
      <c r="E14829" s="752" t="s">
        <v>446</v>
      </c>
      <c r="F14829" s="752" t="s">
        <v>1698</v>
      </c>
    </row>
    <row r="14830" spans="2:6" x14ac:dyDescent="0.35">
      <c r="B14830" s="752" t="s">
        <v>1700</v>
      </c>
      <c r="C14830" s="752">
        <v>6415</v>
      </c>
      <c r="D14830" s="343" t="s">
        <v>3132</v>
      </c>
      <c r="E14830" s="752" t="s">
        <v>446</v>
      </c>
      <c r="F14830" s="752" t="s">
        <v>1698</v>
      </c>
    </row>
    <row r="14831" spans="2:6" x14ac:dyDescent="0.35">
      <c r="B14831" s="752" t="s">
        <v>1700</v>
      </c>
      <c r="C14831" s="752">
        <v>6415</v>
      </c>
      <c r="D14831" s="343" t="s">
        <v>3131</v>
      </c>
      <c r="E14831" s="752" t="s">
        <v>446</v>
      </c>
      <c r="F14831" s="752" t="s">
        <v>1698</v>
      </c>
    </row>
    <row r="14832" spans="2:6" x14ac:dyDescent="0.35">
      <c r="B14832" s="752" t="s">
        <v>1700</v>
      </c>
      <c r="C14832" s="752">
        <v>6415</v>
      </c>
      <c r="D14832" s="343" t="s">
        <v>3130</v>
      </c>
      <c r="E14832" s="752" t="s">
        <v>446</v>
      </c>
      <c r="F14832" s="752" t="s">
        <v>1698</v>
      </c>
    </row>
    <row r="14833" spans="2:6" x14ac:dyDescent="0.35">
      <c r="B14833" s="752" t="s">
        <v>1700</v>
      </c>
      <c r="C14833" s="752">
        <v>6415</v>
      </c>
      <c r="D14833" s="343" t="s">
        <v>3129</v>
      </c>
      <c r="E14833" s="752" t="s">
        <v>446</v>
      </c>
      <c r="F14833" s="752" t="s">
        <v>1698</v>
      </c>
    </row>
    <row r="14834" spans="2:6" x14ac:dyDescent="0.35">
      <c r="B14834" s="752" t="s">
        <v>1700</v>
      </c>
      <c r="C14834" s="752">
        <v>6415</v>
      </c>
      <c r="D14834" s="343" t="s">
        <v>3128</v>
      </c>
      <c r="E14834" s="752" t="s">
        <v>446</v>
      </c>
      <c r="F14834" s="752" t="s">
        <v>1698</v>
      </c>
    </row>
    <row r="14835" spans="2:6" x14ac:dyDescent="0.35">
      <c r="B14835" s="752" t="s">
        <v>1700</v>
      </c>
      <c r="C14835" s="752">
        <v>6415</v>
      </c>
      <c r="D14835" s="343" t="s">
        <v>3127</v>
      </c>
      <c r="E14835" s="752" t="s">
        <v>446</v>
      </c>
      <c r="F14835" s="752" t="s">
        <v>1698</v>
      </c>
    </row>
    <row r="14836" spans="2:6" x14ac:dyDescent="0.35">
      <c r="B14836" s="752" t="s">
        <v>1700</v>
      </c>
      <c r="C14836" s="752">
        <v>6418</v>
      </c>
      <c r="D14836" s="343" t="s">
        <v>3126</v>
      </c>
      <c r="E14836" s="752" t="s">
        <v>446</v>
      </c>
      <c r="F14836" s="752" t="s">
        <v>1698</v>
      </c>
    </row>
    <row r="14837" spans="2:6" x14ac:dyDescent="0.35">
      <c r="B14837" s="752" t="s">
        <v>1700</v>
      </c>
      <c r="C14837" s="752">
        <v>6419</v>
      </c>
      <c r="D14837" s="343" t="s">
        <v>3125</v>
      </c>
      <c r="E14837" s="752" t="s">
        <v>446</v>
      </c>
      <c r="F14837" s="752" t="s">
        <v>1698</v>
      </c>
    </row>
    <row r="14838" spans="2:6" x14ac:dyDescent="0.35">
      <c r="B14838" s="752" t="s">
        <v>1700</v>
      </c>
      <c r="C14838" s="752">
        <v>6420</v>
      </c>
      <c r="D14838" s="343" t="s">
        <v>3124</v>
      </c>
      <c r="E14838" s="752" t="s">
        <v>446</v>
      </c>
      <c r="F14838" s="752" t="s">
        <v>1698</v>
      </c>
    </row>
    <row r="14839" spans="2:6" x14ac:dyDescent="0.35">
      <c r="B14839" s="752" t="s">
        <v>1700</v>
      </c>
      <c r="C14839" s="752">
        <v>6420</v>
      </c>
      <c r="D14839" s="343" t="s">
        <v>3123</v>
      </c>
      <c r="E14839" s="752" t="s">
        <v>446</v>
      </c>
      <c r="F14839" s="752" t="s">
        <v>1698</v>
      </c>
    </row>
    <row r="14840" spans="2:6" x14ac:dyDescent="0.35">
      <c r="B14840" s="752" t="s">
        <v>1700</v>
      </c>
      <c r="C14840" s="752">
        <v>6421</v>
      </c>
      <c r="D14840" s="343" t="s">
        <v>3122</v>
      </c>
      <c r="E14840" s="752" t="s">
        <v>446</v>
      </c>
      <c r="F14840" s="752" t="s">
        <v>1698</v>
      </c>
    </row>
    <row r="14841" spans="2:6" x14ac:dyDescent="0.35">
      <c r="B14841" s="752" t="s">
        <v>1700</v>
      </c>
      <c r="C14841" s="752">
        <v>6421</v>
      </c>
      <c r="D14841" s="343" t="s">
        <v>3121</v>
      </c>
      <c r="E14841" s="752" t="s">
        <v>446</v>
      </c>
      <c r="F14841" s="752" t="s">
        <v>1698</v>
      </c>
    </row>
    <row r="14842" spans="2:6" x14ac:dyDescent="0.35">
      <c r="B14842" s="752" t="s">
        <v>1700</v>
      </c>
      <c r="C14842" s="752">
        <v>6421</v>
      </c>
      <c r="D14842" s="343" t="s">
        <v>3120</v>
      </c>
      <c r="E14842" s="752" t="s">
        <v>446</v>
      </c>
      <c r="F14842" s="752" t="s">
        <v>1698</v>
      </c>
    </row>
    <row r="14843" spans="2:6" x14ac:dyDescent="0.35">
      <c r="B14843" s="752" t="s">
        <v>1700</v>
      </c>
      <c r="C14843" s="752">
        <v>6422</v>
      </c>
      <c r="D14843" s="343" t="s">
        <v>3119</v>
      </c>
      <c r="E14843" s="752" t="s">
        <v>446</v>
      </c>
      <c r="F14843" s="752" t="s">
        <v>1698</v>
      </c>
    </row>
    <row r="14844" spans="2:6" x14ac:dyDescent="0.35">
      <c r="B14844" s="752" t="s">
        <v>1700</v>
      </c>
      <c r="C14844" s="752">
        <v>6423</v>
      </c>
      <c r="D14844" s="343" t="s">
        <v>3118</v>
      </c>
      <c r="E14844" s="752" t="s">
        <v>446</v>
      </c>
      <c r="F14844" s="752" t="s">
        <v>1698</v>
      </c>
    </row>
    <row r="14845" spans="2:6" x14ac:dyDescent="0.35">
      <c r="B14845" s="752" t="s">
        <v>1700</v>
      </c>
      <c r="C14845" s="752">
        <v>6423</v>
      </c>
      <c r="D14845" s="343" t="s">
        <v>3117</v>
      </c>
      <c r="E14845" s="752" t="s">
        <v>446</v>
      </c>
      <c r="F14845" s="752" t="s">
        <v>1698</v>
      </c>
    </row>
    <row r="14846" spans="2:6" x14ac:dyDescent="0.35">
      <c r="B14846" s="752" t="s">
        <v>1700</v>
      </c>
      <c r="C14846" s="752">
        <v>6423</v>
      </c>
      <c r="D14846" s="343" t="s">
        <v>3116</v>
      </c>
      <c r="E14846" s="752" t="s">
        <v>446</v>
      </c>
      <c r="F14846" s="752" t="s">
        <v>1698</v>
      </c>
    </row>
    <row r="14847" spans="2:6" x14ac:dyDescent="0.35">
      <c r="B14847" s="752" t="s">
        <v>1700</v>
      </c>
      <c r="C14847" s="752">
        <v>6423</v>
      </c>
      <c r="D14847" s="343" t="s">
        <v>3115</v>
      </c>
      <c r="E14847" s="752" t="s">
        <v>446</v>
      </c>
      <c r="F14847" s="752" t="s">
        <v>1698</v>
      </c>
    </row>
    <row r="14848" spans="2:6" x14ac:dyDescent="0.35">
      <c r="B14848" s="752" t="s">
        <v>1700</v>
      </c>
      <c r="C14848" s="752">
        <v>6424</v>
      </c>
      <c r="D14848" s="343" t="s">
        <v>3114</v>
      </c>
      <c r="E14848" s="752" t="s">
        <v>446</v>
      </c>
      <c r="F14848" s="752" t="s">
        <v>1698</v>
      </c>
    </row>
    <row r="14849" spans="2:6" x14ac:dyDescent="0.35">
      <c r="B14849" s="752" t="s">
        <v>1700</v>
      </c>
      <c r="C14849" s="752">
        <v>6424</v>
      </c>
      <c r="D14849" s="343" t="s">
        <v>3113</v>
      </c>
      <c r="E14849" s="752" t="s">
        <v>446</v>
      </c>
      <c r="F14849" s="752" t="s">
        <v>1698</v>
      </c>
    </row>
    <row r="14850" spans="2:6" x14ac:dyDescent="0.35">
      <c r="B14850" s="752" t="s">
        <v>1700</v>
      </c>
      <c r="C14850" s="752">
        <v>6424</v>
      </c>
      <c r="D14850" s="343" t="s">
        <v>3112</v>
      </c>
      <c r="E14850" s="752" t="s">
        <v>446</v>
      </c>
      <c r="F14850" s="752" t="s">
        <v>1698</v>
      </c>
    </row>
    <row r="14851" spans="2:6" x14ac:dyDescent="0.35">
      <c r="B14851" s="752" t="s">
        <v>1700</v>
      </c>
      <c r="C14851" s="752">
        <v>6425</v>
      </c>
      <c r="D14851" s="343" t="s">
        <v>3111</v>
      </c>
      <c r="E14851" s="752" t="s">
        <v>446</v>
      </c>
      <c r="F14851" s="752" t="s">
        <v>1698</v>
      </c>
    </row>
    <row r="14852" spans="2:6" x14ac:dyDescent="0.35">
      <c r="B14852" s="752" t="s">
        <v>1700</v>
      </c>
      <c r="C14852" s="752">
        <v>6425</v>
      </c>
      <c r="D14852" s="343" t="s">
        <v>3110</v>
      </c>
      <c r="E14852" s="752" t="s">
        <v>446</v>
      </c>
      <c r="F14852" s="752" t="s">
        <v>1698</v>
      </c>
    </row>
    <row r="14853" spans="2:6" x14ac:dyDescent="0.35">
      <c r="B14853" s="752" t="s">
        <v>1700</v>
      </c>
      <c r="C14853" s="752">
        <v>6426</v>
      </c>
      <c r="D14853" s="343" t="s">
        <v>3109</v>
      </c>
      <c r="E14853" s="752" t="s">
        <v>446</v>
      </c>
      <c r="F14853" s="752" t="s">
        <v>1698</v>
      </c>
    </row>
    <row r="14854" spans="2:6" x14ac:dyDescent="0.35">
      <c r="B14854" s="752" t="s">
        <v>1700</v>
      </c>
      <c r="C14854" s="752">
        <v>6426</v>
      </c>
      <c r="D14854" s="343" t="s">
        <v>3108</v>
      </c>
      <c r="E14854" s="752" t="s">
        <v>446</v>
      </c>
      <c r="F14854" s="752" t="s">
        <v>1698</v>
      </c>
    </row>
    <row r="14855" spans="2:6" x14ac:dyDescent="0.35">
      <c r="B14855" s="752" t="s">
        <v>1700</v>
      </c>
      <c r="C14855" s="752">
        <v>6426</v>
      </c>
      <c r="D14855" s="343" t="s">
        <v>3107</v>
      </c>
      <c r="E14855" s="752" t="s">
        <v>446</v>
      </c>
      <c r="F14855" s="752" t="s">
        <v>1698</v>
      </c>
    </row>
    <row r="14856" spans="2:6" x14ac:dyDescent="0.35">
      <c r="B14856" s="752" t="s">
        <v>1700</v>
      </c>
      <c r="C14856" s="752">
        <v>6426</v>
      </c>
      <c r="D14856" s="343" t="s">
        <v>3106</v>
      </c>
      <c r="E14856" s="752" t="s">
        <v>446</v>
      </c>
      <c r="F14856" s="752" t="s">
        <v>1698</v>
      </c>
    </row>
    <row r="14857" spans="2:6" x14ac:dyDescent="0.35">
      <c r="B14857" s="752" t="s">
        <v>1700</v>
      </c>
      <c r="C14857" s="752">
        <v>6426</v>
      </c>
      <c r="D14857" s="343" t="s">
        <v>3105</v>
      </c>
      <c r="E14857" s="752" t="s">
        <v>446</v>
      </c>
      <c r="F14857" s="752" t="s">
        <v>1698</v>
      </c>
    </row>
    <row r="14858" spans="2:6" x14ac:dyDescent="0.35">
      <c r="B14858" s="752" t="s">
        <v>1700</v>
      </c>
      <c r="C14858" s="752">
        <v>6426</v>
      </c>
      <c r="D14858" s="343" t="s">
        <v>3104</v>
      </c>
      <c r="E14858" s="752" t="s">
        <v>446</v>
      </c>
      <c r="F14858" s="752" t="s">
        <v>1698</v>
      </c>
    </row>
    <row r="14859" spans="2:6" x14ac:dyDescent="0.35">
      <c r="B14859" s="752" t="s">
        <v>1700</v>
      </c>
      <c r="C14859" s="752">
        <v>6426</v>
      </c>
      <c r="D14859" s="343" t="s">
        <v>3103</v>
      </c>
      <c r="E14859" s="752" t="s">
        <v>446</v>
      </c>
      <c r="F14859" s="752" t="s">
        <v>1698</v>
      </c>
    </row>
    <row r="14860" spans="2:6" x14ac:dyDescent="0.35">
      <c r="B14860" s="752" t="s">
        <v>1700</v>
      </c>
      <c r="C14860" s="752">
        <v>6426</v>
      </c>
      <c r="D14860" s="343" t="s">
        <v>3102</v>
      </c>
      <c r="E14860" s="752" t="s">
        <v>446</v>
      </c>
      <c r="F14860" s="752" t="s">
        <v>1698</v>
      </c>
    </row>
    <row r="14861" spans="2:6" x14ac:dyDescent="0.35">
      <c r="B14861" s="752" t="s">
        <v>1700</v>
      </c>
      <c r="C14861" s="752">
        <v>6426</v>
      </c>
      <c r="D14861" s="343" t="s">
        <v>3101</v>
      </c>
      <c r="E14861" s="752" t="s">
        <v>446</v>
      </c>
      <c r="F14861" s="752" t="s">
        <v>1698</v>
      </c>
    </row>
    <row r="14862" spans="2:6" x14ac:dyDescent="0.35">
      <c r="B14862" s="752" t="s">
        <v>1700</v>
      </c>
      <c r="C14862" s="752">
        <v>6426</v>
      </c>
      <c r="D14862" s="343" t="s">
        <v>3100</v>
      </c>
      <c r="E14862" s="752" t="s">
        <v>446</v>
      </c>
      <c r="F14862" s="752" t="s">
        <v>1698</v>
      </c>
    </row>
    <row r="14863" spans="2:6" x14ac:dyDescent="0.35">
      <c r="B14863" s="752" t="s">
        <v>1700</v>
      </c>
      <c r="C14863" s="752">
        <v>6426</v>
      </c>
      <c r="D14863" s="343" t="s">
        <v>3099</v>
      </c>
      <c r="E14863" s="752" t="s">
        <v>446</v>
      </c>
      <c r="F14863" s="752" t="s">
        <v>1698</v>
      </c>
    </row>
    <row r="14864" spans="2:6" x14ac:dyDescent="0.35">
      <c r="B14864" s="752" t="s">
        <v>1700</v>
      </c>
      <c r="C14864" s="752">
        <v>6426</v>
      </c>
      <c r="D14864" s="343" t="s">
        <v>3098</v>
      </c>
      <c r="E14864" s="752" t="s">
        <v>446</v>
      </c>
      <c r="F14864" s="752" t="s">
        <v>1698</v>
      </c>
    </row>
    <row r="14865" spans="2:6" x14ac:dyDescent="0.35">
      <c r="B14865" s="752" t="s">
        <v>1700</v>
      </c>
      <c r="C14865" s="752">
        <v>6426</v>
      </c>
      <c r="D14865" s="343" t="s">
        <v>3097</v>
      </c>
      <c r="E14865" s="752" t="s">
        <v>446</v>
      </c>
      <c r="F14865" s="752" t="s">
        <v>1698</v>
      </c>
    </row>
    <row r="14866" spans="2:6" x14ac:dyDescent="0.35">
      <c r="B14866" s="752" t="s">
        <v>1700</v>
      </c>
      <c r="C14866" s="752">
        <v>6426</v>
      </c>
      <c r="D14866" s="343" t="s">
        <v>3096</v>
      </c>
      <c r="E14866" s="752" t="s">
        <v>446</v>
      </c>
      <c r="F14866" s="752" t="s">
        <v>1698</v>
      </c>
    </row>
    <row r="14867" spans="2:6" x14ac:dyDescent="0.35">
      <c r="B14867" s="752" t="s">
        <v>1700</v>
      </c>
      <c r="C14867" s="752">
        <v>6427</v>
      </c>
      <c r="D14867" s="343" t="s">
        <v>3095</v>
      </c>
      <c r="E14867" s="752" t="s">
        <v>446</v>
      </c>
      <c r="F14867" s="752" t="s">
        <v>1698</v>
      </c>
    </row>
    <row r="14868" spans="2:6" x14ac:dyDescent="0.35">
      <c r="B14868" s="752" t="s">
        <v>1700</v>
      </c>
      <c r="C14868" s="752">
        <v>6428</v>
      </c>
      <c r="D14868" s="343" t="s">
        <v>3094</v>
      </c>
      <c r="E14868" s="752" t="s">
        <v>446</v>
      </c>
      <c r="F14868" s="752" t="s">
        <v>1698</v>
      </c>
    </row>
    <row r="14869" spans="2:6" x14ac:dyDescent="0.35">
      <c r="B14869" s="752" t="s">
        <v>1700</v>
      </c>
      <c r="C14869" s="752">
        <v>6429</v>
      </c>
      <c r="D14869" s="343" t="s">
        <v>3093</v>
      </c>
      <c r="E14869" s="752" t="s">
        <v>446</v>
      </c>
      <c r="F14869" s="752" t="s">
        <v>222</v>
      </c>
    </row>
    <row r="14870" spans="2:6" x14ac:dyDescent="0.35">
      <c r="B14870" s="752" t="s">
        <v>1700</v>
      </c>
      <c r="C14870" s="752">
        <v>6429</v>
      </c>
      <c r="D14870" s="343" t="s">
        <v>3092</v>
      </c>
      <c r="E14870" s="752" t="s">
        <v>446</v>
      </c>
      <c r="F14870" s="752" t="s">
        <v>222</v>
      </c>
    </row>
    <row r="14871" spans="2:6" x14ac:dyDescent="0.35">
      <c r="B14871" s="752" t="s">
        <v>1700</v>
      </c>
      <c r="C14871" s="752">
        <v>6429</v>
      </c>
      <c r="D14871" s="343" t="s">
        <v>3091</v>
      </c>
      <c r="E14871" s="752" t="s">
        <v>446</v>
      </c>
      <c r="F14871" s="752" t="s">
        <v>222</v>
      </c>
    </row>
    <row r="14872" spans="2:6" x14ac:dyDescent="0.35">
      <c r="B14872" s="752" t="s">
        <v>1700</v>
      </c>
      <c r="C14872" s="752">
        <v>6429</v>
      </c>
      <c r="D14872" s="343" t="s">
        <v>3090</v>
      </c>
      <c r="E14872" s="752" t="s">
        <v>446</v>
      </c>
      <c r="F14872" s="752" t="s">
        <v>222</v>
      </c>
    </row>
    <row r="14873" spans="2:6" x14ac:dyDescent="0.35">
      <c r="B14873" s="752" t="s">
        <v>1700</v>
      </c>
      <c r="C14873" s="752">
        <v>6429</v>
      </c>
      <c r="D14873" s="343" t="s">
        <v>3089</v>
      </c>
      <c r="E14873" s="752" t="s">
        <v>446</v>
      </c>
      <c r="F14873" s="752" t="s">
        <v>222</v>
      </c>
    </row>
    <row r="14874" spans="2:6" x14ac:dyDescent="0.35">
      <c r="B14874" s="752" t="s">
        <v>1700</v>
      </c>
      <c r="C14874" s="752">
        <v>6429</v>
      </c>
      <c r="D14874" s="343" t="s">
        <v>3088</v>
      </c>
      <c r="E14874" s="752" t="s">
        <v>446</v>
      </c>
      <c r="F14874" s="752" t="s">
        <v>222</v>
      </c>
    </row>
    <row r="14875" spans="2:6" x14ac:dyDescent="0.35">
      <c r="B14875" s="752" t="s">
        <v>1700</v>
      </c>
      <c r="C14875" s="752">
        <v>6429</v>
      </c>
      <c r="D14875" s="343" t="s">
        <v>3087</v>
      </c>
      <c r="E14875" s="752" t="s">
        <v>446</v>
      </c>
      <c r="F14875" s="752" t="s">
        <v>222</v>
      </c>
    </row>
    <row r="14876" spans="2:6" x14ac:dyDescent="0.35">
      <c r="B14876" s="752" t="s">
        <v>1700</v>
      </c>
      <c r="C14876" s="752">
        <v>6429</v>
      </c>
      <c r="D14876" s="343" t="s">
        <v>3086</v>
      </c>
      <c r="E14876" s="752" t="s">
        <v>446</v>
      </c>
      <c r="F14876" s="752" t="s">
        <v>222</v>
      </c>
    </row>
    <row r="14877" spans="2:6" x14ac:dyDescent="0.35">
      <c r="B14877" s="752" t="s">
        <v>1700</v>
      </c>
      <c r="C14877" s="752">
        <v>6430</v>
      </c>
      <c r="D14877" s="343" t="s">
        <v>3085</v>
      </c>
      <c r="E14877" s="752" t="s">
        <v>446</v>
      </c>
      <c r="F14877" s="752" t="s">
        <v>2544</v>
      </c>
    </row>
    <row r="14878" spans="2:6" x14ac:dyDescent="0.35">
      <c r="B14878" s="752" t="s">
        <v>1700</v>
      </c>
      <c r="C14878" s="752">
        <v>6430</v>
      </c>
      <c r="D14878" s="343" t="s">
        <v>3084</v>
      </c>
      <c r="E14878" s="752" t="s">
        <v>446</v>
      </c>
      <c r="F14878" s="752" t="s">
        <v>2544</v>
      </c>
    </row>
    <row r="14879" spans="2:6" x14ac:dyDescent="0.35">
      <c r="B14879" s="752" t="s">
        <v>1700</v>
      </c>
      <c r="C14879" s="752">
        <v>6430</v>
      </c>
      <c r="D14879" s="343" t="s">
        <v>3083</v>
      </c>
      <c r="E14879" s="752" t="s">
        <v>446</v>
      </c>
      <c r="F14879" s="752" t="s">
        <v>2544</v>
      </c>
    </row>
    <row r="14880" spans="2:6" x14ac:dyDescent="0.35">
      <c r="B14880" s="752" t="s">
        <v>1700</v>
      </c>
      <c r="C14880" s="752">
        <v>6430</v>
      </c>
      <c r="D14880" s="343" t="s">
        <v>3082</v>
      </c>
      <c r="E14880" s="752" t="s">
        <v>446</v>
      </c>
      <c r="F14880" s="752" t="s">
        <v>2544</v>
      </c>
    </row>
    <row r="14881" spans="2:6" x14ac:dyDescent="0.35">
      <c r="B14881" s="752" t="s">
        <v>1700</v>
      </c>
      <c r="C14881" s="752">
        <v>6430</v>
      </c>
      <c r="D14881" s="343" t="s">
        <v>3081</v>
      </c>
      <c r="E14881" s="752" t="s">
        <v>446</v>
      </c>
      <c r="F14881" s="752" t="s">
        <v>2544</v>
      </c>
    </row>
    <row r="14882" spans="2:6" x14ac:dyDescent="0.35">
      <c r="B14882" s="752" t="s">
        <v>1700</v>
      </c>
      <c r="C14882" s="752">
        <v>6430</v>
      </c>
      <c r="D14882" s="343" t="s">
        <v>3080</v>
      </c>
      <c r="E14882" s="752" t="s">
        <v>446</v>
      </c>
      <c r="F14882" s="752" t="s">
        <v>2544</v>
      </c>
    </row>
    <row r="14883" spans="2:6" x14ac:dyDescent="0.35">
      <c r="B14883" s="752" t="s">
        <v>1700</v>
      </c>
      <c r="C14883" s="752">
        <v>6430</v>
      </c>
      <c r="D14883" s="343" t="s">
        <v>3079</v>
      </c>
      <c r="E14883" s="752" t="s">
        <v>446</v>
      </c>
      <c r="F14883" s="752" t="s">
        <v>2544</v>
      </c>
    </row>
    <row r="14884" spans="2:6" x14ac:dyDescent="0.35">
      <c r="B14884" s="752" t="s">
        <v>1700</v>
      </c>
      <c r="C14884" s="752">
        <v>6430</v>
      </c>
      <c r="D14884" s="343" t="s">
        <v>3078</v>
      </c>
      <c r="E14884" s="752" t="s">
        <v>446</v>
      </c>
      <c r="F14884" s="752" t="s">
        <v>2544</v>
      </c>
    </row>
    <row r="14885" spans="2:6" x14ac:dyDescent="0.35">
      <c r="B14885" s="752" t="s">
        <v>1700</v>
      </c>
      <c r="C14885" s="752">
        <v>6430</v>
      </c>
      <c r="D14885" s="343" t="s">
        <v>3077</v>
      </c>
      <c r="E14885" s="752" t="s">
        <v>446</v>
      </c>
      <c r="F14885" s="752" t="s">
        <v>2544</v>
      </c>
    </row>
    <row r="14886" spans="2:6" x14ac:dyDescent="0.35">
      <c r="B14886" s="752" t="s">
        <v>1700</v>
      </c>
      <c r="C14886" s="752">
        <v>6430</v>
      </c>
      <c r="D14886" s="343" t="s">
        <v>3076</v>
      </c>
      <c r="E14886" s="752" t="s">
        <v>446</v>
      </c>
      <c r="F14886" s="752" t="s">
        <v>2544</v>
      </c>
    </row>
    <row r="14887" spans="2:6" x14ac:dyDescent="0.35">
      <c r="B14887" s="752" t="s">
        <v>1700</v>
      </c>
      <c r="C14887" s="752">
        <v>6430</v>
      </c>
      <c r="D14887" s="343" t="s">
        <v>3075</v>
      </c>
      <c r="E14887" s="752" t="s">
        <v>446</v>
      </c>
      <c r="F14887" s="752" t="s">
        <v>2544</v>
      </c>
    </row>
    <row r="14888" spans="2:6" x14ac:dyDescent="0.35">
      <c r="B14888" s="752" t="s">
        <v>1700</v>
      </c>
      <c r="C14888" s="752">
        <v>6430</v>
      </c>
      <c r="D14888" s="343" t="s">
        <v>3074</v>
      </c>
      <c r="E14888" s="752" t="s">
        <v>446</v>
      </c>
      <c r="F14888" s="752" t="s">
        <v>2544</v>
      </c>
    </row>
    <row r="14889" spans="2:6" x14ac:dyDescent="0.35">
      <c r="B14889" s="752" t="s">
        <v>1700</v>
      </c>
      <c r="C14889" s="752">
        <v>6430</v>
      </c>
      <c r="D14889" s="343" t="s">
        <v>3073</v>
      </c>
      <c r="E14889" s="752" t="s">
        <v>446</v>
      </c>
      <c r="F14889" s="752" t="s">
        <v>2544</v>
      </c>
    </row>
    <row r="14890" spans="2:6" x14ac:dyDescent="0.35">
      <c r="B14890" s="752" t="s">
        <v>1700</v>
      </c>
      <c r="C14890" s="752">
        <v>6430</v>
      </c>
      <c r="D14890" s="343" t="s">
        <v>3072</v>
      </c>
      <c r="E14890" s="752" t="s">
        <v>446</v>
      </c>
      <c r="F14890" s="752" t="s">
        <v>2544</v>
      </c>
    </row>
    <row r="14891" spans="2:6" x14ac:dyDescent="0.35">
      <c r="B14891" s="752" t="s">
        <v>1700</v>
      </c>
      <c r="C14891" s="752">
        <v>6431</v>
      </c>
      <c r="D14891" s="343" t="s">
        <v>3071</v>
      </c>
      <c r="E14891" s="752" t="s">
        <v>446</v>
      </c>
      <c r="F14891" s="752" t="s">
        <v>1698</v>
      </c>
    </row>
    <row r="14892" spans="2:6" x14ac:dyDescent="0.35">
      <c r="B14892" s="752" t="s">
        <v>1700</v>
      </c>
      <c r="C14892" s="752">
        <v>6431</v>
      </c>
      <c r="D14892" s="343" t="s">
        <v>3070</v>
      </c>
      <c r="E14892" s="752" t="s">
        <v>446</v>
      </c>
      <c r="F14892" s="752" t="s">
        <v>1698</v>
      </c>
    </row>
    <row r="14893" spans="2:6" x14ac:dyDescent="0.35">
      <c r="B14893" s="752" t="s">
        <v>1700</v>
      </c>
      <c r="C14893" s="752">
        <v>6431</v>
      </c>
      <c r="D14893" s="343" t="s">
        <v>3069</v>
      </c>
      <c r="E14893" s="752" t="s">
        <v>446</v>
      </c>
      <c r="F14893" s="752" t="s">
        <v>1698</v>
      </c>
    </row>
    <row r="14894" spans="2:6" x14ac:dyDescent="0.35">
      <c r="B14894" s="752" t="s">
        <v>1700</v>
      </c>
      <c r="C14894" s="752">
        <v>6431</v>
      </c>
      <c r="D14894" s="343" t="s">
        <v>3068</v>
      </c>
      <c r="E14894" s="752" t="s">
        <v>446</v>
      </c>
      <c r="F14894" s="752" t="s">
        <v>1698</v>
      </c>
    </row>
    <row r="14895" spans="2:6" x14ac:dyDescent="0.35">
      <c r="B14895" s="752" t="s">
        <v>1700</v>
      </c>
      <c r="C14895" s="752">
        <v>6431</v>
      </c>
      <c r="D14895" s="343" t="s">
        <v>3067</v>
      </c>
      <c r="E14895" s="752" t="s">
        <v>446</v>
      </c>
      <c r="F14895" s="752" t="s">
        <v>1698</v>
      </c>
    </row>
    <row r="14896" spans="2:6" x14ac:dyDescent="0.35">
      <c r="B14896" s="752" t="s">
        <v>1700</v>
      </c>
      <c r="C14896" s="752">
        <v>6431</v>
      </c>
      <c r="D14896" s="343" t="s">
        <v>3066</v>
      </c>
      <c r="E14896" s="752" t="s">
        <v>446</v>
      </c>
      <c r="F14896" s="752" t="s">
        <v>1698</v>
      </c>
    </row>
    <row r="14897" spans="2:6" x14ac:dyDescent="0.35">
      <c r="B14897" s="752" t="s">
        <v>1700</v>
      </c>
      <c r="C14897" s="752">
        <v>6431</v>
      </c>
      <c r="D14897" s="343" t="s">
        <v>3065</v>
      </c>
      <c r="E14897" s="752" t="s">
        <v>446</v>
      </c>
      <c r="F14897" s="752" t="s">
        <v>1698</v>
      </c>
    </row>
    <row r="14898" spans="2:6" x14ac:dyDescent="0.35">
      <c r="B14898" s="752" t="s">
        <v>1700</v>
      </c>
      <c r="C14898" s="752">
        <v>6431</v>
      </c>
      <c r="D14898" s="343" t="s">
        <v>3064</v>
      </c>
      <c r="E14898" s="752" t="s">
        <v>446</v>
      </c>
      <c r="F14898" s="752" t="s">
        <v>1698</v>
      </c>
    </row>
    <row r="14899" spans="2:6" x14ac:dyDescent="0.35">
      <c r="B14899" s="752" t="s">
        <v>1700</v>
      </c>
      <c r="C14899" s="752">
        <v>6431</v>
      </c>
      <c r="D14899" s="343" t="s">
        <v>3063</v>
      </c>
      <c r="E14899" s="752" t="s">
        <v>446</v>
      </c>
      <c r="F14899" s="752" t="s">
        <v>1698</v>
      </c>
    </row>
    <row r="14900" spans="2:6" x14ac:dyDescent="0.35">
      <c r="B14900" s="752" t="s">
        <v>1700</v>
      </c>
      <c r="C14900" s="752">
        <v>6431</v>
      </c>
      <c r="D14900" s="343" t="s">
        <v>3062</v>
      </c>
      <c r="E14900" s="752" t="s">
        <v>446</v>
      </c>
      <c r="F14900" s="752" t="s">
        <v>1698</v>
      </c>
    </row>
    <row r="14901" spans="2:6" x14ac:dyDescent="0.35">
      <c r="B14901" s="752" t="s">
        <v>1700</v>
      </c>
      <c r="C14901" s="752">
        <v>6431</v>
      </c>
      <c r="D14901" s="343" t="s">
        <v>3061</v>
      </c>
      <c r="E14901" s="752" t="s">
        <v>446</v>
      </c>
      <c r="F14901" s="752" t="s">
        <v>1698</v>
      </c>
    </row>
    <row r="14902" spans="2:6" x14ac:dyDescent="0.35">
      <c r="B14902" s="752" t="s">
        <v>1700</v>
      </c>
      <c r="C14902" s="752">
        <v>6431</v>
      </c>
      <c r="D14902" s="343" t="s">
        <v>3060</v>
      </c>
      <c r="E14902" s="752" t="s">
        <v>446</v>
      </c>
      <c r="F14902" s="752" t="s">
        <v>1698</v>
      </c>
    </row>
    <row r="14903" spans="2:6" x14ac:dyDescent="0.35">
      <c r="B14903" s="752" t="s">
        <v>1700</v>
      </c>
      <c r="C14903" s="752">
        <v>6431</v>
      </c>
      <c r="D14903" s="343" t="s">
        <v>3059</v>
      </c>
      <c r="E14903" s="752" t="s">
        <v>446</v>
      </c>
      <c r="F14903" s="752" t="s">
        <v>1698</v>
      </c>
    </row>
    <row r="14904" spans="2:6" x14ac:dyDescent="0.35">
      <c r="B14904" s="752" t="s">
        <v>1700</v>
      </c>
      <c r="C14904" s="752">
        <v>6432</v>
      </c>
      <c r="D14904" s="343" t="s">
        <v>3058</v>
      </c>
      <c r="E14904" s="752" t="s">
        <v>446</v>
      </c>
      <c r="F14904" s="752" t="s">
        <v>222</v>
      </c>
    </row>
    <row r="14905" spans="2:6" x14ac:dyDescent="0.35">
      <c r="B14905" s="752" t="s">
        <v>1700</v>
      </c>
      <c r="C14905" s="752">
        <v>6432</v>
      </c>
      <c r="D14905" s="343" t="s">
        <v>3057</v>
      </c>
      <c r="E14905" s="752" t="s">
        <v>446</v>
      </c>
      <c r="F14905" s="752" t="s">
        <v>222</v>
      </c>
    </row>
    <row r="14906" spans="2:6" x14ac:dyDescent="0.35">
      <c r="B14906" s="752" t="s">
        <v>1700</v>
      </c>
      <c r="C14906" s="752">
        <v>6432</v>
      </c>
      <c r="D14906" s="343" t="s">
        <v>3056</v>
      </c>
      <c r="E14906" s="752" t="s">
        <v>446</v>
      </c>
      <c r="F14906" s="752" t="s">
        <v>222</v>
      </c>
    </row>
    <row r="14907" spans="2:6" x14ac:dyDescent="0.35">
      <c r="B14907" s="752" t="s">
        <v>1700</v>
      </c>
      <c r="C14907" s="752">
        <v>6432</v>
      </c>
      <c r="D14907" s="343" t="s">
        <v>3055</v>
      </c>
      <c r="E14907" s="752" t="s">
        <v>446</v>
      </c>
      <c r="F14907" s="752" t="s">
        <v>222</v>
      </c>
    </row>
    <row r="14908" spans="2:6" x14ac:dyDescent="0.35">
      <c r="B14908" s="752" t="s">
        <v>1700</v>
      </c>
      <c r="C14908" s="752">
        <v>6434</v>
      </c>
      <c r="D14908" s="343" t="s">
        <v>3054</v>
      </c>
      <c r="E14908" s="752" t="s">
        <v>446</v>
      </c>
      <c r="F14908" s="752" t="s">
        <v>1698</v>
      </c>
    </row>
    <row r="14909" spans="2:6" x14ac:dyDescent="0.35">
      <c r="B14909" s="752" t="s">
        <v>1700</v>
      </c>
      <c r="C14909" s="752">
        <v>6434</v>
      </c>
      <c r="D14909" s="343" t="s">
        <v>3053</v>
      </c>
      <c r="E14909" s="752" t="s">
        <v>446</v>
      </c>
      <c r="F14909" s="752" t="s">
        <v>1698</v>
      </c>
    </row>
    <row r="14910" spans="2:6" x14ac:dyDescent="0.35">
      <c r="B14910" s="752" t="s">
        <v>1700</v>
      </c>
      <c r="C14910" s="752">
        <v>6434</v>
      </c>
      <c r="D14910" s="343" t="s">
        <v>3052</v>
      </c>
      <c r="E14910" s="752" t="s">
        <v>446</v>
      </c>
      <c r="F14910" s="752" t="s">
        <v>1698</v>
      </c>
    </row>
    <row r="14911" spans="2:6" x14ac:dyDescent="0.35">
      <c r="B14911" s="752" t="s">
        <v>1700</v>
      </c>
      <c r="C14911" s="752">
        <v>6434</v>
      </c>
      <c r="D14911" s="343" t="s">
        <v>3051</v>
      </c>
      <c r="E14911" s="752" t="s">
        <v>446</v>
      </c>
      <c r="F14911" s="752" t="s">
        <v>1698</v>
      </c>
    </row>
    <row r="14912" spans="2:6" x14ac:dyDescent="0.35">
      <c r="B14912" s="752" t="s">
        <v>1700</v>
      </c>
      <c r="C14912" s="752">
        <v>6434</v>
      </c>
      <c r="D14912" s="343" t="s">
        <v>3050</v>
      </c>
      <c r="E14912" s="752" t="s">
        <v>446</v>
      </c>
      <c r="F14912" s="752" t="s">
        <v>1698</v>
      </c>
    </row>
    <row r="14913" spans="2:6" x14ac:dyDescent="0.35">
      <c r="B14913" s="752" t="s">
        <v>1700</v>
      </c>
      <c r="C14913" s="752">
        <v>6436</v>
      </c>
      <c r="D14913" s="343" t="s">
        <v>3049</v>
      </c>
      <c r="E14913" s="752" t="s">
        <v>446</v>
      </c>
      <c r="F14913" s="752" t="s">
        <v>1698</v>
      </c>
    </row>
    <row r="14914" spans="2:6" x14ac:dyDescent="0.35">
      <c r="B14914" s="752" t="s">
        <v>1700</v>
      </c>
      <c r="C14914" s="752">
        <v>6436</v>
      </c>
      <c r="D14914" s="343" t="s">
        <v>3048</v>
      </c>
      <c r="E14914" s="752" t="s">
        <v>446</v>
      </c>
      <c r="F14914" s="752" t="s">
        <v>1698</v>
      </c>
    </row>
    <row r="14915" spans="2:6" x14ac:dyDescent="0.35">
      <c r="B14915" s="752" t="s">
        <v>1700</v>
      </c>
      <c r="C14915" s="752">
        <v>6437</v>
      </c>
      <c r="D14915" s="343" t="s">
        <v>3047</v>
      </c>
      <c r="E14915" s="752" t="s">
        <v>446</v>
      </c>
      <c r="F14915" s="752" t="s">
        <v>222</v>
      </c>
    </row>
    <row r="14916" spans="2:6" x14ac:dyDescent="0.35">
      <c r="B14916" s="752" t="s">
        <v>1700</v>
      </c>
      <c r="C14916" s="752">
        <v>6437</v>
      </c>
      <c r="D14916" s="343" t="s">
        <v>3046</v>
      </c>
      <c r="E14916" s="752" t="s">
        <v>446</v>
      </c>
      <c r="F14916" s="752" t="s">
        <v>222</v>
      </c>
    </row>
    <row r="14917" spans="2:6" x14ac:dyDescent="0.35">
      <c r="B14917" s="752" t="s">
        <v>1700</v>
      </c>
      <c r="C14917" s="752">
        <v>6438</v>
      </c>
      <c r="D14917" s="343" t="s">
        <v>3045</v>
      </c>
      <c r="E14917" s="752" t="s">
        <v>446</v>
      </c>
      <c r="F14917" s="752" t="s">
        <v>1698</v>
      </c>
    </row>
    <row r="14918" spans="2:6" x14ac:dyDescent="0.35">
      <c r="B14918" s="752" t="s">
        <v>1700</v>
      </c>
      <c r="C14918" s="752">
        <v>6438</v>
      </c>
      <c r="D14918" s="343" t="s">
        <v>3044</v>
      </c>
      <c r="E14918" s="752" t="s">
        <v>446</v>
      </c>
      <c r="F14918" s="752" t="s">
        <v>1698</v>
      </c>
    </row>
    <row r="14919" spans="2:6" x14ac:dyDescent="0.35">
      <c r="B14919" s="752" t="s">
        <v>1700</v>
      </c>
      <c r="C14919" s="752">
        <v>6440</v>
      </c>
      <c r="D14919" s="343" t="s">
        <v>3043</v>
      </c>
      <c r="E14919" s="752" t="s">
        <v>446</v>
      </c>
      <c r="F14919" s="752" t="s">
        <v>1698</v>
      </c>
    </row>
    <row r="14920" spans="2:6" x14ac:dyDescent="0.35">
      <c r="B14920" s="752" t="s">
        <v>1700</v>
      </c>
      <c r="C14920" s="752">
        <v>6440</v>
      </c>
      <c r="D14920" s="343" t="s">
        <v>3042</v>
      </c>
      <c r="E14920" s="752" t="s">
        <v>446</v>
      </c>
      <c r="F14920" s="752" t="s">
        <v>1698</v>
      </c>
    </row>
    <row r="14921" spans="2:6" x14ac:dyDescent="0.35">
      <c r="B14921" s="752" t="s">
        <v>1700</v>
      </c>
      <c r="C14921" s="752">
        <v>6440</v>
      </c>
      <c r="D14921" s="343" t="s">
        <v>3041</v>
      </c>
      <c r="E14921" s="752" t="s">
        <v>446</v>
      </c>
      <c r="F14921" s="752" t="s">
        <v>1698</v>
      </c>
    </row>
    <row r="14922" spans="2:6" x14ac:dyDescent="0.35">
      <c r="B14922" s="752" t="s">
        <v>1700</v>
      </c>
      <c r="C14922" s="752">
        <v>6440</v>
      </c>
      <c r="D14922" s="343" t="s">
        <v>3040</v>
      </c>
      <c r="E14922" s="752" t="s">
        <v>446</v>
      </c>
      <c r="F14922" s="752" t="s">
        <v>1698</v>
      </c>
    </row>
    <row r="14923" spans="2:6" x14ac:dyDescent="0.35">
      <c r="B14923" s="752" t="s">
        <v>1700</v>
      </c>
      <c r="C14923" s="752">
        <v>6440</v>
      </c>
      <c r="D14923" s="343" t="s">
        <v>3039</v>
      </c>
      <c r="E14923" s="752" t="s">
        <v>446</v>
      </c>
      <c r="F14923" s="752" t="s">
        <v>1698</v>
      </c>
    </row>
    <row r="14924" spans="2:6" x14ac:dyDescent="0.35">
      <c r="B14924" s="752" t="s">
        <v>1700</v>
      </c>
      <c r="C14924" s="752">
        <v>6440</v>
      </c>
      <c r="D14924" s="343" t="s">
        <v>3038</v>
      </c>
      <c r="E14924" s="752" t="s">
        <v>446</v>
      </c>
      <c r="F14924" s="752" t="s">
        <v>1698</v>
      </c>
    </row>
    <row r="14925" spans="2:6" x14ac:dyDescent="0.35">
      <c r="B14925" s="752" t="s">
        <v>1700</v>
      </c>
      <c r="C14925" s="752">
        <v>6442</v>
      </c>
      <c r="D14925" s="343" t="s">
        <v>3037</v>
      </c>
      <c r="E14925" s="752" t="s">
        <v>446</v>
      </c>
      <c r="F14925" s="752" t="s">
        <v>222</v>
      </c>
    </row>
    <row r="14926" spans="2:6" x14ac:dyDescent="0.35">
      <c r="B14926" s="752" t="s">
        <v>1700</v>
      </c>
      <c r="C14926" s="752">
        <v>6442</v>
      </c>
      <c r="D14926" s="343" t="s">
        <v>3036</v>
      </c>
      <c r="E14926" s="752" t="s">
        <v>446</v>
      </c>
      <c r="F14926" s="752" t="s">
        <v>222</v>
      </c>
    </row>
    <row r="14927" spans="2:6" x14ac:dyDescent="0.35">
      <c r="B14927" s="752" t="s">
        <v>1700</v>
      </c>
      <c r="C14927" s="752">
        <v>6443</v>
      </c>
      <c r="D14927" s="343" t="s">
        <v>3035</v>
      </c>
      <c r="E14927" s="752" t="s">
        <v>446</v>
      </c>
      <c r="F14927" s="752" t="s">
        <v>1698</v>
      </c>
    </row>
    <row r="14928" spans="2:6" x14ac:dyDescent="0.35">
      <c r="B14928" s="752" t="s">
        <v>1700</v>
      </c>
      <c r="C14928" s="752">
        <v>6443</v>
      </c>
      <c r="D14928" s="343" t="s">
        <v>3034</v>
      </c>
      <c r="E14928" s="752" t="s">
        <v>446</v>
      </c>
      <c r="F14928" s="752" t="s">
        <v>1698</v>
      </c>
    </row>
    <row r="14929" spans="2:6" x14ac:dyDescent="0.35">
      <c r="B14929" s="752" t="s">
        <v>1700</v>
      </c>
      <c r="C14929" s="752">
        <v>6443</v>
      </c>
      <c r="D14929" s="343" t="s">
        <v>3033</v>
      </c>
      <c r="E14929" s="752" t="s">
        <v>446</v>
      </c>
      <c r="F14929" s="752" t="s">
        <v>1698</v>
      </c>
    </row>
    <row r="14930" spans="2:6" x14ac:dyDescent="0.35">
      <c r="B14930" s="752" t="s">
        <v>1700</v>
      </c>
      <c r="C14930" s="752">
        <v>6443</v>
      </c>
      <c r="D14930" s="343" t="s">
        <v>3032</v>
      </c>
      <c r="E14930" s="752" t="s">
        <v>446</v>
      </c>
      <c r="F14930" s="752" t="s">
        <v>1698</v>
      </c>
    </row>
    <row r="14931" spans="2:6" x14ac:dyDescent="0.35">
      <c r="B14931" s="752" t="s">
        <v>1700</v>
      </c>
      <c r="C14931" s="752">
        <v>6443</v>
      </c>
      <c r="D14931" s="343" t="s">
        <v>3031</v>
      </c>
      <c r="E14931" s="752" t="s">
        <v>446</v>
      </c>
      <c r="F14931" s="752" t="s">
        <v>1698</v>
      </c>
    </row>
    <row r="14932" spans="2:6" x14ac:dyDescent="0.35">
      <c r="B14932" s="752" t="s">
        <v>1700</v>
      </c>
      <c r="C14932" s="752">
        <v>6443</v>
      </c>
      <c r="D14932" s="343" t="s">
        <v>3030</v>
      </c>
      <c r="E14932" s="752" t="s">
        <v>446</v>
      </c>
      <c r="F14932" s="752" t="s">
        <v>1698</v>
      </c>
    </row>
    <row r="14933" spans="2:6" x14ac:dyDescent="0.35">
      <c r="B14933" s="752" t="s">
        <v>1700</v>
      </c>
      <c r="C14933" s="752">
        <v>6443</v>
      </c>
      <c r="D14933" s="343" t="s">
        <v>3029</v>
      </c>
      <c r="E14933" s="752" t="s">
        <v>446</v>
      </c>
      <c r="F14933" s="752" t="s">
        <v>1698</v>
      </c>
    </row>
    <row r="14934" spans="2:6" x14ac:dyDescent="0.35">
      <c r="B14934" s="752" t="s">
        <v>1700</v>
      </c>
      <c r="C14934" s="752">
        <v>6443</v>
      </c>
      <c r="D14934" s="343" t="s">
        <v>3028</v>
      </c>
      <c r="E14934" s="752" t="s">
        <v>446</v>
      </c>
      <c r="F14934" s="752" t="s">
        <v>1698</v>
      </c>
    </row>
    <row r="14935" spans="2:6" x14ac:dyDescent="0.35">
      <c r="B14935" s="752" t="s">
        <v>1700</v>
      </c>
      <c r="C14935" s="752">
        <v>6443</v>
      </c>
      <c r="D14935" s="343" t="s">
        <v>3027</v>
      </c>
      <c r="E14935" s="752" t="s">
        <v>446</v>
      </c>
      <c r="F14935" s="752" t="s">
        <v>1698</v>
      </c>
    </row>
    <row r="14936" spans="2:6" x14ac:dyDescent="0.35">
      <c r="B14936" s="752" t="s">
        <v>1700</v>
      </c>
      <c r="C14936" s="752">
        <v>6443</v>
      </c>
      <c r="D14936" s="343" t="s">
        <v>3026</v>
      </c>
      <c r="E14936" s="752" t="s">
        <v>446</v>
      </c>
      <c r="F14936" s="752" t="s">
        <v>1698</v>
      </c>
    </row>
    <row r="14937" spans="2:6" x14ac:dyDescent="0.35">
      <c r="B14937" s="752" t="s">
        <v>1700</v>
      </c>
      <c r="C14937" s="752">
        <v>6443</v>
      </c>
      <c r="D14937" s="343" t="s">
        <v>3025</v>
      </c>
      <c r="E14937" s="752" t="s">
        <v>446</v>
      </c>
      <c r="F14937" s="752" t="s">
        <v>1698</v>
      </c>
    </row>
    <row r="14938" spans="2:6" x14ac:dyDescent="0.35">
      <c r="B14938" s="752" t="s">
        <v>1700</v>
      </c>
      <c r="C14938" s="752">
        <v>6445</v>
      </c>
      <c r="D14938" s="343" t="s">
        <v>3024</v>
      </c>
      <c r="E14938" s="752" t="s">
        <v>446</v>
      </c>
      <c r="F14938" s="752" t="s">
        <v>1698</v>
      </c>
    </row>
    <row r="14939" spans="2:6" x14ac:dyDescent="0.35">
      <c r="B14939" s="752" t="s">
        <v>1700</v>
      </c>
      <c r="C14939" s="752">
        <v>6445</v>
      </c>
      <c r="D14939" s="343" t="s">
        <v>3023</v>
      </c>
      <c r="E14939" s="752" t="s">
        <v>446</v>
      </c>
      <c r="F14939" s="752" t="s">
        <v>1698</v>
      </c>
    </row>
    <row r="14940" spans="2:6" x14ac:dyDescent="0.35">
      <c r="B14940" s="752" t="s">
        <v>1700</v>
      </c>
      <c r="C14940" s="752">
        <v>6446</v>
      </c>
      <c r="D14940" s="343" t="s">
        <v>3022</v>
      </c>
      <c r="E14940" s="752" t="s">
        <v>446</v>
      </c>
      <c r="F14940" s="752" t="s">
        <v>1698</v>
      </c>
    </row>
    <row r="14941" spans="2:6" x14ac:dyDescent="0.35">
      <c r="B14941" s="752" t="s">
        <v>1700</v>
      </c>
      <c r="C14941" s="752">
        <v>6447</v>
      </c>
      <c r="D14941" s="343" t="s">
        <v>3021</v>
      </c>
      <c r="E14941" s="752" t="s">
        <v>446</v>
      </c>
      <c r="F14941" s="752" t="s">
        <v>1698</v>
      </c>
    </row>
    <row r="14942" spans="2:6" x14ac:dyDescent="0.35">
      <c r="B14942" s="752" t="s">
        <v>1700</v>
      </c>
      <c r="C14942" s="752">
        <v>6447</v>
      </c>
      <c r="D14942" s="343" t="s">
        <v>3020</v>
      </c>
      <c r="E14942" s="752" t="s">
        <v>446</v>
      </c>
      <c r="F14942" s="752" t="s">
        <v>1698</v>
      </c>
    </row>
    <row r="14943" spans="2:6" x14ac:dyDescent="0.35">
      <c r="B14943" s="752" t="s">
        <v>1700</v>
      </c>
      <c r="C14943" s="752">
        <v>6447</v>
      </c>
      <c r="D14943" s="343" t="s">
        <v>3019</v>
      </c>
      <c r="E14943" s="752" t="s">
        <v>446</v>
      </c>
      <c r="F14943" s="752" t="s">
        <v>1698</v>
      </c>
    </row>
    <row r="14944" spans="2:6" x14ac:dyDescent="0.35">
      <c r="B14944" s="752" t="s">
        <v>1700</v>
      </c>
      <c r="C14944" s="752">
        <v>6447</v>
      </c>
      <c r="D14944" s="343" t="s">
        <v>3018</v>
      </c>
      <c r="E14944" s="752" t="s">
        <v>446</v>
      </c>
      <c r="F14944" s="752" t="s">
        <v>1698</v>
      </c>
    </row>
    <row r="14945" spans="2:6" x14ac:dyDescent="0.35">
      <c r="B14945" s="752" t="s">
        <v>1700</v>
      </c>
      <c r="C14945" s="752">
        <v>6448</v>
      </c>
      <c r="D14945" s="343" t="s">
        <v>3017</v>
      </c>
      <c r="E14945" s="752" t="s">
        <v>446</v>
      </c>
      <c r="F14945" s="752" t="s">
        <v>1698</v>
      </c>
    </row>
    <row r="14946" spans="2:6" x14ac:dyDescent="0.35">
      <c r="B14946" s="752" t="s">
        <v>1700</v>
      </c>
      <c r="C14946" s="752">
        <v>6450</v>
      </c>
      <c r="D14946" s="343" t="s">
        <v>3016</v>
      </c>
      <c r="E14946" s="752" t="s">
        <v>446</v>
      </c>
      <c r="F14946" s="752" t="s">
        <v>1711</v>
      </c>
    </row>
    <row r="14947" spans="2:6" x14ac:dyDescent="0.35">
      <c r="B14947" s="752" t="s">
        <v>1700</v>
      </c>
      <c r="C14947" s="752">
        <v>6450</v>
      </c>
      <c r="D14947" s="343" t="s">
        <v>3015</v>
      </c>
      <c r="E14947" s="752" t="s">
        <v>446</v>
      </c>
      <c r="F14947" s="752" t="s">
        <v>1711</v>
      </c>
    </row>
    <row r="14948" spans="2:6" x14ac:dyDescent="0.35">
      <c r="B14948" s="752" t="s">
        <v>1700</v>
      </c>
      <c r="C14948" s="752">
        <v>6450</v>
      </c>
      <c r="D14948" s="343" t="s">
        <v>3014</v>
      </c>
      <c r="E14948" s="752" t="s">
        <v>446</v>
      </c>
      <c r="F14948" s="752" t="s">
        <v>1711</v>
      </c>
    </row>
    <row r="14949" spans="2:6" x14ac:dyDescent="0.35">
      <c r="B14949" s="752" t="s">
        <v>1700</v>
      </c>
      <c r="C14949" s="752">
        <v>6450</v>
      </c>
      <c r="D14949" s="343" t="s">
        <v>3013</v>
      </c>
      <c r="E14949" s="752" t="s">
        <v>446</v>
      </c>
      <c r="F14949" s="752" t="s">
        <v>1711</v>
      </c>
    </row>
    <row r="14950" spans="2:6" x14ac:dyDescent="0.35">
      <c r="B14950" s="752" t="s">
        <v>1700</v>
      </c>
      <c r="C14950" s="752">
        <v>6450</v>
      </c>
      <c r="D14950" s="343" t="s">
        <v>3012</v>
      </c>
      <c r="E14950" s="752" t="s">
        <v>446</v>
      </c>
      <c r="F14950" s="752" t="s">
        <v>1711</v>
      </c>
    </row>
    <row r="14951" spans="2:6" x14ac:dyDescent="0.35">
      <c r="B14951" s="752" t="s">
        <v>1700</v>
      </c>
      <c r="C14951" s="752">
        <v>6450</v>
      </c>
      <c r="D14951" s="343" t="s">
        <v>3011</v>
      </c>
      <c r="E14951" s="752" t="s">
        <v>446</v>
      </c>
      <c r="F14951" s="752" t="s">
        <v>1711</v>
      </c>
    </row>
    <row r="14952" spans="2:6" x14ac:dyDescent="0.35">
      <c r="B14952" s="752" t="s">
        <v>1700</v>
      </c>
      <c r="C14952" s="752">
        <v>6450</v>
      </c>
      <c r="D14952" s="343" t="s">
        <v>3010</v>
      </c>
      <c r="E14952" s="752" t="s">
        <v>446</v>
      </c>
      <c r="F14952" s="752" t="s">
        <v>1711</v>
      </c>
    </row>
    <row r="14953" spans="2:6" x14ac:dyDescent="0.35">
      <c r="B14953" s="752" t="s">
        <v>1700</v>
      </c>
      <c r="C14953" s="752">
        <v>6450</v>
      </c>
      <c r="D14953" s="343" t="s">
        <v>3009</v>
      </c>
      <c r="E14953" s="752" t="s">
        <v>446</v>
      </c>
      <c r="F14953" s="752" t="s">
        <v>1711</v>
      </c>
    </row>
    <row r="14954" spans="2:6" x14ac:dyDescent="0.35">
      <c r="B14954" s="752" t="s">
        <v>1700</v>
      </c>
      <c r="C14954" s="752">
        <v>6450</v>
      </c>
      <c r="D14954" s="343" t="s">
        <v>3008</v>
      </c>
      <c r="E14954" s="752" t="s">
        <v>446</v>
      </c>
      <c r="F14954" s="752" t="s">
        <v>1711</v>
      </c>
    </row>
    <row r="14955" spans="2:6" x14ac:dyDescent="0.35">
      <c r="B14955" s="752" t="s">
        <v>1700</v>
      </c>
      <c r="C14955" s="752">
        <v>6450</v>
      </c>
      <c r="D14955" s="343" t="s">
        <v>3007</v>
      </c>
      <c r="E14955" s="752" t="s">
        <v>446</v>
      </c>
      <c r="F14955" s="752" t="s">
        <v>1711</v>
      </c>
    </row>
    <row r="14956" spans="2:6" x14ac:dyDescent="0.35">
      <c r="B14956" s="752" t="s">
        <v>1700</v>
      </c>
      <c r="C14956" s="752">
        <v>6450</v>
      </c>
      <c r="D14956" s="343" t="s">
        <v>3006</v>
      </c>
      <c r="E14956" s="752" t="s">
        <v>446</v>
      </c>
      <c r="F14956" s="752" t="s">
        <v>1711</v>
      </c>
    </row>
    <row r="14957" spans="2:6" x14ac:dyDescent="0.35">
      <c r="B14957" s="752" t="s">
        <v>1700</v>
      </c>
      <c r="C14957" s="752">
        <v>6450</v>
      </c>
      <c r="D14957" s="343" t="s">
        <v>3005</v>
      </c>
      <c r="E14957" s="752" t="s">
        <v>446</v>
      </c>
      <c r="F14957" s="752" t="s">
        <v>1711</v>
      </c>
    </row>
    <row r="14958" spans="2:6" x14ac:dyDescent="0.35">
      <c r="B14958" s="752" t="s">
        <v>1700</v>
      </c>
      <c r="C14958" s="752">
        <v>6450</v>
      </c>
      <c r="D14958" s="343" t="s">
        <v>3004</v>
      </c>
      <c r="E14958" s="752" t="s">
        <v>446</v>
      </c>
      <c r="F14958" s="752" t="s">
        <v>1711</v>
      </c>
    </row>
    <row r="14959" spans="2:6" x14ac:dyDescent="0.35">
      <c r="B14959" s="752" t="s">
        <v>1700</v>
      </c>
      <c r="C14959" s="752">
        <v>6450</v>
      </c>
      <c r="D14959" s="343" t="s">
        <v>3003</v>
      </c>
      <c r="E14959" s="752" t="s">
        <v>446</v>
      </c>
      <c r="F14959" s="752" t="s">
        <v>1711</v>
      </c>
    </row>
    <row r="14960" spans="2:6" x14ac:dyDescent="0.35">
      <c r="B14960" s="752" t="s">
        <v>1700</v>
      </c>
      <c r="C14960" s="752">
        <v>6450</v>
      </c>
      <c r="D14960" s="343" t="s">
        <v>3002</v>
      </c>
      <c r="E14960" s="752" t="s">
        <v>446</v>
      </c>
      <c r="F14960" s="752" t="s">
        <v>1711</v>
      </c>
    </row>
    <row r="14961" spans="2:6" x14ac:dyDescent="0.35">
      <c r="B14961" s="752" t="s">
        <v>1700</v>
      </c>
      <c r="C14961" s="752">
        <v>6450</v>
      </c>
      <c r="D14961" s="343" t="s">
        <v>3001</v>
      </c>
      <c r="E14961" s="752" t="s">
        <v>446</v>
      </c>
      <c r="F14961" s="752" t="s">
        <v>1711</v>
      </c>
    </row>
    <row r="14962" spans="2:6" x14ac:dyDescent="0.35">
      <c r="B14962" s="752" t="s">
        <v>1700</v>
      </c>
      <c r="C14962" s="752">
        <v>6450</v>
      </c>
      <c r="D14962" s="343" t="s">
        <v>3000</v>
      </c>
      <c r="E14962" s="752" t="s">
        <v>446</v>
      </c>
      <c r="F14962" s="752" t="s">
        <v>1711</v>
      </c>
    </row>
    <row r="14963" spans="2:6" x14ac:dyDescent="0.35">
      <c r="B14963" s="752" t="s">
        <v>1700</v>
      </c>
      <c r="C14963" s="752">
        <v>6450</v>
      </c>
      <c r="D14963" s="343" t="s">
        <v>2999</v>
      </c>
      <c r="E14963" s="752" t="s">
        <v>446</v>
      </c>
      <c r="F14963" s="752" t="s">
        <v>1711</v>
      </c>
    </row>
    <row r="14964" spans="2:6" x14ac:dyDescent="0.35">
      <c r="B14964" s="752" t="s">
        <v>1700</v>
      </c>
      <c r="C14964" s="752">
        <v>6450</v>
      </c>
      <c r="D14964" s="343" t="s">
        <v>2998</v>
      </c>
      <c r="E14964" s="752" t="s">
        <v>446</v>
      </c>
      <c r="F14964" s="752" t="s">
        <v>1711</v>
      </c>
    </row>
    <row r="14965" spans="2:6" x14ac:dyDescent="0.35">
      <c r="B14965" s="752" t="s">
        <v>1700</v>
      </c>
      <c r="C14965" s="752">
        <v>6450</v>
      </c>
      <c r="D14965" s="343" t="s">
        <v>2997</v>
      </c>
      <c r="E14965" s="752" t="s">
        <v>446</v>
      </c>
      <c r="F14965" s="752" t="s">
        <v>1711</v>
      </c>
    </row>
    <row r="14966" spans="2:6" x14ac:dyDescent="0.35">
      <c r="B14966" s="752" t="s">
        <v>1700</v>
      </c>
      <c r="C14966" s="752">
        <v>6450</v>
      </c>
      <c r="D14966" s="343" t="s">
        <v>2996</v>
      </c>
      <c r="E14966" s="752" t="s">
        <v>446</v>
      </c>
      <c r="F14966" s="752" t="s">
        <v>1711</v>
      </c>
    </row>
    <row r="14967" spans="2:6" x14ac:dyDescent="0.35">
      <c r="B14967" s="752" t="s">
        <v>1700</v>
      </c>
      <c r="C14967" s="752">
        <v>6450</v>
      </c>
      <c r="D14967" s="343" t="s">
        <v>2995</v>
      </c>
      <c r="E14967" s="752" t="s">
        <v>446</v>
      </c>
      <c r="F14967" s="752" t="s">
        <v>1711</v>
      </c>
    </row>
    <row r="14968" spans="2:6" x14ac:dyDescent="0.35">
      <c r="B14968" s="752" t="s">
        <v>1700</v>
      </c>
      <c r="C14968" s="752">
        <v>6450</v>
      </c>
      <c r="D14968" s="343" t="s">
        <v>2994</v>
      </c>
      <c r="E14968" s="752" t="s">
        <v>446</v>
      </c>
      <c r="F14968" s="752" t="s">
        <v>1711</v>
      </c>
    </row>
    <row r="14969" spans="2:6" x14ac:dyDescent="0.35">
      <c r="B14969" s="752" t="s">
        <v>1700</v>
      </c>
      <c r="C14969" s="752">
        <v>6452</v>
      </c>
      <c r="D14969" s="343" t="s">
        <v>2993</v>
      </c>
      <c r="E14969" s="752" t="s">
        <v>446</v>
      </c>
      <c r="F14969" s="752" t="s">
        <v>1698</v>
      </c>
    </row>
    <row r="14970" spans="2:6" x14ac:dyDescent="0.35">
      <c r="B14970" s="752" t="s">
        <v>1700</v>
      </c>
      <c r="C14970" s="752">
        <v>6452</v>
      </c>
      <c r="D14970" s="343" t="s">
        <v>2992</v>
      </c>
      <c r="E14970" s="752" t="s">
        <v>446</v>
      </c>
      <c r="F14970" s="752" t="s">
        <v>1698</v>
      </c>
    </row>
    <row r="14971" spans="2:6" x14ac:dyDescent="0.35">
      <c r="B14971" s="752" t="s">
        <v>1700</v>
      </c>
      <c r="C14971" s="752">
        <v>6452</v>
      </c>
      <c r="D14971" s="343" t="s">
        <v>2991</v>
      </c>
      <c r="E14971" s="752" t="s">
        <v>446</v>
      </c>
      <c r="F14971" s="752" t="s">
        <v>1698</v>
      </c>
    </row>
    <row r="14972" spans="2:6" x14ac:dyDescent="0.35">
      <c r="B14972" s="752" t="s">
        <v>1700</v>
      </c>
      <c r="C14972" s="752">
        <v>6460</v>
      </c>
      <c r="D14972" s="343" t="s">
        <v>2990</v>
      </c>
      <c r="E14972" s="752" t="s">
        <v>446</v>
      </c>
      <c r="F14972" s="752" t="s">
        <v>1698</v>
      </c>
    </row>
    <row r="14973" spans="2:6" x14ac:dyDescent="0.35">
      <c r="B14973" s="752" t="s">
        <v>1700</v>
      </c>
      <c r="C14973" s="752">
        <v>6460</v>
      </c>
      <c r="D14973" s="343" t="s">
        <v>2989</v>
      </c>
      <c r="E14973" s="752" t="s">
        <v>446</v>
      </c>
      <c r="F14973" s="752" t="s">
        <v>1698</v>
      </c>
    </row>
    <row r="14974" spans="2:6" x14ac:dyDescent="0.35">
      <c r="B14974" s="752" t="s">
        <v>1700</v>
      </c>
      <c r="C14974" s="752">
        <v>6460</v>
      </c>
      <c r="D14974" s="343" t="s">
        <v>2988</v>
      </c>
      <c r="E14974" s="752" t="s">
        <v>446</v>
      </c>
      <c r="F14974" s="752" t="s">
        <v>1698</v>
      </c>
    </row>
    <row r="14975" spans="2:6" x14ac:dyDescent="0.35">
      <c r="B14975" s="752" t="s">
        <v>1700</v>
      </c>
      <c r="C14975" s="752">
        <v>6460</v>
      </c>
      <c r="D14975" s="343" t="s">
        <v>2987</v>
      </c>
      <c r="E14975" s="752" t="s">
        <v>446</v>
      </c>
      <c r="F14975" s="752" t="s">
        <v>1698</v>
      </c>
    </row>
    <row r="14976" spans="2:6" x14ac:dyDescent="0.35">
      <c r="B14976" s="752" t="s">
        <v>1700</v>
      </c>
      <c r="C14976" s="752">
        <v>6460</v>
      </c>
      <c r="D14976" s="343" t="s">
        <v>2986</v>
      </c>
      <c r="E14976" s="752" t="s">
        <v>446</v>
      </c>
      <c r="F14976" s="752" t="s">
        <v>1698</v>
      </c>
    </row>
    <row r="14977" spans="2:6" x14ac:dyDescent="0.35">
      <c r="B14977" s="752" t="s">
        <v>1700</v>
      </c>
      <c r="C14977" s="752">
        <v>6461</v>
      </c>
      <c r="D14977" s="343" t="s">
        <v>2985</v>
      </c>
      <c r="E14977" s="752" t="s">
        <v>446</v>
      </c>
      <c r="F14977" s="752" t="s">
        <v>1698</v>
      </c>
    </row>
    <row r="14978" spans="2:6" x14ac:dyDescent="0.35">
      <c r="B14978" s="752" t="s">
        <v>1700</v>
      </c>
      <c r="C14978" s="752">
        <v>6461</v>
      </c>
      <c r="D14978" s="343" t="s">
        <v>2984</v>
      </c>
      <c r="E14978" s="752" t="s">
        <v>446</v>
      </c>
      <c r="F14978" s="752" t="s">
        <v>1698</v>
      </c>
    </row>
    <row r="14979" spans="2:6" x14ac:dyDescent="0.35">
      <c r="B14979" s="752" t="s">
        <v>1700</v>
      </c>
      <c r="C14979" s="752">
        <v>6462</v>
      </c>
      <c r="D14979" s="343" t="s">
        <v>2983</v>
      </c>
      <c r="E14979" s="752" t="s">
        <v>446</v>
      </c>
      <c r="F14979" s="752" t="s">
        <v>1698</v>
      </c>
    </row>
    <row r="14980" spans="2:6" x14ac:dyDescent="0.35">
      <c r="B14980" s="752" t="s">
        <v>1700</v>
      </c>
      <c r="C14980" s="752">
        <v>6462</v>
      </c>
      <c r="D14980" s="343" t="s">
        <v>2982</v>
      </c>
      <c r="E14980" s="752" t="s">
        <v>446</v>
      </c>
      <c r="F14980" s="752" t="s">
        <v>1698</v>
      </c>
    </row>
    <row r="14981" spans="2:6" x14ac:dyDescent="0.35">
      <c r="B14981" s="752" t="s">
        <v>1700</v>
      </c>
      <c r="C14981" s="752">
        <v>6462</v>
      </c>
      <c r="D14981" s="343" t="s">
        <v>2981</v>
      </c>
      <c r="E14981" s="752" t="s">
        <v>446</v>
      </c>
      <c r="F14981" s="752" t="s">
        <v>1698</v>
      </c>
    </row>
    <row r="14982" spans="2:6" x14ac:dyDescent="0.35">
      <c r="B14982" s="752" t="s">
        <v>1700</v>
      </c>
      <c r="C14982" s="752">
        <v>6463</v>
      </c>
      <c r="D14982" s="343" t="s">
        <v>2980</v>
      </c>
      <c r="E14982" s="752" t="s">
        <v>446</v>
      </c>
      <c r="F14982" s="752" t="s">
        <v>1698</v>
      </c>
    </row>
    <row r="14983" spans="2:6" x14ac:dyDescent="0.35">
      <c r="B14983" s="752" t="s">
        <v>1700</v>
      </c>
      <c r="C14983" s="752">
        <v>6465</v>
      </c>
      <c r="D14983" s="343" t="s">
        <v>2979</v>
      </c>
      <c r="E14983" s="752" t="s">
        <v>446</v>
      </c>
      <c r="F14983" s="752" t="s">
        <v>1698</v>
      </c>
    </row>
    <row r="14984" spans="2:6" x14ac:dyDescent="0.35">
      <c r="B14984" s="752" t="s">
        <v>1700</v>
      </c>
      <c r="C14984" s="752">
        <v>6466</v>
      </c>
      <c r="D14984" s="343" t="s">
        <v>2978</v>
      </c>
      <c r="E14984" s="752" t="s">
        <v>446</v>
      </c>
      <c r="F14984" s="752" t="s">
        <v>1698</v>
      </c>
    </row>
    <row r="14985" spans="2:6" x14ac:dyDescent="0.35">
      <c r="B14985" s="752" t="s">
        <v>1700</v>
      </c>
      <c r="C14985" s="752">
        <v>6467</v>
      </c>
      <c r="D14985" s="343" t="s">
        <v>2977</v>
      </c>
      <c r="E14985" s="752" t="s">
        <v>446</v>
      </c>
      <c r="F14985" s="752" t="s">
        <v>1698</v>
      </c>
    </row>
    <row r="14986" spans="2:6" x14ac:dyDescent="0.35">
      <c r="B14986" s="752" t="s">
        <v>1700</v>
      </c>
      <c r="C14986" s="752">
        <v>6468</v>
      </c>
      <c r="D14986" s="343" t="s">
        <v>2976</v>
      </c>
      <c r="E14986" s="752" t="s">
        <v>446</v>
      </c>
      <c r="F14986" s="752" t="s">
        <v>1698</v>
      </c>
    </row>
    <row r="14987" spans="2:6" x14ac:dyDescent="0.35">
      <c r="B14987" s="752" t="s">
        <v>1700</v>
      </c>
      <c r="C14987" s="752">
        <v>6468</v>
      </c>
      <c r="D14987" s="343" t="s">
        <v>2975</v>
      </c>
      <c r="E14987" s="752" t="s">
        <v>446</v>
      </c>
      <c r="F14987" s="752" t="s">
        <v>1698</v>
      </c>
    </row>
    <row r="14988" spans="2:6" x14ac:dyDescent="0.35">
      <c r="B14988" s="752" t="s">
        <v>1700</v>
      </c>
      <c r="C14988" s="752">
        <v>6468</v>
      </c>
      <c r="D14988" s="343" t="s">
        <v>2974</v>
      </c>
      <c r="E14988" s="752" t="s">
        <v>446</v>
      </c>
      <c r="F14988" s="752" t="s">
        <v>1698</v>
      </c>
    </row>
    <row r="14989" spans="2:6" x14ac:dyDescent="0.35">
      <c r="B14989" s="752" t="s">
        <v>1700</v>
      </c>
      <c r="C14989" s="752">
        <v>6470</v>
      </c>
      <c r="D14989" s="343" t="s">
        <v>2973</v>
      </c>
      <c r="E14989" s="752" t="s">
        <v>446</v>
      </c>
      <c r="F14989" s="752" t="s">
        <v>1698</v>
      </c>
    </row>
    <row r="14990" spans="2:6" x14ac:dyDescent="0.35">
      <c r="B14990" s="752" t="s">
        <v>1700</v>
      </c>
      <c r="C14990" s="752">
        <v>6472</v>
      </c>
      <c r="D14990" s="343" t="s">
        <v>2972</v>
      </c>
      <c r="E14990" s="752" t="s">
        <v>446</v>
      </c>
      <c r="F14990" s="752" t="s">
        <v>1698</v>
      </c>
    </row>
    <row r="14991" spans="2:6" x14ac:dyDescent="0.35">
      <c r="B14991" s="752" t="s">
        <v>1700</v>
      </c>
      <c r="C14991" s="752">
        <v>6472</v>
      </c>
      <c r="D14991" s="343" t="s">
        <v>2971</v>
      </c>
      <c r="E14991" s="752" t="s">
        <v>446</v>
      </c>
      <c r="F14991" s="752" t="s">
        <v>1698</v>
      </c>
    </row>
    <row r="14992" spans="2:6" x14ac:dyDescent="0.35">
      <c r="B14992" s="752" t="s">
        <v>1700</v>
      </c>
      <c r="C14992" s="752">
        <v>6472</v>
      </c>
      <c r="D14992" s="343" t="s">
        <v>2970</v>
      </c>
      <c r="E14992" s="752" t="s">
        <v>446</v>
      </c>
      <c r="F14992" s="752" t="s">
        <v>1698</v>
      </c>
    </row>
    <row r="14993" spans="2:6" x14ac:dyDescent="0.35">
      <c r="B14993" s="752" t="s">
        <v>1700</v>
      </c>
      <c r="C14993" s="752">
        <v>6472</v>
      </c>
      <c r="D14993" s="343" t="s">
        <v>2969</v>
      </c>
      <c r="E14993" s="752" t="s">
        <v>446</v>
      </c>
      <c r="F14993" s="752" t="s">
        <v>1698</v>
      </c>
    </row>
    <row r="14994" spans="2:6" x14ac:dyDescent="0.35">
      <c r="B14994" s="752" t="s">
        <v>1700</v>
      </c>
      <c r="C14994" s="752">
        <v>6472</v>
      </c>
      <c r="D14994" s="343" t="s">
        <v>2968</v>
      </c>
      <c r="E14994" s="752" t="s">
        <v>446</v>
      </c>
      <c r="F14994" s="752" t="s">
        <v>1698</v>
      </c>
    </row>
    <row r="14995" spans="2:6" x14ac:dyDescent="0.35">
      <c r="B14995" s="752" t="s">
        <v>1700</v>
      </c>
      <c r="C14995" s="752">
        <v>6472</v>
      </c>
      <c r="D14995" s="343" t="s">
        <v>2967</v>
      </c>
      <c r="E14995" s="752" t="s">
        <v>446</v>
      </c>
      <c r="F14995" s="752" t="s">
        <v>1698</v>
      </c>
    </row>
    <row r="14996" spans="2:6" x14ac:dyDescent="0.35">
      <c r="B14996" s="752" t="s">
        <v>1700</v>
      </c>
      <c r="C14996" s="752">
        <v>6472</v>
      </c>
      <c r="D14996" s="343" t="s">
        <v>2966</v>
      </c>
      <c r="E14996" s="752" t="s">
        <v>446</v>
      </c>
      <c r="F14996" s="752" t="s">
        <v>1698</v>
      </c>
    </row>
    <row r="14997" spans="2:6" x14ac:dyDescent="0.35">
      <c r="B14997" s="752" t="s">
        <v>1700</v>
      </c>
      <c r="C14997" s="752">
        <v>6473</v>
      </c>
      <c r="D14997" s="343" t="s">
        <v>2965</v>
      </c>
      <c r="E14997" s="752" t="s">
        <v>446</v>
      </c>
      <c r="F14997" s="752" t="s">
        <v>1698</v>
      </c>
    </row>
    <row r="14998" spans="2:6" x14ac:dyDescent="0.35">
      <c r="B14998" s="752" t="s">
        <v>1700</v>
      </c>
      <c r="C14998" s="752">
        <v>6473</v>
      </c>
      <c r="D14998" s="343" t="s">
        <v>2964</v>
      </c>
      <c r="E14998" s="752" t="s">
        <v>446</v>
      </c>
      <c r="F14998" s="752" t="s">
        <v>1698</v>
      </c>
    </row>
    <row r="14999" spans="2:6" x14ac:dyDescent="0.35">
      <c r="B14999" s="752" t="s">
        <v>1700</v>
      </c>
      <c r="C14999" s="752">
        <v>6475</v>
      </c>
      <c r="D14999" s="343" t="s">
        <v>2963</v>
      </c>
      <c r="E14999" s="752" t="s">
        <v>446</v>
      </c>
      <c r="F14999" s="752" t="s">
        <v>1698</v>
      </c>
    </row>
    <row r="15000" spans="2:6" x14ac:dyDescent="0.35">
      <c r="B15000" s="752" t="s">
        <v>1700</v>
      </c>
      <c r="C15000" s="752">
        <v>6475</v>
      </c>
      <c r="D15000" s="343" t="s">
        <v>2962</v>
      </c>
      <c r="E15000" s="752" t="s">
        <v>446</v>
      </c>
      <c r="F15000" s="752" t="s">
        <v>1698</v>
      </c>
    </row>
    <row r="15001" spans="2:6" x14ac:dyDescent="0.35">
      <c r="B15001" s="752" t="s">
        <v>1700</v>
      </c>
      <c r="C15001" s="752">
        <v>6475</v>
      </c>
      <c r="D15001" s="343" t="s">
        <v>2961</v>
      </c>
      <c r="E15001" s="752" t="s">
        <v>446</v>
      </c>
      <c r="F15001" s="752" t="s">
        <v>1698</v>
      </c>
    </row>
    <row r="15002" spans="2:6" x14ac:dyDescent="0.35">
      <c r="B15002" s="752" t="s">
        <v>1700</v>
      </c>
      <c r="C15002" s="752">
        <v>6475</v>
      </c>
      <c r="D15002" s="343" t="s">
        <v>2960</v>
      </c>
      <c r="E15002" s="752" t="s">
        <v>446</v>
      </c>
      <c r="F15002" s="752" t="s">
        <v>1698</v>
      </c>
    </row>
    <row r="15003" spans="2:6" x14ac:dyDescent="0.35">
      <c r="B15003" s="752" t="s">
        <v>1700</v>
      </c>
      <c r="C15003" s="752">
        <v>6475</v>
      </c>
      <c r="D15003" s="343" t="s">
        <v>2959</v>
      </c>
      <c r="E15003" s="752" t="s">
        <v>446</v>
      </c>
      <c r="F15003" s="752" t="s">
        <v>1698</v>
      </c>
    </row>
    <row r="15004" spans="2:6" x14ac:dyDescent="0.35">
      <c r="B15004" s="752" t="s">
        <v>1700</v>
      </c>
      <c r="C15004" s="752">
        <v>6475</v>
      </c>
      <c r="D15004" s="343" t="s">
        <v>2958</v>
      </c>
      <c r="E15004" s="752" t="s">
        <v>446</v>
      </c>
      <c r="F15004" s="752" t="s">
        <v>1698</v>
      </c>
    </row>
    <row r="15005" spans="2:6" x14ac:dyDescent="0.35">
      <c r="B15005" s="752" t="s">
        <v>1700</v>
      </c>
      <c r="C15005" s="752">
        <v>6475</v>
      </c>
      <c r="D15005" s="343" t="s">
        <v>2957</v>
      </c>
      <c r="E15005" s="752" t="s">
        <v>446</v>
      </c>
      <c r="F15005" s="752" t="s">
        <v>1698</v>
      </c>
    </row>
    <row r="15006" spans="2:6" x14ac:dyDescent="0.35">
      <c r="B15006" s="752" t="s">
        <v>1700</v>
      </c>
      <c r="C15006" s="752">
        <v>6476</v>
      </c>
      <c r="D15006" s="343" t="s">
        <v>2956</v>
      </c>
      <c r="E15006" s="752" t="s">
        <v>446</v>
      </c>
      <c r="F15006" s="752" t="s">
        <v>1698</v>
      </c>
    </row>
    <row r="15007" spans="2:6" x14ac:dyDescent="0.35">
      <c r="B15007" s="752" t="s">
        <v>1700</v>
      </c>
      <c r="C15007" s="752">
        <v>6477</v>
      </c>
      <c r="D15007" s="343" t="s">
        <v>2955</v>
      </c>
      <c r="E15007" s="752" t="s">
        <v>446</v>
      </c>
      <c r="F15007" s="752" t="s">
        <v>1698</v>
      </c>
    </row>
    <row r="15008" spans="2:6" x14ac:dyDescent="0.35">
      <c r="B15008" s="752" t="s">
        <v>1700</v>
      </c>
      <c r="C15008" s="752">
        <v>6477</v>
      </c>
      <c r="D15008" s="343" t="s">
        <v>2954</v>
      </c>
      <c r="E15008" s="752" t="s">
        <v>446</v>
      </c>
      <c r="F15008" s="752" t="s">
        <v>1698</v>
      </c>
    </row>
    <row r="15009" spans="2:6" x14ac:dyDescent="0.35">
      <c r="B15009" s="752" t="s">
        <v>1700</v>
      </c>
      <c r="C15009" s="752">
        <v>6479</v>
      </c>
      <c r="D15009" s="343" t="s">
        <v>2953</v>
      </c>
      <c r="E15009" s="752" t="s">
        <v>446</v>
      </c>
      <c r="F15009" s="752" t="s">
        <v>1698</v>
      </c>
    </row>
    <row r="15010" spans="2:6" x14ac:dyDescent="0.35">
      <c r="B15010" s="752" t="s">
        <v>1700</v>
      </c>
      <c r="C15010" s="752">
        <v>6479</v>
      </c>
      <c r="D15010" s="343" t="s">
        <v>2952</v>
      </c>
      <c r="E15010" s="752" t="s">
        <v>446</v>
      </c>
      <c r="F15010" s="752" t="s">
        <v>1698</v>
      </c>
    </row>
    <row r="15011" spans="2:6" x14ac:dyDescent="0.35">
      <c r="B15011" s="752" t="s">
        <v>1700</v>
      </c>
      <c r="C15011" s="752">
        <v>6479</v>
      </c>
      <c r="D15011" s="343" t="s">
        <v>2951</v>
      </c>
      <c r="E15011" s="752" t="s">
        <v>446</v>
      </c>
      <c r="F15011" s="752" t="s">
        <v>1698</v>
      </c>
    </row>
    <row r="15012" spans="2:6" x14ac:dyDescent="0.35">
      <c r="B15012" s="752" t="s">
        <v>1700</v>
      </c>
      <c r="C15012" s="752">
        <v>6479</v>
      </c>
      <c r="D15012" s="343" t="s">
        <v>2950</v>
      </c>
      <c r="E15012" s="752" t="s">
        <v>446</v>
      </c>
      <c r="F15012" s="752" t="s">
        <v>1698</v>
      </c>
    </row>
    <row r="15013" spans="2:6" x14ac:dyDescent="0.35">
      <c r="B15013" s="752" t="s">
        <v>1700</v>
      </c>
      <c r="C15013" s="752">
        <v>6479</v>
      </c>
      <c r="D15013" s="343" t="s">
        <v>2949</v>
      </c>
      <c r="E15013" s="752" t="s">
        <v>446</v>
      </c>
      <c r="F15013" s="752" t="s">
        <v>1698</v>
      </c>
    </row>
    <row r="15014" spans="2:6" x14ac:dyDescent="0.35">
      <c r="B15014" s="752" t="s">
        <v>1700</v>
      </c>
      <c r="C15014" s="752">
        <v>6479</v>
      </c>
      <c r="D15014" s="343" t="s">
        <v>2948</v>
      </c>
      <c r="E15014" s="752" t="s">
        <v>446</v>
      </c>
      <c r="F15014" s="752" t="s">
        <v>1698</v>
      </c>
    </row>
    <row r="15015" spans="2:6" x14ac:dyDescent="0.35">
      <c r="B15015" s="752" t="s">
        <v>1700</v>
      </c>
      <c r="C15015" s="752">
        <v>6479</v>
      </c>
      <c r="D15015" s="343" t="s">
        <v>2947</v>
      </c>
      <c r="E15015" s="752" t="s">
        <v>446</v>
      </c>
      <c r="F15015" s="752" t="s">
        <v>1698</v>
      </c>
    </row>
    <row r="15016" spans="2:6" x14ac:dyDescent="0.35">
      <c r="B15016" s="752" t="s">
        <v>1700</v>
      </c>
      <c r="C15016" s="752">
        <v>6479</v>
      </c>
      <c r="D15016" s="343" t="s">
        <v>2946</v>
      </c>
      <c r="E15016" s="752" t="s">
        <v>446</v>
      </c>
      <c r="F15016" s="752" t="s">
        <v>1698</v>
      </c>
    </row>
    <row r="15017" spans="2:6" x14ac:dyDescent="0.35">
      <c r="B15017" s="752" t="s">
        <v>1700</v>
      </c>
      <c r="C15017" s="752">
        <v>6479</v>
      </c>
      <c r="D15017" s="343" t="s">
        <v>2945</v>
      </c>
      <c r="E15017" s="752" t="s">
        <v>446</v>
      </c>
      <c r="F15017" s="752" t="s">
        <v>1698</v>
      </c>
    </row>
    <row r="15018" spans="2:6" x14ac:dyDescent="0.35">
      <c r="B15018" s="752" t="s">
        <v>1700</v>
      </c>
      <c r="C15018" s="752">
        <v>6480</v>
      </c>
      <c r="D15018" s="343" t="s">
        <v>2944</v>
      </c>
      <c r="E15018" s="752" t="s">
        <v>446</v>
      </c>
      <c r="F15018" s="752" t="s">
        <v>1698</v>
      </c>
    </row>
    <row r="15019" spans="2:6" x14ac:dyDescent="0.35">
      <c r="B15019" s="752" t="s">
        <v>1700</v>
      </c>
      <c r="C15019" s="752">
        <v>6484</v>
      </c>
      <c r="D15019" s="343" t="s">
        <v>2943</v>
      </c>
      <c r="E15019" s="752" t="s">
        <v>446</v>
      </c>
      <c r="F15019" s="752" t="s">
        <v>1698</v>
      </c>
    </row>
    <row r="15020" spans="2:6" x14ac:dyDescent="0.35">
      <c r="B15020" s="752" t="s">
        <v>1700</v>
      </c>
      <c r="C15020" s="752">
        <v>6484</v>
      </c>
      <c r="D15020" s="343" t="s">
        <v>2942</v>
      </c>
      <c r="E15020" s="752" t="s">
        <v>446</v>
      </c>
      <c r="F15020" s="752" t="s">
        <v>1698</v>
      </c>
    </row>
    <row r="15021" spans="2:6" x14ac:dyDescent="0.35">
      <c r="B15021" s="752" t="s">
        <v>1700</v>
      </c>
      <c r="C15021" s="752">
        <v>6484</v>
      </c>
      <c r="D15021" s="343" t="s">
        <v>2941</v>
      </c>
      <c r="E15021" s="752" t="s">
        <v>446</v>
      </c>
      <c r="F15021" s="752" t="s">
        <v>1698</v>
      </c>
    </row>
    <row r="15022" spans="2:6" x14ac:dyDescent="0.35">
      <c r="B15022" s="752" t="s">
        <v>1700</v>
      </c>
      <c r="C15022" s="752">
        <v>6485</v>
      </c>
      <c r="D15022" s="343" t="s">
        <v>2940</v>
      </c>
      <c r="E15022" s="752" t="s">
        <v>446</v>
      </c>
      <c r="F15022" s="752" t="s">
        <v>1698</v>
      </c>
    </row>
    <row r="15023" spans="2:6" x14ac:dyDescent="0.35">
      <c r="B15023" s="752" t="s">
        <v>1700</v>
      </c>
      <c r="C15023" s="752">
        <v>6485</v>
      </c>
      <c r="D15023" s="343" t="s">
        <v>2939</v>
      </c>
      <c r="E15023" s="752" t="s">
        <v>446</v>
      </c>
      <c r="F15023" s="752" t="s">
        <v>1698</v>
      </c>
    </row>
    <row r="15024" spans="2:6" x14ac:dyDescent="0.35">
      <c r="B15024" s="752" t="s">
        <v>1700</v>
      </c>
      <c r="C15024" s="752">
        <v>6485</v>
      </c>
      <c r="D15024" s="343" t="s">
        <v>2938</v>
      </c>
      <c r="E15024" s="752" t="s">
        <v>446</v>
      </c>
      <c r="F15024" s="752" t="s">
        <v>1698</v>
      </c>
    </row>
    <row r="15025" spans="2:6" x14ac:dyDescent="0.35">
      <c r="B15025" s="752" t="s">
        <v>1700</v>
      </c>
      <c r="C15025" s="752">
        <v>6485</v>
      </c>
      <c r="D15025" s="343" t="s">
        <v>2937</v>
      </c>
      <c r="E15025" s="752" t="s">
        <v>446</v>
      </c>
      <c r="F15025" s="752" t="s">
        <v>1698</v>
      </c>
    </row>
    <row r="15026" spans="2:6" x14ac:dyDescent="0.35">
      <c r="B15026" s="752" t="s">
        <v>1700</v>
      </c>
      <c r="C15026" s="752">
        <v>6485</v>
      </c>
      <c r="D15026" s="343" t="s">
        <v>2936</v>
      </c>
      <c r="E15026" s="752" t="s">
        <v>446</v>
      </c>
      <c r="F15026" s="752" t="s">
        <v>1698</v>
      </c>
    </row>
    <row r="15027" spans="2:6" x14ac:dyDescent="0.35">
      <c r="B15027" s="752" t="s">
        <v>1700</v>
      </c>
      <c r="C15027" s="752">
        <v>6487</v>
      </c>
      <c r="D15027" s="343" t="s">
        <v>2935</v>
      </c>
      <c r="E15027" s="752" t="s">
        <v>446</v>
      </c>
      <c r="F15027" s="752" t="s">
        <v>1698</v>
      </c>
    </row>
    <row r="15028" spans="2:6" x14ac:dyDescent="0.35">
      <c r="B15028" s="752" t="s">
        <v>1700</v>
      </c>
      <c r="C15028" s="752">
        <v>6487</v>
      </c>
      <c r="D15028" s="343" t="s">
        <v>2934</v>
      </c>
      <c r="E15028" s="752" t="s">
        <v>446</v>
      </c>
      <c r="F15028" s="752" t="s">
        <v>1698</v>
      </c>
    </row>
    <row r="15029" spans="2:6" x14ac:dyDescent="0.35">
      <c r="B15029" s="752" t="s">
        <v>1700</v>
      </c>
      <c r="C15029" s="752">
        <v>6487</v>
      </c>
      <c r="D15029" s="343" t="s">
        <v>2933</v>
      </c>
      <c r="E15029" s="752" t="s">
        <v>446</v>
      </c>
      <c r="F15029" s="752" t="s">
        <v>1698</v>
      </c>
    </row>
    <row r="15030" spans="2:6" x14ac:dyDescent="0.35">
      <c r="B15030" s="752" t="s">
        <v>1700</v>
      </c>
      <c r="C15030" s="752">
        <v>6488</v>
      </c>
      <c r="D15030" s="343" t="s">
        <v>2932</v>
      </c>
      <c r="E15030" s="752" t="s">
        <v>446</v>
      </c>
      <c r="F15030" s="752" t="s">
        <v>1698</v>
      </c>
    </row>
    <row r="15031" spans="2:6" x14ac:dyDescent="0.35">
      <c r="B15031" s="752" t="s">
        <v>1700</v>
      </c>
      <c r="C15031" s="752">
        <v>6488</v>
      </c>
      <c r="D15031" s="343" t="s">
        <v>2931</v>
      </c>
      <c r="E15031" s="752" t="s">
        <v>446</v>
      </c>
      <c r="F15031" s="752" t="s">
        <v>1698</v>
      </c>
    </row>
    <row r="15032" spans="2:6" x14ac:dyDescent="0.35">
      <c r="B15032" s="752" t="s">
        <v>1700</v>
      </c>
      <c r="C15032" s="752">
        <v>6488</v>
      </c>
      <c r="D15032" s="343" t="s">
        <v>2930</v>
      </c>
      <c r="E15032" s="752" t="s">
        <v>446</v>
      </c>
      <c r="F15032" s="752" t="s">
        <v>1698</v>
      </c>
    </row>
    <row r="15033" spans="2:6" x14ac:dyDescent="0.35">
      <c r="B15033" s="752" t="s">
        <v>1700</v>
      </c>
      <c r="C15033" s="752">
        <v>6489</v>
      </c>
      <c r="D15033" s="343" t="s">
        <v>2929</v>
      </c>
      <c r="E15033" s="752" t="s">
        <v>446</v>
      </c>
      <c r="F15033" s="752" t="s">
        <v>1698</v>
      </c>
    </row>
    <row r="15034" spans="2:6" x14ac:dyDescent="0.35">
      <c r="B15034" s="752" t="s">
        <v>1700</v>
      </c>
      <c r="C15034" s="752">
        <v>6489</v>
      </c>
      <c r="D15034" s="343" t="s">
        <v>2928</v>
      </c>
      <c r="E15034" s="752" t="s">
        <v>446</v>
      </c>
      <c r="F15034" s="752" t="s">
        <v>1698</v>
      </c>
    </row>
    <row r="15035" spans="2:6" x14ac:dyDescent="0.35">
      <c r="B15035" s="752" t="s">
        <v>1700</v>
      </c>
      <c r="C15035" s="752">
        <v>6489</v>
      </c>
      <c r="D15035" s="343" t="s">
        <v>2927</v>
      </c>
      <c r="E15035" s="752" t="s">
        <v>446</v>
      </c>
      <c r="F15035" s="752" t="s">
        <v>1698</v>
      </c>
    </row>
    <row r="15036" spans="2:6" x14ac:dyDescent="0.35">
      <c r="B15036" s="752" t="s">
        <v>1700</v>
      </c>
      <c r="C15036" s="752">
        <v>6490</v>
      </c>
      <c r="D15036" s="343" t="s">
        <v>2926</v>
      </c>
      <c r="E15036" s="752" t="s">
        <v>446</v>
      </c>
      <c r="F15036" s="752" t="s">
        <v>1698</v>
      </c>
    </row>
    <row r="15037" spans="2:6" x14ac:dyDescent="0.35">
      <c r="B15037" s="752" t="s">
        <v>1700</v>
      </c>
      <c r="C15037" s="752">
        <v>6490</v>
      </c>
      <c r="D15037" s="343" t="s">
        <v>2925</v>
      </c>
      <c r="E15037" s="752" t="s">
        <v>446</v>
      </c>
      <c r="F15037" s="752" t="s">
        <v>1698</v>
      </c>
    </row>
    <row r="15038" spans="2:6" x14ac:dyDescent="0.35">
      <c r="B15038" s="752" t="s">
        <v>1700</v>
      </c>
      <c r="C15038" s="752">
        <v>6490</v>
      </c>
      <c r="D15038" s="343" t="s">
        <v>2924</v>
      </c>
      <c r="E15038" s="752" t="s">
        <v>446</v>
      </c>
      <c r="F15038" s="752" t="s">
        <v>1698</v>
      </c>
    </row>
    <row r="15039" spans="2:6" x14ac:dyDescent="0.35">
      <c r="B15039" s="752" t="s">
        <v>1700</v>
      </c>
      <c r="C15039" s="752">
        <v>6490</v>
      </c>
      <c r="D15039" s="343" t="s">
        <v>2923</v>
      </c>
      <c r="E15039" s="752" t="s">
        <v>446</v>
      </c>
      <c r="F15039" s="752" t="s">
        <v>1698</v>
      </c>
    </row>
    <row r="15040" spans="2:6" x14ac:dyDescent="0.35">
      <c r="B15040" s="752" t="s">
        <v>1700</v>
      </c>
      <c r="C15040" s="752">
        <v>6490</v>
      </c>
      <c r="D15040" s="343" t="s">
        <v>2922</v>
      </c>
      <c r="E15040" s="752" t="s">
        <v>446</v>
      </c>
      <c r="F15040" s="752" t="s">
        <v>1698</v>
      </c>
    </row>
    <row r="15041" spans="2:6" x14ac:dyDescent="0.35">
      <c r="B15041" s="752" t="s">
        <v>1700</v>
      </c>
      <c r="C15041" s="752">
        <v>6490</v>
      </c>
      <c r="D15041" s="343" t="s">
        <v>2921</v>
      </c>
      <c r="E15041" s="752" t="s">
        <v>446</v>
      </c>
      <c r="F15041" s="752" t="s">
        <v>1698</v>
      </c>
    </row>
    <row r="15042" spans="2:6" x14ac:dyDescent="0.35">
      <c r="B15042" s="752" t="s">
        <v>1700</v>
      </c>
      <c r="C15042" s="752">
        <v>6501</v>
      </c>
      <c r="D15042" s="343" t="s">
        <v>2920</v>
      </c>
      <c r="E15042" s="752" t="s">
        <v>446</v>
      </c>
      <c r="F15042" s="752" t="s">
        <v>1698</v>
      </c>
    </row>
    <row r="15043" spans="2:6" x14ac:dyDescent="0.35">
      <c r="B15043" s="752" t="s">
        <v>1700</v>
      </c>
      <c r="C15043" s="752">
        <v>6502</v>
      </c>
      <c r="D15043" s="343" t="s">
        <v>2919</v>
      </c>
      <c r="E15043" s="752" t="s">
        <v>446</v>
      </c>
      <c r="F15043" s="752" t="s">
        <v>1698</v>
      </c>
    </row>
    <row r="15044" spans="2:6" x14ac:dyDescent="0.35">
      <c r="B15044" s="752" t="s">
        <v>1700</v>
      </c>
      <c r="C15044" s="752">
        <v>6502</v>
      </c>
      <c r="D15044" s="343" t="s">
        <v>2918</v>
      </c>
      <c r="E15044" s="752" t="s">
        <v>446</v>
      </c>
      <c r="F15044" s="752" t="s">
        <v>1698</v>
      </c>
    </row>
    <row r="15045" spans="2:6" x14ac:dyDescent="0.35">
      <c r="B15045" s="752" t="s">
        <v>1700</v>
      </c>
      <c r="C15045" s="752">
        <v>6503</v>
      </c>
      <c r="D15045" s="343" t="s">
        <v>2917</v>
      </c>
      <c r="E15045" s="752" t="s">
        <v>446</v>
      </c>
      <c r="F15045" s="752" t="s">
        <v>1698</v>
      </c>
    </row>
    <row r="15046" spans="2:6" x14ac:dyDescent="0.35">
      <c r="B15046" s="752" t="s">
        <v>1700</v>
      </c>
      <c r="C15046" s="752">
        <v>6503</v>
      </c>
      <c r="D15046" s="343" t="s">
        <v>2916</v>
      </c>
      <c r="E15046" s="752" t="s">
        <v>446</v>
      </c>
      <c r="F15046" s="752" t="s">
        <v>1698</v>
      </c>
    </row>
    <row r="15047" spans="2:6" x14ac:dyDescent="0.35">
      <c r="B15047" s="752" t="s">
        <v>1700</v>
      </c>
      <c r="C15047" s="752">
        <v>6503</v>
      </c>
      <c r="D15047" s="343" t="s">
        <v>2915</v>
      </c>
      <c r="E15047" s="752" t="s">
        <v>446</v>
      </c>
      <c r="F15047" s="752" t="s">
        <v>1698</v>
      </c>
    </row>
    <row r="15048" spans="2:6" x14ac:dyDescent="0.35">
      <c r="B15048" s="752" t="s">
        <v>1700</v>
      </c>
      <c r="C15048" s="752">
        <v>6503</v>
      </c>
      <c r="D15048" s="343" t="s">
        <v>2914</v>
      </c>
      <c r="E15048" s="752" t="s">
        <v>446</v>
      </c>
      <c r="F15048" s="752" t="s">
        <v>1698</v>
      </c>
    </row>
    <row r="15049" spans="2:6" x14ac:dyDescent="0.35">
      <c r="B15049" s="752" t="s">
        <v>1700</v>
      </c>
      <c r="C15049" s="752">
        <v>6503</v>
      </c>
      <c r="D15049" s="343" t="s">
        <v>2913</v>
      </c>
      <c r="E15049" s="752" t="s">
        <v>446</v>
      </c>
      <c r="F15049" s="752" t="s">
        <v>1698</v>
      </c>
    </row>
    <row r="15050" spans="2:6" x14ac:dyDescent="0.35">
      <c r="B15050" s="752" t="s">
        <v>1700</v>
      </c>
      <c r="C15050" s="752">
        <v>6503</v>
      </c>
      <c r="D15050" s="343" t="s">
        <v>2912</v>
      </c>
      <c r="E15050" s="752" t="s">
        <v>446</v>
      </c>
      <c r="F15050" s="752" t="s">
        <v>1698</v>
      </c>
    </row>
    <row r="15051" spans="2:6" x14ac:dyDescent="0.35">
      <c r="B15051" s="752" t="s">
        <v>1700</v>
      </c>
      <c r="C15051" s="752">
        <v>6503</v>
      </c>
      <c r="D15051" s="343" t="s">
        <v>2911</v>
      </c>
      <c r="E15051" s="752" t="s">
        <v>446</v>
      </c>
      <c r="F15051" s="752" t="s">
        <v>1698</v>
      </c>
    </row>
    <row r="15052" spans="2:6" x14ac:dyDescent="0.35">
      <c r="B15052" s="752" t="s">
        <v>1700</v>
      </c>
      <c r="C15052" s="752">
        <v>6503</v>
      </c>
      <c r="D15052" s="343" t="s">
        <v>2910</v>
      </c>
      <c r="E15052" s="752" t="s">
        <v>446</v>
      </c>
      <c r="F15052" s="752" t="s">
        <v>1698</v>
      </c>
    </row>
    <row r="15053" spans="2:6" x14ac:dyDescent="0.35">
      <c r="B15053" s="752" t="s">
        <v>1700</v>
      </c>
      <c r="C15053" s="752">
        <v>6503</v>
      </c>
      <c r="D15053" s="343" t="s">
        <v>2909</v>
      </c>
      <c r="E15053" s="752" t="s">
        <v>446</v>
      </c>
      <c r="F15053" s="752" t="s">
        <v>1698</v>
      </c>
    </row>
    <row r="15054" spans="2:6" x14ac:dyDescent="0.35">
      <c r="B15054" s="752" t="s">
        <v>1700</v>
      </c>
      <c r="C15054" s="752">
        <v>6503</v>
      </c>
      <c r="D15054" s="343" t="s">
        <v>2908</v>
      </c>
      <c r="E15054" s="752" t="s">
        <v>446</v>
      </c>
      <c r="F15054" s="752" t="s">
        <v>1698</v>
      </c>
    </row>
    <row r="15055" spans="2:6" x14ac:dyDescent="0.35">
      <c r="B15055" s="752" t="s">
        <v>1700</v>
      </c>
      <c r="C15055" s="752">
        <v>6503</v>
      </c>
      <c r="D15055" s="343" t="s">
        <v>2907</v>
      </c>
      <c r="E15055" s="752" t="s">
        <v>446</v>
      </c>
      <c r="F15055" s="752" t="s">
        <v>1698</v>
      </c>
    </row>
    <row r="15056" spans="2:6" x14ac:dyDescent="0.35">
      <c r="B15056" s="752" t="s">
        <v>1700</v>
      </c>
      <c r="C15056" s="752">
        <v>6503</v>
      </c>
      <c r="D15056" s="343" t="s">
        <v>2906</v>
      </c>
      <c r="E15056" s="752" t="s">
        <v>446</v>
      </c>
      <c r="F15056" s="752" t="s">
        <v>1698</v>
      </c>
    </row>
    <row r="15057" spans="2:6" x14ac:dyDescent="0.35">
      <c r="B15057" s="752" t="s">
        <v>1700</v>
      </c>
      <c r="C15057" s="752">
        <v>6503</v>
      </c>
      <c r="D15057" s="343" t="s">
        <v>2905</v>
      </c>
      <c r="E15057" s="752" t="s">
        <v>446</v>
      </c>
      <c r="F15057" s="752" t="s">
        <v>1698</v>
      </c>
    </row>
    <row r="15058" spans="2:6" x14ac:dyDescent="0.35">
      <c r="B15058" s="752" t="s">
        <v>1700</v>
      </c>
      <c r="C15058" s="752">
        <v>6503</v>
      </c>
      <c r="D15058" s="343" t="s">
        <v>2904</v>
      </c>
      <c r="E15058" s="752" t="s">
        <v>446</v>
      </c>
      <c r="F15058" s="752" t="s">
        <v>1698</v>
      </c>
    </row>
    <row r="15059" spans="2:6" x14ac:dyDescent="0.35">
      <c r="B15059" s="752" t="s">
        <v>1700</v>
      </c>
      <c r="C15059" s="752">
        <v>6503</v>
      </c>
      <c r="D15059" s="343" t="s">
        <v>2903</v>
      </c>
      <c r="E15059" s="752" t="s">
        <v>446</v>
      </c>
      <c r="F15059" s="752" t="s">
        <v>1698</v>
      </c>
    </row>
    <row r="15060" spans="2:6" x14ac:dyDescent="0.35">
      <c r="B15060" s="752" t="s">
        <v>1700</v>
      </c>
      <c r="C15060" s="752">
        <v>6503</v>
      </c>
      <c r="D15060" s="343" t="s">
        <v>2902</v>
      </c>
      <c r="E15060" s="752" t="s">
        <v>446</v>
      </c>
      <c r="F15060" s="752" t="s">
        <v>1698</v>
      </c>
    </row>
    <row r="15061" spans="2:6" x14ac:dyDescent="0.35">
      <c r="B15061" s="752" t="s">
        <v>1700</v>
      </c>
      <c r="C15061" s="752">
        <v>6503</v>
      </c>
      <c r="D15061" s="343" t="s">
        <v>2901</v>
      </c>
      <c r="E15061" s="752" t="s">
        <v>446</v>
      </c>
      <c r="F15061" s="752" t="s">
        <v>1698</v>
      </c>
    </row>
    <row r="15062" spans="2:6" x14ac:dyDescent="0.35">
      <c r="B15062" s="752" t="s">
        <v>1700</v>
      </c>
      <c r="C15062" s="752">
        <v>6503</v>
      </c>
      <c r="D15062" s="343" t="s">
        <v>2900</v>
      </c>
      <c r="E15062" s="752" t="s">
        <v>446</v>
      </c>
      <c r="F15062" s="752" t="s">
        <v>1698</v>
      </c>
    </row>
    <row r="15063" spans="2:6" x14ac:dyDescent="0.35">
      <c r="B15063" s="752" t="s">
        <v>1700</v>
      </c>
      <c r="C15063" s="752">
        <v>6503</v>
      </c>
      <c r="D15063" s="343" t="s">
        <v>2899</v>
      </c>
      <c r="E15063" s="752" t="s">
        <v>446</v>
      </c>
      <c r="F15063" s="752" t="s">
        <v>1698</v>
      </c>
    </row>
    <row r="15064" spans="2:6" x14ac:dyDescent="0.35">
      <c r="B15064" s="752" t="s">
        <v>1700</v>
      </c>
      <c r="C15064" s="752">
        <v>6503</v>
      </c>
      <c r="D15064" s="343" t="s">
        <v>2898</v>
      </c>
      <c r="E15064" s="752" t="s">
        <v>446</v>
      </c>
      <c r="F15064" s="752" t="s">
        <v>1698</v>
      </c>
    </row>
    <row r="15065" spans="2:6" x14ac:dyDescent="0.35">
      <c r="B15065" s="752" t="s">
        <v>1700</v>
      </c>
      <c r="C15065" s="752">
        <v>6504</v>
      </c>
      <c r="D15065" s="343" t="s">
        <v>2897</v>
      </c>
      <c r="E15065" s="752" t="s">
        <v>446</v>
      </c>
      <c r="F15065" s="752" t="s">
        <v>1698</v>
      </c>
    </row>
    <row r="15066" spans="2:6" x14ac:dyDescent="0.35">
      <c r="B15066" s="752" t="s">
        <v>1700</v>
      </c>
      <c r="C15066" s="752">
        <v>6505</v>
      </c>
      <c r="D15066" s="343" t="s">
        <v>2896</v>
      </c>
      <c r="E15066" s="752" t="s">
        <v>446</v>
      </c>
      <c r="F15066" s="752" t="s">
        <v>1698</v>
      </c>
    </row>
    <row r="15067" spans="2:6" x14ac:dyDescent="0.35">
      <c r="B15067" s="752" t="s">
        <v>1700</v>
      </c>
      <c r="C15067" s="752">
        <v>6506</v>
      </c>
      <c r="D15067" s="343" t="s">
        <v>2895</v>
      </c>
      <c r="E15067" s="752" t="s">
        <v>446</v>
      </c>
      <c r="F15067" s="752" t="s">
        <v>1698</v>
      </c>
    </row>
    <row r="15068" spans="2:6" x14ac:dyDescent="0.35">
      <c r="B15068" s="752" t="s">
        <v>1700</v>
      </c>
      <c r="C15068" s="752">
        <v>6507</v>
      </c>
      <c r="D15068" s="343" t="s">
        <v>2894</v>
      </c>
      <c r="E15068" s="752" t="s">
        <v>446</v>
      </c>
      <c r="F15068" s="752" t="s">
        <v>1698</v>
      </c>
    </row>
    <row r="15069" spans="2:6" x14ac:dyDescent="0.35">
      <c r="B15069" s="752" t="s">
        <v>1700</v>
      </c>
      <c r="C15069" s="752">
        <v>6507</v>
      </c>
      <c r="D15069" s="343" t="s">
        <v>2893</v>
      </c>
      <c r="E15069" s="752" t="s">
        <v>446</v>
      </c>
      <c r="F15069" s="752" t="s">
        <v>1698</v>
      </c>
    </row>
    <row r="15070" spans="2:6" x14ac:dyDescent="0.35">
      <c r="B15070" s="752" t="s">
        <v>1700</v>
      </c>
      <c r="C15070" s="752">
        <v>6507</v>
      </c>
      <c r="D15070" s="343" t="s">
        <v>2892</v>
      </c>
      <c r="E15070" s="752" t="s">
        <v>446</v>
      </c>
      <c r="F15070" s="752" t="s">
        <v>1698</v>
      </c>
    </row>
    <row r="15071" spans="2:6" x14ac:dyDescent="0.35">
      <c r="B15071" s="752" t="s">
        <v>1700</v>
      </c>
      <c r="C15071" s="752">
        <v>6507</v>
      </c>
      <c r="D15071" s="343" t="s">
        <v>2891</v>
      </c>
      <c r="E15071" s="752" t="s">
        <v>446</v>
      </c>
      <c r="F15071" s="752" t="s">
        <v>1698</v>
      </c>
    </row>
    <row r="15072" spans="2:6" x14ac:dyDescent="0.35">
      <c r="B15072" s="752" t="s">
        <v>1700</v>
      </c>
      <c r="C15072" s="752">
        <v>6507</v>
      </c>
      <c r="D15072" s="343" t="s">
        <v>2890</v>
      </c>
      <c r="E15072" s="752" t="s">
        <v>446</v>
      </c>
      <c r="F15072" s="752" t="s">
        <v>1698</v>
      </c>
    </row>
    <row r="15073" spans="2:6" x14ac:dyDescent="0.35">
      <c r="B15073" s="752" t="s">
        <v>1700</v>
      </c>
      <c r="C15073" s="752">
        <v>6507</v>
      </c>
      <c r="D15073" s="343" t="s">
        <v>2889</v>
      </c>
      <c r="E15073" s="752" t="s">
        <v>446</v>
      </c>
      <c r="F15073" s="752" t="s">
        <v>1698</v>
      </c>
    </row>
    <row r="15074" spans="2:6" x14ac:dyDescent="0.35">
      <c r="B15074" s="752" t="s">
        <v>1700</v>
      </c>
      <c r="C15074" s="752">
        <v>6509</v>
      </c>
      <c r="D15074" s="343" t="s">
        <v>2888</v>
      </c>
      <c r="E15074" s="752" t="s">
        <v>446</v>
      </c>
      <c r="F15074" s="752" t="s">
        <v>1698</v>
      </c>
    </row>
    <row r="15075" spans="2:6" x14ac:dyDescent="0.35">
      <c r="B15075" s="752" t="s">
        <v>1700</v>
      </c>
      <c r="C15075" s="752">
        <v>6509</v>
      </c>
      <c r="D15075" s="343" t="s">
        <v>2887</v>
      </c>
      <c r="E15075" s="752" t="s">
        <v>446</v>
      </c>
      <c r="F15075" s="752" t="s">
        <v>1698</v>
      </c>
    </row>
    <row r="15076" spans="2:6" x14ac:dyDescent="0.35">
      <c r="B15076" s="752" t="s">
        <v>1700</v>
      </c>
      <c r="C15076" s="752">
        <v>6509</v>
      </c>
      <c r="D15076" s="343" t="s">
        <v>2886</v>
      </c>
      <c r="E15076" s="752" t="s">
        <v>446</v>
      </c>
      <c r="F15076" s="752" t="s">
        <v>1698</v>
      </c>
    </row>
    <row r="15077" spans="2:6" x14ac:dyDescent="0.35">
      <c r="B15077" s="752" t="s">
        <v>1700</v>
      </c>
      <c r="C15077" s="752">
        <v>6509</v>
      </c>
      <c r="D15077" s="343" t="s">
        <v>2885</v>
      </c>
      <c r="E15077" s="752" t="s">
        <v>446</v>
      </c>
      <c r="F15077" s="752" t="s">
        <v>1698</v>
      </c>
    </row>
    <row r="15078" spans="2:6" x14ac:dyDescent="0.35">
      <c r="B15078" s="752" t="s">
        <v>1700</v>
      </c>
      <c r="C15078" s="752">
        <v>6510</v>
      </c>
      <c r="D15078" s="343" t="s">
        <v>2884</v>
      </c>
      <c r="E15078" s="752" t="s">
        <v>446</v>
      </c>
      <c r="F15078" s="752" t="s">
        <v>1698</v>
      </c>
    </row>
    <row r="15079" spans="2:6" x14ac:dyDescent="0.35">
      <c r="B15079" s="752" t="s">
        <v>1700</v>
      </c>
      <c r="C15079" s="752">
        <v>6510</v>
      </c>
      <c r="D15079" s="343" t="s">
        <v>2883</v>
      </c>
      <c r="E15079" s="752" t="s">
        <v>446</v>
      </c>
      <c r="F15079" s="752" t="s">
        <v>1698</v>
      </c>
    </row>
    <row r="15080" spans="2:6" x14ac:dyDescent="0.35">
      <c r="B15080" s="752" t="s">
        <v>1700</v>
      </c>
      <c r="C15080" s="752">
        <v>6510</v>
      </c>
      <c r="D15080" s="343" t="s">
        <v>2882</v>
      </c>
      <c r="E15080" s="752" t="s">
        <v>446</v>
      </c>
      <c r="F15080" s="752" t="s">
        <v>1698</v>
      </c>
    </row>
    <row r="15081" spans="2:6" x14ac:dyDescent="0.35">
      <c r="B15081" s="752" t="s">
        <v>1700</v>
      </c>
      <c r="C15081" s="752">
        <v>6510</v>
      </c>
      <c r="D15081" s="343" t="s">
        <v>2881</v>
      </c>
      <c r="E15081" s="752" t="s">
        <v>446</v>
      </c>
      <c r="F15081" s="752" t="s">
        <v>1698</v>
      </c>
    </row>
    <row r="15082" spans="2:6" x14ac:dyDescent="0.35">
      <c r="B15082" s="752" t="s">
        <v>1700</v>
      </c>
      <c r="C15082" s="752">
        <v>6510</v>
      </c>
      <c r="D15082" s="343" t="s">
        <v>2880</v>
      </c>
      <c r="E15082" s="752" t="s">
        <v>446</v>
      </c>
      <c r="F15082" s="752" t="s">
        <v>1698</v>
      </c>
    </row>
    <row r="15083" spans="2:6" x14ac:dyDescent="0.35">
      <c r="B15083" s="752" t="s">
        <v>1700</v>
      </c>
      <c r="C15083" s="752">
        <v>6510</v>
      </c>
      <c r="D15083" s="343" t="s">
        <v>2879</v>
      </c>
      <c r="E15083" s="752" t="s">
        <v>446</v>
      </c>
      <c r="F15083" s="752" t="s">
        <v>1698</v>
      </c>
    </row>
    <row r="15084" spans="2:6" x14ac:dyDescent="0.35">
      <c r="B15084" s="752" t="s">
        <v>1700</v>
      </c>
      <c r="C15084" s="752">
        <v>6511</v>
      </c>
      <c r="D15084" s="343" t="s">
        <v>2878</v>
      </c>
      <c r="E15084" s="752" t="s">
        <v>446</v>
      </c>
      <c r="F15084" s="752" t="s">
        <v>1711</v>
      </c>
    </row>
    <row r="15085" spans="2:6" x14ac:dyDescent="0.35">
      <c r="B15085" s="752" t="s">
        <v>1700</v>
      </c>
      <c r="C15085" s="752">
        <v>6512</v>
      </c>
      <c r="D15085" s="343" t="s">
        <v>2877</v>
      </c>
      <c r="E15085" s="752" t="s">
        <v>446</v>
      </c>
      <c r="F15085" s="752" t="s">
        <v>1698</v>
      </c>
    </row>
    <row r="15086" spans="2:6" x14ac:dyDescent="0.35">
      <c r="B15086" s="752" t="s">
        <v>1700</v>
      </c>
      <c r="C15086" s="752">
        <v>6512</v>
      </c>
      <c r="D15086" s="343" t="s">
        <v>2876</v>
      </c>
      <c r="E15086" s="752" t="s">
        <v>446</v>
      </c>
      <c r="F15086" s="752" t="s">
        <v>1698</v>
      </c>
    </row>
    <row r="15087" spans="2:6" x14ac:dyDescent="0.35">
      <c r="B15087" s="752" t="s">
        <v>1700</v>
      </c>
      <c r="C15087" s="752">
        <v>6513</v>
      </c>
      <c r="D15087" s="343" t="s">
        <v>2875</v>
      </c>
      <c r="E15087" s="752" t="s">
        <v>446</v>
      </c>
      <c r="F15087" s="752" t="s">
        <v>1698</v>
      </c>
    </row>
    <row r="15088" spans="2:6" x14ac:dyDescent="0.35">
      <c r="B15088" s="752" t="s">
        <v>1700</v>
      </c>
      <c r="C15088" s="752">
        <v>6513</v>
      </c>
      <c r="D15088" s="343" t="s">
        <v>2874</v>
      </c>
      <c r="E15088" s="752" t="s">
        <v>446</v>
      </c>
      <c r="F15088" s="752" t="s">
        <v>1698</v>
      </c>
    </row>
    <row r="15089" spans="2:6" x14ac:dyDescent="0.35">
      <c r="B15089" s="752" t="s">
        <v>1700</v>
      </c>
      <c r="C15089" s="752">
        <v>6514</v>
      </c>
      <c r="D15089" s="343" t="s">
        <v>2873</v>
      </c>
      <c r="E15089" s="752" t="s">
        <v>446</v>
      </c>
      <c r="F15089" s="752" t="s">
        <v>1698</v>
      </c>
    </row>
    <row r="15090" spans="2:6" x14ac:dyDescent="0.35">
      <c r="B15090" s="752" t="s">
        <v>1700</v>
      </c>
      <c r="C15090" s="752">
        <v>6514</v>
      </c>
      <c r="D15090" s="343" t="s">
        <v>2872</v>
      </c>
      <c r="E15090" s="752" t="s">
        <v>446</v>
      </c>
      <c r="F15090" s="752" t="s">
        <v>1698</v>
      </c>
    </row>
    <row r="15091" spans="2:6" x14ac:dyDescent="0.35">
      <c r="B15091" s="752" t="s">
        <v>1700</v>
      </c>
      <c r="C15091" s="752">
        <v>6515</v>
      </c>
      <c r="D15091" s="343" t="s">
        <v>2871</v>
      </c>
      <c r="E15091" s="752" t="s">
        <v>446</v>
      </c>
      <c r="F15091" s="752" t="s">
        <v>1698</v>
      </c>
    </row>
    <row r="15092" spans="2:6" x14ac:dyDescent="0.35">
      <c r="B15092" s="752" t="s">
        <v>1700</v>
      </c>
      <c r="C15092" s="752">
        <v>6515</v>
      </c>
      <c r="D15092" s="343" t="s">
        <v>2870</v>
      </c>
      <c r="E15092" s="752" t="s">
        <v>446</v>
      </c>
      <c r="F15092" s="752" t="s">
        <v>1698</v>
      </c>
    </row>
    <row r="15093" spans="2:6" x14ac:dyDescent="0.35">
      <c r="B15093" s="752" t="s">
        <v>1700</v>
      </c>
      <c r="C15093" s="752">
        <v>6515</v>
      </c>
      <c r="D15093" s="343" t="s">
        <v>2869</v>
      </c>
      <c r="E15093" s="752" t="s">
        <v>446</v>
      </c>
      <c r="F15093" s="752" t="s">
        <v>1698</v>
      </c>
    </row>
    <row r="15094" spans="2:6" x14ac:dyDescent="0.35">
      <c r="B15094" s="752" t="s">
        <v>1700</v>
      </c>
      <c r="C15094" s="752">
        <v>6515</v>
      </c>
      <c r="D15094" s="343" t="s">
        <v>2868</v>
      </c>
      <c r="E15094" s="752" t="s">
        <v>446</v>
      </c>
      <c r="F15094" s="752" t="s">
        <v>1698</v>
      </c>
    </row>
    <row r="15095" spans="2:6" x14ac:dyDescent="0.35">
      <c r="B15095" s="752" t="s">
        <v>1700</v>
      </c>
      <c r="C15095" s="752">
        <v>6516</v>
      </c>
      <c r="D15095" s="343" t="s">
        <v>2867</v>
      </c>
      <c r="E15095" s="752" t="s">
        <v>446</v>
      </c>
      <c r="F15095" s="752" t="s">
        <v>1711</v>
      </c>
    </row>
    <row r="15096" spans="2:6" x14ac:dyDescent="0.35">
      <c r="B15096" s="752" t="s">
        <v>1700</v>
      </c>
      <c r="C15096" s="752">
        <v>6517</v>
      </c>
      <c r="D15096" s="343" t="s">
        <v>2866</v>
      </c>
      <c r="E15096" s="752" t="s">
        <v>446</v>
      </c>
      <c r="F15096" s="752" t="s">
        <v>1698</v>
      </c>
    </row>
    <row r="15097" spans="2:6" x14ac:dyDescent="0.35">
      <c r="B15097" s="752" t="s">
        <v>1700</v>
      </c>
      <c r="C15097" s="752">
        <v>6518</v>
      </c>
      <c r="D15097" s="343" t="s">
        <v>2865</v>
      </c>
      <c r="E15097" s="752" t="s">
        <v>446</v>
      </c>
      <c r="F15097" s="752" t="s">
        <v>1698</v>
      </c>
    </row>
    <row r="15098" spans="2:6" x14ac:dyDescent="0.35">
      <c r="B15098" s="752" t="s">
        <v>1700</v>
      </c>
      <c r="C15098" s="752">
        <v>6518</v>
      </c>
      <c r="D15098" s="343" t="s">
        <v>2864</v>
      </c>
      <c r="E15098" s="752" t="s">
        <v>446</v>
      </c>
      <c r="F15098" s="752" t="s">
        <v>1698</v>
      </c>
    </row>
    <row r="15099" spans="2:6" x14ac:dyDescent="0.35">
      <c r="B15099" s="752" t="s">
        <v>1700</v>
      </c>
      <c r="C15099" s="752">
        <v>6519</v>
      </c>
      <c r="D15099" s="343" t="s">
        <v>2863</v>
      </c>
      <c r="E15099" s="752" t="s">
        <v>446</v>
      </c>
      <c r="F15099" s="752" t="s">
        <v>1698</v>
      </c>
    </row>
    <row r="15100" spans="2:6" x14ac:dyDescent="0.35">
      <c r="B15100" s="752" t="s">
        <v>1700</v>
      </c>
      <c r="C15100" s="752">
        <v>6519</v>
      </c>
      <c r="D15100" s="343" t="s">
        <v>2862</v>
      </c>
      <c r="E15100" s="752" t="s">
        <v>446</v>
      </c>
      <c r="F15100" s="752" t="s">
        <v>1698</v>
      </c>
    </row>
    <row r="15101" spans="2:6" x14ac:dyDescent="0.35">
      <c r="B15101" s="752" t="s">
        <v>1700</v>
      </c>
      <c r="C15101" s="752">
        <v>6519</v>
      </c>
      <c r="D15101" s="343" t="s">
        <v>2861</v>
      </c>
      <c r="E15101" s="752" t="s">
        <v>446</v>
      </c>
      <c r="F15101" s="752" t="s">
        <v>1698</v>
      </c>
    </row>
    <row r="15102" spans="2:6" x14ac:dyDescent="0.35">
      <c r="B15102" s="752" t="s">
        <v>1700</v>
      </c>
      <c r="C15102" s="752">
        <v>6519</v>
      </c>
      <c r="D15102" s="343" t="s">
        <v>2860</v>
      </c>
      <c r="E15102" s="752" t="s">
        <v>446</v>
      </c>
      <c r="F15102" s="752" t="s">
        <v>1698</v>
      </c>
    </row>
    <row r="15103" spans="2:6" x14ac:dyDescent="0.35">
      <c r="B15103" s="752" t="s">
        <v>1700</v>
      </c>
      <c r="C15103" s="752">
        <v>6519</v>
      </c>
      <c r="D15103" s="343" t="s">
        <v>2859</v>
      </c>
      <c r="E15103" s="752" t="s">
        <v>446</v>
      </c>
      <c r="F15103" s="752" t="s">
        <v>1698</v>
      </c>
    </row>
    <row r="15104" spans="2:6" x14ac:dyDescent="0.35">
      <c r="B15104" s="752" t="s">
        <v>1700</v>
      </c>
      <c r="C15104" s="752">
        <v>6519</v>
      </c>
      <c r="D15104" s="343" t="s">
        <v>2858</v>
      </c>
      <c r="E15104" s="752" t="s">
        <v>446</v>
      </c>
      <c r="F15104" s="752" t="s">
        <v>1698</v>
      </c>
    </row>
    <row r="15105" spans="2:6" x14ac:dyDescent="0.35">
      <c r="B15105" s="752" t="s">
        <v>1700</v>
      </c>
      <c r="C15105" s="752">
        <v>6521</v>
      </c>
      <c r="D15105" s="343" t="s">
        <v>2857</v>
      </c>
      <c r="E15105" s="752" t="s">
        <v>446</v>
      </c>
      <c r="F15105" s="752" t="s">
        <v>1698</v>
      </c>
    </row>
    <row r="15106" spans="2:6" x14ac:dyDescent="0.35">
      <c r="B15106" s="752" t="s">
        <v>1700</v>
      </c>
      <c r="C15106" s="752">
        <v>6521</v>
      </c>
      <c r="D15106" s="343" t="s">
        <v>2856</v>
      </c>
      <c r="E15106" s="752" t="s">
        <v>446</v>
      </c>
      <c r="F15106" s="752" t="s">
        <v>1698</v>
      </c>
    </row>
    <row r="15107" spans="2:6" x14ac:dyDescent="0.35">
      <c r="B15107" s="752" t="s">
        <v>1700</v>
      </c>
      <c r="C15107" s="752">
        <v>6521</v>
      </c>
      <c r="D15107" s="343" t="s">
        <v>2855</v>
      </c>
      <c r="E15107" s="752" t="s">
        <v>446</v>
      </c>
      <c r="F15107" s="752" t="s">
        <v>1698</v>
      </c>
    </row>
    <row r="15108" spans="2:6" x14ac:dyDescent="0.35">
      <c r="B15108" s="752" t="s">
        <v>1700</v>
      </c>
      <c r="C15108" s="752">
        <v>6521</v>
      </c>
      <c r="D15108" s="343" t="s">
        <v>2854</v>
      </c>
      <c r="E15108" s="752" t="s">
        <v>446</v>
      </c>
      <c r="F15108" s="752" t="s">
        <v>1698</v>
      </c>
    </row>
    <row r="15109" spans="2:6" x14ac:dyDescent="0.35">
      <c r="B15109" s="752" t="s">
        <v>1700</v>
      </c>
      <c r="C15109" s="752">
        <v>6521</v>
      </c>
      <c r="D15109" s="343" t="s">
        <v>2853</v>
      </c>
      <c r="E15109" s="752" t="s">
        <v>446</v>
      </c>
      <c r="F15109" s="752" t="s">
        <v>1698</v>
      </c>
    </row>
    <row r="15110" spans="2:6" x14ac:dyDescent="0.35">
      <c r="B15110" s="752" t="s">
        <v>1700</v>
      </c>
      <c r="C15110" s="752">
        <v>6522</v>
      </c>
      <c r="D15110" s="343" t="s">
        <v>2852</v>
      </c>
      <c r="E15110" s="752" t="s">
        <v>446</v>
      </c>
      <c r="F15110" s="752" t="s">
        <v>1698</v>
      </c>
    </row>
    <row r="15111" spans="2:6" x14ac:dyDescent="0.35">
      <c r="B15111" s="752" t="s">
        <v>1700</v>
      </c>
      <c r="C15111" s="752">
        <v>6522</v>
      </c>
      <c r="D15111" s="343" t="s">
        <v>2851</v>
      </c>
      <c r="E15111" s="752" t="s">
        <v>446</v>
      </c>
      <c r="F15111" s="752" t="s">
        <v>1698</v>
      </c>
    </row>
    <row r="15112" spans="2:6" x14ac:dyDescent="0.35">
      <c r="B15112" s="752" t="s">
        <v>1700</v>
      </c>
      <c r="C15112" s="752">
        <v>6522</v>
      </c>
      <c r="D15112" s="343" t="s">
        <v>2850</v>
      </c>
      <c r="E15112" s="752" t="s">
        <v>446</v>
      </c>
      <c r="F15112" s="752" t="s">
        <v>1698</v>
      </c>
    </row>
    <row r="15113" spans="2:6" x14ac:dyDescent="0.35">
      <c r="B15113" s="752" t="s">
        <v>1700</v>
      </c>
      <c r="C15113" s="752">
        <v>6522</v>
      </c>
      <c r="D15113" s="343" t="s">
        <v>2849</v>
      </c>
      <c r="E15113" s="752" t="s">
        <v>446</v>
      </c>
      <c r="F15113" s="752" t="s">
        <v>1698</v>
      </c>
    </row>
    <row r="15114" spans="2:6" x14ac:dyDescent="0.35">
      <c r="B15114" s="752" t="s">
        <v>1700</v>
      </c>
      <c r="C15114" s="752">
        <v>6522</v>
      </c>
      <c r="D15114" s="343" t="s">
        <v>2848</v>
      </c>
      <c r="E15114" s="752" t="s">
        <v>446</v>
      </c>
      <c r="F15114" s="752" t="s">
        <v>1698</v>
      </c>
    </row>
    <row r="15115" spans="2:6" x14ac:dyDescent="0.35">
      <c r="B15115" s="752" t="s">
        <v>1700</v>
      </c>
      <c r="C15115" s="752">
        <v>6522</v>
      </c>
      <c r="D15115" s="343" t="s">
        <v>2847</v>
      </c>
      <c r="E15115" s="752" t="s">
        <v>446</v>
      </c>
      <c r="F15115" s="752" t="s">
        <v>1698</v>
      </c>
    </row>
    <row r="15116" spans="2:6" x14ac:dyDescent="0.35">
      <c r="B15116" s="752" t="s">
        <v>1700</v>
      </c>
      <c r="C15116" s="752">
        <v>6522</v>
      </c>
      <c r="D15116" s="343" t="s">
        <v>2846</v>
      </c>
      <c r="E15116" s="752" t="s">
        <v>446</v>
      </c>
      <c r="F15116" s="752" t="s">
        <v>1698</v>
      </c>
    </row>
    <row r="15117" spans="2:6" x14ac:dyDescent="0.35">
      <c r="B15117" s="752" t="s">
        <v>1700</v>
      </c>
      <c r="C15117" s="752">
        <v>6522</v>
      </c>
      <c r="D15117" s="343" t="s">
        <v>2845</v>
      </c>
      <c r="E15117" s="752" t="s">
        <v>446</v>
      </c>
      <c r="F15117" s="752" t="s">
        <v>1698</v>
      </c>
    </row>
    <row r="15118" spans="2:6" x14ac:dyDescent="0.35">
      <c r="B15118" s="752" t="s">
        <v>1700</v>
      </c>
      <c r="C15118" s="752">
        <v>6522</v>
      </c>
      <c r="D15118" s="343" t="s">
        <v>2844</v>
      </c>
      <c r="E15118" s="752" t="s">
        <v>446</v>
      </c>
      <c r="F15118" s="752" t="s">
        <v>1698</v>
      </c>
    </row>
    <row r="15119" spans="2:6" x14ac:dyDescent="0.35">
      <c r="B15119" s="752" t="s">
        <v>1700</v>
      </c>
      <c r="C15119" s="752">
        <v>6522</v>
      </c>
      <c r="D15119" s="343" t="s">
        <v>2843</v>
      </c>
      <c r="E15119" s="752" t="s">
        <v>446</v>
      </c>
      <c r="F15119" s="752" t="s">
        <v>1698</v>
      </c>
    </row>
    <row r="15120" spans="2:6" x14ac:dyDescent="0.35">
      <c r="B15120" s="752" t="s">
        <v>1700</v>
      </c>
      <c r="C15120" s="752">
        <v>6525</v>
      </c>
      <c r="D15120" s="343" t="s">
        <v>2842</v>
      </c>
      <c r="E15120" s="752" t="s">
        <v>446</v>
      </c>
      <c r="F15120" s="752" t="s">
        <v>1698</v>
      </c>
    </row>
    <row r="15121" spans="2:6" x14ac:dyDescent="0.35">
      <c r="B15121" s="752" t="s">
        <v>1700</v>
      </c>
      <c r="C15121" s="752">
        <v>6525</v>
      </c>
      <c r="D15121" s="343" t="s">
        <v>2841</v>
      </c>
      <c r="E15121" s="752" t="s">
        <v>446</v>
      </c>
      <c r="F15121" s="752" t="s">
        <v>1698</v>
      </c>
    </row>
    <row r="15122" spans="2:6" x14ac:dyDescent="0.35">
      <c r="B15122" s="752" t="s">
        <v>1700</v>
      </c>
      <c r="C15122" s="752">
        <v>6525</v>
      </c>
      <c r="D15122" s="343" t="s">
        <v>2840</v>
      </c>
      <c r="E15122" s="752" t="s">
        <v>446</v>
      </c>
      <c r="F15122" s="752" t="s">
        <v>1698</v>
      </c>
    </row>
    <row r="15123" spans="2:6" x14ac:dyDescent="0.35">
      <c r="B15123" s="752" t="s">
        <v>1700</v>
      </c>
      <c r="C15123" s="752">
        <v>6525</v>
      </c>
      <c r="D15123" s="343" t="s">
        <v>2839</v>
      </c>
      <c r="E15123" s="752" t="s">
        <v>446</v>
      </c>
      <c r="F15123" s="752" t="s">
        <v>1698</v>
      </c>
    </row>
    <row r="15124" spans="2:6" x14ac:dyDescent="0.35">
      <c r="B15124" s="752" t="s">
        <v>1700</v>
      </c>
      <c r="C15124" s="752">
        <v>6525</v>
      </c>
      <c r="D15124" s="343" t="s">
        <v>2838</v>
      </c>
      <c r="E15124" s="752" t="s">
        <v>446</v>
      </c>
      <c r="F15124" s="752" t="s">
        <v>1698</v>
      </c>
    </row>
    <row r="15125" spans="2:6" x14ac:dyDescent="0.35">
      <c r="B15125" s="752" t="s">
        <v>1700</v>
      </c>
      <c r="C15125" s="752">
        <v>6525</v>
      </c>
      <c r="D15125" s="343" t="s">
        <v>2837</v>
      </c>
      <c r="E15125" s="752" t="s">
        <v>446</v>
      </c>
      <c r="F15125" s="752" t="s">
        <v>1698</v>
      </c>
    </row>
    <row r="15126" spans="2:6" x14ac:dyDescent="0.35">
      <c r="B15126" s="752" t="s">
        <v>1700</v>
      </c>
      <c r="C15126" s="752">
        <v>6525</v>
      </c>
      <c r="D15126" s="343" t="s">
        <v>2836</v>
      </c>
      <c r="E15126" s="752" t="s">
        <v>446</v>
      </c>
      <c r="F15126" s="752" t="s">
        <v>1698</v>
      </c>
    </row>
    <row r="15127" spans="2:6" x14ac:dyDescent="0.35">
      <c r="B15127" s="752" t="s">
        <v>1700</v>
      </c>
      <c r="C15127" s="752">
        <v>6525</v>
      </c>
      <c r="D15127" s="343" t="s">
        <v>2835</v>
      </c>
      <c r="E15127" s="752" t="s">
        <v>446</v>
      </c>
      <c r="F15127" s="752" t="s">
        <v>1698</v>
      </c>
    </row>
    <row r="15128" spans="2:6" x14ac:dyDescent="0.35">
      <c r="B15128" s="752" t="s">
        <v>1700</v>
      </c>
      <c r="C15128" s="752">
        <v>6525</v>
      </c>
      <c r="D15128" s="343" t="s">
        <v>2834</v>
      </c>
      <c r="E15128" s="752" t="s">
        <v>446</v>
      </c>
      <c r="F15128" s="752" t="s">
        <v>1698</v>
      </c>
    </row>
    <row r="15129" spans="2:6" x14ac:dyDescent="0.35">
      <c r="B15129" s="752" t="s">
        <v>1700</v>
      </c>
      <c r="C15129" s="752">
        <v>6525</v>
      </c>
      <c r="D15129" s="343" t="s">
        <v>2833</v>
      </c>
      <c r="E15129" s="752" t="s">
        <v>446</v>
      </c>
      <c r="F15129" s="752" t="s">
        <v>1698</v>
      </c>
    </row>
    <row r="15130" spans="2:6" x14ac:dyDescent="0.35">
      <c r="B15130" s="752" t="s">
        <v>1700</v>
      </c>
      <c r="C15130" s="752">
        <v>6525</v>
      </c>
      <c r="D15130" s="343" t="s">
        <v>2022</v>
      </c>
      <c r="E15130" s="752" t="s">
        <v>446</v>
      </c>
      <c r="F15130" s="752" t="s">
        <v>1698</v>
      </c>
    </row>
    <row r="15131" spans="2:6" x14ac:dyDescent="0.35">
      <c r="B15131" s="752" t="s">
        <v>1700</v>
      </c>
      <c r="C15131" s="752">
        <v>6525</v>
      </c>
      <c r="D15131" s="343" t="s">
        <v>2832</v>
      </c>
      <c r="E15131" s="752" t="s">
        <v>446</v>
      </c>
      <c r="F15131" s="752" t="s">
        <v>1698</v>
      </c>
    </row>
    <row r="15132" spans="2:6" x14ac:dyDescent="0.35">
      <c r="B15132" s="752" t="s">
        <v>1700</v>
      </c>
      <c r="C15132" s="752">
        <v>6528</v>
      </c>
      <c r="D15132" s="343" t="s">
        <v>2831</v>
      </c>
      <c r="E15132" s="752" t="s">
        <v>446</v>
      </c>
      <c r="F15132" s="752" t="s">
        <v>1698</v>
      </c>
    </row>
    <row r="15133" spans="2:6" x14ac:dyDescent="0.35">
      <c r="B15133" s="752" t="s">
        <v>1700</v>
      </c>
      <c r="C15133" s="752">
        <v>6528</v>
      </c>
      <c r="D15133" s="343" t="s">
        <v>2830</v>
      </c>
      <c r="E15133" s="752" t="s">
        <v>446</v>
      </c>
      <c r="F15133" s="752" t="s">
        <v>1698</v>
      </c>
    </row>
    <row r="15134" spans="2:6" x14ac:dyDescent="0.35">
      <c r="B15134" s="752" t="s">
        <v>1700</v>
      </c>
      <c r="C15134" s="752">
        <v>6528</v>
      </c>
      <c r="D15134" s="343" t="s">
        <v>2829</v>
      </c>
      <c r="E15134" s="752" t="s">
        <v>446</v>
      </c>
      <c r="F15134" s="752" t="s">
        <v>1698</v>
      </c>
    </row>
    <row r="15135" spans="2:6" x14ac:dyDescent="0.35">
      <c r="B15135" s="752" t="s">
        <v>1700</v>
      </c>
      <c r="C15135" s="752">
        <v>6530</v>
      </c>
      <c r="D15135" s="343" t="s">
        <v>2828</v>
      </c>
      <c r="E15135" s="752" t="s">
        <v>446</v>
      </c>
      <c r="F15135" s="752" t="s">
        <v>1711</v>
      </c>
    </row>
    <row r="15136" spans="2:6" x14ac:dyDescent="0.35">
      <c r="B15136" s="752" t="s">
        <v>1700</v>
      </c>
      <c r="C15136" s="752">
        <v>6530</v>
      </c>
      <c r="D15136" s="343" t="s">
        <v>2827</v>
      </c>
      <c r="E15136" s="752" t="s">
        <v>446</v>
      </c>
      <c r="F15136" s="752" t="s">
        <v>1711</v>
      </c>
    </row>
    <row r="15137" spans="2:6" x14ac:dyDescent="0.35">
      <c r="B15137" s="752" t="s">
        <v>1700</v>
      </c>
      <c r="C15137" s="752">
        <v>6530</v>
      </c>
      <c r="D15137" s="343" t="s">
        <v>2826</v>
      </c>
      <c r="E15137" s="752" t="s">
        <v>446</v>
      </c>
      <c r="F15137" s="752" t="s">
        <v>1711</v>
      </c>
    </row>
    <row r="15138" spans="2:6" x14ac:dyDescent="0.35">
      <c r="B15138" s="752" t="s">
        <v>1700</v>
      </c>
      <c r="C15138" s="752">
        <v>6530</v>
      </c>
      <c r="D15138" s="343" t="s">
        <v>2825</v>
      </c>
      <c r="E15138" s="752" t="s">
        <v>446</v>
      </c>
      <c r="F15138" s="752" t="s">
        <v>1711</v>
      </c>
    </row>
    <row r="15139" spans="2:6" x14ac:dyDescent="0.35">
      <c r="B15139" s="752" t="s">
        <v>1700</v>
      </c>
      <c r="C15139" s="752">
        <v>6530</v>
      </c>
      <c r="D15139" s="343" t="s">
        <v>2824</v>
      </c>
      <c r="E15139" s="752" t="s">
        <v>446</v>
      </c>
      <c r="F15139" s="752" t="s">
        <v>1711</v>
      </c>
    </row>
    <row r="15140" spans="2:6" x14ac:dyDescent="0.35">
      <c r="B15140" s="752" t="s">
        <v>1700</v>
      </c>
      <c r="C15140" s="752">
        <v>6530</v>
      </c>
      <c r="D15140" s="343" t="s">
        <v>2823</v>
      </c>
      <c r="E15140" s="752" t="s">
        <v>446</v>
      </c>
      <c r="F15140" s="752" t="s">
        <v>1711</v>
      </c>
    </row>
    <row r="15141" spans="2:6" x14ac:dyDescent="0.35">
      <c r="B15141" s="752" t="s">
        <v>1700</v>
      </c>
      <c r="C15141" s="752">
        <v>6530</v>
      </c>
      <c r="D15141" s="343" t="s">
        <v>2822</v>
      </c>
      <c r="E15141" s="752" t="s">
        <v>446</v>
      </c>
      <c r="F15141" s="752" t="s">
        <v>1711</v>
      </c>
    </row>
    <row r="15142" spans="2:6" x14ac:dyDescent="0.35">
      <c r="B15142" s="752" t="s">
        <v>1700</v>
      </c>
      <c r="C15142" s="752">
        <v>6530</v>
      </c>
      <c r="D15142" s="343" t="s">
        <v>2821</v>
      </c>
      <c r="E15142" s="752" t="s">
        <v>446</v>
      </c>
      <c r="F15142" s="752" t="s">
        <v>1711</v>
      </c>
    </row>
    <row r="15143" spans="2:6" x14ac:dyDescent="0.35">
      <c r="B15143" s="752" t="s">
        <v>1700</v>
      </c>
      <c r="C15143" s="752">
        <v>6530</v>
      </c>
      <c r="D15143" s="343" t="s">
        <v>2820</v>
      </c>
      <c r="E15143" s="752" t="s">
        <v>446</v>
      </c>
      <c r="F15143" s="752" t="s">
        <v>1711</v>
      </c>
    </row>
    <row r="15144" spans="2:6" x14ac:dyDescent="0.35">
      <c r="B15144" s="752" t="s">
        <v>1700</v>
      </c>
      <c r="C15144" s="752">
        <v>6530</v>
      </c>
      <c r="D15144" s="343" t="s">
        <v>2819</v>
      </c>
      <c r="E15144" s="752" t="s">
        <v>446</v>
      </c>
      <c r="F15144" s="752" t="s">
        <v>1711</v>
      </c>
    </row>
    <row r="15145" spans="2:6" x14ac:dyDescent="0.35">
      <c r="B15145" s="752" t="s">
        <v>1700</v>
      </c>
      <c r="C15145" s="752">
        <v>6530</v>
      </c>
      <c r="D15145" s="343" t="s">
        <v>2818</v>
      </c>
      <c r="E15145" s="752" t="s">
        <v>446</v>
      </c>
      <c r="F15145" s="752" t="s">
        <v>1711</v>
      </c>
    </row>
    <row r="15146" spans="2:6" x14ac:dyDescent="0.35">
      <c r="B15146" s="752" t="s">
        <v>1700</v>
      </c>
      <c r="C15146" s="752">
        <v>6530</v>
      </c>
      <c r="D15146" s="343" t="s">
        <v>2817</v>
      </c>
      <c r="E15146" s="752" t="s">
        <v>446</v>
      </c>
      <c r="F15146" s="752" t="s">
        <v>1711</v>
      </c>
    </row>
    <row r="15147" spans="2:6" x14ac:dyDescent="0.35">
      <c r="B15147" s="752" t="s">
        <v>1700</v>
      </c>
      <c r="C15147" s="752">
        <v>6530</v>
      </c>
      <c r="D15147" s="343" t="s">
        <v>2816</v>
      </c>
      <c r="E15147" s="752" t="s">
        <v>446</v>
      </c>
      <c r="F15147" s="752" t="s">
        <v>1711</v>
      </c>
    </row>
    <row r="15148" spans="2:6" x14ac:dyDescent="0.35">
      <c r="B15148" s="752" t="s">
        <v>1700</v>
      </c>
      <c r="C15148" s="752">
        <v>6530</v>
      </c>
      <c r="D15148" s="343" t="s">
        <v>2815</v>
      </c>
      <c r="E15148" s="752" t="s">
        <v>446</v>
      </c>
      <c r="F15148" s="752" t="s">
        <v>1711</v>
      </c>
    </row>
    <row r="15149" spans="2:6" x14ac:dyDescent="0.35">
      <c r="B15149" s="752" t="s">
        <v>1700</v>
      </c>
      <c r="C15149" s="752">
        <v>6530</v>
      </c>
      <c r="D15149" s="343" t="s">
        <v>2814</v>
      </c>
      <c r="E15149" s="752" t="s">
        <v>446</v>
      </c>
      <c r="F15149" s="752" t="s">
        <v>1711</v>
      </c>
    </row>
    <row r="15150" spans="2:6" x14ac:dyDescent="0.35">
      <c r="B15150" s="752" t="s">
        <v>1700</v>
      </c>
      <c r="C15150" s="752">
        <v>6530</v>
      </c>
      <c r="D15150" s="343" t="s">
        <v>2813</v>
      </c>
      <c r="E15150" s="752" t="s">
        <v>446</v>
      </c>
      <c r="F15150" s="752" t="s">
        <v>1711</v>
      </c>
    </row>
    <row r="15151" spans="2:6" x14ac:dyDescent="0.35">
      <c r="B15151" s="752" t="s">
        <v>1700</v>
      </c>
      <c r="C15151" s="752">
        <v>6530</v>
      </c>
      <c r="D15151" s="343" t="s">
        <v>2812</v>
      </c>
      <c r="E15151" s="752" t="s">
        <v>446</v>
      </c>
      <c r="F15151" s="752" t="s">
        <v>1711</v>
      </c>
    </row>
    <row r="15152" spans="2:6" x14ac:dyDescent="0.35">
      <c r="B15152" s="752" t="s">
        <v>1700</v>
      </c>
      <c r="C15152" s="752">
        <v>6530</v>
      </c>
      <c r="D15152" s="343" t="s">
        <v>2811</v>
      </c>
      <c r="E15152" s="752" t="s">
        <v>446</v>
      </c>
      <c r="F15152" s="752" t="s">
        <v>1711</v>
      </c>
    </row>
    <row r="15153" spans="2:6" x14ac:dyDescent="0.35">
      <c r="B15153" s="752" t="s">
        <v>1700</v>
      </c>
      <c r="C15153" s="752">
        <v>6530</v>
      </c>
      <c r="D15153" s="343" t="s">
        <v>2810</v>
      </c>
      <c r="E15153" s="752" t="s">
        <v>446</v>
      </c>
      <c r="F15153" s="752" t="s">
        <v>1711</v>
      </c>
    </row>
    <row r="15154" spans="2:6" x14ac:dyDescent="0.35">
      <c r="B15154" s="752" t="s">
        <v>1700</v>
      </c>
      <c r="C15154" s="752">
        <v>6530</v>
      </c>
      <c r="D15154" s="343" t="s">
        <v>2809</v>
      </c>
      <c r="E15154" s="752" t="s">
        <v>446</v>
      </c>
      <c r="F15154" s="752" t="s">
        <v>1711</v>
      </c>
    </row>
    <row r="15155" spans="2:6" x14ac:dyDescent="0.35">
      <c r="B15155" s="752" t="s">
        <v>1700</v>
      </c>
      <c r="C15155" s="752">
        <v>6530</v>
      </c>
      <c r="D15155" s="343" t="s">
        <v>2808</v>
      </c>
      <c r="E15155" s="752" t="s">
        <v>446</v>
      </c>
      <c r="F15155" s="752" t="s">
        <v>1711</v>
      </c>
    </row>
    <row r="15156" spans="2:6" x14ac:dyDescent="0.35">
      <c r="B15156" s="752" t="s">
        <v>1700</v>
      </c>
      <c r="C15156" s="752">
        <v>6530</v>
      </c>
      <c r="D15156" s="343" t="s">
        <v>2807</v>
      </c>
      <c r="E15156" s="752" t="s">
        <v>446</v>
      </c>
      <c r="F15156" s="752" t="s">
        <v>1711</v>
      </c>
    </row>
    <row r="15157" spans="2:6" x14ac:dyDescent="0.35">
      <c r="B15157" s="752" t="s">
        <v>1700</v>
      </c>
      <c r="C15157" s="752">
        <v>6532</v>
      </c>
      <c r="D15157" s="343" t="s">
        <v>2806</v>
      </c>
      <c r="E15157" s="752" t="s">
        <v>446</v>
      </c>
      <c r="F15157" s="752" t="s">
        <v>1698</v>
      </c>
    </row>
    <row r="15158" spans="2:6" x14ac:dyDescent="0.35">
      <c r="B15158" s="752" t="s">
        <v>1700</v>
      </c>
      <c r="C15158" s="752">
        <v>6532</v>
      </c>
      <c r="D15158" s="343" t="s">
        <v>2805</v>
      </c>
      <c r="E15158" s="752" t="s">
        <v>446</v>
      </c>
      <c r="F15158" s="752" t="s">
        <v>1698</v>
      </c>
    </row>
    <row r="15159" spans="2:6" x14ac:dyDescent="0.35">
      <c r="B15159" s="752" t="s">
        <v>1700</v>
      </c>
      <c r="C15159" s="752">
        <v>6532</v>
      </c>
      <c r="D15159" s="343" t="s">
        <v>2804</v>
      </c>
      <c r="E15159" s="752" t="s">
        <v>446</v>
      </c>
      <c r="F15159" s="752" t="s">
        <v>1698</v>
      </c>
    </row>
    <row r="15160" spans="2:6" x14ac:dyDescent="0.35">
      <c r="B15160" s="752" t="s">
        <v>1700</v>
      </c>
      <c r="C15160" s="752">
        <v>6532</v>
      </c>
      <c r="D15160" s="343" t="s">
        <v>2803</v>
      </c>
      <c r="E15160" s="752" t="s">
        <v>446</v>
      </c>
      <c r="F15160" s="752" t="s">
        <v>1698</v>
      </c>
    </row>
    <row r="15161" spans="2:6" x14ac:dyDescent="0.35">
      <c r="B15161" s="752" t="s">
        <v>1700</v>
      </c>
      <c r="C15161" s="752">
        <v>6532</v>
      </c>
      <c r="D15161" s="343" t="s">
        <v>2802</v>
      </c>
      <c r="E15161" s="752" t="s">
        <v>446</v>
      </c>
      <c r="F15161" s="752" t="s">
        <v>1698</v>
      </c>
    </row>
    <row r="15162" spans="2:6" x14ac:dyDescent="0.35">
      <c r="B15162" s="752" t="s">
        <v>1700</v>
      </c>
      <c r="C15162" s="752">
        <v>6532</v>
      </c>
      <c r="D15162" s="343" t="s">
        <v>2801</v>
      </c>
      <c r="E15162" s="752" t="s">
        <v>446</v>
      </c>
      <c r="F15162" s="752" t="s">
        <v>1698</v>
      </c>
    </row>
    <row r="15163" spans="2:6" x14ac:dyDescent="0.35">
      <c r="B15163" s="752" t="s">
        <v>1700</v>
      </c>
      <c r="C15163" s="752">
        <v>6532</v>
      </c>
      <c r="D15163" s="343" t="s">
        <v>2800</v>
      </c>
      <c r="E15163" s="752" t="s">
        <v>446</v>
      </c>
      <c r="F15163" s="752" t="s">
        <v>1711</v>
      </c>
    </row>
    <row r="15164" spans="2:6" x14ac:dyDescent="0.35">
      <c r="B15164" s="752" t="s">
        <v>1700</v>
      </c>
      <c r="C15164" s="752">
        <v>6532</v>
      </c>
      <c r="D15164" s="343" t="s">
        <v>2799</v>
      </c>
      <c r="E15164" s="752" t="s">
        <v>446</v>
      </c>
      <c r="F15164" s="752" t="s">
        <v>1698</v>
      </c>
    </row>
    <row r="15165" spans="2:6" x14ac:dyDescent="0.35">
      <c r="B15165" s="752" t="s">
        <v>1700</v>
      </c>
      <c r="C15165" s="752">
        <v>6532</v>
      </c>
      <c r="D15165" s="343" t="s">
        <v>2798</v>
      </c>
      <c r="E15165" s="752" t="s">
        <v>446</v>
      </c>
      <c r="F15165" s="752" t="s">
        <v>1698</v>
      </c>
    </row>
    <row r="15166" spans="2:6" x14ac:dyDescent="0.35">
      <c r="B15166" s="752" t="s">
        <v>1700</v>
      </c>
      <c r="C15166" s="752">
        <v>6532</v>
      </c>
      <c r="D15166" s="343" t="s">
        <v>2797</v>
      </c>
      <c r="E15166" s="752" t="s">
        <v>446</v>
      </c>
      <c r="F15166" s="752" t="s">
        <v>1698</v>
      </c>
    </row>
    <row r="15167" spans="2:6" x14ac:dyDescent="0.35">
      <c r="B15167" s="752" t="s">
        <v>1700</v>
      </c>
      <c r="C15167" s="752">
        <v>6532</v>
      </c>
      <c r="D15167" s="343" t="s">
        <v>2796</v>
      </c>
      <c r="E15167" s="752" t="s">
        <v>446</v>
      </c>
      <c r="F15167" s="752" t="s">
        <v>1698</v>
      </c>
    </row>
    <row r="15168" spans="2:6" x14ac:dyDescent="0.35">
      <c r="B15168" s="752" t="s">
        <v>1700</v>
      </c>
      <c r="C15168" s="752">
        <v>6532</v>
      </c>
      <c r="D15168" s="343" t="s">
        <v>2795</v>
      </c>
      <c r="E15168" s="752" t="s">
        <v>446</v>
      </c>
      <c r="F15168" s="752" t="s">
        <v>1698</v>
      </c>
    </row>
    <row r="15169" spans="2:6" x14ac:dyDescent="0.35">
      <c r="B15169" s="752" t="s">
        <v>1700</v>
      </c>
      <c r="C15169" s="752">
        <v>6532</v>
      </c>
      <c r="D15169" s="343" t="s">
        <v>2794</v>
      </c>
      <c r="E15169" s="752" t="s">
        <v>446</v>
      </c>
      <c r="F15169" s="752" t="s">
        <v>1698</v>
      </c>
    </row>
    <row r="15170" spans="2:6" x14ac:dyDescent="0.35">
      <c r="B15170" s="752" t="s">
        <v>1700</v>
      </c>
      <c r="C15170" s="752">
        <v>6532</v>
      </c>
      <c r="D15170" s="343" t="s">
        <v>2793</v>
      </c>
      <c r="E15170" s="752" t="s">
        <v>446</v>
      </c>
      <c r="F15170" s="752" t="s">
        <v>1711</v>
      </c>
    </row>
    <row r="15171" spans="2:6" x14ac:dyDescent="0.35">
      <c r="B15171" s="752" t="s">
        <v>1700</v>
      </c>
      <c r="C15171" s="752">
        <v>6532</v>
      </c>
      <c r="D15171" s="343" t="s">
        <v>2792</v>
      </c>
      <c r="E15171" s="752" t="s">
        <v>446</v>
      </c>
      <c r="F15171" s="752" t="s">
        <v>1698</v>
      </c>
    </row>
    <row r="15172" spans="2:6" x14ac:dyDescent="0.35">
      <c r="B15172" s="752" t="s">
        <v>1700</v>
      </c>
      <c r="C15172" s="752">
        <v>6532</v>
      </c>
      <c r="D15172" s="343" t="s">
        <v>2791</v>
      </c>
      <c r="E15172" s="752" t="s">
        <v>446</v>
      </c>
      <c r="F15172" s="752" t="s">
        <v>1698</v>
      </c>
    </row>
    <row r="15173" spans="2:6" x14ac:dyDescent="0.35">
      <c r="B15173" s="752" t="s">
        <v>1700</v>
      </c>
      <c r="C15173" s="752">
        <v>6532</v>
      </c>
      <c r="D15173" s="343" t="s">
        <v>2790</v>
      </c>
      <c r="E15173" s="752" t="s">
        <v>446</v>
      </c>
      <c r="F15173" s="752" t="s">
        <v>1698</v>
      </c>
    </row>
    <row r="15174" spans="2:6" x14ac:dyDescent="0.35">
      <c r="B15174" s="752" t="s">
        <v>1700</v>
      </c>
      <c r="C15174" s="752">
        <v>6532</v>
      </c>
      <c r="D15174" s="343" t="s">
        <v>2789</v>
      </c>
      <c r="E15174" s="752" t="s">
        <v>446</v>
      </c>
      <c r="F15174" s="752" t="s">
        <v>1698</v>
      </c>
    </row>
    <row r="15175" spans="2:6" x14ac:dyDescent="0.35">
      <c r="B15175" s="752" t="s">
        <v>1700</v>
      </c>
      <c r="C15175" s="752">
        <v>6532</v>
      </c>
      <c r="D15175" s="343" t="s">
        <v>2289</v>
      </c>
      <c r="E15175" s="752" t="s">
        <v>446</v>
      </c>
      <c r="F15175" s="752" t="s">
        <v>1698</v>
      </c>
    </row>
    <row r="15176" spans="2:6" x14ac:dyDescent="0.35">
      <c r="B15176" s="752" t="s">
        <v>1700</v>
      </c>
      <c r="C15176" s="752">
        <v>6532</v>
      </c>
      <c r="D15176" s="343" t="s">
        <v>2788</v>
      </c>
      <c r="E15176" s="752" t="s">
        <v>446</v>
      </c>
      <c r="F15176" s="752" t="s">
        <v>1698</v>
      </c>
    </row>
    <row r="15177" spans="2:6" x14ac:dyDescent="0.35">
      <c r="B15177" s="752" t="s">
        <v>1700</v>
      </c>
      <c r="C15177" s="752">
        <v>6532</v>
      </c>
      <c r="D15177" s="343" t="s">
        <v>2787</v>
      </c>
      <c r="E15177" s="752" t="s">
        <v>446</v>
      </c>
      <c r="F15177" s="752" t="s">
        <v>1698</v>
      </c>
    </row>
    <row r="15178" spans="2:6" x14ac:dyDescent="0.35">
      <c r="B15178" s="752" t="s">
        <v>1700</v>
      </c>
      <c r="C15178" s="752">
        <v>6532</v>
      </c>
      <c r="D15178" s="343" t="s">
        <v>2786</v>
      </c>
      <c r="E15178" s="752" t="s">
        <v>446</v>
      </c>
      <c r="F15178" s="752" t="s">
        <v>1698</v>
      </c>
    </row>
    <row r="15179" spans="2:6" x14ac:dyDescent="0.35">
      <c r="B15179" s="752" t="s">
        <v>1700</v>
      </c>
      <c r="C15179" s="752">
        <v>6532</v>
      </c>
      <c r="D15179" s="343" t="s">
        <v>2785</v>
      </c>
      <c r="E15179" s="752" t="s">
        <v>446</v>
      </c>
      <c r="F15179" s="752" t="s">
        <v>1698</v>
      </c>
    </row>
    <row r="15180" spans="2:6" x14ac:dyDescent="0.35">
      <c r="B15180" s="752" t="s">
        <v>1700</v>
      </c>
      <c r="C15180" s="752">
        <v>6532</v>
      </c>
      <c r="D15180" s="343" t="s">
        <v>2784</v>
      </c>
      <c r="E15180" s="752" t="s">
        <v>446</v>
      </c>
      <c r="F15180" s="752" t="s">
        <v>1698</v>
      </c>
    </row>
    <row r="15181" spans="2:6" x14ac:dyDescent="0.35">
      <c r="B15181" s="752" t="s">
        <v>1700</v>
      </c>
      <c r="C15181" s="752">
        <v>6532</v>
      </c>
      <c r="D15181" s="343" t="s">
        <v>2783</v>
      </c>
      <c r="E15181" s="752" t="s">
        <v>446</v>
      </c>
      <c r="F15181" s="752" t="s">
        <v>1698</v>
      </c>
    </row>
    <row r="15182" spans="2:6" x14ac:dyDescent="0.35">
      <c r="B15182" s="752" t="s">
        <v>1700</v>
      </c>
      <c r="C15182" s="752">
        <v>6532</v>
      </c>
      <c r="D15182" s="343" t="s">
        <v>2782</v>
      </c>
      <c r="E15182" s="752" t="s">
        <v>446</v>
      </c>
      <c r="F15182" s="752" t="s">
        <v>1698</v>
      </c>
    </row>
    <row r="15183" spans="2:6" x14ac:dyDescent="0.35">
      <c r="B15183" s="752" t="s">
        <v>1700</v>
      </c>
      <c r="C15183" s="752">
        <v>6532</v>
      </c>
      <c r="D15183" s="343" t="s">
        <v>2781</v>
      </c>
      <c r="E15183" s="752" t="s">
        <v>446</v>
      </c>
      <c r="F15183" s="752" t="s">
        <v>1698</v>
      </c>
    </row>
    <row r="15184" spans="2:6" x14ac:dyDescent="0.35">
      <c r="B15184" s="752" t="s">
        <v>1700</v>
      </c>
      <c r="C15184" s="752">
        <v>6532</v>
      </c>
      <c r="D15184" s="343" t="s">
        <v>2780</v>
      </c>
      <c r="E15184" s="752" t="s">
        <v>446</v>
      </c>
      <c r="F15184" s="752" t="s">
        <v>1698</v>
      </c>
    </row>
    <row r="15185" spans="2:6" x14ac:dyDescent="0.35">
      <c r="B15185" s="752" t="s">
        <v>1700</v>
      </c>
      <c r="C15185" s="752">
        <v>6532</v>
      </c>
      <c r="D15185" s="343" t="s">
        <v>2779</v>
      </c>
      <c r="E15185" s="752" t="s">
        <v>446</v>
      </c>
      <c r="F15185" s="752" t="s">
        <v>1698</v>
      </c>
    </row>
    <row r="15186" spans="2:6" x14ac:dyDescent="0.35">
      <c r="B15186" s="752" t="s">
        <v>1700</v>
      </c>
      <c r="C15186" s="752">
        <v>6532</v>
      </c>
      <c r="D15186" s="343" t="s">
        <v>2778</v>
      </c>
      <c r="E15186" s="752" t="s">
        <v>446</v>
      </c>
      <c r="F15186" s="752" t="s">
        <v>1698</v>
      </c>
    </row>
    <row r="15187" spans="2:6" x14ac:dyDescent="0.35">
      <c r="B15187" s="752" t="s">
        <v>1700</v>
      </c>
      <c r="C15187" s="752">
        <v>6532</v>
      </c>
      <c r="D15187" s="343" t="s">
        <v>2777</v>
      </c>
      <c r="E15187" s="752" t="s">
        <v>446</v>
      </c>
      <c r="F15187" s="752" t="s">
        <v>1698</v>
      </c>
    </row>
    <row r="15188" spans="2:6" x14ac:dyDescent="0.35">
      <c r="B15188" s="752" t="s">
        <v>1700</v>
      </c>
      <c r="C15188" s="752">
        <v>6532</v>
      </c>
      <c r="D15188" s="343" t="s">
        <v>2776</v>
      </c>
      <c r="E15188" s="752" t="s">
        <v>446</v>
      </c>
      <c r="F15188" s="752" t="s">
        <v>1698</v>
      </c>
    </row>
    <row r="15189" spans="2:6" x14ac:dyDescent="0.35">
      <c r="B15189" s="752" t="s">
        <v>1700</v>
      </c>
      <c r="C15189" s="752">
        <v>6532</v>
      </c>
      <c r="D15189" s="343" t="s">
        <v>2775</v>
      </c>
      <c r="E15189" s="752" t="s">
        <v>446</v>
      </c>
      <c r="F15189" s="752" t="s">
        <v>1698</v>
      </c>
    </row>
    <row r="15190" spans="2:6" x14ac:dyDescent="0.35">
      <c r="B15190" s="752" t="s">
        <v>1700</v>
      </c>
      <c r="C15190" s="752">
        <v>6532</v>
      </c>
      <c r="D15190" s="343" t="s">
        <v>2774</v>
      </c>
      <c r="E15190" s="752" t="s">
        <v>446</v>
      </c>
      <c r="F15190" s="752" t="s">
        <v>1698</v>
      </c>
    </row>
    <row r="15191" spans="2:6" x14ac:dyDescent="0.35">
      <c r="B15191" s="752" t="s">
        <v>1700</v>
      </c>
      <c r="C15191" s="752">
        <v>6532</v>
      </c>
      <c r="D15191" s="343" t="s">
        <v>2773</v>
      </c>
      <c r="E15191" s="752" t="s">
        <v>446</v>
      </c>
      <c r="F15191" s="752" t="s">
        <v>1698</v>
      </c>
    </row>
    <row r="15192" spans="2:6" x14ac:dyDescent="0.35">
      <c r="B15192" s="752" t="s">
        <v>1700</v>
      </c>
      <c r="C15192" s="752">
        <v>6532</v>
      </c>
      <c r="D15192" s="343" t="s">
        <v>2772</v>
      </c>
      <c r="E15192" s="752" t="s">
        <v>446</v>
      </c>
      <c r="F15192" s="752" t="s">
        <v>1698</v>
      </c>
    </row>
    <row r="15193" spans="2:6" x14ac:dyDescent="0.35">
      <c r="B15193" s="752" t="s">
        <v>1700</v>
      </c>
      <c r="C15193" s="752">
        <v>6532</v>
      </c>
      <c r="D15193" s="343" t="s">
        <v>2771</v>
      </c>
      <c r="E15193" s="752" t="s">
        <v>446</v>
      </c>
      <c r="F15193" s="752" t="s">
        <v>1698</v>
      </c>
    </row>
    <row r="15194" spans="2:6" x14ac:dyDescent="0.35">
      <c r="B15194" s="752" t="s">
        <v>1700</v>
      </c>
      <c r="C15194" s="752">
        <v>6532</v>
      </c>
      <c r="D15194" s="343" t="s">
        <v>2770</v>
      </c>
      <c r="E15194" s="752" t="s">
        <v>446</v>
      </c>
      <c r="F15194" s="752" t="s">
        <v>1698</v>
      </c>
    </row>
    <row r="15195" spans="2:6" x14ac:dyDescent="0.35">
      <c r="B15195" s="752" t="s">
        <v>1700</v>
      </c>
      <c r="C15195" s="752">
        <v>6532</v>
      </c>
      <c r="D15195" s="343" t="s">
        <v>2769</v>
      </c>
      <c r="E15195" s="752" t="s">
        <v>446</v>
      </c>
      <c r="F15195" s="752" t="s">
        <v>1698</v>
      </c>
    </row>
    <row r="15196" spans="2:6" x14ac:dyDescent="0.35">
      <c r="B15196" s="752" t="s">
        <v>1700</v>
      </c>
      <c r="C15196" s="752">
        <v>6532</v>
      </c>
      <c r="D15196" s="343" t="s">
        <v>2768</v>
      </c>
      <c r="E15196" s="752" t="s">
        <v>446</v>
      </c>
      <c r="F15196" s="752" t="s">
        <v>1698</v>
      </c>
    </row>
    <row r="15197" spans="2:6" x14ac:dyDescent="0.35">
      <c r="B15197" s="752" t="s">
        <v>1700</v>
      </c>
      <c r="C15197" s="752">
        <v>6532</v>
      </c>
      <c r="D15197" s="343" t="s">
        <v>2767</v>
      </c>
      <c r="E15197" s="752" t="s">
        <v>446</v>
      </c>
      <c r="F15197" s="752" t="s">
        <v>1698</v>
      </c>
    </row>
    <row r="15198" spans="2:6" x14ac:dyDescent="0.35">
      <c r="B15198" s="752" t="s">
        <v>1700</v>
      </c>
      <c r="C15198" s="752">
        <v>6532</v>
      </c>
      <c r="D15198" s="343" t="s">
        <v>2766</v>
      </c>
      <c r="E15198" s="752" t="s">
        <v>446</v>
      </c>
      <c r="F15198" s="752" t="s">
        <v>1698</v>
      </c>
    </row>
    <row r="15199" spans="2:6" x14ac:dyDescent="0.35">
      <c r="B15199" s="752" t="s">
        <v>1700</v>
      </c>
      <c r="C15199" s="752">
        <v>6532</v>
      </c>
      <c r="D15199" s="343" t="s">
        <v>2765</v>
      </c>
      <c r="E15199" s="752" t="s">
        <v>446</v>
      </c>
      <c r="F15199" s="752" t="s">
        <v>1698</v>
      </c>
    </row>
    <row r="15200" spans="2:6" x14ac:dyDescent="0.35">
      <c r="B15200" s="752" t="s">
        <v>1700</v>
      </c>
      <c r="C15200" s="752">
        <v>6532</v>
      </c>
      <c r="D15200" s="343" t="s">
        <v>2764</v>
      </c>
      <c r="E15200" s="752" t="s">
        <v>446</v>
      </c>
      <c r="F15200" s="752" t="s">
        <v>1698</v>
      </c>
    </row>
    <row r="15201" spans="2:6" x14ac:dyDescent="0.35">
      <c r="B15201" s="752" t="s">
        <v>1700</v>
      </c>
      <c r="C15201" s="752">
        <v>6532</v>
      </c>
      <c r="D15201" s="343" t="s">
        <v>2763</v>
      </c>
      <c r="E15201" s="752" t="s">
        <v>446</v>
      </c>
      <c r="F15201" s="752" t="s">
        <v>1698</v>
      </c>
    </row>
    <row r="15202" spans="2:6" x14ac:dyDescent="0.35">
      <c r="B15202" s="752" t="s">
        <v>1700</v>
      </c>
      <c r="C15202" s="752">
        <v>6532</v>
      </c>
      <c r="D15202" s="343" t="s">
        <v>2762</v>
      </c>
      <c r="E15202" s="752" t="s">
        <v>446</v>
      </c>
      <c r="F15202" s="752" t="s">
        <v>1698</v>
      </c>
    </row>
    <row r="15203" spans="2:6" x14ac:dyDescent="0.35">
      <c r="B15203" s="752" t="s">
        <v>1700</v>
      </c>
      <c r="C15203" s="752">
        <v>6532</v>
      </c>
      <c r="D15203" s="343" t="s">
        <v>2761</v>
      </c>
      <c r="E15203" s="752" t="s">
        <v>446</v>
      </c>
      <c r="F15203" s="752" t="s">
        <v>1698</v>
      </c>
    </row>
    <row r="15204" spans="2:6" x14ac:dyDescent="0.35">
      <c r="B15204" s="752" t="s">
        <v>1700</v>
      </c>
      <c r="C15204" s="752">
        <v>6532</v>
      </c>
      <c r="D15204" s="343" t="s">
        <v>2760</v>
      </c>
      <c r="E15204" s="752" t="s">
        <v>446</v>
      </c>
      <c r="F15204" s="752" t="s">
        <v>1698</v>
      </c>
    </row>
    <row r="15205" spans="2:6" x14ac:dyDescent="0.35">
      <c r="B15205" s="752" t="s">
        <v>1700</v>
      </c>
      <c r="C15205" s="752">
        <v>6532</v>
      </c>
      <c r="D15205" s="343" t="s">
        <v>2759</v>
      </c>
      <c r="E15205" s="752" t="s">
        <v>446</v>
      </c>
      <c r="F15205" s="752" t="s">
        <v>1698</v>
      </c>
    </row>
    <row r="15206" spans="2:6" x14ac:dyDescent="0.35">
      <c r="B15206" s="752" t="s">
        <v>1700</v>
      </c>
      <c r="C15206" s="752">
        <v>6532</v>
      </c>
      <c r="D15206" s="343" t="s">
        <v>2758</v>
      </c>
      <c r="E15206" s="752" t="s">
        <v>446</v>
      </c>
      <c r="F15206" s="752" t="s">
        <v>1698</v>
      </c>
    </row>
    <row r="15207" spans="2:6" x14ac:dyDescent="0.35">
      <c r="B15207" s="752" t="s">
        <v>1700</v>
      </c>
      <c r="C15207" s="752">
        <v>6532</v>
      </c>
      <c r="D15207" s="343" t="s">
        <v>2757</v>
      </c>
      <c r="E15207" s="752" t="s">
        <v>446</v>
      </c>
      <c r="F15207" s="752" t="s">
        <v>1698</v>
      </c>
    </row>
    <row r="15208" spans="2:6" x14ac:dyDescent="0.35">
      <c r="B15208" s="752" t="s">
        <v>1700</v>
      </c>
      <c r="C15208" s="752">
        <v>6532</v>
      </c>
      <c r="D15208" s="343" t="s">
        <v>2756</v>
      </c>
      <c r="E15208" s="752" t="s">
        <v>446</v>
      </c>
      <c r="F15208" s="752" t="s">
        <v>1698</v>
      </c>
    </row>
    <row r="15209" spans="2:6" x14ac:dyDescent="0.35">
      <c r="B15209" s="752" t="s">
        <v>1700</v>
      </c>
      <c r="C15209" s="752">
        <v>6532</v>
      </c>
      <c r="D15209" s="343" t="s">
        <v>2755</v>
      </c>
      <c r="E15209" s="752" t="s">
        <v>446</v>
      </c>
      <c r="F15209" s="752" t="s">
        <v>1698</v>
      </c>
    </row>
    <row r="15210" spans="2:6" x14ac:dyDescent="0.35">
      <c r="B15210" s="752" t="s">
        <v>1700</v>
      </c>
      <c r="C15210" s="752">
        <v>6532</v>
      </c>
      <c r="D15210" s="343" t="s">
        <v>2754</v>
      </c>
      <c r="E15210" s="752" t="s">
        <v>446</v>
      </c>
      <c r="F15210" s="752" t="s">
        <v>1698</v>
      </c>
    </row>
    <row r="15211" spans="2:6" x14ac:dyDescent="0.35">
      <c r="B15211" s="752" t="s">
        <v>1700</v>
      </c>
      <c r="C15211" s="752">
        <v>6532</v>
      </c>
      <c r="D15211" s="343" t="s">
        <v>2753</v>
      </c>
      <c r="E15211" s="752" t="s">
        <v>446</v>
      </c>
      <c r="F15211" s="752" t="s">
        <v>1698</v>
      </c>
    </row>
    <row r="15212" spans="2:6" x14ac:dyDescent="0.35">
      <c r="B15212" s="752" t="s">
        <v>1700</v>
      </c>
      <c r="C15212" s="752">
        <v>6532</v>
      </c>
      <c r="D15212" s="343" t="s">
        <v>2752</v>
      </c>
      <c r="E15212" s="752" t="s">
        <v>446</v>
      </c>
      <c r="F15212" s="752" t="s">
        <v>1698</v>
      </c>
    </row>
    <row r="15213" spans="2:6" x14ac:dyDescent="0.35">
      <c r="B15213" s="752" t="s">
        <v>1700</v>
      </c>
      <c r="C15213" s="752">
        <v>6532</v>
      </c>
      <c r="D15213" s="343" t="s">
        <v>2751</v>
      </c>
      <c r="E15213" s="752" t="s">
        <v>446</v>
      </c>
      <c r="F15213" s="752" t="s">
        <v>1698</v>
      </c>
    </row>
    <row r="15214" spans="2:6" x14ac:dyDescent="0.35">
      <c r="B15214" s="752" t="s">
        <v>1700</v>
      </c>
      <c r="C15214" s="752">
        <v>6532</v>
      </c>
      <c r="D15214" s="343" t="s">
        <v>2750</v>
      </c>
      <c r="E15214" s="752" t="s">
        <v>446</v>
      </c>
      <c r="F15214" s="752" t="s">
        <v>1698</v>
      </c>
    </row>
    <row r="15215" spans="2:6" x14ac:dyDescent="0.35">
      <c r="B15215" s="752" t="s">
        <v>1700</v>
      </c>
      <c r="C15215" s="752">
        <v>6532</v>
      </c>
      <c r="D15215" s="343" t="s">
        <v>2749</v>
      </c>
      <c r="E15215" s="752" t="s">
        <v>446</v>
      </c>
      <c r="F15215" s="752" t="s">
        <v>1698</v>
      </c>
    </row>
    <row r="15216" spans="2:6" x14ac:dyDescent="0.35">
      <c r="B15216" s="752" t="s">
        <v>1700</v>
      </c>
      <c r="C15216" s="752">
        <v>6535</v>
      </c>
      <c r="D15216" s="343" t="s">
        <v>2748</v>
      </c>
      <c r="E15216" s="752" t="s">
        <v>446</v>
      </c>
      <c r="F15216" s="752" t="s">
        <v>1698</v>
      </c>
    </row>
    <row r="15217" spans="2:6" x14ac:dyDescent="0.35">
      <c r="B15217" s="752" t="s">
        <v>1700</v>
      </c>
      <c r="C15217" s="752">
        <v>6535</v>
      </c>
      <c r="D15217" s="343" t="s">
        <v>2747</v>
      </c>
      <c r="E15217" s="752" t="s">
        <v>446</v>
      </c>
      <c r="F15217" s="752" t="s">
        <v>1698</v>
      </c>
    </row>
    <row r="15218" spans="2:6" x14ac:dyDescent="0.35">
      <c r="B15218" s="752" t="s">
        <v>1700</v>
      </c>
      <c r="C15218" s="752">
        <v>6535</v>
      </c>
      <c r="D15218" s="343" t="s">
        <v>2746</v>
      </c>
      <c r="E15218" s="752" t="s">
        <v>446</v>
      </c>
      <c r="F15218" s="752" t="s">
        <v>1698</v>
      </c>
    </row>
    <row r="15219" spans="2:6" x14ac:dyDescent="0.35">
      <c r="B15219" s="752" t="s">
        <v>1700</v>
      </c>
      <c r="C15219" s="752">
        <v>6535</v>
      </c>
      <c r="D15219" s="343" t="s">
        <v>2745</v>
      </c>
      <c r="E15219" s="752" t="s">
        <v>446</v>
      </c>
      <c r="F15219" s="752" t="s">
        <v>1698</v>
      </c>
    </row>
    <row r="15220" spans="2:6" x14ac:dyDescent="0.35">
      <c r="B15220" s="752" t="s">
        <v>1700</v>
      </c>
      <c r="C15220" s="752">
        <v>6535</v>
      </c>
      <c r="D15220" s="343" t="s">
        <v>2744</v>
      </c>
      <c r="E15220" s="752" t="s">
        <v>446</v>
      </c>
      <c r="F15220" s="752" t="s">
        <v>1698</v>
      </c>
    </row>
    <row r="15221" spans="2:6" x14ac:dyDescent="0.35">
      <c r="B15221" s="752" t="s">
        <v>1700</v>
      </c>
      <c r="C15221" s="752">
        <v>6535</v>
      </c>
      <c r="D15221" s="343" t="s">
        <v>2743</v>
      </c>
      <c r="E15221" s="752" t="s">
        <v>446</v>
      </c>
      <c r="F15221" s="752" t="s">
        <v>1698</v>
      </c>
    </row>
    <row r="15222" spans="2:6" x14ac:dyDescent="0.35">
      <c r="B15222" s="752" t="s">
        <v>1700</v>
      </c>
      <c r="C15222" s="752">
        <v>6535</v>
      </c>
      <c r="D15222" s="343" t="s">
        <v>2742</v>
      </c>
      <c r="E15222" s="752" t="s">
        <v>446</v>
      </c>
      <c r="F15222" s="752" t="s">
        <v>1698</v>
      </c>
    </row>
    <row r="15223" spans="2:6" x14ac:dyDescent="0.35">
      <c r="B15223" s="752" t="s">
        <v>1700</v>
      </c>
      <c r="C15223" s="752">
        <v>6535</v>
      </c>
      <c r="D15223" s="343" t="s">
        <v>2741</v>
      </c>
      <c r="E15223" s="752" t="s">
        <v>446</v>
      </c>
      <c r="F15223" s="752" t="s">
        <v>1698</v>
      </c>
    </row>
    <row r="15224" spans="2:6" x14ac:dyDescent="0.35">
      <c r="B15224" s="752" t="s">
        <v>1700</v>
      </c>
      <c r="C15224" s="752">
        <v>6535</v>
      </c>
      <c r="D15224" s="343" t="s">
        <v>2740</v>
      </c>
      <c r="E15224" s="752" t="s">
        <v>446</v>
      </c>
      <c r="F15224" s="752" t="s">
        <v>1698</v>
      </c>
    </row>
    <row r="15225" spans="2:6" x14ac:dyDescent="0.35">
      <c r="B15225" s="752" t="s">
        <v>1700</v>
      </c>
      <c r="C15225" s="752">
        <v>6535</v>
      </c>
      <c r="D15225" s="343" t="s">
        <v>2739</v>
      </c>
      <c r="E15225" s="752" t="s">
        <v>446</v>
      </c>
      <c r="F15225" s="752" t="s">
        <v>1698</v>
      </c>
    </row>
    <row r="15226" spans="2:6" x14ac:dyDescent="0.35">
      <c r="B15226" s="752" t="s">
        <v>1700</v>
      </c>
      <c r="C15226" s="752">
        <v>6536</v>
      </c>
      <c r="D15226" s="343" t="s">
        <v>2738</v>
      </c>
      <c r="E15226" s="752" t="s">
        <v>446</v>
      </c>
      <c r="F15226" s="752" t="s">
        <v>1698</v>
      </c>
    </row>
    <row r="15227" spans="2:6" x14ac:dyDescent="0.35">
      <c r="B15227" s="752" t="s">
        <v>1700</v>
      </c>
      <c r="C15227" s="752">
        <v>6536</v>
      </c>
      <c r="D15227" s="343" t="s">
        <v>2737</v>
      </c>
      <c r="E15227" s="752" t="s">
        <v>446</v>
      </c>
      <c r="F15227" s="752" t="s">
        <v>1698</v>
      </c>
    </row>
    <row r="15228" spans="2:6" x14ac:dyDescent="0.35">
      <c r="B15228" s="752" t="s">
        <v>1700</v>
      </c>
      <c r="C15228" s="752">
        <v>6536</v>
      </c>
      <c r="D15228" s="343" t="s">
        <v>2736</v>
      </c>
      <c r="E15228" s="752" t="s">
        <v>446</v>
      </c>
      <c r="F15228" s="752" t="s">
        <v>1698</v>
      </c>
    </row>
    <row r="15229" spans="2:6" x14ac:dyDescent="0.35">
      <c r="B15229" s="752" t="s">
        <v>1700</v>
      </c>
      <c r="C15229" s="752">
        <v>6537</v>
      </c>
      <c r="D15229" s="343" t="s">
        <v>2735</v>
      </c>
      <c r="E15229" s="752" t="s">
        <v>446</v>
      </c>
      <c r="F15229" s="752" t="s">
        <v>1698</v>
      </c>
    </row>
    <row r="15230" spans="2:6" x14ac:dyDescent="0.35">
      <c r="B15230" s="752" t="s">
        <v>1700</v>
      </c>
      <c r="C15230" s="752">
        <v>6537</v>
      </c>
      <c r="D15230" s="343" t="s">
        <v>2734</v>
      </c>
      <c r="E15230" s="752" t="s">
        <v>446</v>
      </c>
      <c r="F15230" s="752" t="s">
        <v>1698</v>
      </c>
    </row>
    <row r="15231" spans="2:6" x14ac:dyDescent="0.35">
      <c r="B15231" s="752" t="s">
        <v>1700</v>
      </c>
      <c r="C15231" s="752">
        <v>6537</v>
      </c>
      <c r="D15231" s="343" t="s">
        <v>2733</v>
      </c>
      <c r="E15231" s="752" t="s">
        <v>446</v>
      </c>
      <c r="F15231" s="752" t="s">
        <v>1698</v>
      </c>
    </row>
    <row r="15232" spans="2:6" x14ac:dyDescent="0.35">
      <c r="B15232" s="752" t="s">
        <v>1700</v>
      </c>
      <c r="C15232" s="752">
        <v>6537</v>
      </c>
      <c r="D15232" s="343" t="s">
        <v>2732</v>
      </c>
      <c r="E15232" s="752" t="s">
        <v>446</v>
      </c>
      <c r="F15232" s="752" t="s">
        <v>1698</v>
      </c>
    </row>
    <row r="15233" spans="2:6" x14ac:dyDescent="0.35">
      <c r="B15233" s="752" t="s">
        <v>1700</v>
      </c>
      <c r="C15233" s="752">
        <v>6537</v>
      </c>
      <c r="D15233" s="343" t="s">
        <v>2731</v>
      </c>
      <c r="E15233" s="752" t="s">
        <v>446</v>
      </c>
      <c r="F15233" s="752" t="s">
        <v>1698</v>
      </c>
    </row>
    <row r="15234" spans="2:6" x14ac:dyDescent="0.35">
      <c r="B15234" s="752" t="s">
        <v>1700</v>
      </c>
      <c r="C15234" s="752">
        <v>6537</v>
      </c>
      <c r="D15234" s="343" t="s">
        <v>2730</v>
      </c>
      <c r="E15234" s="752" t="s">
        <v>446</v>
      </c>
      <c r="F15234" s="752" t="s">
        <v>1698</v>
      </c>
    </row>
    <row r="15235" spans="2:6" x14ac:dyDescent="0.35">
      <c r="B15235" s="752" t="s">
        <v>1700</v>
      </c>
      <c r="C15235" s="752">
        <v>6537</v>
      </c>
      <c r="D15235" s="343" t="s">
        <v>2729</v>
      </c>
      <c r="E15235" s="752" t="s">
        <v>446</v>
      </c>
      <c r="F15235" s="752" t="s">
        <v>1698</v>
      </c>
    </row>
    <row r="15236" spans="2:6" x14ac:dyDescent="0.35">
      <c r="B15236" s="752" t="s">
        <v>1700</v>
      </c>
      <c r="C15236" s="752">
        <v>6556</v>
      </c>
      <c r="D15236" s="343" t="s">
        <v>2728</v>
      </c>
      <c r="E15236" s="752" t="s">
        <v>446</v>
      </c>
      <c r="F15236" s="752" t="s">
        <v>1698</v>
      </c>
    </row>
    <row r="15237" spans="2:6" x14ac:dyDescent="0.35">
      <c r="B15237" s="752" t="s">
        <v>1700</v>
      </c>
      <c r="C15237" s="752">
        <v>6556</v>
      </c>
      <c r="D15237" s="343" t="s">
        <v>2727</v>
      </c>
      <c r="E15237" s="752" t="s">
        <v>446</v>
      </c>
      <c r="F15237" s="752" t="s">
        <v>1711</v>
      </c>
    </row>
    <row r="15238" spans="2:6" x14ac:dyDescent="0.35">
      <c r="B15238" s="752" t="s">
        <v>1700</v>
      </c>
      <c r="C15238" s="752">
        <v>6556</v>
      </c>
      <c r="D15238" s="343" t="s">
        <v>2726</v>
      </c>
      <c r="E15238" s="752" t="s">
        <v>446</v>
      </c>
      <c r="F15238" s="752" t="s">
        <v>1698</v>
      </c>
    </row>
    <row r="15239" spans="2:6" x14ac:dyDescent="0.35">
      <c r="B15239" s="752" t="s">
        <v>1700</v>
      </c>
      <c r="C15239" s="752">
        <v>6556</v>
      </c>
      <c r="D15239" s="343" t="s">
        <v>2725</v>
      </c>
      <c r="E15239" s="752" t="s">
        <v>446</v>
      </c>
      <c r="F15239" s="752" t="s">
        <v>1698</v>
      </c>
    </row>
    <row r="15240" spans="2:6" x14ac:dyDescent="0.35">
      <c r="B15240" s="752" t="s">
        <v>1700</v>
      </c>
      <c r="C15240" s="752">
        <v>6556</v>
      </c>
      <c r="D15240" s="343" t="s">
        <v>2724</v>
      </c>
      <c r="E15240" s="752" t="s">
        <v>446</v>
      </c>
      <c r="F15240" s="752" t="s">
        <v>1698</v>
      </c>
    </row>
    <row r="15241" spans="2:6" x14ac:dyDescent="0.35">
      <c r="B15241" s="752" t="s">
        <v>1700</v>
      </c>
      <c r="C15241" s="752">
        <v>6558</v>
      </c>
      <c r="D15241" s="343" t="s">
        <v>2723</v>
      </c>
      <c r="E15241" s="752" t="s">
        <v>446</v>
      </c>
      <c r="F15241" s="752" t="s">
        <v>1711</v>
      </c>
    </row>
    <row r="15242" spans="2:6" x14ac:dyDescent="0.35">
      <c r="B15242" s="752" t="s">
        <v>1700</v>
      </c>
      <c r="C15242" s="752">
        <v>6560</v>
      </c>
      <c r="D15242" s="343" t="s">
        <v>2722</v>
      </c>
      <c r="E15242" s="752" t="s">
        <v>446</v>
      </c>
      <c r="F15242" s="752" t="s">
        <v>1698</v>
      </c>
    </row>
    <row r="15243" spans="2:6" x14ac:dyDescent="0.35">
      <c r="B15243" s="752" t="s">
        <v>1700</v>
      </c>
      <c r="C15243" s="752">
        <v>6562</v>
      </c>
      <c r="D15243" s="343" t="s">
        <v>2721</v>
      </c>
      <c r="E15243" s="752" t="s">
        <v>446</v>
      </c>
      <c r="F15243" s="752" t="s">
        <v>1698</v>
      </c>
    </row>
    <row r="15244" spans="2:6" x14ac:dyDescent="0.35">
      <c r="B15244" s="752" t="s">
        <v>1700</v>
      </c>
      <c r="C15244" s="752">
        <v>6562</v>
      </c>
      <c r="D15244" s="343" t="s">
        <v>2720</v>
      </c>
      <c r="E15244" s="752" t="s">
        <v>446</v>
      </c>
      <c r="F15244" s="752" t="s">
        <v>1698</v>
      </c>
    </row>
    <row r="15245" spans="2:6" x14ac:dyDescent="0.35">
      <c r="B15245" s="752" t="s">
        <v>1700</v>
      </c>
      <c r="C15245" s="752">
        <v>6562</v>
      </c>
      <c r="D15245" s="343" t="s">
        <v>2719</v>
      </c>
      <c r="E15245" s="752" t="s">
        <v>446</v>
      </c>
      <c r="F15245" s="752" t="s">
        <v>1698</v>
      </c>
    </row>
    <row r="15246" spans="2:6" x14ac:dyDescent="0.35">
      <c r="B15246" s="752" t="s">
        <v>1700</v>
      </c>
      <c r="C15246" s="752">
        <v>6564</v>
      </c>
      <c r="D15246" s="343" t="s">
        <v>2718</v>
      </c>
      <c r="E15246" s="752" t="s">
        <v>446</v>
      </c>
      <c r="F15246" s="752" t="s">
        <v>1698</v>
      </c>
    </row>
    <row r="15247" spans="2:6" x14ac:dyDescent="0.35">
      <c r="B15247" s="752" t="s">
        <v>1700</v>
      </c>
      <c r="C15247" s="752">
        <v>6566</v>
      </c>
      <c r="D15247" s="343" t="s">
        <v>2717</v>
      </c>
      <c r="E15247" s="752" t="s">
        <v>446</v>
      </c>
      <c r="F15247" s="752" t="s">
        <v>1698</v>
      </c>
    </row>
    <row r="15248" spans="2:6" x14ac:dyDescent="0.35">
      <c r="B15248" s="752" t="s">
        <v>1700</v>
      </c>
      <c r="C15248" s="752">
        <v>6566</v>
      </c>
      <c r="D15248" s="343" t="s">
        <v>2716</v>
      </c>
      <c r="E15248" s="752" t="s">
        <v>446</v>
      </c>
      <c r="F15248" s="752" t="s">
        <v>1698</v>
      </c>
    </row>
    <row r="15249" spans="2:9" x14ac:dyDescent="0.35">
      <c r="B15249" s="752" t="s">
        <v>1700</v>
      </c>
      <c r="C15249" s="752">
        <v>6566</v>
      </c>
      <c r="D15249" s="343" t="s">
        <v>2715</v>
      </c>
      <c r="E15249" s="752" t="s">
        <v>446</v>
      </c>
      <c r="F15249" s="752" t="s">
        <v>1698</v>
      </c>
    </row>
    <row r="15250" spans="2:9" x14ac:dyDescent="0.35">
      <c r="B15250" s="752" t="s">
        <v>1700</v>
      </c>
      <c r="C15250" s="752">
        <v>6566</v>
      </c>
      <c r="D15250" s="343" t="s">
        <v>2714</v>
      </c>
      <c r="E15250" s="752" t="s">
        <v>446</v>
      </c>
      <c r="F15250" s="752" t="s">
        <v>1698</v>
      </c>
    </row>
    <row r="15251" spans="2:9" x14ac:dyDescent="0.35">
      <c r="B15251" s="752" t="s">
        <v>1700</v>
      </c>
      <c r="C15251" s="752">
        <v>6566</v>
      </c>
      <c r="D15251" s="343" t="s">
        <v>2713</v>
      </c>
      <c r="E15251" s="752" t="s">
        <v>446</v>
      </c>
      <c r="F15251" s="752" t="s">
        <v>1698</v>
      </c>
    </row>
    <row r="15252" spans="2:9" x14ac:dyDescent="0.35">
      <c r="B15252" s="752" t="s">
        <v>1700</v>
      </c>
      <c r="C15252" s="752">
        <v>6566</v>
      </c>
      <c r="D15252" s="343" t="s">
        <v>2712</v>
      </c>
      <c r="E15252" s="752" t="s">
        <v>446</v>
      </c>
      <c r="F15252" s="752" t="s">
        <v>1698</v>
      </c>
    </row>
    <row r="15253" spans="2:9" x14ac:dyDescent="0.35">
      <c r="B15253" s="752" t="s">
        <v>1700</v>
      </c>
      <c r="C15253" s="752">
        <v>6566</v>
      </c>
      <c r="D15253" s="343" t="s">
        <v>2711</v>
      </c>
      <c r="E15253" s="752" t="s">
        <v>446</v>
      </c>
      <c r="F15253" s="752" t="s">
        <v>1698</v>
      </c>
    </row>
    <row r="15254" spans="2:9" x14ac:dyDescent="0.35">
      <c r="B15254" s="752" t="s">
        <v>1700</v>
      </c>
      <c r="C15254" s="752">
        <v>6566</v>
      </c>
      <c r="D15254" s="343" t="s">
        <v>2710</v>
      </c>
      <c r="E15254" s="752" t="s">
        <v>446</v>
      </c>
      <c r="F15254" s="752" t="s">
        <v>1698</v>
      </c>
    </row>
    <row r="15255" spans="2:9" s="757" customFormat="1" x14ac:dyDescent="0.35">
      <c r="B15255" s="752" t="s">
        <v>1700</v>
      </c>
      <c r="C15255" s="752">
        <v>6567</v>
      </c>
      <c r="D15255" s="343" t="s">
        <v>2709</v>
      </c>
      <c r="E15255" s="752" t="s">
        <v>446</v>
      </c>
      <c r="F15255" s="752" t="s">
        <v>1698</v>
      </c>
      <c r="I15255" s="758"/>
    </row>
    <row r="15256" spans="2:9" x14ac:dyDescent="0.35">
      <c r="B15256" s="752" t="s">
        <v>1700</v>
      </c>
      <c r="C15256" s="752">
        <v>6567</v>
      </c>
      <c r="D15256" s="343" t="s">
        <v>2708</v>
      </c>
      <c r="E15256" s="752" t="s">
        <v>446</v>
      </c>
      <c r="F15256" s="752" t="s">
        <v>1698</v>
      </c>
    </row>
    <row r="15257" spans="2:9" x14ac:dyDescent="0.35">
      <c r="B15257" s="752" t="s">
        <v>1700</v>
      </c>
      <c r="C15257" s="752">
        <v>6567</v>
      </c>
      <c r="D15257" s="343" t="s">
        <v>2707</v>
      </c>
      <c r="E15257" s="752" t="s">
        <v>446</v>
      </c>
      <c r="F15257" s="752" t="s">
        <v>1698</v>
      </c>
    </row>
    <row r="15258" spans="2:9" x14ac:dyDescent="0.35">
      <c r="B15258" s="752" t="s">
        <v>1700</v>
      </c>
      <c r="C15258" s="752">
        <v>6568</v>
      </c>
      <c r="D15258" s="343" t="s">
        <v>2706</v>
      </c>
      <c r="E15258" s="752" t="s">
        <v>446</v>
      </c>
      <c r="F15258" s="752" t="s">
        <v>1698</v>
      </c>
    </row>
    <row r="15259" spans="2:9" x14ac:dyDescent="0.35">
      <c r="B15259" s="752" t="s">
        <v>1700</v>
      </c>
      <c r="C15259" s="752">
        <v>6568</v>
      </c>
      <c r="D15259" s="343" t="s">
        <v>2705</v>
      </c>
      <c r="E15259" s="752" t="s">
        <v>446</v>
      </c>
      <c r="F15259" s="752" t="s">
        <v>1698</v>
      </c>
    </row>
    <row r="15260" spans="2:9" x14ac:dyDescent="0.35">
      <c r="B15260" s="752" t="s">
        <v>1700</v>
      </c>
      <c r="C15260" s="752">
        <v>6568</v>
      </c>
      <c r="D15260" s="343" t="s">
        <v>2704</v>
      </c>
      <c r="E15260" s="752" t="s">
        <v>446</v>
      </c>
      <c r="F15260" s="752" t="s">
        <v>1698</v>
      </c>
    </row>
    <row r="15261" spans="2:9" x14ac:dyDescent="0.35">
      <c r="B15261" s="752" t="s">
        <v>1700</v>
      </c>
      <c r="C15261" s="752">
        <v>6569</v>
      </c>
      <c r="D15261" s="343" t="s">
        <v>2703</v>
      </c>
      <c r="E15261" s="752" t="s">
        <v>446</v>
      </c>
      <c r="F15261" s="752" t="s">
        <v>1698</v>
      </c>
    </row>
    <row r="15262" spans="2:9" x14ac:dyDescent="0.35">
      <c r="B15262" s="752" t="s">
        <v>1700</v>
      </c>
      <c r="C15262" s="752">
        <v>6569</v>
      </c>
      <c r="D15262" s="343" t="s">
        <v>2702</v>
      </c>
      <c r="E15262" s="752" t="s">
        <v>446</v>
      </c>
      <c r="F15262" s="752" t="s">
        <v>1698</v>
      </c>
    </row>
    <row r="15263" spans="2:9" x14ac:dyDescent="0.35">
      <c r="B15263" s="752" t="s">
        <v>1700</v>
      </c>
      <c r="C15263" s="752">
        <v>6569</v>
      </c>
      <c r="D15263" s="343" t="s">
        <v>2701</v>
      </c>
      <c r="E15263" s="752" t="s">
        <v>446</v>
      </c>
      <c r="F15263" s="752" t="s">
        <v>1698</v>
      </c>
    </row>
    <row r="15264" spans="2:9" x14ac:dyDescent="0.35">
      <c r="B15264" s="752" t="s">
        <v>1700</v>
      </c>
      <c r="C15264" s="752">
        <v>6571</v>
      </c>
      <c r="D15264" s="343" t="s">
        <v>2700</v>
      </c>
      <c r="E15264" s="752" t="s">
        <v>446</v>
      </c>
      <c r="F15264" s="752" t="s">
        <v>1698</v>
      </c>
    </row>
    <row r="15265" spans="2:6" x14ac:dyDescent="0.35">
      <c r="B15265" s="752" t="s">
        <v>1700</v>
      </c>
      <c r="C15265" s="752">
        <v>6572</v>
      </c>
      <c r="D15265" s="343" t="s">
        <v>2699</v>
      </c>
      <c r="E15265" s="752" t="s">
        <v>446</v>
      </c>
      <c r="F15265" s="752" t="s">
        <v>1698</v>
      </c>
    </row>
    <row r="15266" spans="2:6" x14ac:dyDescent="0.35">
      <c r="B15266" s="752" t="s">
        <v>1700</v>
      </c>
      <c r="C15266" s="752">
        <v>6574</v>
      </c>
      <c r="D15266" s="343" t="s">
        <v>2698</v>
      </c>
      <c r="E15266" s="752" t="s">
        <v>446</v>
      </c>
      <c r="F15266" s="752" t="s">
        <v>1698</v>
      </c>
    </row>
    <row r="15267" spans="2:6" x14ac:dyDescent="0.35">
      <c r="B15267" s="752" t="s">
        <v>1700</v>
      </c>
      <c r="C15267" s="752">
        <v>6574</v>
      </c>
      <c r="D15267" s="343" t="s">
        <v>2697</v>
      </c>
      <c r="E15267" s="752" t="s">
        <v>446</v>
      </c>
      <c r="F15267" s="752" t="s">
        <v>1698</v>
      </c>
    </row>
    <row r="15268" spans="2:6" x14ac:dyDescent="0.35">
      <c r="B15268" s="752" t="s">
        <v>1700</v>
      </c>
      <c r="C15268" s="752">
        <v>6575</v>
      </c>
      <c r="D15268" s="343" t="s">
        <v>2696</v>
      </c>
      <c r="E15268" s="752" t="s">
        <v>446</v>
      </c>
      <c r="F15268" s="752" t="s">
        <v>1698</v>
      </c>
    </row>
    <row r="15269" spans="2:6" x14ac:dyDescent="0.35">
      <c r="B15269" s="752" t="s">
        <v>1700</v>
      </c>
      <c r="C15269" s="752">
        <v>6603</v>
      </c>
      <c r="D15269" s="343" t="s">
        <v>2695</v>
      </c>
      <c r="E15269" s="752" t="s">
        <v>446</v>
      </c>
      <c r="F15269" s="752" t="s">
        <v>1698</v>
      </c>
    </row>
    <row r="15270" spans="2:6" x14ac:dyDescent="0.35">
      <c r="B15270" s="752" t="s">
        <v>1700</v>
      </c>
      <c r="C15270" s="752">
        <v>6603</v>
      </c>
      <c r="D15270" s="343" t="s">
        <v>2694</v>
      </c>
      <c r="E15270" s="752" t="s">
        <v>446</v>
      </c>
      <c r="F15270" s="752" t="s">
        <v>1698</v>
      </c>
    </row>
    <row r="15271" spans="2:6" x14ac:dyDescent="0.35">
      <c r="B15271" s="752" t="s">
        <v>1700</v>
      </c>
      <c r="C15271" s="752">
        <v>6603</v>
      </c>
      <c r="D15271" s="343" t="s">
        <v>2693</v>
      </c>
      <c r="E15271" s="752" t="s">
        <v>446</v>
      </c>
      <c r="F15271" s="752" t="s">
        <v>1698</v>
      </c>
    </row>
    <row r="15272" spans="2:6" x14ac:dyDescent="0.35">
      <c r="B15272" s="752" t="s">
        <v>1700</v>
      </c>
      <c r="C15272" s="752">
        <v>6603</v>
      </c>
      <c r="D15272" s="343" t="s">
        <v>2692</v>
      </c>
      <c r="E15272" s="752" t="s">
        <v>446</v>
      </c>
      <c r="F15272" s="752" t="s">
        <v>1698</v>
      </c>
    </row>
    <row r="15273" spans="2:6" x14ac:dyDescent="0.35">
      <c r="B15273" s="752" t="s">
        <v>1700</v>
      </c>
      <c r="C15273" s="752">
        <v>6603</v>
      </c>
      <c r="D15273" s="343" t="s">
        <v>2691</v>
      </c>
      <c r="E15273" s="752" t="s">
        <v>446</v>
      </c>
      <c r="F15273" s="752" t="s">
        <v>1698</v>
      </c>
    </row>
    <row r="15274" spans="2:6" x14ac:dyDescent="0.35">
      <c r="B15274" s="752" t="s">
        <v>1700</v>
      </c>
      <c r="C15274" s="752">
        <v>6605</v>
      </c>
      <c r="D15274" s="343" t="s">
        <v>2690</v>
      </c>
      <c r="E15274" s="752" t="s">
        <v>446</v>
      </c>
      <c r="F15274" s="752" t="s">
        <v>1698</v>
      </c>
    </row>
    <row r="15275" spans="2:6" x14ac:dyDescent="0.35">
      <c r="B15275" s="752" t="s">
        <v>1700</v>
      </c>
      <c r="C15275" s="752">
        <v>6606</v>
      </c>
      <c r="D15275" s="343" t="s">
        <v>2689</v>
      </c>
      <c r="E15275" s="752" t="s">
        <v>446</v>
      </c>
      <c r="F15275" s="752" t="s">
        <v>1698</v>
      </c>
    </row>
    <row r="15276" spans="2:6" x14ac:dyDescent="0.35">
      <c r="B15276" s="752" t="s">
        <v>1700</v>
      </c>
      <c r="C15276" s="752">
        <v>6606</v>
      </c>
      <c r="D15276" s="343" t="s">
        <v>2688</v>
      </c>
      <c r="E15276" s="752" t="s">
        <v>446</v>
      </c>
      <c r="F15276" s="752" t="s">
        <v>1698</v>
      </c>
    </row>
    <row r="15277" spans="2:6" x14ac:dyDescent="0.35">
      <c r="B15277" s="752" t="s">
        <v>1700</v>
      </c>
      <c r="C15277" s="752">
        <v>6606</v>
      </c>
      <c r="D15277" s="343" t="s">
        <v>2687</v>
      </c>
      <c r="E15277" s="752" t="s">
        <v>446</v>
      </c>
      <c r="F15277" s="752" t="s">
        <v>1698</v>
      </c>
    </row>
    <row r="15278" spans="2:6" x14ac:dyDescent="0.35">
      <c r="B15278" s="752" t="s">
        <v>1700</v>
      </c>
      <c r="C15278" s="752">
        <v>6606</v>
      </c>
      <c r="D15278" s="343" t="s">
        <v>2686</v>
      </c>
      <c r="E15278" s="752" t="s">
        <v>446</v>
      </c>
      <c r="F15278" s="752" t="s">
        <v>1698</v>
      </c>
    </row>
    <row r="15279" spans="2:6" x14ac:dyDescent="0.35">
      <c r="B15279" s="752" t="s">
        <v>1700</v>
      </c>
      <c r="C15279" s="752">
        <v>6608</v>
      </c>
      <c r="D15279" s="343" t="s">
        <v>2685</v>
      </c>
      <c r="E15279" s="752" t="s">
        <v>446</v>
      </c>
      <c r="F15279" s="752" t="s">
        <v>1698</v>
      </c>
    </row>
    <row r="15280" spans="2:6" x14ac:dyDescent="0.35">
      <c r="B15280" s="752" t="s">
        <v>1700</v>
      </c>
      <c r="C15280" s="752">
        <v>6608</v>
      </c>
      <c r="D15280" s="343" t="s">
        <v>2684</v>
      </c>
      <c r="E15280" s="752" t="s">
        <v>446</v>
      </c>
      <c r="F15280" s="752" t="s">
        <v>1698</v>
      </c>
    </row>
    <row r="15281" spans="2:6" x14ac:dyDescent="0.35">
      <c r="B15281" s="752" t="s">
        <v>1700</v>
      </c>
      <c r="C15281" s="752">
        <v>6609</v>
      </c>
      <c r="D15281" s="343" t="s">
        <v>2683</v>
      </c>
      <c r="E15281" s="752" t="s">
        <v>446</v>
      </c>
      <c r="F15281" s="752" t="s">
        <v>1698</v>
      </c>
    </row>
    <row r="15282" spans="2:6" x14ac:dyDescent="0.35">
      <c r="B15282" s="752" t="s">
        <v>1700</v>
      </c>
      <c r="C15282" s="752">
        <v>6609</v>
      </c>
      <c r="D15282" s="343" t="s">
        <v>2682</v>
      </c>
      <c r="E15282" s="752" t="s">
        <v>446</v>
      </c>
      <c r="F15282" s="752" t="s">
        <v>1698</v>
      </c>
    </row>
    <row r="15283" spans="2:6" x14ac:dyDescent="0.35">
      <c r="B15283" s="752" t="s">
        <v>1700</v>
      </c>
      <c r="C15283" s="752">
        <v>6609</v>
      </c>
      <c r="D15283" s="343" t="s">
        <v>2681</v>
      </c>
      <c r="E15283" s="752" t="s">
        <v>446</v>
      </c>
      <c r="F15283" s="752" t="s">
        <v>1698</v>
      </c>
    </row>
    <row r="15284" spans="2:6" x14ac:dyDescent="0.35">
      <c r="B15284" s="752" t="s">
        <v>1700</v>
      </c>
      <c r="C15284" s="752">
        <v>6612</v>
      </c>
      <c r="D15284" s="343" t="s">
        <v>2680</v>
      </c>
      <c r="E15284" s="752" t="s">
        <v>446</v>
      </c>
      <c r="F15284" s="752" t="s">
        <v>1698</v>
      </c>
    </row>
    <row r="15285" spans="2:6" x14ac:dyDescent="0.35">
      <c r="B15285" s="752" t="s">
        <v>1700</v>
      </c>
      <c r="C15285" s="752">
        <v>6612</v>
      </c>
      <c r="D15285" s="343" t="s">
        <v>2679</v>
      </c>
      <c r="E15285" s="752" t="s">
        <v>446</v>
      </c>
      <c r="F15285" s="752" t="s">
        <v>1698</v>
      </c>
    </row>
    <row r="15286" spans="2:6" x14ac:dyDescent="0.35">
      <c r="B15286" s="752" t="s">
        <v>1700</v>
      </c>
      <c r="C15286" s="752">
        <v>6612</v>
      </c>
      <c r="D15286" s="343" t="s">
        <v>2678</v>
      </c>
      <c r="E15286" s="752" t="s">
        <v>446</v>
      </c>
      <c r="F15286" s="752" t="s">
        <v>1698</v>
      </c>
    </row>
    <row r="15287" spans="2:6" x14ac:dyDescent="0.35">
      <c r="B15287" s="752" t="s">
        <v>1700</v>
      </c>
      <c r="C15287" s="752">
        <v>6612</v>
      </c>
      <c r="D15287" s="343" t="s">
        <v>2677</v>
      </c>
      <c r="E15287" s="752" t="s">
        <v>446</v>
      </c>
      <c r="F15287" s="752" t="s">
        <v>1698</v>
      </c>
    </row>
    <row r="15288" spans="2:6" x14ac:dyDescent="0.35">
      <c r="B15288" s="752" t="s">
        <v>1700</v>
      </c>
      <c r="C15288" s="752">
        <v>6613</v>
      </c>
      <c r="D15288" s="343" t="s">
        <v>2676</v>
      </c>
      <c r="E15288" s="752" t="s">
        <v>446</v>
      </c>
      <c r="F15288" s="752" t="s">
        <v>1698</v>
      </c>
    </row>
    <row r="15289" spans="2:6" x14ac:dyDescent="0.35">
      <c r="B15289" s="752" t="s">
        <v>1700</v>
      </c>
      <c r="C15289" s="752">
        <v>6614</v>
      </c>
      <c r="D15289" s="343" t="s">
        <v>2675</v>
      </c>
      <c r="E15289" s="752" t="s">
        <v>446</v>
      </c>
      <c r="F15289" s="752" t="s">
        <v>1698</v>
      </c>
    </row>
    <row r="15290" spans="2:6" x14ac:dyDescent="0.35">
      <c r="B15290" s="752" t="s">
        <v>1700</v>
      </c>
      <c r="C15290" s="752">
        <v>6616</v>
      </c>
      <c r="D15290" s="343" t="s">
        <v>2674</v>
      </c>
      <c r="E15290" s="752" t="s">
        <v>446</v>
      </c>
      <c r="F15290" s="752" t="s">
        <v>1698</v>
      </c>
    </row>
    <row r="15291" spans="2:6" x14ac:dyDescent="0.35">
      <c r="B15291" s="752" t="s">
        <v>1700</v>
      </c>
      <c r="C15291" s="754">
        <v>6620</v>
      </c>
      <c r="D15291" s="755" t="s">
        <v>2673</v>
      </c>
      <c r="E15291" s="752" t="s">
        <v>446</v>
      </c>
      <c r="F15291" s="752" t="s">
        <v>1698</v>
      </c>
    </row>
    <row r="15292" spans="2:6" x14ac:dyDescent="0.35">
      <c r="B15292" s="752" t="s">
        <v>1700</v>
      </c>
      <c r="C15292" s="752">
        <v>6620</v>
      </c>
      <c r="D15292" s="343" t="s">
        <v>2672</v>
      </c>
      <c r="E15292" s="752" t="s">
        <v>446</v>
      </c>
      <c r="F15292" s="752" t="s">
        <v>1698</v>
      </c>
    </row>
    <row r="15293" spans="2:6" x14ac:dyDescent="0.35">
      <c r="B15293" s="752" t="s">
        <v>1700</v>
      </c>
      <c r="C15293" s="752">
        <v>6620</v>
      </c>
      <c r="D15293" s="343" t="s">
        <v>2671</v>
      </c>
      <c r="E15293" s="752" t="s">
        <v>446</v>
      </c>
      <c r="F15293" s="752" t="s">
        <v>1698</v>
      </c>
    </row>
    <row r="15294" spans="2:6" x14ac:dyDescent="0.35">
      <c r="B15294" s="752" t="s">
        <v>1700</v>
      </c>
      <c r="C15294" s="752">
        <v>6623</v>
      </c>
      <c r="D15294" s="343" t="s">
        <v>2670</v>
      </c>
      <c r="E15294" s="752" t="s">
        <v>446</v>
      </c>
      <c r="F15294" s="752" t="s">
        <v>1698</v>
      </c>
    </row>
    <row r="15295" spans="2:6" x14ac:dyDescent="0.35">
      <c r="B15295" s="752" t="s">
        <v>1700</v>
      </c>
      <c r="C15295" s="752">
        <v>6623</v>
      </c>
      <c r="D15295" s="343" t="s">
        <v>2669</v>
      </c>
      <c r="E15295" s="752" t="s">
        <v>446</v>
      </c>
      <c r="F15295" s="752" t="s">
        <v>1698</v>
      </c>
    </row>
    <row r="15296" spans="2:6" x14ac:dyDescent="0.35">
      <c r="B15296" s="752" t="s">
        <v>1700</v>
      </c>
      <c r="C15296" s="752">
        <v>6623</v>
      </c>
      <c r="D15296" s="343" t="s">
        <v>2668</v>
      </c>
      <c r="E15296" s="752" t="s">
        <v>446</v>
      </c>
      <c r="F15296" s="752" t="s">
        <v>1698</v>
      </c>
    </row>
    <row r="15297" spans="2:6" x14ac:dyDescent="0.35">
      <c r="B15297" s="752" t="s">
        <v>1700</v>
      </c>
      <c r="C15297" s="752">
        <v>6623</v>
      </c>
      <c r="D15297" s="343" t="s">
        <v>2667</v>
      </c>
      <c r="E15297" s="752" t="s">
        <v>446</v>
      </c>
      <c r="F15297" s="752" t="s">
        <v>1698</v>
      </c>
    </row>
    <row r="15298" spans="2:6" x14ac:dyDescent="0.35">
      <c r="B15298" s="752" t="s">
        <v>1700</v>
      </c>
      <c r="C15298" s="752">
        <v>6623</v>
      </c>
      <c r="D15298" s="343" t="s">
        <v>2666</v>
      </c>
      <c r="E15298" s="752" t="s">
        <v>446</v>
      </c>
      <c r="F15298" s="752" t="s">
        <v>1698</v>
      </c>
    </row>
    <row r="15299" spans="2:6" x14ac:dyDescent="0.35">
      <c r="B15299" s="752" t="s">
        <v>1700</v>
      </c>
      <c r="C15299" s="752">
        <v>6625</v>
      </c>
      <c r="D15299" s="343" t="s">
        <v>2665</v>
      </c>
      <c r="E15299" s="752" t="s">
        <v>446</v>
      </c>
      <c r="F15299" s="752" t="s">
        <v>1698</v>
      </c>
    </row>
    <row r="15300" spans="2:6" x14ac:dyDescent="0.35">
      <c r="B15300" s="752" t="s">
        <v>1700</v>
      </c>
      <c r="C15300" s="752">
        <v>6627</v>
      </c>
      <c r="D15300" s="343" t="s">
        <v>2664</v>
      </c>
      <c r="E15300" s="752" t="s">
        <v>446</v>
      </c>
      <c r="F15300" s="752" t="s">
        <v>1698</v>
      </c>
    </row>
    <row r="15301" spans="2:6" x14ac:dyDescent="0.35">
      <c r="B15301" s="752" t="s">
        <v>1700</v>
      </c>
      <c r="C15301" s="752">
        <v>6628</v>
      </c>
      <c r="D15301" s="343" t="s">
        <v>2663</v>
      </c>
      <c r="E15301" s="752" t="s">
        <v>446</v>
      </c>
      <c r="F15301" s="752" t="s">
        <v>1698</v>
      </c>
    </row>
    <row r="15302" spans="2:6" x14ac:dyDescent="0.35">
      <c r="B15302" s="752" t="s">
        <v>1700</v>
      </c>
      <c r="C15302" s="752">
        <v>6630</v>
      </c>
      <c r="D15302" s="343" t="s">
        <v>2662</v>
      </c>
      <c r="E15302" s="752" t="s">
        <v>446</v>
      </c>
      <c r="F15302" s="752" t="s">
        <v>1698</v>
      </c>
    </row>
    <row r="15303" spans="2:6" x14ac:dyDescent="0.35">
      <c r="B15303" s="752" t="s">
        <v>1700</v>
      </c>
      <c r="C15303" s="752">
        <v>6630</v>
      </c>
      <c r="D15303" s="343" t="s">
        <v>2661</v>
      </c>
      <c r="E15303" s="752" t="s">
        <v>446</v>
      </c>
      <c r="F15303" s="752" t="s">
        <v>1698</v>
      </c>
    </row>
    <row r="15304" spans="2:6" x14ac:dyDescent="0.35">
      <c r="B15304" s="752" t="s">
        <v>1700</v>
      </c>
      <c r="C15304" s="752">
        <v>6630</v>
      </c>
      <c r="D15304" s="343" t="s">
        <v>2660</v>
      </c>
      <c r="E15304" s="752" t="s">
        <v>446</v>
      </c>
      <c r="F15304" s="752" t="s">
        <v>1698</v>
      </c>
    </row>
    <row r="15305" spans="2:6" x14ac:dyDescent="0.35">
      <c r="B15305" s="752" t="s">
        <v>1700</v>
      </c>
      <c r="C15305" s="752">
        <v>6630</v>
      </c>
      <c r="D15305" s="343" t="s">
        <v>2659</v>
      </c>
      <c r="E15305" s="752" t="s">
        <v>446</v>
      </c>
      <c r="F15305" s="752" t="s">
        <v>1698</v>
      </c>
    </row>
    <row r="15306" spans="2:6" x14ac:dyDescent="0.35">
      <c r="B15306" s="752" t="s">
        <v>1700</v>
      </c>
      <c r="C15306" s="752">
        <v>6630</v>
      </c>
      <c r="D15306" s="343" t="s">
        <v>2658</v>
      </c>
      <c r="E15306" s="752" t="s">
        <v>446</v>
      </c>
      <c r="F15306" s="752" t="s">
        <v>1698</v>
      </c>
    </row>
    <row r="15307" spans="2:6" x14ac:dyDescent="0.35">
      <c r="B15307" s="752" t="s">
        <v>1700</v>
      </c>
      <c r="C15307" s="752">
        <v>6630</v>
      </c>
      <c r="D15307" s="343" t="s">
        <v>2657</v>
      </c>
      <c r="E15307" s="752" t="s">
        <v>446</v>
      </c>
      <c r="F15307" s="752" t="s">
        <v>1698</v>
      </c>
    </row>
    <row r="15308" spans="2:6" x14ac:dyDescent="0.35">
      <c r="B15308" s="752" t="s">
        <v>1700</v>
      </c>
      <c r="C15308" s="752">
        <v>6630</v>
      </c>
      <c r="D15308" s="343" t="s">
        <v>2656</v>
      </c>
      <c r="E15308" s="752" t="s">
        <v>446</v>
      </c>
      <c r="F15308" s="752" t="s">
        <v>1698</v>
      </c>
    </row>
    <row r="15309" spans="2:6" x14ac:dyDescent="0.35">
      <c r="B15309" s="752" t="s">
        <v>1700</v>
      </c>
      <c r="C15309" s="752">
        <v>6630</v>
      </c>
      <c r="D15309" s="343" t="s">
        <v>2655</v>
      </c>
      <c r="E15309" s="752" t="s">
        <v>446</v>
      </c>
      <c r="F15309" s="752" t="s">
        <v>1698</v>
      </c>
    </row>
    <row r="15310" spans="2:6" x14ac:dyDescent="0.35">
      <c r="B15310" s="752" t="s">
        <v>1700</v>
      </c>
      <c r="C15310" s="752">
        <v>6631</v>
      </c>
      <c r="D15310" s="343" t="s">
        <v>2654</v>
      </c>
      <c r="E15310" s="752" t="s">
        <v>446</v>
      </c>
      <c r="F15310" s="752" t="s">
        <v>1698</v>
      </c>
    </row>
    <row r="15311" spans="2:6" x14ac:dyDescent="0.35">
      <c r="B15311" s="752" t="s">
        <v>1700</v>
      </c>
      <c r="C15311" s="752">
        <v>6632</v>
      </c>
      <c r="D15311" s="343" t="s">
        <v>2653</v>
      </c>
      <c r="E15311" s="752" t="s">
        <v>446</v>
      </c>
      <c r="F15311" s="752" t="s">
        <v>1698</v>
      </c>
    </row>
    <row r="15312" spans="2:6" x14ac:dyDescent="0.35">
      <c r="B15312" s="752" t="s">
        <v>1700</v>
      </c>
      <c r="C15312" s="752">
        <v>6632</v>
      </c>
      <c r="D15312" s="343" t="s">
        <v>2652</v>
      </c>
      <c r="E15312" s="752" t="s">
        <v>446</v>
      </c>
      <c r="F15312" s="752" t="s">
        <v>1698</v>
      </c>
    </row>
    <row r="15313" spans="2:6" x14ac:dyDescent="0.35">
      <c r="B15313" s="752" t="s">
        <v>1700</v>
      </c>
      <c r="C15313" s="752">
        <v>6635</v>
      </c>
      <c r="D15313" s="343" t="s">
        <v>2651</v>
      </c>
      <c r="E15313" s="752" t="s">
        <v>446</v>
      </c>
      <c r="F15313" s="752" t="s">
        <v>1698</v>
      </c>
    </row>
    <row r="15314" spans="2:6" x14ac:dyDescent="0.35">
      <c r="B15314" s="752" t="s">
        <v>1700</v>
      </c>
      <c r="C15314" s="752">
        <v>6635</v>
      </c>
      <c r="D15314" s="343" t="s">
        <v>2650</v>
      </c>
      <c r="E15314" s="752" t="s">
        <v>446</v>
      </c>
      <c r="F15314" s="752" t="s">
        <v>1698</v>
      </c>
    </row>
    <row r="15315" spans="2:6" x14ac:dyDescent="0.35">
      <c r="B15315" s="752" t="s">
        <v>1700</v>
      </c>
      <c r="C15315" s="752">
        <v>6638</v>
      </c>
      <c r="D15315" s="343" t="s">
        <v>2649</v>
      </c>
      <c r="E15315" s="752" t="s">
        <v>446</v>
      </c>
      <c r="F15315" s="752" t="s">
        <v>1698</v>
      </c>
    </row>
    <row r="15316" spans="2:6" x14ac:dyDescent="0.35">
      <c r="B15316" s="752" t="s">
        <v>1700</v>
      </c>
      <c r="C15316" s="752">
        <v>6638</v>
      </c>
      <c r="D15316" s="343" t="s">
        <v>2648</v>
      </c>
      <c r="E15316" s="752" t="s">
        <v>446</v>
      </c>
      <c r="F15316" s="752" t="s">
        <v>1698</v>
      </c>
    </row>
    <row r="15317" spans="2:6" x14ac:dyDescent="0.35">
      <c r="B15317" s="752" t="s">
        <v>1700</v>
      </c>
      <c r="C15317" s="752">
        <v>6638</v>
      </c>
      <c r="D15317" s="343" t="s">
        <v>2647</v>
      </c>
      <c r="E15317" s="752" t="s">
        <v>446</v>
      </c>
      <c r="F15317" s="752" t="s">
        <v>1698</v>
      </c>
    </row>
    <row r="15318" spans="2:6" x14ac:dyDescent="0.35">
      <c r="B15318" s="752" t="s">
        <v>1700</v>
      </c>
      <c r="C15318" s="752">
        <v>6638</v>
      </c>
      <c r="D15318" s="343" t="s">
        <v>2646</v>
      </c>
      <c r="E15318" s="752" t="s">
        <v>446</v>
      </c>
      <c r="F15318" s="752" t="s">
        <v>1698</v>
      </c>
    </row>
    <row r="15319" spans="2:6" x14ac:dyDescent="0.35">
      <c r="B15319" s="752" t="s">
        <v>1700</v>
      </c>
      <c r="C15319" s="752">
        <v>6639</v>
      </c>
      <c r="D15319" s="343" t="s">
        <v>2645</v>
      </c>
      <c r="E15319" s="752" t="s">
        <v>446</v>
      </c>
      <c r="F15319" s="752" t="s">
        <v>1698</v>
      </c>
    </row>
    <row r="15320" spans="2:6" x14ac:dyDescent="0.35">
      <c r="B15320" s="752" t="s">
        <v>1700</v>
      </c>
      <c r="C15320" s="752">
        <v>6640</v>
      </c>
      <c r="D15320" s="343" t="s">
        <v>2644</v>
      </c>
      <c r="E15320" s="752" t="s">
        <v>446</v>
      </c>
      <c r="F15320" s="752" t="s">
        <v>1698</v>
      </c>
    </row>
    <row r="15321" spans="2:6" x14ac:dyDescent="0.35">
      <c r="B15321" s="752" t="s">
        <v>1700</v>
      </c>
      <c r="C15321" s="752">
        <v>6640</v>
      </c>
      <c r="D15321" s="343" t="s">
        <v>2643</v>
      </c>
      <c r="E15321" s="752" t="s">
        <v>446</v>
      </c>
      <c r="F15321" s="752" t="s">
        <v>1698</v>
      </c>
    </row>
    <row r="15322" spans="2:6" x14ac:dyDescent="0.35">
      <c r="B15322" s="752" t="s">
        <v>1700</v>
      </c>
      <c r="C15322" s="752">
        <v>6640</v>
      </c>
      <c r="D15322" s="343" t="s">
        <v>2642</v>
      </c>
      <c r="E15322" s="752" t="s">
        <v>446</v>
      </c>
      <c r="F15322" s="752" t="s">
        <v>1698</v>
      </c>
    </row>
    <row r="15323" spans="2:6" x14ac:dyDescent="0.35">
      <c r="B15323" s="752" t="s">
        <v>1700</v>
      </c>
      <c r="C15323" s="752">
        <v>6640</v>
      </c>
      <c r="D15323" s="343" t="s">
        <v>2641</v>
      </c>
      <c r="E15323" s="752" t="s">
        <v>446</v>
      </c>
      <c r="F15323" s="752" t="s">
        <v>1698</v>
      </c>
    </row>
    <row r="15324" spans="2:6" x14ac:dyDescent="0.35">
      <c r="B15324" s="752" t="s">
        <v>1700</v>
      </c>
      <c r="C15324" s="752">
        <v>6640</v>
      </c>
      <c r="D15324" s="343" t="s">
        <v>2640</v>
      </c>
      <c r="E15324" s="752" t="s">
        <v>446</v>
      </c>
      <c r="F15324" s="752" t="s">
        <v>1698</v>
      </c>
    </row>
    <row r="15325" spans="2:6" x14ac:dyDescent="0.35">
      <c r="B15325" s="752" t="s">
        <v>1700</v>
      </c>
      <c r="C15325" s="752">
        <v>6642</v>
      </c>
      <c r="D15325" s="343" t="s">
        <v>2639</v>
      </c>
      <c r="E15325" s="752" t="s">
        <v>446</v>
      </c>
      <c r="F15325" s="752" t="s">
        <v>222</v>
      </c>
    </row>
    <row r="15326" spans="2:6" x14ac:dyDescent="0.35">
      <c r="B15326" s="752" t="s">
        <v>1700</v>
      </c>
      <c r="C15326" s="752">
        <v>6642</v>
      </c>
      <c r="D15326" s="343" t="s">
        <v>2638</v>
      </c>
      <c r="E15326" s="752" t="s">
        <v>446</v>
      </c>
      <c r="F15326" s="752" t="s">
        <v>222</v>
      </c>
    </row>
    <row r="15327" spans="2:6" x14ac:dyDescent="0.35">
      <c r="B15327" s="752" t="s">
        <v>1700</v>
      </c>
      <c r="C15327" s="752">
        <v>6642</v>
      </c>
      <c r="D15327" s="343" t="s">
        <v>2637</v>
      </c>
      <c r="E15327" s="752" t="s">
        <v>446</v>
      </c>
      <c r="F15327" s="752" t="s">
        <v>222</v>
      </c>
    </row>
    <row r="15328" spans="2:6" x14ac:dyDescent="0.35">
      <c r="B15328" s="752" t="s">
        <v>1700</v>
      </c>
      <c r="C15328" s="752">
        <v>6642</v>
      </c>
      <c r="D15328" s="343" t="s">
        <v>2636</v>
      </c>
      <c r="E15328" s="752" t="s">
        <v>446</v>
      </c>
      <c r="F15328" s="752" t="s">
        <v>222</v>
      </c>
    </row>
    <row r="15329" spans="2:6" x14ac:dyDescent="0.35">
      <c r="B15329" s="752" t="s">
        <v>1700</v>
      </c>
      <c r="C15329" s="752">
        <v>6642</v>
      </c>
      <c r="D15329" s="343" t="s">
        <v>2635</v>
      </c>
      <c r="E15329" s="752" t="s">
        <v>446</v>
      </c>
      <c r="F15329" s="752" t="s">
        <v>222</v>
      </c>
    </row>
    <row r="15330" spans="2:6" x14ac:dyDescent="0.35">
      <c r="B15330" s="752" t="s">
        <v>1700</v>
      </c>
      <c r="C15330" s="752">
        <v>6642</v>
      </c>
      <c r="D15330" s="343" t="s">
        <v>2634</v>
      </c>
      <c r="E15330" s="752" t="s">
        <v>446</v>
      </c>
      <c r="F15330" s="752" t="s">
        <v>222</v>
      </c>
    </row>
    <row r="15331" spans="2:6" x14ac:dyDescent="0.35">
      <c r="B15331" s="752" t="s">
        <v>1700</v>
      </c>
      <c r="C15331" s="752">
        <v>6646</v>
      </c>
      <c r="D15331" s="343" t="s">
        <v>2633</v>
      </c>
      <c r="E15331" s="752" t="s">
        <v>446</v>
      </c>
      <c r="F15331" s="752" t="s">
        <v>1698</v>
      </c>
    </row>
    <row r="15332" spans="2:6" x14ac:dyDescent="0.35">
      <c r="B15332" s="752" t="s">
        <v>1700</v>
      </c>
      <c r="C15332" s="752">
        <v>6646</v>
      </c>
      <c r="D15332" s="343" t="s">
        <v>2632</v>
      </c>
      <c r="E15332" s="752" t="s">
        <v>446</v>
      </c>
      <c r="F15332" s="752" t="s">
        <v>1698</v>
      </c>
    </row>
    <row r="15333" spans="2:6" x14ac:dyDescent="0.35">
      <c r="B15333" s="752" t="s">
        <v>1700</v>
      </c>
      <c r="C15333" s="752">
        <v>6646</v>
      </c>
      <c r="D15333" s="343" t="s">
        <v>2631</v>
      </c>
      <c r="E15333" s="752" t="s">
        <v>446</v>
      </c>
      <c r="F15333" s="752" t="s">
        <v>1698</v>
      </c>
    </row>
    <row r="15334" spans="2:6" x14ac:dyDescent="0.35">
      <c r="B15334" s="752" t="s">
        <v>1700</v>
      </c>
      <c r="C15334" s="752">
        <v>6701</v>
      </c>
      <c r="D15334" s="343" t="s">
        <v>2630</v>
      </c>
      <c r="E15334" s="752" t="s">
        <v>446</v>
      </c>
      <c r="F15334" s="752" t="s">
        <v>1698</v>
      </c>
    </row>
    <row r="15335" spans="2:6" x14ac:dyDescent="0.35">
      <c r="B15335" s="752" t="s">
        <v>1700</v>
      </c>
      <c r="C15335" s="752">
        <v>6701</v>
      </c>
      <c r="D15335" s="343" t="s">
        <v>2629</v>
      </c>
      <c r="E15335" s="752" t="s">
        <v>446</v>
      </c>
      <c r="F15335" s="752" t="s">
        <v>1698</v>
      </c>
    </row>
    <row r="15336" spans="2:6" x14ac:dyDescent="0.35">
      <c r="B15336" s="752" t="s">
        <v>1700</v>
      </c>
      <c r="C15336" s="752">
        <v>6701</v>
      </c>
      <c r="D15336" s="343" t="s">
        <v>2628</v>
      </c>
      <c r="E15336" s="752" t="s">
        <v>446</v>
      </c>
      <c r="F15336" s="752" t="s">
        <v>1698</v>
      </c>
    </row>
    <row r="15337" spans="2:6" x14ac:dyDescent="0.35">
      <c r="B15337" s="752" t="s">
        <v>1700</v>
      </c>
      <c r="C15337" s="752">
        <v>6701</v>
      </c>
      <c r="D15337" s="343" t="s">
        <v>2627</v>
      </c>
      <c r="E15337" s="752" t="s">
        <v>446</v>
      </c>
      <c r="F15337" s="752" t="s">
        <v>1698</v>
      </c>
    </row>
    <row r="15338" spans="2:6" x14ac:dyDescent="0.35">
      <c r="B15338" s="752" t="s">
        <v>1700</v>
      </c>
      <c r="C15338" s="752">
        <v>6701</v>
      </c>
      <c r="D15338" s="343" t="s">
        <v>2626</v>
      </c>
      <c r="E15338" s="752" t="s">
        <v>446</v>
      </c>
      <c r="F15338" s="752" t="s">
        <v>1698</v>
      </c>
    </row>
    <row r="15339" spans="2:6" x14ac:dyDescent="0.35">
      <c r="B15339" s="752" t="s">
        <v>1700</v>
      </c>
      <c r="C15339" s="752">
        <v>6701</v>
      </c>
      <c r="D15339" s="343" t="s">
        <v>2625</v>
      </c>
      <c r="E15339" s="752" t="s">
        <v>446</v>
      </c>
      <c r="F15339" s="752" t="s">
        <v>1698</v>
      </c>
    </row>
    <row r="15340" spans="2:6" x14ac:dyDescent="0.35">
      <c r="B15340" s="752" t="s">
        <v>1700</v>
      </c>
      <c r="C15340" s="752">
        <v>6701</v>
      </c>
      <c r="D15340" s="343" t="s">
        <v>2624</v>
      </c>
      <c r="E15340" s="752" t="s">
        <v>446</v>
      </c>
      <c r="F15340" s="752" t="s">
        <v>1698</v>
      </c>
    </row>
    <row r="15341" spans="2:6" x14ac:dyDescent="0.35">
      <c r="B15341" s="752" t="s">
        <v>1700</v>
      </c>
      <c r="C15341" s="752">
        <v>6701</v>
      </c>
      <c r="D15341" s="343" t="s">
        <v>2623</v>
      </c>
      <c r="E15341" s="752" t="s">
        <v>446</v>
      </c>
      <c r="F15341" s="752" t="s">
        <v>1698</v>
      </c>
    </row>
    <row r="15342" spans="2:6" x14ac:dyDescent="0.35">
      <c r="B15342" s="752" t="s">
        <v>1700</v>
      </c>
      <c r="C15342" s="752">
        <v>6701</v>
      </c>
      <c r="D15342" s="343" t="s">
        <v>2622</v>
      </c>
      <c r="E15342" s="752" t="s">
        <v>446</v>
      </c>
      <c r="F15342" s="752" t="s">
        <v>1698</v>
      </c>
    </row>
    <row r="15343" spans="2:6" x14ac:dyDescent="0.35">
      <c r="B15343" s="752" t="s">
        <v>1700</v>
      </c>
      <c r="C15343" s="752">
        <v>6701</v>
      </c>
      <c r="D15343" s="343" t="s">
        <v>2621</v>
      </c>
      <c r="E15343" s="752" t="s">
        <v>446</v>
      </c>
      <c r="F15343" s="752" t="s">
        <v>1698</v>
      </c>
    </row>
    <row r="15344" spans="2:6" x14ac:dyDescent="0.35">
      <c r="B15344" s="752" t="s">
        <v>1700</v>
      </c>
      <c r="C15344" s="752">
        <v>6701</v>
      </c>
      <c r="D15344" s="343" t="s">
        <v>2620</v>
      </c>
      <c r="E15344" s="752" t="s">
        <v>446</v>
      </c>
      <c r="F15344" s="752" t="s">
        <v>1698</v>
      </c>
    </row>
    <row r="15345" spans="2:6" x14ac:dyDescent="0.35">
      <c r="B15345" s="752" t="s">
        <v>1700</v>
      </c>
      <c r="C15345" s="752">
        <v>6701</v>
      </c>
      <c r="D15345" s="343" t="s">
        <v>2619</v>
      </c>
      <c r="E15345" s="752" t="s">
        <v>446</v>
      </c>
      <c r="F15345" s="752" t="s">
        <v>1698</v>
      </c>
    </row>
    <row r="15346" spans="2:6" x14ac:dyDescent="0.35">
      <c r="B15346" s="752" t="s">
        <v>1700</v>
      </c>
      <c r="C15346" s="752">
        <v>6701</v>
      </c>
      <c r="D15346" s="343" t="s">
        <v>2618</v>
      </c>
      <c r="E15346" s="752" t="s">
        <v>446</v>
      </c>
      <c r="F15346" s="752" t="s">
        <v>1698</v>
      </c>
    </row>
    <row r="15347" spans="2:6" x14ac:dyDescent="0.35">
      <c r="B15347" s="752" t="s">
        <v>1700</v>
      </c>
      <c r="C15347" s="752">
        <v>6701</v>
      </c>
      <c r="D15347" s="343" t="s">
        <v>2617</v>
      </c>
      <c r="E15347" s="752" t="s">
        <v>446</v>
      </c>
      <c r="F15347" s="752" t="s">
        <v>1698</v>
      </c>
    </row>
    <row r="15348" spans="2:6" x14ac:dyDescent="0.35">
      <c r="B15348" s="752" t="s">
        <v>1700</v>
      </c>
      <c r="C15348" s="752">
        <v>6701</v>
      </c>
      <c r="D15348" s="343" t="s">
        <v>2616</v>
      </c>
      <c r="E15348" s="752" t="s">
        <v>446</v>
      </c>
      <c r="F15348" s="752" t="s">
        <v>1698</v>
      </c>
    </row>
    <row r="15349" spans="2:6" x14ac:dyDescent="0.35">
      <c r="B15349" s="752" t="s">
        <v>1700</v>
      </c>
      <c r="C15349" s="752">
        <v>6701</v>
      </c>
      <c r="D15349" s="343" t="s">
        <v>2615</v>
      </c>
      <c r="E15349" s="752" t="s">
        <v>446</v>
      </c>
      <c r="F15349" s="752" t="s">
        <v>1698</v>
      </c>
    </row>
    <row r="15350" spans="2:6" x14ac:dyDescent="0.35">
      <c r="B15350" s="752" t="s">
        <v>1700</v>
      </c>
      <c r="C15350" s="752">
        <v>6701</v>
      </c>
      <c r="D15350" s="343" t="s">
        <v>2614</v>
      </c>
      <c r="E15350" s="752" t="s">
        <v>446</v>
      </c>
      <c r="F15350" s="752" t="s">
        <v>1698</v>
      </c>
    </row>
    <row r="15351" spans="2:6" x14ac:dyDescent="0.35">
      <c r="B15351" s="752" t="s">
        <v>1700</v>
      </c>
      <c r="C15351" s="752">
        <v>6701</v>
      </c>
      <c r="D15351" s="343" t="s">
        <v>2613</v>
      </c>
      <c r="E15351" s="752" t="s">
        <v>446</v>
      </c>
      <c r="F15351" s="752" t="s">
        <v>1698</v>
      </c>
    </row>
    <row r="15352" spans="2:6" x14ac:dyDescent="0.35">
      <c r="B15352" s="752" t="s">
        <v>1700</v>
      </c>
      <c r="C15352" s="752">
        <v>6701</v>
      </c>
      <c r="D15352" s="343" t="s">
        <v>2612</v>
      </c>
      <c r="E15352" s="752" t="s">
        <v>446</v>
      </c>
      <c r="F15352" s="752" t="s">
        <v>1698</v>
      </c>
    </row>
    <row r="15353" spans="2:6" x14ac:dyDescent="0.35">
      <c r="B15353" s="752" t="s">
        <v>1700</v>
      </c>
      <c r="C15353" s="752">
        <v>6701</v>
      </c>
      <c r="D15353" s="343" t="s">
        <v>2611</v>
      </c>
      <c r="E15353" s="752" t="s">
        <v>446</v>
      </c>
      <c r="F15353" s="752" t="s">
        <v>1698</v>
      </c>
    </row>
    <row r="15354" spans="2:6" x14ac:dyDescent="0.35">
      <c r="B15354" s="752" t="s">
        <v>1700</v>
      </c>
      <c r="C15354" s="752">
        <v>6701</v>
      </c>
      <c r="D15354" s="343" t="s">
        <v>2610</v>
      </c>
      <c r="E15354" s="752" t="s">
        <v>446</v>
      </c>
      <c r="F15354" s="752" t="s">
        <v>1698</v>
      </c>
    </row>
    <row r="15355" spans="2:6" x14ac:dyDescent="0.35">
      <c r="B15355" s="752" t="s">
        <v>1700</v>
      </c>
      <c r="C15355" s="752">
        <v>6701</v>
      </c>
      <c r="D15355" s="343" t="s">
        <v>2609</v>
      </c>
      <c r="E15355" s="752" t="s">
        <v>446</v>
      </c>
      <c r="F15355" s="752" t="s">
        <v>1698</v>
      </c>
    </row>
    <row r="15356" spans="2:6" x14ac:dyDescent="0.35">
      <c r="B15356" s="752" t="s">
        <v>1700</v>
      </c>
      <c r="C15356" s="752">
        <v>6701</v>
      </c>
      <c r="D15356" s="343" t="s">
        <v>2608</v>
      </c>
      <c r="E15356" s="752" t="s">
        <v>446</v>
      </c>
      <c r="F15356" s="752" t="s">
        <v>1698</v>
      </c>
    </row>
    <row r="15357" spans="2:6" x14ac:dyDescent="0.35">
      <c r="B15357" s="752" t="s">
        <v>1700</v>
      </c>
      <c r="C15357" s="752">
        <v>6701</v>
      </c>
      <c r="D15357" s="343" t="s">
        <v>2607</v>
      </c>
      <c r="E15357" s="752" t="s">
        <v>446</v>
      </c>
      <c r="F15357" s="752" t="s">
        <v>1698</v>
      </c>
    </row>
    <row r="15358" spans="2:6" x14ac:dyDescent="0.35">
      <c r="B15358" s="752" t="s">
        <v>1700</v>
      </c>
      <c r="C15358" s="752">
        <v>6701</v>
      </c>
      <c r="D15358" s="343" t="s">
        <v>2606</v>
      </c>
      <c r="E15358" s="752" t="s">
        <v>446</v>
      </c>
      <c r="F15358" s="752" t="s">
        <v>1698</v>
      </c>
    </row>
    <row r="15359" spans="2:6" x14ac:dyDescent="0.35">
      <c r="B15359" s="752" t="s">
        <v>1700</v>
      </c>
      <c r="C15359" s="752">
        <v>6701</v>
      </c>
      <c r="D15359" s="343" t="s">
        <v>2605</v>
      </c>
      <c r="E15359" s="752" t="s">
        <v>446</v>
      </c>
      <c r="F15359" s="752" t="s">
        <v>1698</v>
      </c>
    </row>
    <row r="15360" spans="2:6" x14ac:dyDescent="0.35">
      <c r="B15360" s="752" t="s">
        <v>1700</v>
      </c>
      <c r="C15360" s="752">
        <v>6701</v>
      </c>
      <c r="D15360" s="343" t="s">
        <v>2604</v>
      </c>
      <c r="E15360" s="752" t="s">
        <v>446</v>
      </c>
      <c r="F15360" s="752" t="s">
        <v>1698</v>
      </c>
    </row>
    <row r="15361" spans="2:6" x14ac:dyDescent="0.35">
      <c r="B15361" s="752" t="s">
        <v>1700</v>
      </c>
      <c r="C15361" s="752">
        <v>6701</v>
      </c>
      <c r="D15361" s="343" t="s">
        <v>2603</v>
      </c>
      <c r="E15361" s="752" t="s">
        <v>446</v>
      </c>
      <c r="F15361" s="752" t="s">
        <v>1698</v>
      </c>
    </row>
    <row r="15362" spans="2:6" x14ac:dyDescent="0.35">
      <c r="B15362" s="752" t="s">
        <v>1700</v>
      </c>
      <c r="C15362" s="752">
        <v>6705</v>
      </c>
      <c r="D15362" s="343" t="s">
        <v>2602</v>
      </c>
      <c r="E15362" s="752" t="s">
        <v>446</v>
      </c>
      <c r="F15362" s="752" t="s">
        <v>1698</v>
      </c>
    </row>
    <row r="15363" spans="2:6" x14ac:dyDescent="0.35">
      <c r="B15363" s="752" t="s">
        <v>1700</v>
      </c>
      <c r="C15363" s="752">
        <v>6705</v>
      </c>
      <c r="D15363" s="343" t="s">
        <v>2601</v>
      </c>
      <c r="E15363" s="752" t="s">
        <v>446</v>
      </c>
      <c r="F15363" s="752" t="s">
        <v>1698</v>
      </c>
    </row>
    <row r="15364" spans="2:6" x14ac:dyDescent="0.35">
      <c r="B15364" s="752" t="s">
        <v>1700</v>
      </c>
      <c r="C15364" s="752">
        <v>6705</v>
      </c>
      <c r="D15364" s="343" t="s">
        <v>2600</v>
      </c>
      <c r="E15364" s="752" t="s">
        <v>446</v>
      </c>
      <c r="F15364" s="752" t="s">
        <v>1698</v>
      </c>
    </row>
    <row r="15365" spans="2:6" x14ac:dyDescent="0.35">
      <c r="B15365" s="752" t="s">
        <v>1700</v>
      </c>
      <c r="C15365" s="752">
        <v>6705</v>
      </c>
      <c r="D15365" s="343" t="s">
        <v>2599</v>
      </c>
      <c r="E15365" s="752" t="s">
        <v>446</v>
      </c>
      <c r="F15365" s="752" t="s">
        <v>1698</v>
      </c>
    </row>
    <row r="15366" spans="2:6" x14ac:dyDescent="0.35">
      <c r="B15366" s="752" t="s">
        <v>1700</v>
      </c>
      <c r="C15366" s="752">
        <v>6707</v>
      </c>
      <c r="D15366" s="343" t="s">
        <v>2598</v>
      </c>
      <c r="E15366" s="752" t="s">
        <v>446</v>
      </c>
      <c r="F15366" s="752" t="s">
        <v>1698</v>
      </c>
    </row>
    <row r="15367" spans="2:6" x14ac:dyDescent="0.35">
      <c r="B15367" s="752" t="s">
        <v>1700</v>
      </c>
      <c r="C15367" s="752">
        <v>6707</v>
      </c>
      <c r="D15367" s="343" t="s">
        <v>2597</v>
      </c>
      <c r="E15367" s="752" t="s">
        <v>446</v>
      </c>
      <c r="F15367" s="752" t="s">
        <v>1698</v>
      </c>
    </row>
    <row r="15368" spans="2:6" x14ac:dyDescent="0.35">
      <c r="B15368" s="752" t="s">
        <v>1700</v>
      </c>
      <c r="C15368" s="752">
        <v>6707</v>
      </c>
      <c r="D15368" s="343" t="s">
        <v>2596</v>
      </c>
      <c r="E15368" s="752" t="s">
        <v>446</v>
      </c>
      <c r="F15368" s="752" t="s">
        <v>1698</v>
      </c>
    </row>
    <row r="15369" spans="2:6" x14ac:dyDescent="0.35">
      <c r="B15369" s="752" t="s">
        <v>1700</v>
      </c>
      <c r="C15369" s="752">
        <v>6707</v>
      </c>
      <c r="D15369" s="343" t="s">
        <v>2595</v>
      </c>
      <c r="E15369" s="752" t="s">
        <v>446</v>
      </c>
      <c r="F15369" s="752" t="s">
        <v>1698</v>
      </c>
    </row>
    <row r="15370" spans="2:6" x14ac:dyDescent="0.35">
      <c r="B15370" s="752" t="s">
        <v>1700</v>
      </c>
      <c r="C15370" s="752">
        <v>6707</v>
      </c>
      <c r="D15370" s="343" t="s">
        <v>2594</v>
      </c>
      <c r="E15370" s="752" t="s">
        <v>446</v>
      </c>
      <c r="F15370" s="752" t="s">
        <v>1698</v>
      </c>
    </row>
    <row r="15371" spans="2:6" x14ac:dyDescent="0.35">
      <c r="B15371" s="752" t="s">
        <v>1700</v>
      </c>
      <c r="C15371" s="752">
        <v>6710</v>
      </c>
      <c r="D15371" s="343" t="s">
        <v>2593</v>
      </c>
      <c r="E15371" s="752" t="s">
        <v>446</v>
      </c>
      <c r="F15371" s="752" t="s">
        <v>1698</v>
      </c>
    </row>
    <row r="15372" spans="2:6" x14ac:dyDescent="0.35">
      <c r="B15372" s="752" t="s">
        <v>1700</v>
      </c>
      <c r="C15372" s="752">
        <v>6710</v>
      </c>
      <c r="D15372" s="343" t="s">
        <v>2592</v>
      </c>
      <c r="E15372" s="752" t="s">
        <v>446</v>
      </c>
      <c r="F15372" s="752" t="s">
        <v>1698</v>
      </c>
    </row>
    <row r="15373" spans="2:6" x14ac:dyDescent="0.35">
      <c r="B15373" s="752" t="s">
        <v>1700</v>
      </c>
      <c r="C15373" s="752">
        <v>6710</v>
      </c>
      <c r="D15373" s="343" t="s">
        <v>2591</v>
      </c>
      <c r="E15373" s="752" t="s">
        <v>446</v>
      </c>
      <c r="F15373" s="752" t="s">
        <v>1698</v>
      </c>
    </row>
    <row r="15374" spans="2:6" x14ac:dyDescent="0.35">
      <c r="B15374" s="752" t="s">
        <v>1700</v>
      </c>
      <c r="C15374" s="752">
        <v>6710</v>
      </c>
      <c r="D15374" s="343" t="s">
        <v>2590</v>
      </c>
      <c r="E15374" s="752" t="s">
        <v>446</v>
      </c>
      <c r="F15374" s="752" t="s">
        <v>1698</v>
      </c>
    </row>
    <row r="15375" spans="2:6" x14ac:dyDescent="0.35">
      <c r="B15375" s="752" t="s">
        <v>1700</v>
      </c>
      <c r="C15375" s="752">
        <v>6710</v>
      </c>
      <c r="D15375" s="343" t="s">
        <v>2589</v>
      </c>
      <c r="E15375" s="752" t="s">
        <v>446</v>
      </c>
      <c r="F15375" s="752" t="s">
        <v>1698</v>
      </c>
    </row>
    <row r="15376" spans="2:6" x14ac:dyDescent="0.35">
      <c r="B15376" s="752" t="s">
        <v>1700</v>
      </c>
      <c r="C15376" s="752">
        <v>6711</v>
      </c>
      <c r="D15376" s="343" t="s">
        <v>2588</v>
      </c>
      <c r="E15376" s="752" t="s">
        <v>446</v>
      </c>
      <c r="F15376" s="752" t="s">
        <v>1698</v>
      </c>
    </row>
    <row r="15377" spans="2:6" x14ac:dyDescent="0.35">
      <c r="B15377" s="752" t="s">
        <v>1700</v>
      </c>
      <c r="C15377" s="752">
        <v>6712</v>
      </c>
      <c r="D15377" s="343" t="s">
        <v>2587</v>
      </c>
      <c r="E15377" s="752" t="s">
        <v>446</v>
      </c>
      <c r="F15377" s="752" t="s">
        <v>1698</v>
      </c>
    </row>
    <row r="15378" spans="2:6" x14ac:dyDescent="0.35">
      <c r="B15378" s="752" t="s">
        <v>1700</v>
      </c>
      <c r="C15378" s="752">
        <v>6713</v>
      </c>
      <c r="D15378" s="343" t="s">
        <v>2586</v>
      </c>
      <c r="E15378" s="752" t="s">
        <v>446</v>
      </c>
      <c r="F15378" s="752" t="s">
        <v>2544</v>
      </c>
    </row>
    <row r="15379" spans="2:6" x14ac:dyDescent="0.35">
      <c r="B15379" s="752" t="s">
        <v>1700</v>
      </c>
      <c r="C15379" s="752">
        <v>6713</v>
      </c>
      <c r="D15379" s="343" t="s">
        <v>2585</v>
      </c>
      <c r="E15379" s="752" t="s">
        <v>446</v>
      </c>
      <c r="F15379" s="752" t="s">
        <v>222</v>
      </c>
    </row>
    <row r="15380" spans="2:6" x14ac:dyDescent="0.35">
      <c r="B15380" s="752" t="s">
        <v>1700</v>
      </c>
      <c r="C15380" s="752">
        <v>6714</v>
      </c>
      <c r="D15380" s="343" t="s">
        <v>2584</v>
      </c>
      <c r="E15380" s="752" t="s">
        <v>446</v>
      </c>
      <c r="F15380" s="752" t="s">
        <v>2544</v>
      </c>
    </row>
    <row r="15381" spans="2:6" x14ac:dyDescent="0.35">
      <c r="B15381" s="752" t="s">
        <v>1700</v>
      </c>
      <c r="C15381" s="752">
        <v>6714</v>
      </c>
      <c r="D15381" s="343" t="s">
        <v>2583</v>
      </c>
      <c r="E15381" s="752" t="s">
        <v>446</v>
      </c>
      <c r="F15381" s="752" t="s">
        <v>2544</v>
      </c>
    </row>
    <row r="15382" spans="2:6" x14ac:dyDescent="0.35">
      <c r="B15382" s="752" t="s">
        <v>1700</v>
      </c>
      <c r="C15382" s="752">
        <v>6714</v>
      </c>
      <c r="D15382" s="343" t="s">
        <v>2582</v>
      </c>
      <c r="E15382" s="752" t="s">
        <v>446</v>
      </c>
      <c r="F15382" s="752" t="s">
        <v>2544</v>
      </c>
    </row>
    <row r="15383" spans="2:6" x14ac:dyDescent="0.35">
      <c r="B15383" s="752" t="s">
        <v>1700</v>
      </c>
      <c r="C15383" s="752">
        <v>6714</v>
      </c>
      <c r="D15383" s="343" t="s">
        <v>2581</v>
      </c>
      <c r="E15383" s="752" t="s">
        <v>446</v>
      </c>
      <c r="F15383" s="752" t="s">
        <v>2544</v>
      </c>
    </row>
    <row r="15384" spans="2:6" x14ac:dyDescent="0.35">
      <c r="B15384" s="752" t="s">
        <v>1700</v>
      </c>
      <c r="C15384" s="752">
        <v>6714</v>
      </c>
      <c r="D15384" s="343" t="s">
        <v>2580</v>
      </c>
      <c r="E15384" s="752" t="s">
        <v>446</v>
      </c>
      <c r="F15384" s="752" t="s">
        <v>2544</v>
      </c>
    </row>
    <row r="15385" spans="2:6" x14ac:dyDescent="0.35">
      <c r="B15385" s="752" t="s">
        <v>1700</v>
      </c>
      <c r="C15385" s="752">
        <v>6714</v>
      </c>
      <c r="D15385" s="343" t="s">
        <v>2579</v>
      </c>
      <c r="E15385" s="752" t="s">
        <v>446</v>
      </c>
      <c r="F15385" s="752" t="s">
        <v>2544</v>
      </c>
    </row>
    <row r="15386" spans="2:6" x14ac:dyDescent="0.35">
      <c r="B15386" s="752" t="s">
        <v>1700</v>
      </c>
      <c r="C15386" s="752">
        <v>6714</v>
      </c>
      <c r="D15386" s="343" t="s">
        <v>2578</v>
      </c>
      <c r="E15386" s="752" t="s">
        <v>446</v>
      </c>
      <c r="F15386" s="752" t="s">
        <v>2544</v>
      </c>
    </row>
    <row r="15387" spans="2:6" x14ac:dyDescent="0.35">
      <c r="B15387" s="752" t="s">
        <v>1700</v>
      </c>
      <c r="C15387" s="752">
        <v>6714</v>
      </c>
      <c r="D15387" s="343" t="s">
        <v>2577</v>
      </c>
      <c r="E15387" s="752" t="s">
        <v>446</v>
      </c>
      <c r="F15387" s="752" t="s">
        <v>2544</v>
      </c>
    </row>
    <row r="15388" spans="2:6" x14ac:dyDescent="0.35">
      <c r="B15388" s="752" t="s">
        <v>1700</v>
      </c>
      <c r="C15388" s="752">
        <v>6714</v>
      </c>
      <c r="D15388" s="343" t="s">
        <v>2576</v>
      </c>
      <c r="E15388" s="752" t="s">
        <v>446</v>
      </c>
      <c r="F15388" s="752" t="s">
        <v>2544</v>
      </c>
    </row>
    <row r="15389" spans="2:6" x14ac:dyDescent="0.35">
      <c r="B15389" s="752" t="s">
        <v>1700</v>
      </c>
      <c r="C15389" s="752">
        <v>6714</v>
      </c>
      <c r="D15389" s="343" t="s">
        <v>2575</v>
      </c>
      <c r="E15389" s="752" t="s">
        <v>446</v>
      </c>
      <c r="F15389" s="752" t="s">
        <v>2544</v>
      </c>
    </row>
    <row r="15390" spans="2:6" x14ac:dyDescent="0.35">
      <c r="B15390" s="752" t="s">
        <v>1700</v>
      </c>
      <c r="C15390" s="752">
        <v>6714</v>
      </c>
      <c r="D15390" s="343" t="s">
        <v>2574</v>
      </c>
      <c r="E15390" s="752" t="s">
        <v>446</v>
      </c>
      <c r="F15390" s="752" t="s">
        <v>2544</v>
      </c>
    </row>
    <row r="15391" spans="2:6" x14ac:dyDescent="0.35">
      <c r="B15391" s="752" t="s">
        <v>1700</v>
      </c>
      <c r="C15391" s="752">
        <v>6714</v>
      </c>
      <c r="D15391" s="343" t="s">
        <v>2573</v>
      </c>
      <c r="E15391" s="752" t="s">
        <v>446</v>
      </c>
      <c r="F15391" s="752" t="s">
        <v>2544</v>
      </c>
    </row>
    <row r="15392" spans="2:6" x14ac:dyDescent="0.35">
      <c r="B15392" s="752" t="s">
        <v>1700</v>
      </c>
      <c r="C15392" s="752">
        <v>6714</v>
      </c>
      <c r="D15392" s="343" t="s">
        <v>2572</v>
      </c>
      <c r="E15392" s="752" t="s">
        <v>446</v>
      </c>
      <c r="F15392" s="752" t="s">
        <v>2544</v>
      </c>
    </row>
    <row r="15393" spans="2:6" x14ac:dyDescent="0.35">
      <c r="B15393" s="752" t="s">
        <v>1700</v>
      </c>
      <c r="C15393" s="752">
        <v>6714</v>
      </c>
      <c r="D15393" s="343" t="s">
        <v>2571</v>
      </c>
      <c r="E15393" s="752" t="s">
        <v>446</v>
      </c>
      <c r="F15393" s="752" t="s">
        <v>2544</v>
      </c>
    </row>
    <row r="15394" spans="2:6" x14ac:dyDescent="0.35">
      <c r="B15394" s="752" t="s">
        <v>1700</v>
      </c>
      <c r="C15394" s="752">
        <v>6714</v>
      </c>
      <c r="D15394" s="343" t="s">
        <v>2570</v>
      </c>
      <c r="E15394" s="752" t="s">
        <v>446</v>
      </c>
      <c r="F15394" s="752" t="s">
        <v>2544</v>
      </c>
    </row>
    <row r="15395" spans="2:6" x14ac:dyDescent="0.35">
      <c r="B15395" s="752" t="s">
        <v>1700</v>
      </c>
      <c r="C15395" s="752">
        <v>6714</v>
      </c>
      <c r="D15395" s="343" t="s">
        <v>2569</v>
      </c>
      <c r="E15395" s="752" t="s">
        <v>446</v>
      </c>
      <c r="F15395" s="752" t="s">
        <v>2544</v>
      </c>
    </row>
    <row r="15396" spans="2:6" x14ac:dyDescent="0.35">
      <c r="B15396" s="752" t="s">
        <v>1700</v>
      </c>
      <c r="C15396" s="752">
        <v>6714</v>
      </c>
      <c r="D15396" s="343" t="s">
        <v>2568</v>
      </c>
      <c r="E15396" s="752" t="s">
        <v>446</v>
      </c>
      <c r="F15396" s="752" t="s">
        <v>2544</v>
      </c>
    </row>
    <row r="15397" spans="2:6" x14ac:dyDescent="0.35">
      <c r="B15397" s="752" t="s">
        <v>1700</v>
      </c>
      <c r="C15397" s="752">
        <v>6714</v>
      </c>
      <c r="D15397" s="343" t="s">
        <v>2567</v>
      </c>
      <c r="E15397" s="752" t="s">
        <v>446</v>
      </c>
      <c r="F15397" s="752" t="s">
        <v>2544</v>
      </c>
    </row>
    <row r="15398" spans="2:6" x14ac:dyDescent="0.35">
      <c r="B15398" s="752" t="s">
        <v>1700</v>
      </c>
      <c r="C15398" s="752">
        <v>6714</v>
      </c>
      <c r="D15398" s="343" t="s">
        <v>2566</v>
      </c>
      <c r="E15398" s="752" t="s">
        <v>446</v>
      </c>
      <c r="F15398" s="752" t="s">
        <v>2544</v>
      </c>
    </row>
    <row r="15399" spans="2:6" x14ac:dyDescent="0.35">
      <c r="B15399" s="752" t="s">
        <v>1700</v>
      </c>
      <c r="C15399" s="752">
        <v>6714</v>
      </c>
      <c r="D15399" s="343" t="s">
        <v>2565</v>
      </c>
      <c r="E15399" s="752" t="s">
        <v>446</v>
      </c>
      <c r="F15399" s="752" t="s">
        <v>2544</v>
      </c>
    </row>
    <row r="15400" spans="2:6" x14ac:dyDescent="0.35">
      <c r="B15400" s="752" t="s">
        <v>1700</v>
      </c>
      <c r="C15400" s="752">
        <v>6716</v>
      </c>
      <c r="D15400" s="343" t="s">
        <v>2190</v>
      </c>
      <c r="E15400" s="752" t="s">
        <v>446</v>
      </c>
      <c r="F15400" s="752" t="s">
        <v>1698</v>
      </c>
    </row>
    <row r="15401" spans="2:6" x14ac:dyDescent="0.35">
      <c r="B15401" s="752" t="s">
        <v>1700</v>
      </c>
      <c r="C15401" s="752">
        <v>6716</v>
      </c>
      <c r="D15401" s="343" t="s">
        <v>2564</v>
      </c>
      <c r="E15401" s="752" t="s">
        <v>446</v>
      </c>
      <c r="F15401" s="752" t="s">
        <v>1698</v>
      </c>
    </row>
    <row r="15402" spans="2:6" x14ac:dyDescent="0.35">
      <c r="B15402" s="752" t="s">
        <v>1700</v>
      </c>
      <c r="C15402" s="752">
        <v>6716</v>
      </c>
      <c r="D15402" s="343" t="s">
        <v>2563</v>
      </c>
      <c r="E15402" s="752" t="s">
        <v>446</v>
      </c>
      <c r="F15402" s="752" t="s">
        <v>1698</v>
      </c>
    </row>
    <row r="15403" spans="2:6" x14ac:dyDescent="0.35">
      <c r="B15403" s="752" t="s">
        <v>1700</v>
      </c>
      <c r="C15403" s="752">
        <v>6716</v>
      </c>
      <c r="D15403" s="343" t="s">
        <v>2562</v>
      </c>
      <c r="E15403" s="752" t="s">
        <v>446</v>
      </c>
      <c r="F15403" s="752" t="s">
        <v>1698</v>
      </c>
    </row>
    <row r="15404" spans="2:6" x14ac:dyDescent="0.35">
      <c r="B15404" s="752" t="s">
        <v>1700</v>
      </c>
      <c r="C15404" s="752">
        <v>6718</v>
      </c>
      <c r="D15404" s="343" t="s">
        <v>2561</v>
      </c>
      <c r="E15404" s="752" t="s">
        <v>446</v>
      </c>
      <c r="F15404" s="752" t="s">
        <v>1698</v>
      </c>
    </row>
    <row r="15405" spans="2:6" x14ac:dyDescent="0.35">
      <c r="B15405" s="752" t="s">
        <v>1700</v>
      </c>
      <c r="C15405" s="752">
        <v>6718</v>
      </c>
      <c r="D15405" s="343" t="s">
        <v>2560</v>
      </c>
      <c r="E15405" s="752" t="s">
        <v>446</v>
      </c>
      <c r="F15405" s="752" t="s">
        <v>1698</v>
      </c>
    </row>
    <row r="15406" spans="2:6" x14ac:dyDescent="0.35">
      <c r="B15406" s="752" t="s">
        <v>1700</v>
      </c>
      <c r="C15406" s="752">
        <v>6720</v>
      </c>
      <c r="D15406" s="343" t="s">
        <v>2559</v>
      </c>
      <c r="E15406" s="752" t="s">
        <v>446</v>
      </c>
      <c r="F15406" s="752" t="s">
        <v>1698</v>
      </c>
    </row>
    <row r="15407" spans="2:6" x14ac:dyDescent="0.35">
      <c r="B15407" s="752" t="s">
        <v>1700</v>
      </c>
      <c r="C15407" s="752">
        <v>6720</v>
      </c>
      <c r="D15407" s="343" t="s">
        <v>2558</v>
      </c>
      <c r="E15407" s="752" t="s">
        <v>446</v>
      </c>
      <c r="F15407" s="752" t="s">
        <v>1698</v>
      </c>
    </row>
    <row r="15408" spans="2:6" x14ac:dyDescent="0.35">
      <c r="B15408" s="752" t="s">
        <v>1700</v>
      </c>
      <c r="C15408" s="752">
        <v>6720</v>
      </c>
      <c r="D15408" s="343" t="s">
        <v>2045</v>
      </c>
      <c r="E15408" s="752" t="s">
        <v>446</v>
      </c>
      <c r="F15408" s="752" t="s">
        <v>1698</v>
      </c>
    </row>
    <row r="15409" spans="2:6" x14ac:dyDescent="0.35">
      <c r="B15409" s="752" t="s">
        <v>1700</v>
      </c>
      <c r="C15409" s="752">
        <v>6721</v>
      </c>
      <c r="D15409" s="343" t="s">
        <v>2557</v>
      </c>
      <c r="E15409" s="752" t="s">
        <v>446</v>
      </c>
      <c r="F15409" s="752" t="s">
        <v>2544</v>
      </c>
    </row>
    <row r="15410" spans="2:6" x14ac:dyDescent="0.35">
      <c r="B15410" s="752" t="s">
        <v>1700</v>
      </c>
      <c r="C15410" s="752">
        <v>6721</v>
      </c>
      <c r="D15410" s="343" t="s">
        <v>2556</v>
      </c>
      <c r="E15410" s="752" t="s">
        <v>446</v>
      </c>
      <c r="F15410" s="752" t="s">
        <v>2544</v>
      </c>
    </row>
    <row r="15411" spans="2:6" x14ac:dyDescent="0.35">
      <c r="B15411" s="752" t="s">
        <v>1700</v>
      </c>
      <c r="C15411" s="752">
        <v>6721</v>
      </c>
      <c r="D15411" s="343" t="s">
        <v>2555</v>
      </c>
      <c r="E15411" s="752" t="s">
        <v>446</v>
      </c>
      <c r="F15411" s="752" t="s">
        <v>2544</v>
      </c>
    </row>
    <row r="15412" spans="2:6" x14ac:dyDescent="0.35">
      <c r="B15412" s="752" t="s">
        <v>1700</v>
      </c>
      <c r="C15412" s="752">
        <v>6721</v>
      </c>
      <c r="D15412" s="343" t="s">
        <v>2554</v>
      </c>
      <c r="E15412" s="752" t="s">
        <v>446</v>
      </c>
      <c r="F15412" s="752" t="s">
        <v>2544</v>
      </c>
    </row>
    <row r="15413" spans="2:6" x14ac:dyDescent="0.35">
      <c r="B15413" s="752" t="s">
        <v>1700</v>
      </c>
      <c r="C15413" s="752">
        <v>6721</v>
      </c>
      <c r="D15413" s="343" t="s">
        <v>2553</v>
      </c>
      <c r="E15413" s="752" t="s">
        <v>446</v>
      </c>
      <c r="F15413" s="752" t="s">
        <v>2544</v>
      </c>
    </row>
    <row r="15414" spans="2:6" x14ac:dyDescent="0.35">
      <c r="B15414" s="752" t="s">
        <v>1700</v>
      </c>
      <c r="C15414" s="752">
        <v>6721</v>
      </c>
      <c r="D15414" s="343" t="s">
        <v>2552</v>
      </c>
      <c r="E15414" s="752" t="s">
        <v>446</v>
      </c>
      <c r="F15414" s="752" t="s">
        <v>2544</v>
      </c>
    </row>
    <row r="15415" spans="2:6" x14ac:dyDescent="0.35">
      <c r="B15415" s="752" t="s">
        <v>1700</v>
      </c>
      <c r="C15415" s="752">
        <v>6721</v>
      </c>
      <c r="D15415" s="343" t="s">
        <v>2551</v>
      </c>
      <c r="E15415" s="752" t="s">
        <v>446</v>
      </c>
      <c r="F15415" s="752" t="s">
        <v>2544</v>
      </c>
    </row>
    <row r="15416" spans="2:6" x14ac:dyDescent="0.35">
      <c r="B15416" s="752" t="s">
        <v>1700</v>
      </c>
      <c r="C15416" s="752">
        <v>6721</v>
      </c>
      <c r="D15416" s="343" t="s">
        <v>2550</v>
      </c>
      <c r="E15416" s="752" t="s">
        <v>446</v>
      </c>
      <c r="F15416" s="752" t="s">
        <v>2544</v>
      </c>
    </row>
    <row r="15417" spans="2:6" x14ac:dyDescent="0.35">
      <c r="B15417" s="752" t="s">
        <v>1700</v>
      </c>
      <c r="C15417" s="752">
        <v>6722</v>
      </c>
      <c r="D15417" s="343" t="s">
        <v>2549</v>
      </c>
      <c r="E15417" s="752" t="s">
        <v>446</v>
      </c>
      <c r="F15417" s="752" t="s">
        <v>2544</v>
      </c>
    </row>
    <row r="15418" spans="2:6" x14ac:dyDescent="0.35">
      <c r="B15418" s="752" t="s">
        <v>1700</v>
      </c>
      <c r="C15418" s="752">
        <v>6722</v>
      </c>
      <c r="D15418" s="343" t="s">
        <v>2548</v>
      </c>
      <c r="E15418" s="752" t="s">
        <v>446</v>
      </c>
      <c r="F15418" s="752" t="s">
        <v>2544</v>
      </c>
    </row>
    <row r="15419" spans="2:6" x14ac:dyDescent="0.35">
      <c r="B15419" s="752" t="s">
        <v>1700</v>
      </c>
      <c r="C15419" s="752">
        <v>6722</v>
      </c>
      <c r="D15419" s="343" t="s">
        <v>2547</v>
      </c>
      <c r="E15419" s="752" t="s">
        <v>446</v>
      </c>
      <c r="F15419" s="752" t="s">
        <v>2544</v>
      </c>
    </row>
    <row r="15420" spans="2:6" x14ac:dyDescent="0.35">
      <c r="B15420" s="752" t="s">
        <v>1700</v>
      </c>
      <c r="C15420" s="752">
        <v>6722</v>
      </c>
      <c r="D15420" s="343" t="s">
        <v>2546</v>
      </c>
      <c r="E15420" s="752" t="s">
        <v>446</v>
      </c>
      <c r="F15420" s="752" t="s">
        <v>2544</v>
      </c>
    </row>
    <row r="15421" spans="2:6" x14ac:dyDescent="0.35">
      <c r="B15421" s="752" t="s">
        <v>1700</v>
      </c>
      <c r="C15421" s="752">
        <v>6722</v>
      </c>
      <c r="D15421" s="343" t="s">
        <v>2545</v>
      </c>
      <c r="E15421" s="752" t="s">
        <v>446</v>
      </c>
      <c r="F15421" s="752" t="s">
        <v>2544</v>
      </c>
    </row>
    <row r="15422" spans="2:6" x14ac:dyDescent="0.35">
      <c r="B15422" s="752" t="s">
        <v>1700</v>
      </c>
      <c r="C15422" s="752">
        <v>6725</v>
      </c>
      <c r="D15422" s="343" t="s">
        <v>2543</v>
      </c>
      <c r="E15422" s="752" t="s">
        <v>446</v>
      </c>
      <c r="F15422" s="752" t="s">
        <v>1711</v>
      </c>
    </row>
    <row r="15423" spans="2:6" x14ac:dyDescent="0.35">
      <c r="B15423" s="752" t="s">
        <v>1700</v>
      </c>
      <c r="C15423" s="752">
        <v>6725</v>
      </c>
      <c r="D15423" s="343" t="s">
        <v>2542</v>
      </c>
      <c r="E15423" s="752" t="s">
        <v>446</v>
      </c>
      <c r="F15423" s="752" t="s">
        <v>1711</v>
      </c>
    </row>
    <row r="15424" spans="2:6" x14ac:dyDescent="0.35">
      <c r="B15424" s="752" t="s">
        <v>1700</v>
      </c>
      <c r="C15424" s="752">
        <v>6725</v>
      </c>
      <c r="D15424" s="343" t="s">
        <v>2541</v>
      </c>
      <c r="E15424" s="752" t="s">
        <v>446</v>
      </c>
      <c r="F15424" s="752" t="s">
        <v>1711</v>
      </c>
    </row>
    <row r="15425" spans="2:6" x14ac:dyDescent="0.35">
      <c r="B15425" s="752" t="s">
        <v>1700</v>
      </c>
      <c r="C15425" s="752">
        <v>6725</v>
      </c>
      <c r="D15425" s="343" t="s">
        <v>2540</v>
      </c>
      <c r="E15425" s="752" t="s">
        <v>446</v>
      </c>
      <c r="F15425" s="752" t="s">
        <v>1711</v>
      </c>
    </row>
    <row r="15426" spans="2:6" x14ac:dyDescent="0.35">
      <c r="B15426" s="752" t="s">
        <v>1700</v>
      </c>
      <c r="C15426" s="752">
        <v>6725</v>
      </c>
      <c r="D15426" s="343" t="s">
        <v>2539</v>
      </c>
      <c r="E15426" s="752" t="s">
        <v>446</v>
      </c>
      <c r="F15426" s="752" t="s">
        <v>1711</v>
      </c>
    </row>
    <row r="15427" spans="2:6" x14ac:dyDescent="0.35">
      <c r="B15427" s="752" t="s">
        <v>1700</v>
      </c>
      <c r="C15427" s="752">
        <v>6725</v>
      </c>
      <c r="D15427" s="343" t="s">
        <v>2538</v>
      </c>
      <c r="E15427" s="752" t="s">
        <v>446</v>
      </c>
      <c r="F15427" s="752" t="s">
        <v>1711</v>
      </c>
    </row>
    <row r="15428" spans="2:6" x14ac:dyDescent="0.35">
      <c r="B15428" s="752" t="s">
        <v>1700</v>
      </c>
      <c r="C15428" s="752">
        <v>6725</v>
      </c>
      <c r="D15428" s="343" t="s">
        <v>2537</v>
      </c>
      <c r="E15428" s="752" t="s">
        <v>446</v>
      </c>
      <c r="F15428" s="752" t="s">
        <v>1711</v>
      </c>
    </row>
    <row r="15429" spans="2:6" x14ac:dyDescent="0.35">
      <c r="B15429" s="752" t="s">
        <v>1700</v>
      </c>
      <c r="C15429" s="752">
        <v>6725</v>
      </c>
      <c r="D15429" s="343" t="s">
        <v>2536</v>
      </c>
      <c r="E15429" s="752" t="s">
        <v>446</v>
      </c>
      <c r="F15429" s="752" t="s">
        <v>1711</v>
      </c>
    </row>
    <row r="15430" spans="2:6" x14ac:dyDescent="0.35">
      <c r="B15430" s="752" t="s">
        <v>1700</v>
      </c>
      <c r="C15430" s="752">
        <v>6725</v>
      </c>
      <c r="D15430" s="343" t="s">
        <v>2535</v>
      </c>
      <c r="E15430" s="752" t="s">
        <v>446</v>
      </c>
      <c r="F15430" s="752" t="s">
        <v>1711</v>
      </c>
    </row>
    <row r="15431" spans="2:6" x14ac:dyDescent="0.35">
      <c r="B15431" s="752" t="s">
        <v>1700</v>
      </c>
      <c r="C15431" s="752">
        <v>6725</v>
      </c>
      <c r="D15431" s="343" t="s">
        <v>2534</v>
      </c>
      <c r="E15431" s="752" t="s">
        <v>446</v>
      </c>
      <c r="F15431" s="752" t="s">
        <v>1711</v>
      </c>
    </row>
    <row r="15432" spans="2:6" x14ac:dyDescent="0.35">
      <c r="B15432" s="752" t="s">
        <v>1700</v>
      </c>
      <c r="C15432" s="752">
        <v>6726</v>
      </c>
      <c r="D15432" s="343" t="s">
        <v>2533</v>
      </c>
      <c r="E15432" s="752" t="s">
        <v>446</v>
      </c>
      <c r="F15432" s="752" t="s">
        <v>1711</v>
      </c>
    </row>
    <row r="15433" spans="2:6" x14ac:dyDescent="0.35">
      <c r="B15433" s="752" t="s">
        <v>1700</v>
      </c>
      <c r="C15433" s="752">
        <v>6728</v>
      </c>
      <c r="D15433" s="343" t="s">
        <v>2532</v>
      </c>
      <c r="E15433" s="752" t="s">
        <v>446</v>
      </c>
      <c r="F15433" s="752" t="s">
        <v>1698</v>
      </c>
    </row>
    <row r="15434" spans="2:6" x14ac:dyDescent="0.35">
      <c r="B15434" s="752" t="s">
        <v>1700</v>
      </c>
      <c r="C15434" s="752">
        <v>6728</v>
      </c>
      <c r="D15434" s="343" t="s">
        <v>2005</v>
      </c>
      <c r="E15434" s="752" t="s">
        <v>446</v>
      </c>
      <c r="F15434" s="752" t="s">
        <v>1698</v>
      </c>
    </row>
    <row r="15435" spans="2:6" x14ac:dyDescent="0.35">
      <c r="B15435" s="752" t="s">
        <v>1700</v>
      </c>
      <c r="C15435" s="752">
        <v>6728</v>
      </c>
      <c r="D15435" s="343" t="s">
        <v>2531</v>
      </c>
      <c r="E15435" s="752" t="s">
        <v>446</v>
      </c>
      <c r="F15435" s="752" t="s">
        <v>1698</v>
      </c>
    </row>
    <row r="15436" spans="2:6" x14ac:dyDescent="0.35">
      <c r="B15436" s="752" t="s">
        <v>1700</v>
      </c>
      <c r="C15436" s="752">
        <v>6728</v>
      </c>
      <c r="D15436" s="759" t="s">
        <v>2530</v>
      </c>
      <c r="E15436" s="752" t="s">
        <v>446</v>
      </c>
      <c r="F15436" s="752" t="s">
        <v>1698</v>
      </c>
    </row>
    <row r="15437" spans="2:6" x14ac:dyDescent="0.35">
      <c r="B15437" s="752" t="s">
        <v>1700</v>
      </c>
      <c r="C15437" s="752">
        <v>6728</v>
      </c>
      <c r="D15437" s="343" t="s">
        <v>2529</v>
      </c>
      <c r="E15437" s="752" t="s">
        <v>446</v>
      </c>
      <c r="F15437" s="752" t="s">
        <v>1698</v>
      </c>
    </row>
    <row r="15438" spans="2:6" x14ac:dyDescent="0.35">
      <c r="B15438" s="752" t="s">
        <v>1700</v>
      </c>
      <c r="C15438" s="752">
        <v>6728</v>
      </c>
      <c r="D15438" s="343" t="s">
        <v>2528</v>
      </c>
      <c r="E15438" s="752" t="s">
        <v>446</v>
      </c>
      <c r="F15438" s="752" t="s">
        <v>1698</v>
      </c>
    </row>
    <row r="15439" spans="2:6" x14ac:dyDescent="0.35">
      <c r="B15439" s="752" t="s">
        <v>1700</v>
      </c>
      <c r="C15439" s="752">
        <v>6728</v>
      </c>
      <c r="D15439" s="343" t="s">
        <v>2527</v>
      </c>
      <c r="E15439" s="752" t="s">
        <v>446</v>
      </c>
      <c r="F15439" s="752" t="s">
        <v>1698</v>
      </c>
    </row>
    <row r="15440" spans="2:6" x14ac:dyDescent="0.35">
      <c r="B15440" s="752" t="s">
        <v>1700</v>
      </c>
      <c r="C15440" s="752">
        <v>6728</v>
      </c>
      <c r="D15440" s="343" t="s">
        <v>2526</v>
      </c>
      <c r="E15440" s="752" t="s">
        <v>446</v>
      </c>
      <c r="F15440" s="752" t="s">
        <v>1698</v>
      </c>
    </row>
    <row r="15441" spans="2:9" x14ac:dyDescent="0.35">
      <c r="B15441" s="752" t="s">
        <v>1700</v>
      </c>
      <c r="C15441" s="752">
        <v>6728</v>
      </c>
      <c r="D15441" s="343" t="s">
        <v>2525</v>
      </c>
      <c r="E15441" s="752" t="s">
        <v>446</v>
      </c>
      <c r="F15441" s="752" t="s">
        <v>1698</v>
      </c>
    </row>
    <row r="15442" spans="2:9" x14ac:dyDescent="0.35">
      <c r="B15442" s="752" t="s">
        <v>1700</v>
      </c>
      <c r="C15442" s="752">
        <v>6733</v>
      </c>
      <c r="D15442" s="343" t="s">
        <v>2524</v>
      </c>
      <c r="E15442" s="752" t="s">
        <v>446</v>
      </c>
      <c r="F15442" s="752" t="s">
        <v>1698</v>
      </c>
    </row>
    <row r="15443" spans="2:9" x14ac:dyDescent="0.35">
      <c r="B15443" s="752" t="s">
        <v>1700</v>
      </c>
      <c r="C15443" s="752">
        <v>6740</v>
      </c>
      <c r="D15443" s="343" t="s">
        <v>2523</v>
      </c>
      <c r="E15443" s="752" t="s">
        <v>446</v>
      </c>
      <c r="F15443" s="752" t="s">
        <v>1698</v>
      </c>
    </row>
    <row r="15444" spans="2:9" s="757" customFormat="1" x14ac:dyDescent="0.35">
      <c r="B15444" s="752" t="s">
        <v>1700</v>
      </c>
      <c r="C15444" s="752">
        <v>6740</v>
      </c>
      <c r="D15444" s="343" t="s">
        <v>2522</v>
      </c>
      <c r="E15444" s="752" t="s">
        <v>446</v>
      </c>
      <c r="F15444" s="752" t="s">
        <v>1698</v>
      </c>
      <c r="I15444" s="758"/>
    </row>
    <row r="15445" spans="2:9" x14ac:dyDescent="0.35">
      <c r="B15445" s="752" t="s">
        <v>1700</v>
      </c>
      <c r="C15445" s="752">
        <v>6740</v>
      </c>
      <c r="D15445" s="343" t="s">
        <v>2521</v>
      </c>
      <c r="E15445" s="752" t="s">
        <v>446</v>
      </c>
      <c r="F15445" s="752" t="s">
        <v>1698</v>
      </c>
    </row>
    <row r="15446" spans="2:9" x14ac:dyDescent="0.35">
      <c r="B15446" s="752" t="s">
        <v>1700</v>
      </c>
      <c r="C15446" s="752">
        <v>6740</v>
      </c>
      <c r="D15446" s="343" t="s">
        <v>2520</v>
      </c>
      <c r="E15446" s="752" t="s">
        <v>446</v>
      </c>
      <c r="F15446" s="752" t="s">
        <v>1698</v>
      </c>
    </row>
    <row r="15447" spans="2:9" x14ac:dyDescent="0.35">
      <c r="B15447" s="752" t="s">
        <v>1700</v>
      </c>
      <c r="C15447" s="752">
        <v>6740</v>
      </c>
      <c r="D15447" s="343" t="s">
        <v>2519</v>
      </c>
      <c r="E15447" s="752" t="s">
        <v>446</v>
      </c>
      <c r="F15447" s="752" t="s">
        <v>1698</v>
      </c>
    </row>
    <row r="15448" spans="2:9" x14ac:dyDescent="0.35">
      <c r="B15448" s="752" t="s">
        <v>1700</v>
      </c>
      <c r="C15448" s="752">
        <v>6740</v>
      </c>
      <c r="D15448" s="343" t="s">
        <v>2518</v>
      </c>
      <c r="E15448" s="752" t="s">
        <v>446</v>
      </c>
      <c r="F15448" s="752" t="s">
        <v>1698</v>
      </c>
    </row>
    <row r="15449" spans="2:9" x14ac:dyDescent="0.35">
      <c r="B15449" s="752" t="s">
        <v>1700</v>
      </c>
      <c r="C15449" s="752">
        <v>6743</v>
      </c>
      <c r="D15449" s="343" t="s">
        <v>2517</v>
      </c>
      <c r="E15449" s="752" t="s">
        <v>446</v>
      </c>
      <c r="F15449" s="752" t="s">
        <v>1698</v>
      </c>
    </row>
    <row r="15450" spans="2:9" x14ac:dyDescent="0.35">
      <c r="B15450" s="752" t="s">
        <v>1700</v>
      </c>
      <c r="C15450" s="752">
        <v>6743</v>
      </c>
      <c r="D15450" s="343" t="s">
        <v>2516</v>
      </c>
      <c r="E15450" s="752" t="s">
        <v>446</v>
      </c>
      <c r="F15450" s="752" t="s">
        <v>1698</v>
      </c>
    </row>
    <row r="15451" spans="2:9" x14ac:dyDescent="0.35">
      <c r="B15451" s="752" t="s">
        <v>1700</v>
      </c>
      <c r="C15451" s="752">
        <v>6743</v>
      </c>
      <c r="D15451" s="343" t="s">
        <v>2515</v>
      </c>
      <c r="E15451" s="752" t="s">
        <v>446</v>
      </c>
      <c r="F15451" s="752" t="s">
        <v>1698</v>
      </c>
    </row>
    <row r="15452" spans="2:9" x14ac:dyDescent="0.35">
      <c r="B15452" s="752" t="s">
        <v>1700</v>
      </c>
      <c r="C15452" s="752">
        <v>6743</v>
      </c>
      <c r="D15452" s="343" t="s">
        <v>2514</v>
      </c>
      <c r="E15452" s="752" t="s">
        <v>446</v>
      </c>
      <c r="F15452" s="752" t="s">
        <v>1698</v>
      </c>
    </row>
    <row r="15453" spans="2:9" x14ac:dyDescent="0.35">
      <c r="B15453" s="752" t="s">
        <v>1700</v>
      </c>
      <c r="C15453" s="752">
        <v>6743</v>
      </c>
      <c r="D15453" s="343" t="s">
        <v>2513</v>
      </c>
      <c r="E15453" s="752" t="s">
        <v>446</v>
      </c>
      <c r="F15453" s="752" t="s">
        <v>1698</v>
      </c>
    </row>
    <row r="15454" spans="2:9" x14ac:dyDescent="0.35">
      <c r="B15454" s="752" t="s">
        <v>1700</v>
      </c>
      <c r="C15454" s="752">
        <v>6743</v>
      </c>
      <c r="D15454" s="343" t="s">
        <v>2512</v>
      </c>
      <c r="E15454" s="752" t="s">
        <v>446</v>
      </c>
      <c r="F15454" s="752" t="s">
        <v>1698</v>
      </c>
    </row>
    <row r="15455" spans="2:9" x14ac:dyDescent="0.35">
      <c r="B15455" s="752" t="s">
        <v>1700</v>
      </c>
      <c r="C15455" s="752">
        <v>6743</v>
      </c>
      <c r="D15455" s="343" t="s">
        <v>2511</v>
      </c>
      <c r="E15455" s="752" t="s">
        <v>446</v>
      </c>
      <c r="F15455" s="752" t="s">
        <v>1698</v>
      </c>
    </row>
    <row r="15456" spans="2:9" x14ac:dyDescent="0.35">
      <c r="B15456" s="752" t="s">
        <v>1700</v>
      </c>
      <c r="C15456" s="752">
        <v>6751</v>
      </c>
      <c r="D15456" s="343" t="s">
        <v>2510</v>
      </c>
      <c r="E15456" s="752" t="s">
        <v>446</v>
      </c>
      <c r="F15456" s="752" t="s">
        <v>222</v>
      </c>
    </row>
    <row r="15457" spans="2:9" x14ac:dyDescent="0.35">
      <c r="B15457" s="752" t="s">
        <v>1700</v>
      </c>
      <c r="C15457" s="752">
        <v>6751</v>
      </c>
      <c r="D15457" s="343" t="s">
        <v>2509</v>
      </c>
      <c r="E15457" s="752" t="s">
        <v>446</v>
      </c>
      <c r="F15457" s="752" t="s">
        <v>222</v>
      </c>
    </row>
    <row r="15458" spans="2:9" x14ac:dyDescent="0.35">
      <c r="B15458" s="752" t="s">
        <v>1700</v>
      </c>
      <c r="C15458" s="752">
        <v>6751</v>
      </c>
      <c r="D15458" s="343" t="s">
        <v>2508</v>
      </c>
      <c r="E15458" s="752" t="s">
        <v>446</v>
      </c>
      <c r="F15458" s="752" t="s">
        <v>222</v>
      </c>
    </row>
    <row r="15459" spans="2:9" x14ac:dyDescent="0.35">
      <c r="B15459" s="752" t="s">
        <v>1700</v>
      </c>
      <c r="C15459" s="752">
        <v>6751</v>
      </c>
      <c r="D15459" s="343" t="s">
        <v>2507</v>
      </c>
      <c r="E15459" s="752" t="s">
        <v>446</v>
      </c>
      <c r="F15459" s="752" t="s">
        <v>222</v>
      </c>
    </row>
    <row r="15460" spans="2:9" x14ac:dyDescent="0.35">
      <c r="B15460" s="752" t="s">
        <v>1700</v>
      </c>
      <c r="C15460" s="752">
        <v>6751</v>
      </c>
      <c r="D15460" s="343" t="s">
        <v>2506</v>
      </c>
      <c r="E15460" s="752" t="s">
        <v>446</v>
      </c>
      <c r="F15460" s="752" t="s">
        <v>222</v>
      </c>
    </row>
    <row r="15461" spans="2:9" x14ac:dyDescent="0.35">
      <c r="B15461" s="752" t="s">
        <v>1700</v>
      </c>
      <c r="C15461" s="752">
        <v>6751</v>
      </c>
      <c r="D15461" s="343" t="s">
        <v>2505</v>
      </c>
      <c r="E15461" s="752" t="s">
        <v>446</v>
      </c>
      <c r="F15461" s="752" t="s">
        <v>222</v>
      </c>
    </row>
    <row r="15462" spans="2:9" x14ac:dyDescent="0.35">
      <c r="B15462" s="752" t="s">
        <v>1700</v>
      </c>
      <c r="C15462" s="752">
        <v>6751</v>
      </c>
      <c r="D15462" s="343" t="s">
        <v>2504</v>
      </c>
      <c r="E15462" s="752" t="s">
        <v>446</v>
      </c>
      <c r="F15462" s="752" t="s">
        <v>222</v>
      </c>
    </row>
    <row r="15463" spans="2:9" s="343" customFormat="1" x14ac:dyDescent="0.35">
      <c r="B15463" s="752" t="s">
        <v>1700</v>
      </c>
      <c r="C15463" s="752">
        <v>6751</v>
      </c>
      <c r="D15463" s="343" t="s">
        <v>2503</v>
      </c>
      <c r="E15463" s="752" t="s">
        <v>446</v>
      </c>
      <c r="F15463" s="752" t="s">
        <v>222</v>
      </c>
      <c r="I15463" s="756"/>
    </row>
    <row r="15464" spans="2:9" s="343" customFormat="1" x14ac:dyDescent="0.35">
      <c r="B15464" s="752" t="s">
        <v>1700</v>
      </c>
      <c r="C15464" s="752">
        <v>6751</v>
      </c>
      <c r="D15464" s="343" t="s">
        <v>2502</v>
      </c>
      <c r="E15464" s="752" t="s">
        <v>446</v>
      </c>
      <c r="F15464" s="752" t="s">
        <v>222</v>
      </c>
      <c r="I15464" s="756"/>
    </row>
    <row r="15465" spans="2:9" s="343" customFormat="1" x14ac:dyDescent="0.35">
      <c r="B15465" s="752" t="s">
        <v>1700</v>
      </c>
      <c r="C15465" s="752">
        <v>6751</v>
      </c>
      <c r="D15465" s="343" t="s">
        <v>2501</v>
      </c>
      <c r="E15465" s="752" t="s">
        <v>446</v>
      </c>
      <c r="F15465" s="752" t="s">
        <v>222</v>
      </c>
      <c r="I15465" s="756"/>
    </row>
    <row r="15466" spans="2:9" s="343" customFormat="1" x14ac:dyDescent="0.35">
      <c r="B15466" s="752" t="s">
        <v>1700</v>
      </c>
      <c r="C15466" s="752">
        <v>6753</v>
      </c>
      <c r="D15466" s="343" t="s">
        <v>2500</v>
      </c>
      <c r="E15466" s="752" t="s">
        <v>446</v>
      </c>
      <c r="F15466" s="752" t="s">
        <v>222</v>
      </c>
      <c r="I15466" s="756"/>
    </row>
    <row r="15467" spans="2:9" s="343" customFormat="1" x14ac:dyDescent="0.35">
      <c r="B15467" s="752" t="s">
        <v>1700</v>
      </c>
      <c r="C15467" s="752">
        <v>6753</v>
      </c>
      <c r="D15467" s="343" t="s">
        <v>2499</v>
      </c>
      <c r="E15467" s="752" t="s">
        <v>446</v>
      </c>
      <c r="F15467" s="752" t="s">
        <v>222</v>
      </c>
      <c r="I15467" s="756"/>
    </row>
    <row r="15468" spans="2:9" s="343" customFormat="1" x14ac:dyDescent="0.35">
      <c r="B15468" s="752" t="s">
        <v>1700</v>
      </c>
      <c r="C15468" s="752">
        <v>6754</v>
      </c>
      <c r="D15468" s="343" t="s">
        <v>2498</v>
      </c>
      <c r="E15468" s="752" t="s">
        <v>446</v>
      </c>
      <c r="F15468" s="752" t="s">
        <v>222</v>
      </c>
      <c r="I15468" s="756"/>
    </row>
    <row r="15469" spans="2:9" s="343" customFormat="1" x14ac:dyDescent="0.35">
      <c r="B15469" s="752" t="s">
        <v>1700</v>
      </c>
      <c r="C15469" s="752">
        <v>6758</v>
      </c>
      <c r="D15469" s="343" t="s">
        <v>2497</v>
      </c>
      <c r="E15469" s="752" t="s">
        <v>446</v>
      </c>
      <c r="F15469" s="752" t="s">
        <v>1698</v>
      </c>
      <c r="I15469" s="756"/>
    </row>
    <row r="15470" spans="2:9" s="343" customFormat="1" x14ac:dyDescent="0.35">
      <c r="B15470" s="752" t="s">
        <v>1700</v>
      </c>
      <c r="C15470" s="752">
        <v>6760</v>
      </c>
      <c r="D15470" s="343" t="s">
        <v>2496</v>
      </c>
      <c r="E15470" s="752" t="s">
        <v>446</v>
      </c>
      <c r="F15470" s="752" t="s">
        <v>222</v>
      </c>
      <c r="I15470" s="756"/>
    </row>
    <row r="15471" spans="2:9" s="343" customFormat="1" x14ac:dyDescent="0.35">
      <c r="B15471" s="752" t="s">
        <v>1700</v>
      </c>
      <c r="C15471" s="752">
        <v>6762</v>
      </c>
      <c r="D15471" s="343" t="s">
        <v>2495</v>
      </c>
      <c r="E15471" s="752" t="s">
        <v>446</v>
      </c>
      <c r="F15471" s="752" t="s">
        <v>1698</v>
      </c>
      <c r="I15471" s="756"/>
    </row>
    <row r="15472" spans="2:9" s="343" customFormat="1" x14ac:dyDescent="0.35">
      <c r="B15472" s="752" t="s">
        <v>1700</v>
      </c>
      <c r="C15472" s="752">
        <v>6765</v>
      </c>
      <c r="D15472" s="343" t="s">
        <v>2494</v>
      </c>
      <c r="E15472" s="752" t="s">
        <v>446</v>
      </c>
      <c r="F15472" s="752" t="s">
        <v>1698</v>
      </c>
      <c r="I15472" s="756"/>
    </row>
    <row r="15473" spans="2:6" x14ac:dyDescent="0.35">
      <c r="B15473" s="752" t="s">
        <v>1700</v>
      </c>
      <c r="C15473" s="752">
        <v>6765</v>
      </c>
      <c r="D15473" s="343" t="s">
        <v>2493</v>
      </c>
      <c r="E15473" s="752" t="s">
        <v>446</v>
      </c>
      <c r="F15473" s="752" t="s">
        <v>1698</v>
      </c>
    </row>
    <row r="15474" spans="2:6" x14ac:dyDescent="0.35">
      <c r="B15474" s="752" t="s">
        <v>1700</v>
      </c>
      <c r="C15474" s="752">
        <v>6765</v>
      </c>
      <c r="D15474" s="343" t="s">
        <v>2492</v>
      </c>
      <c r="E15474" s="752" t="s">
        <v>446</v>
      </c>
      <c r="F15474" s="752" t="s">
        <v>1698</v>
      </c>
    </row>
    <row r="15475" spans="2:6" x14ac:dyDescent="0.35">
      <c r="B15475" s="752" t="s">
        <v>1700</v>
      </c>
      <c r="C15475" s="752">
        <v>6770</v>
      </c>
      <c r="D15475" s="343" t="s">
        <v>2491</v>
      </c>
      <c r="E15475" s="752" t="s">
        <v>446</v>
      </c>
      <c r="F15475" s="752" t="s">
        <v>1698</v>
      </c>
    </row>
    <row r="15476" spans="2:6" x14ac:dyDescent="0.35">
      <c r="B15476" s="752" t="s">
        <v>1700</v>
      </c>
      <c r="C15476" s="752">
        <v>6770</v>
      </c>
      <c r="D15476" s="343" t="s">
        <v>2490</v>
      </c>
      <c r="E15476" s="752" t="s">
        <v>446</v>
      </c>
      <c r="F15476" s="752" t="s">
        <v>1698</v>
      </c>
    </row>
    <row r="15477" spans="2:6" x14ac:dyDescent="0.35">
      <c r="B15477" s="752" t="s">
        <v>1700</v>
      </c>
      <c r="C15477" s="752">
        <v>6770</v>
      </c>
      <c r="D15477" s="343" t="s">
        <v>2489</v>
      </c>
      <c r="E15477" s="752" t="s">
        <v>446</v>
      </c>
      <c r="F15477" s="752" t="s">
        <v>1698</v>
      </c>
    </row>
    <row r="15478" spans="2:6" x14ac:dyDescent="0.35">
      <c r="B15478" s="752" t="s">
        <v>1700</v>
      </c>
      <c r="C15478" s="752">
        <v>6770</v>
      </c>
      <c r="D15478" s="343" t="s">
        <v>2488</v>
      </c>
      <c r="E15478" s="752" t="s">
        <v>446</v>
      </c>
      <c r="F15478" s="752" t="s">
        <v>1698</v>
      </c>
    </row>
    <row r="15479" spans="2:6" x14ac:dyDescent="0.35">
      <c r="B15479" s="752" t="s">
        <v>1700</v>
      </c>
      <c r="C15479" s="752">
        <v>6770</v>
      </c>
      <c r="D15479" s="343" t="s">
        <v>2487</v>
      </c>
      <c r="E15479" s="752" t="s">
        <v>446</v>
      </c>
      <c r="F15479" s="752" t="s">
        <v>1698</v>
      </c>
    </row>
    <row r="15480" spans="2:6" x14ac:dyDescent="0.35">
      <c r="B15480" s="752" t="s">
        <v>1700</v>
      </c>
      <c r="C15480" s="752">
        <v>6770</v>
      </c>
      <c r="D15480" s="343" t="s">
        <v>2486</v>
      </c>
      <c r="E15480" s="752" t="s">
        <v>446</v>
      </c>
      <c r="F15480" s="752" t="s">
        <v>1698</v>
      </c>
    </row>
    <row r="15481" spans="2:6" x14ac:dyDescent="0.35">
      <c r="B15481" s="752" t="s">
        <v>1700</v>
      </c>
      <c r="C15481" s="752">
        <v>6770</v>
      </c>
      <c r="D15481" s="343" t="s">
        <v>2485</v>
      </c>
      <c r="E15481" s="752" t="s">
        <v>446</v>
      </c>
      <c r="F15481" s="752" t="s">
        <v>1698</v>
      </c>
    </row>
    <row r="15482" spans="2:6" x14ac:dyDescent="0.35">
      <c r="B15482" s="752" t="s">
        <v>1700</v>
      </c>
      <c r="C15482" s="752">
        <v>6770</v>
      </c>
      <c r="D15482" s="343" t="s">
        <v>2484</v>
      </c>
      <c r="E15482" s="752" t="s">
        <v>446</v>
      </c>
      <c r="F15482" s="752" t="s">
        <v>1698</v>
      </c>
    </row>
    <row r="15483" spans="2:6" x14ac:dyDescent="0.35">
      <c r="B15483" s="752" t="s">
        <v>1700</v>
      </c>
      <c r="C15483" s="752">
        <v>6798</v>
      </c>
      <c r="D15483" s="343" t="s">
        <v>2483</v>
      </c>
      <c r="E15483" s="752" t="s">
        <v>446</v>
      </c>
      <c r="F15483" s="752" t="s">
        <v>1698</v>
      </c>
    </row>
    <row r="15484" spans="2:6" x14ac:dyDescent="0.35">
      <c r="B15484" s="752" t="s">
        <v>1700</v>
      </c>
      <c r="C15484" s="752">
        <v>6799</v>
      </c>
      <c r="D15484" s="343" t="s">
        <v>2482</v>
      </c>
      <c r="E15484" s="752" t="s">
        <v>446</v>
      </c>
      <c r="F15484" s="752" t="s">
        <v>1698</v>
      </c>
    </row>
    <row r="15485" spans="2:6" x14ac:dyDescent="0.35">
      <c r="B15485" s="752" t="s">
        <v>1700</v>
      </c>
      <c r="C15485" s="752">
        <v>6799</v>
      </c>
      <c r="D15485" s="343" t="s">
        <v>2481</v>
      </c>
      <c r="E15485" s="752" t="s">
        <v>446</v>
      </c>
      <c r="F15485" s="752" t="s">
        <v>1698</v>
      </c>
    </row>
    <row r="15486" spans="2:6" x14ac:dyDescent="0.35">
      <c r="B15486" s="752" t="s">
        <v>1700</v>
      </c>
      <c r="C15486" s="752">
        <v>7000</v>
      </c>
      <c r="D15486" s="343" t="s">
        <v>2480</v>
      </c>
      <c r="E15486" s="752" t="s">
        <v>450</v>
      </c>
      <c r="F15486" s="752" t="s">
        <v>212</v>
      </c>
    </row>
    <row r="15487" spans="2:6" x14ac:dyDescent="0.35">
      <c r="B15487" s="752" t="s">
        <v>1700</v>
      </c>
      <c r="C15487" s="752">
        <v>7000</v>
      </c>
      <c r="D15487" s="343" t="s">
        <v>2479</v>
      </c>
      <c r="E15487" s="752" t="s">
        <v>450</v>
      </c>
      <c r="F15487" s="752" t="s">
        <v>212</v>
      </c>
    </row>
    <row r="15488" spans="2:6" x14ac:dyDescent="0.35">
      <c r="B15488" s="752" t="s">
        <v>1700</v>
      </c>
      <c r="C15488" s="752">
        <v>7000</v>
      </c>
      <c r="D15488" s="343" t="s">
        <v>2478</v>
      </c>
      <c r="E15488" s="752" t="s">
        <v>450</v>
      </c>
      <c r="F15488" s="752" t="s">
        <v>212</v>
      </c>
    </row>
    <row r="15489" spans="2:6" x14ac:dyDescent="0.35">
      <c r="B15489" s="752" t="s">
        <v>1700</v>
      </c>
      <c r="C15489" s="752">
        <v>7000</v>
      </c>
      <c r="D15489" s="343" t="s">
        <v>2477</v>
      </c>
      <c r="E15489" s="752" t="s">
        <v>450</v>
      </c>
      <c r="F15489" s="752" t="s">
        <v>212</v>
      </c>
    </row>
    <row r="15490" spans="2:6" x14ac:dyDescent="0.35">
      <c r="B15490" s="752" t="s">
        <v>1700</v>
      </c>
      <c r="C15490" s="752">
        <v>7000</v>
      </c>
      <c r="D15490" s="343" t="s">
        <v>2476</v>
      </c>
      <c r="E15490" s="752" t="s">
        <v>450</v>
      </c>
      <c r="F15490" s="752" t="s">
        <v>212</v>
      </c>
    </row>
    <row r="15491" spans="2:6" x14ac:dyDescent="0.35">
      <c r="B15491" s="752" t="s">
        <v>1700</v>
      </c>
      <c r="C15491" s="752">
        <v>7000</v>
      </c>
      <c r="D15491" s="343" t="s">
        <v>2475</v>
      </c>
      <c r="E15491" s="752" t="s">
        <v>450</v>
      </c>
      <c r="F15491" s="752" t="s">
        <v>212</v>
      </c>
    </row>
    <row r="15492" spans="2:6" x14ac:dyDescent="0.35">
      <c r="B15492" s="752" t="s">
        <v>1700</v>
      </c>
      <c r="C15492" s="752">
        <v>7004</v>
      </c>
      <c r="D15492" s="343" t="s">
        <v>2474</v>
      </c>
      <c r="E15492" s="752" t="s">
        <v>450</v>
      </c>
      <c r="F15492" s="752" t="s">
        <v>212</v>
      </c>
    </row>
    <row r="15493" spans="2:6" x14ac:dyDescent="0.35">
      <c r="B15493" s="752" t="s">
        <v>1700</v>
      </c>
      <c r="C15493" s="752">
        <v>7004</v>
      </c>
      <c r="D15493" s="343" t="s">
        <v>2473</v>
      </c>
      <c r="E15493" s="752" t="s">
        <v>450</v>
      </c>
      <c r="F15493" s="752" t="s">
        <v>212</v>
      </c>
    </row>
    <row r="15494" spans="2:6" x14ac:dyDescent="0.35">
      <c r="B15494" s="752" t="s">
        <v>1700</v>
      </c>
      <c r="C15494" s="752">
        <v>7005</v>
      </c>
      <c r="D15494" s="343" t="s">
        <v>2472</v>
      </c>
      <c r="E15494" s="752" t="s">
        <v>450</v>
      </c>
      <c r="F15494" s="752" t="s">
        <v>210</v>
      </c>
    </row>
    <row r="15495" spans="2:6" x14ac:dyDescent="0.35">
      <c r="B15495" s="752" t="s">
        <v>1700</v>
      </c>
      <c r="C15495" s="752">
        <v>7005</v>
      </c>
      <c r="D15495" s="343" t="s">
        <v>2471</v>
      </c>
      <c r="E15495" s="752" t="s">
        <v>450</v>
      </c>
      <c r="F15495" s="752" t="s">
        <v>210</v>
      </c>
    </row>
    <row r="15496" spans="2:6" x14ac:dyDescent="0.35">
      <c r="B15496" s="752" t="s">
        <v>1700</v>
      </c>
      <c r="C15496" s="752">
        <v>7005</v>
      </c>
      <c r="D15496" s="343" t="s">
        <v>2470</v>
      </c>
      <c r="E15496" s="752" t="s">
        <v>450</v>
      </c>
      <c r="F15496" s="752" t="s">
        <v>210</v>
      </c>
    </row>
    <row r="15497" spans="2:6" x14ac:dyDescent="0.35">
      <c r="B15497" s="752" t="s">
        <v>1700</v>
      </c>
      <c r="C15497" s="752">
        <v>7007</v>
      </c>
      <c r="D15497" s="343" t="s">
        <v>2469</v>
      </c>
      <c r="E15497" s="752" t="s">
        <v>450</v>
      </c>
      <c r="F15497" s="752" t="s">
        <v>212</v>
      </c>
    </row>
    <row r="15498" spans="2:6" x14ac:dyDescent="0.35">
      <c r="B15498" s="752" t="s">
        <v>1700</v>
      </c>
      <c r="C15498" s="752">
        <v>7007</v>
      </c>
      <c r="D15498" s="343" t="s">
        <v>2468</v>
      </c>
      <c r="E15498" s="752" t="s">
        <v>450</v>
      </c>
      <c r="F15498" s="752" t="s">
        <v>212</v>
      </c>
    </row>
    <row r="15499" spans="2:6" x14ac:dyDescent="0.35">
      <c r="B15499" s="752" t="s">
        <v>1700</v>
      </c>
      <c r="C15499" s="752">
        <v>7008</v>
      </c>
      <c r="D15499" s="343" t="s">
        <v>2467</v>
      </c>
      <c r="E15499" s="752" t="s">
        <v>450</v>
      </c>
      <c r="F15499" s="752" t="s">
        <v>212</v>
      </c>
    </row>
    <row r="15500" spans="2:6" x14ac:dyDescent="0.35">
      <c r="B15500" s="752" t="s">
        <v>1700</v>
      </c>
      <c r="C15500" s="752">
        <v>7008</v>
      </c>
      <c r="D15500" s="343" t="s">
        <v>2466</v>
      </c>
      <c r="E15500" s="752" t="s">
        <v>450</v>
      </c>
      <c r="F15500" s="752" t="s">
        <v>212</v>
      </c>
    </row>
    <row r="15501" spans="2:6" x14ac:dyDescent="0.35">
      <c r="B15501" s="752" t="s">
        <v>1700</v>
      </c>
      <c r="C15501" s="752">
        <v>7009</v>
      </c>
      <c r="D15501" s="343" t="s">
        <v>2465</v>
      </c>
      <c r="E15501" s="752" t="s">
        <v>450</v>
      </c>
      <c r="F15501" s="752" t="s">
        <v>212</v>
      </c>
    </row>
    <row r="15502" spans="2:6" x14ac:dyDescent="0.35">
      <c r="B15502" s="752" t="s">
        <v>1700</v>
      </c>
      <c r="C15502" s="752">
        <v>7009</v>
      </c>
      <c r="D15502" s="343" t="s">
        <v>2464</v>
      </c>
      <c r="E15502" s="752" t="s">
        <v>450</v>
      </c>
      <c r="F15502" s="752" t="s">
        <v>212</v>
      </c>
    </row>
    <row r="15503" spans="2:6" x14ac:dyDescent="0.35">
      <c r="B15503" s="752" t="s">
        <v>1700</v>
      </c>
      <c r="C15503" s="752">
        <v>7009</v>
      </c>
      <c r="D15503" s="343" t="s">
        <v>2463</v>
      </c>
      <c r="E15503" s="752" t="s">
        <v>450</v>
      </c>
      <c r="F15503" s="752" t="s">
        <v>212</v>
      </c>
    </row>
    <row r="15504" spans="2:6" x14ac:dyDescent="0.35">
      <c r="B15504" s="752" t="s">
        <v>1700</v>
      </c>
      <c r="C15504" s="752">
        <v>7009</v>
      </c>
      <c r="D15504" s="343" t="s">
        <v>2462</v>
      </c>
      <c r="E15504" s="752" t="s">
        <v>450</v>
      </c>
      <c r="F15504" s="752" t="s">
        <v>212</v>
      </c>
    </row>
    <row r="15505" spans="2:6" x14ac:dyDescent="0.35">
      <c r="B15505" s="752" t="s">
        <v>1700</v>
      </c>
      <c r="C15505" s="752">
        <v>7010</v>
      </c>
      <c r="D15505" s="343" t="s">
        <v>2461</v>
      </c>
      <c r="E15505" s="752" t="s">
        <v>450</v>
      </c>
      <c r="F15505" s="752" t="s">
        <v>212</v>
      </c>
    </row>
    <row r="15506" spans="2:6" x14ac:dyDescent="0.35">
      <c r="B15506" s="752" t="s">
        <v>1700</v>
      </c>
      <c r="C15506" s="752">
        <v>7010</v>
      </c>
      <c r="D15506" s="343" t="s">
        <v>2460</v>
      </c>
      <c r="E15506" s="752" t="s">
        <v>450</v>
      </c>
      <c r="F15506" s="752" t="s">
        <v>212</v>
      </c>
    </row>
    <row r="15507" spans="2:6" x14ac:dyDescent="0.35">
      <c r="B15507" s="752" t="s">
        <v>1700</v>
      </c>
      <c r="C15507" s="752">
        <v>7010</v>
      </c>
      <c r="D15507" s="343" t="s">
        <v>2459</v>
      </c>
      <c r="E15507" s="752" t="s">
        <v>450</v>
      </c>
      <c r="F15507" s="752" t="s">
        <v>212</v>
      </c>
    </row>
    <row r="15508" spans="2:6" x14ac:dyDescent="0.35">
      <c r="B15508" s="752" t="s">
        <v>1700</v>
      </c>
      <c r="C15508" s="752">
        <v>7010</v>
      </c>
      <c r="D15508" s="343" t="s">
        <v>2458</v>
      </c>
      <c r="E15508" s="752" t="s">
        <v>450</v>
      </c>
      <c r="F15508" s="752" t="s">
        <v>212</v>
      </c>
    </row>
    <row r="15509" spans="2:6" x14ac:dyDescent="0.35">
      <c r="B15509" s="752" t="s">
        <v>1700</v>
      </c>
      <c r="C15509" s="752">
        <v>7010</v>
      </c>
      <c r="D15509" s="343" t="s">
        <v>2457</v>
      </c>
      <c r="E15509" s="752" t="s">
        <v>450</v>
      </c>
      <c r="F15509" s="752" t="s">
        <v>212</v>
      </c>
    </row>
    <row r="15510" spans="2:6" x14ac:dyDescent="0.35">
      <c r="B15510" s="752" t="s">
        <v>1700</v>
      </c>
      <c r="C15510" s="752">
        <v>7011</v>
      </c>
      <c r="D15510" s="343" t="s">
        <v>2456</v>
      </c>
      <c r="E15510" s="752" t="s">
        <v>450</v>
      </c>
      <c r="F15510" s="752" t="s">
        <v>212</v>
      </c>
    </row>
    <row r="15511" spans="2:6" x14ac:dyDescent="0.35">
      <c r="B15511" s="752" t="s">
        <v>1700</v>
      </c>
      <c r="C15511" s="752">
        <v>7011</v>
      </c>
      <c r="D15511" s="343" t="s">
        <v>2455</v>
      </c>
      <c r="E15511" s="752" t="s">
        <v>450</v>
      </c>
      <c r="F15511" s="752" t="s">
        <v>212</v>
      </c>
    </row>
    <row r="15512" spans="2:6" x14ac:dyDescent="0.35">
      <c r="B15512" s="752" t="s">
        <v>1700</v>
      </c>
      <c r="C15512" s="752">
        <v>7011</v>
      </c>
      <c r="D15512" s="343" t="s">
        <v>2454</v>
      </c>
      <c r="E15512" s="752" t="s">
        <v>450</v>
      </c>
      <c r="F15512" s="752" t="s">
        <v>212</v>
      </c>
    </row>
    <row r="15513" spans="2:6" x14ac:dyDescent="0.35">
      <c r="B15513" s="752" t="s">
        <v>1700</v>
      </c>
      <c r="C15513" s="752">
        <v>7011</v>
      </c>
      <c r="D15513" s="343" t="s">
        <v>2453</v>
      </c>
      <c r="E15513" s="752" t="s">
        <v>450</v>
      </c>
      <c r="F15513" s="752" t="s">
        <v>212</v>
      </c>
    </row>
    <row r="15514" spans="2:6" x14ac:dyDescent="0.35">
      <c r="B15514" s="752" t="s">
        <v>1700</v>
      </c>
      <c r="C15514" s="752">
        <v>7012</v>
      </c>
      <c r="D15514" s="343" t="s">
        <v>2452</v>
      </c>
      <c r="E15514" s="752" t="s">
        <v>450</v>
      </c>
      <c r="F15514" s="752" t="s">
        <v>1698</v>
      </c>
    </row>
    <row r="15515" spans="2:6" x14ac:dyDescent="0.35">
      <c r="B15515" s="752" t="s">
        <v>1700</v>
      </c>
      <c r="C15515" s="752">
        <v>7012</v>
      </c>
      <c r="D15515" s="343" t="s">
        <v>2451</v>
      </c>
      <c r="E15515" s="752" t="s">
        <v>450</v>
      </c>
      <c r="F15515" s="752" t="s">
        <v>1698</v>
      </c>
    </row>
    <row r="15516" spans="2:6" x14ac:dyDescent="0.35">
      <c r="B15516" s="752" t="s">
        <v>1700</v>
      </c>
      <c r="C15516" s="752">
        <v>7015</v>
      </c>
      <c r="D15516" s="343" t="s">
        <v>2450</v>
      </c>
      <c r="E15516" s="752" t="s">
        <v>450</v>
      </c>
      <c r="F15516" s="752" t="s">
        <v>212</v>
      </c>
    </row>
    <row r="15517" spans="2:6" x14ac:dyDescent="0.35">
      <c r="B15517" s="752" t="s">
        <v>1700</v>
      </c>
      <c r="C15517" s="752">
        <v>7015</v>
      </c>
      <c r="D15517" s="343" t="s">
        <v>2449</v>
      </c>
      <c r="E15517" s="752" t="s">
        <v>450</v>
      </c>
      <c r="F15517" s="752" t="s">
        <v>212</v>
      </c>
    </row>
    <row r="15518" spans="2:6" x14ac:dyDescent="0.35">
      <c r="B15518" s="752" t="s">
        <v>1700</v>
      </c>
      <c r="C15518" s="752">
        <v>7015</v>
      </c>
      <c r="D15518" s="343" t="s">
        <v>2448</v>
      </c>
      <c r="E15518" s="752" t="s">
        <v>450</v>
      </c>
      <c r="F15518" s="752" t="s">
        <v>212</v>
      </c>
    </row>
    <row r="15519" spans="2:6" x14ac:dyDescent="0.35">
      <c r="B15519" s="752" t="s">
        <v>1700</v>
      </c>
      <c r="C15519" s="752">
        <v>7016</v>
      </c>
      <c r="D15519" s="343" t="s">
        <v>2447</v>
      </c>
      <c r="E15519" s="752" t="s">
        <v>450</v>
      </c>
      <c r="F15519" s="752" t="s">
        <v>1711</v>
      </c>
    </row>
    <row r="15520" spans="2:6" x14ac:dyDescent="0.35">
      <c r="B15520" s="752" t="s">
        <v>1700</v>
      </c>
      <c r="C15520" s="752">
        <v>7017</v>
      </c>
      <c r="D15520" s="343" t="s">
        <v>2446</v>
      </c>
      <c r="E15520" s="752" t="s">
        <v>450</v>
      </c>
      <c r="F15520" s="752" t="s">
        <v>1711</v>
      </c>
    </row>
    <row r="15521" spans="2:6" x14ac:dyDescent="0.35">
      <c r="B15521" s="752" t="s">
        <v>1700</v>
      </c>
      <c r="C15521" s="752">
        <v>7017</v>
      </c>
      <c r="D15521" s="343" t="s">
        <v>2445</v>
      </c>
      <c r="E15521" s="752" t="s">
        <v>450</v>
      </c>
      <c r="F15521" s="752" t="s">
        <v>212</v>
      </c>
    </row>
    <row r="15522" spans="2:6" x14ac:dyDescent="0.35">
      <c r="B15522" s="752" t="s">
        <v>1700</v>
      </c>
      <c r="C15522" s="752">
        <v>7017</v>
      </c>
      <c r="D15522" s="343" t="s">
        <v>2444</v>
      </c>
      <c r="E15522" s="752" t="s">
        <v>450</v>
      </c>
      <c r="F15522" s="752" t="s">
        <v>1711</v>
      </c>
    </row>
    <row r="15523" spans="2:6" x14ac:dyDescent="0.35">
      <c r="B15523" s="752" t="s">
        <v>1700</v>
      </c>
      <c r="C15523" s="752">
        <v>7017</v>
      </c>
      <c r="D15523" s="343" t="s">
        <v>2443</v>
      </c>
      <c r="E15523" s="752" t="s">
        <v>450</v>
      </c>
      <c r="F15523" s="752" t="s">
        <v>1711</v>
      </c>
    </row>
    <row r="15524" spans="2:6" x14ac:dyDescent="0.35">
      <c r="B15524" s="752" t="s">
        <v>1700</v>
      </c>
      <c r="C15524" s="752">
        <v>7017</v>
      </c>
      <c r="D15524" s="343" t="s">
        <v>2442</v>
      </c>
      <c r="E15524" s="752" t="s">
        <v>450</v>
      </c>
      <c r="F15524" s="752" t="s">
        <v>1711</v>
      </c>
    </row>
    <row r="15525" spans="2:6" x14ac:dyDescent="0.35">
      <c r="B15525" s="752" t="s">
        <v>1700</v>
      </c>
      <c r="C15525" s="752">
        <v>7017</v>
      </c>
      <c r="D15525" s="343" t="s">
        <v>2441</v>
      </c>
      <c r="E15525" s="752" t="s">
        <v>450</v>
      </c>
      <c r="F15525" s="752" t="s">
        <v>1711</v>
      </c>
    </row>
    <row r="15526" spans="2:6" x14ac:dyDescent="0.35">
      <c r="B15526" s="752" t="s">
        <v>1700</v>
      </c>
      <c r="C15526" s="752">
        <v>7018</v>
      </c>
      <c r="D15526" s="343" t="s">
        <v>2440</v>
      </c>
      <c r="E15526" s="752" t="s">
        <v>450</v>
      </c>
      <c r="F15526" s="752" t="s">
        <v>212</v>
      </c>
    </row>
    <row r="15527" spans="2:6" x14ac:dyDescent="0.35">
      <c r="B15527" s="752" t="s">
        <v>1700</v>
      </c>
      <c r="C15527" s="752">
        <v>7018</v>
      </c>
      <c r="D15527" s="343" t="s">
        <v>2439</v>
      </c>
      <c r="E15527" s="752" t="s">
        <v>450</v>
      </c>
      <c r="F15527" s="752" t="s">
        <v>212</v>
      </c>
    </row>
    <row r="15528" spans="2:6" x14ac:dyDescent="0.35">
      <c r="B15528" s="752" t="s">
        <v>1700</v>
      </c>
      <c r="C15528" s="752">
        <v>7018</v>
      </c>
      <c r="D15528" s="343" t="s">
        <v>2438</v>
      </c>
      <c r="E15528" s="752" t="s">
        <v>450</v>
      </c>
      <c r="F15528" s="752" t="s">
        <v>212</v>
      </c>
    </row>
    <row r="15529" spans="2:6" x14ac:dyDescent="0.35">
      <c r="B15529" s="752" t="s">
        <v>1700</v>
      </c>
      <c r="C15529" s="752">
        <v>7018</v>
      </c>
      <c r="D15529" s="343" t="s">
        <v>2437</v>
      </c>
      <c r="E15529" s="752" t="s">
        <v>450</v>
      </c>
      <c r="F15529" s="752" t="s">
        <v>212</v>
      </c>
    </row>
    <row r="15530" spans="2:6" x14ac:dyDescent="0.35">
      <c r="B15530" s="752" t="s">
        <v>1700</v>
      </c>
      <c r="C15530" s="752">
        <v>7018</v>
      </c>
      <c r="D15530" s="343" t="s">
        <v>2436</v>
      </c>
      <c r="E15530" s="752" t="s">
        <v>450</v>
      </c>
      <c r="F15530" s="752" t="s">
        <v>212</v>
      </c>
    </row>
    <row r="15531" spans="2:6" x14ac:dyDescent="0.35">
      <c r="B15531" s="752" t="s">
        <v>1700</v>
      </c>
      <c r="C15531" s="752">
        <v>7018</v>
      </c>
      <c r="D15531" s="343" t="s">
        <v>2435</v>
      </c>
      <c r="E15531" s="752" t="s">
        <v>450</v>
      </c>
      <c r="F15531" s="752" t="s">
        <v>212</v>
      </c>
    </row>
    <row r="15532" spans="2:6" x14ac:dyDescent="0.35">
      <c r="B15532" s="752" t="s">
        <v>1700</v>
      </c>
      <c r="C15532" s="752">
        <v>7018</v>
      </c>
      <c r="D15532" s="343" t="s">
        <v>2434</v>
      </c>
      <c r="E15532" s="752" t="s">
        <v>450</v>
      </c>
      <c r="F15532" s="752" t="s">
        <v>212</v>
      </c>
    </row>
    <row r="15533" spans="2:6" x14ac:dyDescent="0.35">
      <c r="B15533" s="752" t="s">
        <v>1700</v>
      </c>
      <c r="C15533" s="752">
        <v>7018</v>
      </c>
      <c r="D15533" s="343" t="s">
        <v>2433</v>
      </c>
      <c r="E15533" s="752" t="s">
        <v>450</v>
      </c>
      <c r="F15533" s="752" t="s">
        <v>212</v>
      </c>
    </row>
    <row r="15534" spans="2:6" x14ac:dyDescent="0.35">
      <c r="B15534" s="752" t="s">
        <v>1700</v>
      </c>
      <c r="C15534" s="752">
        <v>7019</v>
      </c>
      <c r="D15534" s="343" t="s">
        <v>2432</v>
      </c>
      <c r="E15534" s="752" t="s">
        <v>450</v>
      </c>
      <c r="F15534" s="752" t="s">
        <v>1711</v>
      </c>
    </row>
    <row r="15535" spans="2:6" x14ac:dyDescent="0.35">
      <c r="B15535" s="752" t="s">
        <v>1700</v>
      </c>
      <c r="C15535" s="752">
        <v>7019</v>
      </c>
      <c r="D15535" s="343" t="s">
        <v>2431</v>
      </c>
      <c r="E15535" s="752" t="s">
        <v>450</v>
      </c>
      <c r="F15535" s="752" t="s">
        <v>1711</v>
      </c>
    </row>
    <row r="15536" spans="2:6" x14ac:dyDescent="0.35">
      <c r="B15536" s="752" t="s">
        <v>1700</v>
      </c>
      <c r="C15536" s="752">
        <v>7019</v>
      </c>
      <c r="D15536" s="343" t="s">
        <v>2430</v>
      </c>
      <c r="E15536" s="752" t="s">
        <v>450</v>
      </c>
      <c r="F15536" s="752" t="s">
        <v>1711</v>
      </c>
    </row>
    <row r="15537" spans="2:6" x14ac:dyDescent="0.35">
      <c r="B15537" s="752" t="s">
        <v>1700</v>
      </c>
      <c r="C15537" s="752">
        <v>7020</v>
      </c>
      <c r="D15537" s="343" t="s">
        <v>2429</v>
      </c>
      <c r="E15537" s="752" t="s">
        <v>450</v>
      </c>
      <c r="F15537" s="752" t="s">
        <v>1698</v>
      </c>
    </row>
    <row r="15538" spans="2:6" x14ac:dyDescent="0.35">
      <c r="B15538" s="752" t="s">
        <v>1700</v>
      </c>
      <c r="C15538" s="752">
        <v>7020</v>
      </c>
      <c r="D15538" s="343" t="s">
        <v>2428</v>
      </c>
      <c r="E15538" s="752" t="s">
        <v>450</v>
      </c>
      <c r="F15538" s="752" t="s">
        <v>1711</v>
      </c>
    </row>
    <row r="15539" spans="2:6" x14ac:dyDescent="0.35">
      <c r="B15539" s="752" t="s">
        <v>1700</v>
      </c>
      <c r="C15539" s="752">
        <v>7021</v>
      </c>
      <c r="D15539" s="343" t="s">
        <v>2427</v>
      </c>
      <c r="E15539" s="752" t="s">
        <v>450</v>
      </c>
      <c r="F15539" s="752" t="s">
        <v>212</v>
      </c>
    </row>
    <row r="15540" spans="2:6" x14ac:dyDescent="0.35">
      <c r="B15540" s="752" t="s">
        <v>1700</v>
      </c>
      <c r="C15540" s="752">
        <v>7022</v>
      </c>
      <c r="D15540" s="343" t="s">
        <v>2426</v>
      </c>
      <c r="E15540" s="752" t="s">
        <v>450</v>
      </c>
      <c r="F15540" s="752" t="s">
        <v>1711</v>
      </c>
    </row>
    <row r="15541" spans="2:6" x14ac:dyDescent="0.35">
      <c r="B15541" s="752" t="s">
        <v>1700</v>
      </c>
      <c r="C15541" s="752">
        <v>7023</v>
      </c>
      <c r="D15541" s="343" t="s">
        <v>2425</v>
      </c>
      <c r="E15541" s="752" t="s">
        <v>450</v>
      </c>
      <c r="F15541" s="752" t="s">
        <v>1698</v>
      </c>
    </row>
    <row r="15542" spans="2:6" x14ac:dyDescent="0.35">
      <c r="B15542" s="752" t="s">
        <v>1700</v>
      </c>
      <c r="C15542" s="752">
        <v>7024</v>
      </c>
      <c r="D15542" s="343" t="s">
        <v>2424</v>
      </c>
      <c r="E15542" s="752" t="s">
        <v>450</v>
      </c>
      <c r="F15542" s="752" t="s">
        <v>1698</v>
      </c>
    </row>
    <row r="15543" spans="2:6" x14ac:dyDescent="0.35">
      <c r="B15543" s="752" t="s">
        <v>1700</v>
      </c>
      <c r="C15543" s="752">
        <v>7025</v>
      </c>
      <c r="D15543" s="343" t="s">
        <v>2423</v>
      </c>
      <c r="E15543" s="752" t="s">
        <v>450</v>
      </c>
      <c r="F15543" s="752" t="s">
        <v>212</v>
      </c>
    </row>
    <row r="15544" spans="2:6" x14ac:dyDescent="0.35">
      <c r="B15544" s="752" t="s">
        <v>1700</v>
      </c>
      <c r="C15544" s="752">
        <v>7025</v>
      </c>
      <c r="D15544" s="343" t="s">
        <v>2422</v>
      </c>
      <c r="E15544" s="752" t="s">
        <v>450</v>
      </c>
      <c r="F15544" s="752" t="s">
        <v>212</v>
      </c>
    </row>
    <row r="15545" spans="2:6" x14ac:dyDescent="0.35">
      <c r="B15545" s="752" t="s">
        <v>1700</v>
      </c>
      <c r="C15545" s="752">
        <v>7026</v>
      </c>
      <c r="D15545" s="343" t="s">
        <v>2421</v>
      </c>
      <c r="E15545" s="752" t="s">
        <v>450</v>
      </c>
      <c r="F15545" s="752" t="s">
        <v>1698</v>
      </c>
    </row>
    <row r="15546" spans="2:6" x14ac:dyDescent="0.35">
      <c r="B15546" s="752" t="s">
        <v>1700</v>
      </c>
      <c r="C15546" s="752">
        <v>7027</v>
      </c>
      <c r="D15546" s="343" t="s">
        <v>2420</v>
      </c>
      <c r="E15546" s="752" t="s">
        <v>450</v>
      </c>
      <c r="F15546" s="752" t="s">
        <v>1698</v>
      </c>
    </row>
    <row r="15547" spans="2:6" x14ac:dyDescent="0.35">
      <c r="B15547" s="752" t="s">
        <v>1700</v>
      </c>
      <c r="C15547" s="752">
        <v>7030</v>
      </c>
      <c r="D15547" s="343" t="s">
        <v>2419</v>
      </c>
      <c r="E15547" s="752" t="s">
        <v>450</v>
      </c>
      <c r="F15547" s="752" t="s">
        <v>1698</v>
      </c>
    </row>
    <row r="15548" spans="2:6" x14ac:dyDescent="0.35">
      <c r="B15548" s="752" t="s">
        <v>1700</v>
      </c>
      <c r="C15548" s="752">
        <v>7030</v>
      </c>
      <c r="D15548" s="343" t="s">
        <v>2418</v>
      </c>
      <c r="E15548" s="752" t="s">
        <v>450</v>
      </c>
      <c r="F15548" s="752" t="s">
        <v>1698</v>
      </c>
    </row>
    <row r="15549" spans="2:6" x14ac:dyDescent="0.35">
      <c r="B15549" s="752" t="s">
        <v>1700</v>
      </c>
      <c r="C15549" s="752">
        <v>7030</v>
      </c>
      <c r="D15549" s="343" t="s">
        <v>2417</v>
      </c>
      <c r="E15549" s="752" t="s">
        <v>450</v>
      </c>
      <c r="F15549" s="752" t="s">
        <v>1698</v>
      </c>
    </row>
    <row r="15550" spans="2:6" x14ac:dyDescent="0.35">
      <c r="B15550" s="752" t="s">
        <v>1700</v>
      </c>
      <c r="C15550" s="752">
        <v>7030</v>
      </c>
      <c r="D15550" s="343" t="s">
        <v>2416</v>
      </c>
      <c r="E15550" s="752" t="s">
        <v>450</v>
      </c>
      <c r="F15550" s="752" t="s">
        <v>1698</v>
      </c>
    </row>
    <row r="15551" spans="2:6" x14ac:dyDescent="0.35">
      <c r="B15551" s="752" t="s">
        <v>1700</v>
      </c>
      <c r="C15551" s="752">
        <v>7030</v>
      </c>
      <c r="D15551" s="343" t="s">
        <v>2415</v>
      </c>
      <c r="E15551" s="752" t="s">
        <v>450</v>
      </c>
      <c r="F15551" s="752" t="s">
        <v>1698</v>
      </c>
    </row>
    <row r="15552" spans="2:6" x14ac:dyDescent="0.35">
      <c r="B15552" s="752" t="s">
        <v>1700</v>
      </c>
      <c r="C15552" s="752">
        <v>7030</v>
      </c>
      <c r="D15552" s="343" t="s">
        <v>2414</v>
      </c>
      <c r="E15552" s="752" t="s">
        <v>450</v>
      </c>
      <c r="F15552" s="752" t="s">
        <v>1711</v>
      </c>
    </row>
    <row r="15553" spans="2:6" x14ac:dyDescent="0.35">
      <c r="B15553" s="752" t="s">
        <v>1700</v>
      </c>
      <c r="C15553" s="752">
        <v>7030</v>
      </c>
      <c r="D15553" s="343" t="s">
        <v>2413</v>
      </c>
      <c r="E15553" s="752" t="s">
        <v>450</v>
      </c>
      <c r="F15553" s="752" t="s">
        <v>1698</v>
      </c>
    </row>
    <row r="15554" spans="2:6" x14ac:dyDescent="0.35">
      <c r="B15554" s="752" t="s">
        <v>1700</v>
      </c>
      <c r="C15554" s="752">
        <v>7030</v>
      </c>
      <c r="D15554" s="343" t="s">
        <v>2412</v>
      </c>
      <c r="E15554" s="752" t="s">
        <v>450</v>
      </c>
      <c r="F15554" s="752" t="s">
        <v>1698</v>
      </c>
    </row>
    <row r="15555" spans="2:6" x14ac:dyDescent="0.35">
      <c r="B15555" s="752" t="s">
        <v>1700</v>
      </c>
      <c r="C15555" s="752">
        <v>7030</v>
      </c>
      <c r="D15555" s="343" t="s">
        <v>2411</v>
      </c>
      <c r="E15555" s="752" t="s">
        <v>450</v>
      </c>
      <c r="F15555" s="752" t="s">
        <v>1698</v>
      </c>
    </row>
    <row r="15556" spans="2:6" x14ac:dyDescent="0.35">
      <c r="B15556" s="752" t="s">
        <v>1700</v>
      </c>
      <c r="C15556" s="752">
        <v>7030</v>
      </c>
      <c r="D15556" s="343" t="s">
        <v>2410</v>
      </c>
      <c r="E15556" s="752" t="s">
        <v>450</v>
      </c>
      <c r="F15556" s="752" t="s">
        <v>1698</v>
      </c>
    </row>
    <row r="15557" spans="2:6" x14ac:dyDescent="0.35">
      <c r="B15557" s="752" t="s">
        <v>1700</v>
      </c>
      <c r="C15557" s="752">
        <v>7030</v>
      </c>
      <c r="D15557" s="343" t="s">
        <v>2409</v>
      </c>
      <c r="E15557" s="752" t="s">
        <v>450</v>
      </c>
      <c r="F15557" s="752" t="s">
        <v>1698</v>
      </c>
    </row>
    <row r="15558" spans="2:6" x14ac:dyDescent="0.35">
      <c r="B15558" s="752" t="s">
        <v>1700</v>
      </c>
      <c r="C15558" s="752">
        <v>7030</v>
      </c>
      <c r="D15558" s="343" t="s">
        <v>2408</v>
      </c>
      <c r="E15558" s="752" t="s">
        <v>450</v>
      </c>
      <c r="F15558" s="752" t="s">
        <v>1698</v>
      </c>
    </row>
    <row r="15559" spans="2:6" x14ac:dyDescent="0.35">
      <c r="B15559" s="752" t="s">
        <v>1700</v>
      </c>
      <c r="C15559" s="752">
        <v>7030</v>
      </c>
      <c r="D15559" s="343" t="s">
        <v>2407</v>
      </c>
      <c r="E15559" s="752" t="s">
        <v>450</v>
      </c>
      <c r="F15559" s="752" t="s">
        <v>1698</v>
      </c>
    </row>
    <row r="15560" spans="2:6" x14ac:dyDescent="0.35">
      <c r="B15560" s="752" t="s">
        <v>1700</v>
      </c>
      <c r="C15560" s="752">
        <v>7030</v>
      </c>
      <c r="D15560" s="343" t="s">
        <v>2406</v>
      </c>
      <c r="E15560" s="752" t="s">
        <v>450</v>
      </c>
      <c r="F15560" s="752" t="s">
        <v>1711</v>
      </c>
    </row>
    <row r="15561" spans="2:6" x14ac:dyDescent="0.35">
      <c r="B15561" s="752" t="s">
        <v>1700</v>
      </c>
      <c r="C15561" s="752">
        <v>7030</v>
      </c>
      <c r="D15561" s="343" t="s">
        <v>2405</v>
      </c>
      <c r="E15561" s="752" t="s">
        <v>450</v>
      </c>
      <c r="F15561" s="752" t="s">
        <v>1698</v>
      </c>
    </row>
    <row r="15562" spans="2:6" x14ac:dyDescent="0.35">
      <c r="B15562" s="752" t="s">
        <v>1700</v>
      </c>
      <c r="C15562" s="752">
        <v>7030</v>
      </c>
      <c r="D15562" s="343" t="s">
        <v>2404</v>
      </c>
      <c r="E15562" s="752" t="s">
        <v>450</v>
      </c>
      <c r="F15562" s="752" t="s">
        <v>1698</v>
      </c>
    </row>
    <row r="15563" spans="2:6" x14ac:dyDescent="0.35">
      <c r="B15563" s="752" t="s">
        <v>1700</v>
      </c>
      <c r="C15563" s="752">
        <v>7030</v>
      </c>
      <c r="D15563" s="343" t="s">
        <v>2403</v>
      </c>
      <c r="E15563" s="752" t="s">
        <v>450</v>
      </c>
      <c r="F15563" s="752" t="s">
        <v>1698</v>
      </c>
    </row>
    <row r="15564" spans="2:6" x14ac:dyDescent="0.35">
      <c r="B15564" s="752" t="s">
        <v>1700</v>
      </c>
      <c r="C15564" s="752">
        <v>7030</v>
      </c>
      <c r="D15564" s="343" t="s">
        <v>2402</v>
      </c>
      <c r="E15564" s="752" t="s">
        <v>450</v>
      </c>
      <c r="F15564" s="752" t="s">
        <v>1698</v>
      </c>
    </row>
    <row r="15565" spans="2:6" x14ac:dyDescent="0.35">
      <c r="B15565" s="752" t="s">
        <v>1700</v>
      </c>
      <c r="C15565" s="752">
        <v>7030</v>
      </c>
      <c r="D15565" s="343" t="s">
        <v>2401</v>
      </c>
      <c r="E15565" s="752" t="s">
        <v>450</v>
      </c>
      <c r="F15565" s="752" t="s">
        <v>1698</v>
      </c>
    </row>
    <row r="15566" spans="2:6" x14ac:dyDescent="0.35">
      <c r="B15566" s="752" t="s">
        <v>1700</v>
      </c>
      <c r="C15566" s="752">
        <v>7030</v>
      </c>
      <c r="D15566" s="343" t="s">
        <v>2400</v>
      </c>
      <c r="E15566" s="752" t="s">
        <v>450</v>
      </c>
      <c r="F15566" s="752" t="s">
        <v>1698</v>
      </c>
    </row>
    <row r="15567" spans="2:6" x14ac:dyDescent="0.35">
      <c r="B15567" s="752" t="s">
        <v>1700</v>
      </c>
      <c r="C15567" s="752">
        <v>7030</v>
      </c>
      <c r="D15567" s="343" t="s">
        <v>2399</v>
      </c>
      <c r="E15567" s="752" t="s">
        <v>450</v>
      </c>
      <c r="F15567" s="752" t="s">
        <v>1698</v>
      </c>
    </row>
    <row r="15568" spans="2:6" x14ac:dyDescent="0.35">
      <c r="B15568" s="752" t="s">
        <v>1700</v>
      </c>
      <c r="C15568" s="752">
        <v>7030</v>
      </c>
      <c r="D15568" s="343" t="s">
        <v>2398</v>
      </c>
      <c r="E15568" s="752" t="s">
        <v>450</v>
      </c>
      <c r="F15568" s="752" t="s">
        <v>1698</v>
      </c>
    </row>
    <row r="15569" spans="2:6" x14ac:dyDescent="0.35">
      <c r="B15569" s="752" t="s">
        <v>1700</v>
      </c>
      <c r="C15569" s="752">
        <v>7030</v>
      </c>
      <c r="D15569" s="343" t="s">
        <v>2397</v>
      </c>
      <c r="E15569" s="752" t="s">
        <v>450</v>
      </c>
      <c r="F15569" s="752" t="s">
        <v>1698</v>
      </c>
    </row>
    <row r="15570" spans="2:6" x14ac:dyDescent="0.35">
      <c r="B15570" s="752" t="s">
        <v>1700</v>
      </c>
      <c r="C15570" s="752">
        <v>7030</v>
      </c>
      <c r="D15570" s="343" t="s">
        <v>2396</v>
      </c>
      <c r="E15570" s="752" t="s">
        <v>450</v>
      </c>
      <c r="F15570" s="752" t="s">
        <v>1698</v>
      </c>
    </row>
    <row r="15571" spans="2:6" x14ac:dyDescent="0.35">
      <c r="B15571" s="752" t="s">
        <v>1700</v>
      </c>
      <c r="C15571" s="752">
        <v>7030</v>
      </c>
      <c r="D15571" s="343" t="s">
        <v>2395</v>
      </c>
      <c r="E15571" s="752" t="s">
        <v>450</v>
      </c>
      <c r="F15571" s="752" t="s">
        <v>1698</v>
      </c>
    </row>
    <row r="15572" spans="2:6" x14ac:dyDescent="0.35">
      <c r="B15572" s="752" t="s">
        <v>1700</v>
      </c>
      <c r="C15572" s="752">
        <v>7030</v>
      </c>
      <c r="D15572" s="343" t="s">
        <v>2394</v>
      </c>
      <c r="E15572" s="752" t="s">
        <v>450</v>
      </c>
      <c r="F15572" s="752" t="s">
        <v>1698</v>
      </c>
    </row>
    <row r="15573" spans="2:6" x14ac:dyDescent="0.35">
      <c r="B15573" s="752" t="s">
        <v>1700</v>
      </c>
      <c r="C15573" s="752">
        <v>7030</v>
      </c>
      <c r="D15573" s="343" t="s">
        <v>2393</v>
      </c>
      <c r="E15573" s="752" t="s">
        <v>450</v>
      </c>
      <c r="F15573" s="752" t="s">
        <v>1698</v>
      </c>
    </row>
    <row r="15574" spans="2:6" x14ac:dyDescent="0.35">
      <c r="B15574" s="752" t="s">
        <v>1700</v>
      </c>
      <c r="C15574" s="752">
        <v>7030</v>
      </c>
      <c r="D15574" s="343" t="s">
        <v>2392</v>
      </c>
      <c r="E15574" s="752" t="s">
        <v>450</v>
      </c>
      <c r="F15574" s="752" t="s">
        <v>1698</v>
      </c>
    </row>
    <row r="15575" spans="2:6" x14ac:dyDescent="0.35">
      <c r="B15575" s="752" t="s">
        <v>1700</v>
      </c>
      <c r="C15575" s="752">
        <v>7030</v>
      </c>
      <c r="D15575" s="343" t="s">
        <v>2391</v>
      </c>
      <c r="E15575" s="752" t="s">
        <v>450</v>
      </c>
      <c r="F15575" s="752" t="s">
        <v>1698</v>
      </c>
    </row>
    <row r="15576" spans="2:6" x14ac:dyDescent="0.35">
      <c r="B15576" s="752" t="s">
        <v>1700</v>
      </c>
      <c r="C15576" s="752">
        <v>7030</v>
      </c>
      <c r="D15576" s="343" t="s">
        <v>2390</v>
      </c>
      <c r="E15576" s="752" t="s">
        <v>450</v>
      </c>
      <c r="F15576" s="752" t="s">
        <v>1698</v>
      </c>
    </row>
    <row r="15577" spans="2:6" x14ac:dyDescent="0.35">
      <c r="B15577" s="752" t="s">
        <v>1700</v>
      </c>
      <c r="C15577" s="752">
        <v>7030</v>
      </c>
      <c r="D15577" s="343" t="s">
        <v>2389</v>
      </c>
      <c r="E15577" s="752" t="s">
        <v>450</v>
      </c>
      <c r="F15577" s="752" t="s">
        <v>1698</v>
      </c>
    </row>
    <row r="15578" spans="2:6" x14ac:dyDescent="0.35">
      <c r="B15578" s="752" t="s">
        <v>1700</v>
      </c>
      <c r="C15578" s="752">
        <v>7030</v>
      </c>
      <c r="D15578" s="343" t="s">
        <v>2388</v>
      </c>
      <c r="E15578" s="752" t="s">
        <v>450</v>
      </c>
      <c r="F15578" s="752" t="s">
        <v>1698</v>
      </c>
    </row>
    <row r="15579" spans="2:6" x14ac:dyDescent="0.35">
      <c r="B15579" s="752" t="s">
        <v>1700</v>
      </c>
      <c r="C15579" s="752">
        <v>7030</v>
      </c>
      <c r="D15579" s="343" t="s">
        <v>2387</v>
      </c>
      <c r="E15579" s="752" t="s">
        <v>450</v>
      </c>
      <c r="F15579" s="752" t="s">
        <v>1698</v>
      </c>
    </row>
    <row r="15580" spans="2:6" x14ac:dyDescent="0.35">
      <c r="B15580" s="752" t="s">
        <v>1700</v>
      </c>
      <c r="C15580" s="752">
        <v>7030</v>
      </c>
      <c r="D15580" s="343" t="s">
        <v>2386</v>
      </c>
      <c r="E15580" s="752" t="s">
        <v>450</v>
      </c>
      <c r="F15580" s="752" t="s">
        <v>1698</v>
      </c>
    </row>
    <row r="15581" spans="2:6" x14ac:dyDescent="0.35">
      <c r="B15581" s="752" t="s">
        <v>1700</v>
      </c>
      <c r="C15581" s="752">
        <v>7050</v>
      </c>
      <c r="D15581" s="343" t="s">
        <v>2385</v>
      </c>
      <c r="E15581" s="752" t="s">
        <v>450</v>
      </c>
      <c r="F15581" s="752" t="s">
        <v>212</v>
      </c>
    </row>
    <row r="15582" spans="2:6" x14ac:dyDescent="0.35">
      <c r="B15582" s="752" t="s">
        <v>1700</v>
      </c>
      <c r="C15582" s="752">
        <v>7050</v>
      </c>
      <c r="D15582" s="343" t="s">
        <v>2384</v>
      </c>
      <c r="E15582" s="752" t="s">
        <v>450</v>
      </c>
      <c r="F15582" s="752" t="s">
        <v>212</v>
      </c>
    </row>
    <row r="15583" spans="2:6" x14ac:dyDescent="0.35">
      <c r="B15583" s="752" t="s">
        <v>1700</v>
      </c>
      <c r="C15583" s="752">
        <v>7052</v>
      </c>
      <c r="D15583" s="343" t="s">
        <v>2383</v>
      </c>
      <c r="E15583" s="752" t="s">
        <v>450</v>
      </c>
      <c r="F15583" s="752" t="s">
        <v>212</v>
      </c>
    </row>
    <row r="15584" spans="2:6" x14ac:dyDescent="0.35">
      <c r="B15584" s="752" t="s">
        <v>1700</v>
      </c>
      <c r="C15584" s="752">
        <v>7053</v>
      </c>
      <c r="D15584" s="343" t="s">
        <v>2382</v>
      </c>
      <c r="E15584" s="752" t="s">
        <v>450</v>
      </c>
      <c r="F15584" s="752" t="s">
        <v>212</v>
      </c>
    </row>
    <row r="15585" spans="2:6" x14ac:dyDescent="0.35">
      <c r="B15585" s="752" t="s">
        <v>1700</v>
      </c>
      <c r="C15585" s="752">
        <v>7053</v>
      </c>
      <c r="D15585" s="343" t="s">
        <v>2381</v>
      </c>
      <c r="E15585" s="752" t="s">
        <v>450</v>
      </c>
      <c r="F15585" s="752" t="s">
        <v>212</v>
      </c>
    </row>
    <row r="15586" spans="2:6" x14ac:dyDescent="0.35">
      <c r="B15586" s="752" t="s">
        <v>1700</v>
      </c>
      <c r="C15586" s="752">
        <v>7054</v>
      </c>
      <c r="D15586" s="343" t="s">
        <v>2380</v>
      </c>
      <c r="E15586" s="752" t="s">
        <v>450</v>
      </c>
      <c r="F15586" s="752" t="s">
        <v>212</v>
      </c>
    </row>
    <row r="15587" spans="2:6" x14ac:dyDescent="0.35">
      <c r="B15587" s="752" t="s">
        <v>1700</v>
      </c>
      <c r="C15587" s="752">
        <v>7054</v>
      </c>
      <c r="D15587" s="343" t="s">
        <v>2379</v>
      </c>
      <c r="E15587" s="752" t="s">
        <v>450</v>
      </c>
      <c r="F15587" s="752" t="s">
        <v>212</v>
      </c>
    </row>
    <row r="15588" spans="2:6" x14ac:dyDescent="0.35">
      <c r="B15588" s="752" t="s">
        <v>1700</v>
      </c>
      <c r="C15588" s="752">
        <v>7054</v>
      </c>
      <c r="D15588" s="343" t="s">
        <v>2378</v>
      </c>
      <c r="E15588" s="752" t="s">
        <v>450</v>
      </c>
      <c r="F15588" s="752" t="s">
        <v>212</v>
      </c>
    </row>
    <row r="15589" spans="2:6" x14ac:dyDescent="0.35">
      <c r="B15589" s="752" t="s">
        <v>1700</v>
      </c>
      <c r="C15589" s="752">
        <v>7054</v>
      </c>
      <c r="D15589" s="343" t="s">
        <v>2377</v>
      </c>
      <c r="E15589" s="752" t="s">
        <v>450</v>
      </c>
      <c r="F15589" s="752" t="s">
        <v>212</v>
      </c>
    </row>
    <row r="15590" spans="2:6" x14ac:dyDescent="0.35">
      <c r="B15590" s="752" t="s">
        <v>1700</v>
      </c>
      <c r="C15590" s="752">
        <v>7054</v>
      </c>
      <c r="D15590" s="343" t="s">
        <v>2376</v>
      </c>
      <c r="E15590" s="752" t="s">
        <v>450</v>
      </c>
      <c r="F15590" s="752" t="s">
        <v>212</v>
      </c>
    </row>
    <row r="15591" spans="2:6" x14ac:dyDescent="0.35">
      <c r="B15591" s="752" t="s">
        <v>1700</v>
      </c>
      <c r="C15591" s="752">
        <v>7054</v>
      </c>
      <c r="D15591" s="343" t="s">
        <v>2375</v>
      </c>
      <c r="E15591" s="752" t="s">
        <v>450</v>
      </c>
      <c r="F15591" s="752" t="s">
        <v>212</v>
      </c>
    </row>
    <row r="15592" spans="2:6" x14ac:dyDescent="0.35">
      <c r="B15592" s="752" t="s">
        <v>1700</v>
      </c>
      <c r="C15592" s="752">
        <v>7054</v>
      </c>
      <c r="D15592" s="343" t="s">
        <v>2374</v>
      </c>
      <c r="E15592" s="752" t="s">
        <v>450</v>
      </c>
      <c r="F15592" s="752" t="s">
        <v>212</v>
      </c>
    </row>
    <row r="15593" spans="2:6" x14ac:dyDescent="0.35">
      <c r="B15593" s="752" t="s">
        <v>1700</v>
      </c>
      <c r="C15593" s="752">
        <v>7054</v>
      </c>
      <c r="D15593" s="343" t="s">
        <v>2373</v>
      </c>
      <c r="E15593" s="752" t="s">
        <v>450</v>
      </c>
      <c r="F15593" s="752" t="s">
        <v>212</v>
      </c>
    </row>
    <row r="15594" spans="2:6" x14ac:dyDescent="0.35">
      <c r="B15594" s="752" t="s">
        <v>1700</v>
      </c>
      <c r="C15594" s="752">
        <v>7054</v>
      </c>
      <c r="D15594" s="343" t="s">
        <v>2372</v>
      </c>
      <c r="E15594" s="752" t="s">
        <v>450</v>
      </c>
      <c r="F15594" s="752" t="s">
        <v>212</v>
      </c>
    </row>
    <row r="15595" spans="2:6" x14ac:dyDescent="0.35">
      <c r="B15595" s="752" t="s">
        <v>1700</v>
      </c>
      <c r="C15595" s="752">
        <v>7054</v>
      </c>
      <c r="D15595" s="343" t="s">
        <v>2371</v>
      </c>
      <c r="E15595" s="752" t="s">
        <v>450</v>
      </c>
      <c r="F15595" s="752" t="s">
        <v>212</v>
      </c>
    </row>
    <row r="15596" spans="2:6" x14ac:dyDescent="0.35">
      <c r="B15596" s="752" t="s">
        <v>1700</v>
      </c>
      <c r="C15596" s="752">
        <v>7054</v>
      </c>
      <c r="D15596" s="343" t="s">
        <v>2370</v>
      </c>
      <c r="E15596" s="752" t="s">
        <v>450</v>
      </c>
      <c r="F15596" s="752" t="s">
        <v>212</v>
      </c>
    </row>
    <row r="15597" spans="2:6" x14ac:dyDescent="0.35">
      <c r="B15597" s="752" t="s">
        <v>1700</v>
      </c>
      <c r="C15597" s="752">
        <v>7054</v>
      </c>
      <c r="D15597" s="343" t="s">
        <v>2369</v>
      </c>
      <c r="E15597" s="752" t="s">
        <v>450</v>
      </c>
      <c r="F15597" s="752" t="s">
        <v>212</v>
      </c>
    </row>
    <row r="15598" spans="2:6" x14ac:dyDescent="0.35">
      <c r="B15598" s="752" t="s">
        <v>1700</v>
      </c>
      <c r="C15598" s="752">
        <v>7054</v>
      </c>
      <c r="D15598" s="343" t="s">
        <v>2368</v>
      </c>
      <c r="E15598" s="752" t="s">
        <v>450</v>
      </c>
      <c r="F15598" s="752" t="s">
        <v>212</v>
      </c>
    </row>
    <row r="15599" spans="2:6" x14ac:dyDescent="0.35">
      <c r="B15599" s="752" t="s">
        <v>1700</v>
      </c>
      <c r="C15599" s="752">
        <v>7055</v>
      </c>
      <c r="D15599" s="343" t="s">
        <v>2367</v>
      </c>
      <c r="E15599" s="752" t="s">
        <v>450</v>
      </c>
      <c r="F15599" s="752" t="s">
        <v>212</v>
      </c>
    </row>
    <row r="15600" spans="2:6" x14ac:dyDescent="0.35">
      <c r="B15600" s="752" t="s">
        <v>1700</v>
      </c>
      <c r="C15600" s="752">
        <v>7109</v>
      </c>
      <c r="D15600" s="343" t="s">
        <v>2366</v>
      </c>
      <c r="E15600" s="752" t="s">
        <v>450</v>
      </c>
      <c r="F15600" s="752" t="s">
        <v>1698</v>
      </c>
    </row>
    <row r="15601" spans="2:6" x14ac:dyDescent="0.35">
      <c r="B15601" s="752" t="s">
        <v>1700</v>
      </c>
      <c r="C15601" s="752">
        <v>7109</v>
      </c>
      <c r="D15601" s="343" t="s">
        <v>2365</v>
      </c>
      <c r="E15601" s="752" t="s">
        <v>450</v>
      </c>
      <c r="F15601" s="752" t="s">
        <v>1711</v>
      </c>
    </row>
    <row r="15602" spans="2:6" x14ac:dyDescent="0.35">
      <c r="B15602" s="752" t="s">
        <v>1700</v>
      </c>
      <c r="C15602" s="752">
        <v>7109</v>
      </c>
      <c r="D15602" s="343" t="s">
        <v>2364</v>
      </c>
      <c r="E15602" s="752" t="s">
        <v>450</v>
      </c>
      <c r="F15602" s="752" t="s">
        <v>1698</v>
      </c>
    </row>
    <row r="15603" spans="2:6" x14ac:dyDescent="0.35">
      <c r="B15603" s="752" t="s">
        <v>1700</v>
      </c>
      <c r="C15603" s="752">
        <v>7109</v>
      </c>
      <c r="D15603" s="343" t="s">
        <v>2363</v>
      </c>
      <c r="E15603" s="752" t="s">
        <v>450</v>
      </c>
      <c r="F15603" s="752" t="s">
        <v>1711</v>
      </c>
    </row>
    <row r="15604" spans="2:6" x14ac:dyDescent="0.35">
      <c r="B15604" s="752" t="s">
        <v>1700</v>
      </c>
      <c r="C15604" s="752">
        <v>7109</v>
      </c>
      <c r="D15604" s="343" t="s">
        <v>2362</v>
      </c>
      <c r="E15604" s="752" t="s">
        <v>450</v>
      </c>
      <c r="F15604" s="752" t="s">
        <v>1698</v>
      </c>
    </row>
    <row r="15605" spans="2:6" x14ac:dyDescent="0.35">
      <c r="B15605" s="752" t="s">
        <v>1700</v>
      </c>
      <c r="C15605" s="752">
        <v>7109</v>
      </c>
      <c r="D15605" s="343" t="s">
        <v>2361</v>
      </c>
      <c r="E15605" s="752" t="s">
        <v>450</v>
      </c>
      <c r="F15605" s="752" t="s">
        <v>1698</v>
      </c>
    </row>
    <row r="15606" spans="2:6" x14ac:dyDescent="0.35">
      <c r="B15606" s="752" t="s">
        <v>1700</v>
      </c>
      <c r="C15606" s="752">
        <v>7109</v>
      </c>
      <c r="D15606" s="343" t="s">
        <v>2360</v>
      </c>
      <c r="E15606" s="752" t="s">
        <v>450</v>
      </c>
      <c r="F15606" s="752" t="s">
        <v>1698</v>
      </c>
    </row>
    <row r="15607" spans="2:6" x14ac:dyDescent="0.35">
      <c r="B15607" s="752" t="s">
        <v>1700</v>
      </c>
      <c r="C15607" s="752">
        <v>7109</v>
      </c>
      <c r="D15607" s="343" t="s">
        <v>2359</v>
      </c>
      <c r="E15607" s="752" t="s">
        <v>450</v>
      </c>
      <c r="F15607" s="752" t="s">
        <v>1698</v>
      </c>
    </row>
    <row r="15608" spans="2:6" x14ac:dyDescent="0.35">
      <c r="B15608" s="752" t="s">
        <v>1700</v>
      </c>
      <c r="C15608" s="752">
        <v>7109</v>
      </c>
      <c r="D15608" s="343" t="s">
        <v>2358</v>
      </c>
      <c r="E15608" s="752" t="s">
        <v>450</v>
      </c>
      <c r="F15608" s="752" t="s">
        <v>1711</v>
      </c>
    </row>
    <row r="15609" spans="2:6" x14ac:dyDescent="0.35">
      <c r="B15609" s="752" t="s">
        <v>1700</v>
      </c>
      <c r="C15609" s="752">
        <v>7109</v>
      </c>
      <c r="D15609" s="343" t="s">
        <v>2357</v>
      </c>
      <c r="E15609" s="752" t="s">
        <v>450</v>
      </c>
      <c r="F15609" s="752" t="s">
        <v>1698</v>
      </c>
    </row>
    <row r="15610" spans="2:6" x14ac:dyDescent="0.35">
      <c r="B15610" s="752" t="s">
        <v>1700</v>
      </c>
      <c r="C15610" s="752">
        <v>7109</v>
      </c>
      <c r="D15610" s="343" t="s">
        <v>2356</v>
      </c>
      <c r="E15610" s="752" t="s">
        <v>450</v>
      </c>
      <c r="F15610" s="752" t="s">
        <v>1698</v>
      </c>
    </row>
    <row r="15611" spans="2:6" x14ac:dyDescent="0.35">
      <c r="B15611" s="752" t="s">
        <v>1700</v>
      </c>
      <c r="C15611" s="752">
        <v>7109</v>
      </c>
      <c r="D15611" s="343" t="s">
        <v>2355</v>
      </c>
      <c r="E15611" s="752" t="s">
        <v>450</v>
      </c>
      <c r="F15611" s="752" t="s">
        <v>1698</v>
      </c>
    </row>
    <row r="15612" spans="2:6" x14ac:dyDescent="0.35">
      <c r="B15612" s="752" t="s">
        <v>1700</v>
      </c>
      <c r="C15612" s="752">
        <v>7109</v>
      </c>
      <c r="D15612" s="343" t="s">
        <v>2354</v>
      </c>
      <c r="E15612" s="752" t="s">
        <v>450</v>
      </c>
      <c r="F15612" s="752" t="s">
        <v>1698</v>
      </c>
    </row>
    <row r="15613" spans="2:6" x14ac:dyDescent="0.35">
      <c r="B15613" s="752" t="s">
        <v>1700</v>
      </c>
      <c r="C15613" s="752">
        <v>7109</v>
      </c>
      <c r="D15613" s="343" t="s">
        <v>2353</v>
      </c>
      <c r="E15613" s="752" t="s">
        <v>450</v>
      </c>
      <c r="F15613" s="752" t="s">
        <v>1698</v>
      </c>
    </row>
    <row r="15614" spans="2:6" x14ac:dyDescent="0.35">
      <c r="B15614" s="752" t="s">
        <v>1700</v>
      </c>
      <c r="C15614" s="752">
        <v>7109</v>
      </c>
      <c r="D15614" s="343" t="s">
        <v>2352</v>
      </c>
      <c r="E15614" s="752" t="s">
        <v>450</v>
      </c>
      <c r="F15614" s="752" t="s">
        <v>1698</v>
      </c>
    </row>
    <row r="15615" spans="2:6" x14ac:dyDescent="0.35">
      <c r="B15615" s="752" t="s">
        <v>1700</v>
      </c>
      <c r="C15615" s="752">
        <v>7109</v>
      </c>
      <c r="D15615" s="343" t="s">
        <v>2351</v>
      </c>
      <c r="E15615" s="752" t="s">
        <v>450</v>
      </c>
      <c r="F15615" s="752" t="s">
        <v>1698</v>
      </c>
    </row>
    <row r="15616" spans="2:6" x14ac:dyDescent="0.35">
      <c r="B15616" s="752" t="s">
        <v>1700</v>
      </c>
      <c r="C15616" s="752">
        <v>7109</v>
      </c>
      <c r="D15616" s="343" t="s">
        <v>2350</v>
      </c>
      <c r="E15616" s="752" t="s">
        <v>450</v>
      </c>
      <c r="F15616" s="752" t="s">
        <v>1711</v>
      </c>
    </row>
    <row r="15617" spans="2:6" x14ac:dyDescent="0.35">
      <c r="B15617" s="752" t="s">
        <v>1700</v>
      </c>
      <c r="C15617" s="752">
        <v>7109</v>
      </c>
      <c r="D15617" s="343" t="s">
        <v>2349</v>
      </c>
      <c r="E15617" s="752" t="s">
        <v>450</v>
      </c>
      <c r="F15617" s="752" t="s">
        <v>1698</v>
      </c>
    </row>
    <row r="15618" spans="2:6" x14ac:dyDescent="0.35">
      <c r="B15618" s="752" t="s">
        <v>1700</v>
      </c>
      <c r="C15618" s="752">
        <v>7109</v>
      </c>
      <c r="D15618" s="343" t="s">
        <v>2348</v>
      </c>
      <c r="E15618" s="752" t="s">
        <v>450</v>
      </c>
      <c r="F15618" s="752" t="s">
        <v>1698</v>
      </c>
    </row>
    <row r="15619" spans="2:6" x14ac:dyDescent="0.35">
      <c r="B15619" s="752" t="s">
        <v>1700</v>
      </c>
      <c r="C15619" s="752">
        <v>7109</v>
      </c>
      <c r="D15619" s="343" t="s">
        <v>2347</v>
      </c>
      <c r="E15619" s="752" t="s">
        <v>450</v>
      </c>
      <c r="F15619" s="752" t="s">
        <v>1698</v>
      </c>
    </row>
    <row r="15620" spans="2:6" x14ac:dyDescent="0.35">
      <c r="B15620" s="752" t="s">
        <v>1700</v>
      </c>
      <c r="C15620" s="752">
        <v>7109</v>
      </c>
      <c r="D15620" s="343" t="s">
        <v>2346</v>
      </c>
      <c r="E15620" s="752" t="s">
        <v>450</v>
      </c>
      <c r="F15620" s="752" t="s">
        <v>1698</v>
      </c>
    </row>
    <row r="15621" spans="2:6" x14ac:dyDescent="0.35">
      <c r="B15621" s="752" t="s">
        <v>1700</v>
      </c>
      <c r="C15621" s="752">
        <v>7109</v>
      </c>
      <c r="D15621" s="343" t="s">
        <v>2345</v>
      </c>
      <c r="E15621" s="752" t="s">
        <v>450</v>
      </c>
      <c r="F15621" s="752" t="s">
        <v>1698</v>
      </c>
    </row>
    <row r="15622" spans="2:6" x14ac:dyDescent="0.35">
      <c r="B15622" s="752" t="s">
        <v>1700</v>
      </c>
      <c r="C15622" s="752">
        <v>7109</v>
      </c>
      <c r="D15622" s="343" t="s">
        <v>2344</v>
      </c>
      <c r="E15622" s="752" t="s">
        <v>450</v>
      </c>
      <c r="F15622" s="752" t="s">
        <v>1698</v>
      </c>
    </row>
    <row r="15623" spans="2:6" x14ac:dyDescent="0.35">
      <c r="B15623" s="752" t="s">
        <v>1700</v>
      </c>
      <c r="C15623" s="752">
        <v>7109</v>
      </c>
      <c r="D15623" s="343" t="s">
        <v>2343</v>
      </c>
      <c r="E15623" s="752" t="s">
        <v>450</v>
      </c>
      <c r="F15623" s="752" t="s">
        <v>1698</v>
      </c>
    </row>
    <row r="15624" spans="2:6" x14ac:dyDescent="0.35">
      <c r="B15624" s="752" t="s">
        <v>1700</v>
      </c>
      <c r="C15624" s="752">
        <v>7109</v>
      </c>
      <c r="D15624" s="343" t="s">
        <v>2342</v>
      </c>
      <c r="E15624" s="752" t="s">
        <v>450</v>
      </c>
      <c r="F15624" s="752" t="s">
        <v>1698</v>
      </c>
    </row>
    <row r="15625" spans="2:6" x14ac:dyDescent="0.35">
      <c r="B15625" s="752" t="s">
        <v>1700</v>
      </c>
      <c r="C15625" s="752">
        <v>7109</v>
      </c>
      <c r="D15625" s="343" t="s">
        <v>2341</v>
      </c>
      <c r="E15625" s="752" t="s">
        <v>450</v>
      </c>
      <c r="F15625" s="752" t="s">
        <v>1698</v>
      </c>
    </row>
    <row r="15626" spans="2:6" x14ac:dyDescent="0.35">
      <c r="B15626" s="752" t="s">
        <v>1700</v>
      </c>
      <c r="C15626" s="752">
        <v>7109</v>
      </c>
      <c r="D15626" s="343" t="s">
        <v>2340</v>
      </c>
      <c r="E15626" s="752" t="s">
        <v>450</v>
      </c>
      <c r="F15626" s="752" t="s">
        <v>1698</v>
      </c>
    </row>
    <row r="15627" spans="2:6" x14ac:dyDescent="0.35">
      <c r="B15627" s="752" t="s">
        <v>1700</v>
      </c>
      <c r="C15627" s="752">
        <v>7112</v>
      </c>
      <c r="D15627" s="343" t="s">
        <v>2339</v>
      </c>
      <c r="E15627" s="752" t="s">
        <v>450</v>
      </c>
      <c r="F15627" s="752" t="s">
        <v>1698</v>
      </c>
    </row>
    <row r="15628" spans="2:6" x14ac:dyDescent="0.35">
      <c r="B15628" s="752" t="s">
        <v>1700</v>
      </c>
      <c r="C15628" s="752">
        <v>7112</v>
      </c>
      <c r="D15628" s="343" t="s">
        <v>2338</v>
      </c>
      <c r="E15628" s="752" t="s">
        <v>450</v>
      </c>
      <c r="F15628" s="752" t="s">
        <v>1698</v>
      </c>
    </row>
    <row r="15629" spans="2:6" x14ac:dyDescent="0.35">
      <c r="B15629" s="752" t="s">
        <v>1700</v>
      </c>
      <c r="C15629" s="752">
        <v>7112</v>
      </c>
      <c r="D15629" s="343" t="s">
        <v>2337</v>
      </c>
      <c r="E15629" s="752" t="s">
        <v>450</v>
      </c>
      <c r="F15629" s="752" t="s">
        <v>1698</v>
      </c>
    </row>
    <row r="15630" spans="2:6" x14ac:dyDescent="0.35">
      <c r="B15630" s="752" t="s">
        <v>1700</v>
      </c>
      <c r="C15630" s="752">
        <v>7112</v>
      </c>
      <c r="D15630" s="343" t="s">
        <v>2336</v>
      </c>
      <c r="E15630" s="752" t="s">
        <v>450</v>
      </c>
      <c r="F15630" s="752" t="s">
        <v>1698</v>
      </c>
    </row>
    <row r="15631" spans="2:6" x14ac:dyDescent="0.35">
      <c r="B15631" s="752" t="s">
        <v>1700</v>
      </c>
      <c r="C15631" s="752">
        <v>7112</v>
      </c>
      <c r="D15631" s="343" t="s">
        <v>2335</v>
      </c>
      <c r="E15631" s="752" t="s">
        <v>450</v>
      </c>
      <c r="F15631" s="752" t="s">
        <v>1698</v>
      </c>
    </row>
    <row r="15632" spans="2:6" x14ac:dyDescent="0.35">
      <c r="B15632" s="752" t="s">
        <v>1700</v>
      </c>
      <c r="C15632" s="752">
        <v>7112</v>
      </c>
      <c r="D15632" s="343" t="s">
        <v>2334</v>
      </c>
      <c r="E15632" s="752" t="s">
        <v>450</v>
      </c>
      <c r="F15632" s="752" t="s">
        <v>1698</v>
      </c>
    </row>
    <row r="15633" spans="2:6" x14ac:dyDescent="0.35">
      <c r="B15633" s="752" t="s">
        <v>1700</v>
      </c>
      <c r="C15633" s="752">
        <v>7112</v>
      </c>
      <c r="D15633" s="343" t="s">
        <v>2333</v>
      </c>
      <c r="E15633" s="752" t="s">
        <v>450</v>
      </c>
      <c r="F15633" s="752" t="s">
        <v>1698</v>
      </c>
    </row>
    <row r="15634" spans="2:6" x14ac:dyDescent="0.35">
      <c r="B15634" s="752" t="s">
        <v>1700</v>
      </c>
      <c r="C15634" s="752">
        <v>7112</v>
      </c>
      <c r="D15634" s="343" t="s">
        <v>2332</v>
      </c>
      <c r="E15634" s="752" t="s">
        <v>450</v>
      </c>
      <c r="F15634" s="752" t="s">
        <v>1698</v>
      </c>
    </row>
    <row r="15635" spans="2:6" x14ac:dyDescent="0.35">
      <c r="B15635" s="752" t="s">
        <v>1700</v>
      </c>
      <c r="C15635" s="752">
        <v>7112</v>
      </c>
      <c r="D15635" s="343" t="s">
        <v>2331</v>
      </c>
      <c r="E15635" s="752" t="s">
        <v>450</v>
      </c>
      <c r="F15635" s="752" t="s">
        <v>1698</v>
      </c>
    </row>
    <row r="15636" spans="2:6" x14ac:dyDescent="0.35">
      <c r="B15636" s="752" t="s">
        <v>1700</v>
      </c>
      <c r="C15636" s="752">
        <v>7112</v>
      </c>
      <c r="D15636" s="343" t="s">
        <v>2330</v>
      </c>
      <c r="E15636" s="752" t="s">
        <v>450</v>
      </c>
      <c r="F15636" s="752" t="s">
        <v>1698</v>
      </c>
    </row>
    <row r="15637" spans="2:6" x14ac:dyDescent="0.35">
      <c r="B15637" s="752" t="s">
        <v>1700</v>
      </c>
      <c r="C15637" s="752">
        <v>7112</v>
      </c>
      <c r="D15637" s="343" t="s">
        <v>2329</v>
      </c>
      <c r="E15637" s="752" t="s">
        <v>450</v>
      </c>
      <c r="F15637" s="752" t="s">
        <v>1698</v>
      </c>
    </row>
    <row r="15638" spans="2:6" x14ac:dyDescent="0.35">
      <c r="B15638" s="752" t="s">
        <v>1700</v>
      </c>
      <c r="C15638" s="752">
        <v>7113</v>
      </c>
      <c r="D15638" s="343" t="s">
        <v>2328</v>
      </c>
      <c r="E15638" s="752" t="s">
        <v>450</v>
      </c>
      <c r="F15638" s="752" t="s">
        <v>1711</v>
      </c>
    </row>
    <row r="15639" spans="2:6" x14ac:dyDescent="0.35">
      <c r="B15639" s="752" t="s">
        <v>1700</v>
      </c>
      <c r="C15639" s="752">
        <v>7116</v>
      </c>
      <c r="D15639" s="343" t="s">
        <v>2327</v>
      </c>
      <c r="E15639" s="752" t="s">
        <v>450</v>
      </c>
      <c r="F15639" s="752" t="s">
        <v>1698</v>
      </c>
    </row>
    <row r="15640" spans="2:6" x14ac:dyDescent="0.35">
      <c r="B15640" s="752" t="s">
        <v>1700</v>
      </c>
      <c r="C15640" s="752">
        <v>7116</v>
      </c>
      <c r="D15640" s="343" t="s">
        <v>2326</v>
      </c>
      <c r="E15640" s="752" t="s">
        <v>450</v>
      </c>
      <c r="F15640" s="752" t="s">
        <v>1698</v>
      </c>
    </row>
    <row r="15641" spans="2:6" x14ac:dyDescent="0.35">
      <c r="B15641" s="752" t="s">
        <v>1700</v>
      </c>
      <c r="C15641" s="752">
        <v>7116</v>
      </c>
      <c r="D15641" s="343" t="s">
        <v>2325</v>
      </c>
      <c r="E15641" s="752" t="s">
        <v>450</v>
      </c>
      <c r="F15641" s="752" t="s">
        <v>1698</v>
      </c>
    </row>
    <row r="15642" spans="2:6" x14ac:dyDescent="0.35">
      <c r="B15642" s="752" t="s">
        <v>1700</v>
      </c>
      <c r="C15642" s="752">
        <v>7116</v>
      </c>
      <c r="D15642" s="343" t="s">
        <v>2324</v>
      </c>
      <c r="E15642" s="752" t="s">
        <v>450</v>
      </c>
      <c r="F15642" s="752" t="s">
        <v>1711</v>
      </c>
    </row>
    <row r="15643" spans="2:6" x14ac:dyDescent="0.35">
      <c r="B15643" s="752" t="s">
        <v>1700</v>
      </c>
      <c r="C15643" s="752">
        <v>7116</v>
      </c>
      <c r="D15643" s="343" t="s">
        <v>2323</v>
      </c>
      <c r="E15643" s="752" t="s">
        <v>450</v>
      </c>
      <c r="F15643" s="752" t="s">
        <v>1698</v>
      </c>
    </row>
    <row r="15644" spans="2:6" x14ac:dyDescent="0.35">
      <c r="B15644" s="752" t="s">
        <v>1700</v>
      </c>
      <c r="C15644" s="752">
        <v>7116</v>
      </c>
      <c r="D15644" s="343" t="s">
        <v>2322</v>
      </c>
      <c r="E15644" s="752" t="s">
        <v>450</v>
      </c>
      <c r="F15644" s="752" t="s">
        <v>1698</v>
      </c>
    </row>
    <row r="15645" spans="2:6" x14ac:dyDescent="0.35">
      <c r="B15645" s="752" t="s">
        <v>1700</v>
      </c>
      <c r="C15645" s="752">
        <v>7116</v>
      </c>
      <c r="D15645" s="343" t="s">
        <v>2321</v>
      </c>
      <c r="E15645" s="752" t="s">
        <v>450</v>
      </c>
      <c r="F15645" s="752" t="s">
        <v>1698</v>
      </c>
    </row>
    <row r="15646" spans="2:6" x14ac:dyDescent="0.35">
      <c r="B15646" s="752" t="s">
        <v>1700</v>
      </c>
      <c r="C15646" s="752">
        <v>7116</v>
      </c>
      <c r="D15646" s="343" t="s">
        <v>2320</v>
      </c>
      <c r="E15646" s="752" t="s">
        <v>450</v>
      </c>
      <c r="F15646" s="752" t="s">
        <v>1698</v>
      </c>
    </row>
    <row r="15647" spans="2:6" x14ac:dyDescent="0.35">
      <c r="B15647" s="752" t="s">
        <v>1700</v>
      </c>
      <c r="C15647" s="752">
        <v>7117</v>
      </c>
      <c r="D15647" s="343" t="s">
        <v>2319</v>
      </c>
      <c r="E15647" s="752" t="s">
        <v>450</v>
      </c>
      <c r="F15647" s="752" t="s">
        <v>1698</v>
      </c>
    </row>
    <row r="15648" spans="2:6" x14ac:dyDescent="0.35">
      <c r="B15648" s="752" t="s">
        <v>1700</v>
      </c>
      <c r="C15648" s="752">
        <v>7119</v>
      </c>
      <c r="D15648" s="343" t="s">
        <v>2318</v>
      </c>
      <c r="E15648" s="752" t="s">
        <v>450</v>
      </c>
      <c r="F15648" s="752" t="s">
        <v>1698</v>
      </c>
    </row>
    <row r="15649" spans="2:6" x14ac:dyDescent="0.35">
      <c r="B15649" s="752" t="s">
        <v>1700</v>
      </c>
      <c r="C15649" s="752">
        <v>7120</v>
      </c>
      <c r="D15649" s="343" t="s">
        <v>2317</v>
      </c>
      <c r="E15649" s="752" t="s">
        <v>450</v>
      </c>
      <c r="F15649" s="752" t="s">
        <v>1698</v>
      </c>
    </row>
    <row r="15650" spans="2:6" x14ac:dyDescent="0.35">
      <c r="B15650" s="752" t="s">
        <v>1700</v>
      </c>
      <c r="C15650" s="752">
        <v>7120</v>
      </c>
      <c r="D15650" s="343" t="s">
        <v>2316</v>
      </c>
      <c r="E15650" s="752" t="s">
        <v>450</v>
      </c>
      <c r="F15650" s="752" t="s">
        <v>1698</v>
      </c>
    </row>
    <row r="15651" spans="2:6" x14ac:dyDescent="0.35">
      <c r="B15651" s="752" t="s">
        <v>1700</v>
      </c>
      <c r="C15651" s="752">
        <v>7120</v>
      </c>
      <c r="D15651" s="343" t="s">
        <v>2315</v>
      </c>
      <c r="E15651" s="752" t="s">
        <v>450</v>
      </c>
      <c r="F15651" s="752" t="s">
        <v>1698</v>
      </c>
    </row>
    <row r="15652" spans="2:6" x14ac:dyDescent="0.35">
      <c r="B15652" s="752" t="s">
        <v>1700</v>
      </c>
      <c r="C15652" s="752">
        <v>7120</v>
      </c>
      <c r="D15652" s="343" t="s">
        <v>2314</v>
      </c>
      <c r="E15652" s="752" t="s">
        <v>450</v>
      </c>
      <c r="F15652" s="752" t="s">
        <v>1698</v>
      </c>
    </row>
    <row r="15653" spans="2:6" x14ac:dyDescent="0.35">
      <c r="B15653" s="752" t="s">
        <v>1700</v>
      </c>
      <c r="C15653" s="752">
        <v>7120</v>
      </c>
      <c r="D15653" s="343" t="s">
        <v>2313</v>
      </c>
      <c r="E15653" s="752" t="s">
        <v>450</v>
      </c>
      <c r="F15653" s="752" t="s">
        <v>1698</v>
      </c>
    </row>
    <row r="15654" spans="2:6" x14ac:dyDescent="0.35">
      <c r="B15654" s="752" t="s">
        <v>1700</v>
      </c>
      <c r="C15654" s="752">
        <v>7120</v>
      </c>
      <c r="D15654" s="343" t="s">
        <v>2312</v>
      </c>
      <c r="E15654" s="752" t="s">
        <v>450</v>
      </c>
      <c r="F15654" s="752" t="s">
        <v>1698</v>
      </c>
    </row>
    <row r="15655" spans="2:6" x14ac:dyDescent="0.35">
      <c r="B15655" s="752" t="s">
        <v>1700</v>
      </c>
      <c r="C15655" s="752">
        <v>7120</v>
      </c>
      <c r="D15655" s="343" t="s">
        <v>2311</v>
      </c>
      <c r="E15655" s="752" t="s">
        <v>450</v>
      </c>
      <c r="F15655" s="752" t="s">
        <v>1698</v>
      </c>
    </row>
    <row r="15656" spans="2:6" x14ac:dyDescent="0.35">
      <c r="B15656" s="752" t="s">
        <v>1700</v>
      </c>
      <c r="C15656" s="752">
        <v>7120</v>
      </c>
      <c r="D15656" s="343" t="s">
        <v>2310</v>
      </c>
      <c r="E15656" s="752" t="s">
        <v>450</v>
      </c>
      <c r="F15656" s="752" t="s">
        <v>1698</v>
      </c>
    </row>
    <row r="15657" spans="2:6" x14ac:dyDescent="0.35">
      <c r="B15657" s="752" t="s">
        <v>1700</v>
      </c>
      <c r="C15657" s="752">
        <v>7120</v>
      </c>
      <c r="D15657" s="343" t="s">
        <v>2309</v>
      </c>
      <c r="E15657" s="752" t="s">
        <v>450</v>
      </c>
      <c r="F15657" s="752" t="s">
        <v>1698</v>
      </c>
    </row>
    <row r="15658" spans="2:6" x14ac:dyDescent="0.35">
      <c r="B15658" s="752" t="s">
        <v>1700</v>
      </c>
      <c r="C15658" s="752">
        <v>7120</v>
      </c>
      <c r="D15658" s="343" t="s">
        <v>2308</v>
      </c>
      <c r="E15658" s="752" t="s">
        <v>450</v>
      </c>
      <c r="F15658" s="752" t="s">
        <v>1698</v>
      </c>
    </row>
    <row r="15659" spans="2:6" x14ac:dyDescent="0.35">
      <c r="B15659" s="752" t="s">
        <v>1700</v>
      </c>
      <c r="C15659" s="752">
        <v>7120</v>
      </c>
      <c r="D15659" s="343" t="s">
        <v>2307</v>
      </c>
      <c r="E15659" s="752" t="s">
        <v>450</v>
      </c>
      <c r="F15659" s="752" t="s">
        <v>1698</v>
      </c>
    </row>
    <row r="15660" spans="2:6" x14ac:dyDescent="0.35">
      <c r="B15660" s="752" t="s">
        <v>1700</v>
      </c>
      <c r="C15660" s="752">
        <v>7120</v>
      </c>
      <c r="D15660" s="343" t="s">
        <v>2306</v>
      </c>
      <c r="E15660" s="752" t="s">
        <v>450</v>
      </c>
      <c r="F15660" s="752" t="s">
        <v>1698</v>
      </c>
    </row>
    <row r="15661" spans="2:6" x14ac:dyDescent="0.35">
      <c r="B15661" s="752" t="s">
        <v>1700</v>
      </c>
      <c r="C15661" s="752">
        <v>7120</v>
      </c>
      <c r="D15661" s="343" t="s">
        <v>2305</v>
      </c>
      <c r="E15661" s="752" t="s">
        <v>450</v>
      </c>
      <c r="F15661" s="752" t="s">
        <v>1698</v>
      </c>
    </row>
    <row r="15662" spans="2:6" x14ac:dyDescent="0.35">
      <c r="B15662" s="752" t="s">
        <v>1700</v>
      </c>
      <c r="C15662" s="752">
        <v>7120</v>
      </c>
      <c r="D15662" s="343" t="s">
        <v>2304</v>
      </c>
      <c r="E15662" s="752" t="s">
        <v>450</v>
      </c>
      <c r="F15662" s="752" t="s">
        <v>1698</v>
      </c>
    </row>
    <row r="15663" spans="2:6" x14ac:dyDescent="0.35">
      <c r="B15663" s="752" t="s">
        <v>1700</v>
      </c>
      <c r="C15663" s="752">
        <v>7120</v>
      </c>
      <c r="D15663" s="343" t="s">
        <v>2303</v>
      </c>
      <c r="E15663" s="752" t="s">
        <v>450</v>
      </c>
      <c r="F15663" s="752" t="s">
        <v>1698</v>
      </c>
    </row>
    <row r="15664" spans="2:6" x14ac:dyDescent="0.35">
      <c r="B15664" s="752" t="s">
        <v>1700</v>
      </c>
      <c r="C15664" s="752">
        <v>7120</v>
      </c>
      <c r="D15664" s="343" t="s">
        <v>2302</v>
      </c>
      <c r="E15664" s="752" t="s">
        <v>450</v>
      </c>
      <c r="F15664" s="752" t="s">
        <v>1698</v>
      </c>
    </row>
    <row r="15665" spans="2:6" x14ac:dyDescent="0.35">
      <c r="B15665" s="752" t="s">
        <v>1700</v>
      </c>
      <c r="C15665" s="752">
        <v>7120</v>
      </c>
      <c r="D15665" s="343" t="s">
        <v>2301</v>
      </c>
      <c r="E15665" s="752" t="s">
        <v>450</v>
      </c>
      <c r="F15665" s="752" t="s">
        <v>1698</v>
      </c>
    </row>
    <row r="15666" spans="2:6" x14ac:dyDescent="0.35">
      <c r="B15666" s="752" t="s">
        <v>1700</v>
      </c>
      <c r="C15666" s="752">
        <v>7120</v>
      </c>
      <c r="D15666" s="343" t="s">
        <v>2300</v>
      </c>
      <c r="E15666" s="752" t="s">
        <v>450</v>
      </c>
      <c r="F15666" s="752" t="s">
        <v>1698</v>
      </c>
    </row>
    <row r="15667" spans="2:6" x14ac:dyDescent="0.35">
      <c r="B15667" s="752" t="s">
        <v>1700</v>
      </c>
      <c r="C15667" s="752">
        <v>7120</v>
      </c>
      <c r="D15667" s="343" t="s">
        <v>2299</v>
      </c>
      <c r="E15667" s="752" t="s">
        <v>450</v>
      </c>
      <c r="F15667" s="752" t="s">
        <v>1698</v>
      </c>
    </row>
    <row r="15668" spans="2:6" x14ac:dyDescent="0.35">
      <c r="B15668" s="752" t="s">
        <v>1700</v>
      </c>
      <c r="C15668" s="752">
        <v>7139</v>
      </c>
      <c r="D15668" s="343" t="s">
        <v>2298</v>
      </c>
      <c r="E15668" s="752" t="s">
        <v>450</v>
      </c>
      <c r="F15668" s="752" t="s">
        <v>1698</v>
      </c>
    </row>
    <row r="15669" spans="2:6" x14ac:dyDescent="0.35">
      <c r="B15669" s="752" t="s">
        <v>1700</v>
      </c>
      <c r="C15669" s="752">
        <v>7140</v>
      </c>
      <c r="D15669" s="343" t="s">
        <v>2297</v>
      </c>
      <c r="E15669" s="752" t="s">
        <v>450</v>
      </c>
      <c r="F15669" s="752" t="s">
        <v>1698</v>
      </c>
    </row>
    <row r="15670" spans="2:6" x14ac:dyDescent="0.35">
      <c r="B15670" s="752" t="s">
        <v>1700</v>
      </c>
      <c r="C15670" s="752">
        <v>7140</v>
      </c>
      <c r="D15670" s="343" t="s">
        <v>2296</v>
      </c>
      <c r="E15670" s="752" t="s">
        <v>450</v>
      </c>
      <c r="F15670" s="752" t="s">
        <v>1698</v>
      </c>
    </row>
    <row r="15671" spans="2:6" x14ac:dyDescent="0.35">
      <c r="B15671" s="752" t="s">
        <v>1700</v>
      </c>
      <c r="C15671" s="752">
        <v>7140</v>
      </c>
      <c r="D15671" s="343" t="s">
        <v>2295</v>
      </c>
      <c r="E15671" s="752" t="s">
        <v>450</v>
      </c>
      <c r="F15671" s="752" t="s">
        <v>1698</v>
      </c>
    </row>
    <row r="15672" spans="2:6" x14ac:dyDescent="0.35">
      <c r="B15672" s="752" t="s">
        <v>1700</v>
      </c>
      <c r="C15672" s="752">
        <v>7140</v>
      </c>
      <c r="D15672" s="343" t="s">
        <v>2294</v>
      </c>
      <c r="E15672" s="752" t="s">
        <v>450</v>
      </c>
      <c r="F15672" s="752" t="s">
        <v>1698</v>
      </c>
    </row>
    <row r="15673" spans="2:6" x14ac:dyDescent="0.35">
      <c r="B15673" s="752" t="s">
        <v>1700</v>
      </c>
      <c r="C15673" s="752">
        <v>7140</v>
      </c>
      <c r="D15673" s="343" t="s">
        <v>2293</v>
      </c>
      <c r="E15673" s="752" t="s">
        <v>450</v>
      </c>
      <c r="F15673" s="752" t="s">
        <v>1698</v>
      </c>
    </row>
    <row r="15674" spans="2:6" x14ac:dyDescent="0.35">
      <c r="B15674" s="752" t="s">
        <v>1700</v>
      </c>
      <c r="C15674" s="752">
        <v>7140</v>
      </c>
      <c r="D15674" s="343" t="s">
        <v>2292</v>
      </c>
      <c r="E15674" s="752" t="s">
        <v>450</v>
      </c>
      <c r="F15674" s="752" t="s">
        <v>1698</v>
      </c>
    </row>
    <row r="15675" spans="2:6" x14ac:dyDescent="0.35">
      <c r="B15675" s="752" t="s">
        <v>1700</v>
      </c>
      <c r="C15675" s="752">
        <v>7140</v>
      </c>
      <c r="D15675" s="343" t="s">
        <v>2291</v>
      </c>
      <c r="E15675" s="752" t="s">
        <v>450</v>
      </c>
      <c r="F15675" s="752" t="s">
        <v>1698</v>
      </c>
    </row>
    <row r="15676" spans="2:6" x14ac:dyDescent="0.35">
      <c r="B15676" s="752" t="s">
        <v>1700</v>
      </c>
      <c r="C15676" s="752">
        <v>7140</v>
      </c>
      <c r="D15676" s="343" t="s">
        <v>2290</v>
      </c>
      <c r="E15676" s="752" t="s">
        <v>450</v>
      </c>
      <c r="F15676" s="752" t="s">
        <v>1698</v>
      </c>
    </row>
    <row r="15677" spans="2:6" x14ac:dyDescent="0.35">
      <c r="B15677" s="752" t="s">
        <v>1700</v>
      </c>
      <c r="C15677" s="752">
        <v>7140</v>
      </c>
      <c r="D15677" s="343" t="s">
        <v>2289</v>
      </c>
      <c r="E15677" s="752" t="s">
        <v>450</v>
      </c>
      <c r="F15677" s="752" t="s">
        <v>1698</v>
      </c>
    </row>
    <row r="15678" spans="2:6" x14ac:dyDescent="0.35">
      <c r="B15678" s="752" t="s">
        <v>1700</v>
      </c>
      <c r="C15678" s="752">
        <v>7140</v>
      </c>
      <c r="D15678" s="343" t="s">
        <v>2288</v>
      </c>
      <c r="E15678" s="752" t="s">
        <v>450</v>
      </c>
      <c r="F15678" s="752" t="s">
        <v>1698</v>
      </c>
    </row>
    <row r="15679" spans="2:6" x14ac:dyDescent="0.35">
      <c r="B15679" s="752" t="s">
        <v>1700</v>
      </c>
      <c r="C15679" s="752">
        <v>7140</v>
      </c>
      <c r="D15679" s="343" t="s">
        <v>2287</v>
      </c>
      <c r="E15679" s="752" t="s">
        <v>450</v>
      </c>
      <c r="F15679" s="752" t="s">
        <v>1698</v>
      </c>
    </row>
    <row r="15680" spans="2:6" x14ac:dyDescent="0.35">
      <c r="B15680" s="752" t="s">
        <v>1700</v>
      </c>
      <c r="C15680" s="752">
        <v>7140</v>
      </c>
      <c r="D15680" s="343" t="s">
        <v>2286</v>
      </c>
      <c r="E15680" s="752" t="s">
        <v>450</v>
      </c>
      <c r="F15680" s="752" t="s">
        <v>1698</v>
      </c>
    </row>
    <row r="15681" spans="2:6" x14ac:dyDescent="0.35">
      <c r="B15681" s="752" t="s">
        <v>1700</v>
      </c>
      <c r="C15681" s="752">
        <v>7140</v>
      </c>
      <c r="D15681" s="343" t="s">
        <v>2285</v>
      </c>
      <c r="E15681" s="752" t="s">
        <v>450</v>
      </c>
      <c r="F15681" s="752" t="s">
        <v>1698</v>
      </c>
    </row>
    <row r="15682" spans="2:6" x14ac:dyDescent="0.35">
      <c r="B15682" s="752" t="s">
        <v>1700</v>
      </c>
      <c r="C15682" s="752">
        <v>7140</v>
      </c>
      <c r="D15682" s="343" t="s">
        <v>2284</v>
      </c>
      <c r="E15682" s="752" t="s">
        <v>450</v>
      </c>
      <c r="F15682" s="752" t="s">
        <v>1698</v>
      </c>
    </row>
    <row r="15683" spans="2:6" x14ac:dyDescent="0.35">
      <c r="B15683" s="752" t="s">
        <v>1700</v>
      </c>
      <c r="C15683" s="752">
        <v>7140</v>
      </c>
      <c r="D15683" s="343" t="s">
        <v>2283</v>
      </c>
      <c r="E15683" s="752" t="s">
        <v>450</v>
      </c>
      <c r="F15683" s="752" t="s">
        <v>1698</v>
      </c>
    </row>
    <row r="15684" spans="2:6" x14ac:dyDescent="0.35">
      <c r="B15684" s="752" t="s">
        <v>1700</v>
      </c>
      <c r="C15684" s="752">
        <v>7140</v>
      </c>
      <c r="D15684" s="343" t="s">
        <v>2282</v>
      </c>
      <c r="E15684" s="752" t="s">
        <v>450</v>
      </c>
      <c r="F15684" s="752" t="s">
        <v>1698</v>
      </c>
    </row>
    <row r="15685" spans="2:6" x14ac:dyDescent="0.35">
      <c r="B15685" s="752" t="s">
        <v>1700</v>
      </c>
      <c r="C15685" s="752">
        <v>7140</v>
      </c>
      <c r="D15685" s="343" t="s">
        <v>2281</v>
      </c>
      <c r="E15685" s="752" t="s">
        <v>450</v>
      </c>
      <c r="F15685" s="752" t="s">
        <v>1698</v>
      </c>
    </row>
    <row r="15686" spans="2:6" x14ac:dyDescent="0.35">
      <c r="B15686" s="752" t="s">
        <v>1700</v>
      </c>
      <c r="C15686" s="752">
        <v>7140</v>
      </c>
      <c r="D15686" s="343" t="s">
        <v>2280</v>
      </c>
      <c r="E15686" s="752" t="s">
        <v>450</v>
      </c>
      <c r="F15686" s="752" t="s">
        <v>1698</v>
      </c>
    </row>
    <row r="15687" spans="2:6" x14ac:dyDescent="0.35">
      <c r="B15687" s="752" t="s">
        <v>1700</v>
      </c>
      <c r="C15687" s="752">
        <v>7140</v>
      </c>
      <c r="D15687" s="343" t="s">
        <v>2279</v>
      </c>
      <c r="E15687" s="752" t="s">
        <v>450</v>
      </c>
      <c r="F15687" s="752" t="s">
        <v>1698</v>
      </c>
    </row>
    <row r="15688" spans="2:6" x14ac:dyDescent="0.35">
      <c r="B15688" s="752" t="s">
        <v>1700</v>
      </c>
      <c r="C15688" s="752">
        <v>7140</v>
      </c>
      <c r="D15688" s="343" t="s">
        <v>2278</v>
      </c>
      <c r="E15688" s="752" t="s">
        <v>450</v>
      </c>
      <c r="F15688" s="752" t="s">
        <v>1698</v>
      </c>
    </row>
    <row r="15689" spans="2:6" x14ac:dyDescent="0.35">
      <c r="B15689" s="752" t="s">
        <v>1700</v>
      </c>
      <c r="C15689" s="752">
        <v>7140</v>
      </c>
      <c r="D15689" s="343" t="s">
        <v>2277</v>
      </c>
      <c r="E15689" s="752" t="s">
        <v>450</v>
      </c>
      <c r="F15689" s="752" t="s">
        <v>1698</v>
      </c>
    </row>
    <row r="15690" spans="2:6" x14ac:dyDescent="0.35">
      <c r="B15690" s="752" t="s">
        <v>1700</v>
      </c>
      <c r="C15690" s="752">
        <v>7140</v>
      </c>
      <c r="D15690" s="343" t="s">
        <v>2276</v>
      </c>
      <c r="E15690" s="752" t="s">
        <v>450</v>
      </c>
      <c r="F15690" s="752" t="s">
        <v>1698</v>
      </c>
    </row>
    <row r="15691" spans="2:6" x14ac:dyDescent="0.35">
      <c r="B15691" s="752" t="s">
        <v>1700</v>
      </c>
      <c r="C15691" s="752">
        <v>7140</v>
      </c>
      <c r="D15691" s="343" t="s">
        <v>2275</v>
      </c>
      <c r="E15691" s="752" t="s">
        <v>450</v>
      </c>
      <c r="F15691" s="752" t="s">
        <v>1698</v>
      </c>
    </row>
    <row r="15692" spans="2:6" x14ac:dyDescent="0.35">
      <c r="B15692" s="752" t="s">
        <v>1700</v>
      </c>
      <c r="C15692" s="752">
        <v>7140</v>
      </c>
      <c r="D15692" s="343" t="s">
        <v>2274</v>
      </c>
      <c r="E15692" s="752" t="s">
        <v>450</v>
      </c>
      <c r="F15692" s="752" t="s">
        <v>1698</v>
      </c>
    </row>
    <row r="15693" spans="2:6" x14ac:dyDescent="0.35">
      <c r="B15693" s="752" t="s">
        <v>1700</v>
      </c>
      <c r="C15693" s="752">
        <v>7140</v>
      </c>
      <c r="D15693" s="343" t="s">
        <v>2273</v>
      </c>
      <c r="E15693" s="752" t="s">
        <v>450</v>
      </c>
      <c r="F15693" s="752" t="s">
        <v>1698</v>
      </c>
    </row>
    <row r="15694" spans="2:6" x14ac:dyDescent="0.35">
      <c r="B15694" s="752" t="s">
        <v>1700</v>
      </c>
      <c r="C15694" s="752">
        <v>7140</v>
      </c>
      <c r="D15694" s="343" t="s">
        <v>2272</v>
      </c>
      <c r="E15694" s="752" t="s">
        <v>450</v>
      </c>
      <c r="F15694" s="752" t="s">
        <v>1698</v>
      </c>
    </row>
    <row r="15695" spans="2:6" x14ac:dyDescent="0.35">
      <c r="B15695" s="752" t="s">
        <v>1700</v>
      </c>
      <c r="C15695" s="752">
        <v>7140</v>
      </c>
      <c r="D15695" s="343" t="s">
        <v>2271</v>
      </c>
      <c r="E15695" s="752" t="s">
        <v>450</v>
      </c>
      <c r="F15695" s="752" t="s">
        <v>1698</v>
      </c>
    </row>
    <row r="15696" spans="2:6" x14ac:dyDescent="0.35">
      <c r="B15696" s="752" t="s">
        <v>1700</v>
      </c>
      <c r="C15696" s="752">
        <v>7140</v>
      </c>
      <c r="D15696" s="343" t="s">
        <v>2270</v>
      </c>
      <c r="E15696" s="752" t="s">
        <v>450</v>
      </c>
      <c r="F15696" s="752" t="s">
        <v>1698</v>
      </c>
    </row>
    <row r="15697" spans="2:6" x14ac:dyDescent="0.35">
      <c r="B15697" s="752" t="s">
        <v>1700</v>
      </c>
      <c r="C15697" s="752">
        <v>7140</v>
      </c>
      <c r="D15697" s="343" t="s">
        <v>2269</v>
      </c>
      <c r="E15697" s="752" t="s">
        <v>450</v>
      </c>
      <c r="F15697" s="752" t="s">
        <v>1698</v>
      </c>
    </row>
    <row r="15698" spans="2:6" x14ac:dyDescent="0.35">
      <c r="B15698" s="752" t="s">
        <v>1700</v>
      </c>
      <c r="C15698" s="752">
        <v>7140</v>
      </c>
      <c r="D15698" s="343" t="s">
        <v>2268</v>
      </c>
      <c r="E15698" s="752" t="s">
        <v>450</v>
      </c>
      <c r="F15698" s="752" t="s">
        <v>1698</v>
      </c>
    </row>
    <row r="15699" spans="2:6" x14ac:dyDescent="0.35">
      <c r="B15699" s="752" t="s">
        <v>1700</v>
      </c>
      <c r="C15699" s="752">
        <v>7140</v>
      </c>
      <c r="D15699" s="343" t="s">
        <v>2267</v>
      </c>
      <c r="E15699" s="752" t="s">
        <v>450</v>
      </c>
      <c r="F15699" s="752" t="s">
        <v>1698</v>
      </c>
    </row>
    <row r="15700" spans="2:6" x14ac:dyDescent="0.35">
      <c r="B15700" s="752" t="s">
        <v>1700</v>
      </c>
      <c r="C15700" s="752">
        <v>7140</v>
      </c>
      <c r="D15700" s="343" t="s">
        <v>2266</v>
      </c>
      <c r="E15700" s="752" t="s">
        <v>450</v>
      </c>
      <c r="F15700" s="752" t="s">
        <v>1698</v>
      </c>
    </row>
    <row r="15701" spans="2:6" x14ac:dyDescent="0.35">
      <c r="B15701" s="752" t="s">
        <v>1700</v>
      </c>
      <c r="C15701" s="752">
        <v>7140</v>
      </c>
      <c r="D15701" s="343" t="s">
        <v>2265</v>
      </c>
      <c r="E15701" s="752" t="s">
        <v>450</v>
      </c>
      <c r="F15701" s="752" t="s">
        <v>1698</v>
      </c>
    </row>
    <row r="15702" spans="2:6" x14ac:dyDescent="0.35">
      <c r="B15702" s="752" t="s">
        <v>1700</v>
      </c>
      <c r="C15702" s="752">
        <v>7140</v>
      </c>
      <c r="D15702" s="343" t="s">
        <v>2264</v>
      </c>
      <c r="E15702" s="752" t="s">
        <v>450</v>
      </c>
      <c r="F15702" s="752" t="s">
        <v>1698</v>
      </c>
    </row>
    <row r="15703" spans="2:6" x14ac:dyDescent="0.35">
      <c r="B15703" s="752" t="s">
        <v>1700</v>
      </c>
      <c r="C15703" s="752">
        <v>7140</v>
      </c>
      <c r="D15703" s="343" t="s">
        <v>2263</v>
      </c>
      <c r="E15703" s="752" t="s">
        <v>450</v>
      </c>
      <c r="F15703" s="752" t="s">
        <v>1711</v>
      </c>
    </row>
    <row r="15704" spans="2:6" x14ac:dyDescent="0.35">
      <c r="B15704" s="752" t="s">
        <v>1700</v>
      </c>
      <c r="C15704" s="752">
        <v>7140</v>
      </c>
      <c r="D15704" s="343" t="s">
        <v>2262</v>
      </c>
      <c r="E15704" s="752" t="s">
        <v>450</v>
      </c>
      <c r="F15704" s="752" t="s">
        <v>1698</v>
      </c>
    </row>
    <row r="15705" spans="2:6" x14ac:dyDescent="0.35">
      <c r="B15705" s="752" t="s">
        <v>1700</v>
      </c>
      <c r="C15705" s="752">
        <v>7140</v>
      </c>
      <c r="D15705" s="343" t="s">
        <v>2261</v>
      </c>
      <c r="E15705" s="752" t="s">
        <v>450</v>
      </c>
      <c r="F15705" s="752" t="s">
        <v>1698</v>
      </c>
    </row>
    <row r="15706" spans="2:6" x14ac:dyDescent="0.35">
      <c r="B15706" s="752" t="s">
        <v>1700</v>
      </c>
      <c r="C15706" s="752">
        <v>7140</v>
      </c>
      <c r="D15706" s="343" t="s">
        <v>2260</v>
      </c>
      <c r="E15706" s="752" t="s">
        <v>450</v>
      </c>
      <c r="F15706" s="752" t="s">
        <v>1698</v>
      </c>
    </row>
    <row r="15707" spans="2:6" x14ac:dyDescent="0.35">
      <c r="B15707" s="752" t="s">
        <v>1700</v>
      </c>
      <c r="C15707" s="752">
        <v>7140</v>
      </c>
      <c r="D15707" s="343" t="s">
        <v>2259</v>
      </c>
      <c r="E15707" s="752" t="s">
        <v>450</v>
      </c>
      <c r="F15707" s="752" t="s">
        <v>1698</v>
      </c>
    </row>
    <row r="15708" spans="2:6" x14ac:dyDescent="0.35">
      <c r="B15708" s="752" t="s">
        <v>1700</v>
      </c>
      <c r="C15708" s="752">
        <v>7140</v>
      </c>
      <c r="D15708" s="343" t="s">
        <v>2258</v>
      </c>
      <c r="E15708" s="752" t="s">
        <v>450</v>
      </c>
      <c r="F15708" s="752" t="s">
        <v>1698</v>
      </c>
    </row>
    <row r="15709" spans="2:6" x14ac:dyDescent="0.35">
      <c r="B15709" s="752" t="s">
        <v>1700</v>
      </c>
      <c r="C15709" s="752">
        <v>7140</v>
      </c>
      <c r="D15709" s="343" t="s">
        <v>2257</v>
      </c>
      <c r="E15709" s="752" t="s">
        <v>450</v>
      </c>
      <c r="F15709" s="752" t="s">
        <v>1698</v>
      </c>
    </row>
    <row r="15710" spans="2:6" x14ac:dyDescent="0.35">
      <c r="B15710" s="752" t="s">
        <v>1700</v>
      </c>
      <c r="C15710" s="752">
        <v>7140</v>
      </c>
      <c r="D15710" s="343" t="s">
        <v>2256</v>
      </c>
      <c r="E15710" s="752" t="s">
        <v>450</v>
      </c>
      <c r="F15710" s="752" t="s">
        <v>1698</v>
      </c>
    </row>
    <row r="15711" spans="2:6" x14ac:dyDescent="0.35">
      <c r="B15711" s="752" t="s">
        <v>1700</v>
      </c>
      <c r="C15711" s="752">
        <v>7140</v>
      </c>
      <c r="D15711" s="343" t="s">
        <v>2255</v>
      </c>
      <c r="E15711" s="752" t="s">
        <v>450</v>
      </c>
      <c r="F15711" s="752" t="s">
        <v>1698</v>
      </c>
    </row>
    <row r="15712" spans="2:6" x14ac:dyDescent="0.35">
      <c r="B15712" s="752" t="s">
        <v>1700</v>
      </c>
      <c r="C15712" s="752">
        <v>7140</v>
      </c>
      <c r="D15712" s="343" t="s">
        <v>2254</v>
      </c>
      <c r="E15712" s="752" t="s">
        <v>450</v>
      </c>
      <c r="F15712" s="752" t="s">
        <v>1698</v>
      </c>
    </row>
    <row r="15713" spans="2:6" x14ac:dyDescent="0.35">
      <c r="B15713" s="752" t="s">
        <v>1700</v>
      </c>
      <c r="C15713" s="752">
        <v>7140</v>
      </c>
      <c r="D15713" s="343" t="s">
        <v>2253</v>
      </c>
      <c r="E15713" s="752" t="s">
        <v>450</v>
      </c>
      <c r="F15713" s="752" t="s">
        <v>1698</v>
      </c>
    </row>
    <row r="15714" spans="2:6" x14ac:dyDescent="0.35">
      <c r="B15714" s="752" t="s">
        <v>1700</v>
      </c>
      <c r="C15714" s="752">
        <v>7140</v>
      </c>
      <c r="D15714" s="343" t="s">
        <v>2252</v>
      </c>
      <c r="E15714" s="752" t="s">
        <v>450</v>
      </c>
      <c r="F15714" s="752" t="s">
        <v>1698</v>
      </c>
    </row>
    <row r="15715" spans="2:6" x14ac:dyDescent="0.35">
      <c r="B15715" s="752" t="s">
        <v>1700</v>
      </c>
      <c r="C15715" s="752">
        <v>7140</v>
      </c>
      <c r="D15715" s="343" t="s">
        <v>2251</v>
      </c>
      <c r="E15715" s="752" t="s">
        <v>450</v>
      </c>
      <c r="F15715" s="752" t="s">
        <v>1698</v>
      </c>
    </row>
    <row r="15716" spans="2:6" x14ac:dyDescent="0.35">
      <c r="B15716" s="752" t="s">
        <v>1700</v>
      </c>
      <c r="C15716" s="752">
        <v>7140</v>
      </c>
      <c r="D15716" s="343" t="s">
        <v>2250</v>
      </c>
      <c r="E15716" s="752" t="s">
        <v>450</v>
      </c>
      <c r="F15716" s="752" t="s">
        <v>1698</v>
      </c>
    </row>
    <row r="15717" spans="2:6" x14ac:dyDescent="0.35">
      <c r="B15717" s="752" t="s">
        <v>1700</v>
      </c>
      <c r="C15717" s="752">
        <v>7150</v>
      </c>
      <c r="D15717" s="343" t="s">
        <v>2249</v>
      </c>
      <c r="E15717" s="752" t="s">
        <v>450</v>
      </c>
      <c r="F15717" s="752" t="s">
        <v>1698</v>
      </c>
    </row>
    <row r="15718" spans="2:6" x14ac:dyDescent="0.35">
      <c r="B15718" s="752" t="s">
        <v>1700</v>
      </c>
      <c r="C15718" s="752">
        <v>7150</v>
      </c>
      <c r="D15718" s="343" t="s">
        <v>2248</v>
      </c>
      <c r="E15718" s="752" t="s">
        <v>450</v>
      </c>
      <c r="F15718" s="752" t="s">
        <v>1698</v>
      </c>
    </row>
    <row r="15719" spans="2:6" x14ac:dyDescent="0.35">
      <c r="B15719" s="752" t="s">
        <v>1700</v>
      </c>
      <c r="C15719" s="752">
        <v>7150</v>
      </c>
      <c r="D15719" s="343" t="s">
        <v>2247</v>
      </c>
      <c r="E15719" s="752" t="s">
        <v>450</v>
      </c>
      <c r="F15719" s="752" t="s">
        <v>1698</v>
      </c>
    </row>
    <row r="15720" spans="2:6" x14ac:dyDescent="0.35">
      <c r="B15720" s="752" t="s">
        <v>1700</v>
      </c>
      <c r="C15720" s="752">
        <v>7150</v>
      </c>
      <c r="D15720" s="343" t="s">
        <v>2246</v>
      </c>
      <c r="E15720" s="752" t="s">
        <v>450</v>
      </c>
      <c r="F15720" s="752" t="s">
        <v>1698</v>
      </c>
    </row>
    <row r="15721" spans="2:6" x14ac:dyDescent="0.35">
      <c r="B15721" s="752" t="s">
        <v>1700</v>
      </c>
      <c r="C15721" s="752">
        <v>7150</v>
      </c>
      <c r="D15721" s="343" t="s">
        <v>2245</v>
      </c>
      <c r="E15721" s="752" t="s">
        <v>450</v>
      </c>
      <c r="F15721" s="752" t="s">
        <v>1698</v>
      </c>
    </row>
    <row r="15722" spans="2:6" x14ac:dyDescent="0.35">
      <c r="B15722" s="752" t="s">
        <v>1700</v>
      </c>
      <c r="C15722" s="752">
        <v>7150</v>
      </c>
      <c r="D15722" s="343" t="s">
        <v>2244</v>
      </c>
      <c r="E15722" s="752" t="s">
        <v>450</v>
      </c>
      <c r="F15722" s="752" t="s">
        <v>1698</v>
      </c>
    </row>
    <row r="15723" spans="2:6" x14ac:dyDescent="0.35">
      <c r="B15723" s="752" t="s">
        <v>1700</v>
      </c>
      <c r="C15723" s="752">
        <v>7150</v>
      </c>
      <c r="D15723" s="343" t="s">
        <v>2243</v>
      </c>
      <c r="E15723" s="752" t="s">
        <v>450</v>
      </c>
      <c r="F15723" s="752" t="s">
        <v>1698</v>
      </c>
    </row>
    <row r="15724" spans="2:6" x14ac:dyDescent="0.35">
      <c r="B15724" s="752" t="s">
        <v>1700</v>
      </c>
      <c r="C15724" s="752">
        <v>7150</v>
      </c>
      <c r="D15724" s="343" t="s">
        <v>2242</v>
      </c>
      <c r="E15724" s="752" t="s">
        <v>450</v>
      </c>
      <c r="F15724" s="752" t="s">
        <v>1698</v>
      </c>
    </row>
    <row r="15725" spans="2:6" x14ac:dyDescent="0.35">
      <c r="B15725" s="752" t="s">
        <v>1700</v>
      </c>
      <c r="C15725" s="752">
        <v>7150</v>
      </c>
      <c r="D15725" s="343" t="s">
        <v>2241</v>
      </c>
      <c r="E15725" s="752" t="s">
        <v>450</v>
      </c>
      <c r="F15725" s="752" t="s">
        <v>1698</v>
      </c>
    </row>
    <row r="15726" spans="2:6" x14ac:dyDescent="0.35">
      <c r="B15726" s="752" t="s">
        <v>1700</v>
      </c>
      <c r="C15726" s="752">
        <v>7150</v>
      </c>
      <c r="D15726" s="343" t="s">
        <v>2240</v>
      </c>
      <c r="E15726" s="752" t="s">
        <v>450</v>
      </c>
      <c r="F15726" s="752" t="s">
        <v>1698</v>
      </c>
    </row>
    <row r="15727" spans="2:6" x14ac:dyDescent="0.35">
      <c r="B15727" s="752" t="s">
        <v>1700</v>
      </c>
      <c r="C15727" s="752">
        <v>7150</v>
      </c>
      <c r="D15727" s="343" t="s">
        <v>2239</v>
      </c>
      <c r="E15727" s="752" t="s">
        <v>450</v>
      </c>
      <c r="F15727" s="752" t="s">
        <v>1698</v>
      </c>
    </row>
    <row r="15728" spans="2:6" x14ac:dyDescent="0.35">
      <c r="B15728" s="752" t="s">
        <v>1700</v>
      </c>
      <c r="C15728" s="752">
        <v>7150</v>
      </c>
      <c r="D15728" s="343" t="s">
        <v>2238</v>
      </c>
      <c r="E15728" s="752" t="s">
        <v>450</v>
      </c>
      <c r="F15728" s="752" t="s">
        <v>1698</v>
      </c>
    </row>
    <row r="15729" spans="2:6" x14ac:dyDescent="0.35">
      <c r="B15729" s="752" t="s">
        <v>1700</v>
      </c>
      <c r="C15729" s="752">
        <v>7150</v>
      </c>
      <c r="D15729" s="343" t="s">
        <v>2237</v>
      </c>
      <c r="E15729" s="752" t="s">
        <v>450</v>
      </c>
      <c r="F15729" s="752" t="s">
        <v>1698</v>
      </c>
    </row>
    <row r="15730" spans="2:6" x14ac:dyDescent="0.35">
      <c r="B15730" s="752" t="s">
        <v>1700</v>
      </c>
      <c r="C15730" s="752">
        <v>7150</v>
      </c>
      <c r="D15730" s="343" t="s">
        <v>2236</v>
      </c>
      <c r="E15730" s="752" t="s">
        <v>450</v>
      </c>
      <c r="F15730" s="752" t="s">
        <v>1698</v>
      </c>
    </row>
    <row r="15731" spans="2:6" x14ac:dyDescent="0.35">
      <c r="B15731" s="752" t="s">
        <v>1700</v>
      </c>
      <c r="C15731" s="752">
        <v>7150</v>
      </c>
      <c r="D15731" s="343" t="s">
        <v>2235</v>
      </c>
      <c r="E15731" s="752" t="s">
        <v>450</v>
      </c>
      <c r="F15731" s="752" t="s">
        <v>1698</v>
      </c>
    </row>
    <row r="15732" spans="2:6" x14ac:dyDescent="0.35">
      <c r="B15732" s="752" t="s">
        <v>1700</v>
      </c>
      <c r="C15732" s="752">
        <v>7150</v>
      </c>
      <c r="D15732" s="343" t="s">
        <v>2234</v>
      </c>
      <c r="E15732" s="752" t="s">
        <v>450</v>
      </c>
      <c r="F15732" s="752" t="s">
        <v>1698</v>
      </c>
    </row>
    <row r="15733" spans="2:6" x14ac:dyDescent="0.35">
      <c r="B15733" s="752" t="s">
        <v>1700</v>
      </c>
      <c r="C15733" s="752">
        <v>7150</v>
      </c>
      <c r="D15733" s="343" t="s">
        <v>2233</v>
      </c>
      <c r="E15733" s="752" t="s">
        <v>450</v>
      </c>
      <c r="F15733" s="752" t="s">
        <v>1698</v>
      </c>
    </row>
    <row r="15734" spans="2:6" x14ac:dyDescent="0.35">
      <c r="B15734" s="752" t="s">
        <v>1700</v>
      </c>
      <c r="C15734" s="752">
        <v>7150</v>
      </c>
      <c r="D15734" s="343" t="s">
        <v>2232</v>
      </c>
      <c r="E15734" s="752" t="s">
        <v>450</v>
      </c>
      <c r="F15734" s="752" t="s">
        <v>1698</v>
      </c>
    </row>
    <row r="15735" spans="2:6" x14ac:dyDescent="0.35">
      <c r="B15735" s="752" t="s">
        <v>1700</v>
      </c>
      <c r="C15735" s="752">
        <v>7150</v>
      </c>
      <c r="D15735" s="343" t="s">
        <v>2231</v>
      </c>
      <c r="E15735" s="752" t="s">
        <v>450</v>
      </c>
      <c r="F15735" s="752" t="s">
        <v>1698</v>
      </c>
    </row>
    <row r="15736" spans="2:6" x14ac:dyDescent="0.35">
      <c r="B15736" s="752" t="s">
        <v>1700</v>
      </c>
      <c r="C15736" s="752">
        <v>7151</v>
      </c>
      <c r="D15736" s="343" t="s">
        <v>2230</v>
      </c>
      <c r="E15736" s="752" t="s">
        <v>450</v>
      </c>
      <c r="F15736" s="752" t="s">
        <v>1698</v>
      </c>
    </row>
    <row r="15737" spans="2:6" x14ac:dyDescent="0.35">
      <c r="B15737" s="752" t="s">
        <v>1700</v>
      </c>
      <c r="C15737" s="752">
        <v>7151</v>
      </c>
      <c r="D15737" s="343" t="s">
        <v>2229</v>
      </c>
      <c r="E15737" s="752" t="s">
        <v>450</v>
      </c>
      <c r="F15737" s="752" t="s">
        <v>1698</v>
      </c>
    </row>
    <row r="15738" spans="2:6" x14ac:dyDescent="0.35">
      <c r="B15738" s="752" t="s">
        <v>1700</v>
      </c>
      <c r="C15738" s="752">
        <v>7151</v>
      </c>
      <c r="D15738" s="343" t="s">
        <v>2228</v>
      </c>
      <c r="E15738" s="752" t="s">
        <v>450</v>
      </c>
      <c r="F15738" s="752" t="s">
        <v>1698</v>
      </c>
    </row>
    <row r="15739" spans="2:6" x14ac:dyDescent="0.35">
      <c r="B15739" s="752" t="s">
        <v>1700</v>
      </c>
      <c r="C15739" s="752">
        <v>7151</v>
      </c>
      <c r="D15739" s="343" t="s">
        <v>2227</v>
      </c>
      <c r="E15739" s="752" t="s">
        <v>450</v>
      </c>
      <c r="F15739" s="752" t="s">
        <v>1698</v>
      </c>
    </row>
    <row r="15740" spans="2:6" x14ac:dyDescent="0.35">
      <c r="B15740" s="752" t="s">
        <v>1700</v>
      </c>
      <c r="C15740" s="752">
        <v>7151</v>
      </c>
      <c r="D15740" s="343" t="s">
        <v>2226</v>
      </c>
      <c r="E15740" s="752" t="s">
        <v>450</v>
      </c>
      <c r="F15740" s="752" t="s">
        <v>1698</v>
      </c>
    </row>
    <row r="15741" spans="2:6" x14ac:dyDescent="0.35">
      <c r="B15741" s="752" t="s">
        <v>1700</v>
      </c>
      <c r="C15741" s="752">
        <v>7151</v>
      </c>
      <c r="D15741" s="343" t="s">
        <v>2225</v>
      </c>
      <c r="E15741" s="752" t="s">
        <v>450</v>
      </c>
      <c r="F15741" s="752" t="s">
        <v>1698</v>
      </c>
    </row>
    <row r="15742" spans="2:6" x14ac:dyDescent="0.35">
      <c r="B15742" s="752" t="s">
        <v>1700</v>
      </c>
      <c r="C15742" s="752">
        <v>7155</v>
      </c>
      <c r="D15742" s="343" t="s">
        <v>2224</v>
      </c>
      <c r="E15742" s="752" t="s">
        <v>450</v>
      </c>
      <c r="F15742" s="752" t="s">
        <v>1711</v>
      </c>
    </row>
    <row r="15743" spans="2:6" x14ac:dyDescent="0.35">
      <c r="B15743" s="752" t="s">
        <v>1700</v>
      </c>
      <c r="C15743" s="752">
        <v>7162</v>
      </c>
      <c r="D15743" s="343" t="s">
        <v>2223</v>
      </c>
      <c r="E15743" s="752" t="s">
        <v>450</v>
      </c>
      <c r="F15743" s="752" t="s">
        <v>1698</v>
      </c>
    </row>
    <row r="15744" spans="2:6" x14ac:dyDescent="0.35">
      <c r="B15744" s="752" t="s">
        <v>1700</v>
      </c>
      <c r="C15744" s="752">
        <v>7162</v>
      </c>
      <c r="D15744" s="343" t="s">
        <v>2222</v>
      </c>
      <c r="E15744" s="752" t="s">
        <v>450</v>
      </c>
      <c r="F15744" s="752" t="s">
        <v>1698</v>
      </c>
    </row>
    <row r="15745" spans="2:6" x14ac:dyDescent="0.35">
      <c r="B15745" s="752" t="s">
        <v>1700</v>
      </c>
      <c r="C15745" s="752">
        <v>7163</v>
      </c>
      <c r="D15745" s="343" t="s">
        <v>2221</v>
      </c>
      <c r="E15745" s="752" t="s">
        <v>450</v>
      </c>
      <c r="F15745" s="752" t="s">
        <v>1698</v>
      </c>
    </row>
    <row r="15746" spans="2:6" x14ac:dyDescent="0.35">
      <c r="B15746" s="752" t="s">
        <v>1700</v>
      </c>
      <c r="C15746" s="752">
        <v>7163</v>
      </c>
      <c r="D15746" s="343" t="s">
        <v>2220</v>
      </c>
      <c r="E15746" s="752" t="s">
        <v>450</v>
      </c>
      <c r="F15746" s="752" t="s">
        <v>1698</v>
      </c>
    </row>
    <row r="15747" spans="2:6" x14ac:dyDescent="0.35">
      <c r="B15747" s="752" t="s">
        <v>1700</v>
      </c>
      <c r="C15747" s="752">
        <v>7170</v>
      </c>
      <c r="D15747" s="343" t="s">
        <v>2219</v>
      </c>
      <c r="E15747" s="752" t="s">
        <v>450</v>
      </c>
      <c r="F15747" s="752" t="s">
        <v>212</v>
      </c>
    </row>
    <row r="15748" spans="2:6" x14ac:dyDescent="0.35">
      <c r="B15748" s="752" t="s">
        <v>1700</v>
      </c>
      <c r="C15748" s="752">
        <v>7170</v>
      </c>
      <c r="D15748" s="343" t="s">
        <v>2218</v>
      </c>
      <c r="E15748" s="752" t="s">
        <v>450</v>
      </c>
      <c r="F15748" s="752" t="s">
        <v>212</v>
      </c>
    </row>
    <row r="15749" spans="2:6" x14ac:dyDescent="0.35">
      <c r="B15749" s="752" t="s">
        <v>1700</v>
      </c>
      <c r="C15749" s="752">
        <v>7170</v>
      </c>
      <c r="D15749" s="343" t="s">
        <v>2217</v>
      </c>
      <c r="E15749" s="752" t="s">
        <v>450</v>
      </c>
      <c r="F15749" s="752" t="s">
        <v>212</v>
      </c>
    </row>
    <row r="15750" spans="2:6" x14ac:dyDescent="0.35">
      <c r="B15750" s="752" t="s">
        <v>1700</v>
      </c>
      <c r="C15750" s="752">
        <v>7170</v>
      </c>
      <c r="D15750" s="343" t="s">
        <v>2216</v>
      </c>
      <c r="E15750" s="752" t="s">
        <v>450</v>
      </c>
      <c r="F15750" s="752" t="s">
        <v>212</v>
      </c>
    </row>
    <row r="15751" spans="2:6" x14ac:dyDescent="0.35">
      <c r="B15751" s="752" t="s">
        <v>1700</v>
      </c>
      <c r="C15751" s="752">
        <v>7170</v>
      </c>
      <c r="D15751" s="343" t="s">
        <v>2215</v>
      </c>
      <c r="E15751" s="752" t="s">
        <v>450</v>
      </c>
      <c r="F15751" s="752" t="s">
        <v>212</v>
      </c>
    </row>
    <row r="15752" spans="2:6" x14ac:dyDescent="0.35">
      <c r="B15752" s="752" t="s">
        <v>1700</v>
      </c>
      <c r="C15752" s="752">
        <v>7171</v>
      </c>
      <c r="D15752" s="343" t="s">
        <v>2214</v>
      </c>
      <c r="E15752" s="752" t="s">
        <v>450</v>
      </c>
      <c r="F15752" s="752" t="s">
        <v>1711</v>
      </c>
    </row>
    <row r="15753" spans="2:6" x14ac:dyDescent="0.35">
      <c r="B15753" s="752" t="s">
        <v>1700</v>
      </c>
      <c r="C15753" s="752">
        <v>7171</v>
      </c>
      <c r="D15753" s="343" t="s">
        <v>2213</v>
      </c>
      <c r="E15753" s="752" t="s">
        <v>450</v>
      </c>
      <c r="F15753" s="752" t="s">
        <v>1711</v>
      </c>
    </row>
    <row r="15754" spans="2:6" x14ac:dyDescent="0.35">
      <c r="B15754" s="752" t="s">
        <v>1700</v>
      </c>
      <c r="C15754" s="752">
        <v>7172</v>
      </c>
      <c r="D15754" s="343" t="s">
        <v>2212</v>
      </c>
      <c r="E15754" s="752" t="s">
        <v>450</v>
      </c>
      <c r="F15754" s="752" t="s">
        <v>1711</v>
      </c>
    </row>
    <row r="15755" spans="2:6" x14ac:dyDescent="0.35">
      <c r="B15755" s="752" t="s">
        <v>1700</v>
      </c>
      <c r="C15755" s="752">
        <v>7172</v>
      </c>
      <c r="D15755" s="343" t="s">
        <v>2211</v>
      </c>
      <c r="E15755" s="752" t="s">
        <v>450</v>
      </c>
      <c r="F15755" s="752" t="s">
        <v>1711</v>
      </c>
    </row>
    <row r="15756" spans="2:6" x14ac:dyDescent="0.35">
      <c r="B15756" s="752" t="s">
        <v>1700</v>
      </c>
      <c r="C15756" s="752">
        <v>7172</v>
      </c>
      <c r="D15756" s="343" t="s">
        <v>2210</v>
      </c>
      <c r="E15756" s="752" t="s">
        <v>450</v>
      </c>
      <c r="F15756" s="752" t="s">
        <v>1711</v>
      </c>
    </row>
    <row r="15757" spans="2:6" x14ac:dyDescent="0.35">
      <c r="B15757" s="752" t="s">
        <v>1700</v>
      </c>
      <c r="C15757" s="752">
        <v>7172</v>
      </c>
      <c r="D15757" s="343" t="s">
        <v>2209</v>
      </c>
      <c r="E15757" s="752" t="s">
        <v>450</v>
      </c>
      <c r="F15757" s="752" t="s">
        <v>1711</v>
      </c>
    </row>
    <row r="15758" spans="2:6" x14ac:dyDescent="0.35">
      <c r="B15758" s="752" t="s">
        <v>1700</v>
      </c>
      <c r="C15758" s="752">
        <v>7172</v>
      </c>
      <c r="D15758" s="343" t="s">
        <v>2208</v>
      </c>
      <c r="E15758" s="752" t="s">
        <v>450</v>
      </c>
      <c r="F15758" s="752" t="s">
        <v>1711</v>
      </c>
    </row>
    <row r="15759" spans="2:6" x14ac:dyDescent="0.35">
      <c r="B15759" s="752" t="s">
        <v>1700</v>
      </c>
      <c r="C15759" s="752">
        <v>7173</v>
      </c>
      <c r="D15759" s="343" t="s">
        <v>2207</v>
      </c>
      <c r="E15759" s="752" t="s">
        <v>450</v>
      </c>
      <c r="F15759" s="752" t="s">
        <v>1711</v>
      </c>
    </row>
    <row r="15760" spans="2:6" x14ac:dyDescent="0.35">
      <c r="B15760" s="752" t="s">
        <v>1700</v>
      </c>
      <c r="C15760" s="752">
        <v>7173</v>
      </c>
      <c r="D15760" s="343" t="s">
        <v>2206</v>
      </c>
      <c r="E15760" s="752" t="s">
        <v>450</v>
      </c>
      <c r="F15760" s="752" t="s">
        <v>1711</v>
      </c>
    </row>
    <row r="15761" spans="2:6" x14ac:dyDescent="0.35">
      <c r="B15761" s="752" t="s">
        <v>1700</v>
      </c>
      <c r="C15761" s="752">
        <v>7173</v>
      </c>
      <c r="D15761" s="343" t="s">
        <v>2205</v>
      </c>
      <c r="E15761" s="752" t="s">
        <v>450</v>
      </c>
      <c r="F15761" s="752" t="s">
        <v>1711</v>
      </c>
    </row>
    <row r="15762" spans="2:6" x14ac:dyDescent="0.35">
      <c r="B15762" s="752" t="s">
        <v>1700</v>
      </c>
      <c r="C15762" s="752">
        <v>7173</v>
      </c>
      <c r="D15762" s="343" t="s">
        <v>2204</v>
      </c>
      <c r="E15762" s="752" t="s">
        <v>450</v>
      </c>
      <c r="F15762" s="752" t="s">
        <v>1711</v>
      </c>
    </row>
    <row r="15763" spans="2:6" x14ac:dyDescent="0.35">
      <c r="B15763" s="752" t="s">
        <v>1700</v>
      </c>
      <c r="C15763" s="752">
        <v>7173</v>
      </c>
      <c r="D15763" s="343" t="s">
        <v>2203</v>
      </c>
      <c r="E15763" s="752" t="s">
        <v>450</v>
      </c>
      <c r="F15763" s="752" t="s">
        <v>1711</v>
      </c>
    </row>
    <row r="15764" spans="2:6" x14ac:dyDescent="0.35">
      <c r="B15764" s="752" t="s">
        <v>1700</v>
      </c>
      <c r="C15764" s="752">
        <v>7173</v>
      </c>
      <c r="D15764" s="343" t="s">
        <v>2202</v>
      </c>
      <c r="E15764" s="752" t="s">
        <v>450</v>
      </c>
      <c r="F15764" s="752" t="s">
        <v>1711</v>
      </c>
    </row>
    <row r="15765" spans="2:6" x14ac:dyDescent="0.35">
      <c r="B15765" s="752" t="s">
        <v>1700</v>
      </c>
      <c r="C15765" s="752">
        <v>7173</v>
      </c>
      <c r="D15765" s="343" t="s">
        <v>2201</v>
      </c>
      <c r="E15765" s="752" t="s">
        <v>450</v>
      </c>
      <c r="F15765" s="752" t="s">
        <v>1711</v>
      </c>
    </row>
    <row r="15766" spans="2:6" x14ac:dyDescent="0.35">
      <c r="B15766" s="752" t="s">
        <v>1700</v>
      </c>
      <c r="C15766" s="752">
        <v>7174</v>
      </c>
      <c r="D15766" s="343" t="s">
        <v>2200</v>
      </c>
      <c r="E15766" s="752" t="s">
        <v>450</v>
      </c>
      <c r="F15766" s="752" t="s">
        <v>1698</v>
      </c>
    </row>
    <row r="15767" spans="2:6" x14ac:dyDescent="0.35">
      <c r="B15767" s="752" t="s">
        <v>1700</v>
      </c>
      <c r="C15767" s="752">
        <v>7175</v>
      </c>
      <c r="D15767" s="343" t="s">
        <v>2199</v>
      </c>
      <c r="E15767" s="752" t="s">
        <v>450</v>
      </c>
      <c r="F15767" s="752" t="s">
        <v>1698</v>
      </c>
    </row>
    <row r="15768" spans="2:6" x14ac:dyDescent="0.35">
      <c r="B15768" s="752" t="s">
        <v>1700</v>
      </c>
      <c r="C15768" s="752">
        <v>7175</v>
      </c>
      <c r="D15768" s="343" t="s">
        <v>2198</v>
      </c>
      <c r="E15768" s="752" t="s">
        <v>450</v>
      </c>
      <c r="F15768" s="752" t="s">
        <v>1698</v>
      </c>
    </row>
    <row r="15769" spans="2:6" x14ac:dyDescent="0.35">
      <c r="B15769" s="752" t="s">
        <v>1700</v>
      </c>
      <c r="C15769" s="752">
        <v>7176</v>
      </c>
      <c r="D15769" s="343" t="s">
        <v>2197</v>
      </c>
      <c r="E15769" s="752" t="s">
        <v>450</v>
      </c>
      <c r="F15769" s="752" t="s">
        <v>1698</v>
      </c>
    </row>
    <row r="15770" spans="2:6" x14ac:dyDescent="0.35">
      <c r="B15770" s="752" t="s">
        <v>1700</v>
      </c>
      <c r="C15770" s="752">
        <v>7177</v>
      </c>
      <c r="D15770" s="343" t="s">
        <v>2196</v>
      </c>
      <c r="E15770" s="752" t="s">
        <v>450</v>
      </c>
      <c r="F15770" s="752" t="s">
        <v>1698</v>
      </c>
    </row>
    <row r="15771" spans="2:6" x14ac:dyDescent="0.35">
      <c r="B15771" s="752" t="s">
        <v>1700</v>
      </c>
      <c r="C15771" s="752">
        <v>7177</v>
      </c>
      <c r="D15771" s="343" t="s">
        <v>2195</v>
      </c>
      <c r="E15771" s="752" t="s">
        <v>450</v>
      </c>
      <c r="F15771" s="752" t="s">
        <v>1698</v>
      </c>
    </row>
    <row r="15772" spans="2:6" x14ac:dyDescent="0.35">
      <c r="B15772" s="752" t="s">
        <v>1700</v>
      </c>
      <c r="C15772" s="752">
        <v>7178</v>
      </c>
      <c r="D15772" s="343" t="s">
        <v>2194</v>
      </c>
      <c r="E15772" s="752" t="s">
        <v>450</v>
      </c>
      <c r="F15772" s="752" t="s">
        <v>1698</v>
      </c>
    </row>
    <row r="15773" spans="2:6" x14ac:dyDescent="0.35">
      <c r="B15773" s="752" t="s">
        <v>1700</v>
      </c>
      <c r="C15773" s="752">
        <v>7179</v>
      </c>
      <c r="D15773" s="343" t="s">
        <v>2193</v>
      </c>
      <c r="E15773" s="752" t="s">
        <v>450</v>
      </c>
      <c r="F15773" s="752" t="s">
        <v>1698</v>
      </c>
    </row>
    <row r="15774" spans="2:6" x14ac:dyDescent="0.35">
      <c r="B15774" s="752" t="s">
        <v>1700</v>
      </c>
      <c r="C15774" s="752">
        <v>7180</v>
      </c>
      <c r="D15774" s="343" t="s">
        <v>2192</v>
      </c>
      <c r="E15774" s="752" t="s">
        <v>450</v>
      </c>
      <c r="F15774" s="752" t="s">
        <v>1698</v>
      </c>
    </row>
    <row r="15775" spans="2:6" x14ac:dyDescent="0.35">
      <c r="B15775" s="752" t="s">
        <v>1700</v>
      </c>
      <c r="C15775" s="752">
        <v>7182</v>
      </c>
      <c r="D15775" s="343" t="s">
        <v>2191</v>
      </c>
      <c r="E15775" s="752" t="s">
        <v>450</v>
      </c>
      <c r="F15775" s="752" t="s">
        <v>1698</v>
      </c>
    </row>
    <row r="15776" spans="2:6" x14ac:dyDescent="0.35">
      <c r="B15776" s="752" t="s">
        <v>1700</v>
      </c>
      <c r="C15776" s="752">
        <v>7182</v>
      </c>
      <c r="D15776" s="343" t="s">
        <v>2190</v>
      </c>
      <c r="E15776" s="752" t="s">
        <v>450</v>
      </c>
      <c r="F15776" s="752" t="s">
        <v>1698</v>
      </c>
    </row>
    <row r="15777" spans="2:6" x14ac:dyDescent="0.35">
      <c r="B15777" s="752" t="s">
        <v>1700</v>
      </c>
      <c r="C15777" s="752">
        <v>7182</v>
      </c>
      <c r="D15777" s="343" t="s">
        <v>2189</v>
      </c>
      <c r="E15777" s="752" t="s">
        <v>450</v>
      </c>
      <c r="F15777" s="752" t="s">
        <v>1698</v>
      </c>
    </row>
    <row r="15778" spans="2:6" x14ac:dyDescent="0.35">
      <c r="B15778" s="752" t="s">
        <v>1700</v>
      </c>
      <c r="C15778" s="752">
        <v>7183</v>
      </c>
      <c r="D15778" s="343" t="s">
        <v>2188</v>
      </c>
      <c r="E15778" s="752" t="s">
        <v>450</v>
      </c>
      <c r="F15778" s="752" t="s">
        <v>1698</v>
      </c>
    </row>
    <row r="15779" spans="2:6" x14ac:dyDescent="0.35">
      <c r="B15779" s="752" t="s">
        <v>1700</v>
      </c>
      <c r="C15779" s="752">
        <v>7184</v>
      </c>
      <c r="D15779" s="343" t="s">
        <v>2187</v>
      </c>
      <c r="E15779" s="752" t="s">
        <v>450</v>
      </c>
      <c r="F15779" s="752" t="s">
        <v>1698</v>
      </c>
    </row>
    <row r="15780" spans="2:6" x14ac:dyDescent="0.35">
      <c r="B15780" s="752" t="s">
        <v>1700</v>
      </c>
      <c r="C15780" s="752">
        <v>7184</v>
      </c>
      <c r="D15780" s="343" t="s">
        <v>2186</v>
      </c>
      <c r="E15780" s="752" t="s">
        <v>450</v>
      </c>
      <c r="F15780" s="752" t="s">
        <v>1698</v>
      </c>
    </row>
    <row r="15781" spans="2:6" x14ac:dyDescent="0.35">
      <c r="B15781" s="752" t="s">
        <v>1700</v>
      </c>
      <c r="C15781" s="752">
        <v>7184</v>
      </c>
      <c r="D15781" s="343" t="s">
        <v>2185</v>
      </c>
      <c r="E15781" s="752" t="s">
        <v>450</v>
      </c>
      <c r="F15781" s="752" t="s">
        <v>1698</v>
      </c>
    </row>
    <row r="15782" spans="2:6" x14ac:dyDescent="0.35">
      <c r="B15782" s="752" t="s">
        <v>1700</v>
      </c>
      <c r="C15782" s="752">
        <v>7184</v>
      </c>
      <c r="D15782" s="343" t="s">
        <v>2184</v>
      </c>
      <c r="E15782" s="752" t="s">
        <v>450</v>
      </c>
      <c r="F15782" s="752" t="s">
        <v>1698</v>
      </c>
    </row>
    <row r="15783" spans="2:6" x14ac:dyDescent="0.35">
      <c r="B15783" s="752" t="s">
        <v>1700</v>
      </c>
      <c r="C15783" s="752">
        <v>7185</v>
      </c>
      <c r="D15783" s="343" t="s">
        <v>2183</v>
      </c>
      <c r="E15783" s="752" t="s">
        <v>450</v>
      </c>
      <c r="F15783" s="752" t="s">
        <v>1698</v>
      </c>
    </row>
    <row r="15784" spans="2:6" x14ac:dyDescent="0.35">
      <c r="B15784" s="752" t="s">
        <v>1700</v>
      </c>
      <c r="C15784" s="752">
        <v>7186</v>
      </c>
      <c r="D15784" s="343" t="s">
        <v>2182</v>
      </c>
      <c r="E15784" s="752" t="s">
        <v>450</v>
      </c>
      <c r="F15784" s="752" t="s">
        <v>1698</v>
      </c>
    </row>
    <row r="15785" spans="2:6" x14ac:dyDescent="0.35">
      <c r="B15785" s="752" t="s">
        <v>1700</v>
      </c>
      <c r="C15785" s="752">
        <v>7186</v>
      </c>
      <c r="D15785" s="343" t="s">
        <v>2181</v>
      </c>
      <c r="E15785" s="752" t="s">
        <v>450</v>
      </c>
      <c r="F15785" s="752" t="s">
        <v>1698</v>
      </c>
    </row>
    <row r="15786" spans="2:6" x14ac:dyDescent="0.35">
      <c r="B15786" s="752" t="s">
        <v>1700</v>
      </c>
      <c r="C15786" s="752">
        <v>7187</v>
      </c>
      <c r="D15786" s="343" t="s">
        <v>2180</v>
      </c>
      <c r="E15786" s="752" t="s">
        <v>450</v>
      </c>
      <c r="F15786" s="752" t="s">
        <v>1698</v>
      </c>
    </row>
    <row r="15787" spans="2:6" x14ac:dyDescent="0.35">
      <c r="B15787" s="752" t="s">
        <v>1700</v>
      </c>
      <c r="C15787" s="752">
        <v>7190</v>
      </c>
      <c r="D15787" s="343" t="s">
        <v>2179</v>
      </c>
      <c r="E15787" s="752" t="s">
        <v>450</v>
      </c>
      <c r="F15787" s="752" t="s">
        <v>1711</v>
      </c>
    </row>
    <row r="15788" spans="2:6" x14ac:dyDescent="0.35">
      <c r="B15788" s="752" t="s">
        <v>1700</v>
      </c>
      <c r="C15788" s="752">
        <v>7190</v>
      </c>
      <c r="D15788" s="343" t="s">
        <v>2178</v>
      </c>
      <c r="E15788" s="752" t="s">
        <v>450</v>
      </c>
      <c r="F15788" s="752" t="s">
        <v>1711</v>
      </c>
    </row>
    <row r="15789" spans="2:6" x14ac:dyDescent="0.35">
      <c r="B15789" s="752" t="s">
        <v>1700</v>
      </c>
      <c r="C15789" s="752">
        <v>7190</v>
      </c>
      <c r="D15789" s="343" t="s">
        <v>2177</v>
      </c>
      <c r="E15789" s="752" t="s">
        <v>450</v>
      </c>
      <c r="F15789" s="752" t="s">
        <v>1711</v>
      </c>
    </row>
    <row r="15790" spans="2:6" x14ac:dyDescent="0.35">
      <c r="B15790" s="752" t="s">
        <v>1700</v>
      </c>
      <c r="C15790" s="752">
        <v>7190</v>
      </c>
      <c r="D15790" s="343" t="s">
        <v>2176</v>
      </c>
      <c r="E15790" s="752" t="s">
        <v>450</v>
      </c>
      <c r="F15790" s="752" t="s">
        <v>1711</v>
      </c>
    </row>
    <row r="15791" spans="2:6" x14ac:dyDescent="0.35">
      <c r="B15791" s="752" t="s">
        <v>1700</v>
      </c>
      <c r="C15791" s="752">
        <v>7190</v>
      </c>
      <c r="D15791" s="343" t="s">
        <v>2175</v>
      </c>
      <c r="E15791" s="752" t="s">
        <v>450</v>
      </c>
      <c r="F15791" s="752" t="s">
        <v>1711</v>
      </c>
    </row>
    <row r="15792" spans="2:6" x14ac:dyDescent="0.35">
      <c r="B15792" s="752" t="s">
        <v>1700</v>
      </c>
      <c r="C15792" s="752">
        <v>7190</v>
      </c>
      <c r="D15792" s="343" t="s">
        <v>2174</v>
      </c>
      <c r="E15792" s="752" t="s">
        <v>450</v>
      </c>
      <c r="F15792" s="752" t="s">
        <v>1711</v>
      </c>
    </row>
    <row r="15793" spans="2:6" x14ac:dyDescent="0.35">
      <c r="B15793" s="752" t="s">
        <v>1700</v>
      </c>
      <c r="C15793" s="752">
        <v>7190</v>
      </c>
      <c r="D15793" s="343" t="s">
        <v>2173</v>
      </c>
      <c r="E15793" s="752" t="s">
        <v>450</v>
      </c>
      <c r="F15793" s="752" t="s">
        <v>1711</v>
      </c>
    </row>
    <row r="15794" spans="2:6" x14ac:dyDescent="0.35">
      <c r="B15794" s="752" t="s">
        <v>1700</v>
      </c>
      <c r="C15794" s="752">
        <v>7190</v>
      </c>
      <c r="D15794" s="343" t="s">
        <v>2172</v>
      </c>
      <c r="E15794" s="752" t="s">
        <v>450</v>
      </c>
      <c r="F15794" s="752" t="s">
        <v>1711</v>
      </c>
    </row>
    <row r="15795" spans="2:6" x14ac:dyDescent="0.35">
      <c r="B15795" s="752" t="s">
        <v>1700</v>
      </c>
      <c r="C15795" s="752">
        <v>7190</v>
      </c>
      <c r="D15795" s="343" t="s">
        <v>2171</v>
      </c>
      <c r="E15795" s="752" t="s">
        <v>450</v>
      </c>
      <c r="F15795" s="752" t="s">
        <v>1711</v>
      </c>
    </row>
    <row r="15796" spans="2:6" x14ac:dyDescent="0.35">
      <c r="B15796" s="752" t="s">
        <v>1700</v>
      </c>
      <c r="C15796" s="752">
        <v>7190</v>
      </c>
      <c r="D15796" s="343" t="s">
        <v>2170</v>
      </c>
      <c r="E15796" s="752" t="s">
        <v>450</v>
      </c>
      <c r="F15796" s="752" t="s">
        <v>1711</v>
      </c>
    </row>
    <row r="15797" spans="2:6" x14ac:dyDescent="0.35">
      <c r="B15797" s="752" t="s">
        <v>1700</v>
      </c>
      <c r="C15797" s="752">
        <v>7190</v>
      </c>
      <c r="D15797" s="343" t="s">
        <v>2169</v>
      </c>
      <c r="E15797" s="752" t="s">
        <v>450</v>
      </c>
      <c r="F15797" s="752" t="s">
        <v>1711</v>
      </c>
    </row>
    <row r="15798" spans="2:6" x14ac:dyDescent="0.35">
      <c r="B15798" s="752" t="s">
        <v>1700</v>
      </c>
      <c r="C15798" s="752">
        <v>7190</v>
      </c>
      <c r="D15798" s="343" t="s">
        <v>2168</v>
      </c>
      <c r="E15798" s="752" t="s">
        <v>450</v>
      </c>
      <c r="F15798" s="752" t="s">
        <v>1711</v>
      </c>
    </row>
    <row r="15799" spans="2:6" x14ac:dyDescent="0.35">
      <c r="B15799" s="752" t="s">
        <v>1700</v>
      </c>
      <c r="C15799" s="752">
        <v>7190</v>
      </c>
      <c r="D15799" s="343" t="s">
        <v>2167</v>
      </c>
      <c r="E15799" s="752" t="s">
        <v>450</v>
      </c>
      <c r="F15799" s="752" t="s">
        <v>1711</v>
      </c>
    </row>
    <row r="15800" spans="2:6" x14ac:dyDescent="0.35">
      <c r="B15800" s="752" t="s">
        <v>1700</v>
      </c>
      <c r="C15800" s="752">
        <v>7209</v>
      </c>
      <c r="D15800" s="343" t="s">
        <v>2166</v>
      </c>
      <c r="E15800" s="752" t="s">
        <v>450</v>
      </c>
      <c r="F15800" s="752" t="s">
        <v>1698</v>
      </c>
    </row>
    <row r="15801" spans="2:6" x14ac:dyDescent="0.35">
      <c r="B15801" s="752" t="s">
        <v>1700</v>
      </c>
      <c r="C15801" s="752">
        <v>7209</v>
      </c>
      <c r="D15801" s="343" t="s">
        <v>2165</v>
      </c>
      <c r="E15801" s="752" t="s">
        <v>450</v>
      </c>
      <c r="F15801" s="752" t="s">
        <v>1698</v>
      </c>
    </row>
    <row r="15802" spans="2:6" x14ac:dyDescent="0.35">
      <c r="B15802" s="752" t="s">
        <v>1700</v>
      </c>
      <c r="C15802" s="752">
        <v>7210</v>
      </c>
      <c r="D15802" s="343" t="s">
        <v>2164</v>
      </c>
      <c r="E15802" s="752" t="s">
        <v>450</v>
      </c>
      <c r="F15802" s="752" t="s">
        <v>1698</v>
      </c>
    </row>
    <row r="15803" spans="2:6" x14ac:dyDescent="0.35">
      <c r="B15803" s="752" t="s">
        <v>1700</v>
      </c>
      <c r="C15803" s="752">
        <v>7210</v>
      </c>
      <c r="D15803" s="343" t="s">
        <v>2163</v>
      </c>
      <c r="E15803" s="752" t="s">
        <v>450</v>
      </c>
      <c r="F15803" s="752" t="s">
        <v>1698</v>
      </c>
    </row>
    <row r="15804" spans="2:6" x14ac:dyDescent="0.35">
      <c r="B15804" s="752" t="s">
        <v>1700</v>
      </c>
      <c r="C15804" s="752">
        <v>7211</v>
      </c>
      <c r="D15804" s="343" t="s">
        <v>2162</v>
      </c>
      <c r="E15804" s="752" t="s">
        <v>450</v>
      </c>
      <c r="F15804" s="752" t="s">
        <v>1698</v>
      </c>
    </row>
    <row r="15805" spans="2:6" x14ac:dyDescent="0.35">
      <c r="B15805" s="752" t="s">
        <v>1700</v>
      </c>
      <c r="C15805" s="752">
        <v>7211</v>
      </c>
      <c r="D15805" s="343" t="s">
        <v>2161</v>
      </c>
      <c r="E15805" s="752" t="s">
        <v>450</v>
      </c>
      <c r="F15805" s="752" t="s">
        <v>1698</v>
      </c>
    </row>
    <row r="15806" spans="2:6" x14ac:dyDescent="0.35">
      <c r="B15806" s="752" t="s">
        <v>1700</v>
      </c>
      <c r="C15806" s="752">
        <v>7211</v>
      </c>
      <c r="D15806" s="343" t="s">
        <v>2160</v>
      </c>
      <c r="E15806" s="752" t="s">
        <v>450</v>
      </c>
      <c r="F15806" s="752" t="s">
        <v>1698</v>
      </c>
    </row>
    <row r="15807" spans="2:6" x14ac:dyDescent="0.35">
      <c r="B15807" s="752" t="s">
        <v>1700</v>
      </c>
      <c r="C15807" s="752">
        <v>7212</v>
      </c>
      <c r="D15807" s="343" t="s">
        <v>2159</v>
      </c>
      <c r="E15807" s="752" t="s">
        <v>450</v>
      </c>
      <c r="F15807" s="752" t="s">
        <v>1711</v>
      </c>
    </row>
    <row r="15808" spans="2:6" x14ac:dyDescent="0.35">
      <c r="B15808" s="752" t="s">
        <v>1700</v>
      </c>
      <c r="C15808" s="752">
        <v>7212</v>
      </c>
      <c r="D15808" s="343" t="s">
        <v>2158</v>
      </c>
      <c r="E15808" s="752" t="s">
        <v>450</v>
      </c>
      <c r="F15808" s="752" t="s">
        <v>1711</v>
      </c>
    </row>
    <row r="15809" spans="2:6" x14ac:dyDescent="0.35">
      <c r="B15809" s="752" t="s">
        <v>1700</v>
      </c>
      <c r="C15809" s="752">
        <v>7212</v>
      </c>
      <c r="D15809" s="343" t="s">
        <v>2157</v>
      </c>
      <c r="E15809" s="752" t="s">
        <v>450</v>
      </c>
      <c r="F15809" s="752" t="s">
        <v>1711</v>
      </c>
    </row>
    <row r="15810" spans="2:6" x14ac:dyDescent="0.35">
      <c r="B15810" s="752" t="s">
        <v>1700</v>
      </c>
      <c r="C15810" s="752">
        <v>7212</v>
      </c>
      <c r="D15810" s="343" t="s">
        <v>2156</v>
      </c>
      <c r="E15810" s="752" t="s">
        <v>450</v>
      </c>
      <c r="F15810" s="752" t="s">
        <v>1711</v>
      </c>
    </row>
    <row r="15811" spans="2:6" x14ac:dyDescent="0.35">
      <c r="B15811" s="752" t="s">
        <v>1700</v>
      </c>
      <c r="C15811" s="752">
        <v>7212</v>
      </c>
      <c r="D15811" s="343" t="s">
        <v>2155</v>
      </c>
      <c r="E15811" s="752" t="s">
        <v>450</v>
      </c>
      <c r="F15811" s="752" t="s">
        <v>1711</v>
      </c>
    </row>
    <row r="15812" spans="2:6" x14ac:dyDescent="0.35">
      <c r="B15812" s="752" t="s">
        <v>1700</v>
      </c>
      <c r="C15812" s="752">
        <v>7212</v>
      </c>
      <c r="D15812" s="343" t="s">
        <v>2154</v>
      </c>
      <c r="E15812" s="752" t="s">
        <v>450</v>
      </c>
      <c r="F15812" s="752" t="s">
        <v>1711</v>
      </c>
    </row>
    <row r="15813" spans="2:6" x14ac:dyDescent="0.35">
      <c r="B15813" s="752" t="s">
        <v>1700</v>
      </c>
      <c r="C15813" s="752">
        <v>7212</v>
      </c>
      <c r="D15813" s="343" t="s">
        <v>2153</v>
      </c>
      <c r="E15813" s="752" t="s">
        <v>450</v>
      </c>
      <c r="F15813" s="752" t="s">
        <v>1711</v>
      </c>
    </row>
    <row r="15814" spans="2:6" x14ac:dyDescent="0.35">
      <c r="B15814" s="752" t="s">
        <v>1700</v>
      </c>
      <c r="C15814" s="752">
        <v>7212</v>
      </c>
      <c r="D15814" s="343" t="s">
        <v>2152</v>
      </c>
      <c r="E15814" s="752" t="s">
        <v>450</v>
      </c>
      <c r="F15814" s="752" t="s">
        <v>1711</v>
      </c>
    </row>
    <row r="15815" spans="2:6" x14ac:dyDescent="0.35">
      <c r="B15815" s="752" t="s">
        <v>1700</v>
      </c>
      <c r="C15815" s="752">
        <v>7213</v>
      </c>
      <c r="D15815" s="343" t="s">
        <v>2151</v>
      </c>
      <c r="E15815" s="752" t="s">
        <v>450</v>
      </c>
      <c r="F15815" s="752" t="s">
        <v>1698</v>
      </c>
    </row>
    <row r="15816" spans="2:6" x14ac:dyDescent="0.35">
      <c r="B15816" s="752" t="s">
        <v>1700</v>
      </c>
      <c r="C15816" s="752">
        <v>7213</v>
      </c>
      <c r="D15816" s="343" t="s">
        <v>2150</v>
      </c>
      <c r="E15816" s="752" t="s">
        <v>450</v>
      </c>
      <c r="F15816" s="752" t="s">
        <v>1698</v>
      </c>
    </row>
    <row r="15817" spans="2:6" x14ac:dyDescent="0.35">
      <c r="B15817" s="752" t="s">
        <v>1700</v>
      </c>
      <c r="C15817" s="752">
        <v>7213</v>
      </c>
      <c r="D15817" s="343" t="s">
        <v>2149</v>
      </c>
      <c r="E15817" s="752" t="s">
        <v>450</v>
      </c>
      <c r="F15817" s="752" t="s">
        <v>1698</v>
      </c>
    </row>
    <row r="15818" spans="2:6" x14ac:dyDescent="0.35">
      <c r="B15818" s="752" t="s">
        <v>1700</v>
      </c>
      <c r="C15818" s="752">
        <v>7213</v>
      </c>
      <c r="D15818" s="343" t="s">
        <v>2148</v>
      </c>
      <c r="E15818" s="752" t="s">
        <v>450</v>
      </c>
      <c r="F15818" s="752" t="s">
        <v>1698</v>
      </c>
    </row>
    <row r="15819" spans="2:6" x14ac:dyDescent="0.35">
      <c r="B15819" s="752" t="s">
        <v>1700</v>
      </c>
      <c r="C15819" s="752">
        <v>7214</v>
      </c>
      <c r="D15819" s="343" t="s">
        <v>2147</v>
      </c>
      <c r="E15819" s="752" t="s">
        <v>450</v>
      </c>
      <c r="F15819" s="752" t="s">
        <v>1698</v>
      </c>
    </row>
    <row r="15820" spans="2:6" x14ac:dyDescent="0.35">
      <c r="B15820" s="752" t="s">
        <v>1700</v>
      </c>
      <c r="C15820" s="752">
        <v>7214</v>
      </c>
      <c r="D15820" s="343" t="s">
        <v>2146</v>
      </c>
      <c r="E15820" s="752" t="s">
        <v>450</v>
      </c>
      <c r="F15820" s="752" t="s">
        <v>1698</v>
      </c>
    </row>
    <row r="15821" spans="2:6" x14ac:dyDescent="0.35">
      <c r="B15821" s="752" t="s">
        <v>1700</v>
      </c>
      <c r="C15821" s="752">
        <v>7214</v>
      </c>
      <c r="D15821" s="343" t="s">
        <v>2145</v>
      </c>
      <c r="E15821" s="752" t="s">
        <v>450</v>
      </c>
      <c r="F15821" s="752" t="s">
        <v>1698</v>
      </c>
    </row>
    <row r="15822" spans="2:6" x14ac:dyDescent="0.35">
      <c r="B15822" s="752" t="s">
        <v>1700</v>
      </c>
      <c r="C15822" s="752">
        <v>7214</v>
      </c>
      <c r="D15822" s="343" t="s">
        <v>2144</v>
      </c>
      <c r="E15822" s="752" t="s">
        <v>450</v>
      </c>
      <c r="F15822" s="752" t="s">
        <v>1698</v>
      </c>
    </row>
    <row r="15823" spans="2:6" x14ac:dyDescent="0.35">
      <c r="B15823" s="752" t="s">
        <v>1700</v>
      </c>
      <c r="C15823" s="752">
        <v>7215</v>
      </c>
      <c r="D15823" s="343" t="s">
        <v>2143</v>
      </c>
      <c r="E15823" s="752" t="s">
        <v>450</v>
      </c>
      <c r="F15823" s="752" t="s">
        <v>1698</v>
      </c>
    </row>
    <row r="15824" spans="2:6" x14ac:dyDescent="0.35">
      <c r="B15824" s="752" t="s">
        <v>1700</v>
      </c>
      <c r="C15824" s="752">
        <v>7215</v>
      </c>
      <c r="D15824" s="343" t="s">
        <v>2142</v>
      </c>
      <c r="E15824" s="752" t="s">
        <v>450</v>
      </c>
      <c r="F15824" s="752" t="s">
        <v>1698</v>
      </c>
    </row>
    <row r="15825" spans="2:6" x14ac:dyDescent="0.35">
      <c r="B15825" s="752" t="s">
        <v>1700</v>
      </c>
      <c r="C15825" s="752">
        <v>7215</v>
      </c>
      <c r="D15825" s="343" t="s">
        <v>2141</v>
      </c>
      <c r="E15825" s="752" t="s">
        <v>450</v>
      </c>
      <c r="F15825" s="752" t="s">
        <v>1698</v>
      </c>
    </row>
    <row r="15826" spans="2:6" x14ac:dyDescent="0.35">
      <c r="B15826" s="752" t="s">
        <v>1700</v>
      </c>
      <c r="C15826" s="752">
        <v>7215</v>
      </c>
      <c r="D15826" s="343" t="s">
        <v>2140</v>
      </c>
      <c r="E15826" s="752" t="s">
        <v>450</v>
      </c>
      <c r="F15826" s="752" t="s">
        <v>1698</v>
      </c>
    </row>
    <row r="15827" spans="2:6" x14ac:dyDescent="0.35">
      <c r="B15827" s="752" t="s">
        <v>1700</v>
      </c>
      <c r="C15827" s="752">
        <v>7215</v>
      </c>
      <c r="D15827" s="343" t="s">
        <v>2139</v>
      </c>
      <c r="E15827" s="752" t="s">
        <v>450</v>
      </c>
      <c r="F15827" s="752" t="s">
        <v>1698</v>
      </c>
    </row>
    <row r="15828" spans="2:6" x14ac:dyDescent="0.35">
      <c r="B15828" s="752" t="s">
        <v>1700</v>
      </c>
      <c r="C15828" s="752">
        <v>7215</v>
      </c>
      <c r="D15828" s="343" t="s">
        <v>2138</v>
      </c>
      <c r="E15828" s="752" t="s">
        <v>450</v>
      </c>
      <c r="F15828" s="752" t="s">
        <v>1698</v>
      </c>
    </row>
    <row r="15829" spans="2:6" x14ac:dyDescent="0.35">
      <c r="B15829" s="752" t="s">
        <v>1700</v>
      </c>
      <c r="C15829" s="752">
        <v>7215</v>
      </c>
      <c r="D15829" s="343" t="s">
        <v>2137</v>
      </c>
      <c r="E15829" s="752" t="s">
        <v>450</v>
      </c>
      <c r="F15829" s="752" t="s">
        <v>1698</v>
      </c>
    </row>
    <row r="15830" spans="2:6" x14ac:dyDescent="0.35">
      <c r="B15830" s="752" t="s">
        <v>1700</v>
      </c>
      <c r="C15830" s="752">
        <v>7215</v>
      </c>
      <c r="D15830" s="343" t="s">
        <v>2136</v>
      </c>
      <c r="E15830" s="752" t="s">
        <v>450</v>
      </c>
      <c r="F15830" s="752" t="s">
        <v>1698</v>
      </c>
    </row>
    <row r="15831" spans="2:6" x14ac:dyDescent="0.35">
      <c r="B15831" s="752" t="s">
        <v>1700</v>
      </c>
      <c r="C15831" s="752">
        <v>7215</v>
      </c>
      <c r="D15831" s="343" t="s">
        <v>2135</v>
      </c>
      <c r="E15831" s="752" t="s">
        <v>450</v>
      </c>
      <c r="F15831" s="752" t="s">
        <v>1698</v>
      </c>
    </row>
    <row r="15832" spans="2:6" x14ac:dyDescent="0.35">
      <c r="B15832" s="752" t="s">
        <v>1700</v>
      </c>
      <c r="C15832" s="752">
        <v>7215</v>
      </c>
      <c r="D15832" s="343" t="s">
        <v>2134</v>
      </c>
      <c r="E15832" s="752" t="s">
        <v>450</v>
      </c>
      <c r="F15832" s="752" t="s">
        <v>1698</v>
      </c>
    </row>
    <row r="15833" spans="2:6" x14ac:dyDescent="0.35">
      <c r="B15833" s="752" t="s">
        <v>1700</v>
      </c>
      <c r="C15833" s="752">
        <v>7215</v>
      </c>
      <c r="D15833" s="343" t="s">
        <v>2133</v>
      </c>
      <c r="E15833" s="752" t="s">
        <v>450</v>
      </c>
      <c r="F15833" s="752" t="s">
        <v>1698</v>
      </c>
    </row>
    <row r="15834" spans="2:6" x14ac:dyDescent="0.35">
      <c r="B15834" s="752" t="s">
        <v>1700</v>
      </c>
      <c r="C15834" s="752">
        <v>7215</v>
      </c>
      <c r="D15834" s="343" t="s">
        <v>2132</v>
      </c>
      <c r="E15834" s="752" t="s">
        <v>450</v>
      </c>
      <c r="F15834" s="752" t="s">
        <v>1698</v>
      </c>
    </row>
    <row r="15835" spans="2:6" x14ac:dyDescent="0.35">
      <c r="B15835" s="752" t="s">
        <v>1700</v>
      </c>
      <c r="C15835" s="752">
        <v>7215</v>
      </c>
      <c r="D15835" s="343" t="s">
        <v>2131</v>
      </c>
      <c r="E15835" s="752" t="s">
        <v>450</v>
      </c>
      <c r="F15835" s="752" t="s">
        <v>1698</v>
      </c>
    </row>
    <row r="15836" spans="2:6" x14ac:dyDescent="0.35">
      <c r="B15836" s="752" t="s">
        <v>1700</v>
      </c>
      <c r="C15836" s="752">
        <v>7215</v>
      </c>
      <c r="D15836" s="343" t="s">
        <v>2130</v>
      </c>
      <c r="E15836" s="752" t="s">
        <v>450</v>
      </c>
      <c r="F15836" s="752" t="s">
        <v>1698</v>
      </c>
    </row>
    <row r="15837" spans="2:6" x14ac:dyDescent="0.35">
      <c r="B15837" s="752" t="s">
        <v>1700</v>
      </c>
      <c r="C15837" s="752">
        <v>7215</v>
      </c>
      <c r="D15837" s="343" t="s">
        <v>2129</v>
      </c>
      <c r="E15837" s="752" t="s">
        <v>450</v>
      </c>
      <c r="F15837" s="752" t="s">
        <v>1698</v>
      </c>
    </row>
    <row r="15838" spans="2:6" x14ac:dyDescent="0.35">
      <c r="B15838" s="752" t="s">
        <v>1700</v>
      </c>
      <c r="C15838" s="752">
        <v>7215</v>
      </c>
      <c r="D15838" s="343" t="s">
        <v>2128</v>
      </c>
      <c r="E15838" s="752" t="s">
        <v>450</v>
      </c>
      <c r="F15838" s="752" t="s">
        <v>1698</v>
      </c>
    </row>
    <row r="15839" spans="2:6" x14ac:dyDescent="0.35">
      <c r="B15839" s="752" t="s">
        <v>1700</v>
      </c>
      <c r="C15839" s="752">
        <v>7216</v>
      </c>
      <c r="D15839" s="343" t="s">
        <v>2127</v>
      </c>
      <c r="E15839" s="752" t="s">
        <v>450</v>
      </c>
      <c r="F15839" s="752" t="s">
        <v>1711</v>
      </c>
    </row>
    <row r="15840" spans="2:6" x14ac:dyDescent="0.35">
      <c r="B15840" s="752" t="s">
        <v>1700</v>
      </c>
      <c r="C15840" s="752">
        <v>7216</v>
      </c>
      <c r="D15840" s="343" t="s">
        <v>2126</v>
      </c>
      <c r="E15840" s="752" t="s">
        <v>450</v>
      </c>
      <c r="F15840" s="752" t="s">
        <v>1711</v>
      </c>
    </row>
    <row r="15841" spans="2:6" x14ac:dyDescent="0.35">
      <c r="B15841" s="752" t="s">
        <v>1700</v>
      </c>
      <c r="C15841" s="752">
        <v>7216</v>
      </c>
      <c r="D15841" s="343" t="s">
        <v>2125</v>
      </c>
      <c r="E15841" s="752" t="s">
        <v>450</v>
      </c>
      <c r="F15841" s="752" t="s">
        <v>1711</v>
      </c>
    </row>
    <row r="15842" spans="2:6" x14ac:dyDescent="0.35">
      <c r="B15842" s="752" t="s">
        <v>1700</v>
      </c>
      <c r="C15842" s="752">
        <v>7216</v>
      </c>
      <c r="D15842" s="343" t="s">
        <v>2124</v>
      </c>
      <c r="E15842" s="752" t="s">
        <v>450</v>
      </c>
      <c r="F15842" s="752" t="s">
        <v>1711</v>
      </c>
    </row>
    <row r="15843" spans="2:6" x14ac:dyDescent="0.35">
      <c r="B15843" s="752" t="s">
        <v>1700</v>
      </c>
      <c r="C15843" s="752">
        <v>7216</v>
      </c>
      <c r="D15843" s="343" t="s">
        <v>2123</v>
      </c>
      <c r="E15843" s="752" t="s">
        <v>450</v>
      </c>
      <c r="F15843" s="752" t="s">
        <v>1711</v>
      </c>
    </row>
    <row r="15844" spans="2:6" x14ac:dyDescent="0.35">
      <c r="B15844" s="752" t="s">
        <v>1700</v>
      </c>
      <c r="C15844" s="752">
        <v>7216</v>
      </c>
      <c r="D15844" s="343" t="s">
        <v>2122</v>
      </c>
      <c r="E15844" s="752" t="s">
        <v>450</v>
      </c>
      <c r="F15844" s="752" t="s">
        <v>1711</v>
      </c>
    </row>
    <row r="15845" spans="2:6" x14ac:dyDescent="0.35">
      <c r="B15845" s="752" t="s">
        <v>1700</v>
      </c>
      <c r="C15845" s="752">
        <v>7216</v>
      </c>
      <c r="D15845" s="343" t="s">
        <v>2121</v>
      </c>
      <c r="E15845" s="752" t="s">
        <v>450</v>
      </c>
      <c r="F15845" s="752" t="s">
        <v>1711</v>
      </c>
    </row>
    <row r="15846" spans="2:6" x14ac:dyDescent="0.35">
      <c r="B15846" s="752" t="s">
        <v>1700</v>
      </c>
      <c r="C15846" s="752">
        <v>7216</v>
      </c>
      <c r="D15846" s="343" t="s">
        <v>2120</v>
      </c>
      <c r="E15846" s="752" t="s">
        <v>450</v>
      </c>
      <c r="F15846" s="752" t="s">
        <v>1711</v>
      </c>
    </row>
    <row r="15847" spans="2:6" x14ac:dyDescent="0.35">
      <c r="B15847" s="752" t="s">
        <v>1700</v>
      </c>
      <c r="C15847" s="752">
        <v>7216</v>
      </c>
      <c r="D15847" s="343" t="s">
        <v>2119</v>
      </c>
      <c r="E15847" s="752" t="s">
        <v>450</v>
      </c>
      <c r="F15847" s="752" t="s">
        <v>1711</v>
      </c>
    </row>
    <row r="15848" spans="2:6" x14ac:dyDescent="0.35">
      <c r="B15848" s="752" t="s">
        <v>1700</v>
      </c>
      <c r="C15848" s="752">
        <v>7248</v>
      </c>
      <c r="D15848" s="343" t="s">
        <v>2118</v>
      </c>
      <c r="E15848" s="752" t="s">
        <v>450</v>
      </c>
      <c r="F15848" s="752" t="s">
        <v>212</v>
      </c>
    </row>
    <row r="15849" spans="2:6" x14ac:dyDescent="0.35">
      <c r="B15849" s="752" t="s">
        <v>1700</v>
      </c>
      <c r="C15849" s="752">
        <v>7248</v>
      </c>
      <c r="D15849" s="343" t="s">
        <v>2117</v>
      </c>
      <c r="E15849" s="752" t="s">
        <v>450</v>
      </c>
      <c r="F15849" s="752" t="s">
        <v>212</v>
      </c>
    </row>
    <row r="15850" spans="2:6" x14ac:dyDescent="0.35">
      <c r="B15850" s="752" t="s">
        <v>1700</v>
      </c>
      <c r="C15850" s="752">
        <v>7248</v>
      </c>
      <c r="D15850" s="343" t="s">
        <v>2116</v>
      </c>
      <c r="E15850" s="752" t="s">
        <v>450</v>
      </c>
      <c r="F15850" s="752" t="s">
        <v>212</v>
      </c>
    </row>
    <row r="15851" spans="2:6" x14ac:dyDescent="0.35">
      <c r="B15851" s="752" t="s">
        <v>1700</v>
      </c>
      <c r="C15851" s="752">
        <v>7248</v>
      </c>
      <c r="D15851" s="343" t="s">
        <v>2115</v>
      </c>
      <c r="E15851" s="752" t="s">
        <v>450</v>
      </c>
      <c r="F15851" s="752" t="s">
        <v>212</v>
      </c>
    </row>
    <row r="15852" spans="2:6" x14ac:dyDescent="0.35">
      <c r="B15852" s="752" t="s">
        <v>1700</v>
      </c>
      <c r="C15852" s="752">
        <v>7248</v>
      </c>
      <c r="D15852" s="343" t="s">
        <v>2114</v>
      </c>
      <c r="E15852" s="752" t="s">
        <v>450</v>
      </c>
      <c r="F15852" s="752" t="s">
        <v>212</v>
      </c>
    </row>
    <row r="15853" spans="2:6" x14ac:dyDescent="0.35">
      <c r="B15853" s="752" t="s">
        <v>1700</v>
      </c>
      <c r="C15853" s="752">
        <v>7249</v>
      </c>
      <c r="D15853" s="343" t="s">
        <v>2113</v>
      </c>
      <c r="E15853" s="752" t="s">
        <v>450</v>
      </c>
      <c r="F15853" s="752" t="s">
        <v>212</v>
      </c>
    </row>
    <row r="15854" spans="2:6" x14ac:dyDescent="0.35">
      <c r="B15854" s="752" t="s">
        <v>1700</v>
      </c>
      <c r="C15854" s="752">
        <v>7249</v>
      </c>
      <c r="D15854" s="343" t="s">
        <v>2112</v>
      </c>
      <c r="E15854" s="752" t="s">
        <v>450</v>
      </c>
      <c r="F15854" s="752" t="s">
        <v>212</v>
      </c>
    </row>
    <row r="15855" spans="2:6" x14ac:dyDescent="0.35">
      <c r="B15855" s="752" t="s">
        <v>1700</v>
      </c>
      <c r="C15855" s="752">
        <v>7249</v>
      </c>
      <c r="D15855" s="343" t="s">
        <v>2111</v>
      </c>
      <c r="E15855" s="752" t="s">
        <v>450</v>
      </c>
      <c r="F15855" s="752" t="s">
        <v>212</v>
      </c>
    </row>
    <row r="15856" spans="2:6" x14ac:dyDescent="0.35">
      <c r="B15856" s="752" t="s">
        <v>1700</v>
      </c>
      <c r="C15856" s="752">
        <v>7249</v>
      </c>
      <c r="D15856" s="343" t="s">
        <v>2110</v>
      </c>
      <c r="E15856" s="752" t="s">
        <v>450</v>
      </c>
      <c r="F15856" s="752" t="s">
        <v>212</v>
      </c>
    </row>
    <row r="15857" spans="2:6" x14ac:dyDescent="0.35">
      <c r="B15857" s="752" t="s">
        <v>1700</v>
      </c>
      <c r="C15857" s="752">
        <v>7250</v>
      </c>
      <c r="D15857" s="343" t="s">
        <v>2109</v>
      </c>
      <c r="E15857" s="752" t="s">
        <v>450</v>
      </c>
      <c r="F15857" s="752" t="s">
        <v>212</v>
      </c>
    </row>
    <row r="15858" spans="2:6" x14ac:dyDescent="0.35">
      <c r="B15858" s="752" t="s">
        <v>1700</v>
      </c>
      <c r="C15858" s="752">
        <v>7250</v>
      </c>
      <c r="D15858" s="343" t="s">
        <v>2108</v>
      </c>
      <c r="E15858" s="752" t="s">
        <v>450</v>
      </c>
      <c r="F15858" s="752" t="s">
        <v>212</v>
      </c>
    </row>
    <row r="15859" spans="2:6" x14ac:dyDescent="0.35">
      <c r="B15859" s="752" t="s">
        <v>1700</v>
      </c>
      <c r="C15859" s="752">
        <v>7250</v>
      </c>
      <c r="D15859" s="343" t="s">
        <v>2107</v>
      </c>
      <c r="E15859" s="752" t="s">
        <v>450</v>
      </c>
      <c r="F15859" s="752" t="s">
        <v>212</v>
      </c>
    </row>
    <row r="15860" spans="2:6" x14ac:dyDescent="0.35">
      <c r="B15860" s="752" t="s">
        <v>1700</v>
      </c>
      <c r="C15860" s="752">
        <v>7250</v>
      </c>
      <c r="D15860" s="343" t="s">
        <v>2106</v>
      </c>
      <c r="E15860" s="752" t="s">
        <v>450</v>
      </c>
      <c r="F15860" s="752" t="s">
        <v>212</v>
      </c>
    </row>
    <row r="15861" spans="2:6" x14ac:dyDescent="0.35">
      <c r="B15861" s="752" t="s">
        <v>1700</v>
      </c>
      <c r="C15861" s="752">
        <v>7250</v>
      </c>
      <c r="D15861" s="343" t="s">
        <v>2105</v>
      </c>
      <c r="E15861" s="752" t="s">
        <v>450</v>
      </c>
      <c r="F15861" s="752" t="s">
        <v>212</v>
      </c>
    </row>
    <row r="15862" spans="2:6" x14ac:dyDescent="0.35">
      <c r="B15862" s="752" t="s">
        <v>1700</v>
      </c>
      <c r="C15862" s="752">
        <v>7250</v>
      </c>
      <c r="D15862" s="343" t="s">
        <v>2104</v>
      </c>
      <c r="E15862" s="752" t="s">
        <v>450</v>
      </c>
      <c r="F15862" s="752" t="s">
        <v>212</v>
      </c>
    </row>
    <row r="15863" spans="2:6" x14ac:dyDescent="0.35">
      <c r="B15863" s="752" t="s">
        <v>1700</v>
      </c>
      <c r="C15863" s="752">
        <v>7250</v>
      </c>
      <c r="D15863" s="343" t="s">
        <v>2103</v>
      </c>
      <c r="E15863" s="752" t="s">
        <v>450</v>
      </c>
      <c r="F15863" s="752" t="s">
        <v>212</v>
      </c>
    </row>
    <row r="15864" spans="2:6" x14ac:dyDescent="0.35">
      <c r="B15864" s="752" t="s">
        <v>1700</v>
      </c>
      <c r="C15864" s="752">
        <v>7250</v>
      </c>
      <c r="D15864" s="343" t="s">
        <v>2102</v>
      </c>
      <c r="E15864" s="752" t="s">
        <v>450</v>
      </c>
      <c r="F15864" s="752" t="s">
        <v>212</v>
      </c>
    </row>
    <row r="15865" spans="2:6" x14ac:dyDescent="0.35">
      <c r="B15865" s="752" t="s">
        <v>1700</v>
      </c>
      <c r="C15865" s="752">
        <v>7250</v>
      </c>
      <c r="D15865" s="343" t="s">
        <v>2101</v>
      </c>
      <c r="E15865" s="752" t="s">
        <v>450</v>
      </c>
      <c r="F15865" s="752" t="s">
        <v>212</v>
      </c>
    </row>
    <row r="15866" spans="2:6" x14ac:dyDescent="0.35">
      <c r="B15866" s="752" t="s">
        <v>1700</v>
      </c>
      <c r="C15866" s="752">
        <v>7250</v>
      </c>
      <c r="D15866" s="343" t="s">
        <v>2100</v>
      </c>
      <c r="E15866" s="752" t="s">
        <v>450</v>
      </c>
      <c r="F15866" s="752" t="s">
        <v>212</v>
      </c>
    </row>
    <row r="15867" spans="2:6" x14ac:dyDescent="0.35">
      <c r="B15867" s="752" t="s">
        <v>1700</v>
      </c>
      <c r="C15867" s="752">
        <v>7250</v>
      </c>
      <c r="D15867" s="343" t="s">
        <v>2099</v>
      </c>
      <c r="E15867" s="752" t="s">
        <v>450</v>
      </c>
      <c r="F15867" s="752" t="s">
        <v>212</v>
      </c>
    </row>
    <row r="15868" spans="2:6" x14ac:dyDescent="0.35">
      <c r="B15868" s="752" t="s">
        <v>1700</v>
      </c>
      <c r="C15868" s="752">
        <v>7250</v>
      </c>
      <c r="D15868" s="343" t="s">
        <v>2098</v>
      </c>
      <c r="E15868" s="752" t="s">
        <v>450</v>
      </c>
      <c r="F15868" s="752" t="s">
        <v>212</v>
      </c>
    </row>
    <row r="15869" spans="2:6" x14ac:dyDescent="0.35">
      <c r="B15869" s="752" t="s">
        <v>1700</v>
      </c>
      <c r="C15869" s="752">
        <v>7250</v>
      </c>
      <c r="D15869" s="343" t="s">
        <v>2097</v>
      </c>
      <c r="E15869" s="752" t="s">
        <v>450</v>
      </c>
      <c r="F15869" s="752" t="s">
        <v>212</v>
      </c>
    </row>
    <row r="15870" spans="2:6" x14ac:dyDescent="0.35">
      <c r="B15870" s="752" t="s">
        <v>1700</v>
      </c>
      <c r="C15870" s="752">
        <v>7250</v>
      </c>
      <c r="D15870" s="343" t="s">
        <v>2096</v>
      </c>
      <c r="E15870" s="752" t="s">
        <v>450</v>
      </c>
      <c r="F15870" s="752" t="s">
        <v>212</v>
      </c>
    </row>
    <row r="15871" spans="2:6" x14ac:dyDescent="0.35">
      <c r="B15871" s="752" t="s">
        <v>1700</v>
      </c>
      <c r="C15871" s="752">
        <v>7250</v>
      </c>
      <c r="D15871" s="343" t="s">
        <v>2095</v>
      </c>
      <c r="E15871" s="752" t="s">
        <v>450</v>
      </c>
      <c r="F15871" s="752" t="s">
        <v>212</v>
      </c>
    </row>
    <row r="15872" spans="2:6" x14ac:dyDescent="0.35">
      <c r="B15872" s="752" t="s">
        <v>1700</v>
      </c>
      <c r="C15872" s="752">
        <v>7252</v>
      </c>
      <c r="D15872" s="343" t="s">
        <v>2094</v>
      </c>
      <c r="E15872" s="752" t="s">
        <v>450</v>
      </c>
      <c r="F15872" s="752" t="s">
        <v>1698</v>
      </c>
    </row>
    <row r="15873" spans="2:6" x14ac:dyDescent="0.35">
      <c r="B15873" s="752" t="s">
        <v>1700</v>
      </c>
      <c r="C15873" s="752">
        <v>7252</v>
      </c>
      <c r="D15873" s="343" t="s">
        <v>2093</v>
      </c>
      <c r="E15873" s="752" t="s">
        <v>450</v>
      </c>
      <c r="F15873" s="752" t="s">
        <v>1711</v>
      </c>
    </row>
    <row r="15874" spans="2:6" x14ac:dyDescent="0.35">
      <c r="B15874" s="752" t="s">
        <v>1700</v>
      </c>
      <c r="C15874" s="752">
        <v>7252</v>
      </c>
      <c r="D15874" s="343" t="s">
        <v>2092</v>
      </c>
      <c r="E15874" s="752" t="s">
        <v>450</v>
      </c>
      <c r="F15874" s="752" t="s">
        <v>1711</v>
      </c>
    </row>
    <row r="15875" spans="2:6" x14ac:dyDescent="0.35">
      <c r="B15875" s="752" t="s">
        <v>1700</v>
      </c>
      <c r="C15875" s="752">
        <v>7252</v>
      </c>
      <c r="D15875" s="343" t="s">
        <v>2091</v>
      </c>
      <c r="E15875" s="752" t="s">
        <v>450</v>
      </c>
      <c r="F15875" s="752" t="s">
        <v>1698</v>
      </c>
    </row>
    <row r="15876" spans="2:6" x14ac:dyDescent="0.35">
      <c r="B15876" s="752" t="s">
        <v>1700</v>
      </c>
      <c r="C15876" s="752">
        <v>7252</v>
      </c>
      <c r="D15876" s="343" t="s">
        <v>2090</v>
      </c>
      <c r="E15876" s="752" t="s">
        <v>450</v>
      </c>
      <c r="F15876" s="752" t="s">
        <v>1698</v>
      </c>
    </row>
    <row r="15877" spans="2:6" x14ac:dyDescent="0.35">
      <c r="B15877" s="752" t="s">
        <v>1700</v>
      </c>
      <c r="C15877" s="752">
        <v>7252</v>
      </c>
      <c r="D15877" s="343" t="s">
        <v>2089</v>
      </c>
      <c r="E15877" s="752" t="s">
        <v>450</v>
      </c>
      <c r="F15877" s="752" t="s">
        <v>1698</v>
      </c>
    </row>
    <row r="15878" spans="2:6" x14ac:dyDescent="0.35">
      <c r="B15878" s="752" t="s">
        <v>1700</v>
      </c>
      <c r="C15878" s="752">
        <v>7252</v>
      </c>
      <c r="D15878" s="343" t="s">
        <v>2088</v>
      </c>
      <c r="E15878" s="752" t="s">
        <v>450</v>
      </c>
      <c r="F15878" s="752" t="s">
        <v>1698</v>
      </c>
    </row>
    <row r="15879" spans="2:6" x14ac:dyDescent="0.35">
      <c r="B15879" s="752" t="s">
        <v>1700</v>
      </c>
      <c r="C15879" s="752">
        <v>7252</v>
      </c>
      <c r="D15879" s="343" t="s">
        <v>2087</v>
      </c>
      <c r="E15879" s="752" t="s">
        <v>450</v>
      </c>
      <c r="F15879" s="752" t="s">
        <v>1698</v>
      </c>
    </row>
    <row r="15880" spans="2:6" x14ac:dyDescent="0.35">
      <c r="B15880" s="752" t="s">
        <v>1700</v>
      </c>
      <c r="C15880" s="752">
        <v>7252</v>
      </c>
      <c r="D15880" s="343" t="s">
        <v>2086</v>
      </c>
      <c r="E15880" s="752" t="s">
        <v>450</v>
      </c>
      <c r="F15880" s="752" t="s">
        <v>1711</v>
      </c>
    </row>
    <row r="15881" spans="2:6" x14ac:dyDescent="0.35">
      <c r="B15881" s="752" t="s">
        <v>1700</v>
      </c>
      <c r="C15881" s="752">
        <v>7252</v>
      </c>
      <c r="D15881" s="343" t="s">
        <v>2085</v>
      </c>
      <c r="E15881" s="752" t="s">
        <v>450</v>
      </c>
      <c r="F15881" s="752" t="s">
        <v>1698</v>
      </c>
    </row>
    <row r="15882" spans="2:6" x14ac:dyDescent="0.35">
      <c r="B15882" s="752" t="s">
        <v>1700</v>
      </c>
      <c r="C15882" s="752">
        <v>7252</v>
      </c>
      <c r="D15882" s="343" t="s">
        <v>2084</v>
      </c>
      <c r="E15882" s="752" t="s">
        <v>450</v>
      </c>
      <c r="F15882" s="752" t="s">
        <v>1711</v>
      </c>
    </row>
    <row r="15883" spans="2:6" x14ac:dyDescent="0.35">
      <c r="B15883" s="752" t="s">
        <v>1700</v>
      </c>
      <c r="C15883" s="752">
        <v>7253</v>
      </c>
      <c r="D15883" s="343" t="s">
        <v>2083</v>
      </c>
      <c r="E15883" s="752" t="s">
        <v>450</v>
      </c>
      <c r="F15883" s="752" t="s">
        <v>1698</v>
      </c>
    </row>
    <row r="15884" spans="2:6" x14ac:dyDescent="0.35">
      <c r="B15884" s="752" t="s">
        <v>1700</v>
      </c>
      <c r="C15884" s="752">
        <v>7253</v>
      </c>
      <c r="D15884" s="343" t="s">
        <v>2082</v>
      </c>
      <c r="E15884" s="752" t="s">
        <v>450</v>
      </c>
      <c r="F15884" s="752" t="s">
        <v>1698</v>
      </c>
    </row>
    <row r="15885" spans="2:6" x14ac:dyDescent="0.35">
      <c r="B15885" s="752" t="s">
        <v>1700</v>
      </c>
      <c r="C15885" s="752">
        <v>7253</v>
      </c>
      <c r="D15885" s="343" t="s">
        <v>2081</v>
      </c>
      <c r="E15885" s="752" t="s">
        <v>450</v>
      </c>
      <c r="F15885" s="752" t="s">
        <v>1698</v>
      </c>
    </row>
    <row r="15886" spans="2:6" x14ac:dyDescent="0.35">
      <c r="B15886" s="752" t="s">
        <v>1700</v>
      </c>
      <c r="C15886" s="752">
        <v>7253</v>
      </c>
      <c r="D15886" s="343" t="s">
        <v>2080</v>
      </c>
      <c r="E15886" s="752" t="s">
        <v>450</v>
      </c>
      <c r="F15886" s="752" t="s">
        <v>1698</v>
      </c>
    </row>
    <row r="15887" spans="2:6" x14ac:dyDescent="0.35">
      <c r="B15887" s="752" t="s">
        <v>1700</v>
      </c>
      <c r="C15887" s="752">
        <v>7254</v>
      </c>
      <c r="D15887" s="343" t="s">
        <v>2079</v>
      </c>
      <c r="E15887" s="752" t="s">
        <v>450</v>
      </c>
      <c r="F15887" s="752" t="s">
        <v>1698</v>
      </c>
    </row>
    <row r="15888" spans="2:6" x14ac:dyDescent="0.35">
      <c r="B15888" s="752" t="s">
        <v>1700</v>
      </c>
      <c r="C15888" s="752">
        <v>7254</v>
      </c>
      <c r="D15888" s="343" t="s">
        <v>2078</v>
      </c>
      <c r="E15888" s="752" t="s">
        <v>450</v>
      </c>
      <c r="F15888" s="752" t="s">
        <v>1698</v>
      </c>
    </row>
    <row r="15889" spans="2:6" x14ac:dyDescent="0.35">
      <c r="B15889" s="752" t="s">
        <v>1700</v>
      </c>
      <c r="C15889" s="752">
        <v>7254</v>
      </c>
      <c r="D15889" s="343" t="s">
        <v>2077</v>
      </c>
      <c r="E15889" s="752" t="s">
        <v>450</v>
      </c>
      <c r="F15889" s="752" t="s">
        <v>1698</v>
      </c>
    </row>
    <row r="15890" spans="2:6" x14ac:dyDescent="0.35">
      <c r="B15890" s="752" t="s">
        <v>1700</v>
      </c>
      <c r="C15890" s="752">
        <v>7254</v>
      </c>
      <c r="D15890" s="343" t="s">
        <v>2076</v>
      </c>
      <c r="E15890" s="752" t="s">
        <v>450</v>
      </c>
      <c r="F15890" s="752" t="s">
        <v>1698</v>
      </c>
    </row>
    <row r="15891" spans="2:6" x14ac:dyDescent="0.35">
      <c r="B15891" s="752" t="s">
        <v>1700</v>
      </c>
      <c r="C15891" s="752">
        <v>7254</v>
      </c>
      <c r="D15891" s="343" t="s">
        <v>2075</v>
      </c>
      <c r="E15891" s="752" t="s">
        <v>450</v>
      </c>
      <c r="F15891" s="752" t="s">
        <v>1698</v>
      </c>
    </row>
    <row r="15892" spans="2:6" x14ac:dyDescent="0.35">
      <c r="B15892" s="752" t="s">
        <v>1700</v>
      </c>
      <c r="C15892" s="752">
        <v>7254</v>
      </c>
      <c r="D15892" s="343" t="s">
        <v>2074</v>
      </c>
      <c r="E15892" s="752" t="s">
        <v>450</v>
      </c>
      <c r="F15892" s="752" t="s">
        <v>1698</v>
      </c>
    </row>
    <row r="15893" spans="2:6" x14ac:dyDescent="0.35">
      <c r="B15893" s="752" t="s">
        <v>1700</v>
      </c>
      <c r="C15893" s="752">
        <v>7254</v>
      </c>
      <c r="D15893" s="343" t="s">
        <v>2073</v>
      </c>
      <c r="E15893" s="752" t="s">
        <v>450</v>
      </c>
      <c r="F15893" s="752" t="s">
        <v>1698</v>
      </c>
    </row>
    <row r="15894" spans="2:6" x14ac:dyDescent="0.35">
      <c r="B15894" s="752" t="s">
        <v>1700</v>
      </c>
      <c r="C15894" s="752">
        <v>7255</v>
      </c>
      <c r="D15894" s="343" t="s">
        <v>2072</v>
      </c>
      <c r="E15894" s="752" t="s">
        <v>450</v>
      </c>
      <c r="F15894" s="752" t="s">
        <v>1698</v>
      </c>
    </row>
    <row r="15895" spans="2:6" x14ac:dyDescent="0.35">
      <c r="B15895" s="752" t="s">
        <v>1700</v>
      </c>
      <c r="C15895" s="752">
        <v>7255</v>
      </c>
      <c r="D15895" s="343" t="s">
        <v>2071</v>
      </c>
      <c r="E15895" s="752" t="s">
        <v>450</v>
      </c>
      <c r="F15895" s="752" t="s">
        <v>1698</v>
      </c>
    </row>
    <row r="15896" spans="2:6" x14ac:dyDescent="0.35">
      <c r="B15896" s="752" t="s">
        <v>1700</v>
      </c>
      <c r="C15896" s="752">
        <v>7255</v>
      </c>
      <c r="D15896" s="343" t="s">
        <v>2070</v>
      </c>
      <c r="E15896" s="752" t="s">
        <v>450</v>
      </c>
      <c r="F15896" s="752" t="s">
        <v>1698</v>
      </c>
    </row>
    <row r="15897" spans="2:6" x14ac:dyDescent="0.35">
      <c r="B15897" s="752" t="s">
        <v>1700</v>
      </c>
      <c r="C15897" s="752">
        <v>7255</v>
      </c>
      <c r="D15897" s="343" t="s">
        <v>2069</v>
      </c>
      <c r="E15897" s="752" t="s">
        <v>450</v>
      </c>
      <c r="F15897" s="752" t="s">
        <v>1698</v>
      </c>
    </row>
    <row r="15898" spans="2:6" x14ac:dyDescent="0.35">
      <c r="B15898" s="752" t="s">
        <v>1700</v>
      </c>
      <c r="C15898" s="752">
        <v>7255</v>
      </c>
      <c r="D15898" s="343" t="s">
        <v>2068</v>
      </c>
      <c r="E15898" s="752" t="s">
        <v>450</v>
      </c>
      <c r="F15898" s="752" t="s">
        <v>1698</v>
      </c>
    </row>
    <row r="15899" spans="2:6" x14ac:dyDescent="0.35">
      <c r="B15899" s="752" t="s">
        <v>1700</v>
      </c>
      <c r="C15899" s="752">
        <v>7255</v>
      </c>
      <c r="D15899" s="343" t="s">
        <v>2067</v>
      </c>
      <c r="E15899" s="752" t="s">
        <v>450</v>
      </c>
      <c r="F15899" s="752" t="s">
        <v>1698</v>
      </c>
    </row>
    <row r="15900" spans="2:6" x14ac:dyDescent="0.35">
      <c r="B15900" s="752" t="s">
        <v>1700</v>
      </c>
      <c r="C15900" s="752">
        <v>7255</v>
      </c>
      <c r="D15900" s="343" t="s">
        <v>2066</v>
      </c>
      <c r="E15900" s="752" t="s">
        <v>450</v>
      </c>
      <c r="F15900" s="752" t="s">
        <v>1698</v>
      </c>
    </row>
    <row r="15901" spans="2:6" x14ac:dyDescent="0.35">
      <c r="B15901" s="752" t="s">
        <v>1700</v>
      </c>
      <c r="C15901" s="752">
        <v>7255</v>
      </c>
      <c r="D15901" s="343" t="s">
        <v>2065</v>
      </c>
      <c r="E15901" s="752" t="s">
        <v>450</v>
      </c>
      <c r="F15901" s="752" t="s">
        <v>1698</v>
      </c>
    </row>
    <row r="15902" spans="2:6" x14ac:dyDescent="0.35">
      <c r="B15902" s="752" t="s">
        <v>1700</v>
      </c>
      <c r="C15902" s="752">
        <v>7255</v>
      </c>
      <c r="D15902" s="343" t="s">
        <v>2064</v>
      </c>
      <c r="E15902" s="752" t="s">
        <v>450</v>
      </c>
      <c r="F15902" s="752" t="s">
        <v>1698</v>
      </c>
    </row>
    <row r="15903" spans="2:6" x14ac:dyDescent="0.35">
      <c r="B15903" s="752" t="s">
        <v>1700</v>
      </c>
      <c r="C15903" s="752">
        <v>7255</v>
      </c>
      <c r="D15903" s="343" t="s">
        <v>2063</v>
      </c>
      <c r="E15903" s="752" t="s">
        <v>450</v>
      </c>
      <c r="F15903" s="752" t="s">
        <v>1698</v>
      </c>
    </row>
    <row r="15904" spans="2:6" x14ac:dyDescent="0.35">
      <c r="B15904" s="752" t="s">
        <v>1700</v>
      </c>
      <c r="C15904" s="752">
        <v>7255</v>
      </c>
      <c r="D15904" s="343" t="s">
        <v>2062</v>
      </c>
      <c r="E15904" s="752" t="s">
        <v>450</v>
      </c>
      <c r="F15904" s="752" t="s">
        <v>1698</v>
      </c>
    </row>
    <row r="15905" spans="2:6" x14ac:dyDescent="0.35">
      <c r="B15905" s="752" t="s">
        <v>1700</v>
      </c>
      <c r="C15905" s="752">
        <v>7255</v>
      </c>
      <c r="D15905" s="343" t="s">
        <v>2061</v>
      </c>
      <c r="E15905" s="752" t="s">
        <v>450</v>
      </c>
      <c r="F15905" s="752" t="s">
        <v>1698</v>
      </c>
    </row>
    <row r="15906" spans="2:6" x14ac:dyDescent="0.35">
      <c r="B15906" s="752" t="s">
        <v>1700</v>
      </c>
      <c r="C15906" s="752">
        <v>7255</v>
      </c>
      <c r="D15906" s="343" t="s">
        <v>2060</v>
      </c>
      <c r="E15906" s="752" t="s">
        <v>450</v>
      </c>
      <c r="F15906" s="752" t="s">
        <v>1698</v>
      </c>
    </row>
    <row r="15907" spans="2:6" x14ac:dyDescent="0.35">
      <c r="B15907" s="752" t="s">
        <v>1700</v>
      </c>
      <c r="C15907" s="752">
        <v>7255</v>
      </c>
      <c r="D15907" s="343" t="s">
        <v>2059</v>
      </c>
      <c r="E15907" s="752" t="s">
        <v>450</v>
      </c>
      <c r="F15907" s="752" t="s">
        <v>1698</v>
      </c>
    </row>
    <row r="15908" spans="2:6" x14ac:dyDescent="0.35">
      <c r="B15908" s="752" t="s">
        <v>1700</v>
      </c>
      <c r="C15908" s="752">
        <v>7256</v>
      </c>
      <c r="D15908" s="343" t="s">
        <v>2058</v>
      </c>
      <c r="E15908" s="752" t="s">
        <v>450</v>
      </c>
      <c r="F15908" s="752" t="s">
        <v>1698</v>
      </c>
    </row>
    <row r="15909" spans="2:6" x14ac:dyDescent="0.35">
      <c r="B15909" s="752" t="s">
        <v>1700</v>
      </c>
      <c r="C15909" s="752">
        <v>7256</v>
      </c>
      <c r="D15909" s="343" t="s">
        <v>2057</v>
      </c>
      <c r="E15909" s="752" t="s">
        <v>450</v>
      </c>
      <c r="F15909" s="752" t="s">
        <v>1698</v>
      </c>
    </row>
    <row r="15910" spans="2:6" x14ac:dyDescent="0.35">
      <c r="B15910" s="752" t="s">
        <v>1700</v>
      </c>
      <c r="C15910" s="752">
        <v>7256</v>
      </c>
      <c r="D15910" s="343" t="s">
        <v>2056</v>
      </c>
      <c r="E15910" s="752" t="s">
        <v>450</v>
      </c>
      <c r="F15910" s="752" t="s">
        <v>1698</v>
      </c>
    </row>
    <row r="15911" spans="2:6" x14ac:dyDescent="0.35">
      <c r="B15911" s="752" t="s">
        <v>1700</v>
      </c>
      <c r="C15911" s="752">
        <v>7256</v>
      </c>
      <c r="D15911" s="343" t="s">
        <v>2055</v>
      </c>
      <c r="E15911" s="752" t="s">
        <v>450</v>
      </c>
      <c r="F15911" s="752" t="s">
        <v>1698</v>
      </c>
    </row>
    <row r="15912" spans="2:6" x14ac:dyDescent="0.35">
      <c r="B15912" s="752" t="s">
        <v>1700</v>
      </c>
      <c r="C15912" s="752">
        <v>7256</v>
      </c>
      <c r="D15912" s="343" t="s">
        <v>2054</v>
      </c>
      <c r="E15912" s="752" t="s">
        <v>450</v>
      </c>
      <c r="F15912" s="752" t="s">
        <v>1698</v>
      </c>
    </row>
    <row r="15913" spans="2:6" x14ac:dyDescent="0.35">
      <c r="B15913" s="752" t="s">
        <v>1700</v>
      </c>
      <c r="C15913" s="752">
        <v>7256</v>
      </c>
      <c r="D15913" s="343" t="s">
        <v>2053</v>
      </c>
      <c r="E15913" s="752" t="s">
        <v>450</v>
      </c>
      <c r="F15913" s="752" t="s">
        <v>1698</v>
      </c>
    </row>
    <row r="15914" spans="2:6" x14ac:dyDescent="0.35">
      <c r="B15914" s="752" t="s">
        <v>1700</v>
      </c>
      <c r="C15914" s="752">
        <v>7256</v>
      </c>
      <c r="D15914" s="343" t="s">
        <v>2052</v>
      </c>
      <c r="E15914" s="752" t="s">
        <v>450</v>
      </c>
      <c r="F15914" s="752" t="s">
        <v>1698</v>
      </c>
    </row>
    <row r="15915" spans="2:6" x14ac:dyDescent="0.35">
      <c r="B15915" s="752" t="s">
        <v>1700</v>
      </c>
      <c r="C15915" s="752">
        <v>7256</v>
      </c>
      <c r="D15915" s="343" t="s">
        <v>2051</v>
      </c>
      <c r="E15915" s="752" t="s">
        <v>450</v>
      </c>
      <c r="F15915" s="752" t="s">
        <v>1698</v>
      </c>
    </row>
    <row r="15916" spans="2:6" x14ac:dyDescent="0.35">
      <c r="B15916" s="752" t="s">
        <v>1700</v>
      </c>
      <c r="C15916" s="752">
        <v>7256</v>
      </c>
      <c r="D15916" s="343" t="s">
        <v>2050</v>
      </c>
      <c r="E15916" s="752" t="s">
        <v>450</v>
      </c>
      <c r="F15916" s="752" t="s">
        <v>1698</v>
      </c>
    </row>
    <row r="15917" spans="2:6" x14ac:dyDescent="0.35">
      <c r="B15917" s="752" t="s">
        <v>1700</v>
      </c>
      <c r="C15917" s="752">
        <v>7256</v>
      </c>
      <c r="D15917" s="343" t="s">
        <v>2049</v>
      </c>
      <c r="E15917" s="752" t="s">
        <v>450</v>
      </c>
      <c r="F15917" s="752" t="s">
        <v>1698</v>
      </c>
    </row>
    <row r="15918" spans="2:6" x14ac:dyDescent="0.35">
      <c r="B15918" s="752" t="s">
        <v>1700</v>
      </c>
      <c r="C15918" s="752">
        <v>7256</v>
      </c>
      <c r="D15918" s="343" t="s">
        <v>2048</v>
      </c>
      <c r="E15918" s="752" t="s">
        <v>450</v>
      </c>
      <c r="F15918" s="752" t="s">
        <v>1698</v>
      </c>
    </row>
    <row r="15919" spans="2:6" x14ac:dyDescent="0.35">
      <c r="B15919" s="752" t="s">
        <v>1700</v>
      </c>
      <c r="C15919" s="752">
        <v>7256</v>
      </c>
      <c r="D15919" s="343" t="s">
        <v>2047</v>
      </c>
      <c r="E15919" s="752" t="s">
        <v>450</v>
      </c>
      <c r="F15919" s="752" t="s">
        <v>1698</v>
      </c>
    </row>
    <row r="15920" spans="2:6" x14ac:dyDescent="0.35">
      <c r="B15920" s="752" t="s">
        <v>1700</v>
      </c>
      <c r="C15920" s="752">
        <v>7256</v>
      </c>
      <c r="D15920" s="343" t="s">
        <v>2046</v>
      </c>
      <c r="E15920" s="752" t="s">
        <v>450</v>
      </c>
      <c r="F15920" s="752" t="s">
        <v>1698</v>
      </c>
    </row>
    <row r="15921" spans="2:6" x14ac:dyDescent="0.35">
      <c r="B15921" s="752" t="s">
        <v>1700</v>
      </c>
      <c r="C15921" s="752">
        <v>7256</v>
      </c>
      <c r="D15921" s="343" t="s">
        <v>2045</v>
      </c>
      <c r="E15921" s="752" t="s">
        <v>450</v>
      </c>
      <c r="F15921" s="752" t="s">
        <v>1698</v>
      </c>
    </row>
    <row r="15922" spans="2:6" x14ac:dyDescent="0.35">
      <c r="B15922" s="752" t="s">
        <v>1700</v>
      </c>
      <c r="C15922" s="752">
        <v>7256</v>
      </c>
      <c r="D15922" s="343" t="s">
        <v>2044</v>
      </c>
      <c r="E15922" s="752" t="s">
        <v>450</v>
      </c>
      <c r="F15922" s="752" t="s">
        <v>1698</v>
      </c>
    </row>
    <row r="15923" spans="2:6" x14ac:dyDescent="0.35">
      <c r="B15923" s="752" t="s">
        <v>1700</v>
      </c>
      <c r="C15923" s="752">
        <v>7256</v>
      </c>
      <c r="D15923" s="343" t="s">
        <v>2043</v>
      </c>
      <c r="E15923" s="752" t="s">
        <v>450</v>
      </c>
      <c r="F15923" s="752" t="s">
        <v>1698</v>
      </c>
    </row>
    <row r="15924" spans="2:6" x14ac:dyDescent="0.35">
      <c r="B15924" s="752" t="s">
        <v>1700</v>
      </c>
      <c r="C15924" s="752">
        <v>7257</v>
      </c>
      <c r="D15924" s="343" t="s">
        <v>2042</v>
      </c>
      <c r="E15924" s="752" t="s">
        <v>450</v>
      </c>
      <c r="F15924" s="752" t="s">
        <v>1698</v>
      </c>
    </row>
    <row r="15925" spans="2:6" x14ac:dyDescent="0.35">
      <c r="B15925" s="752" t="s">
        <v>1700</v>
      </c>
      <c r="C15925" s="752">
        <v>7258</v>
      </c>
      <c r="D15925" s="343" t="s">
        <v>2041</v>
      </c>
      <c r="E15925" s="752" t="s">
        <v>450</v>
      </c>
      <c r="F15925" s="752" t="s">
        <v>1711</v>
      </c>
    </row>
    <row r="15926" spans="2:6" x14ac:dyDescent="0.35">
      <c r="B15926" s="752" t="s">
        <v>1700</v>
      </c>
      <c r="C15926" s="752">
        <v>7258</v>
      </c>
      <c r="D15926" s="343" t="s">
        <v>2040</v>
      </c>
      <c r="E15926" s="752" t="s">
        <v>450</v>
      </c>
      <c r="F15926" s="752" t="s">
        <v>1711</v>
      </c>
    </row>
    <row r="15927" spans="2:6" x14ac:dyDescent="0.35">
      <c r="B15927" s="752" t="s">
        <v>1700</v>
      </c>
      <c r="C15927" s="752">
        <v>7258</v>
      </c>
      <c r="D15927" s="343" t="s">
        <v>2039</v>
      </c>
      <c r="E15927" s="752" t="s">
        <v>450</v>
      </c>
      <c r="F15927" s="752" t="s">
        <v>1711</v>
      </c>
    </row>
    <row r="15928" spans="2:6" x14ac:dyDescent="0.35">
      <c r="B15928" s="752" t="s">
        <v>1700</v>
      </c>
      <c r="C15928" s="752">
        <v>7259</v>
      </c>
      <c r="D15928" s="343" t="s">
        <v>2038</v>
      </c>
      <c r="E15928" s="752" t="s">
        <v>450</v>
      </c>
      <c r="F15928" s="752" t="s">
        <v>1698</v>
      </c>
    </row>
    <row r="15929" spans="2:6" x14ac:dyDescent="0.35">
      <c r="B15929" s="752" t="s">
        <v>1700</v>
      </c>
      <c r="C15929" s="752">
        <v>7259</v>
      </c>
      <c r="D15929" s="343" t="s">
        <v>2037</v>
      </c>
      <c r="E15929" s="752" t="s">
        <v>450</v>
      </c>
      <c r="F15929" s="752" t="s">
        <v>1698</v>
      </c>
    </row>
    <row r="15930" spans="2:6" x14ac:dyDescent="0.35">
      <c r="B15930" s="752" t="s">
        <v>1700</v>
      </c>
      <c r="C15930" s="752">
        <v>7259</v>
      </c>
      <c r="D15930" s="343" t="s">
        <v>2036</v>
      </c>
      <c r="E15930" s="752" t="s">
        <v>450</v>
      </c>
      <c r="F15930" s="752" t="s">
        <v>1698</v>
      </c>
    </row>
    <row r="15931" spans="2:6" x14ac:dyDescent="0.35">
      <c r="B15931" s="752" t="s">
        <v>1700</v>
      </c>
      <c r="C15931" s="752">
        <v>7259</v>
      </c>
      <c r="D15931" s="343" t="s">
        <v>2035</v>
      </c>
      <c r="E15931" s="752" t="s">
        <v>450</v>
      </c>
      <c r="F15931" s="752" t="s">
        <v>1698</v>
      </c>
    </row>
    <row r="15932" spans="2:6" x14ac:dyDescent="0.35">
      <c r="B15932" s="752" t="s">
        <v>1700</v>
      </c>
      <c r="C15932" s="752">
        <v>7259</v>
      </c>
      <c r="D15932" s="343" t="s">
        <v>2034</v>
      </c>
      <c r="E15932" s="752" t="s">
        <v>450</v>
      </c>
      <c r="F15932" s="752" t="s">
        <v>1698</v>
      </c>
    </row>
    <row r="15933" spans="2:6" x14ac:dyDescent="0.35">
      <c r="B15933" s="752" t="s">
        <v>1700</v>
      </c>
      <c r="C15933" s="752">
        <v>7260</v>
      </c>
      <c r="D15933" s="343" t="s">
        <v>2033</v>
      </c>
      <c r="E15933" s="752" t="s">
        <v>450</v>
      </c>
      <c r="F15933" s="752" t="s">
        <v>1698</v>
      </c>
    </row>
    <row r="15934" spans="2:6" x14ac:dyDescent="0.35">
      <c r="B15934" s="752" t="s">
        <v>1700</v>
      </c>
      <c r="C15934" s="752">
        <v>7260</v>
      </c>
      <c r="D15934" s="343" t="s">
        <v>2032</v>
      </c>
      <c r="E15934" s="752" t="s">
        <v>450</v>
      </c>
      <c r="F15934" s="752" t="s">
        <v>1698</v>
      </c>
    </row>
    <row r="15935" spans="2:6" x14ac:dyDescent="0.35">
      <c r="B15935" s="752" t="s">
        <v>1700</v>
      </c>
      <c r="C15935" s="752">
        <v>7260</v>
      </c>
      <c r="D15935" s="343" t="s">
        <v>2031</v>
      </c>
      <c r="E15935" s="752" t="s">
        <v>450</v>
      </c>
      <c r="F15935" s="752" t="s">
        <v>1698</v>
      </c>
    </row>
    <row r="15936" spans="2:6" x14ac:dyDescent="0.35">
      <c r="B15936" s="752" t="s">
        <v>1700</v>
      </c>
      <c r="C15936" s="752">
        <v>7260</v>
      </c>
      <c r="D15936" s="343" t="s">
        <v>2030</v>
      </c>
      <c r="E15936" s="752" t="s">
        <v>450</v>
      </c>
      <c r="F15936" s="752" t="s">
        <v>1698</v>
      </c>
    </row>
    <row r="15937" spans="2:6" x14ac:dyDescent="0.35">
      <c r="B15937" s="752" t="s">
        <v>1700</v>
      </c>
      <c r="C15937" s="752">
        <v>7260</v>
      </c>
      <c r="D15937" s="343" t="s">
        <v>2029</v>
      </c>
      <c r="E15937" s="752" t="s">
        <v>450</v>
      </c>
      <c r="F15937" s="752" t="s">
        <v>1698</v>
      </c>
    </row>
    <row r="15938" spans="2:6" x14ac:dyDescent="0.35">
      <c r="B15938" s="752" t="s">
        <v>1700</v>
      </c>
      <c r="C15938" s="752">
        <v>7260</v>
      </c>
      <c r="D15938" s="343" t="s">
        <v>2028</v>
      </c>
      <c r="E15938" s="752" t="s">
        <v>450</v>
      </c>
      <c r="F15938" s="752" t="s">
        <v>1698</v>
      </c>
    </row>
    <row r="15939" spans="2:6" x14ac:dyDescent="0.35">
      <c r="B15939" s="752" t="s">
        <v>1700</v>
      </c>
      <c r="C15939" s="752">
        <v>7260</v>
      </c>
      <c r="D15939" s="343" t="s">
        <v>2027</v>
      </c>
      <c r="E15939" s="752" t="s">
        <v>450</v>
      </c>
      <c r="F15939" s="752" t="s">
        <v>1698</v>
      </c>
    </row>
    <row r="15940" spans="2:6" x14ac:dyDescent="0.35">
      <c r="B15940" s="752" t="s">
        <v>1700</v>
      </c>
      <c r="C15940" s="752">
        <v>7260</v>
      </c>
      <c r="D15940" s="343" t="s">
        <v>2026</v>
      </c>
      <c r="E15940" s="752" t="s">
        <v>450</v>
      </c>
      <c r="F15940" s="752" t="s">
        <v>1698</v>
      </c>
    </row>
    <row r="15941" spans="2:6" x14ac:dyDescent="0.35">
      <c r="B15941" s="752" t="s">
        <v>1700</v>
      </c>
      <c r="C15941" s="752">
        <v>7260</v>
      </c>
      <c r="D15941" s="343" t="s">
        <v>2025</v>
      </c>
      <c r="E15941" s="752" t="s">
        <v>450</v>
      </c>
      <c r="F15941" s="752" t="s">
        <v>1698</v>
      </c>
    </row>
    <row r="15942" spans="2:6" x14ac:dyDescent="0.35">
      <c r="B15942" s="752" t="s">
        <v>1700</v>
      </c>
      <c r="C15942" s="752">
        <v>7260</v>
      </c>
      <c r="D15942" s="343" t="s">
        <v>2024</v>
      </c>
      <c r="E15942" s="752" t="s">
        <v>450</v>
      </c>
      <c r="F15942" s="752" t="s">
        <v>1698</v>
      </c>
    </row>
    <row r="15943" spans="2:6" x14ac:dyDescent="0.35">
      <c r="B15943" s="752" t="s">
        <v>1700</v>
      </c>
      <c r="C15943" s="752">
        <v>7260</v>
      </c>
      <c r="D15943" s="343" t="s">
        <v>2023</v>
      </c>
      <c r="E15943" s="752" t="s">
        <v>450</v>
      </c>
      <c r="F15943" s="752" t="s">
        <v>1698</v>
      </c>
    </row>
    <row r="15944" spans="2:6" x14ac:dyDescent="0.35">
      <c r="B15944" s="752" t="s">
        <v>1700</v>
      </c>
      <c r="C15944" s="752">
        <v>7260</v>
      </c>
      <c r="D15944" s="343" t="s">
        <v>2022</v>
      </c>
      <c r="E15944" s="752" t="s">
        <v>450</v>
      </c>
      <c r="F15944" s="752" t="s">
        <v>1698</v>
      </c>
    </row>
    <row r="15945" spans="2:6" x14ac:dyDescent="0.35">
      <c r="B15945" s="752" t="s">
        <v>1700</v>
      </c>
      <c r="C15945" s="752">
        <v>7260</v>
      </c>
      <c r="D15945" s="343" t="s">
        <v>2021</v>
      </c>
      <c r="E15945" s="752" t="s">
        <v>450</v>
      </c>
      <c r="F15945" s="752" t="s">
        <v>1698</v>
      </c>
    </row>
    <row r="15946" spans="2:6" x14ac:dyDescent="0.35">
      <c r="B15946" s="752" t="s">
        <v>1700</v>
      </c>
      <c r="C15946" s="752">
        <v>7260</v>
      </c>
      <c r="D15946" s="343" t="s">
        <v>2020</v>
      </c>
      <c r="E15946" s="752" t="s">
        <v>450</v>
      </c>
      <c r="F15946" s="752" t="s">
        <v>1698</v>
      </c>
    </row>
    <row r="15947" spans="2:6" x14ac:dyDescent="0.35">
      <c r="B15947" s="752" t="s">
        <v>1700</v>
      </c>
      <c r="C15947" s="752">
        <v>7260</v>
      </c>
      <c r="D15947" s="343" t="s">
        <v>2019</v>
      </c>
      <c r="E15947" s="752" t="s">
        <v>450</v>
      </c>
      <c r="F15947" s="752" t="s">
        <v>1698</v>
      </c>
    </row>
    <row r="15948" spans="2:6" x14ac:dyDescent="0.35">
      <c r="B15948" s="752" t="s">
        <v>1700</v>
      </c>
      <c r="C15948" s="752">
        <v>7261</v>
      </c>
      <c r="D15948" s="343" t="s">
        <v>2018</v>
      </c>
      <c r="E15948" s="752" t="s">
        <v>450</v>
      </c>
      <c r="F15948" s="752" t="s">
        <v>1698</v>
      </c>
    </row>
    <row r="15949" spans="2:6" x14ac:dyDescent="0.35">
      <c r="B15949" s="752" t="s">
        <v>1700</v>
      </c>
      <c r="C15949" s="752">
        <v>7261</v>
      </c>
      <c r="D15949" s="343" t="s">
        <v>2017</v>
      </c>
      <c r="E15949" s="752" t="s">
        <v>450</v>
      </c>
      <c r="F15949" s="752" t="s">
        <v>1698</v>
      </c>
    </row>
    <row r="15950" spans="2:6" x14ac:dyDescent="0.35">
      <c r="B15950" s="752" t="s">
        <v>1700</v>
      </c>
      <c r="C15950" s="752">
        <v>7262</v>
      </c>
      <c r="D15950" s="343" t="s">
        <v>2016</v>
      </c>
      <c r="E15950" s="752" t="s">
        <v>450</v>
      </c>
      <c r="F15950" s="752" t="s">
        <v>1698</v>
      </c>
    </row>
    <row r="15951" spans="2:6" x14ac:dyDescent="0.35">
      <c r="B15951" s="752" t="s">
        <v>1700</v>
      </c>
      <c r="C15951" s="752">
        <v>7262</v>
      </c>
      <c r="D15951" s="343" t="s">
        <v>2015</v>
      </c>
      <c r="E15951" s="752" t="s">
        <v>450</v>
      </c>
      <c r="F15951" s="752" t="s">
        <v>1698</v>
      </c>
    </row>
    <row r="15952" spans="2:6" x14ac:dyDescent="0.35">
      <c r="B15952" s="752" t="s">
        <v>1700</v>
      </c>
      <c r="C15952" s="752">
        <v>7262</v>
      </c>
      <c r="D15952" s="343" t="s">
        <v>2014</v>
      </c>
      <c r="E15952" s="752" t="s">
        <v>450</v>
      </c>
      <c r="F15952" s="752" t="s">
        <v>1698</v>
      </c>
    </row>
    <row r="15953" spans="2:6" x14ac:dyDescent="0.35">
      <c r="B15953" s="752" t="s">
        <v>1700</v>
      </c>
      <c r="C15953" s="752">
        <v>7263</v>
      </c>
      <c r="D15953" s="343" t="s">
        <v>2013</v>
      </c>
      <c r="E15953" s="752" t="s">
        <v>450</v>
      </c>
      <c r="F15953" s="752" t="s">
        <v>1698</v>
      </c>
    </row>
    <row r="15954" spans="2:6" x14ac:dyDescent="0.35">
      <c r="B15954" s="752" t="s">
        <v>1700</v>
      </c>
      <c r="C15954" s="752">
        <v>7263</v>
      </c>
      <c r="D15954" s="343" t="s">
        <v>2012</v>
      </c>
      <c r="E15954" s="752" t="s">
        <v>450</v>
      </c>
      <c r="F15954" s="752" t="s">
        <v>1698</v>
      </c>
    </row>
    <row r="15955" spans="2:6" x14ac:dyDescent="0.35">
      <c r="B15955" s="752" t="s">
        <v>1700</v>
      </c>
      <c r="C15955" s="752">
        <v>7263</v>
      </c>
      <c r="D15955" s="343" t="s">
        <v>2011</v>
      </c>
      <c r="E15955" s="752" t="s">
        <v>450</v>
      </c>
      <c r="F15955" s="752" t="s">
        <v>1698</v>
      </c>
    </row>
    <row r="15956" spans="2:6" x14ac:dyDescent="0.35">
      <c r="B15956" s="752" t="s">
        <v>1700</v>
      </c>
      <c r="C15956" s="752">
        <v>7263</v>
      </c>
      <c r="D15956" s="343" t="s">
        <v>2010</v>
      </c>
      <c r="E15956" s="752" t="s">
        <v>450</v>
      </c>
      <c r="F15956" s="752" t="s">
        <v>1698</v>
      </c>
    </row>
    <row r="15957" spans="2:6" x14ac:dyDescent="0.35">
      <c r="B15957" s="752" t="s">
        <v>1700</v>
      </c>
      <c r="C15957" s="752">
        <v>7263</v>
      </c>
      <c r="D15957" s="343" t="s">
        <v>2009</v>
      </c>
      <c r="E15957" s="752" t="s">
        <v>450</v>
      </c>
      <c r="F15957" s="752" t="s">
        <v>1698</v>
      </c>
    </row>
    <row r="15958" spans="2:6" x14ac:dyDescent="0.35">
      <c r="B15958" s="752" t="s">
        <v>1700</v>
      </c>
      <c r="C15958" s="752">
        <v>7264</v>
      </c>
      <c r="D15958" s="343" t="s">
        <v>2008</v>
      </c>
      <c r="E15958" s="752" t="s">
        <v>450</v>
      </c>
      <c r="F15958" s="752" t="s">
        <v>1698</v>
      </c>
    </row>
    <row r="15959" spans="2:6" x14ac:dyDescent="0.35">
      <c r="B15959" s="752" t="s">
        <v>1700</v>
      </c>
      <c r="C15959" s="752">
        <v>7264</v>
      </c>
      <c r="D15959" s="343" t="s">
        <v>2007</v>
      </c>
      <c r="E15959" s="752" t="s">
        <v>450</v>
      </c>
      <c r="F15959" s="752" t="s">
        <v>1698</v>
      </c>
    </row>
    <row r="15960" spans="2:6" x14ac:dyDescent="0.35">
      <c r="B15960" s="752" t="s">
        <v>1700</v>
      </c>
      <c r="C15960" s="752">
        <v>7264</v>
      </c>
      <c r="D15960" s="343" t="s">
        <v>2006</v>
      </c>
      <c r="E15960" s="752" t="s">
        <v>450</v>
      </c>
      <c r="F15960" s="752" t="s">
        <v>1698</v>
      </c>
    </row>
    <row r="15961" spans="2:6" x14ac:dyDescent="0.35">
      <c r="B15961" s="752" t="s">
        <v>1700</v>
      </c>
      <c r="C15961" s="752">
        <v>7264</v>
      </c>
      <c r="D15961" s="343" t="s">
        <v>2005</v>
      </c>
      <c r="E15961" s="752" t="s">
        <v>450</v>
      </c>
      <c r="F15961" s="752" t="s">
        <v>1698</v>
      </c>
    </row>
    <row r="15962" spans="2:6" x14ac:dyDescent="0.35">
      <c r="B15962" s="752" t="s">
        <v>1700</v>
      </c>
      <c r="C15962" s="752">
        <v>7264</v>
      </c>
      <c r="D15962" s="343" t="s">
        <v>2004</v>
      </c>
      <c r="E15962" s="752" t="s">
        <v>450</v>
      </c>
      <c r="F15962" s="752" t="s">
        <v>1698</v>
      </c>
    </row>
    <row r="15963" spans="2:6" x14ac:dyDescent="0.35">
      <c r="B15963" s="752" t="s">
        <v>1700</v>
      </c>
      <c r="C15963" s="752">
        <v>7264</v>
      </c>
      <c r="D15963" s="343" t="s">
        <v>2003</v>
      </c>
      <c r="E15963" s="752" t="s">
        <v>450</v>
      </c>
      <c r="F15963" s="752" t="s">
        <v>1698</v>
      </c>
    </row>
    <row r="15964" spans="2:6" x14ac:dyDescent="0.35">
      <c r="B15964" s="752" t="s">
        <v>1700</v>
      </c>
      <c r="C15964" s="752">
        <v>7264</v>
      </c>
      <c r="D15964" s="343" t="s">
        <v>2002</v>
      </c>
      <c r="E15964" s="752" t="s">
        <v>450</v>
      </c>
      <c r="F15964" s="752" t="s">
        <v>1698</v>
      </c>
    </row>
    <row r="15965" spans="2:6" x14ac:dyDescent="0.35">
      <c r="B15965" s="752" t="s">
        <v>1700</v>
      </c>
      <c r="C15965" s="752">
        <v>7264</v>
      </c>
      <c r="D15965" s="343" t="s">
        <v>2001</v>
      </c>
      <c r="E15965" s="752" t="s">
        <v>450</v>
      </c>
      <c r="F15965" s="752" t="s">
        <v>1698</v>
      </c>
    </row>
    <row r="15966" spans="2:6" x14ac:dyDescent="0.35">
      <c r="B15966" s="752" t="s">
        <v>1700</v>
      </c>
      <c r="C15966" s="752">
        <v>7264</v>
      </c>
      <c r="D15966" s="343" t="s">
        <v>2000</v>
      </c>
      <c r="E15966" s="752" t="s">
        <v>450</v>
      </c>
      <c r="F15966" s="752" t="s">
        <v>1698</v>
      </c>
    </row>
    <row r="15967" spans="2:6" x14ac:dyDescent="0.35">
      <c r="B15967" s="752" t="s">
        <v>1700</v>
      </c>
      <c r="C15967" s="752">
        <v>7264</v>
      </c>
      <c r="D15967" s="343" t="s">
        <v>1999</v>
      </c>
      <c r="E15967" s="752" t="s">
        <v>450</v>
      </c>
      <c r="F15967" s="752" t="s">
        <v>1698</v>
      </c>
    </row>
    <row r="15968" spans="2:6" x14ac:dyDescent="0.35">
      <c r="B15968" s="752" t="s">
        <v>1700</v>
      </c>
      <c r="C15968" s="752">
        <v>7264</v>
      </c>
      <c r="D15968" s="343" t="s">
        <v>1998</v>
      </c>
      <c r="E15968" s="752" t="s">
        <v>450</v>
      </c>
      <c r="F15968" s="752" t="s">
        <v>1698</v>
      </c>
    </row>
    <row r="15969" spans="2:6" x14ac:dyDescent="0.35">
      <c r="B15969" s="752" t="s">
        <v>1700</v>
      </c>
      <c r="C15969" s="752">
        <v>7264</v>
      </c>
      <c r="D15969" s="343" t="s">
        <v>1997</v>
      </c>
      <c r="E15969" s="752" t="s">
        <v>450</v>
      </c>
      <c r="F15969" s="752" t="s">
        <v>1698</v>
      </c>
    </row>
    <row r="15970" spans="2:6" x14ac:dyDescent="0.35">
      <c r="B15970" s="752" t="s">
        <v>1700</v>
      </c>
      <c r="C15970" s="752">
        <v>7264</v>
      </c>
      <c r="D15970" s="343" t="s">
        <v>1996</v>
      </c>
      <c r="E15970" s="752" t="s">
        <v>450</v>
      </c>
      <c r="F15970" s="752" t="s">
        <v>1698</v>
      </c>
    </row>
    <row r="15971" spans="2:6" x14ac:dyDescent="0.35">
      <c r="B15971" s="752" t="s">
        <v>1700</v>
      </c>
      <c r="C15971" s="752">
        <v>7264</v>
      </c>
      <c r="D15971" s="343" t="s">
        <v>1995</v>
      </c>
      <c r="E15971" s="752" t="s">
        <v>450</v>
      </c>
      <c r="F15971" s="752" t="s">
        <v>1698</v>
      </c>
    </row>
    <row r="15972" spans="2:6" x14ac:dyDescent="0.35">
      <c r="B15972" s="752" t="s">
        <v>1700</v>
      </c>
      <c r="C15972" s="752">
        <v>7264</v>
      </c>
      <c r="D15972" s="343" t="s">
        <v>1994</v>
      </c>
      <c r="E15972" s="752" t="s">
        <v>450</v>
      </c>
      <c r="F15972" s="752" t="s">
        <v>1698</v>
      </c>
    </row>
    <row r="15973" spans="2:6" x14ac:dyDescent="0.35">
      <c r="B15973" s="752" t="s">
        <v>1700</v>
      </c>
      <c r="C15973" s="752">
        <v>7265</v>
      </c>
      <c r="D15973" s="343" t="s">
        <v>1993</v>
      </c>
      <c r="E15973" s="752" t="s">
        <v>450</v>
      </c>
      <c r="F15973" s="752" t="s">
        <v>1698</v>
      </c>
    </row>
    <row r="15974" spans="2:6" x14ac:dyDescent="0.35">
      <c r="B15974" s="752" t="s">
        <v>1700</v>
      </c>
      <c r="C15974" s="752">
        <v>7265</v>
      </c>
      <c r="D15974" s="343" t="s">
        <v>1992</v>
      </c>
      <c r="E15974" s="752" t="s">
        <v>450</v>
      </c>
      <c r="F15974" s="752" t="s">
        <v>1698</v>
      </c>
    </row>
    <row r="15975" spans="2:6" x14ac:dyDescent="0.35">
      <c r="B15975" s="752" t="s">
        <v>1700</v>
      </c>
      <c r="C15975" s="752">
        <v>7267</v>
      </c>
      <c r="D15975" s="343" t="s">
        <v>1991</v>
      </c>
      <c r="E15975" s="752" t="s">
        <v>450</v>
      </c>
      <c r="F15975" s="752" t="s">
        <v>1698</v>
      </c>
    </row>
    <row r="15976" spans="2:6" x14ac:dyDescent="0.35">
      <c r="B15976" s="752" t="s">
        <v>1700</v>
      </c>
      <c r="C15976" s="752">
        <v>7267</v>
      </c>
      <c r="D15976" s="343" t="s">
        <v>1990</v>
      </c>
      <c r="E15976" s="752" t="s">
        <v>450</v>
      </c>
      <c r="F15976" s="752" t="s">
        <v>1698</v>
      </c>
    </row>
    <row r="15977" spans="2:6" x14ac:dyDescent="0.35">
      <c r="B15977" s="752" t="s">
        <v>1700</v>
      </c>
      <c r="C15977" s="752">
        <v>7267</v>
      </c>
      <c r="D15977" s="343" t="s">
        <v>1989</v>
      </c>
      <c r="E15977" s="752" t="s">
        <v>450</v>
      </c>
      <c r="F15977" s="752" t="s">
        <v>1698</v>
      </c>
    </row>
    <row r="15978" spans="2:6" x14ac:dyDescent="0.35">
      <c r="B15978" s="752" t="s">
        <v>1700</v>
      </c>
      <c r="C15978" s="752">
        <v>7267</v>
      </c>
      <c r="D15978" s="343" t="s">
        <v>1988</v>
      </c>
      <c r="E15978" s="752" t="s">
        <v>450</v>
      </c>
      <c r="F15978" s="752" t="s">
        <v>1698</v>
      </c>
    </row>
    <row r="15979" spans="2:6" x14ac:dyDescent="0.35">
      <c r="B15979" s="752" t="s">
        <v>1700</v>
      </c>
      <c r="C15979" s="752">
        <v>7267</v>
      </c>
      <c r="D15979" s="343" t="s">
        <v>1987</v>
      </c>
      <c r="E15979" s="752" t="s">
        <v>450</v>
      </c>
      <c r="F15979" s="752" t="s">
        <v>1698</v>
      </c>
    </row>
    <row r="15980" spans="2:6" x14ac:dyDescent="0.35">
      <c r="B15980" s="752" t="s">
        <v>1700</v>
      </c>
      <c r="C15980" s="752">
        <v>7268</v>
      </c>
      <c r="D15980" s="343" t="s">
        <v>1986</v>
      </c>
      <c r="E15980" s="752" t="s">
        <v>450</v>
      </c>
      <c r="F15980" s="752" t="s">
        <v>1698</v>
      </c>
    </row>
    <row r="15981" spans="2:6" x14ac:dyDescent="0.35">
      <c r="B15981" s="752" t="s">
        <v>1700</v>
      </c>
      <c r="C15981" s="752">
        <v>7268</v>
      </c>
      <c r="D15981" s="343" t="s">
        <v>1985</v>
      </c>
      <c r="E15981" s="752" t="s">
        <v>450</v>
      </c>
      <c r="F15981" s="752" t="s">
        <v>1698</v>
      </c>
    </row>
    <row r="15982" spans="2:6" x14ac:dyDescent="0.35">
      <c r="B15982" s="752" t="s">
        <v>1700</v>
      </c>
      <c r="C15982" s="752">
        <v>7268</v>
      </c>
      <c r="D15982" s="343" t="s">
        <v>1984</v>
      </c>
      <c r="E15982" s="752" t="s">
        <v>450</v>
      </c>
      <c r="F15982" s="752" t="s">
        <v>1698</v>
      </c>
    </row>
    <row r="15983" spans="2:6" x14ac:dyDescent="0.35">
      <c r="B15983" s="752" t="s">
        <v>1700</v>
      </c>
      <c r="C15983" s="752">
        <v>7270</v>
      </c>
      <c r="D15983" s="343" t="s">
        <v>1983</v>
      </c>
      <c r="E15983" s="752" t="s">
        <v>450</v>
      </c>
      <c r="F15983" s="752" t="s">
        <v>1698</v>
      </c>
    </row>
    <row r="15984" spans="2:6" x14ac:dyDescent="0.35">
      <c r="B15984" s="752" t="s">
        <v>1700</v>
      </c>
      <c r="C15984" s="752">
        <v>7270</v>
      </c>
      <c r="D15984" s="343" t="s">
        <v>1982</v>
      </c>
      <c r="E15984" s="752" t="s">
        <v>450</v>
      </c>
      <c r="F15984" s="752" t="s">
        <v>1698</v>
      </c>
    </row>
    <row r="15985" spans="2:6" x14ac:dyDescent="0.35">
      <c r="B15985" s="752" t="s">
        <v>1700</v>
      </c>
      <c r="C15985" s="752">
        <v>7270</v>
      </c>
      <c r="D15985" s="343" t="s">
        <v>1981</v>
      </c>
      <c r="E15985" s="752" t="s">
        <v>450</v>
      </c>
      <c r="F15985" s="752" t="s">
        <v>1698</v>
      </c>
    </row>
    <row r="15986" spans="2:6" x14ac:dyDescent="0.35">
      <c r="B15986" s="752" t="s">
        <v>1700</v>
      </c>
      <c r="C15986" s="752">
        <v>7270</v>
      </c>
      <c r="D15986" s="343" t="s">
        <v>1980</v>
      </c>
      <c r="E15986" s="752" t="s">
        <v>450</v>
      </c>
      <c r="F15986" s="752" t="s">
        <v>1698</v>
      </c>
    </row>
    <row r="15987" spans="2:6" x14ac:dyDescent="0.35">
      <c r="B15987" s="752" t="s">
        <v>1700</v>
      </c>
      <c r="C15987" s="752">
        <v>7270</v>
      </c>
      <c r="D15987" s="343" t="s">
        <v>1979</v>
      </c>
      <c r="E15987" s="752" t="s">
        <v>450</v>
      </c>
      <c r="F15987" s="752" t="s">
        <v>1698</v>
      </c>
    </row>
    <row r="15988" spans="2:6" x14ac:dyDescent="0.35">
      <c r="B15988" s="752" t="s">
        <v>1700</v>
      </c>
      <c r="C15988" s="752">
        <v>7270</v>
      </c>
      <c r="D15988" s="343" t="s">
        <v>1978</v>
      </c>
      <c r="E15988" s="752" t="s">
        <v>450</v>
      </c>
      <c r="F15988" s="752" t="s">
        <v>1698</v>
      </c>
    </row>
    <row r="15989" spans="2:6" x14ac:dyDescent="0.35">
      <c r="B15989" s="752" t="s">
        <v>1700</v>
      </c>
      <c r="C15989" s="752">
        <v>7270</v>
      </c>
      <c r="D15989" s="343" t="s">
        <v>1977</v>
      </c>
      <c r="E15989" s="752" t="s">
        <v>450</v>
      </c>
      <c r="F15989" s="752" t="s">
        <v>1698</v>
      </c>
    </row>
    <row r="15990" spans="2:6" x14ac:dyDescent="0.35">
      <c r="B15990" s="752" t="s">
        <v>1700</v>
      </c>
      <c r="C15990" s="752">
        <v>7270</v>
      </c>
      <c r="D15990" s="343" t="s">
        <v>1976</v>
      </c>
      <c r="E15990" s="752" t="s">
        <v>450</v>
      </c>
      <c r="F15990" s="752" t="s">
        <v>1698</v>
      </c>
    </row>
    <row r="15991" spans="2:6" x14ac:dyDescent="0.35">
      <c r="B15991" s="752" t="s">
        <v>1700</v>
      </c>
      <c r="C15991" s="752">
        <v>7270</v>
      </c>
      <c r="D15991" s="343" t="s">
        <v>1975</v>
      </c>
      <c r="E15991" s="752" t="s">
        <v>450</v>
      </c>
      <c r="F15991" s="752" t="s">
        <v>1698</v>
      </c>
    </row>
    <row r="15992" spans="2:6" x14ac:dyDescent="0.35">
      <c r="B15992" s="752" t="s">
        <v>1700</v>
      </c>
      <c r="C15992" s="752">
        <v>7270</v>
      </c>
      <c r="D15992" s="343" t="s">
        <v>1974</v>
      </c>
      <c r="E15992" s="752" t="s">
        <v>450</v>
      </c>
      <c r="F15992" s="752" t="s">
        <v>1698</v>
      </c>
    </row>
    <row r="15993" spans="2:6" x14ac:dyDescent="0.35">
      <c r="B15993" s="752" t="s">
        <v>1700</v>
      </c>
      <c r="C15993" s="752">
        <v>7270</v>
      </c>
      <c r="D15993" s="343" t="s">
        <v>1973</v>
      </c>
      <c r="E15993" s="752" t="s">
        <v>450</v>
      </c>
      <c r="F15993" s="752" t="s">
        <v>1698</v>
      </c>
    </row>
    <row r="15994" spans="2:6" x14ac:dyDescent="0.35">
      <c r="B15994" s="752" t="s">
        <v>1700</v>
      </c>
      <c r="C15994" s="752">
        <v>7275</v>
      </c>
      <c r="D15994" s="343" t="s">
        <v>1972</v>
      </c>
      <c r="E15994" s="752" t="s">
        <v>450</v>
      </c>
      <c r="F15994" s="752" t="s">
        <v>1698</v>
      </c>
    </row>
    <row r="15995" spans="2:6" x14ac:dyDescent="0.35">
      <c r="B15995" s="752" t="s">
        <v>1700</v>
      </c>
      <c r="C15995" s="752">
        <v>7275</v>
      </c>
      <c r="D15995" s="343" t="s">
        <v>1971</v>
      </c>
      <c r="E15995" s="752" t="s">
        <v>450</v>
      </c>
      <c r="F15995" s="752" t="s">
        <v>1698</v>
      </c>
    </row>
    <row r="15996" spans="2:6" x14ac:dyDescent="0.35">
      <c r="B15996" s="752" t="s">
        <v>1700</v>
      </c>
      <c r="C15996" s="752">
        <v>7275</v>
      </c>
      <c r="D15996" s="343" t="s">
        <v>1970</v>
      </c>
      <c r="E15996" s="752" t="s">
        <v>450</v>
      </c>
      <c r="F15996" s="752" t="s">
        <v>1698</v>
      </c>
    </row>
    <row r="15997" spans="2:6" x14ac:dyDescent="0.35">
      <c r="B15997" s="752" t="s">
        <v>1700</v>
      </c>
      <c r="C15997" s="752">
        <v>7275</v>
      </c>
      <c r="D15997" s="343" t="s">
        <v>1969</v>
      </c>
      <c r="E15997" s="752" t="s">
        <v>450</v>
      </c>
      <c r="F15997" s="752" t="s">
        <v>1698</v>
      </c>
    </row>
    <row r="15998" spans="2:6" x14ac:dyDescent="0.35">
      <c r="B15998" s="752" t="s">
        <v>1700</v>
      </c>
      <c r="C15998" s="752">
        <v>7275</v>
      </c>
      <c r="D15998" s="343" t="s">
        <v>1968</v>
      </c>
      <c r="E15998" s="752" t="s">
        <v>450</v>
      </c>
      <c r="F15998" s="752" t="s">
        <v>1698</v>
      </c>
    </row>
    <row r="15999" spans="2:6" x14ac:dyDescent="0.35">
      <c r="B15999" s="752" t="s">
        <v>1700</v>
      </c>
      <c r="C15999" s="752">
        <v>7275</v>
      </c>
      <c r="D15999" s="343" t="s">
        <v>1967</v>
      </c>
      <c r="E15999" s="752" t="s">
        <v>450</v>
      </c>
      <c r="F15999" s="752" t="s">
        <v>1698</v>
      </c>
    </row>
    <row r="16000" spans="2:6" x14ac:dyDescent="0.35">
      <c r="B16000" s="752" t="s">
        <v>1700</v>
      </c>
      <c r="C16000" s="752">
        <v>7275</v>
      </c>
      <c r="D16000" s="343" t="s">
        <v>1966</v>
      </c>
      <c r="E16000" s="752" t="s">
        <v>450</v>
      </c>
      <c r="F16000" s="752" t="s">
        <v>1698</v>
      </c>
    </row>
    <row r="16001" spans="2:6" x14ac:dyDescent="0.35">
      <c r="B16001" s="752" t="s">
        <v>1700</v>
      </c>
      <c r="C16001" s="752">
        <v>7275</v>
      </c>
      <c r="D16001" s="343" t="s">
        <v>1965</v>
      </c>
      <c r="E16001" s="752" t="s">
        <v>450</v>
      </c>
      <c r="F16001" s="752" t="s">
        <v>1698</v>
      </c>
    </row>
    <row r="16002" spans="2:6" x14ac:dyDescent="0.35">
      <c r="B16002" s="752" t="s">
        <v>1700</v>
      </c>
      <c r="C16002" s="752">
        <v>7275</v>
      </c>
      <c r="D16002" s="343" t="s">
        <v>1964</v>
      </c>
      <c r="E16002" s="752" t="s">
        <v>450</v>
      </c>
      <c r="F16002" s="752" t="s">
        <v>1698</v>
      </c>
    </row>
    <row r="16003" spans="2:6" x14ac:dyDescent="0.35">
      <c r="B16003" s="752" t="s">
        <v>1700</v>
      </c>
      <c r="C16003" s="752">
        <v>7275</v>
      </c>
      <c r="D16003" s="343" t="s">
        <v>1963</v>
      </c>
      <c r="E16003" s="752" t="s">
        <v>450</v>
      </c>
      <c r="F16003" s="752" t="s">
        <v>1698</v>
      </c>
    </row>
    <row r="16004" spans="2:6" x14ac:dyDescent="0.35">
      <c r="B16004" s="752" t="s">
        <v>1700</v>
      </c>
      <c r="C16004" s="752">
        <v>7275</v>
      </c>
      <c r="D16004" s="343" t="s">
        <v>1962</v>
      </c>
      <c r="E16004" s="752" t="s">
        <v>450</v>
      </c>
      <c r="F16004" s="752" t="s">
        <v>1698</v>
      </c>
    </row>
    <row r="16005" spans="2:6" x14ac:dyDescent="0.35">
      <c r="B16005" s="752" t="s">
        <v>1700</v>
      </c>
      <c r="C16005" s="752">
        <v>7275</v>
      </c>
      <c r="D16005" s="343" t="s">
        <v>1961</v>
      </c>
      <c r="E16005" s="752" t="s">
        <v>450</v>
      </c>
      <c r="F16005" s="752" t="s">
        <v>1698</v>
      </c>
    </row>
    <row r="16006" spans="2:6" x14ac:dyDescent="0.35">
      <c r="B16006" s="752" t="s">
        <v>1700</v>
      </c>
      <c r="C16006" s="752">
        <v>7276</v>
      </c>
      <c r="D16006" s="343" t="s">
        <v>1960</v>
      </c>
      <c r="E16006" s="752" t="s">
        <v>450</v>
      </c>
      <c r="F16006" s="752" t="s">
        <v>1698</v>
      </c>
    </row>
    <row r="16007" spans="2:6" x14ac:dyDescent="0.35">
      <c r="B16007" s="752" t="s">
        <v>1700</v>
      </c>
      <c r="C16007" s="752">
        <v>7277</v>
      </c>
      <c r="D16007" s="343" t="s">
        <v>1959</v>
      </c>
      <c r="E16007" s="752" t="s">
        <v>450</v>
      </c>
      <c r="F16007" s="752" t="s">
        <v>212</v>
      </c>
    </row>
    <row r="16008" spans="2:6" x14ac:dyDescent="0.35">
      <c r="B16008" s="752" t="s">
        <v>1700</v>
      </c>
      <c r="C16008" s="752">
        <v>7277</v>
      </c>
      <c r="D16008" s="343" t="s">
        <v>1958</v>
      </c>
      <c r="E16008" s="752" t="s">
        <v>450</v>
      </c>
      <c r="F16008" s="752" t="s">
        <v>212</v>
      </c>
    </row>
    <row r="16009" spans="2:6" x14ac:dyDescent="0.35">
      <c r="B16009" s="752" t="s">
        <v>1700</v>
      </c>
      <c r="C16009" s="752">
        <v>7277</v>
      </c>
      <c r="D16009" s="343" t="s">
        <v>1957</v>
      </c>
      <c r="E16009" s="752" t="s">
        <v>450</v>
      </c>
      <c r="F16009" s="752" t="s">
        <v>212</v>
      </c>
    </row>
    <row r="16010" spans="2:6" x14ac:dyDescent="0.35">
      <c r="B16010" s="752" t="s">
        <v>1700</v>
      </c>
      <c r="C16010" s="752">
        <v>7277</v>
      </c>
      <c r="D16010" s="343" t="s">
        <v>1956</v>
      </c>
      <c r="E16010" s="752" t="s">
        <v>450</v>
      </c>
      <c r="F16010" s="752" t="s">
        <v>212</v>
      </c>
    </row>
    <row r="16011" spans="2:6" x14ac:dyDescent="0.35">
      <c r="B16011" s="752" t="s">
        <v>1700</v>
      </c>
      <c r="C16011" s="752">
        <v>7290</v>
      </c>
      <c r="D16011" s="343" t="s">
        <v>1955</v>
      </c>
      <c r="E16011" s="752" t="s">
        <v>450</v>
      </c>
      <c r="F16011" s="752" t="s">
        <v>1711</v>
      </c>
    </row>
    <row r="16012" spans="2:6" x14ac:dyDescent="0.35">
      <c r="B16012" s="752" t="s">
        <v>1700</v>
      </c>
      <c r="C16012" s="752">
        <v>7291</v>
      </c>
      <c r="D16012" s="343" t="s">
        <v>1954</v>
      </c>
      <c r="E16012" s="752" t="s">
        <v>450</v>
      </c>
      <c r="F16012" s="752" t="s">
        <v>1698</v>
      </c>
    </row>
    <row r="16013" spans="2:6" x14ac:dyDescent="0.35">
      <c r="B16013" s="752" t="s">
        <v>1700</v>
      </c>
      <c r="C16013" s="752">
        <v>7292</v>
      </c>
      <c r="D16013" s="343" t="s">
        <v>1953</v>
      </c>
      <c r="E16013" s="752" t="s">
        <v>450</v>
      </c>
      <c r="F16013" s="752" t="s">
        <v>1698</v>
      </c>
    </row>
    <row r="16014" spans="2:6" x14ac:dyDescent="0.35">
      <c r="B16014" s="752" t="s">
        <v>1700</v>
      </c>
      <c r="C16014" s="752">
        <v>7292</v>
      </c>
      <c r="D16014" s="343" t="s">
        <v>1952</v>
      </c>
      <c r="E16014" s="752" t="s">
        <v>450</v>
      </c>
      <c r="F16014" s="752" t="s">
        <v>1698</v>
      </c>
    </row>
    <row r="16015" spans="2:6" x14ac:dyDescent="0.35">
      <c r="B16015" s="752" t="s">
        <v>1700</v>
      </c>
      <c r="C16015" s="752">
        <v>7292</v>
      </c>
      <c r="D16015" s="343" t="s">
        <v>1951</v>
      </c>
      <c r="E16015" s="752" t="s">
        <v>450</v>
      </c>
      <c r="F16015" s="752" t="s">
        <v>1698</v>
      </c>
    </row>
    <row r="16016" spans="2:6" x14ac:dyDescent="0.35">
      <c r="B16016" s="752" t="s">
        <v>1700</v>
      </c>
      <c r="C16016" s="752">
        <v>7292</v>
      </c>
      <c r="D16016" s="343" t="s">
        <v>1950</v>
      </c>
      <c r="E16016" s="752" t="s">
        <v>450</v>
      </c>
      <c r="F16016" s="752" t="s">
        <v>1698</v>
      </c>
    </row>
    <row r="16017" spans="2:6" x14ac:dyDescent="0.35">
      <c r="B16017" s="752" t="s">
        <v>1700</v>
      </c>
      <c r="C16017" s="752">
        <v>7292</v>
      </c>
      <c r="D16017" s="343" t="s">
        <v>1949</v>
      </c>
      <c r="E16017" s="752" t="s">
        <v>450</v>
      </c>
      <c r="F16017" s="752" t="s">
        <v>1698</v>
      </c>
    </row>
    <row r="16018" spans="2:6" x14ac:dyDescent="0.35">
      <c r="B16018" s="752" t="s">
        <v>1700</v>
      </c>
      <c r="C16018" s="752">
        <v>7300</v>
      </c>
      <c r="D16018" s="343" t="s">
        <v>1948</v>
      </c>
      <c r="E16018" s="752" t="s">
        <v>450</v>
      </c>
      <c r="F16018" s="752" t="s">
        <v>1711</v>
      </c>
    </row>
    <row r="16019" spans="2:6" x14ac:dyDescent="0.35">
      <c r="B16019" s="752" t="s">
        <v>1700</v>
      </c>
      <c r="C16019" s="752">
        <v>7300</v>
      </c>
      <c r="D16019" s="343" t="s">
        <v>1947</v>
      </c>
      <c r="E16019" s="752" t="s">
        <v>450</v>
      </c>
      <c r="F16019" s="752" t="s">
        <v>1711</v>
      </c>
    </row>
    <row r="16020" spans="2:6" x14ac:dyDescent="0.35">
      <c r="B16020" s="752" t="s">
        <v>1700</v>
      </c>
      <c r="C16020" s="752">
        <v>7300</v>
      </c>
      <c r="D16020" s="343" t="s">
        <v>1946</v>
      </c>
      <c r="E16020" s="752" t="s">
        <v>450</v>
      </c>
      <c r="F16020" s="752" t="s">
        <v>1711</v>
      </c>
    </row>
    <row r="16021" spans="2:6" x14ac:dyDescent="0.35">
      <c r="B16021" s="752" t="s">
        <v>1700</v>
      </c>
      <c r="C16021" s="752">
        <v>7301</v>
      </c>
      <c r="D16021" s="343" t="s">
        <v>1945</v>
      </c>
      <c r="E16021" s="752" t="s">
        <v>450</v>
      </c>
      <c r="F16021" s="752" t="s">
        <v>1698</v>
      </c>
    </row>
    <row r="16022" spans="2:6" x14ac:dyDescent="0.35">
      <c r="B16022" s="752" t="s">
        <v>1700</v>
      </c>
      <c r="C16022" s="752">
        <v>7301</v>
      </c>
      <c r="D16022" s="343" t="s">
        <v>1944</v>
      </c>
      <c r="E16022" s="752" t="s">
        <v>450</v>
      </c>
      <c r="F16022" s="752" t="s">
        <v>1698</v>
      </c>
    </row>
    <row r="16023" spans="2:6" x14ac:dyDescent="0.35">
      <c r="B16023" s="752" t="s">
        <v>1700</v>
      </c>
      <c r="C16023" s="752">
        <v>7301</v>
      </c>
      <c r="D16023" s="343" t="s">
        <v>1943</v>
      </c>
      <c r="E16023" s="752" t="s">
        <v>450</v>
      </c>
      <c r="F16023" s="752" t="s">
        <v>1698</v>
      </c>
    </row>
    <row r="16024" spans="2:6" x14ac:dyDescent="0.35">
      <c r="B16024" s="752" t="s">
        <v>1700</v>
      </c>
      <c r="C16024" s="752">
        <v>7301</v>
      </c>
      <c r="D16024" s="343" t="s">
        <v>1942</v>
      </c>
      <c r="E16024" s="752" t="s">
        <v>450</v>
      </c>
      <c r="F16024" s="752" t="s">
        <v>1711</v>
      </c>
    </row>
    <row r="16025" spans="2:6" x14ac:dyDescent="0.35">
      <c r="B16025" s="752" t="s">
        <v>1700</v>
      </c>
      <c r="C16025" s="752">
        <v>7301</v>
      </c>
      <c r="D16025" s="343" t="s">
        <v>1941</v>
      </c>
      <c r="E16025" s="752" t="s">
        <v>450</v>
      </c>
      <c r="F16025" s="752" t="s">
        <v>1698</v>
      </c>
    </row>
    <row r="16026" spans="2:6" x14ac:dyDescent="0.35">
      <c r="B16026" s="752" t="s">
        <v>1700</v>
      </c>
      <c r="C16026" s="752">
        <v>7302</v>
      </c>
      <c r="D16026" s="343" t="s">
        <v>1940</v>
      </c>
      <c r="E16026" s="752" t="s">
        <v>450</v>
      </c>
      <c r="F16026" s="752" t="s">
        <v>1698</v>
      </c>
    </row>
    <row r="16027" spans="2:6" x14ac:dyDescent="0.35">
      <c r="B16027" s="752" t="s">
        <v>1700</v>
      </c>
      <c r="C16027" s="752">
        <v>7302</v>
      </c>
      <c r="D16027" s="343" t="s">
        <v>1939</v>
      </c>
      <c r="E16027" s="752" t="s">
        <v>450</v>
      </c>
      <c r="F16027" s="752" t="s">
        <v>1698</v>
      </c>
    </row>
    <row r="16028" spans="2:6" x14ac:dyDescent="0.35">
      <c r="B16028" s="752" t="s">
        <v>1700</v>
      </c>
      <c r="C16028" s="752">
        <v>7302</v>
      </c>
      <c r="D16028" s="343" t="s">
        <v>1938</v>
      </c>
      <c r="E16028" s="752" t="s">
        <v>450</v>
      </c>
      <c r="F16028" s="752" t="s">
        <v>1698</v>
      </c>
    </row>
    <row r="16029" spans="2:6" x14ac:dyDescent="0.35">
      <c r="B16029" s="752" t="s">
        <v>1700</v>
      </c>
      <c r="C16029" s="752">
        <v>7303</v>
      </c>
      <c r="D16029" s="343" t="s">
        <v>1937</v>
      </c>
      <c r="E16029" s="752" t="s">
        <v>450</v>
      </c>
      <c r="F16029" s="752" t="s">
        <v>1698</v>
      </c>
    </row>
    <row r="16030" spans="2:6" x14ac:dyDescent="0.35">
      <c r="B16030" s="752" t="s">
        <v>1700</v>
      </c>
      <c r="C16030" s="752">
        <v>7303</v>
      </c>
      <c r="D16030" s="343" t="s">
        <v>1936</v>
      </c>
      <c r="E16030" s="752" t="s">
        <v>450</v>
      </c>
      <c r="F16030" s="752" t="s">
        <v>1698</v>
      </c>
    </row>
    <row r="16031" spans="2:6" x14ac:dyDescent="0.35">
      <c r="B16031" s="752" t="s">
        <v>1700</v>
      </c>
      <c r="C16031" s="752">
        <v>7303</v>
      </c>
      <c r="D16031" s="343" t="s">
        <v>1935</v>
      </c>
      <c r="E16031" s="752" t="s">
        <v>450</v>
      </c>
      <c r="F16031" s="752" t="s">
        <v>1698</v>
      </c>
    </row>
    <row r="16032" spans="2:6" x14ac:dyDescent="0.35">
      <c r="B16032" s="752" t="s">
        <v>1700</v>
      </c>
      <c r="C16032" s="752">
        <v>7303</v>
      </c>
      <c r="D16032" s="343" t="s">
        <v>1934</v>
      </c>
      <c r="E16032" s="752" t="s">
        <v>450</v>
      </c>
      <c r="F16032" s="752" t="s">
        <v>1698</v>
      </c>
    </row>
    <row r="16033" spans="2:6" x14ac:dyDescent="0.35">
      <c r="B16033" s="752" t="s">
        <v>1700</v>
      </c>
      <c r="C16033" s="752">
        <v>7303</v>
      </c>
      <c r="D16033" s="343" t="s">
        <v>1933</v>
      </c>
      <c r="E16033" s="752" t="s">
        <v>450</v>
      </c>
      <c r="F16033" s="752" t="s">
        <v>1698</v>
      </c>
    </row>
    <row r="16034" spans="2:6" x14ac:dyDescent="0.35">
      <c r="B16034" s="752" t="s">
        <v>1700</v>
      </c>
      <c r="C16034" s="752">
        <v>7303</v>
      </c>
      <c r="D16034" s="343" t="s">
        <v>1932</v>
      </c>
      <c r="E16034" s="752" t="s">
        <v>450</v>
      </c>
      <c r="F16034" s="752" t="s">
        <v>1711</v>
      </c>
    </row>
    <row r="16035" spans="2:6" x14ac:dyDescent="0.35">
      <c r="B16035" s="752" t="s">
        <v>1700</v>
      </c>
      <c r="C16035" s="752">
        <v>7303</v>
      </c>
      <c r="D16035" s="343" t="s">
        <v>1931</v>
      </c>
      <c r="E16035" s="752" t="s">
        <v>450</v>
      </c>
      <c r="F16035" s="752" t="s">
        <v>1698</v>
      </c>
    </row>
    <row r="16036" spans="2:6" x14ac:dyDescent="0.35">
      <c r="B16036" s="752" t="s">
        <v>1700</v>
      </c>
      <c r="C16036" s="752">
        <v>7304</v>
      </c>
      <c r="D16036" s="343" t="s">
        <v>1930</v>
      </c>
      <c r="E16036" s="752" t="s">
        <v>450</v>
      </c>
      <c r="F16036" s="752" t="s">
        <v>1698</v>
      </c>
    </row>
    <row r="16037" spans="2:6" x14ac:dyDescent="0.35">
      <c r="B16037" s="752" t="s">
        <v>1700</v>
      </c>
      <c r="C16037" s="752">
        <v>7304</v>
      </c>
      <c r="D16037" s="343" t="s">
        <v>1929</v>
      </c>
      <c r="E16037" s="752" t="s">
        <v>450</v>
      </c>
      <c r="F16037" s="752" t="s">
        <v>1698</v>
      </c>
    </row>
    <row r="16038" spans="2:6" x14ac:dyDescent="0.35">
      <c r="B16038" s="752" t="s">
        <v>1700</v>
      </c>
      <c r="C16038" s="752">
        <v>7304</v>
      </c>
      <c r="D16038" s="343" t="s">
        <v>1928</v>
      </c>
      <c r="E16038" s="752" t="s">
        <v>450</v>
      </c>
      <c r="F16038" s="752" t="s">
        <v>1698</v>
      </c>
    </row>
    <row r="16039" spans="2:6" x14ac:dyDescent="0.35">
      <c r="B16039" s="752" t="s">
        <v>1700</v>
      </c>
      <c r="C16039" s="752">
        <v>7304</v>
      </c>
      <c r="D16039" s="343" t="s">
        <v>1927</v>
      </c>
      <c r="E16039" s="752" t="s">
        <v>450</v>
      </c>
      <c r="F16039" s="752" t="s">
        <v>1698</v>
      </c>
    </row>
    <row r="16040" spans="2:6" x14ac:dyDescent="0.35">
      <c r="B16040" s="752" t="s">
        <v>1700</v>
      </c>
      <c r="C16040" s="752">
        <v>7304</v>
      </c>
      <c r="D16040" s="343" t="s">
        <v>1926</v>
      </c>
      <c r="E16040" s="752" t="s">
        <v>450</v>
      </c>
      <c r="F16040" s="752" t="s">
        <v>1698</v>
      </c>
    </row>
    <row r="16041" spans="2:6" x14ac:dyDescent="0.35">
      <c r="B16041" s="752" t="s">
        <v>1700</v>
      </c>
      <c r="C16041" s="752">
        <v>7304</v>
      </c>
      <c r="D16041" s="343" t="s">
        <v>1925</v>
      </c>
      <c r="E16041" s="752" t="s">
        <v>450</v>
      </c>
      <c r="F16041" s="752" t="s">
        <v>1698</v>
      </c>
    </row>
    <row r="16042" spans="2:6" x14ac:dyDescent="0.35">
      <c r="B16042" s="752" t="s">
        <v>1700</v>
      </c>
      <c r="C16042" s="752">
        <v>7304</v>
      </c>
      <c r="D16042" s="343" t="s">
        <v>1924</v>
      </c>
      <c r="E16042" s="752" t="s">
        <v>450</v>
      </c>
      <c r="F16042" s="752" t="s">
        <v>1711</v>
      </c>
    </row>
    <row r="16043" spans="2:6" x14ac:dyDescent="0.35">
      <c r="B16043" s="752" t="s">
        <v>1700</v>
      </c>
      <c r="C16043" s="752">
        <v>7304</v>
      </c>
      <c r="D16043" s="343" t="s">
        <v>1923</v>
      </c>
      <c r="E16043" s="752" t="s">
        <v>450</v>
      </c>
      <c r="F16043" s="752" t="s">
        <v>1698</v>
      </c>
    </row>
    <row r="16044" spans="2:6" x14ac:dyDescent="0.35">
      <c r="B16044" s="752" t="s">
        <v>1700</v>
      </c>
      <c r="C16044" s="752">
        <v>7304</v>
      </c>
      <c r="D16044" s="343" t="s">
        <v>1922</v>
      </c>
      <c r="E16044" s="752" t="s">
        <v>450</v>
      </c>
      <c r="F16044" s="752" t="s">
        <v>1698</v>
      </c>
    </row>
    <row r="16045" spans="2:6" x14ac:dyDescent="0.35">
      <c r="B16045" s="752" t="s">
        <v>1700</v>
      </c>
      <c r="C16045" s="752">
        <v>7304</v>
      </c>
      <c r="D16045" s="343" t="s">
        <v>1921</v>
      </c>
      <c r="E16045" s="752" t="s">
        <v>450</v>
      </c>
      <c r="F16045" s="752" t="s">
        <v>1698</v>
      </c>
    </row>
    <row r="16046" spans="2:6" x14ac:dyDescent="0.35">
      <c r="B16046" s="752" t="s">
        <v>1700</v>
      </c>
      <c r="C16046" s="752">
        <v>7304</v>
      </c>
      <c r="D16046" s="343" t="s">
        <v>1920</v>
      </c>
      <c r="E16046" s="752" t="s">
        <v>450</v>
      </c>
      <c r="F16046" s="752" t="s">
        <v>1698</v>
      </c>
    </row>
    <row r="16047" spans="2:6" x14ac:dyDescent="0.35">
      <c r="B16047" s="752" t="s">
        <v>1700</v>
      </c>
      <c r="C16047" s="752">
        <v>7304</v>
      </c>
      <c r="D16047" s="343" t="s">
        <v>1919</v>
      </c>
      <c r="E16047" s="752" t="s">
        <v>450</v>
      </c>
      <c r="F16047" s="752" t="s">
        <v>1698</v>
      </c>
    </row>
    <row r="16048" spans="2:6" x14ac:dyDescent="0.35">
      <c r="B16048" s="752" t="s">
        <v>1700</v>
      </c>
      <c r="C16048" s="752">
        <v>7304</v>
      </c>
      <c r="D16048" s="343" t="s">
        <v>1918</v>
      </c>
      <c r="E16048" s="752" t="s">
        <v>450</v>
      </c>
      <c r="F16048" s="752" t="s">
        <v>1698</v>
      </c>
    </row>
    <row r="16049" spans="2:6" x14ac:dyDescent="0.35">
      <c r="B16049" s="752" t="s">
        <v>1700</v>
      </c>
      <c r="C16049" s="752">
        <v>7304</v>
      </c>
      <c r="D16049" s="343" t="s">
        <v>1917</v>
      </c>
      <c r="E16049" s="752" t="s">
        <v>450</v>
      </c>
      <c r="F16049" s="752" t="s">
        <v>1698</v>
      </c>
    </row>
    <row r="16050" spans="2:6" x14ac:dyDescent="0.35">
      <c r="B16050" s="752" t="s">
        <v>1700</v>
      </c>
      <c r="C16050" s="752">
        <v>7304</v>
      </c>
      <c r="D16050" s="343" t="s">
        <v>1916</v>
      </c>
      <c r="E16050" s="752" t="s">
        <v>450</v>
      </c>
      <c r="F16050" s="752" t="s">
        <v>1698</v>
      </c>
    </row>
    <row r="16051" spans="2:6" x14ac:dyDescent="0.35">
      <c r="B16051" s="752" t="s">
        <v>1700</v>
      </c>
      <c r="C16051" s="752">
        <v>7304</v>
      </c>
      <c r="D16051" s="343" t="s">
        <v>1915</v>
      </c>
      <c r="E16051" s="752" t="s">
        <v>450</v>
      </c>
      <c r="F16051" s="752" t="s">
        <v>1698</v>
      </c>
    </row>
    <row r="16052" spans="2:6" x14ac:dyDescent="0.35">
      <c r="B16052" s="752" t="s">
        <v>1700</v>
      </c>
      <c r="C16052" s="752">
        <v>7304</v>
      </c>
      <c r="D16052" s="343" t="s">
        <v>1914</v>
      </c>
      <c r="E16052" s="752" t="s">
        <v>450</v>
      </c>
      <c r="F16052" s="752" t="s">
        <v>1698</v>
      </c>
    </row>
    <row r="16053" spans="2:6" x14ac:dyDescent="0.35">
      <c r="B16053" s="752" t="s">
        <v>1700</v>
      </c>
      <c r="C16053" s="752">
        <v>7304</v>
      </c>
      <c r="D16053" s="343" t="s">
        <v>1913</v>
      </c>
      <c r="E16053" s="752" t="s">
        <v>450</v>
      </c>
      <c r="F16053" s="752" t="s">
        <v>1698</v>
      </c>
    </row>
    <row r="16054" spans="2:6" x14ac:dyDescent="0.35">
      <c r="B16054" s="752" t="s">
        <v>1700</v>
      </c>
      <c r="C16054" s="752">
        <v>7304</v>
      </c>
      <c r="D16054" s="343" t="s">
        <v>1912</v>
      </c>
      <c r="E16054" s="752" t="s">
        <v>450</v>
      </c>
      <c r="F16054" s="752" t="s">
        <v>1698</v>
      </c>
    </row>
    <row r="16055" spans="2:6" x14ac:dyDescent="0.35">
      <c r="B16055" s="752" t="s">
        <v>1700</v>
      </c>
      <c r="C16055" s="752">
        <v>7304</v>
      </c>
      <c r="D16055" s="343" t="s">
        <v>1911</v>
      </c>
      <c r="E16055" s="752" t="s">
        <v>450</v>
      </c>
      <c r="F16055" s="752" t="s">
        <v>1698</v>
      </c>
    </row>
    <row r="16056" spans="2:6" x14ac:dyDescent="0.35">
      <c r="B16056" s="752" t="s">
        <v>1700</v>
      </c>
      <c r="C16056" s="752">
        <v>7304</v>
      </c>
      <c r="D16056" s="343" t="s">
        <v>1910</v>
      </c>
      <c r="E16056" s="752" t="s">
        <v>450</v>
      </c>
      <c r="F16056" s="752" t="s">
        <v>1698</v>
      </c>
    </row>
    <row r="16057" spans="2:6" x14ac:dyDescent="0.35">
      <c r="B16057" s="752" t="s">
        <v>1700</v>
      </c>
      <c r="C16057" s="752">
        <v>7304</v>
      </c>
      <c r="D16057" s="343" t="s">
        <v>1909</v>
      </c>
      <c r="E16057" s="752" t="s">
        <v>450</v>
      </c>
      <c r="F16057" s="752" t="s">
        <v>1698</v>
      </c>
    </row>
    <row r="16058" spans="2:6" x14ac:dyDescent="0.35">
      <c r="B16058" s="752" t="s">
        <v>1700</v>
      </c>
      <c r="C16058" s="752">
        <v>7304</v>
      </c>
      <c r="D16058" s="343" t="s">
        <v>1908</v>
      </c>
      <c r="E16058" s="752" t="s">
        <v>450</v>
      </c>
      <c r="F16058" s="752" t="s">
        <v>1698</v>
      </c>
    </row>
    <row r="16059" spans="2:6" x14ac:dyDescent="0.35">
      <c r="B16059" s="752" t="s">
        <v>1700</v>
      </c>
      <c r="C16059" s="752">
        <v>7304</v>
      </c>
      <c r="D16059" s="343" t="s">
        <v>1907</v>
      </c>
      <c r="E16059" s="752" t="s">
        <v>450</v>
      </c>
      <c r="F16059" s="752" t="s">
        <v>1698</v>
      </c>
    </row>
    <row r="16060" spans="2:6" x14ac:dyDescent="0.35">
      <c r="B16060" s="752" t="s">
        <v>1700</v>
      </c>
      <c r="C16060" s="752">
        <v>7304</v>
      </c>
      <c r="D16060" s="343" t="s">
        <v>1906</v>
      </c>
      <c r="E16060" s="752" t="s">
        <v>450</v>
      </c>
      <c r="F16060" s="752" t="s">
        <v>1698</v>
      </c>
    </row>
    <row r="16061" spans="2:6" x14ac:dyDescent="0.35">
      <c r="B16061" s="752" t="s">
        <v>1700</v>
      </c>
      <c r="C16061" s="752">
        <v>7304</v>
      </c>
      <c r="D16061" s="343" t="s">
        <v>1905</v>
      </c>
      <c r="E16061" s="752" t="s">
        <v>450</v>
      </c>
      <c r="F16061" s="752" t="s">
        <v>1698</v>
      </c>
    </row>
    <row r="16062" spans="2:6" x14ac:dyDescent="0.35">
      <c r="B16062" s="752" t="s">
        <v>1700</v>
      </c>
      <c r="C16062" s="752">
        <v>7304</v>
      </c>
      <c r="D16062" s="343" t="s">
        <v>1904</v>
      </c>
      <c r="E16062" s="752" t="s">
        <v>450</v>
      </c>
      <c r="F16062" s="752" t="s">
        <v>1698</v>
      </c>
    </row>
    <row r="16063" spans="2:6" x14ac:dyDescent="0.35">
      <c r="B16063" s="752" t="s">
        <v>1700</v>
      </c>
      <c r="C16063" s="752">
        <v>7304</v>
      </c>
      <c r="D16063" s="343" t="s">
        <v>1903</v>
      </c>
      <c r="E16063" s="752" t="s">
        <v>450</v>
      </c>
      <c r="F16063" s="752" t="s">
        <v>1698</v>
      </c>
    </row>
    <row r="16064" spans="2:6" x14ac:dyDescent="0.35">
      <c r="B16064" s="752" t="s">
        <v>1700</v>
      </c>
      <c r="C16064" s="752">
        <v>7304</v>
      </c>
      <c r="D16064" s="343" t="s">
        <v>1902</v>
      </c>
      <c r="E16064" s="752" t="s">
        <v>450</v>
      </c>
      <c r="F16064" s="752" t="s">
        <v>1698</v>
      </c>
    </row>
    <row r="16065" spans="2:6" x14ac:dyDescent="0.35">
      <c r="B16065" s="752" t="s">
        <v>1700</v>
      </c>
      <c r="C16065" s="752">
        <v>7304</v>
      </c>
      <c r="D16065" s="343" t="s">
        <v>1901</v>
      </c>
      <c r="E16065" s="752" t="s">
        <v>450</v>
      </c>
      <c r="F16065" s="752" t="s">
        <v>1698</v>
      </c>
    </row>
    <row r="16066" spans="2:6" x14ac:dyDescent="0.35">
      <c r="B16066" s="752" t="s">
        <v>1700</v>
      </c>
      <c r="C16066" s="752">
        <v>7305</v>
      </c>
      <c r="D16066" s="343" t="s">
        <v>1900</v>
      </c>
      <c r="E16066" s="752" t="s">
        <v>450</v>
      </c>
      <c r="F16066" s="752" t="s">
        <v>1698</v>
      </c>
    </row>
    <row r="16067" spans="2:6" x14ac:dyDescent="0.35">
      <c r="B16067" s="752" t="s">
        <v>1700</v>
      </c>
      <c r="C16067" s="752">
        <v>7305</v>
      </c>
      <c r="D16067" s="343" t="s">
        <v>1899</v>
      </c>
      <c r="E16067" s="752" t="s">
        <v>450</v>
      </c>
      <c r="F16067" s="752" t="s">
        <v>1698</v>
      </c>
    </row>
    <row r="16068" spans="2:6" x14ac:dyDescent="0.35">
      <c r="B16068" s="752" t="s">
        <v>1700</v>
      </c>
      <c r="C16068" s="752">
        <v>7305</v>
      </c>
      <c r="D16068" s="343" t="s">
        <v>1898</v>
      </c>
      <c r="E16068" s="752" t="s">
        <v>450</v>
      </c>
      <c r="F16068" s="752" t="s">
        <v>1698</v>
      </c>
    </row>
    <row r="16069" spans="2:6" x14ac:dyDescent="0.35">
      <c r="B16069" s="752" t="s">
        <v>1700</v>
      </c>
      <c r="C16069" s="752">
        <v>7306</v>
      </c>
      <c r="D16069" s="343" t="s">
        <v>1897</v>
      </c>
      <c r="E16069" s="752" t="s">
        <v>450</v>
      </c>
      <c r="F16069" s="752" t="s">
        <v>1698</v>
      </c>
    </row>
    <row r="16070" spans="2:6" x14ac:dyDescent="0.35">
      <c r="B16070" s="752" t="s">
        <v>1700</v>
      </c>
      <c r="C16070" s="752">
        <v>7306</v>
      </c>
      <c r="D16070" s="343" t="s">
        <v>1896</v>
      </c>
      <c r="E16070" s="752" t="s">
        <v>450</v>
      </c>
      <c r="F16070" s="752" t="s">
        <v>1698</v>
      </c>
    </row>
    <row r="16071" spans="2:6" x14ac:dyDescent="0.35">
      <c r="B16071" s="752" t="s">
        <v>1700</v>
      </c>
      <c r="C16071" s="752">
        <v>7306</v>
      </c>
      <c r="D16071" s="343" t="s">
        <v>1895</v>
      </c>
      <c r="E16071" s="752" t="s">
        <v>450</v>
      </c>
      <c r="F16071" s="752" t="s">
        <v>1698</v>
      </c>
    </row>
    <row r="16072" spans="2:6" x14ac:dyDescent="0.35">
      <c r="B16072" s="752" t="s">
        <v>1700</v>
      </c>
      <c r="C16072" s="752">
        <v>7306</v>
      </c>
      <c r="D16072" s="343" t="s">
        <v>1894</v>
      </c>
      <c r="E16072" s="752" t="s">
        <v>450</v>
      </c>
      <c r="F16072" s="752" t="s">
        <v>1698</v>
      </c>
    </row>
    <row r="16073" spans="2:6" x14ac:dyDescent="0.35">
      <c r="B16073" s="752" t="s">
        <v>1700</v>
      </c>
      <c r="C16073" s="752">
        <v>7306</v>
      </c>
      <c r="D16073" s="343" t="s">
        <v>1893</v>
      </c>
      <c r="E16073" s="752" t="s">
        <v>450</v>
      </c>
      <c r="F16073" s="752" t="s">
        <v>1698</v>
      </c>
    </row>
    <row r="16074" spans="2:6" x14ac:dyDescent="0.35">
      <c r="B16074" s="752" t="s">
        <v>1700</v>
      </c>
      <c r="C16074" s="752">
        <v>7306</v>
      </c>
      <c r="D16074" s="343" t="s">
        <v>1892</v>
      </c>
      <c r="E16074" s="752" t="s">
        <v>450</v>
      </c>
      <c r="F16074" s="752" t="s">
        <v>1698</v>
      </c>
    </row>
    <row r="16075" spans="2:6" x14ac:dyDescent="0.35">
      <c r="B16075" s="752" t="s">
        <v>1700</v>
      </c>
      <c r="C16075" s="752">
        <v>7306</v>
      </c>
      <c r="D16075" s="343" t="s">
        <v>1891</v>
      </c>
      <c r="E16075" s="752" t="s">
        <v>450</v>
      </c>
      <c r="F16075" s="752" t="s">
        <v>1698</v>
      </c>
    </row>
    <row r="16076" spans="2:6" x14ac:dyDescent="0.35">
      <c r="B16076" s="752" t="s">
        <v>1700</v>
      </c>
      <c r="C16076" s="752">
        <v>7306</v>
      </c>
      <c r="D16076" s="343" t="s">
        <v>1890</v>
      </c>
      <c r="E16076" s="752" t="s">
        <v>450</v>
      </c>
      <c r="F16076" s="752" t="s">
        <v>1698</v>
      </c>
    </row>
    <row r="16077" spans="2:6" x14ac:dyDescent="0.35">
      <c r="B16077" s="752" t="s">
        <v>1700</v>
      </c>
      <c r="C16077" s="752">
        <v>7306</v>
      </c>
      <c r="D16077" s="343" t="s">
        <v>1889</v>
      </c>
      <c r="E16077" s="752" t="s">
        <v>450</v>
      </c>
      <c r="F16077" s="752" t="s">
        <v>1698</v>
      </c>
    </row>
    <row r="16078" spans="2:6" x14ac:dyDescent="0.35">
      <c r="B16078" s="752" t="s">
        <v>1700</v>
      </c>
      <c r="C16078" s="752">
        <v>7306</v>
      </c>
      <c r="D16078" s="343" t="s">
        <v>1888</v>
      </c>
      <c r="E16078" s="752" t="s">
        <v>450</v>
      </c>
      <c r="F16078" s="752" t="s">
        <v>1698</v>
      </c>
    </row>
    <row r="16079" spans="2:6" x14ac:dyDescent="0.35">
      <c r="B16079" s="752" t="s">
        <v>1700</v>
      </c>
      <c r="C16079" s="752">
        <v>7306</v>
      </c>
      <c r="D16079" s="343" t="s">
        <v>1887</v>
      </c>
      <c r="E16079" s="752" t="s">
        <v>450</v>
      </c>
      <c r="F16079" s="752" t="s">
        <v>1698</v>
      </c>
    </row>
    <row r="16080" spans="2:6" x14ac:dyDescent="0.35">
      <c r="B16080" s="752" t="s">
        <v>1700</v>
      </c>
      <c r="C16080" s="752">
        <v>7306</v>
      </c>
      <c r="D16080" s="343" t="s">
        <v>1886</v>
      </c>
      <c r="E16080" s="752" t="s">
        <v>450</v>
      </c>
      <c r="F16080" s="752" t="s">
        <v>1698</v>
      </c>
    </row>
    <row r="16081" spans="2:6" x14ac:dyDescent="0.35">
      <c r="B16081" s="752" t="s">
        <v>1700</v>
      </c>
      <c r="C16081" s="752">
        <v>7306</v>
      </c>
      <c r="D16081" s="343" t="s">
        <v>1885</v>
      </c>
      <c r="E16081" s="752" t="s">
        <v>450</v>
      </c>
      <c r="F16081" s="752" t="s">
        <v>1698</v>
      </c>
    </row>
    <row r="16082" spans="2:6" x14ac:dyDescent="0.35">
      <c r="B16082" s="752" t="s">
        <v>1700</v>
      </c>
      <c r="C16082" s="752">
        <v>7306</v>
      </c>
      <c r="D16082" s="343" t="s">
        <v>1884</v>
      </c>
      <c r="E16082" s="752" t="s">
        <v>450</v>
      </c>
      <c r="F16082" s="752" t="s">
        <v>1698</v>
      </c>
    </row>
    <row r="16083" spans="2:6" x14ac:dyDescent="0.35">
      <c r="B16083" s="752" t="s">
        <v>1700</v>
      </c>
      <c r="C16083" s="752">
        <v>7306</v>
      </c>
      <c r="D16083" s="343" t="s">
        <v>1883</v>
      </c>
      <c r="E16083" s="752" t="s">
        <v>450</v>
      </c>
      <c r="F16083" s="752" t="s">
        <v>1698</v>
      </c>
    </row>
    <row r="16084" spans="2:6" x14ac:dyDescent="0.35">
      <c r="B16084" s="752" t="s">
        <v>1700</v>
      </c>
      <c r="C16084" s="752">
        <v>7306</v>
      </c>
      <c r="D16084" s="343" t="s">
        <v>1882</v>
      </c>
      <c r="E16084" s="752" t="s">
        <v>450</v>
      </c>
      <c r="F16084" s="752" t="s">
        <v>1698</v>
      </c>
    </row>
    <row r="16085" spans="2:6" x14ac:dyDescent="0.35">
      <c r="B16085" s="752" t="s">
        <v>1700</v>
      </c>
      <c r="C16085" s="752">
        <v>7306</v>
      </c>
      <c r="D16085" s="343" t="s">
        <v>1881</v>
      </c>
      <c r="E16085" s="752" t="s">
        <v>450</v>
      </c>
      <c r="F16085" s="752" t="s">
        <v>1698</v>
      </c>
    </row>
    <row r="16086" spans="2:6" x14ac:dyDescent="0.35">
      <c r="B16086" s="752" t="s">
        <v>1700</v>
      </c>
      <c r="C16086" s="752">
        <v>7306</v>
      </c>
      <c r="D16086" s="343" t="s">
        <v>1880</v>
      </c>
      <c r="E16086" s="752" t="s">
        <v>450</v>
      </c>
      <c r="F16086" s="752" t="s">
        <v>1698</v>
      </c>
    </row>
    <row r="16087" spans="2:6" x14ac:dyDescent="0.35">
      <c r="B16087" s="752" t="s">
        <v>1700</v>
      </c>
      <c r="C16087" s="752">
        <v>7306</v>
      </c>
      <c r="D16087" s="343" t="s">
        <v>1879</v>
      </c>
      <c r="E16087" s="752" t="s">
        <v>450</v>
      </c>
      <c r="F16087" s="752" t="s">
        <v>1698</v>
      </c>
    </row>
    <row r="16088" spans="2:6" x14ac:dyDescent="0.35">
      <c r="B16088" s="752" t="s">
        <v>1700</v>
      </c>
      <c r="C16088" s="752">
        <v>7306</v>
      </c>
      <c r="D16088" s="343" t="s">
        <v>1878</v>
      </c>
      <c r="E16088" s="752" t="s">
        <v>450</v>
      </c>
      <c r="F16088" s="752" t="s">
        <v>1698</v>
      </c>
    </row>
    <row r="16089" spans="2:6" x14ac:dyDescent="0.35">
      <c r="B16089" s="752" t="s">
        <v>1700</v>
      </c>
      <c r="C16089" s="752">
        <v>7306</v>
      </c>
      <c r="D16089" s="343" t="s">
        <v>1877</v>
      </c>
      <c r="E16089" s="752" t="s">
        <v>450</v>
      </c>
      <c r="F16089" s="752" t="s">
        <v>1698</v>
      </c>
    </row>
    <row r="16090" spans="2:6" x14ac:dyDescent="0.35">
      <c r="B16090" s="752" t="s">
        <v>1700</v>
      </c>
      <c r="C16090" s="752">
        <v>7307</v>
      </c>
      <c r="D16090" s="343" t="s">
        <v>1876</v>
      </c>
      <c r="E16090" s="752" t="s">
        <v>450</v>
      </c>
      <c r="F16090" s="752" t="s">
        <v>1698</v>
      </c>
    </row>
    <row r="16091" spans="2:6" x14ac:dyDescent="0.35">
      <c r="B16091" s="752" t="s">
        <v>1700</v>
      </c>
      <c r="C16091" s="752">
        <v>7307</v>
      </c>
      <c r="D16091" s="343" t="s">
        <v>1875</v>
      </c>
      <c r="E16091" s="752" t="s">
        <v>450</v>
      </c>
      <c r="F16091" s="752" t="s">
        <v>1698</v>
      </c>
    </row>
    <row r="16092" spans="2:6" x14ac:dyDescent="0.35">
      <c r="B16092" s="752" t="s">
        <v>1700</v>
      </c>
      <c r="C16092" s="752">
        <v>7307</v>
      </c>
      <c r="D16092" s="343" t="s">
        <v>1874</v>
      </c>
      <c r="E16092" s="752" t="s">
        <v>450</v>
      </c>
      <c r="F16092" s="752" t="s">
        <v>1698</v>
      </c>
    </row>
    <row r="16093" spans="2:6" x14ac:dyDescent="0.35">
      <c r="B16093" s="752" t="s">
        <v>1700</v>
      </c>
      <c r="C16093" s="752">
        <v>7307</v>
      </c>
      <c r="D16093" s="343" t="s">
        <v>1873</v>
      </c>
      <c r="E16093" s="752" t="s">
        <v>450</v>
      </c>
      <c r="F16093" s="752" t="s">
        <v>1711</v>
      </c>
    </row>
    <row r="16094" spans="2:6" x14ac:dyDescent="0.35">
      <c r="B16094" s="752" t="s">
        <v>1700</v>
      </c>
      <c r="C16094" s="752">
        <v>7307</v>
      </c>
      <c r="D16094" s="343" t="s">
        <v>1872</v>
      </c>
      <c r="E16094" s="752" t="s">
        <v>450</v>
      </c>
      <c r="F16094" s="752" t="s">
        <v>1698</v>
      </c>
    </row>
    <row r="16095" spans="2:6" x14ac:dyDescent="0.35">
      <c r="B16095" s="752" t="s">
        <v>1700</v>
      </c>
      <c r="C16095" s="752">
        <v>7307</v>
      </c>
      <c r="D16095" s="343" t="s">
        <v>1871</v>
      </c>
      <c r="E16095" s="752" t="s">
        <v>450</v>
      </c>
      <c r="F16095" s="752" t="s">
        <v>1698</v>
      </c>
    </row>
    <row r="16096" spans="2:6" x14ac:dyDescent="0.35">
      <c r="B16096" s="752" t="s">
        <v>1700</v>
      </c>
      <c r="C16096" s="752">
        <v>7307</v>
      </c>
      <c r="D16096" s="343" t="s">
        <v>1870</v>
      </c>
      <c r="E16096" s="752" t="s">
        <v>450</v>
      </c>
      <c r="F16096" s="752" t="s">
        <v>1711</v>
      </c>
    </row>
    <row r="16097" spans="2:6" x14ac:dyDescent="0.35">
      <c r="B16097" s="752" t="s">
        <v>1700</v>
      </c>
      <c r="C16097" s="752">
        <v>7307</v>
      </c>
      <c r="D16097" s="343" t="s">
        <v>1869</v>
      </c>
      <c r="E16097" s="752" t="s">
        <v>450</v>
      </c>
      <c r="F16097" s="752" t="s">
        <v>1698</v>
      </c>
    </row>
    <row r="16098" spans="2:6" x14ac:dyDescent="0.35">
      <c r="B16098" s="752" t="s">
        <v>1700</v>
      </c>
      <c r="C16098" s="752">
        <v>7307</v>
      </c>
      <c r="D16098" s="343" t="s">
        <v>1868</v>
      </c>
      <c r="E16098" s="752" t="s">
        <v>450</v>
      </c>
      <c r="F16098" s="752" t="s">
        <v>1711</v>
      </c>
    </row>
    <row r="16099" spans="2:6" x14ac:dyDescent="0.35">
      <c r="B16099" s="752" t="s">
        <v>1700</v>
      </c>
      <c r="C16099" s="752">
        <v>7307</v>
      </c>
      <c r="D16099" s="343" t="s">
        <v>1867</v>
      </c>
      <c r="E16099" s="752" t="s">
        <v>450</v>
      </c>
      <c r="F16099" s="752" t="s">
        <v>1698</v>
      </c>
    </row>
    <row r="16100" spans="2:6" x14ac:dyDescent="0.35">
      <c r="B16100" s="752" t="s">
        <v>1700</v>
      </c>
      <c r="C16100" s="752">
        <v>7307</v>
      </c>
      <c r="D16100" s="343" t="s">
        <v>1866</v>
      </c>
      <c r="E16100" s="752" t="s">
        <v>450</v>
      </c>
      <c r="F16100" s="752" t="s">
        <v>1698</v>
      </c>
    </row>
    <row r="16101" spans="2:6" x14ac:dyDescent="0.35">
      <c r="B16101" s="752" t="s">
        <v>1700</v>
      </c>
      <c r="C16101" s="752">
        <v>7307</v>
      </c>
      <c r="D16101" s="343" t="s">
        <v>1865</v>
      </c>
      <c r="E16101" s="752" t="s">
        <v>450</v>
      </c>
      <c r="F16101" s="752" t="s">
        <v>1698</v>
      </c>
    </row>
    <row r="16102" spans="2:6" x14ac:dyDescent="0.35">
      <c r="B16102" s="752" t="s">
        <v>1700</v>
      </c>
      <c r="C16102" s="752">
        <v>7310</v>
      </c>
      <c r="D16102" s="343" t="s">
        <v>1864</v>
      </c>
      <c r="E16102" s="752" t="s">
        <v>450</v>
      </c>
      <c r="F16102" s="752" t="s">
        <v>1711</v>
      </c>
    </row>
    <row r="16103" spans="2:6" x14ac:dyDescent="0.35">
      <c r="B16103" s="752" t="s">
        <v>1700</v>
      </c>
      <c r="C16103" s="752">
        <v>7310</v>
      </c>
      <c r="D16103" s="343" t="s">
        <v>1863</v>
      </c>
      <c r="E16103" s="752" t="s">
        <v>450</v>
      </c>
      <c r="F16103" s="752" t="s">
        <v>1711</v>
      </c>
    </row>
    <row r="16104" spans="2:6" x14ac:dyDescent="0.35">
      <c r="B16104" s="752" t="s">
        <v>1700</v>
      </c>
      <c r="C16104" s="752">
        <v>7310</v>
      </c>
      <c r="D16104" s="343" t="s">
        <v>1862</v>
      </c>
      <c r="E16104" s="752" t="s">
        <v>450</v>
      </c>
      <c r="F16104" s="752" t="s">
        <v>1711</v>
      </c>
    </row>
    <row r="16105" spans="2:6" x14ac:dyDescent="0.35">
      <c r="B16105" s="752" t="s">
        <v>1700</v>
      </c>
      <c r="C16105" s="752">
        <v>7310</v>
      </c>
      <c r="D16105" s="343" t="s">
        <v>1861</v>
      </c>
      <c r="E16105" s="752" t="s">
        <v>450</v>
      </c>
      <c r="F16105" s="752" t="s">
        <v>1711</v>
      </c>
    </row>
    <row r="16106" spans="2:6" x14ac:dyDescent="0.35">
      <c r="B16106" s="752" t="s">
        <v>1700</v>
      </c>
      <c r="C16106" s="752">
        <v>7310</v>
      </c>
      <c r="D16106" s="343" t="s">
        <v>1860</v>
      </c>
      <c r="E16106" s="752" t="s">
        <v>450</v>
      </c>
      <c r="F16106" s="752" t="s">
        <v>1711</v>
      </c>
    </row>
    <row r="16107" spans="2:6" x14ac:dyDescent="0.35">
      <c r="B16107" s="752" t="s">
        <v>1700</v>
      </c>
      <c r="C16107" s="752">
        <v>7310</v>
      </c>
      <c r="D16107" s="343" t="s">
        <v>1859</v>
      </c>
      <c r="E16107" s="752" t="s">
        <v>450</v>
      </c>
      <c r="F16107" s="752" t="s">
        <v>1711</v>
      </c>
    </row>
    <row r="16108" spans="2:6" x14ac:dyDescent="0.35">
      <c r="B16108" s="752" t="s">
        <v>1700</v>
      </c>
      <c r="C16108" s="752">
        <v>7310</v>
      </c>
      <c r="D16108" s="343" t="s">
        <v>1858</v>
      </c>
      <c r="E16108" s="752" t="s">
        <v>450</v>
      </c>
      <c r="F16108" s="752" t="s">
        <v>1711</v>
      </c>
    </row>
    <row r="16109" spans="2:6" x14ac:dyDescent="0.35">
      <c r="B16109" s="752" t="s">
        <v>1700</v>
      </c>
      <c r="C16109" s="752">
        <v>7310</v>
      </c>
      <c r="D16109" s="343" t="s">
        <v>1857</v>
      </c>
      <c r="E16109" s="752" t="s">
        <v>450</v>
      </c>
      <c r="F16109" s="752" t="s">
        <v>1711</v>
      </c>
    </row>
    <row r="16110" spans="2:6" x14ac:dyDescent="0.35">
      <c r="B16110" s="752" t="s">
        <v>1700</v>
      </c>
      <c r="C16110" s="752">
        <v>7310</v>
      </c>
      <c r="D16110" s="343" t="s">
        <v>1856</v>
      </c>
      <c r="E16110" s="752" t="s">
        <v>450</v>
      </c>
      <c r="F16110" s="752" t="s">
        <v>1711</v>
      </c>
    </row>
    <row r="16111" spans="2:6" x14ac:dyDescent="0.35">
      <c r="B16111" s="752" t="s">
        <v>1700</v>
      </c>
      <c r="C16111" s="752">
        <v>7310</v>
      </c>
      <c r="D16111" s="343" t="s">
        <v>1855</v>
      </c>
      <c r="E16111" s="752" t="s">
        <v>450</v>
      </c>
      <c r="F16111" s="752" t="s">
        <v>1711</v>
      </c>
    </row>
    <row r="16112" spans="2:6" x14ac:dyDescent="0.35">
      <c r="B16112" s="752" t="s">
        <v>1700</v>
      </c>
      <c r="C16112" s="752">
        <v>7310</v>
      </c>
      <c r="D16112" s="343" t="s">
        <v>1854</v>
      </c>
      <c r="E16112" s="752" t="s">
        <v>450</v>
      </c>
      <c r="F16112" s="752" t="s">
        <v>1711</v>
      </c>
    </row>
    <row r="16113" spans="2:6" x14ac:dyDescent="0.35">
      <c r="B16113" s="752" t="s">
        <v>1700</v>
      </c>
      <c r="C16113" s="752">
        <v>7310</v>
      </c>
      <c r="D16113" s="343" t="s">
        <v>1853</v>
      </c>
      <c r="E16113" s="752" t="s">
        <v>450</v>
      </c>
      <c r="F16113" s="752" t="s">
        <v>1711</v>
      </c>
    </row>
    <row r="16114" spans="2:6" x14ac:dyDescent="0.35">
      <c r="B16114" s="752" t="s">
        <v>1700</v>
      </c>
      <c r="C16114" s="752">
        <v>7310</v>
      </c>
      <c r="D16114" s="343" t="s">
        <v>1852</v>
      </c>
      <c r="E16114" s="752" t="s">
        <v>450</v>
      </c>
      <c r="F16114" s="752" t="s">
        <v>1711</v>
      </c>
    </row>
    <row r="16115" spans="2:6" x14ac:dyDescent="0.35">
      <c r="B16115" s="752" t="s">
        <v>1700</v>
      </c>
      <c r="C16115" s="752">
        <v>7310</v>
      </c>
      <c r="D16115" s="343" t="s">
        <v>1851</v>
      </c>
      <c r="E16115" s="752" t="s">
        <v>450</v>
      </c>
      <c r="F16115" s="752" t="s">
        <v>1711</v>
      </c>
    </row>
    <row r="16116" spans="2:6" x14ac:dyDescent="0.35">
      <c r="B16116" s="752" t="s">
        <v>1700</v>
      </c>
      <c r="C16116" s="752">
        <v>7310</v>
      </c>
      <c r="D16116" s="343" t="s">
        <v>1850</v>
      </c>
      <c r="E16116" s="752" t="s">
        <v>450</v>
      </c>
      <c r="F16116" s="752" t="s">
        <v>1711</v>
      </c>
    </row>
    <row r="16117" spans="2:6" x14ac:dyDescent="0.35">
      <c r="B16117" s="752" t="s">
        <v>1700</v>
      </c>
      <c r="C16117" s="752">
        <v>7310</v>
      </c>
      <c r="D16117" s="343" t="s">
        <v>1849</v>
      </c>
      <c r="E16117" s="752" t="s">
        <v>450</v>
      </c>
      <c r="F16117" s="752" t="s">
        <v>1711</v>
      </c>
    </row>
    <row r="16118" spans="2:6" x14ac:dyDescent="0.35">
      <c r="B16118" s="752" t="s">
        <v>1700</v>
      </c>
      <c r="C16118" s="752">
        <v>7310</v>
      </c>
      <c r="D16118" s="343" t="s">
        <v>1848</v>
      </c>
      <c r="E16118" s="752" t="s">
        <v>450</v>
      </c>
      <c r="F16118" s="752" t="s">
        <v>1711</v>
      </c>
    </row>
    <row r="16119" spans="2:6" x14ac:dyDescent="0.35">
      <c r="B16119" s="752" t="s">
        <v>1700</v>
      </c>
      <c r="C16119" s="752">
        <v>7310</v>
      </c>
      <c r="D16119" s="343" t="s">
        <v>1847</v>
      </c>
      <c r="E16119" s="752" t="s">
        <v>450</v>
      </c>
      <c r="F16119" s="752" t="s">
        <v>1711</v>
      </c>
    </row>
    <row r="16120" spans="2:6" x14ac:dyDescent="0.35">
      <c r="B16120" s="752" t="s">
        <v>1700</v>
      </c>
      <c r="C16120" s="752">
        <v>7310</v>
      </c>
      <c r="D16120" s="343" t="s">
        <v>1846</v>
      </c>
      <c r="E16120" s="752" t="s">
        <v>450</v>
      </c>
      <c r="F16120" s="752" t="s">
        <v>1711</v>
      </c>
    </row>
    <row r="16121" spans="2:6" x14ac:dyDescent="0.35">
      <c r="B16121" s="752" t="s">
        <v>1700</v>
      </c>
      <c r="C16121" s="752">
        <v>7310</v>
      </c>
      <c r="D16121" s="343" t="s">
        <v>1845</v>
      </c>
      <c r="E16121" s="752" t="s">
        <v>450</v>
      </c>
      <c r="F16121" s="752" t="s">
        <v>1711</v>
      </c>
    </row>
    <row r="16122" spans="2:6" x14ac:dyDescent="0.35">
      <c r="B16122" s="752" t="s">
        <v>1700</v>
      </c>
      <c r="C16122" s="752">
        <v>7310</v>
      </c>
      <c r="D16122" s="343" t="s">
        <v>1844</v>
      </c>
      <c r="E16122" s="752" t="s">
        <v>450</v>
      </c>
      <c r="F16122" s="752" t="s">
        <v>1711</v>
      </c>
    </row>
    <row r="16123" spans="2:6" x14ac:dyDescent="0.35">
      <c r="B16123" s="752" t="s">
        <v>1700</v>
      </c>
      <c r="C16123" s="752">
        <v>7310</v>
      </c>
      <c r="D16123" s="343" t="s">
        <v>1843</v>
      </c>
      <c r="E16123" s="752" t="s">
        <v>450</v>
      </c>
      <c r="F16123" s="752" t="s">
        <v>1711</v>
      </c>
    </row>
    <row r="16124" spans="2:6" x14ac:dyDescent="0.35">
      <c r="B16124" s="752" t="s">
        <v>1700</v>
      </c>
      <c r="C16124" s="752">
        <v>7310</v>
      </c>
      <c r="D16124" s="343" t="s">
        <v>1842</v>
      </c>
      <c r="E16124" s="752" t="s">
        <v>450</v>
      </c>
      <c r="F16124" s="752" t="s">
        <v>1711</v>
      </c>
    </row>
    <row r="16125" spans="2:6" x14ac:dyDescent="0.35">
      <c r="B16125" s="752" t="s">
        <v>1700</v>
      </c>
      <c r="C16125" s="752">
        <v>7315</v>
      </c>
      <c r="D16125" s="343" t="s">
        <v>1841</v>
      </c>
      <c r="E16125" s="752" t="s">
        <v>450</v>
      </c>
      <c r="F16125" s="752" t="s">
        <v>1698</v>
      </c>
    </row>
    <row r="16126" spans="2:6" x14ac:dyDescent="0.35">
      <c r="B16126" s="752" t="s">
        <v>1700</v>
      </c>
      <c r="C16126" s="752">
        <v>7315</v>
      </c>
      <c r="D16126" s="343" t="s">
        <v>1840</v>
      </c>
      <c r="E16126" s="752" t="s">
        <v>450</v>
      </c>
      <c r="F16126" s="752" t="s">
        <v>1698</v>
      </c>
    </row>
    <row r="16127" spans="2:6" x14ac:dyDescent="0.35">
      <c r="B16127" s="752" t="s">
        <v>1700</v>
      </c>
      <c r="C16127" s="752">
        <v>7315</v>
      </c>
      <c r="D16127" s="343" t="s">
        <v>1839</v>
      </c>
      <c r="E16127" s="752" t="s">
        <v>450</v>
      </c>
      <c r="F16127" s="752" t="s">
        <v>1698</v>
      </c>
    </row>
    <row r="16128" spans="2:6" x14ac:dyDescent="0.35">
      <c r="B16128" s="752" t="s">
        <v>1700</v>
      </c>
      <c r="C16128" s="752">
        <v>7315</v>
      </c>
      <c r="D16128" s="343" t="s">
        <v>1838</v>
      </c>
      <c r="E16128" s="752" t="s">
        <v>450</v>
      </c>
      <c r="F16128" s="752" t="s">
        <v>1698</v>
      </c>
    </row>
    <row r="16129" spans="2:6" x14ac:dyDescent="0.35">
      <c r="B16129" s="752" t="s">
        <v>1700</v>
      </c>
      <c r="C16129" s="752">
        <v>7315</v>
      </c>
      <c r="D16129" s="343" t="s">
        <v>1837</v>
      </c>
      <c r="E16129" s="752" t="s">
        <v>450</v>
      </c>
      <c r="F16129" s="752" t="s">
        <v>1698</v>
      </c>
    </row>
    <row r="16130" spans="2:6" x14ac:dyDescent="0.35">
      <c r="B16130" s="752" t="s">
        <v>1700</v>
      </c>
      <c r="C16130" s="752">
        <v>7315</v>
      </c>
      <c r="D16130" s="343" t="s">
        <v>1836</v>
      </c>
      <c r="E16130" s="752" t="s">
        <v>450</v>
      </c>
      <c r="F16130" s="752" t="s">
        <v>1698</v>
      </c>
    </row>
    <row r="16131" spans="2:6" x14ac:dyDescent="0.35">
      <c r="B16131" s="752" t="s">
        <v>1700</v>
      </c>
      <c r="C16131" s="752">
        <v>7315</v>
      </c>
      <c r="D16131" s="343" t="s">
        <v>1835</v>
      </c>
      <c r="E16131" s="752" t="s">
        <v>450</v>
      </c>
      <c r="F16131" s="752" t="s">
        <v>1698</v>
      </c>
    </row>
    <row r="16132" spans="2:6" x14ac:dyDescent="0.35">
      <c r="B16132" s="752" t="s">
        <v>1700</v>
      </c>
      <c r="C16132" s="752">
        <v>7315</v>
      </c>
      <c r="D16132" s="343" t="s">
        <v>1834</v>
      </c>
      <c r="E16132" s="752" t="s">
        <v>450</v>
      </c>
      <c r="F16132" s="752" t="s">
        <v>1698</v>
      </c>
    </row>
    <row r="16133" spans="2:6" x14ac:dyDescent="0.35">
      <c r="B16133" s="752" t="s">
        <v>1700</v>
      </c>
      <c r="C16133" s="752">
        <v>7315</v>
      </c>
      <c r="D16133" s="343" t="s">
        <v>1833</v>
      </c>
      <c r="E16133" s="752" t="s">
        <v>450</v>
      </c>
      <c r="F16133" s="752" t="s">
        <v>1698</v>
      </c>
    </row>
    <row r="16134" spans="2:6" x14ac:dyDescent="0.35">
      <c r="B16134" s="752" t="s">
        <v>1700</v>
      </c>
      <c r="C16134" s="752">
        <v>7315</v>
      </c>
      <c r="D16134" s="343" t="s">
        <v>1832</v>
      </c>
      <c r="E16134" s="752" t="s">
        <v>450</v>
      </c>
      <c r="F16134" s="752" t="s">
        <v>1698</v>
      </c>
    </row>
    <row r="16135" spans="2:6" x14ac:dyDescent="0.35">
      <c r="B16135" s="752" t="s">
        <v>1700</v>
      </c>
      <c r="C16135" s="752">
        <v>7315</v>
      </c>
      <c r="D16135" s="343" t="s">
        <v>1831</v>
      </c>
      <c r="E16135" s="752" t="s">
        <v>450</v>
      </c>
      <c r="F16135" s="752" t="s">
        <v>1698</v>
      </c>
    </row>
    <row r="16136" spans="2:6" x14ac:dyDescent="0.35">
      <c r="B16136" s="752" t="s">
        <v>1700</v>
      </c>
      <c r="C16136" s="752">
        <v>7315</v>
      </c>
      <c r="D16136" s="343" t="s">
        <v>1830</v>
      </c>
      <c r="E16136" s="752" t="s">
        <v>450</v>
      </c>
      <c r="F16136" s="752" t="s">
        <v>1698</v>
      </c>
    </row>
    <row r="16137" spans="2:6" x14ac:dyDescent="0.35">
      <c r="B16137" s="752" t="s">
        <v>1700</v>
      </c>
      <c r="C16137" s="752">
        <v>7315</v>
      </c>
      <c r="D16137" s="343" t="s">
        <v>1829</v>
      </c>
      <c r="E16137" s="752" t="s">
        <v>450</v>
      </c>
      <c r="F16137" s="752" t="s">
        <v>1698</v>
      </c>
    </row>
    <row r="16138" spans="2:6" x14ac:dyDescent="0.35">
      <c r="B16138" s="752" t="s">
        <v>1700</v>
      </c>
      <c r="C16138" s="752">
        <v>7315</v>
      </c>
      <c r="D16138" s="343" t="s">
        <v>1828</v>
      </c>
      <c r="E16138" s="752" t="s">
        <v>450</v>
      </c>
      <c r="F16138" s="752" t="s">
        <v>1698</v>
      </c>
    </row>
    <row r="16139" spans="2:6" x14ac:dyDescent="0.35">
      <c r="B16139" s="752" t="s">
        <v>1700</v>
      </c>
      <c r="C16139" s="752">
        <v>7315</v>
      </c>
      <c r="D16139" s="343" t="s">
        <v>1827</v>
      </c>
      <c r="E16139" s="752" t="s">
        <v>450</v>
      </c>
      <c r="F16139" s="752" t="s">
        <v>1711</v>
      </c>
    </row>
    <row r="16140" spans="2:6" x14ac:dyDescent="0.35">
      <c r="B16140" s="752" t="s">
        <v>1700</v>
      </c>
      <c r="C16140" s="752">
        <v>7315</v>
      </c>
      <c r="D16140" s="343" t="s">
        <v>1826</v>
      </c>
      <c r="E16140" s="752" t="s">
        <v>450</v>
      </c>
      <c r="F16140" s="752" t="s">
        <v>1698</v>
      </c>
    </row>
    <row r="16141" spans="2:6" x14ac:dyDescent="0.35">
      <c r="B16141" s="752" t="s">
        <v>1700</v>
      </c>
      <c r="C16141" s="752">
        <v>7315</v>
      </c>
      <c r="D16141" s="343" t="s">
        <v>1825</v>
      </c>
      <c r="E16141" s="752" t="s">
        <v>450</v>
      </c>
      <c r="F16141" s="752" t="s">
        <v>1711</v>
      </c>
    </row>
    <row r="16142" spans="2:6" x14ac:dyDescent="0.35">
      <c r="B16142" s="752" t="s">
        <v>1700</v>
      </c>
      <c r="C16142" s="752">
        <v>7316</v>
      </c>
      <c r="D16142" s="343" t="s">
        <v>1824</v>
      </c>
      <c r="E16142" s="752" t="s">
        <v>450</v>
      </c>
      <c r="F16142" s="752" t="s">
        <v>1711</v>
      </c>
    </row>
    <row r="16143" spans="2:6" x14ac:dyDescent="0.35">
      <c r="B16143" s="752" t="s">
        <v>1700</v>
      </c>
      <c r="C16143" s="752">
        <v>7316</v>
      </c>
      <c r="D16143" s="343" t="s">
        <v>1823</v>
      </c>
      <c r="E16143" s="752" t="s">
        <v>450</v>
      </c>
      <c r="F16143" s="752" t="s">
        <v>1711</v>
      </c>
    </row>
    <row r="16144" spans="2:6" x14ac:dyDescent="0.35">
      <c r="B16144" s="752" t="s">
        <v>1700</v>
      </c>
      <c r="C16144" s="752">
        <v>7316</v>
      </c>
      <c r="D16144" s="343" t="s">
        <v>1822</v>
      </c>
      <c r="E16144" s="752" t="s">
        <v>450</v>
      </c>
      <c r="F16144" s="752" t="s">
        <v>1711</v>
      </c>
    </row>
    <row r="16145" spans="2:6" x14ac:dyDescent="0.35">
      <c r="B16145" s="752" t="s">
        <v>1700</v>
      </c>
      <c r="C16145" s="752">
        <v>7316</v>
      </c>
      <c r="D16145" s="343" t="s">
        <v>1821</v>
      </c>
      <c r="E16145" s="752" t="s">
        <v>450</v>
      </c>
      <c r="F16145" s="752" t="s">
        <v>1711</v>
      </c>
    </row>
    <row r="16146" spans="2:6" x14ac:dyDescent="0.35">
      <c r="B16146" s="752" t="s">
        <v>1700</v>
      </c>
      <c r="C16146" s="752">
        <v>7316</v>
      </c>
      <c r="D16146" s="343" t="s">
        <v>1820</v>
      </c>
      <c r="E16146" s="752" t="s">
        <v>450</v>
      </c>
      <c r="F16146" s="752" t="s">
        <v>1711</v>
      </c>
    </row>
    <row r="16147" spans="2:6" x14ac:dyDescent="0.35">
      <c r="B16147" s="752" t="s">
        <v>1700</v>
      </c>
      <c r="C16147" s="752">
        <v>7316</v>
      </c>
      <c r="D16147" s="343" t="s">
        <v>1819</v>
      </c>
      <c r="E16147" s="752" t="s">
        <v>450</v>
      </c>
      <c r="F16147" s="752" t="s">
        <v>1711</v>
      </c>
    </row>
    <row r="16148" spans="2:6" x14ac:dyDescent="0.35">
      <c r="B16148" s="752" t="s">
        <v>1700</v>
      </c>
      <c r="C16148" s="752">
        <v>7316</v>
      </c>
      <c r="D16148" s="343" t="s">
        <v>1818</v>
      </c>
      <c r="E16148" s="752" t="s">
        <v>450</v>
      </c>
      <c r="F16148" s="752" t="s">
        <v>1711</v>
      </c>
    </row>
    <row r="16149" spans="2:6" x14ac:dyDescent="0.35">
      <c r="B16149" s="752" t="s">
        <v>1700</v>
      </c>
      <c r="C16149" s="752">
        <v>7316</v>
      </c>
      <c r="D16149" s="343" t="s">
        <v>1817</v>
      </c>
      <c r="E16149" s="752" t="s">
        <v>450</v>
      </c>
      <c r="F16149" s="752" t="s">
        <v>1711</v>
      </c>
    </row>
    <row r="16150" spans="2:6" x14ac:dyDescent="0.35">
      <c r="B16150" s="752" t="s">
        <v>1700</v>
      </c>
      <c r="C16150" s="752">
        <v>7316</v>
      </c>
      <c r="D16150" s="343" t="s">
        <v>1816</v>
      </c>
      <c r="E16150" s="752" t="s">
        <v>450</v>
      </c>
      <c r="F16150" s="752" t="s">
        <v>1711</v>
      </c>
    </row>
    <row r="16151" spans="2:6" x14ac:dyDescent="0.35">
      <c r="B16151" s="752" t="s">
        <v>1700</v>
      </c>
      <c r="C16151" s="752">
        <v>7316</v>
      </c>
      <c r="D16151" s="343" t="s">
        <v>1815</v>
      </c>
      <c r="E16151" s="752" t="s">
        <v>450</v>
      </c>
      <c r="F16151" s="752" t="s">
        <v>1711</v>
      </c>
    </row>
    <row r="16152" spans="2:6" x14ac:dyDescent="0.35">
      <c r="B16152" s="752" t="s">
        <v>1700</v>
      </c>
      <c r="C16152" s="752">
        <v>7316</v>
      </c>
      <c r="D16152" s="343" t="s">
        <v>1814</v>
      </c>
      <c r="E16152" s="752" t="s">
        <v>450</v>
      </c>
      <c r="F16152" s="752" t="s">
        <v>1711</v>
      </c>
    </row>
    <row r="16153" spans="2:6" x14ac:dyDescent="0.35">
      <c r="B16153" s="752" t="s">
        <v>1700</v>
      </c>
      <c r="C16153" s="752">
        <v>7320</v>
      </c>
      <c r="D16153" s="343" t="s">
        <v>1813</v>
      </c>
      <c r="E16153" s="752" t="s">
        <v>450</v>
      </c>
      <c r="F16153" s="752" t="s">
        <v>1711</v>
      </c>
    </row>
    <row r="16154" spans="2:6" x14ac:dyDescent="0.35">
      <c r="B16154" s="752" t="s">
        <v>1700</v>
      </c>
      <c r="C16154" s="752">
        <v>7320</v>
      </c>
      <c r="D16154" s="343" t="s">
        <v>1812</v>
      </c>
      <c r="E16154" s="752" t="s">
        <v>450</v>
      </c>
      <c r="F16154" s="752" t="s">
        <v>1711</v>
      </c>
    </row>
    <row r="16155" spans="2:6" x14ac:dyDescent="0.35">
      <c r="B16155" s="752" t="s">
        <v>1700</v>
      </c>
      <c r="C16155" s="752">
        <v>7320</v>
      </c>
      <c r="D16155" s="343" t="s">
        <v>1811</v>
      </c>
      <c r="E16155" s="752" t="s">
        <v>450</v>
      </c>
      <c r="F16155" s="752" t="s">
        <v>1711</v>
      </c>
    </row>
    <row r="16156" spans="2:6" x14ac:dyDescent="0.35">
      <c r="B16156" s="752" t="s">
        <v>1700</v>
      </c>
      <c r="C16156" s="752">
        <v>7320</v>
      </c>
      <c r="D16156" s="343" t="s">
        <v>1810</v>
      </c>
      <c r="E16156" s="752" t="s">
        <v>450</v>
      </c>
      <c r="F16156" s="752" t="s">
        <v>1711</v>
      </c>
    </row>
    <row r="16157" spans="2:6" x14ac:dyDescent="0.35">
      <c r="B16157" s="752" t="s">
        <v>1700</v>
      </c>
      <c r="C16157" s="752">
        <v>7320</v>
      </c>
      <c r="D16157" s="343" t="s">
        <v>1809</v>
      </c>
      <c r="E16157" s="752" t="s">
        <v>450</v>
      </c>
      <c r="F16157" s="752" t="s">
        <v>1711</v>
      </c>
    </row>
    <row r="16158" spans="2:6" x14ac:dyDescent="0.35">
      <c r="B16158" s="752" t="s">
        <v>1700</v>
      </c>
      <c r="C16158" s="752">
        <v>7320</v>
      </c>
      <c r="D16158" s="343" t="s">
        <v>1808</v>
      </c>
      <c r="E16158" s="752" t="s">
        <v>450</v>
      </c>
      <c r="F16158" s="752" t="s">
        <v>1711</v>
      </c>
    </row>
    <row r="16159" spans="2:6" x14ac:dyDescent="0.35">
      <c r="B16159" s="752" t="s">
        <v>1700</v>
      </c>
      <c r="C16159" s="752">
        <v>7320</v>
      </c>
      <c r="D16159" s="343" t="s">
        <v>1807</v>
      </c>
      <c r="E16159" s="752" t="s">
        <v>450</v>
      </c>
      <c r="F16159" s="752" t="s">
        <v>1711</v>
      </c>
    </row>
    <row r="16160" spans="2:6" x14ac:dyDescent="0.35">
      <c r="B16160" s="752" t="s">
        <v>1700</v>
      </c>
      <c r="C16160" s="752">
        <v>7320</v>
      </c>
      <c r="D16160" s="343" t="s">
        <v>1806</v>
      </c>
      <c r="E16160" s="752" t="s">
        <v>450</v>
      </c>
      <c r="F16160" s="752" t="s">
        <v>1711</v>
      </c>
    </row>
    <row r="16161" spans="2:6" x14ac:dyDescent="0.35">
      <c r="B16161" s="752" t="s">
        <v>1700</v>
      </c>
      <c r="C16161" s="752">
        <v>7320</v>
      </c>
      <c r="D16161" s="343" t="s">
        <v>1805</v>
      </c>
      <c r="E16161" s="752" t="s">
        <v>450</v>
      </c>
      <c r="F16161" s="752" t="s">
        <v>1711</v>
      </c>
    </row>
    <row r="16162" spans="2:6" x14ac:dyDescent="0.35">
      <c r="B16162" s="752" t="s">
        <v>1700</v>
      </c>
      <c r="C16162" s="752">
        <v>7320</v>
      </c>
      <c r="D16162" s="343" t="s">
        <v>1804</v>
      </c>
      <c r="E16162" s="752" t="s">
        <v>450</v>
      </c>
      <c r="F16162" s="752" t="s">
        <v>1711</v>
      </c>
    </row>
    <row r="16163" spans="2:6" x14ac:dyDescent="0.35">
      <c r="B16163" s="752" t="s">
        <v>1700</v>
      </c>
      <c r="C16163" s="752">
        <v>7320</v>
      </c>
      <c r="D16163" s="343" t="s">
        <v>1803</v>
      </c>
      <c r="E16163" s="752" t="s">
        <v>450</v>
      </c>
      <c r="F16163" s="752" t="s">
        <v>1711</v>
      </c>
    </row>
    <row r="16164" spans="2:6" x14ac:dyDescent="0.35">
      <c r="B16164" s="752" t="s">
        <v>1700</v>
      </c>
      <c r="C16164" s="752">
        <v>7320</v>
      </c>
      <c r="D16164" s="343" t="s">
        <v>1802</v>
      </c>
      <c r="E16164" s="752" t="s">
        <v>450</v>
      </c>
      <c r="F16164" s="752" t="s">
        <v>1711</v>
      </c>
    </row>
    <row r="16165" spans="2:6" x14ac:dyDescent="0.35">
      <c r="B16165" s="752" t="s">
        <v>1700</v>
      </c>
      <c r="C16165" s="752">
        <v>7320</v>
      </c>
      <c r="D16165" s="343" t="s">
        <v>1801</v>
      </c>
      <c r="E16165" s="752" t="s">
        <v>450</v>
      </c>
      <c r="F16165" s="752" t="s">
        <v>1711</v>
      </c>
    </row>
    <row r="16166" spans="2:6" x14ac:dyDescent="0.35">
      <c r="B16166" s="752" t="s">
        <v>1700</v>
      </c>
      <c r="C16166" s="752">
        <v>7320</v>
      </c>
      <c r="D16166" s="343" t="s">
        <v>1800</v>
      </c>
      <c r="E16166" s="752" t="s">
        <v>450</v>
      </c>
      <c r="F16166" s="752" t="s">
        <v>1711</v>
      </c>
    </row>
    <row r="16167" spans="2:6" x14ac:dyDescent="0.35">
      <c r="B16167" s="752" t="s">
        <v>1700</v>
      </c>
      <c r="C16167" s="752">
        <v>7320</v>
      </c>
      <c r="D16167" s="343" t="s">
        <v>1799</v>
      </c>
      <c r="E16167" s="752" t="s">
        <v>450</v>
      </c>
      <c r="F16167" s="752" t="s">
        <v>1711</v>
      </c>
    </row>
    <row r="16168" spans="2:6" x14ac:dyDescent="0.35">
      <c r="B16168" s="752" t="s">
        <v>1700</v>
      </c>
      <c r="C16168" s="752">
        <v>7320</v>
      </c>
      <c r="D16168" s="343" t="s">
        <v>1798</v>
      </c>
      <c r="E16168" s="752" t="s">
        <v>450</v>
      </c>
      <c r="F16168" s="752" t="s">
        <v>1711</v>
      </c>
    </row>
    <row r="16169" spans="2:6" x14ac:dyDescent="0.35">
      <c r="B16169" s="752" t="s">
        <v>1700</v>
      </c>
      <c r="C16169" s="752">
        <v>7320</v>
      </c>
      <c r="D16169" s="343" t="s">
        <v>1797</v>
      </c>
      <c r="E16169" s="752" t="s">
        <v>450</v>
      </c>
      <c r="F16169" s="752" t="s">
        <v>1711</v>
      </c>
    </row>
    <row r="16170" spans="2:6" x14ac:dyDescent="0.35">
      <c r="B16170" s="752" t="s">
        <v>1700</v>
      </c>
      <c r="C16170" s="752">
        <v>7320</v>
      </c>
      <c r="D16170" s="343" t="s">
        <v>1796</v>
      </c>
      <c r="E16170" s="752" t="s">
        <v>450</v>
      </c>
      <c r="F16170" s="752" t="s">
        <v>1711</v>
      </c>
    </row>
    <row r="16171" spans="2:6" x14ac:dyDescent="0.35">
      <c r="B16171" s="752" t="s">
        <v>1700</v>
      </c>
      <c r="C16171" s="752">
        <v>7320</v>
      </c>
      <c r="D16171" s="343" t="s">
        <v>1795</v>
      </c>
      <c r="E16171" s="752" t="s">
        <v>450</v>
      </c>
      <c r="F16171" s="752" t="s">
        <v>1711</v>
      </c>
    </row>
    <row r="16172" spans="2:6" x14ac:dyDescent="0.35">
      <c r="B16172" s="752" t="s">
        <v>1700</v>
      </c>
      <c r="C16172" s="752">
        <v>7321</v>
      </c>
      <c r="D16172" s="343" t="s">
        <v>1794</v>
      </c>
      <c r="E16172" s="752" t="s">
        <v>450</v>
      </c>
      <c r="F16172" s="752" t="s">
        <v>1698</v>
      </c>
    </row>
    <row r="16173" spans="2:6" x14ac:dyDescent="0.35">
      <c r="B16173" s="752" t="s">
        <v>1700</v>
      </c>
      <c r="C16173" s="752">
        <v>7321</v>
      </c>
      <c r="D16173" s="343" t="s">
        <v>1793</v>
      </c>
      <c r="E16173" s="752" t="s">
        <v>450</v>
      </c>
      <c r="F16173" s="752" t="s">
        <v>1698</v>
      </c>
    </row>
    <row r="16174" spans="2:6" x14ac:dyDescent="0.35">
      <c r="B16174" s="752" t="s">
        <v>1700</v>
      </c>
      <c r="C16174" s="752">
        <v>7321</v>
      </c>
      <c r="D16174" s="343" t="s">
        <v>1792</v>
      </c>
      <c r="E16174" s="752" t="s">
        <v>450</v>
      </c>
      <c r="F16174" s="752" t="s">
        <v>1698</v>
      </c>
    </row>
    <row r="16175" spans="2:6" x14ac:dyDescent="0.35">
      <c r="B16175" s="752" t="s">
        <v>1700</v>
      </c>
      <c r="C16175" s="752">
        <v>7321</v>
      </c>
      <c r="D16175" s="343" t="s">
        <v>1791</v>
      </c>
      <c r="E16175" s="752" t="s">
        <v>450</v>
      </c>
      <c r="F16175" s="752" t="s">
        <v>1698</v>
      </c>
    </row>
    <row r="16176" spans="2:6" x14ac:dyDescent="0.35">
      <c r="B16176" s="752" t="s">
        <v>1700</v>
      </c>
      <c r="C16176" s="752">
        <v>7321</v>
      </c>
      <c r="D16176" s="343" t="s">
        <v>1790</v>
      </c>
      <c r="E16176" s="752" t="s">
        <v>450</v>
      </c>
      <c r="F16176" s="752" t="s">
        <v>1698</v>
      </c>
    </row>
    <row r="16177" spans="2:6" x14ac:dyDescent="0.35">
      <c r="B16177" s="752" t="s">
        <v>1700</v>
      </c>
      <c r="C16177" s="752">
        <v>7321</v>
      </c>
      <c r="D16177" s="343" t="s">
        <v>1789</v>
      </c>
      <c r="E16177" s="752" t="s">
        <v>450</v>
      </c>
      <c r="F16177" s="752" t="s">
        <v>1698</v>
      </c>
    </row>
    <row r="16178" spans="2:6" x14ac:dyDescent="0.35">
      <c r="B16178" s="752" t="s">
        <v>1700</v>
      </c>
      <c r="C16178" s="752">
        <v>7321</v>
      </c>
      <c r="D16178" s="343" t="s">
        <v>1788</v>
      </c>
      <c r="E16178" s="752" t="s">
        <v>450</v>
      </c>
      <c r="F16178" s="752" t="s">
        <v>1698</v>
      </c>
    </row>
    <row r="16179" spans="2:6" x14ac:dyDescent="0.35">
      <c r="B16179" s="752" t="s">
        <v>1700</v>
      </c>
      <c r="C16179" s="752">
        <v>7321</v>
      </c>
      <c r="D16179" s="343" t="s">
        <v>1787</v>
      </c>
      <c r="E16179" s="752" t="s">
        <v>450</v>
      </c>
      <c r="F16179" s="752" t="s">
        <v>1698</v>
      </c>
    </row>
    <row r="16180" spans="2:6" x14ac:dyDescent="0.35">
      <c r="B16180" s="752" t="s">
        <v>1700</v>
      </c>
      <c r="C16180" s="752">
        <v>7321</v>
      </c>
      <c r="D16180" s="343" t="s">
        <v>1786</v>
      </c>
      <c r="E16180" s="752" t="s">
        <v>450</v>
      </c>
      <c r="F16180" s="752" t="s">
        <v>1698</v>
      </c>
    </row>
    <row r="16181" spans="2:6" x14ac:dyDescent="0.35">
      <c r="B16181" s="752" t="s">
        <v>1700</v>
      </c>
      <c r="C16181" s="752">
        <v>7321</v>
      </c>
      <c r="D16181" s="343" t="s">
        <v>1785</v>
      </c>
      <c r="E16181" s="752" t="s">
        <v>450</v>
      </c>
      <c r="F16181" s="752" t="s">
        <v>1698</v>
      </c>
    </row>
    <row r="16182" spans="2:6" x14ac:dyDescent="0.35">
      <c r="B16182" s="752" t="s">
        <v>1700</v>
      </c>
      <c r="C16182" s="752">
        <v>7321</v>
      </c>
      <c r="D16182" s="343" t="s">
        <v>1784</v>
      </c>
      <c r="E16182" s="752" t="s">
        <v>450</v>
      </c>
      <c r="F16182" s="752" t="s">
        <v>1698</v>
      </c>
    </row>
    <row r="16183" spans="2:6" x14ac:dyDescent="0.35">
      <c r="B16183" s="752" t="s">
        <v>1700</v>
      </c>
      <c r="C16183" s="752">
        <v>7321</v>
      </c>
      <c r="D16183" s="343" t="s">
        <v>1783</v>
      </c>
      <c r="E16183" s="752" t="s">
        <v>450</v>
      </c>
      <c r="F16183" s="752" t="s">
        <v>1698</v>
      </c>
    </row>
    <row r="16184" spans="2:6" x14ac:dyDescent="0.35">
      <c r="B16184" s="752" t="s">
        <v>1700</v>
      </c>
      <c r="C16184" s="752">
        <v>7321</v>
      </c>
      <c r="D16184" s="343" t="s">
        <v>1782</v>
      </c>
      <c r="E16184" s="752" t="s">
        <v>450</v>
      </c>
      <c r="F16184" s="752" t="s">
        <v>1698</v>
      </c>
    </row>
    <row r="16185" spans="2:6" x14ac:dyDescent="0.35">
      <c r="B16185" s="752" t="s">
        <v>1700</v>
      </c>
      <c r="C16185" s="752">
        <v>7321</v>
      </c>
      <c r="D16185" s="343" t="s">
        <v>1781</v>
      </c>
      <c r="E16185" s="752" t="s">
        <v>450</v>
      </c>
      <c r="F16185" s="752" t="s">
        <v>1698</v>
      </c>
    </row>
    <row r="16186" spans="2:6" x14ac:dyDescent="0.35">
      <c r="B16186" s="752" t="s">
        <v>1700</v>
      </c>
      <c r="C16186" s="752">
        <v>7321</v>
      </c>
      <c r="D16186" s="343" t="s">
        <v>1780</v>
      </c>
      <c r="E16186" s="752" t="s">
        <v>450</v>
      </c>
      <c r="F16186" s="752" t="s">
        <v>1698</v>
      </c>
    </row>
    <row r="16187" spans="2:6" x14ac:dyDescent="0.35">
      <c r="B16187" s="752" t="s">
        <v>1700</v>
      </c>
      <c r="C16187" s="752">
        <v>7321</v>
      </c>
      <c r="D16187" s="343" t="s">
        <v>1779</v>
      </c>
      <c r="E16187" s="752" t="s">
        <v>450</v>
      </c>
      <c r="F16187" s="752" t="s">
        <v>1698</v>
      </c>
    </row>
    <row r="16188" spans="2:6" x14ac:dyDescent="0.35">
      <c r="B16188" s="752" t="s">
        <v>1700</v>
      </c>
      <c r="C16188" s="752">
        <v>7321</v>
      </c>
      <c r="D16188" s="343" t="s">
        <v>1778</v>
      </c>
      <c r="E16188" s="752" t="s">
        <v>450</v>
      </c>
      <c r="F16188" s="752" t="s">
        <v>1698</v>
      </c>
    </row>
    <row r="16189" spans="2:6" x14ac:dyDescent="0.35">
      <c r="B16189" s="752" t="s">
        <v>1700</v>
      </c>
      <c r="C16189" s="752">
        <v>7321</v>
      </c>
      <c r="D16189" s="343" t="s">
        <v>1777</v>
      </c>
      <c r="E16189" s="752" t="s">
        <v>450</v>
      </c>
      <c r="F16189" s="752" t="s">
        <v>1698</v>
      </c>
    </row>
    <row r="16190" spans="2:6" x14ac:dyDescent="0.35">
      <c r="B16190" s="752" t="s">
        <v>1700</v>
      </c>
      <c r="C16190" s="752">
        <v>7321</v>
      </c>
      <c r="D16190" s="343" t="s">
        <v>1776</v>
      </c>
      <c r="E16190" s="752" t="s">
        <v>450</v>
      </c>
      <c r="F16190" s="752" t="s">
        <v>1698</v>
      </c>
    </row>
    <row r="16191" spans="2:6" x14ac:dyDescent="0.35">
      <c r="B16191" s="752" t="s">
        <v>1700</v>
      </c>
      <c r="C16191" s="752">
        <v>7321</v>
      </c>
      <c r="D16191" s="343" t="s">
        <v>1775</v>
      </c>
      <c r="E16191" s="752" t="s">
        <v>450</v>
      </c>
      <c r="F16191" s="752" t="s">
        <v>1698</v>
      </c>
    </row>
    <row r="16192" spans="2:6" x14ac:dyDescent="0.35">
      <c r="B16192" s="752" t="s">
        <v>1700</v>
      </c>
      <c r="C16192" s="752">
        <v>7321</v>
      </c>
      <c r="D16192" s="343" t="s">
        <v>1774</v>
      </c>
      <c r="E16192" s="752" t="s">
        <v>450</v>
      </c>
      <c r="F16192" s="752" t="s">
        <v>1698</v>
      </c>
    </row>
    <row r="16193" spans="2:6" x14ac:dyDescent="0.35">
      <c r="B16193" s="752" t="s">
        <v>1700</v>
      </c>
      <c r="C16193" s="752">
        <v>7321</v>
      </c>
      <c r="D16193" s="343" t="s">
        <v>1773</v>
      </c>
      <c r="E16193" s="752" t="s">
        <v>450</v>
      </c>
      <c r="F16193" s="752" t="s">
        <v>1698</v>
      </c>
    </row>
    <row r="16194" spans="2:6" x14ac:dyDescent="0.35">
      <c r="B16194" s="752" t="s">
        <v>1700</v>
      </c>
      <c r="C16194" s="752">
        <v>7321</v>
      </c>
      <c r="D16194" s="343" t="s">
        <v>1772</v>
      </c>
      <c r="E16194" s="752" t="s">
        <v>450</v>
      </c>
      <c r="F16194" s="752" t="s">
        <v>1711</v>
      </c>
    </row>
    <row r="16195" spans="2:6" x14ac:dyDescent="0.35">
      <c r="B16195" s="752" t="s">
        <v>1700</v>
      </c>
      <c r="C16195" s="752">
        <v>7321</v>
      </c>
      <c r="D16195" s="343" t="s">
        <v>1771</v>
      </c>
      <c r="E16195" s="752" t="s">
        <v>450</v>
      </c>
      <c r="F16195" s="752" t="s">
        <v>1698</v>
      </c>
    </row>
    <row r="16196" spans="2:6" x14ac:dyDescent="0.35">
      <c r="B16196" s="752" t="s">
        <v>1700</v>
      </c>
      <c r="C16196" s="752">
        <v>7321</v>
      </c>
      <c r="D16196" s="343" t="s">
        <v>1770</v>
      </c>
      <c r="E16196" s="752" t="s">
        <v>450</v>
      </c>
      <c r="F16196" s="752" t="s">
        <v>1698</v>
      </c>
    </row>
    <row r="16197" spans="2:6" x14ac:dyDescent="0.35">
      <c r="B16197" s="752" t="s">
        <v>1700</v>
      </c>
      <c r="C16197" s="752">
        <v>7321</v>
      </c>
      <c r="D16197" s="343" t="s">
        <v>1769</v>
      </c>
      <c r="E16197" s="752" t="s">
        <v>450</v>
      </c>
      <c r="F16197" s="752" t="s">
        <v>1698</v>
      </c>
    </row>
    <row r="16198" spans="2:6" x14ac:dyDescent="0.35">
      <c r="B16198" s="752" t="s">
        <v>1700</v>
      </c>
      <c r="C16198" s="752">
        <v>7321</v>
      </c>
      <c r="D16198" s="343" t="s">
        <v>1768</v>
      </c>
      <c r="E16198" s="752" t="s">
        <v>450</v>
      </c>
      <c r="F16198" s="752" t="s">
        <v>1698</v>
      </c>
    </row>
    <row r="16199" spans="2:6" x14ac:dyDescent="0.35">
      <c r="B16199" s="752" t="s">
        <v>1700</v>
      </c>
      <c r="C16199" s="752">
        <v>7321</v>
      </c>
      <c r="D16199" s="343" t="s">
        <v>1767</v>
      </c>
      <c r="E16199" s="752" t="s">
        <v>450</v>
      </c>
      <c r="F16199" s="752" t="s">
        <v>1698</v>
      </c>
    </row>
    <row r="16200" spans="2:6" x14ac:dyDescent="0.35">
      <c r="B16200" s="752" t="s">
        <v>1700</v>
      </c>
      <c r="C16200" s="752">
        <v>7321</v>
      </c>
      <c r="D16200" s="343" t="s">
        <v>1766</v>
      </c>
      <c r="E16200" s="752" t="s">
        <v>450</v>
      </c>
      <c r="F16200" s="752" t="s">
        <v>1698</v>
      </c>
    </row>
    <row r="16201" spans="2:6" x14ac:dyDescent="0.35">
      <c r="B16201" s="752" t="s">
        <v>1700</v>
      </c>
      <c r="C16201" s="752">
        <v>7321</v>
      </c>
      <c r="D16201" s="343" t="s">
        <v>1765</v>
      </c>
      <c r="E16201" s="752" t="s">
        <v>450</v>
      </c>
      <c r="F16201" s="752" t="s">
        <v>1698</v>
      </c>
    </row>
    <row r="16202" spans="2:6" x14ac:dyDescent="0.35">
      <c r="B16202" s="752" t="s">
        <v>1700</v>
      </c>
      <c r="C16202" s="752">
        <v>7321</v>
      </c>
      <c r="D16202" s="343" t="s">
        <v>1764</v>
      </c>
      <c r="E16202" s="752" t="s">
        <v>450</v>
      </c>
      <c r="F16202" s="752" t="s">
        <v>1698</v>
      </c>
    </row>
    <row r="16203" spans="2:6" x14ac:dyDescent="0.35">
      <c r="B16203" s="752" t="s">
        <v>1700</v>
      </c>
      <c r="C16203" s="752">
        <v>7321</v>
      </c>
      <c r="D16203" s="343" t="s">
        <v>1763</v>
      </c>
      <c r="E16203" s="752" t="s">
        <v>450</v>
      </c>
      <c r="F16203" s="752" t="s">
        <v>1698</v>
      </c>
    </row>
    <row r="16204" spans="2:6" x14ac:dyDescent="0.35">
      <c r="B16204" s="752" t="s">
        <v>1700</v>
      </c>
      <c r="C16204" s="752">
        <v>7321</v>
      </c>
      <c r="D16204" s="343" t="s">
        <v>1762</v>
      </c>
      <c r="E16204" s="752" t="s">
        <v>450</v>
      </c>
      <c r="F16204" s="752" t="s">
        <v>1698</v>
      </c>
    </row>
    <row r="16205" spans="2:6" x14ac:dyDescent="0.35">
      <c r="B16205" s="752" t="s">
        <v>1700</v>
      </c>
      <c r="C16205" s="752">
        <v>7321</v>
      </c>
      <c r="D16205" s="343" t="s">
        <v>1761</v>
      </c>
      <c r="E16205" s="752" t="s">
        <v>450</v>
      </c>
      <c r="F16205" s="752" t="s">
        <v>1698</v>
      </c>
    </row>
    <row r="16206" spans="2:6" x14ac:dyDescent="0.35">
      <c r="B16206" s="752" t="s">
        <v>1700</v>
      </c>
      <c r="C16206" s="752">
        <v>7321</v>
      </c>
      <c r="D16206" s="343" t="s">
        <v>1760</v>
      </c>
      <c r="E16206" s="752" t="s">
        <v>450</v>
      </c>
      <c r="F16206" s="752" t="s">
        <v>1698</v>
      </c>
    </row>
    <row r="16207" spans="2:6" x14ac:dyDescent="0.35">
      <c r="B16207" s="752" t="s">
        <v>1700</v>
      </c>
      <c r="C16207" s="752">
        <v>7322</v>
      </c>
      <c r="D16207" s="343" t="s">
        <v>1759</v>
      </c>
      <c r="E16207" s="752" t="s">
        <v>450</v>
      </c>
      <c r="F16207" s="752" t="s">
        <v>1711</v>
      </c>
    </row>
    <row r="16208" spans="2:6" x14ac:dyDescent="0.35">
      <c r="B16208" s="752" t="s">
        <v>1700</v>
      </c>
      <c r="C16208" s="752">
        <v>7325</v>
      </c>
      <c r="D16208" s="343" t="s">
        <v>1758</v>
      </c>
      <c r="E16208" s="752" t="s">
        <v>450</v>
      </c>
      <c r="F16208" s="752" t="s">
        <v>1698</v>
      </c>
    </row>
    <row r="16209" spans="2:6" x14ac:dyDescent="0.35">
      <c r="B16209" s="752" t="s">
        <v>1700</v>
      </c>
      <c r="C16209" s="752">
        <v>7325</v>
      </c>
      <c r="D16209" s="343" t="s">
        <v>1757</v>
      </c>
      <c r="E16209" s="752" t="s">
        <v>450</v>
      </c>
      <c r="F16209" s="752" t="s">
        <v>1698</v>
      </c>
    </row>
    <row r="16210" spans="2:6" x14ac:dyDescent="0.35">
      <c r="B16210" s="752" t="s">
        <v>1700</v>
      </c>
      <c r="C16210" s="752">
        <v>7325</v>
      </c>
      <c r="D16210" s="343" t="s">
        <v>1756</v>
      </c>
      <c r="E16210" s="752" t="s">
        <v>450</v>
      </c>
      <c r="F16210" s="752" t="s">
        <v>1698</v>
      </c>
    </row>
    <row r="16211" spans="2:6" x14ac:dyDescent="0.35">
      <c r="B16211" s="752" t="s">
        <v>1700</v>
      </c>
      <c r="C16211" s="752">
        <v>7325</v>
      </c>
      <c r="D16211" s="343" t="s">
        <v>1755</v>
      </c>
      <c r="E16211" s="752" t="s">
        <v>450</v>
      </c>
      <c r="F16211" s="752" t="s">
        <v>1698</v>
      </c>
    </row>
    <row r="16212" spans="2:6" x14ac:dyDescent="0.35">
      <c r="B16212" s="752" t="s">
        <v>1700</v>
      </c>
      <c r="C16212" s="752">
        <v>7325</v>
      </c>
      <c r="D16212" s="343" t="s">
        <v>1754</v>
      </c>
      <c r="E16212" s="752" t="s">
        <v>450</v>
      </c>
      <c r="F16212" s="752" t="s">
        <v>1698</v>
      </c>
    </row>
    <row r="16213" spans="2:6" x14ac:dyDescent="0.35">
      <c r="B16213" s="752" t="s">
        <v>1700</v>
      </c>
      <c r="C16213" s="752">
        <v>7325</v>
      </c>
      <c r="D16213" s="343" t="s">
        <v>1753</v>
      </c>
      <c r="E16213" s="752" t="s">
        <v>450</v>
      </c>
      <c r="F16213" s="752" t="s">
        <v>1698</v>
      </c>
    </row>
    <row r="16214" spans="2:6" x14ac:dyDescent="0.35">
      <c r="B16214" s="752" t="s">
        <v>1700</v>
      </c>
      <c r="C16214" s="752">
        <v>7325</v>
      </c>
      <c r="D16214" s="343" t="s">
        <v>1752</v>
      </c>
      <c r="E16214" s="752" t="s">
        <v>450</v>
      </c>
      <c r="F16214" s="752" t="s">
        <v>1698</v>
      </c>
    </row>
    <row r="16215" spans="2:6" x14ac:dyDescent="0.35">
      <c r="B16215" s="752" t="s">
        <v>1700</v>
      </c>
      <c r="C16215" s="752">
        <v>7325</v>
      </c>
      <c r="D16215" s="343" t="s">
        <v>1751</v>
      </c>
      <c r="E16215" s="752" t="s">
        <v>450</v>
      </c>
      <c r="F16215" s="752" t="s">
        <v>1698</v>
      </c>
    </row>
    <row r="16216" spans="2:6" x14ac:dyDescent="0.35">
      <c r="B16216" s="752" t="s">
        <v>1700</v>
      </c>
      <c r="C16216" s="752">
        <v>7325</v>
      </c>
      <c r="D16216" s="343" t="s">
        <v>1750</v>
      </c>
      <c r="E16216" s="752" t="s">
        <v>450</v>
      </c>
      <c r="F16216" s="752" t="s">
        <v>1698</v>
      </c>
    </row>
    <row r="16217" spans="2:6" x14ac:dyDescent="0.35">
      <c r="B16217" s="752" t="s">
        <v>1700</v>
      </c>
      <c r="C16217" s="752">
        <v>7325</v>
      </c>
      <c r="D16217" s="343" t="s">
        <v>1749</v>
      </c>
      <c r="E16217" s="752" t="s">
        <v>450</v>
      </c>
      <c r="F16217" s="752" t="s">
        <v>1698</v>
      </c>
    </row>
    <row r="16218" spans="2:6" x14ac:dyDescent="0.35">
      <c r="B16218" s="752" t="s">
        <v>1700</v>
      </c>
      <c r="C16218" s="752">
        <v>7325</v>
      </c>
      <c r="D16218" s="343" t="s">
        <v>1748</v>
      </c>
      <c r="E16218" s="752" t="s">
        <v>450</v>
      </c>
      <c r="F16218" s="752" t="s">
        <v>1698</v>
      </c>
    </row>
    <row r="16219" spans="2:6" x14ac:dyDescent="0.35">
      <c r="B16219" s="752" t="s">
        <v>1700</v>
      </c>
      <c r="C16219" s="752">
        <v>7325</v>
      </c>
      <c r="D16219" s="343" t="s">
        <v>1747</v>
      </c>
      <c r="E16219" s="752" t="s">
        <v>450</v>
      </c>
      <c r="F16219" s="752" t="s">
        <v>1698</v>
      </c>
    </row>
    <row r="16220" spans="2:6" x14ac:dyDescent="0.35">
      <c r="B16220" s="752" t="s">
        <v>1700</v>
      </c>
      <c r="C16220" s="752">
        <v>7325</v>
      </c>
      <c r="D16220" s="343" t="s">
        <v>1746</v>
      </c>
      <c r="E16220" s="752" t="s">
        <v>450</v>
      </c>
      <c r="F16220" s="752" t="s">
        <v>1698</v>
      </c>
    </row>
    <row r="16221" spans="2:6" x14ac:dyDescent="0.35">
      <c r="B16221" s="752" t="s">
        <v>1700</v>
      </c>
      <c r="C16221" s="752">
        <v>7325</v>
      </c>
      <c r="D16221" s="343" t="s">
        <v>1745</v>
      </c>
      <c r="E16221" s="752" t="s">
        <v>450</v>
      </c>
      <c r="F16221" s="752" t="s">
        <v>1698</v>
      </c>
    </row>
    <row r="16222" spans="2:6" x14ac:dyDescent="0.35">
      <c r="B16222" s="752" t="s">
        <v>1700</v>
      </c>
      <c r="C16222" s="752">
        <v>7325</v>
      </c>
      <c r="D16222" s="343" t="s">
        <v>1744</v>
      </c>
      <c r="E16222" s="752" t="s">
        <v>450</v>
      </c>
      <c r="F16222" s="752" t="s">
        <v>1698</v>
      </c>
    </row>
    <row r="16223" spans="2:6" x14ac:dyDescent="0.35">
      <c r="B16223" s="752" t="s">
        <v>1700</v>
      </c>
      <c r="C16223" s="752">
        <v>7325</v>
      </c>
      <c r="D16223" s="343" t="s">
        <v>1743</v>
      </c>
      <c r="E16223" s="752" t="s">
        <v>450</v>
      </c>
      <c r="F16223" s="752" t="s">
        <v>1698</v>
      </c>
    </row>
    <row r="16224" spans="2:6" x14ac:dyDescent="0.35">
      <c r="B16224" s="752" t="s">
        <v>1700</v>
      </c>
      <c r="C16224" s="752">
        <v>7325</v>
      </c>
      <c r="D16224" s="343" t="s">
        <v>1742</v>
      </c>
      <c r="E16224" s="752" t="s">
        <v>450</v>
      </c>
      <c r="F16224" s="752" t="s">
        <v>1698</v>
      </c>
    </row>
    <row r="16225" spans="2:6" x14ac:dyDescent="0.35">
      <c r="B16225" s="752" t="s">
        <v>1700</v>
      </c>
      <c r="C16225" s="752">
        <v>7325</v>
      </c>
      <c r="D16225" s="343" t="s">
        <v>1741</v>
      </c>
      <c r="E16225" s="752" t="s">
        <v>450</v>
      </c>
      <c r="F16225" s="752" t="s">
        <v>1698</v>
      </c>
    </row>
    <row r="16226" spans="2:6" x14ac:dyDescent="0.35">
      <c r="B16226" s="752" t="s">
        <v>1700</v>
      </c>
      <c r="C16226" s="752">
        <v>7325</v>
      </c>
      <c r="D16226" s="343" t="s">
        <v>1740</v>
      </c>
      <c r="E16226" s="752" t="s">
        <v>450</v>
      </c>
      <c r="F16226" s="752" t="s">
        <v>1711</v>
      </c>
    </row>
    <row r="16227" spans="2:6" x14ac:dyDescent="0.35">
      <c r="B16227" s="752" t="s">
        <v>1700</v>
      </c>
      <c r="C16227" s="752">
        <v>7325</v>
      </c>
      <c r="D16227" s="343" t="s">
        <v>1739</v>
      </c>
      <c r="E16227" s="752" t="s">
        <v>450</v>
      </c>
      <c r="F16227" s="752" t="s">
        <v>1698</v>
      </c>
    </row>
    <row r="16228" spans="2:6" x14ac:dyDescent="0.35">
      <c r="B16228" s="752" t="s">
        <v>1700</v>
      </c>
      <c r="C16228" s="752">
        <v>7330</v>
      </c>
      <c r="D16228" s="343" t="s">
        <v>1738</v>
      </c>
      <c r="E16228" s="752" t="s">
        <v>450</v>
      </c>
      <c r="F16228" s="752" t="s">
        <v>1711</v>
      </c>
    </row>
    <row r="16229" spans="2:6" x14ac:dyDescent="0.35">
      <c r="B16229" s="752" t="s">
        <v>1700</v>
      </c>
      <c r="C16229" s="752">
        <v>7330</v>
      </c>
      <c r="D16229" s="343" t="s">
        <v>1737</v>
      </c>
      <c r="E16229" s="752" t="s">
        <v>450</v>
      </c>
      <c r="F16229" s="752" t="s">
        <v>1711</v>
      </c>
    </row>
    <row r="16230" spans="2:6" x14ac:dyDescent="0.35">
      <c r="B16230" s="752" t="s">
        <v>1700</v>
      </c>
      <c r="C16230" s="752">
        <v>7330</v>
      </c>
      <c r="D16230" s="343" t="s">
        <v>1736</v>
      </c>
      <c r="E16230" s="752" t="s">
        <v>450</v>
      </c>
      <c r="F16230" s="752" t="s">
        <v>1711</v>
      </c>
    </row>
    <row r="16231" spans="2:6" x14ac:dyDescent="0.35">
      <c r="B16231" s="752" t="s">
        <v>1700</v>
      </c>
      <c r="C16231" s="752">
        <v>7330</v>
      </c>
      <c r="D16231" s="343" t="s">
        <v>1735</v>
      </c>
      <c r="E16231" s="752" t="s">
        <v>450</v>
      </c>
      <c r="F16231" s="752" t="s">
        <v>1711</v>
      </c>
    </row>
    <row r="16232" spans="2:6" x14ac:dyDescent="0.35">
      <c r="B16232" s="752" t="s">
        <v>1700</v>
      </c>
      <c r="C16232" s="752">
        <v>7330</v>
      </c>
      <c r="D16232" s="343" t="s">
        <v>1734</v>
      </c>
      <c r="E16232" s="752" t="s">
        <v>450</v>
      </c>
      <c r="F16232" s="752" t="s">
        <v>1711</v>
      </c>
    </row>
    <row r="16233" spans="2:6" x14ac:dyDescent="0.35">
      <c r="B16233" s="752" t="s">
        <v>1700</v>
      </c>
      <c r="C16233" s="752">
        <v>7330</v>
      </c>
      <c r="D16233" s="343" t="s">
        <v>1733</v>
      </c>
      <c r="E16233" s="752" t="s">
        <v>450</v>
      </c>
      <c r="F16233" s="752" t="s">
        <v>1711</v>
      </c>
    </row>
    <row r="16234" spans="2:6" x14ac:dyDescent="0.35">
      <c r="B16234" s="752" t="s">
        <v>1700</v>
      </c>
      <c r="C16234" s="752">
        <v>7330</v>
      </c>
      <c r="D16234" s="343" t="s">
        <v>1732</v>
      </c>
      <c r="E16234" s="752" t="s">
        <v>450</v>
      </c>
      <c r="F16234" s="752" t="s">
        <v>1711</v>
      </c>
    </row>
    <row r="16235" spans="2:6" x14ac:dyDescent="0.35">
      <c r="B16235" s="752" t="s">
        <v>1700</v>
      </c>
      <c r="C16235" s="752">
        <v>7330</v>
      </c>
      <c r="D16235" s="343" t="s">
        <v>1731</v>
      </c>
      <c r="E16235" s="752" t="s">
        <v>450</v>
      </c>
      <c r="F16235" s="752" t="s">
        <v>1711</v>
      </c>
    </row>
    <row r="16236" spans="2:6" x14ac:dyDescent="0.35">
      <c r="B16236" s="752" t="s">
        <v>1700</v>
      </c>
      <c r="C16236" s="752">
        <v>7330</v>
      </c>
      <c r="D16236" s="343" t="s">
        <v>1730</v>
      </c>
      <c r="E16236" s="752" t="s">
        <v>450</v>
      </c>
      <c r="F16236" s="752" t="s">
        <v>1711</v>
      </c>
    </row>
    <row r="16237" spans="2:6" x14ac:dyDescent="0.35">
      <c r="B16237" s="752" t="s">
        <v>1700</v>
      </c>
      <c r="C16237" s="752">
        <v>7330</v>
      </c>
      <c r="D16237" s="343" t="s">
        <v>1729</v>
      </c>
      <c r="E16237" s="752" t="s">
        <v>450</v>
      </c>
      <c r="F16237" s="752" t="s">
        <v>1711</v>
      </c>
    </row>
    <row r="16238" spans="2:6" x14ac:dyDescent="0.35">
      <c r="B16238" s="752" t="s">
        <v>1700</v>
      </c>
      <c r="C16238" s="752">
        <v>7330</v>
      </c>
      <c r="D16238" s="343" t="s">
        <v>1728</v>
      </c>
      <c r="E16238" s="752" t="s">
        <v>450</v>
      </c>
      <c r="F16238" s="752" t="s">
        <v>1711</v>
      </c>
    </row>
    <row r="16239" spans="2:6" x14ac:dyDescent="0.35">
      <c r="B16239" s="752" t="s">
        <v>1700</v>
      </c>
      <c r="C16239" s="752">
        <v>7330</v>
      </c>
      <c r="D16239" s="343" t="s">
        <v>1727</v>
      </c>
      <c r="E16239" s="752" t="s">
        <v>450</v>
      </c>
      <c r="F16239" s="752" t="s">
        <v>1711</v>
      </c>
    </row>
    <row r="16240" spans="2:6" x14ac:dyDescent="0.35">
      <c r="B16240" s="752" t="s">
        <v>1700</v>
      </c>
      <c r="C16240" s="752">
        <v>7330</v>
      </c>
      <c r="D16240" s="343" t="s">
        <v>1726</v>
      </c>
      <c r="E16240" s="752" t="s">
        <v>450</v>
      </c>
      <c r="F16240" s="752" t="s">
        <v>1711</v>
      </c>
    </row>
    <row r="16241" spans="2:6" x14ac:dyDescent="0.35">
      <c r="B16241" s="752" t="s">
        <v>1700</v>
      </c>
      <c r="C16241" s="752">
        <v>7330</v>
      </c>
      <c r="D16241" s="343" t="s">
        <v>1725</v>
      </c>
      <c r="E16241" s="752" t="s">
        <v>450</v>
      </c>
      <c r="F16241" s="752" t="s">
        <v>1711</v>
      </c>
    </row>
    <row r="16242" spans="2:6" x14ac:dyDescent="0.35">
      <c r="B16242" s="752" t="s">
        <v>1700</v>
      </c>
      <c r="C16242" s="752">
        <v>7330</v>
      </c>
      <c r="D16242" s="343" t="s">
        <v>1724</v>
      </c>
      <c r="E16242" s="752" t="s">
        <v>450</v>
      </c>
      <c r="F16242" s="752" t="s">
        <v>1711</v>
      </c>
    </row>
    <row r="16243" spans="2:6" x14ac:dyDescent="0.35">
      <c r="B16243" s="752" t="s">
        <v>1700</v>
      </c>
      <c r="C16243" s="752">
        <v>7330</v>
      </c>
      <c r="D16243" s="343" t="s">
        <v>1723</v>
      </c>
      <c r="E16243" s="752" t="s">
        <v>450</v>
      </c>
      <c r="F16243" s="752" t="s">
        <v>1711</v>
      </c>
    </row>
    <row r="16244" spans="2:6" x14ac:dyDescent="0.35">
      <c r="B16244" s="752" t="s">
        <v>1700</v>
      </c>
      <c r="C16244" s="752">
        <v>7330</v>
      </c>
      <c r="D16244" s="343" t="s">
        <v>1722</v>
      </c>
      <c r="E16244" s="752" t="s">
        <v>450</v>
      </c>
      <c r="F16244" s="752" t="s">
        <v>1711</v>
      </c>
    </row>
    <row r="16245" spans="2:6" x14ac:dyDescent="0.35">
      <c r="B16245" s="752" t="s">
        <v>1700</v>
      </c>
      <c r="C16245" s="752">
        <v>7330</v>
      </c>
      <c r="D16245" s="343" t="s">
        <v>1721</v>
      </c>
      <c r="E16245" s="752" t="s">
        <v>450</v>
      </c>
      <c r="F16245" s="752" t="s">
        <v>1711</v>
      </c>
    </row>
    <row r="16246" spans="2:6" x14ac:dyDescent="0.35">
      <c r="B16246" s="752" t="s">
        <v>1700</v>
      </c>
      <c r="C16246" s="752">
        <v>7330</v>
      </c>
      <c r="D16246" s="343" t="s">
        <v>1720</v>
      </c>
      <c r="E16246" s="752" t="s">
        <v>450</v>
      </c>
      <c r="F16246" s="752" t="s">
        <v>1711</v>
      </c>
    </row>
    <row r="16247" spans="2:6" x14ac:dyDescent="0.35">
      <c r="B16247" s="752" t="s">
        <v>1700</v>
      </c>
      <c r="C16247" s="752">
        <v>7330</v>
      </c>
      <c r="D16247" s="343" t="s">
        <v>1719</v>
      </c>
      <c r="E16247" s="752" t="s">
        <v>450</v>
      </c>
      <c r="F16247" s="752" t="s">
        <v>1711</v>
      </c>
    </row>
    <row r="16248" spans="2:6" x14ac:dyDescent="0.35">
      <c r="B16248" s="752" t="s">
        <v>1700</v>
      </c>
      <c r="C16248" s="752">
        <v>7330</v>
      </c>
      <c r="D16248" s="343" t="s">
        <v>1718</v>
      </c>
      <c r="E16248" s="752" t="s">
        <v>450</v>
      </c>
      <c r="F16248" s="752" t="s">
        <v>1711</v>
      </c>
    </row>
    <row r="16249" spans="2:6" x14ac:dyDescent="0.35">
      <c r="B16249" s="752" t="s">
        <v>1700</v>
      </c>
      <c r="C16249" s="752">
        <v>7330</v>
      </c>
      <c r="D16249" s="343" t="s">
        <v>1717</v>
      </c>
      <c r="E16249" s="752" t="s">
        <v>450</v>
      </c>
      <c r="F16249" s="752" t="s">
        <v>1711</v>
      </c>
    </row>
    <row r="16250" spans="2:6" x14ac:dyDescent="0.35">
      <c r="B16250" s="752" t="s">
        <v>1700</v>
      </c>
      <c r="C16250" s="752">
        <v>7330</v>
      </c>
      <c r="D16250" s="343" t="s">
        <v>1716</v>
      </c>
      <c r="E16250" s="752" t="s">
        <v>450</v>
      </c>
      <c r="F16250" s="752" t="s">
        <v>1711</v>
      </c>
    </row>
    <row r="16251" spans="2:6" x14ac:dyDescent="0.35">
      <c r="B16251" s="752" t="s">
        <v>1700</v>
      </c>
      <c r="C16251" s="752">
        <v>7330</v>
      </c>
      <c r="D16251" s="343" t="s">
        <v>1715</v>
      </c>
      <c r="E16251" s="752" t="s">
        <v>450</v>
      </c>
      <c r="F16251" s="752" t="s">
        <v>1711</v>
      </c>
    </row>
    <row r="16252" spans="2:6" x14ac:dyDescent="0.35">
      <c r="B16252" s="752" t="s">
        <v>1700</v>
      </c>
      <c r="C16252" s="752">
        <v>7330</v>
      </c>
      <c r="D16252" s="343" t="s">
        <v>1714</v>
      </c>
      <c r="E16252" s="752" t="s">
        <v>450</v>
      </c>
      <c r="F16252" s="752" t="s">
        <v>1711</v>
      </c>
    </row>
    <row r="16253" spans="2:6" x14ac:dyDescent="0.35">
      <c r="B16253" s="752" t="s">
        <v>1700</v>
      </c>
      <c r="C16253" s="752">
        <v>7330</v>
      </c>
      <c r="D16253" s="343" t="s">
        <v>1713</v>
      </c>
      <c r="E16253" s="752" t="s">
        <v>450</v>
      </c>
      <c r="F16253" s="752" t="s">
        <v>1711</v>
      </c>
    </row>
    <row r="16254" spans="2:6" x14ac:dyDescent="0.35">
      <c r="B16254" s="752" t="s">
        <v>1700</v>
      </c>
      <c r="C16254" s="752">
        <v>7330</v>
      </c>
      <c r="D16254" s="343" t="s">
        <v>1712</v>
      </c>
      <c r="E16254" s="752" t="s">
        <v>450</v>
      </c>
      <c r="F16254" s="752" t="s">
        <v>1711</v>
      </c>
    </row>
    <row r="16255" spans="2:6" x14ac:dyDescent="0.35">
      <c r="B16255" s="752" t="s">
        <v>1700</v>
      </c>
      <c r="C16255" s="752">
        <v>7331</v>
      </c>
      <c r="D16255" s="343" t="s">
        <v>1710</v>
      </c>
      <c r="E16255" s="752" t="s">
        <v>450</v>
      </c>
      <c r="F16255" s="752" t="s">
        <v>1698</v>
      </c>
    </row>
    <row r="16256" spans="2:6" x14ac:dyDescent="0.35">
      <c r="B16256" s="752" t="s">
        <v>1700</v>
      </c>
      <c r="C16256" s="752">
        <v>7466</v>
      </c>
      <c r="D16256" s="343" t="s">
        <v>1709</v>
      </c>
      <c r="E16256" s="752" t="s">
        <v>450</v>
      </c>
      <c r="F16256" s="752" t="s">
        <v>1698</v>
      </c>
    </row>
    <row r="16257" spans="2:6" x14ac:dyDescent="0.35">
      <c r="B16257" s="752" t="s">
        <v>1700</v>
      </c>
      <c r="C16257" s="752">
        <v>7467</v>
      </c>
      <c r="D16257" s="343" t="s">
        <v>1708</v>
      </c>
      <c r="E16257" s="752" t="s">
        <v>450</v>
      </c>
      <c r="F16257" s="752" t="s">
        <v>1698</v>
      </c>
    </row>
    <row r="16258" spans="2:6" x14ac:dyDescent="0.35">
      <c r="B16258" s="752" t="s">
        <v>1700</v>
      </c>
      <c r="C16258" s="752">
        <v>7467</v>
      </c>
      <c r="D16258" s="343" t="s">
        <v>1707</v>
      </c>
      <c r="E16258" s="752" t="s">
        <v>450</v>
      </c>
      <c r="F16258" s="752" t="s">
        <v>1698</v>
      </c>
    </row>
    <row r="16259" spans="2:6" x14ac:dyDescent="0.35">
      <c r="B16259" s="752" t="s">
        <v>1700</v>
      </c>
      <c r="C16259" s="752">
        <v>7468</v>
      </c>
      <c r="D16259" s="343" t="s">
        <v>1706</v>
      </c>
      <c r="E16259" s="752" t="s">
        <v>450</v>
      </c>
      <c r="F16259" s="752" t="s">
        <v>1698</v>
      </c>
    </row>
    <row r="16260" spans="2:6" x14ac:dyDescent="0.35">
      <c r="B16260" s="752" t="s">
        <v>1700</v>
      </c>
      <c r="C16260" s="752">
        <v>7468</v>
      </c>
      <c r="D16260" s="343" t="s">
        <v>1705</v>
      </c>
      <c r="E16260" s="752" t="s">
        <v>450</v>
      </c>
      <c r="F16260" s="752" t="s">
        <v>1698</v>
      </c>
    </row>
    <row r="16261" spans="2:6" x14ac:dyDescent="0.35">
      <c r="B16261" s="752" t="s">
        <v>1700</v>
      </c>
      <c r="C16261" s="752">
        <v>7469</v>
      </c>
      <c r="D16261" s="343" t="s">
        <v>1704</v>
      </c>
      <c r="E16261" s="752" t="s">
        <v>450</v>
      </c>
      <c r="F16261" s="752" t="s">
        <v>1698</v>
      </c>
    </row>
    <row r="16262" spans="2:6" x14ac:dyDescent="0.35">
      <c r="B16262" s="752" t="s">
        <v>1700</v>
      </c>
      <c r="C16262" s="752">
        <v>7469</v>
      </c>
      <c r="D16262" s="343" t="s">
        <v>1703</v>
      </c>
      <c r="E16262" s="752" t="s">
        <v>450</v>
      </c>
      <c r="F16262" s="752" t="s">
        <v>1698</v>
      </c>
    </row>
    <row r="16263" spans="2:6" x14ac:dyDescent="0.35">
      <c r="B16263" s="752" t="s">
        <v>1700</v>
      </c>
      <c r="C16263" s="752">
        <v>7469</v>
      </c>
      <c r="D16263" s="343" t="s">
        <v>1702</v>
      </c>
      <c r="E16263" s="752" t="s">
        <v>450</v>
      </c>
      <c r="F16263" s="752" t="s">
        <v>1698</v>
      </c>
    </row>
    <row r="16264" spans="2:6" x14ac:dyDescent="0.35">
      <c r="B16264" s="752" t="s">
        <v>1700</v>
      </c>
      <c r="C16264" s="752">
        <v>7469</v>
      </c>
      <c r="D16264" s="343" t="s">
        <v>1701</v>
      </c>
      <c r="E16264" s="752" t="s">
        <v>450</v>
      </c>
      <c r="F16264" s="752" t="s">
        <v>1698</v>
      </c>
    </row>
    <row r="16265" spans="2:6" x14ac:dyDescent="0.35">
      <c r="B16265" s="752" t="s">
        <v>1700</v>
      </c>
      <c r="C16265" s="752">
        <v>7470</v>
      </c>
      <c r="D16265" s="343" t="s">
        <v>1699</v>
      </c>
      <c r="E16265" s="752" t="s">
        <v>450</v>
      </c>
      <c r="F16265" s="752" t="s">
        <v>1698</v>
      </c>
    </row>
    <row r="16266" spans="2:6" x14ac:dyDescent="0.35">
      <c r="D16266" s="752"/>
    </row>
    <row r="16267" spans="2:6" x14ac:dyDescent="0.35">
      <c r="D16267" s="752"/>
    </row>
    <row r="16268" spans="2:6" x14ac:dyDescent="0.35">
      <c r="D16268" s="752"/>
    </row>
    <row r="16269" spans="2:6" x14ac:dyDescent="0.35">
      <c r="D16269" s="752"/>
    </row>
    <row r="16294" spans="3:6" x14ac:dyDescent="0.35">
      <c r="C16294" s="754"/>
      <c r="D16294" s="755"/>
      <c r="F16294" s="754"/>
    </row>
    <row r="16295" spans="3:6" x14ac:dyDescent="0.35">
      <c r="C16295" s="754"/>
      <c r="D16295" s="755"/>
      <c r="F16295" s="754"/>
    </row>
    <row r="16377" spans="6:6" x14ac:dyDescent="0.35">
      <c r="F16377" s="753"/>
    </row>
    <row r="16625" spans="6:6" x14ac:dyDescent="0.35">
      <c r="F16625" s="753"/>
    </row>
  </sheetData>
  <sheetProtection algorithmName="SHA-512" hashValue="jJnrtKwvjS/hpT3w6rYw6xLae4vsBEy8Gs+6EhWNE88CTmA8/Q3tEKZJpnDk1u09xLod7yQP+Sw0lMflsV5Txg==" saltValue="fkl0DCGOVXVM6sJdq/hyzA==" spinCount="100000" sheet="1" objects="1" scenarios="1"/>
  <pageMargins left="0.7" right="0.7" top="0.75" bottom="0.75" header="0.3" footer="0.3"/>
  <drawing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209B8-AAB7-4C91-99C3-71815ECBC110}">
  <sheetPr codeName="Sheet16"/>
  <dimension ref="A1:V34"/>
  <sheetViews>
    <sheetView zoomScale="85" zoomScaleNormal="85" workbookViewId="0">
      <selection activeCell="Q31" sqref="Q31"/>
    </sheetView>
  </sheetViews>
  <sheetFormatPr defaultColWidth="8.7265625" defaultRowHeight="14.5" x14ac:dyDescent="0.35"/>
  <cols>
    <col min="1" max="1" width="8.7265625" style="720"/>
    <col min="2" max="2" width="32.7265625" style="720" bestFit="1" customWidth="1"/>
    <col min="3" max="3" width="10.1796875" style="720" bestFit="1" customWidth="1"/>
    <col min="4" max="4" width="17" style="720" customWidth="1"/>
    <col min="5" max="6" width="8.7265625" style="720"/>
    <col min="7" max="7" width="29.453125" style="720" bestFit="1" customWidth="1"/>
    <col min="8" max="8" width="6.7265625" style="720" bestFit="1" customWidth="1"/>
    <col min="9" max="9" width="19.26953125" style="720" customWidth="1"/>
    <col min="10" max="11" width="8.7265625" style="720"/>
    <col min="12" max="12" width="24" style="720" customWidth="1"/>
    <col min="13" max="16384" width="8.7265625" style="720"/>
  </cols>
  <sheetData>
    <row r="1" spans="1:22" ht="21" x14ac:dyDescent="0.5">
      <c r="A1" s="718"/>
      <c r="B1" s="718"/>
      <c r="C1" s="718"/>
      <c r="D1" s="718"/>
      <c r="E1" s="719"/>
      <c r="F1" s="718"/>
      <c r="G1" s="718"/>
      <c r="H1" s="718"/>
      <c r="I1" s="718"/>
      <c r="J1" s="718"/>
      <c r="K1" s="718"/>
      <c r="L1" s="718"/>
      <c r="M1" s="718"/>
      <c r="N1" s="718"/>
      <c r="O1" s="718"/>
      <c r="P1" s="718"/>
      <c r="Q1" s="718"/>
      <c r="R1" s="718"/>
      <c r="S1" s="718"/>
      <c r="T1" s="718"/>
      <c r="U1" s="718"/>
      <c r="V1" s="718"/>
    </row>
    <row r="2" spans="1:22" ht="21" x14ac:dyDescent="0.5">
      <c r="A2" s="718"/>
      <c r="B2" s="719" t="s">
        <v>1611</v>
      </c>
      <c r="C2" s="718"/>
      <c r="D2" s="719"/>
      <c r="E2" s="719"/>
      <c r="F2" s="718"/>
      <c r="G2" s="718"/>
      <c r="H2" s="718"/>
      <c r="I2" s="718"/>
      <c r="J2" s="718"/>
      <c r="K2" s="718"/>
      <c r="L2" s="718"/>
      <c r="M2" s="718"/>
      <c r="N2" s="718"/>
      <c r="O2" s="718"/>
      <c r="P2" s="718"/>
      <c r="Q2" s="718"/>
      <c r="R2" s="718"/>
      <c r="S2" s="718"/>
      <c r="T2" s="718"/>
      <c r="U2" s="718"/>
      <c r="V2" s="718"/>
    </row>
    <row r="3" spans="1:22" ht="21" x14ac:dyDescent="0.5">
      <c r="B3" s="721"/>
      <c r="D3" s="722"/>
      <c r="F3" s="722"/>
      <c r="G3" s="721"/>
      <c r="I3" s="721"/>
      <c r="J3" s="721"/>
      <c r="K3" s="721"/>
      <c r="L3" s="721"/>
      <c r="M3" s="721"/>
    </row>
    <row r="4" spans="1:22" ht="21" x14ac:dyDescent="0.5">
      <c r="D4" s="723" t="s">
        <v>1610</v>
      </c>
      <c r="F4" s="722"/>
      <c r="I4" s="723" t="s">
        <v>1609</v>
      </c>
      <c r="J4" s="723"/>
      <c r="L4" s="723" t="s">
        <v>1608</v>
      </c>
    </row>
    <row r="5" spans="1:22" x14ac:dyDescent="0.35">
      <c r="B5" s="723" t="s">
        <v>1607</v>
      </c>
      <c r="D5" s="717"/>
      <c r="G5" s="723" t="s">
        <v>1607</v>
      </c>
      <c r="I5" s="717"/>
      <c r="J5" s="723"/>
      <c r="L5" s="723"/>
      <c r="M5" s="723"/>
      <c r="N5" s="978"/>
      <c r="O5" s="979"/>
      <c r="P5" s="979"/>
      <c r="Q5" s="979"/>
      <c r="R5" s="979"/>
      <c r="S5" s="979"/>
      <c r="T5" s="979"/>
      <c r="U5" s="979"/>
      <c r="V5" s="980"/>
    </row>
    <row r="6" spans="1:22" x14ac:dyDescent="0.35">
      <c r="J6" s="723"/>
      <c r="N6" s="981"/>
      <c r="O6" s="982"/>
      <c r="P6" s="982"/>
      <c r="Q6" s="982"/>
      <c r="R6" s="982"/>
      <c r="S6" s="982"/>
      <c r="T6" s="982"/>
      <c r="U6" s="982"/>
      <c r="V6" s="983"/>
    </row>
    <row r="7" spans="1:22" x14ac:dyDescent="0.35">
      <c r="B7" s="720" t="s">
        <v>1606</v>
      </c>
      <c r="D7" s="710"/>
      <c r="G7" s="720" t="s">
        <v>1606</v>
      </c>
      <c r="I7" s="710"/>
      <c r="J7" s="723"/>
      <c r="L7" s="724" t="e">
        <f>AVERAGE(D7,I7)</f>
        <v>#DIV/0!</v>
      </c>
      <c r="N7" s="981"/>
      <c r="O7" s="982"/>
      <c r="P7" s="982"/>
      <c r="Q7" s="982"/>
      <c r="R7" s="982"/>
      <c r="S7" s="982"/>
      <c r="T7" s="982"/>
      <c r="U7" s="982"/>
      <c r="V7" s="983"/>
    </row>
    <row r="8" spans="1:22" x14ac:dyDescent="0.35">
      <c r="B8" s="720" t="s">
        <v>1605</v>
      </c>
      <c r="D8" s="710"/>
      <c r="G8" s="720" t="s">
        <v>1605</v>
      </c>
      <c r="I8" s="710"/>
      <c r="J8" s="723"/>
      <c r="L8" s="724" t="e">
        <f>AVERAGE(D8,I8)</f>
        <v>#DIV/0!</v>
      </c>
      <c r="N8" s="981"/>
      <c r="O8" s="982"/>
      <c r="P8" s="982"/>
      <c r="Q8" s="982"/>
      <c r="R8" s="982"/>
      <c r="S8" s="982"/>
      <c r="T8" s="982"/>
      <c r="U8" s="982"/>
      <c r="V8" s="983"/>
    </row>
    <row r="9" spans="1:22" x14ac:dyDescent="0.35">
      <c r="J9" s="723"/>
      <c r="L9" s="724"/>
      <c r="N9" s="981"/>
      <c r="O9" s="982"/>
      <c r="P9" s="982"/>
      <c r="Q9" s="982"/>
      <c r="R9" s="982"/>
      <c r="S9" s="982"/>
      <c r="T9" s="982"/>
      <c r="U9" s="982"/>
      <c r="V9" s="983"/>
    </row>
    <row r="10" spans="1:22" x14ac:dyDescent="0.35">
      <c r="B10" s="720" t="s">
        <v>1604</v>
      </c>
      <c r="D10" s="710"/>
      <c r="G10" s="720" t="s">
        <v>1603</v>
      </c>
      <c r="I10" s="710"/>
      <c r="J10" s="723"/>
      <c r="L10" s="724" t="e">
        <f>AVERAGE(D10,I10)</f>
        <v>#DIV/0!</v>
      </c>
      <c r="N10" s="981"/>
      <c r="O10" s="982"/>
      <c r="P10" s="982"/>
      <c r="Q10" s="982"/>
      <c r="R10" s="982"/>
      <c r="S10" s="982"/>
      <c r="T10" s="982"/>
      <c r="U10" s="982"/>
      <c r="V10" s="983"/>
    </row>
    <row r="11" spans="1:22" x14ac:dyDescent="0.35">
      <c r="B11" s="720" t="s">
        <v>1602</v>
      </c>
      <c r="D11" s="710"/>
      <c r="G11" s="720" t="s">
        <v>1602</v>
      </c>
      <c r="I11" s="710"/>
      <c r="J11" s="723"/>
      <c r="L11" s="724"/>
      <c r="N11" s="984"/>
      <c r="O11" s="985"/>
      <c r="P11" s="985"/>
      <c r="Q11" s="985"/>
      <c r="R11" s="985"/>
      <c r="S11" s="985"/>
      <c r="T11" s="985"/>
      <c r="U11" s="985"/>
      <c r="V11" s="986"/>
    </row>
    <row r="12" spans="1:22" ht="15" thickBot="1" x14ac:dyDescent="0.4">
      <c r="J12" s="723"/>
    </row>
    <row r="13" spans="1:22" ht="15.5" thickTop="1" thickBot="1" x14ac:dyDescent="0.4">
      <c r="B13" s="716" t="s">
        <v>1601</v>
      </c>
      <c r="C13" s="716"/>
      <c r="D13" s="713">
        <f>D7+D8-D10-D11</f>
        <v>0</v>
      </c>
      <c r="G13" s="716" t="s">
        <v>1601</v>
      </c>
      <c r="H13" s="716"/>
      <c r="I13" s="713">
        <f>I7+I8-I10</f>
        <v>0</v>
      </c>
      <c r="J13" s="723"/>
      <c r="L13" s="725">
        <f>AVERAGE(D13,I13)</f>
        <v>0</v>
      </c>
    </row>
    <row r="14" spans="1:22" ht="15" thickTop="1" x14ac:dyDescent="0.35">
      <c r="B14" s="726" t="s">
        <v>1600</v>
      </c>
      <c r="D14" s="710"/>
      <c r="G14" s="726" t="s">
        <v>1600</v>
      </c>
      <c r="I14" s="710">
        <f>I8</f>
        <v>0</v>
      </c>
      <c r="J14" s="723"/>
    </row>
    <row r="15" spans="1:22" ht="15" thickBot="1" x14ac:dyDescent="0.4">
      <c r="J15" s="723"/>
    </row>
    <row r="16" spans="1:22" ht="15.5" thickTop="1" thickBot="1" x14ac:dyDescent="0.4">
      <c r="B16" s="716" t="s">
        <v>1599</v>
      </c>
      <c r="C16" s="716"/>
      <c r="D16" s="713">
        <f>D13-D14</f>
        <v>0</v>
      </c>
      <c r="G16" s="716" t="s">
        <v>1599</v>
      </c>
      <c r="H16" s="716"/>
      <c r="I16" s="713">
        <f>I13-I14</f>
        <v>0</v>
      </c>
      <c r="J16" s="723"/>
      <c r="L16" s="727">
        <f>AVERAGE(D16,I16)</f>
        <v>0</v>
      </c>
      <c r="M16" s="728"/>
    </row>
    <row r="17" spans="2:14" ht="15" thickTop="1" x14ac:dyDescent="0.35">
      <c r="J17" s="723"/>
    </row>
    <row r="18" spans="2:14" x14ac:dyDescent="0.35">
      <c r="B18" s="723" t="s">
        <v>1598</v>
      </c>
      <c r="G18" s="723" t="s">
        <v>1598</v>
      </c>
      <c r="J18" s="723"/>
    </row>
    <row r="19" spans="2:14" x14ac:dyDescent="0.35">
      <c r="B19" s="726" t="s">
        <v>1597</v>
      </c>
      <c r="D19" s="710"/>
      <c r="G19" s="726" t="s">
        <v>1597</v>
      </c>
      <c r="I19" s="710"/>
      <c r="J19" s="723"/>
    </row>
    <row r="20" spans="2:14" x14ac:dyDescent="0.35">
      <c r="B20" s="726" t="s">
        <v>1596</v>
      </c>
      <c r="D20" s="710"/>
      <c r="G20" s="726" t="s">
        <v>1596</v>
      </c>
      <c r="I20" s="710"/>
      <c r="J20" s="723"/>
    </row>
    <row r="21" spans="2:14" ht="15" thickBot="1" x14ac:dyDescent="0.4">
      <c r="J21" s="723"/>
    </row>
    <row r="22" spans="2:14" ht="15.5" thickTop="1" thickBot="1" x14ac:dyDescent="0.4">
      <c r="B22" s="716" t="s">
        <v>1595</v>
      </c>
      <c r="C22" s="716"/>
      <c r="D22" s="713">
        <f>+D19+D20</f>
        <v>0</v>
      </c>
      <c r="G22" s="716" t="s">
        <v>1595</v>
      </c>
      <c r="H22" s="716"/>
      <c r="I22" s="713">
        <f>+I19+I20</f>
        <v>0</v>
      </c>
      <c r="J22" s="723"/>
      <c r="L22" s="727">
        <f>AVERAGE(D22,I22)</f>
        <v>0</v>
      </c>
    </row>
    <row r="23" spans="2:14" ht="15.5" thickTop="1" thickBot="1" x14ac:dyDescent="0.4">
      <c r="J23" s="723"/>
    </row>
    <row r="24" spans="2:14" ht="24.5" thickTop="1" thickBot="1" x14ac:dyDescent="0.6">
      <c r="B24" s="716" t="s">
        <v>1594</v>
      </c>
      <c r="C24" s="716"/>
      <c r="D24" s="713">
        <f>D22+D16</f>
        <v>0</v>
      </c>
      <c r="G24" s="716" t="s">
        <v>1594</v>
      </c>
      <c r="H24" s="716"/>
      <c r="I24" s="713">
        <f>I22+I16</f>
        <v>0</v>
      </c>
      <c r="J24" s="723"/>
      <c r="L24" s="715">
        <f>AVERAGE(D24,I24)</f>
        <v>0</v>
      </c>
    </row>
    <row r="25" spans="2:14" ht="15" thickTop="1" x14ac:dyDescent="0.35">
      <c r="J25" s="723"/>
    </row>
    <row r="26" spans="2:14" x14ac:dyDescent="0.35">
      <c r="B26" s="987" t="s">
        <v>1593</v>
      </c>
      <c r="C26" s="988"/>
      <c r="D26" s="989"/>
      <c r="G26" s="987" t="s">
        <v>1593</v>
      </c>
      <c r="H26" s="988"/>
      <c r="I26" s="989"/>
    </row>
    <row r="27" spans="2:14" ht="15" thickBot="1" x14ac:dyDescent="0.4">
      <c r="B27" s="729"/>
      <c r="C27" s="729" t="s">
        <v>1592</v>
      </c>
      <c r="D27" s="729" t="s">
        <v>1591</v>
      </c>
      <c r="G27" s="729"/>
      <c r="H27" s="729" t="s">
        <v>1592</v>
      </c>
      <c r="I27" s="729" t="s">
        <v>1591</v>
      </c>
      <c r="K27" s="730"/>
    </row>
    <row r="28" spans="2:14" ht="15.5" thickTop="1" thickBot="1" x14ac:dyDescent="0.4">
      <c r="B28" s="731" t="s">
        <v>1</v>
      </c>
      <c r="C28" s="714"/>
      <c r="D28" s="713">
        <f>C28*D24</f>
        <v>0</v>
      </c>
      <c r="G28" s="731" t="s">
        <v>1</v>
      </c>
      <c r="H28" s="714"/>
      <c r="I28" s="713">
        <f>I24*H28</f>
        <v>0</v>
      </c>
    </row>
    <row r="29" spans="2:14" ht="15.5" thickTop="1" thickBot="1" x14ac:dyDescent="0.4">
      <c r="B29" s="731" t="s">
        <v>3</v>
      </c>
      <c r="C29" s="714"/>
      <c r="D29" s="713">
        <f>C29*D24</f>
        <v>0</v>
      </c>
      <c r="G29" s="731" t="s">
        <v>3</v>
      </c>
      <c r="H29" s="714"/>
      <c r="I29" s="713">
        <f>H29*H24</f>
        <v>0</v>
      </c>
    </row>
    <row r="30" spans="2:14" ht="15.5" thickTop="1" thickBot="1" x14ac:dyDescent="0.4"/>
    <row r="31" spans="2:14" ht="15.5" thickTop="1" thickBot="1" x14ac:dyDescent="0.4">
      <c r="B31" s="990" t="s">
        <v>1590</v>
      </c>
      <c r="C31" s="990"/>
      <c r="D31" s="990"/>
      <c r="G31" s="991" t="s">
        <v>1590</v>
      </c>
      <c r="H31" s="991"/>
      <c r="I31" s="991"/>
    </row>
    <row r="32" spans="2:14" ht="15" thickTop="1" x14ac:dyDescent="0.35">
      <c r="B32" s="711">
        <f>D5</f>
        <v>0</v>
      </c>
      <c r="C32" s="711" t="s">
        <v>1588</v>
      </c>
      <c r="D32" s="711" t="s">
        <v>1589</v>
      </c>
      <c r="E32" s="711" t="s">
        <v>1586</v>
      </c>
      <c r="G32" s="712">
        <f>I5</f>
        <v>0</v>
      </c>
      <c r="H32" s="712" t="s">
        <v>1588</v>
      </c>
      <c r="I32" s="712" t="s">
        <v>1587</v>
      </c>
      <c r="J32" s="711" t="s">
        <v>1586</v>
      </c>
      <c r="N32" s="732"/>
    </row>
    <row r="33" spans="2:10" x14ac:dyDescent="0.35">
      <c r="B33" s="731" t="s">
        <v>1</v>
      </c>
      <c r="C33" s="733"/>
      <c r="D33" s="733"/>
      <c r="E33" s="710">
        <f>C33-D33</f>
        <v>0</v>
      </c>
      <c r="G33" s="731" t="s">
        <v>1</v>
      </c>
      <c r="H33" s="733"/>
      <c r="I33" s="733"/>
      <c r="J33" s="710">
        <f>I33-H33</f>
        <v>0</v>
      </c>
    </row>
    <row r="34" spans="2:10" x14ac:dyDescent="0.35">
      <c r="B34" s="731" t="s">
        <v>3</v>
      </c>
      <c r="C34" s="733"/>
      <c r="D34" s="733"/>
      <c r="E34" s="710">
        <f>C34-D34</f>
        <v>0</v>
      </c>
      <c r="G34" s="731" t="s">
        <v>3</v>
      </c>
      <c r="H34" s="733"/>
      <c r="I34" s="733"/>
      <c r="J34" s="710">
        <f>I34-H34</f>
        <v>0</v>
      </c>
    </row>
  </sheetData>
  <mergeCells count="5">
    <mergeCell ref="N5:V11"/>
    <mergeCell ref="B26:D26"/>
    <mergeCell ref="G26:I26"/>
    <mergeCell ref="B31:D31"/>
    <mergeCell ref="G31:I3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8FF67-CDBA-4E34-A739-8054D42AF383}">
  <dimension ref="A1:Q38"/>
  <sheetViews>
    <sheetView topLeftCell="B1" zoomScaleNormal="100" workbookViewId="0">
      <selection activeCell="H20" sqref="H20:I20"/>
    </sheetView>
  </sheetViews>
  <sheetFormatPr defaultColWidth="8.7265625" defaultRowHeight="14.5" x14ac:dyDescent="0.35"/>
  <cols>
    <col min="1" max="1" width="43.26953125" style="771" bestFit="1" customWidth="1"/>
    <col min="2" max="2" width="21.26953125" style="771" customWidth="1"/>
    <col min="3" max="3" width="16.7265625" style="771" bestFit="1" customWidth="1"/>
    <col min="4" max="4" width="30.7265625" style="771" customWidth="1"/>
    <col min="5" max="5" width="22.54296875" style="771" customWidth="1"/>
    <col min="6" max="6" width="22.7265625" style="771" customWidth="1"/>
    <col min="7" max="7" width="16.7265625" style="771" customWidth="1"/>
    <col min="8" max="8" width="10" style="771" customWidth="1"/>
    <col min="9" max="9" width="15.7265625" style="771" customWidth="1"/>
    <col min="10" max="10" width="10.453125" style="771" customWidth="1"/>
    <col min="11" max="11" width="8.7265625" style="771"/>
    <col min="12" max="12" width="31.7265625" style="771" bestFit="1" customWidth="1"/>
    <col min="13" max="13" width="14.26953125" style="771" bestFit="1" customWidth="1"/>
    <col min="14" max="16" width="8.7265625" style="771"/>
    <col min="17" max="18" width="9.1796875" style="771" customWidth="1"/>
    <col min="19" max="16384" width="8.7265625" style="771"/>
  </cols>
  <sheetData>
    <row r="1" spans="1:17" x14ac:dyDescent="0.35">
      <c r="A1" s="806" t="s">
        <v>1626</v>
      </c>
      <c r="B1" s="814" t="s">
        <v>1627</v>
      </c>
      <c r="C1" s="813"/>
      <c r="D1" s="815" t="s">
        <v>1628</v>
      </c>
      <c r="E1" s="992" t="s">
        <v>1629</v>
      </c>
      <c r="F1" s="993"/>
      <c r="G1" s="993"/>
      <c r="H1" s="993"/>
      <c r="I1" s="993"/>
      <c r="J1" s="994"/>
    </row>
    <row r="2" spans="1:17" x14ac:dyDescent="0.35">
      <c r="A2" s="812"/>
      <c r="B2" s="814" t="s">
        <v>1630</v>
      </c>
      <c r="C2" s="813"/>
      <c r="D2" s="995"/>
      <c r="E2" s="996"/>
      <c r="F2" s="996"/>
      <c r="G2" s="996"/>
      <c r="H2" s="996"/>
      <c r="I2" s="996"/>
      <c r="J2" s="997"/>
      <c r="L2" s="797" t="s">
        <v>1631</v>
      </c>
      <c r="M2" s="810"/>
    </row>
    <row r="3" spans="1:17" x14ac:dyDescent="0.35">
      <c r="A3" s="806" t="s">
        <v>1632</v>
      </c>
      <c r="B3" s="1004" t="s">
        <v>1633</v>
      </c>
      <c r="C3" s="1005"/>
      <c r="D3" s="998"/>
      <c r="E3" s="999"/>
      <c r="F3" s="999"/>
      <c r="G3" s="999"/>
      <c r="H3" s="999"/>
      <c r="I3" s="999"/>
      <c r="J3" s="1000"/>
      <c r="L3" s="771" t="s">
        <v>1634</v>
      </c>
      <c r="M3" s="810"/>
    </row>
    <row r="4" spans="1:17" x14ac:dyDescent="0.35">
      <c r="A4" s="812"/>
      <c r="B4" s="1006"/>
      <c r="C4" s="1007"/>
      <c r="D4" s="998"/>
      <c r="E4" s="999"/>
      <c r="F4" s="999"/>
      <c r="G4" s="999"/>
      <c r="H4" s="999"/>
      <c r="I4" s="999"/>
      <c r="J4" s="1000"/>
      <c r="L4" s="771" t="s">
        <v>1635</v>
      </c>
      <c r="M4" s="810"/>
    </row>
    <row r="5" spans="1:17" ht="29" x14ac:dyDescent="0.35">
      <c r="A5" s="806" t="s">
        <v>1636</v>
      </c>
      <c r="B5" s="1006"/>
      <c r="C5" s="1007"/>
      <c r="D5" s="998"/>
      <c r="E5" s="999"/>
      <c r="F5" s="999"/>
      <c r="G5" s="999"/>
      <c r="H5" s="999"/>
      <c r="I5" s="999"/>
      <c r="J5" s="1000"/>
      <c r="L5" s="789" t="s">
        <v>1637</v>
      </c>
      <c r="M5" s="810"/>
    </row>
    <row r="6" spans="1:17" x14ac:dyDescent="0.35">
      <c r="A6" s="809">
        <f>M4</f>
        <v>0</v>
      </c>
      <c r="B6" s="1008"/>
      <c r="C6" s="1009"/>
      <c r="D6" s="1001"/>
      <c r="E6" s="1002"/>
      <c r="F6" s="1002"/>
      <c r="G6" s="1002"/>
      <c r="H6" s="1002"/>
      <c r="I6" s="1002"/>
      <c r="J6" s="1003"/>
      <c r="L6" s="771" t="s">
        <v>1638</v>
      </c>
      <c r="M6" s="810"/>
    </row>
    <row r="7" spans="1:17" x14ac:dyDescent="0.35">
      <c r="A7" s="811" t="s">
        <v>1639</v>
      </c>
      <c r="B7" s="805" t="s">
        <v>1640</v>
      </c>
      <c r="C7" s="1010" t="s">
        <v>1641</v>
      </c>
      <c r="D7" s="1010"/>
      <c r="E7" s="1011" t="s">
        <v>1642</v>
      </c>
      <c r="F7" s="1012"/>
      <c r="G7" s="1011" t="s">
        <v>1643</v>
      </c>
      <c r="H7" s="1012"/>
      <c r="I7" s="1011" t="s">
        <v>1644</v>
      </c>
      <c r="J7" s="1013"/>
      <c r="L7" s="771" t="s">
        <v>1645</v>
      </c>
      <c r="M7" s="810"/>
    </row>
    <row r="8" spans="1:17" x14ac:dyDescent="0.35">
      <c r="A8" s="809">
        <f>A6-E8</f>
        <v>0</v>
      </c>
      <c r="B8" s="808" cm="1">
        <f t="array" ref="B8">IFERROR(_xlfn.IFS(C1="No","$0",C2="QLD",G32,C2="NSW",G33,C2="VIC",G34),0)</f>
        <v>0</v>
      </c>
      <c r="C8" s="1014"/>
      <c r="D8" s="1015"/>
      <c r="E8" s="1016">
        <f>M9</f>
        <v>0</v>
      </c>
      <c r="F8" s="1017"/>
      <c r="G8" s="1016">
        <f>M6</f>
        <v>0</v>
      </c>
      <c r="H8" s="1017"/>
      <c r="I8" s="1016">
        <f>M6+M7+M8</f>
        <v>0</v>
      </c>
      <c r="J8" s="1018"/>
      <c r="L8" s="771" t="s">
        <v>1640</v>
      </c>
      <c r="M8" s="807">
        <f>B8</f>
        <v>0</v>
      </c>
      <c r="Q8" s="789"/>
    </row>
    <row r="9" spans="1:17" x14ac:dyDescent="0.35">
      <c r="A9" s="806" t="s">
        <v>1646</v>
      </c>
      <c r="B9" s="1010" t="s">
        <v>1647</v>
      </c>
      <c r="C9" s="1010"/>
      <c r="D9" s="805" t="s">
        <v>1648</v>
      </c>
      <c r="E9" s="1010" t="s">
        <v>1649</v>
      </c>
      <c r="F9" s="1010"/>
      <c r="G9" s="1010" t="s">
        <v>1650</v>
      </c>
      <c r="H9" s="1010"/>
      <c r="I9" s="1010" t="s">
        <v>1651</v>
      </c>
      <c r="J9" s="1019"/>
      <c r="L9" s="797" t="s">
        <v>1642</v>
      </c>
      <c r="M9" s="804">
        <f>M2-M3-M5</f>
        <v>0</v>
      </c>
    </row>
    <row r="10" spans="1:17" x14ac:dyDescent="0.35">
      <c r="A10" s="743"/>
      <c r="B10" s="1020" t="e">
        <f t="shared" ref="B10:B17" si="0">D10/$M$4</f>
        <v>#DIV/0!</v>
      </c>
      <c r="C10" s="1020"/>
      <c r="D10" s="800"/>
      <c r="E10" s="1021">
        <f>IF(D10&lt;=A8,D10,0)-G8</f>
        <v>0</v>
      </c>
      <c r="F10" s="1022"/>
      <c r="G10" s="1021">
        <f>A8-E10-G8</f>
        <v>0</v>
      </c>
      <c r="H10" s="1022"/>
      <c r="I10" s="1021">
        <f>D10-E10-G8</f>
        <v>0</v>
      </c>
      <c r="J10" s="1023"/>
      <c r="L10" s="803" t="s">
        <v>1652</v>
      </c>
      <c r="M10" s="802">
        <f>I8-A8</f>
        <v>0</v>
      </c>
    </row>
    <row r="11" spans="1:17" x14ac:dyDescent="0.35">
      <c r="A11" s="743"/>
      <c r="B11" s="1020" t="e">
        <f t="shared" si="0"/>
        <v>#DIV/0!</v>
      </c>
      <c r="C11" s="1020"/>
      <c r="D11" s="800"/>
      <c r="E11" s="1021">
        <f t="shared" ref="E11:E16" si="1">IF(D11&lt;G10,D11,G10)</f>
        <v>0</v>
      </c>
      <c r="F11" s="1022"/>
      <c r="G11" s="1021">
        <f t="shared" ref="G11:G16" si="2">G10-E11</f>
        <v>0</v>
      </c>
      <c r="H11" s="1022"/>
      <c r="I11" s="1021">
        <f t="shared" ref="I11:I17" si="3">D11-E11</f>
        <v>0</v>
      </c>
      <c r="J11" s="1023"/>
    </row>
    <row r="12" spans="1:17" x14ac:dyDescent="0.35">
      <c r="A12" s="743"/>
      <c r="B12" s="1020" t="e">
        <f t="shared" si="0"/>
        <v>#DIV/0!</v>
      </c>
      <c r="C12" s="1020"/>
      <c r="D12" s="800"/>
      <c r="E12" s="1021">
        <f t="shared" si="1"/>
        <v>0</v>
      </c>
      <c r="F12" s="1022"/>
      <c r="G12" s="1021">
        <f t="shared" si="2"/>
        <v>0</v>
      </c>
      <c r="H12" s="1022"/>
      <c r="I12" s="1021">
        <f t="shared" si="3"/>
        <v>0</v>
      </c>
      <c r="J12" s="1023"/>
      <c r="L12" s="1024" t="s">
        <v>16645</v>
      </c>
      <c r="M12" s="1024"/>
    </row>
    <row r="13" spans="1:17" x14ac:dyDescent="0.35">
      <c r="A13" s="743"/>
      <c r="B13" s="1020" t="e">
        <f t="shared" si="0"/>
        <v>#DIV/0!</v>
      </c>
      <c r="C13" s="1020"/>
      <c r="D13" s="800"/>
      <c r="E13" s="1021">
        <f t="shared" si="1"/>
        <v>0</v>
      </c>
      <c r="F13" s="1022"/>
      <c r="G13" s="1021">
        <f t="shared" si="2"/>
        <v>0</v>
      </c>
      <c r="H13" s="1022"/>
      <c r="I13" s="1021">
        <f t="shared" si="3"/>
        <v>0</v>
      </c>
      <c r="J13" s="1023"/>
      <c r="L13" s="797" t="s">
        <v>16644</v>
      </c>
      <c r="M13" s="801"/>
    </row>
    <row r="14" spans="1:17" x14ac:dyDescent="0.35">
      <c r="A14" s="743"/>
      <c r="B14" s="1020" t="e">
        <f t="shared" si="0"/>
        <v>#DIV/0!</v>
      </c>
      <c r="C14" s="1020"/>
      <c r="D14" s="800"/>
      <c r="E14" s="1021">
        <f t="shared" si="1"/>
        <v>0</v>
      </c>
      <c r="F14" s="1022"/>
      <c r="G14" s="1021">
        <f t="shared" si="2"/>
        <v>0</v>
      </c>
      <c r="H14" s="1022"/>
      <c r="I14" s="1021">
        <f t="shared" si="3"/>
        <v>0</v>
      </c>
      <c r="J14" s="1023"/>
    </row>
    <row r="15" spans="1:17" x14ac:dyDescent="0.35">
      <c r="A15" s="743"/>
      <c r="B15" s="1020" t="e">
        <f t="shared" si="0"/>
        <v>#DIV/0!</v>
      </c>
      <c r="C15" s="1020"/>
      <c r="D15" s="800"/>
      <c r="E15" s="1021">
        <f t="shared" si="1"/>
        <v>0</v>
      </c>
      <c r="F15" s="1022"/>
      <c r="G15" s="1021">
        <f t="shared" si="2"/>
        <v>0</v>
      </c>
      <c r="H15" s="1022"/>
      <c r="I15" s="1021">
        <f t="shared" si="3"/>
        <v>0</v>
      </c>
      <c r="J15" s="1023"/>
    </row>
    <row r="16" spans="1:17" x14ac:dyDescent="0.35">
      <c r="A16" s="743"/>
      <c r="B16" s="1020" t="e">
        <f t="shared" si="0"/>
        <v>#DIV/0!</v>
      </c>
      <c r="C16" s="1020"/>
      <c r="D16" s="800"/>
      <c r="E16" s="1021">
        <f t="shared" si="1"/>
        <v>0</v>
      </c>
      <c r="F16" s="1022"/>
      <c r="G16" s="1021">
        <f t="shared" si="2"/>
        <v>0</v>
      </c>
      <c r="H16" s="1022"/>
      <c r="I16" s="1021">
        <f t="shared" si="3"/>
        <v>0</v>
      </c>
      <c r="J16" s="1023"/>
    </row>
    <row r="17" spans="1:13" x14ac:dyDescent="0.35">
      <c r="A17" s="743"/>
      <c r="B17" s="1020" t="e">
        <f t="shared" si="0"/>
        <v>#DIV/0!</v>
      </c>
      <c r="C17" s="1020"/>
      <c r="D17" s="800"/>
      <c r="E17" s="1021">
        <f>IF(D17&lt;G14,D17,G14)</f>
        <v>0</v>
      </c>
      <c r="F17" s="1022"/>
      <c r="G17" s="1021">
        <f>G14-E17</f>
        <v>0</v>
      </c>
      <c r="H17" s="1022"/>
      <c r="I17" s="1021">
        <f t="shared" si="3"/>
        <v>0</v>
      </c>
      <c r="J17" s="1023"/>
    </row>
    <row r="18" spans="1:13" ht="15" thickBot="1" x14ac:dyDescent="0.4">
      <c r="A18" s="799" t="s">
        <v>18</v>
      </c>
      <c r="B18" s="1025" t="e">
        <f>SUM(B10:B17)</f>
        <v>#DIV/0!</v>
      </c>
      <c r="C18" s="1026"/>
      <c r="D18" s="798">
        <f>SUM(D10:D17)</f>
        <v>0</v>
      </c>
      <c r="E18" s="1027">
        <f>SUM(E10:E17)</f>
        <v>0</v>
      </c>
      <c r="F18" s="1028"/>
      <c r="G18" s="1027"/>
      <c r="H18" s="1028"/>
      <c r="I18" s="1029">
        <f>SUM(I10:I17)</f>
        <v>0</v>
      </c>
      <c r="J18" s="1030"/>
    </row>
    <row r="19" spans="1:13" ht="15" thickBot="1" x14ac:dyDescent="0.4">
      <c r="F19" s="1031" t="s">
        <v>1653</v>
      </c>
      <c r="G19" s="1031"/>
      <c r="H19" s="1031"/>
      <c r="I19" s="1031"/>
      <c r="L19" s="797" t="s">
        <v>1654</v>
      </c>
    </row>
    <row r="20" spans="1:13" ht="29" x14ac:dyDescent="0.35">
      <c r="A20" s="1032" t="s">
        <v>1655</v>
      </c>
      <c r="B20" s="1033"/>
      <c r="C20" s="1033"/>
      <c r="D20" s="1034"/>
      <c r="E20" s="796" t="s">
        <v>1656</v>
      </c>
      <c r="F20" s="795" t="s">
        <v>1657</v>
      </c>
      <c r="G20" s="794" t="s">
        <v>44</v>
      </c>
      <c r="H20" s="1035" t="s">
        <v>1658</v>
      </c>
      <c r="I20" s="1036"/>
      <c r="K20" s="775">
        <v>1</v>
      </c>
      <c r="L20" s="789" t="s">
        <v>1659</v>
      </c>
      <c r="M20" s="788" t="b">
        <v>0</v>
      </c>
    </row>
    <row r="21" spans="1:13" ht="43.5" x14ac:dyDescent="0.35">
      <c r="A21" s="1037" t="s">
        <v>1660</v>
      </c>
      <c r="B21" s="1038"/>
      <c r="C21" s="1038"/>
      <c r="D21" s="1039"/>
      <c r="E21" s="780" t="b">
        <f>ISTEXT(A2)</f>
        <v>0</v>
      </c>
      <c r="F21" s="793" t="s">
        <v>16643</v>
      </c>
      <c r="G21" s="792">
        <f>COUNTIF(I10:J17,"&gt;0")</f>
        <v>0</v>
      </c>
      <c r="H21" s="1040">
        <f>IF(G21&gt;6, (G21-6)*50, 0)</f>
        <v>0</v>
      </c>
      <c r="I21" s="1041"/>
      <c r="K21" s="775">
        <v>2</v>
      </c>
      <c r="L21" s="789" t="s">
        <v>1661</v>
      </c>
      <c r="M21" s="788" t="b">
        <v>0</v>
      </c>
    </row>
    <row r="22" spans="1:13" ht="47.25" customHeight="1" thickBot="1" x14ac:dyDescent="0.4">
      <c r="A22" s="1037" t="s">
        <v>1662</v>
      </c>
      <c r="B22" s="1038"/>
      <c r="C22" s="1038"/>
      <c r="D22" s="1039"/>
      <c r="E22" s="780" t="b">
        <f>ISTEXT(A4)</f>
        <v>0</v>
      </c>
      <c r="F22" s="791" t="s">
        <v>16642</v>
      </c>
      <c r="G22" s="790" t="e" cm="1">
        <f t="array" ref="G22">_xlfn.IFS(H20="Metro",H29,H20="Regional",I29)</f>
        <v>#N/A</v>
      </c>
      <c r="H22" s="1040">
        <f>IF(M13&gt;2, (M13-2)*G22, 0)</f>
        <v>0</v>
      </c>
      <c r="I22" s="1041"/>
      <c r="K22" s="775">
        <v>3</v>
      </c>
      <c r="L22" s="789" t="s">
        <v>1663</v>
      </c>
      <c r="M22" s="788" t="b">
        <v>0</v>
      </c>
    </row>
    <row r="23" spans="1:13" x14ac:dyDescent="0.35">
      <c r="A23" s="778" t="s">
        <v>1664</v>
      </c>
      <c r="B23" s="778"/>
      <c r="C23" s="778"/>
      <c r="D23" s="777"/>
      <c r="E23" s="780" t="b">
        <f>ISTEXT(C1)</f>
        <v>0</v>
      </c>
      <c r="F23" s="1042" t="s">
        <v>1665</v>
      </c>
      <c r="G23" s="1043"/>
      <c r="H23" s="1043"/>
      <c r="I23" s="1043"/>
      <c r="K23" s="775"/>
    </row>
    <row r="24" spans="1:13" x14ac:dyDescent="0.35">
      <c r="A24" s="1046" t="s">
        <v>1666</v>
      </c>
      <c r="B24" s="1046"/>
      <c r="C24" s="1046"/>
      <c r="D24" s="1047"/>
      <c r="E24" s="780" t="b">
        <f>ISTEXT(C2)</f>
        <v>0</v>
      </c>
      <c r="F24" s="1044"/>
      <c r="G24" s="1045"/>
      <c r="H24" s="1045"/>
      <c r="I24" s="1045"/>
      <c r="K24" s="775"/>
    </row>
    <row r="25" spans="1:13" x14ac:dyDescent="0.35">
      <c r="A25" s="1052" t="s">
        <v>1667</v>
      </c>
      <c r="B25" s="1046"/>
      <c r="C25" s="1046"/>
      <c r="D25" s="1047"/>
      <c r="E25" s="780" t="b">
        <f>ISTEXT(C8)</f>
        <v>0</v>
      </c>
      <c r="F25" s="787"/>
      <c r="G25" s="772"/>
      <c r="H25" s="772"/>
      <c r="I25" s="772"/>
      <c r="K25" s="775"/>
    </row>
    <row r="26" spans="1:13" x14ac:dyDescent="0.35">
      <c r="A26" s="1037" t="s">
        <v>1668</v>
      </c>
      <c r="B26" s="1038"/>
      <c r="C26" s="1038"/>
      <c r="D26" s="1039"/>
      <c r="E26" s="780" t="b">
        <f t="shared" ref="E26:E31" si="4">ISNUMBER(M2)</f>
        <v>0</v>
      </c>
      <c r="F26" s="787"/>
      <c r="G26" s="772"/>
      <c r="H26" s="772"/>
      <c r="I26" s="772"/>
    </row>
    <row r="27" spans="1:13" ht="15" thickBot="1" x14ac:dyDescent="0.4">
      <c r="A27" s="1052" t="s">
        <v>1669</v>
      </c>
      <c r="B27" s="1046"/>
      <c r="C27" s="1046"/>
      <c r="D27" s="1047"/>
      <c r="E27" s="780" t="b">
        <f t="shared" si="4"/>
        <v>0</v>
      </c>
      <c r="F27" s="772"/>
      <c r="G27" s="772"/>
      <c r="H27" s="772"/>
      <c r="I27" s="772"/>
    </row>
    <row r="28" spans="1:13" x14ac:dyDescent="0.35">
      <c r="A28" s="1037" t="s">
        <v>1670</v>
      </c>
      <c r="B28" s="1038"/>
      <c r="C28" s="1038"/>
      <c r="D28" s="1039"/>
      <c r="E28" s="780" t="b">
        <f t="shared" si="4"/>
        <v>0</v>
      </c>
      <c r="F28" s="786" t="s">
        <v>1671</v>
      </c>
      <c r="G28" s="1050" t="s">
        <v>1672</v>
      </c>
      <c r="H28" s="785" t="s">
        <v>1673</v>
      </c>
      <c r="I28" s="784" t="s">
        <v>1674</v>
      </c>
    </row>
    <row r="29" spans="1:13" ht="31.5" customHeight="1" thickBot="1" x14ac:dyDescent="0.4">
      <c r="A29" s="1053" t="s">
        <v>1675</v>
      </c>
      <c r="B29" s="1054"/>
      <c r="C29" s="1054"/>
      <c r="D29" s="1055"/>
      <c r="E29" s="780" t="b">
        <f t="shared" si="4"/>
        <v>0</v>
      </c>
      <c r="F29" s="783" t="s">
        <v>1676</v>
      </c>
      <c r="G29" s="1051"/>
      <c r="H29" s="782">
        <v>143</v>
      </c>
      <c r="I29" s="781">
        <v>165</v>
      </c>
    </row>
    <row r="30" spans="1:13" x14ac:dyDescent="0.35">
      <c r="A30" s="1052" t="s">
        <v>1677</v>
      </c>
      <c r="B30" s="1046"/>
      <c r="C30" s="1046"/>
      <c r="D30" s="1047"/>
      <c r="E30" s="780" t="b">
        <f t="shared" si="4"/>
        <v>0</v>
      </c>
      <c r="F30" s="772"/>
      <c r="G30" s="772"/>
      <c r="H30" s="772"/>
      <c r="I30" s="772"/>
    </row>
    <row r="31" spans="1:13" x14ac:dyDescent="0.35">
      <c r="A31" s="1052" t="s">
        <v>1678</v>
      </c>
      <c r="B31" s="1046"/>
      <c r="C31" s="1046"/>
      <c r="D31" s="1047"/>
      <c r="E31" s="780" t="b">
        <f t="shared" si="4"/>
        <v>0</v>
      </c>
      <c r="F31" s="1048" t="s">
        <v>1679</v>
      </c>
      <c r="G31" s="1049"/>
      <c r="H31" s="772"/>
      <c r="I31" s="772"/>
    </row>
    <row r="32" spans="1:13" x14ac:dyDescent="0.35">
      <c r="A32" s="1052" t="s">
        <v>1680</v>
      </c>
      <c r="B32" s="1046"/>
      <c r="C32" s="1046"/>
      <c r="D32" s="1047"/>
      <c r="E32" s="779" t="b">
        <f>ISTEXT(A10)</f>
        <v>0</v>
      </c>
      <c r="F32" s="744" t="s">
        <v>430</v>
      </c>
      <c r="G32" s="774">
        <v>30000</v>
      </c>
      <c r="H32" s="772"/>
      <c r="I32" s="772"/>
    </row>
    <row r="33" spans="1:9" x14ac:dyDescent="0.35">
      <c r="A33" s="1037" t="s">
        <v>16641</v>
      </c>
      <c r="B33" s="1038"/>
      <c r="C33" s="1038"/>
      <c r="D33" s="1039"/>
      <c r="E33" s="779" t="b">
        <f>ISNUMBER(B10)</f>
        <v>0</v>
      </c>
      <c r="F33" s="744" t="s">
        <v>431</v>
      </c>
      <c r="G33" s="774">
        <v>10000</v>
      </c>
      <c r="H33" s="772"/>
      <c r="I33" s="772"/>
    </row>
    <row r="34" spans="1:9" x14ac:dyDescent="0.35">
      <c r="A34" s="1052" t="s">
        <v>1681</v>
      </c>
      <c r="B34" s="1046"/>
      <c r="C34" s="1046"/>
      <c r="D34" s="1047"/>
      <c r="E34" s="776" t="b">
        <f>IF(D18=0,FALSE,IF(D18=A6,TRUE,FALSE))</f>
        <v>0</v>
      </c>
      <c r="F34" s="744" t="s">
        <v>435</v>
      </c>
      <c r="G34" s="774">
        <v>10000</v>
      </c>
      <c r="H34" s="772"/>
      <c r="I34" s="772"/>
    </row>
    <row r="35" spans="1:9" x14ac:dyDescent="0.35">
      <c r="A35" s="1037" t="s">
        <v>1682</v>
      </c>
      <c r="B35" s="1038"/>
      <c r="C35" s="1038"/>
      <c r="D35" s="1039"/>
      <c r="E35" s="776" t="b">
        <f>IF(I18=0,FALSE,IF(I18=E8,TRUE,FALSE))</f>
        <v>0</v>
      </c>
      <c r="F35" s="775"/>
      <c r="G35" s="774"/>
      <c r="H35" s="772"/>
      <c r="I35" s="772"/>
    </row>
    <row r="36" spans="1:9" x14ac:dyDescent="0.35">
      <c r="A36" s="1052" t="s">
        <v>1683</v>
      </c>
      <c r="B36" s="1046"/>
      <c r="C36" s="1046"/>
      <c r="D36" s="1047"/>
      <c r="E36" s="776" t="b">
        <f>AND(M20:M22)</f>
        <v>0</v>
      </c>
      <c r="F36" s="775"/>
      <c r="G36" s="774"/>
      <c r="H36" s="772"/>
      <c r="I36" s="772"/>
    </row>
    <row r="37" spans="1:9" ht="15" thickBot="1" x14ac:dyDescent="0.4">
      <c r="A37" s="1056" t="s">
        <v>1684</v>
      </c>
      <c r="B37" s="1057"/>
      <c r="C37" s="1057"/>
      <c r="D37" s="1058"/>
      <c r="E37" s="773" t="b">
        <f>IF(M10&lt;0,FALSE,IF(M10&gt;=0,TRUE,FALSE))</f>
        <v>1</v>
      </c>
      <c r="F37" s="772"/>
      <c r="G37" s="772"/>
      <c r="H37" s="772"/>
      <c r="I37" s="772"/>
    </row>
    <row r="38" spans="1:9" x14ac:dyDescent="0.35">
      <c r="A38" s="1059"/>
      <c r="B38" s="1059"/>
      <c r="C38" s="1059"/>
      <c r="D38" s="1059"/>
    </row>
  </sheetData>
  <sheetProtection sheet="1" selectLockedCells="1"/>
  <mergeCells count="77">
    <mergeCell ref="A35:D35"/>
    <mergeCell ref="A36:D36"/>
    <mergeCell ref="A37:D37"/>
    <mergeCell ref="A38:D38"/>
    <mergeCell ref="A30:D30"/>
    <mergeCell ref="A31:D31"/>
    <mergeCell ref="A32:D32"/>
    <mergeCell ref="A33:D33"/>
    <mergeCell ref="A34:D34"/>
    <mergeCell ref="A22:D22"/>
    <mergeCell ref="H22:I22"/>
    <mergeCell ref="F23:I24"/>
    <mergeCell ref="A24:D24"/>
    <mergeCell ref="F31:G31"/>
    <mergeCell ref="G28:G29"/>
    <mergeCell ref="A25:D25"/>
    <mergeCell ref="A26:D26"/>
    <mergeCell ref="A27:D27"/>
    <mergeCell ref="A28:D28"/>
    <mergeCell ref="A29:D29"/>
    <mergeCell ref="F19:I19"/>
    <mergeCell ref="A20:D20"/>
    <mergeCell ref="H20:I20"/>
    <mergeCell ref="A21:D21"/>
    <mergeCell ref="H21:I21"/>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2:C12"/>
    <mergeCell ref="E12:F12"/>
    <mergeCell ref="G12:H12"/>
    <mergeCell ref="I12:J12"/>
    <mergeCell ref="L12:M12"/>
    <mergeCell ref="B10:C10"/>
    <mergeCell ref="E10:F10"/>
    <mergeCell ref="G10:H10"/>
    <mergeCell ref="I10:J10"/>
    <mergeCell ref="B11:C11"/>
    <mergeCell ref="E11:F11"/>
    <mergeCell ref="G11:H11"/>
    <mergeCell ref="I11:J11"/>
    <mergeCell ref="C8:D8"/>
    <mergeCell ref="E8:F8"/>
    <mergeCell ref="G8:H8"/>
    <mergeCell ref="I8:J8"/>
    <mergeCell ref="B9:C9"/>
    <mergeCell ref="E9:F9"/>
    <mergeCell ref="G9:H9"/>
    <mergeCell ref="I9:J9"/>
    <mergeCell ref="E1:J1"/>
    <mergeCell ref="D2:J6"/>
    <mergeCell ref="B3:C6"/>
    <mergeCell ref="C7:D7"/>
    <mergeCell ref="E7:F7"/>
    <mergeCell ref="G7:H7"/>
    <mergeCell ref="I7:J7"/>
  </mergeCells>
  <conditionalFormatting sqref="B10:C17">
    <cfRule type="containsErrors" dxfId="11" priority="13">
      <formula>ISERROR(B10)</formula>
    </cfRule>
  </conditionalFormatting>
  <conditionalFormatting sqref="B18:C18">
    <cfRule type="cellIs" dxfId="10" priority="3" operator="notEqual">
      <formula>1</formula>
    </cfRule>
  </conditionalFormatting>
  <conditionalFormatting sqref="E21:E22">
    <cfRule type="expression" dxfId="9" priority="12">
      <formula>"ISTEXT($A$2)"</formula>
    </cfRule>
  </conditionalFormatting>
  <conditionalFormatting sqref="E21:E37">
    <cfRule type="containsText" dxfId="8" priority="10" operator="containsText" text="FALSE">
      <formula>NOT(ISERROR(SEARCH("FALSE",E21)))</formula>
    </cfRule>
    <cfRule type="containsText" dxfId="7" priority="11" operator="containsText" text="TRUE">
      <formula>NOT(ISERROR(SEARCH("TRUE",E21)))</formula>
    </cfRule>
  </conditionalFormatting>
  <conditionalFormatting sqref="E32:E37">
    <cfRule type="expression" dxfId="6" priority="2">
      <formula>"IF""TRUE"""</formula>
    </cfRule>
  </conditionalFormatting>
  <conditionalFormatting sqref="F23:I24">
    <cfRule type="expression" dxfId="5" priority="1">
      <formula>H20="Please Select"</formula>
    </cfRule>
  </conditionalFormatting>
  <conditionalFormatting sqref="I8:J8">
    <cfRule type="expression" dxfId="4" priority="7">
      <formula>$I$8&lt;$A$8</formula>
    </cfRule>
  </conditionalFormatting>
  <conditionalFormatting sqref="I18:J18">
    <cfRule type="expression" dxfId="3" priority="8">
      <formula>$I$18&lt;&gt;$E$8</formula>
    </cfRule>
    <cfRule type="expression" dxfId="2" priority="9">
      <formula>$I$18=$E$8</formula>
    </cfRule>
  </conditionalFormatting>
  <conditionalFormatting sqref="M10">
    <cfRule type="cellIs" dxfId="1" priority="4" operator="lessThan">
      <formula>0</formula>
    </cfRule>
    <cfRule type="cellIs" dxfId="0" priority="5" operator="greaterThanOrEqual">
      <formula>0</formula>
    </cfRule>
    <cfRule type="expression" priority="6">
      <formula>"IF+$M$10&gt;0+$M$10=0"</formula>
    </cfRule>
  </conditionalFormatting>
  <dataValidations count="5">
    <dataValidation type="list" allowBlank="1" showInputMessage="1" showErrorMessage="1" sqref="C8:D8" xr:uid="{2F387B5D-1CB0-44A6-A2D6-29A173DC105D}">
      <formula1>"MOVE, ANZ, CBA, NAB, Westpac, ING, Bendigo, Macquarie, Suncorp, BankWest, Other"</formula1>
    </dataValidation>
    <dataValidation type="list" allowBlank="1" showInputMessage="1" showErrorMessage="1" sqref="H20" xr:uid="{CEDC3B32-9332-4A31-B887-A2298DF92BE6}">
      <formula1>"Please Select, Metro, Regional"</formula1>
    </dataValidation>
    <dataValidation type="list" allowBlank="1" showInputMessage="1" showErrorMessage="1" sqref="C1" xr:uid="{0AEEC053-D25B-4075-B527-02D19D399849}">
      <formula1>"Yes, No"</formula1>
    </dataValidation>
    <dataValidation type="list" allowBlank="1" showInputMessage="1" showErrorMessage="1" sqref="C2" xr:uid="{D8E883CB-42BC-4FC8-AA54-3E964CF26CF4}">
      <formula1>"N/A, QLD, NSW, VIC"</formula1>
    </dataValidation>
    <dataValidation operator="greaterThan" allowBlank="1" showInputMessage="1" showErrorMessage="1" sqref="I8:J8" xr:uid="{109F71E7-B80E-46CF-B3AA-70A1CBB03552}"/>
  </dataValidations>
  <hyperlinks>
    <hyperlink ref="F33" r:id="rId1" xr:uid="{5B4FF4F4-994B-40EC-9166-3D6491886674}"/>
    <hyperlink ref="F34" r:id="rId2" xr:uid="{9F59F943-415D-47AC-BB87-B707A6F9FBC0}"/>
    <hyperlink ref="F32" r:id="rId3" xr:uid="{8435F775-C4F2-4429-8641-DDB195D15B89}"/>
  </hyperlinks>
  <pageMargins left="0.7" right="0.7" top="0.75" bottom="0.75" header="0.3" footer="0.3"/>
  <pageSetup orientation="portrait" r:id="rId4"/>
  <legacy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F236"/>
  <sheetViews>
    <sheetView topLeftCell="A127" workbookViewId="0">
      <selection activeCell="E248" sqref="E248"/>
    </sheetView>
  </sheetViews>
  <sheetFormatPr defaultColWidth="8.7265625" defaultRowHeight="12.5" x14ac:dyDescent="0.25"/>
  <cols>
    <col min="1" max="1" width="25.54296875" bestFit="1" customWidth="1"/>
    <col min="2" max="2" width="26.453125" bestFit="1" customWidth="1"/>
    <col min="3" max="3" width="27.54296875" bestFit="1" customWidth="1"/>
    <col min="4" max="4" width="22.54296875" bestFit="1" customWidth="1"/>
    <col min="5" max="5" width="25.54296875" bestFit="1" customWidth="1"/>
    <col min="6" max="6" width="19" bestFit="1" customWidth="1"/>
  </cols>
  <sheetData>
    <row r="1" spans="1:6" x14ac:dyDescent="0.25">
      <c r="A1" s="423" t="s">
        <v>516</v>
      </c>
    </row>
    <row r="3" spans="1:6" ht="20" x14ac:dyDescent="0.4">
      <c r="A3" s="53" t="s">
        <v>517</v>
      </c>
      <c r="B3" s="53" t="s">
        <v>518</v>
      </c>
      <c r="C3" s="53" t="s">
        <v>519</v>
      </c>
      <c r="D3" s="53" t="s">
        <v>520</v>
      </c>
      <c r="E3" s="53" t="s">
        <v>521</v>
      </c>
      <c r="F3" s="53" t="s">
        <v>522</v>
      </c>
    </row>
    <row r="4" spans="1:6" x14ac:dyDescent="0.25">
      <c r="A4" s="54" t="s">
        <v>231</v>
      </c>
      <c r="B4" s="54" t="s">
        <v>232</v>
      </c>
      <c r="C4" s="54" t="s">
        <v>230</v>
      </c>
      <c r="D4" s="54" t="s">
        <v>233</v>
      </c>
      <c r="E4" s="54" t="s">
        <v>234</v>
      </c>
      <c r="F4" s="54" t="s">
        <v>235</v>
      </c>
    </row>
    <row r="5" spans="1:6" x14ac:dyDescent="0.25">
      <c r="A5" s="55" t="s">
        <v>523</v>
      </c>
      <c r="B5" s="55" t="s">
        <v>524</v>
      </c>
      <c r="C5" s="55" t="s">
        <v>525</v>
      </c>
      <c r="D5" s="55" t="s">
        <v>526</v>
      </c>
      <c r="E5" s="55" t="s">
        <v>527</v>
      </c>
      <c r="F5" s="55" t="s">
        <v>528</v>
      </c>
    </row>
    <row r="6" spans="1:6" x14ac:dyDescent="0.25">
      <c r="A6" s="54" t="s">
        <v>529</v>
      </c>
      <c r="B6" s="54" t="s">
        <v>530</v>
      </c>
      <c r="C6" s="54" t="s">
        <v>531</v>
      </c>
      <c r="D6" s="54" t="s">
        <v>532</v>
      </c>
      <c r="E6" s="54" t="s">
        <v>533</v>
      </c>
      <c r="F6" s="54" t="s">
        <v>534</v>
      </c>
    </row>
    <row r="7" spans="1:6" x14ac:dyDescent="0.25">
      <c r="A7" s="54" t="s">
        <v>535</v>
      </c>
      <c r="B7" s="54" t="s">
        <v>536</v>
      </c>
      <c r="C7" s="54" t="s">
        <v>537</v>
      </c>
      <c r="D7" s="54" t="s">
        <v>538</v>
      </c>
      <c r="E7" s="54" t="s">
        <v>539</v>
      </c>
      <c r="F7" s="54" t="s">
        <v>540</v>
      </c>
    </row>
    <row r="8" spans="1:6" x14ac:dyDescent="0.25">
      <c r="A8" s="54" t="s">
        <v>541</v>
      </c>
      <c r="B8" s="54" t="s">
        <v>542</v>
      </c>
      <c r="C8" s="54" t="s">
        <v>543</v>
      </c>
      <c r="D8" s="54" t="s">
        <v>544</v>
      </c>
      <c r="E8" s="54" t="s">
        <v>545</v>
      </c>
      <c r="F8" s="54" t="s">
        <v>546</v>
      </c>
    </row>
    <row r="9" spans="1:6" x14ac:dyDescent="0.25">
      <c r="A9" s="54" t="s">
        <v>547</v>
      </c>
      <c r="B9" s="54" t="s">
        <v>548</v>
      </c>
      <c r="C9" s="54" t="s">
        <v>549</v>
      </c>
      <c r="D9" s="54" t="s">
        <v>550</v>
      </c>
      <c r="E9" s="54" t="s">
        <v>551</v>
      </c>
      <c r="F9" s="54" t="s">
        <v>552</v>
      </c>
    </row>
    <row r="10" spans="1:6" x14ac:dyDescent="0.25">
      <c r="A10" s="54" t="s">
        <v>553</v>
      </c>
      <c r="B10" s="54" t="s">
        <v>554</v>
      </c>
      <c r="C10" s="54" t="s">
        <v>555</v>
      </c>
      <c r="D10" s="54" t="s">
        <v>556</v>
      </c>
      <c r="E10" s="54" t="s">
        <v>557</v>
      </c>
      <c r="F10" s="54" t="s">
        <v>558</v>
      </c>
    </row>
    <row r="11" spans="1:6" x14ac:dyDescent="0.25">
      <c r="A11" s="54" t="s">
        <v>559</v>
      </c>
      <c r="B11" s="54" t="s">
        <v>560</v>
      </c>
      <c r="C11" s="54" t="s">
        <v>561</v>
      </c>
      <c r="D11" s="54" t="s">
        <v>562</v>
      </c>
      <c r="E11" s="54" t="s">
        <v>563</v>
      </c>
      <c r="F11" s="54" t="s">
        <v>564</v>
      </c>
    </row>
    <row r="12" spans="1:6" x14ac:dyDescent="0.25">
      <c r="A12" s="54" t="s">
        <v>565</v>
      </c>
      <c r="B12" s="54" t="s">
        <v>566</v>
      </c>
      <c r="C12" s="54" t="s">
        <v>567</v>
      </c>
      <c r="D12" s="54" t="s">
        <v>568</v>
      </c>
      <c r="E12" s="54" t="s">
        <v>569</v>
      </c>
      <c r="F12" s="54" t="s">
        <v>570</v>
      </c>
    </row>
    <row r="13" spans="1:6" x14ac:dyDescent="0.25">
      <c r="A13" s="55" t="s">
        <v>571</v>
      </c>
      <c r="B13" s="54" t="s">
        <v>572</v>
      </c>
      <c r="C13" s="54" t="s">
        <v>573</v>
      </c>
      <c r="D13" s="54" t="s">
        <v>574</v>
      </c>
      <c r="E13" s="54" t="s">
        <v>575</v>
      </c>
      <c r="F13" s="54" t="s">
        <v>576</v>
      </c>
    </row>
    <row r="14" spans="1:6" x14ac:dyDescent="0.25">
      <c r="A14" s="54" t="s">
        <v>577</v>
      </c>
      <c r="B14" s="55" t="s">
        <v>578</v>
      </c>
      <c r="C14" s="54" t="s">
        <v>579</v>
      </c>
      <c r="D14" s="54" t="s">
        <v>580</v>
      </c>
      <c r="E14" s="54" t="s">
        <v>581</v>
      </c>
    </row>
    <row r="15" spans="1:6" x14ac:dyDescent="0.25">
      <c r="A15" s="54" t="s">
        <v>582</v>
      </c>
      <c r="B15" s="54" t="s">
        <v>583</v>
      </c>
      <c r="C15" s="54" t="s">
        <v>584</v>
      </c>
      <c r="D15" s="54" t="s">
        <v>585</v>
      </c>
      <c r="E15" s="54" t="s">
        <v>586</v>
      </c>
    </row>
    <row r="16" spans="1:6" x14ac:dyDescent="0.25">
      <c r="A16" s="54" t="s">
        <v>587</v>
      </c>
      <c r="B16" s="54" t="s">
        <v>588</v>
      </c>
      <c r="C16" s="54" t="s">
        <v>589</v>
      </c>
      <c r="D16" s="54" t="s">
        <v>590</v>
      </c>
      <c r="E16" s="55" t="s">
        <v>591</v>
      </c>
    </row>
    <row r="17" spans="1:5" x14ac:dyDescent="0.25">
      <c r="A17" s="55" t="s">
        <v>592</v>
      </c>
      <c r="B17" s="54" t="s">
        <v>593</v>
      </c>
      <c r="C17" s="54" t="s">
        <v>594</v>
      </c>
      <c r="D17" s="54" t="s">
        <v>595</v>
      </c>
      <c r="E17" s="54" t="s">
        <v>596</v>
      </c>
    </row>
    <row r="18" spans="1:5" x14ac:dyDescent="0.25">
      <c r="A18" s="54" t="s">
        <v>597</v>
      </c>
      <c r="B18" s="54" t="s">
        <v>598</v>
      </c>
      <c r="C18" s="54" t="s">
        <v>599</v>
      </c>
      <c r="D18" s="54" t="s">
        <v>600</v>
      </c>
      <c r="E18" s="54" t="s">
        <v>601</v>
      </c>
    </row>
    <row r="19" spans="1:5" x14ac:dyDescent="0.25">
      <c r="A19" s="54" t="s">
        <v>602</v>
      </c>
      <c r="B19" s="54" t="s">
        <v>603</v>
      </c>
      <c r="C19" s="54" t="s">
        <v>604</v>
      </c>
      <c r="D19" s="54" t="s">
        <v>605</v>
      </c>
      <c r="E19" s="54" t="s">
        <v>606</v>
      </c>
    </row>
    <row r="20" spans="1:5" x14ac:dyDescent="0.25">
      <c r="A20" s="54" t="s">
        <v>607</v>
      </c>
      <c r="B20" s="54" t="s">
        <v>608</v>
      </c>
      <c r="C20" s="54" t="s">
        <v>609</v>
      </c>
      <c r="D20" s="54" t="s">
        <v>610</v>
      </c>
      <c r="E20" s="54" t="s">
        <v>611</v>
      </c>
    </row>
    <row r="21" spans="1:5" x14ac:dyDescent="0.25">
      <c r="A21" s="54" t="s">
        <v>612</v>
      </c>
      <c r="B21" s="54" t="s">
        <v>613</v>
      </c>
      <c r="C21" s="54" t="s">
        <v>614</v>
      </c>
      <c r="D21" s="54" t="s">
        <v>615</v>
      </c>
      <c r="E21" s="54" t="s">
        <v>616</v>
      </c>
    </row>
    <row r="22" spans="1:5" x14ac:dyDescent="0.25">
      <c r="A22" s="54" t="s">
        <v>617</v>
      </c>
      <c r="B22" s="55" t="s">
        <v>618</v>
      </c>
      <c r="C22" s="54" t="s">
        <v>619</v>
      </c>
      <c r="D22" s="54" t="s">
        <v>620</v>
      </c>
      <c r="E22" s="55" t="s">
        <v>621</v>
      </c>
    </row>
    <row r="23" spans="1:5" x14ac:dyDescent="0.25">
      <c r="A23" s="55" t="s">
        <v>622</v>
      </c>
      <c r="B23" s="54" t="s">
        <v>623</v>
      </c>
      <c r="C23" s="54" t="s">
        <v>624</v>
      </c>
      <c r="D23" s="55" t="s">
        <v>625</v>
      </c>
      <c r="E23" s="54" t="s">
        <v>626</v>
      </c>
    </row>
    <row r="24" spans="1:5" x14ac:dyDescent="0.25">
      <c r="A24" s="54" t="s">
        <v>627</v>
      </c>
      <c r="B24" s="54" t="s">
        <v>628</v>
      </c>
      <c r="C24" s="55" t="s">
        <v>629</v>
      </c>
      <c r="D24" s="54" t="s">
        <v>630</v>
      </c>
      <c r="E24" s="54" t="s">
        <v>631</v>
      </c>
    </row>
    <row r="25" spans="1:5" x14ac:dyDescent="0.25">
      <c r="A25" s="54" t="s">
        <v>632</v>
      </c>
      <c r="B25" s="54" t="s">
        <v>633</v>
      </c>
      <c r="C25" s="54" t="s">
        <v>634</v>
      </c>
      <c r="D25" s="54" t="s">
        <v>635</v>
      </c>
      <c r="E25" s="54" t="s">
        <v>636</v>
      </c>
    </row>
    <row r="26" spans="1:5" x14ac:dyDescent="0.25">
      <c r="A26" s="54" t="s">
        <v>637</v>
      </c>
      <c r="B26" s="54" t="s">
        <v>638</v>
      </c>
      <c r="C26" s="54" t="s">
        <v>639</v>
      </c>
      <c r="D26" s="54" t="s">
        <v>640</v>
      </c>
      <c r="E26" s="54" t="s">
        <v>641</v>
      </c>
    </row>
    <row r="27" spans="1:5" x14ac:dyDescent="0.25">
      <c r="A27" s="54" t="s">
        <v>642</v>
      </c>
      <c r="B27" s="54" t="s">
        <v>643</v>
      </c>
      <c r="C27" s="54" t="s">
        <v>644</v>
      </c>
      <c r="D27" s="54" t="s">
        <v>645</v>
      </c>
      <c r="E27" s="54" t="s">
        <v>646</v>
      </c>
    </row>
    <row r="28" spans="1:5" x14ac:dyDescent="0.25">
      <c r="A28" s="55" t="s">
        <v>647</v>
      </c>
      <c r="B28" s="55" t="s">
        <v>648</v>
      </c>
      <c r="C28" s="54" t="s">
        <v>649</v>
      </c>
      <c r="D28" s="54" t="s">
        <v>650</v>
      </c>
      <c r="E28" s="54" t="s">
        <v>651</v>
      </c>
    </row>
    <row r="29" spans="1:5" x14ac:dyDescent="0.25">
      <c r="A29" s="54" t="s">
        <v>652</v>
      </c>
      <c r="B29" s="54" t="s">
        <v>653</v>
      </c>
      <c r="C29" s="54" t="s">
        <v>654</v>
      </c>
      <c r="D29" s="54" t="s">
        <v>655</v>
      </c>
      <c r="E29" s="54" t="s">
        <v>656</v>
      </c>
    </row>
    <row r="30" spans="1:5" x14ac:dyDescent="0.25">
      <c r="A30" s="54" t="s">
        <v>657</v>
      </c>
      <c r="B30" s="54" t="s">
        <v>658</v>
      </c>
      <c r="C30" s="54" t="s">
        <v>659</v>
      </c>
      <c r="D30" s="54" t="s">
        <v>660</v>
      </c>
      <c r="E30" s="54" t="s">
        <v>661</v>
      </c>
    </row>
    <row r="31" spans="1:5" x14ac:dyDescent="0.25">
      <c r="A31" s="54" t="s">
        <v>662</v>
      </c>
      <c r="B31" s="54" t="s">
        <v>663</v>
      </c>
      <c r="C31" s="54" t="s">
        <v>664</v>
      </c>
      <c r="D31" s="54" t="s">
        <v>665</v>
      </c>
      <c r="E31" s="55" t="s">
        <v>666</v>
      </c>
    </row>
    <row r="32" spans="1:5" x14ac:dyDescent="0.25">
      <c r="A32" s="54" t="s">
        <v>667</v>
      </c>
      <c r="B32" s="55" t="s">
        <v>668</v>
      </c>
      <c r="C32" s="54" t="s">
        <v>669</v>
      </c>
      <c r="D32" s="54" t="s">
        <v>670</v>
      </c>
      <c r="E32" s="54" t="s">
        <v>671</v>
      </c>
    </row>
    <row r="33" spans="1:5" x14ac:dyDescent="0.25">
      <c r="A33" s="55" t="s">
        <v>672</v>
      </c>
      <c r="B33" s="54" t="s">
        <v>673</v>
      </c>
      <c r="C33" s="54" t="s">
        <v>674</v>
      </c>
      <c r="D33" s="54" t="s">
        <v>675</v>
      </c>
      <c r="E33" s="54" t="s">
        <v>676</v>
      </c>
    </row>
    <row r="34" spans="1:5" x14ac:dyDescent="0.25">
      <c r="A34" s="54" t="s">
        <v>677</v>
      </c>
      <c r="B34" s="54" t="s">
        <v>678</v>
      </c>
      <c r="C34" s="54" t="s">
        <v>679</v>
      </c>
      <c r="D34" s="55" t="s">
        <v>680</v>
      </c>
      <c r="E34" s="54" t="s">
        <v>681</v>
      </c>
    </row>
    <row r="35" spans="1:5" x14ac:dyDescent="0.25">
      <c r="A35" s="54" t="s">
        <v>682</v>
      </c>
      <c r="B35" s="54" t="s">
        <v>683</v>
      </c>
      <c r="C35" s="54" t="s">
        <v>684</v>
      </c>
      <c r="D35" s="54" t="s">
        <v>685</v>
      </c>
      <c r="E35" s="54" t="s">
        <v>686</v>
      </c>
    </row>
    <row r="36" spans="1:5" x14ac:dyDescent="0.25">
      <c r="A36" s="54" t="s">
        <v>687</v>
      </c>
      <c r="B36" s="54" t="s">
        <v>688</v>
      </c>
      <c r="C36" s="54" t="s">
        <v>689</v>
      </c>
      <c r="D36" s="54" t="s">
        <v>690</v>
      </c>
      <c r="E36" s="54" t="s">
        <v>691</v>
      </c>
    </row>
    <row r="37" spans="1:5" x14ac:dyDescent="0.25">
      <c r="A37" s="54" t="s">
        <v>692</v>
      </c>
      <c r="B37" s="55" t="s">
        <v>693</v>
      </c>
      <c r="C37" s="54" t="s">
        <v>694</v>
      </c>
      <c r="D37" s="54" t="s">
        <v>695</v>
      </c>
      <c r="E37" s="54" t="s">
        <v>696</v>
      </c>
    </row>
    <row r="38" spans="1:5" x14ac:dyDescent="0.25">
      <c r="A38" s="55" t="s">
        <v>697</v>
      </c>
      <c r="B38" s="54" t="s">
        <v>698</v>
      </c>
      <c r="C38" s="54" t="s">
        <v>699</v>
      </c>
      <c r="D38" s="54" t="s">
        <v>700</v>
      </c>
      <c r="E38" s="54" t="s">
        <v>701</v>
      </c>
    </row>
    <row r="39" spans="1:5" x14ac:dyDescent="0.25">
      <c r="A39" s="54" t="s">
        <v>702</v>
      </c>
      <c r="B39" s="54" t="s">
        <v>703</v>
      </c>
      <c r="C39" s="54" t="s">
        <v>704</v>
      </c>
      <c r="D39" s="54" t="s">
        <v>705</v>
      </c>
      <c r="E39" s="55" t="s">
        <v>706</v>
      </c>
    </row>
    <row r="40" spans="1:5" x14ac:dyDescent="0.25">
      <c r="A40" s="54" t="s">
        <v>707</v>
      </c>
      <c r="B40" s="54" t="s">
        <v>708</v>
      </c>
      <c r="C40" s="54" t="s">
        <v>709</v>
      </c>
      <c r="D40" s="54" t="s">
        <v>710</v>
      </c>
      <c r="E40" s="54" t="s">
        <v>711</v>
      </c>
    </row>
    <row r="41" spans="1:5" x14ac:dyDescent="0.25">
      <c r="A41" s="54" t="s">
        <v>712</v>
      </c>
      <c r="B41" s="55" t="s">
        <v>713</v>
      </c>
      <c r="C41" s="54" t="s">
        <v>714</v>
      </c>
      <c r="D41" s="54" t="s">
        <v>715</v>
      </c>
      <c r="E41" s="54" t="s">
        <v>716</v>
      </c>
    </row>
    <row r="42" spans="1:5" x14ac:dyDescent="0.25">
      <c r="A42" s="54" t="s">
        <v>717</v>
      </c>
      <c r="B42" s="54" t="s">
        <v>718</v>
      </c>
      <c r="C42" s="54" t="s">
        <v>719</v>
      </c>
      <c r="D42" s="54" t="s">
        <v>720</v>
      </c>
      <c r="E42" s="54" t="s">
        <v>721</v>
      </c>
    </row>
    <row r="43" spans="1:5" x14ac:dyDescent="0.25">
      <c r="A43" s="54" t="s">
        <v>722</v>
      </c>
      <c r="B43" s="54" t="s">
        <v>723</v>
      </c>
      <c r="C43" s="54" t="s">
        <v>724</v>
      </c>
      <c r="D43" s="54" t="s">
        <v>725</v>
      </c>
      <c r="E43" s="54" t="s">
        <v>726</v>
      </c>
    </row>
    <row r="44" spans="1:5" x14ac:dyDescent="0.25">
      <c r="A44" s="55" t="s">
        <v>727</v>
      </c>
      <c r="B44" s="54" t="s">
        <v>728</v>
      </c>
      <c r="C44" s="54" t="s">
        <v>729</v>
      </c>
      <c r="D44" s="54" t="s">
        <v>730</v>
      </c>
      <c r="E44" s="54" t="s">
        <v>731</v>
      </c>
    </row>
    <row r="45" spans="1:5" x14ac:dyDescent="0.25">
      <c r="A45" s="54" t="s">
        <v>732</v>
      </c>
      <c r="B45" s="54" t="s">
        <v>733</v>
      </c>
      <c r="C45" s="54" t="s">
        <v>734</v>
      </c>
      <c r="D45" s="54" t="s">
        <v>735</v>
      </c>
      <c r="E45" s="54" t="s">
        <v>736</v>
      </c>
    </row>
    <row r="46" spans="1:5" x14ac:dyDescent="0.25">
      <c r="A46" s="54" t="s">
        <v>737</v>
      </c>
      <c r="B46" s="54" t="s">
        <v>738</v>
      </c>
      <c r="C46" s="54" t="s">
        <v>739</v>
      </c>
      <c r="D46" s="54" t="s">
        <v>740</v>
      </c>
      <c r="E46" s="54" t="s">
        <v>741</v>
      </c>
    </row>
    <row r="47" spans="1:5" x14ac:dyDescent="0.25">
      <c r="A47" s="54" t="s">
        <v>742</v>
      </c>
      <c r="B47" s="54" t="s">
        <v>743</v>
      </c>
      <c r="C47" s="54" t="s">
        <v>744</v>
      </c>
      <c r="D47" s="54" t="s">
        <v>745</v>
      </c>
    </row>
    <row r="48" spans="1:5" x14ac:dyDescent="0.25">
      <c r="A48" s="54" t="s">
        <v>746</v>
      </c>
      <c r="B48" s="55" t="s">
        <v>747</v>
      </c>
      <c r="C48" s="54" t="s">
        <v>748</v>
      </c>
      <c r="D48" s="55" t="s">
        <v>749</v>
      </c>
    </row>
    <row r="49" spans="1:4" x14ac:dyDescent="0.25">
      <c r="A49" s="54" t="s">
        <v>750</v>
      </c>
      <c r="B49" s="54" t="s">
        <v>751</v>
      </c>
      <c r="C49" s="54" t="s">
        <v>752</v>
      </c>
      <c r="D49" s="54" t="s">
        <v>753</v>
      </c>
    </row>
    <row r="50" spans="1:4" x14ac:dyDescent="0.25">
      <c r="A50" s="54" t="s">
        <v>754</v>
      </c>
      <c r="B50" s="54" t="s">
        <v>755</v>
      </c>
      <c r="C50" s="54" t="s">
        <v>756</v>
      </c>
      <c r="D50" s="54" t="s">
        <v>757</v>
      </c>
    </row>
    <row r="51" spans="1:4" x14ac:dyDescent="0.25">
      <c r="A51" s="55" t="s">
        <v>758</v>
      </c>
      <c r="B51" s="54" t="s">
        <v>759</v>
      </c>
      <c r="C51" s="54" t="s">
        <v>760</v>
      </c>
      <c r="D51" s="54" t="s">
        <v>761</v>
      </c>
    </row>
    <row r="52" spans="1:4" x14ac:dyDescent="0.25">
      <c r="A52" s="54" t="s">
        <v>762</v>
      </c>
      <c r="B52" s="54" t="s">
        <v>763</v>
      </c>
      <c r="C52" s="55" t="s">
        <v>764</v>
      </c>
      <c r="D52" s="54" t="s">
        <v>765</v>
      </c>
    </row>
    <row r="53" spans="1:4" x14ac:dyDescent="0.25">
      <c r="A53" s="54" t="s">
        <v>766</v>
      </c>
      <c r="B53" s="55" t="s">
        <v>767</v>
      </c>
      <c r="C53" s="54" t="s">
        <v>768</v>
      </c>
      <c r="D53" s="54" t="s">
        <v>769</v>
      </c>
    </row>
    <row r="54" spans="1:4" x14ac:dyDescent="0.25">
      <c r="A54" s="54" t="s">
        <v>770</v>
      </c>
      <c r="B54" s="54" t="s">
        <v>771</v>
      </c>
      <c r="C54" s="54" t="s">
        <v>772</v>
      </c>
      <c r="D54" s="54" t="s">
        <v>773</v>
      </c>
    </row>
    <row r="55" spans="1:4" x14ac:dyDescent="0.25">
      <c r="A55" s="54" t="s">
        <v>774</v>
      </c>
      <c r="B55" s="54" t="s">
        <v>775</v>
      </c>
      <c r="C55" s="54" t="s">
        <v>776</v>
      </c>
      <c r="D55" s="54" t="s">
        <v>777</v>
      </c>
    </row>
    <row r="56" spans="1:4" x14ac:dyDescent="0.25">
      <c r="A56" s="55" t="s">
        <v>778</v>
      </c>
      <c r="B56" s="54" t="s">
        <v>779</v>
      </c>
      <c r="C56" s="54" t="s">
        <v>780</v>
      </c>
      <c r="D56" s="54" t="s">
        <v>781</v>
      </c>
    </row>
    <row r="57" spans="1:4" x14ac:dyDescent="0.25">
      <c r="A57" s="54" t="s">
        <v>782</v>
      </c>
      <c r="B57" s="54" t="s">
        <v>783</v>
      </c>
      <c r="C57" s="54" t="s">
        <v>784</v>
      </c>
      <c r="D57" s="54" t="s">
        <v>785</v>
      </c>
    </row>
    <row r="58" spans="1:4" x14ac:dyDescent="0.25">
      <c r="A58" s="54" t="s">
        <v>786</v>
      </c>
      <c r="B58" s="54" t="s">
        <v>787</v>
      </c>
      <c r="C58" s="54" t="s">
        <v>788</v>
      </c>
      <c r="D58" s="54" t="s">
        <v>789</v>
      </c>
    </row>
    <row r="59" spans="1:4" x14ac:dyDescent="0.25">
      <c r="A59" s="54" t="s">
        <v>790</v>
      </c>
      <c r="B59" s="54" t="s">
        <v>791</v>
      </c>
      <c r="C59" s="54" t="s">
        <v>792</v>
      </c>
      <c r="D59" s="54" t="s">
        <v>793</v>
      </c>
    </row>
    <row r="60" spans="1:4" x14ac:dyDescent="0.25">
      <c r="A60" s="55" t="s">
        <v>794</v>
      </c>
      <c r="B60" s="54" t="s">
        <v>795</v>
      </c>
      <c r="C60" s="54" t="s">
        <v>796</v>
      </c>
      <c r="D60" s="54" t="s">
        <v>797</v>
      </c>
    </row>
    <row r="61" spans="1:4" x14ac:dyDescent="0.25">
      <c r="A61" s="54" t="s">
        <v>798</v>
      </c>
      <c r="B61" s="54" t="s">
        <v>799</v>
      </c>
      <c r="C61" s="54" t="s">
        <v>800</v>
      </c>
      <c r="D61" s="54" t="s">
        <v>801</v>
      </c>
    </row>
    <row r="62" spans="1:4" x14ac:dyDescent="0.25">
      <c r="A62" s="54" t="s">
        <v>802</v>
      </c>
      <c r="B62" s="55" t="s">
        <v>803</v>
      </c>
      <c r="C62" s="54" t="s">
        <v>804</v>
      </c>
      <c r="D62" s="54" t="s">
        <v>805</v>
      </c>
    </row>
    <row r="63" spans="1:4" x14ac:dyDescent="0.25">
      <c r="A63" s="54" t="s">
        <v>806</v>
      </c>
      <c r="B63" s="54" t="s">
        <v>807</v>
      </c>
      <c r="C63" s="54" t="s">
        <v>808</v>
      </c>
      <c r="D63" s="54" t="s">
        <v>809</v>
      </c>
    </row>
    <row r="64" spans="1:4" x14ac:dyDescent="0.25">
      <c r="A64" s="54" t="s">
        <v>810</v>
      </c>
      <c r="B64" s="54" t="s">
        <v>811</v>
      </c>
      <c r="C64" s="54" t="s">
        <v>812</v>
      </c>
    </row>
    <row r="65" spans="1:3" x14ac:dyDescent="0.25">
      <c r="A65" s="54" t="s">
        <v>813</v>
      </c>
      <c r="B65" s="54" t="s">
        <v>814</v>
      </c>
      <c r="C65" s="54" t="s">
        <v>815</v>
      </c>
    </row>
    <row r="66" spans="1:3" x14ac:dyDescent="0.25">
      <c r="A66" s="54" t="s">
        <v>816</v>
      </c>
      <c r="B66" s="54" t="s">
        <v>817</v>
      </c>
      <c r="C66" s="54" t="s">
        <v>818</v>
      </c>
    </row>
    <row r="67" spans="1:3" x14ac:dyDescent="0.25">
      <c r="A67" s="55" t="s">
        <v>819</v>
      </c>
      <c r="B67" s="54" t="s">
        <v>820</v>
      </c>
      <c r="C67" s="54" t="s">
        <v>821</v>
      </c>
    </row>
    <row r="68" spans="1:3" x14ac:dyDescent="0.25">
      <c r="A68" s="54" t="s">
        <v>822</v>
      </c>
      <c r="B68" s="55" t="s">
        <v>823</v>
      </c>
      <c r="C68" s="54" t="s">
        <v>824</v>
      </c>
    </row>
    <row r="69" spans="1:3" x14ac:dyDescent="0.25">
      <c r="A69" s="54" t="s">
        <v>825</v>
      </c>
      <c r="B69" s="54" t="s">
        <v>826</v>
      </c>
      <c r="C69" s="54" t="s">
        <v>827</v>
      </c>
    </row>
    <row r="70" spans="1:3" x14ac:dyDescent="0.25">
      <c r="A70" s="54" t="s">
        <v>828</v>
      </c>
      <c r="B70" s="54" t="s">
        <v>829</v>
      </c>
      <c r="C70" s="54" t="s">
        <v>830</v>
      </c>
    </row>
    <row r="71" spans="1:3" x14ac:dyDescent="0.25">
      <c r="A71" s="54" t="s">
        <v>831</v>
      </c>
      <c r="B71" s="54" t="s">
        <v>832</v>
      </c>
      <c r="C71" s="54" t="s">
        <v>833</v>
      </c>
    </row>
    <row r="72" spans="1:3" x14ac:dyDescent="0.25">
      <c r="A72" s="54" t="s">
        <v>834</v>
      </c>
      <c r="B72" s="54" t="s">
        <v>835</v>
      </c>
      <c r="C72" s="54" t="s">
        <v>836</v>
      </c>
    </row>
    <row r="73" spans="1:3" x14ac:dyDescent="0.25">
      <c r="A73" s="54" t="s">
        <v>837</v>
      </c>
      <c r="B73" s="54" t="s">
        <v>838</v>
      </c>
      <c r="C73" s="54" t="s">
        <v>839</v>
      </c>
    </row>
    <row r="74" spans="1:3" x14ac:dyDescent="0.25">
      <c r="A74" s="55" t="s">
        <v>840</v>
      </c>
      <c r="B74" s="55" t="s">
        <v>841</v>
      </c>
      <c r="C74" s="54" t="s">
        <v>842</v>
      </c>
    </row>
    <row r="75" spans="1:3" x14ac:dyDescent="0.25">
      <c r="A75" s="54" t="s">
        <v>843</v>
      </c>
      <c r="B75" s="54" t="s">
        <v>844</v>
      </c>
      <c r="C75" s="54" t="s">
        <v>845</v>
      </c>
    </row>
    <row r="76" spans="1:3" x14ac:dyDescent="0.25">
      <c r="A76" s="54" t="s">
        <v>846</v>
      </c>
      <c r="B76" s="54" t="s">
        <v>847</v>
      </c>
      <c r="C76" s="54" t="s">
        <v>848</v>
      </c>
    </row>
    <row r="77" spans="1:3" x14ac:dyDescent="0.25">
      <c r="A77" s="54" t="s">
        <v>849</v>
      </c>
      <c r="B77" s="54" t="s">
        <v>850</v>
      </c>
      <c r="C77" s="54" t="s">
        <v>851</v>
      </c>
    </row>
    <row r="78" spans="1:3" x14ac:dyDescent="0.25">
      <c r="A78" s="55" t="s">
        <v>852</v>
      </c>
      <c r="B78" s="54" t="s">
        <v>853</v>
      </c>
      <c r="C78" s="54" t="s">
        <v>854</v>
      </c>
    </row>
    <row r="79" spans="1:3" x14ac:dyDescent="0.25">
      <c r="A79" s="54" t="s">
        <v>855</v>
      </c>
      <c r="B79" s="54" t="s">
        <v>856</v>
      </c>
      <c r="C79" s="54" t="s">
        <v>857</v>
      </c>
    </row>
    <row r="80" spans="1:3" x14ac:dyDescent="0.25">
      <c r="A80" s="54" t="s">
        <v>858</v>
      </c>
      <c r="B80" s="54" t="s">
        <v>859</v>
      </c>
      <c r="C80" s="54" t="s">
        <v>860</v>
      </c>
    </row>
    <row r="81" spans="1:3" x14ac:dyDescent="0.25">
      <c r="A81" s="54" t="s">
        <v>861</v>
      </c>
      <c r="B81" s="54" t="s">
        <v>862</v>
      </c>
      <c r="C81" s="54" t="s">
        <v>863</v>
      </c>
    </row>
    <row r="82" spans="1:3" x14ac:dyDescent="0.25">
      <c r="A82" s="54" t="s">
        <v>864</v>
      </c>
      <c r="B82" s="55" t="s">
        <v>865</v>
      </c>
      <c r="C82" s="54" t="s">
        <v>866</v>
      </c>
    </row>
    <row r="83" spans="1:3" x14ac:dyDescent="0.25">
      <c r="B83" s="54" t="s">
        <v>867</v>
      </c>
      <c r="C83" s="54" t="s">
        <v>868</v>
      </c>
    </row>
    <row r="84" spans="1:3" x14ac:dyDescent="0.25">
      <c r="B84" s="54" t="s">
        <v>869</v>
      </c>
      <c r="C84" s="54" t="s">
        <v>870</v>
      </c>
    </row>
    <row r="85" spans="1:3" x14ac:dyDescent="0.25">
      <c r="B85" s="55" t="s">
        <v>871</v>
      </c>
      <c r="C85" s="54" t="s">
        <v>872</v>
      </c>
    </row>
    <row r="86" spans="1:3" x14ac:dyDescent="0.25">
      <c r="B86" s="54" t="s">
        <v>873</v>
      </c>
      <c r="C86" s="54" t="s">
        <v>874</v>
      </c>
    </row>
    <row r="87" spans="1:3" x14ac:dyDescent="0.25">
      <c r="B87" s="54" t="s">
        <v>875</v>
      </c>
      <c r="C87" s="54" t="s">
        <v>876</v>
      </c>
    </row>
    <row r="88" spans="1:3" x14ac:dyDescent="0.25">
      <c r="B88" s="54" t="s">
        <v>877</v>
      </c>
      <c r="C88" s="54" t="s">
        <v>878</v>
      </c>
    </row>
    <row r="89" spans="1:3" x14ac:dyDescent="0.25">
      <c r="B89" s="54" t="s">
        <v>879</v>
      </c>
      <c r="C89" s="54" t="s">
        <v>880</v>
      </c>
    </row>
    <row r="90" spans="1:3" x14ac:dyDescent="0.25">
      <c r="B90" s="54" t="s">
        <v>881</v>
      </c>
      <c r="C90" s="54" t="s">
        <v>882</v>
      </c>
    </row>
    <row r="91" spans="1:3" x14ac:dyDescent="0.25">
      <c r="B91" s="54" t="s">
        <v>883</v>
      </c>
      <c r="C91" s="54" t="s">
        <v>884</v>
      </c>
    </row>
    <row r="92" spans="1:3" x14ac:dyDescent="0.25">
      <c r="B92" s="54" t="s">
        <v>885</v>
      </c>
      <c r="C92" s="54" t="s">
        <v>886</v>
      </c>
    </row>
    <row r="93" spans="1:3" x14ac:dyDescent="0.25">
      <c r="B93" s="55" t="s">
        <v>887</v>
      </c>
      <c r="C93" s="54" t="s">
        <v>888</v>
      </c>
    </row>
    <row r="94" spans="1:3" x14ac:dyDescent="0.25">
      <c r="B94" s="54" t="s">
        <v>889</v>
      </c>
      <c r="C94" s="54" t="s">
        <v>890</v>
      </c>
    </row>
    <row r="95" spans="1:3" x14ac:dyDescent="0.25">
      <c r="B95" s="54" t="s">
        <v>891</v>
      </c>
      <c r="C95" s="54" t="s">
        <v>892</v>
      </c>
    </row>
    <row r="96" spans="1:3" x14ac:dyDescent="0.25">
      <c r="B96" s="55" t="s">
        <v>893</v>
      </c>
      <c r="C96" s="54" t="s">
        <v>894</v>
      </c>
    </row>
    <row r="97" spans="2:3" x14ac:dyDescent="0.25">
      <c r="B97" s="54" t="s">
        <v>895</v>
      </c>
      <c r="C97" s="54" t="s">
        <v>896</v>
      </c>
    </row>
    <row r="98" spans="2:3" x14ac:dyDescent="0.25">
      <c r="B98" s="54" t="s">
        <v>897</v>
      </c>
      <c r="C98" s="54" t="s">
        <v>898</v>
      </c>
    </row>
    <row r="99" spans="2:3" x14ac:dyDescent="0.25">
      <c r="B99" s="54" t="s">
        <v>899</v>
      </c>
      <c r="C99" s="54" t="s">
        <v>900</v>
      </c>
    </row>
    <row r="100" spans="2:3" x14ac:dyDescent="0.25">
      <c r="C100" s="54" t="s">
        <v>901</v>
      </c>
    </row>
    <row r="101" spans="2:3" x14ac:dyDescent="0.25">
      <c r="C101" s="54" t="s">
        <v>902</v>
      </c>
    </row>
    <row r="102" spans="2:3" x14ac:dyDescent="0.25">
      <c r="C102" s="54" t="s">
        <v>903</v>
      </c>
    </row>
    <row r="103" spans="2:3" x14ac:dyDescent="0.25">
      <c r="C103" s="54" t="s">
        <v>904</v>
      </c>
    </row>
    <row r="104" spans="2:3" x14ac:dyDescent="0.25">
      <c r="C104" s="54" t="s">
        <v>905</v>
      </c>
    </row>
    <row r="105" spans="2:3" x14ac:dyDescent="0.25">
      <c r="C105" s="54" t="s">
        <v>906</v>
      </c>
    </row>
    <row r="106" spans="2:3" x14ac:dyDescent="0.25">
      <c r="C106" s="55" t="s">
        <v>907</v>
      </c>
    </row>
    <row r="107" spans="2:3" x14ac:dyDescent="0.25">
      <c r="C107" s="54" t="s">
        <v>908</v>
      </c>
    </row>
    <row r="108" spans="2:3" x14ac:dyDescent="0.25">
      <c r="C108" s="54" t="s">
        <v>909</v>
      </c>
    </row>
    <row r="109" spans="2:3" x14ac:dyDescent="0.25">
      <c r="C109" s="54" t="s">
        <v>910</v>
      </c>
    </row>
    <row r="110" spans="2:3" x14ac:dyDescent="0.25">
      <c r="C110" s="54" t="s">
        <v>911</v>
      </c>
    </row>
    <row r="111" spans="2:3" x14ac:dyDescent="0.25">
      <c r="C111" s="54" t="s">
        <v>912</v>
      </c>
    </row>
    <row r="112" spans="2:3" x14ac:dyDescent="0.25">
      <c r="C112" s="54" t="s">
        <v>913</v>
      </c>
    </row>
    <row r="113" spans="3:3" x14ac:dyDescent="0.25">
      <c r="C113" s="54" t="s">
        <v>914</v>
      </c>
    </row>
    <row r="114" spans="3:3" x14ac:dyDescent="0.25">
      <c r="C114" s="54" t="s">
        <v>915</v>
      </c>
    </row>
    <row r="115" spans="3:3" x14ac:dyDescent="0.25">
      <c r="C115" s="54" t="s">
        <v>916</v>
      </c>
    </row>
    <row r="116" spans="3:3" x14ac:dyDescent="0.25">
      <c r="C116" s="54" t="s">
        <v>917</v>
      </c>
    </row>
    <row r="117" spans="3:3" x14ac:dyDescent="0.25">
      <c r="C117" s="54" t="s">
        <v>918</v>
      </c>
    </row>
    <row r="118" spans="3:3" x14ac:dyDescent="0.25">
      <c r="C118" s="54" t="s">
        <v>919</v>
      </c>
    </row>
    <row r="119" spans="3:3" x14ac:dyDescent="0.25">
      <c r="C119" s="54" t="s">
        <v>920</v>
      </c>
    </row>
    <row r="120" spans="3:3" x14ac:dyDescent="0.25">
      <c r="C120" s="54" t="s">
        <v>921</v>
      </c>
    </row>
    <row r="121" spans="3:3" x14ac:dyDescent="0.25">
      <c r="C121" s="54" t="s">
        <v>922</v>
      </c>
    </row>
    <row r="122" spans="3:3" x14ac:dyDescent="0.25">
      <c r="C122" s="54" t="s">
        <v>923</v>
      </c>
    </row>
    <row r="123" spans="3:3" x14ac:dyDescent="0.25">
      <c r="C123" s="54" t="s">
        <v>924</v>
      </c>
    </row>
    <row r="124" spans="3:3" x14ac:dyDescent="0.25">
      <c r="C124" s="54" t="s">
        <v>925</v>
      </c>
    </row>
    <row r="125" spans="3:3" x14ac:dyDescent="0.25">
      <c r="C125" s="54" t="s">
        <v>926</v>
      </c>
    </row>
    <row r="126" spans="3:3" x14ac:dyDescent="0.25">
      <c r="C126" s="54" t="s">
        <v>927</v>
      </c>
    </row>
    <row r="127" spans="3:3" x14ac:dyDescent="0.25">
      <c r="C127" s="54" t="s">
        <v>928</v>
      </c>
    </row>
    <row r="128" spans="3:3" x14ac:dyDescent="0.25">
      <c r="C128" s="55" t="s">
        <v>929</v>
      </c>
    </row>
    <row r="129" spans="3:3" x14ac:dyDescent="0.25">
      <c r="C129" s="54" t="s">
        <v>930</v>
      </c>
    </row>
    <row r="130" spans="3:3" x14ac:dyDescent="0.25">
      <c r="C130" s="54" t="s">
        <v>931</v>
      </c>
    </row>
    <row r="131" spans="3:3" x14ac:dyDescent="0.25">
      <c r="C131" s="54" t="s">
        <v>932</v>
      </c>
    </row>
    <row r="132" spans="3:3" x14ac:dyDescent="0.25">
      <c r="C132" s="54" t="s">
        <v>933</v>
      </c>
    </row>
    <row r="133" spans="3:3" x14ac:dyDescent="0.25">
      <c r="C133" s="54" t="s">
        <v>934</v>
      </c>
    </row>
    <row r="134" spans="3:3" x14ac:dyDescent="0.25">
      <c r="C134" s="54" t="s">
        <v>935</v>
      </c>
    </row>
    <row r="135" spans="3:3" x14ac:dyDescent="0.25">
      <c r="C135" s="54" t="s">
        <v>936</v>
      </c>
    </row>
    <row r="136" spans="3:3" x14ac:dyDescent="0.25">
      <c r="C136" s="54" t="s">
        <v>937</v>
      </c>
    </row>
    <row r="137" spans="3:3" x14ac:dyDescent="0.25">
      <c r="C137" s="54" t="s">
        <v>938</v>
      </c>
    </row>
    <row r="138" spans="3:3" x14ac:dyDescent="0.25">
      <c r="C138" s="54" t="s">
        <v>939</v>
      </c>
    </row>
    <row r="139" spans="3:3" x14ac:dyDescent="0.25">
      <c r="C139" s="54" t="s">
        <v>940</v>
      </c>
    </row>
    <row r="140" spans="3:3" x14ac:dyDescent="0.25">
      <c r="C140" s="54" t="s">
        <v>941</v>
      </c>
    </row>
    <row r="141" spans="3:3" x14ac:dyDescent="0.25">
      <c r="C141" s="54" t="s">
        <v>942</v>
      </c>
    </row>
    <row r="142" spans="3:3" x14ac:dyDescent="0.25">
      <c r="C142" s="54" t="s">
        <v>943</v>
      </c>
    </row>
    <row r="143" spans="3:3" x14ac:dyDescent="0.25">
      <c r="C143" s="54" t="s">
        <v>944</v>
      </c>
    </row>
    <row r="144" spans="3:3" x14ac:dyDescent="0.25">
      <c r="C144" s="54" t="s">
        <v>945</v>
      </c>
    </row>
    <row r="145" spans="3:3" x14ac:dyDescent="0.25">
      <c r="C145" s="54" t="s">
        <v>946</v>
      </c>
    </row>
    <row r="146" spans="3:3" x14ac:dyDescent="0.25">
      <c r="C146" s="54" t="s">
        <v>947</v>
      </c>
    </row>
    <row r="147" spans="3:3" x14ac:dyDescent="0.25">
      <c r="C147" s="54" t="s">
        <v>948</v>
      </c>
    </row>
    <row r="148" spans="3:3" x14ac:dyDescent="0.25">
      <c r="C148" s="54" t="s">
        <v>949</v>
      </c>
    </row>
    <row r="149" spans="3:3" x14ac:dyDescent="0.25">
      <c r="C149" s="54" t="s">
        <v>950</v>
      </c>
    </row>
    <row r="150" spans="3:3" x14ac:dyDescent="0.25">
      <c r="C150" s="54" t="s">
        <v>951</v>
      </c>
    </row>
    <row r="151" spans="3:3" x14ac:dyDescent="0.25">
      <c r="C151" s="54" t="s">
        <v>952</v>
      </c>
    </row>
    <row r="152" spans="3:3" x14ac:dyDescent="0.25">
      <c r="C152" s="54" t="s">
        <v>953</v>
      </c>
    </row>
    <row r="153" spans="3:3" x14ac:dyDescent="0.25">
      <c r="C153" s="54" t="s">
        <v>954</v>
      </c>
    </row>
    <row r="154" spans="3:3" x14ac:dyDescent="0.25">
      <c r="C154" s="54" t="s">
        <v>955</v>
      </c>
    </row>
    <row r="155" spans="3:3" x14ac:dyDescent="0.25">
      <c r="C155" s="54" t="s">
        <v>956</v>
      </c>
    </row>
    <row r="156" spans="3:3" x14ac:dyDescent="0.25">
      <c r="C156" s="54" t="s">
        <v>957</v>
      </c>
    </row>
    <row r="157" spans="3:3" x14ac:dyDescent="0.25">
      <c r="C157" s="54" t="s">
        <v>958</v>
      </c>
    </row>
    <row r="158" spans="3:3" x14ac:dyDescent="0.25">
      <c r="C158" s="54" t="s">
        <v>959</v>
      </c>
    </row>
    <row r="159" spans="3:3" x14ac:dyDescent="0.25">
      <c r="C159" s="54" t="s">
        <v>960</v>
      </c>
    </row>
    <row r="160" spans="3:3" x14ac:dyDescent="0.25">
      <c r="C160" s="54" t="s">
        <v>961</v>
      </c>
    </row>
    <row r="161" spans="3:3" x14ac:dyDescent="0.25">
      <c r="C161" s="54" t="s">
        <v>962</v>
      </c>
    </row>
    <row r="162" spans="3:3" x14ac:dyDescent="0.25">
      <c r="C162" s="54" t="s">
        <v>963</v>
      </c>
    </row>
    <row r="163" spans="3:3" x14ac:dyDescent="0.25">
      <c r="C163" s="54" t="s">
        <v>964</v>
      </c>
    </row>
    <row r="164" spans="3:3" x14ac:dyDescent="0.25">
      <c r="C164" s="54" t="s">
        <v>965</v>
      </c>
    </row>
    <row r="165" spans="3:3" x14ac:dyDescent="0.25">
      <c r="C165" s="54" t="s">
        <v>966</v>
      </c>
    </row>
    <row r="166" spans="3:3" x14ac:dyDescent="0.25">
      <c r="C166" s="54" t="s">
        <v>967</v>
      </c>
    </row>
    <row r="167" spans="3:3" x14ac:dyDescent="0.25">
      <c r="C167" s="54" t="s">
        <v>968</v>
      </c>
    </row>
    <row r="168" spans="3:3" x14ac:dyDescent="0.25">
      <c r="C168" s="55" t="s">
        <v>969</v>
      </c>
    </row>
    <row r="169" spans="3:3" x14ac:dyDescent="0.25">
      <c r="C169" s="54" t="s">
        <v>970</v>
      </c>
    </row>
    <row r="170" spans="3:3" x14ac:dyDescent="0.25">
      <c r="C170" s="54" t="s">
        <v>971</v>
      </c>
    </row>
    <row r="171" spans="3:3" x14ac:dyDescent="0.25">
      <c r="C171" s="54" t="s">
        <v>972</v>
      </c>
    </row>
    <row r="172" spans="3:3" x14ac:dyDescent="0.25">
      <c r="C172" s="54" t="s">
        <v>973</v>
      </c>
    </row>
    <row r="173" spans="3:3" x14ac:dyDescent="0.25">
      <c r="C173" s="54" t="s">
        <v>974</v>
      </c>
    </row>
    <row r="174" spans="3:3" x14ac:dyDescent="0.25">
      <c r="C174" s="54" t="s">
        <v>975</v>
      </c>
    </row>
    <row r="175" spans="3:3" x14ac:dyDescent="0.25">
      <c r="C175" s="54" t="s">
        <v>976</v>
      </c>
    </row>
    <row r="176" spans="3:3" x14ac:dyDescent="0.25">
      <c r="C176" s="54" t="s">
        <v>977</v>
      </c>
    </row>
    <row r="177" spans="3:3" x14ac:dyDescent="0.25">
      <c r="C177" s="55" t="s">
        <v>978</v>
      </c>
    </row>
    <row r="178" spans="3:3" x14ac:dyDescent="0.25">
      <c r="C178" s="54" t="s">
        <v>979</v>
      </c>
    </row>
    <row r="179" spans="3:3" x14ac:dyDescent="0.25">
      <c r="C179" s="54" t="s">
        <v>980</v>
      </c>
    </row>
    <row r="180" spans="3:3" x14ac:dyDescent="0.25">
      <c r="C180" s="54" t="s">
        <v>981</v>
      </c>
    </row>
    <row r="181" spans="3:3" x14ac:dyDescent="0.25">
      <c r="C181" s="54" t="s">
        <v>982</v>
      </c>
    </row>
    <row r="182" spans="3:3" x14ac:dyDescent="0.25">
      <c r="C182" s="54" t="s">
        <v>983</v>
      </c>
    </row>
    <row r="183" spans="3:3" x14ac:dyDescent="0.25">
      <c r="C183" s="55" t="s">
        <v>984</v>
      </c>
    </row>
    <row r="184" spans="3:3" x14ac:dyDescent="0.25">
      <c r="C184" s="54" t="s">
        <v>985</v>
      </c>
    </row>
    <row r="185" spans="3:3" x14ac:dyDescent="0.25">
      <c r="C185" s="54" t="s">
        <v>986</v>
      </c>
    </row>
    <row r="186" spans="3:3" x14ac:dyDescent="0.25">
      <c r="C186" s="54" t="s">
        <v>987</v>
      </c>
    </row>
    <row r="187" spans="3:3" x14ac:dyDescent="0.25">
      <c r="C187" s="54" t="s">
        <v>988</v>
      </c>
    </row>
    <row r="188" spans="3:3" x14ac:dyDescent="0.25">
      <c r="C188" s="54" t="s">
        <v>989</v>
      </c>
    </row>
    <row r="189" spans="3:3" x14ac:dyDescent="0.25">
      <c r="C189" s="54" t="s">
        <v>990</v>
      </c>
    </row>
    <row r="190" spans="3:3" x14ac:dyDescent="0.25">
      <c r="C190" s="54" t="s">
        <v>991</v>
      </c>
    </row>
    <row r="191" spans="3:3" x14ac:dyDescent="0.25">
      <c r="C191" s="54" t="s">
        <v>992</v>
      </c>
    </row>
    <row r="192" spans="3:3" x14ac:dyDescent="0.25">
      <c r="C192" s="54" t="s">
        <v>993</v>
      </c>
    </row>
    <row r="193" spans="3:3" x14ac:dyDescent="0.25">
      <c r="C193" s="54" t="s">
        <v>994</v>
      </c>
    </row>
    <row r="194" spans="3:3" x14ac:dyDescent="0.25">
      <c r="C194" s="54" t="s">
        <v>995</v>
      </c>
    </row>
    <row r="195" spans="3:3" x14ac:dyDescent="0.25">
      <c r="C195" s="54" t="s">
        <v>996</v>
      </c>
    </row>
    <row r="196" spans="3:3" x14ac:dyDescent="0.25">
      <c r="C196" s="54" t="s">
        <v>997</v>
      </c>
    </row>
    <row r="197" spans="3:3" x14ac:dyDescent="0.25">
      <c r="C197" s="54" t="s">
        <v>998</v>
      </c>
    </row>
    <row r="198" spans="3:3" x14ac:dyDescent="0.25">
      <c r="C198" s="54" t="s">
        <v>999</v>
      </c>
    </row>
    <row r="199" spans="3:3" x14ac:dyDescent="0.25">
      <c r="C199" s="54" t="s">
        <v>1000</v>
      </c>
    </row>
    <row r="200" spans="3:3" x14ac:dyDescent="0.25">
      <c r="C200" s="54" t="s">
        <v>1001</v>
      </c>
    </row>
    <row r="201" spans="3:3" x14ac:dyDescent="0.25">
      <c r="C201" s="54" t="s">
        <v>1002</v>
      </c>
    </row>
    <row r="202" spans="3:3" x14ac:dyDescent="0.25">
      <c r="C202" s="54" t="s">
        <v>1003</v>
      </c>
    </row>
    <row r="203" spans="3:3" x14ac:dyDescent="0.25">
      <c r="C203" s="54" t="s">
        <v>1004</v>
      </c>
    </row>
    <row r="204" spans="3:3" x14ac:dyDescent="0.25">
      <c r="C204" s="54" t="s">
        <v>1005</v>
      </c>
    </row>
    <row r="205" spans="3:3" x14ac:dyDescent="0.25">
      <c r="C205" s="54" t="s">
        <v>1006</v>
      </c>
    </row>
    <row r="206" spans="3:3" x14ac:dyDescent="0.25">
      <c r="C206" s="54" t="s">
        <v>1007</v>
      </c>
    </row>
    <row r="207" spans="3:3" x14ac:dyDescent="0.25">
      <c r="C207" s="54" t="s">
        <v>1008</v>
      </c>
    </row>
    <row r="208" spans="3:3" x14ac:dyDescent="0.25">
      <c r="C208" s="55" t="s">
        <v>1009</v>
      </c>
    </row>
    <row r="209" spans="3:3" x14ac:dyDescent="0.25">
      <c r="C209" s="54" t="s">
        <v>1010</v>
      </c>
    </row>
    <row r="210" spans="3:3" x14ac:dyDescent="0.25">
      <c r="C210" s="54" t="s">
        <v>1011</v>
      </c>
    </row>
    <row r="211" spans="3:3" x14ac:dyDescent="0.25">
      <c r="C211" s="54" t="s">
        <v>1012</v>
      </c>
    </row>
    <row r="212" spans="3:3" x14ac:dyDescent="0.25">
      <c r="C212" s="54" t="s">
        <v>1013</v>
      </c>
    </row>
    <row r="213" spans="3:3" x14ac:dyDescent="0.25">
      <c r="C213" s="54" t="s">
        <v>1014</v>
      </c>
    </row>
    <row r="214" spans="3:3" x14ac:dyDescent="0.25">
      <c r="C214" s="54" t="s">
        <v>1015</v>
      </c>
    </row>
    <row r="215" spans="3:3" x14ac:dyDescent="0.25">
      <c r="C215" s="54" t="s">
        <v>1016</v>
      </c>
    </row>
    <row r="216" spans="3:3" x14ac:dyDescent="0.25">
      <c r="C216" s="54" t="s">
        <v>1017</v>
      </c>
    </row>
    <row r="217" spans="3:3" x14ac:dyDescent="0.25">
      <c r="C217" s="54" t="s">
        <v>1018</v>
      </c>
    </row>
    <row r="218" spans="3:3" x14ac:dyDescent="0.25">
      <c r="C218" s="54" t="s">
        <v>1019</v>
      </c>
    </row>
    <row r="219" spans="3:3" x14ac:dyDescent="0.25">
      <c r="C219" s="55" t="s">
        <v>1020</v>
      </c>
    </row>
    <row r="220" spans="3:3" x14ac:dyDescent="0.25">
      <c r="C220" s="54" t="s">
        <v>1021</v>
      </c>
    </row>
    <row r="221" spans="3:3" x14ac:dyDescent="0.25">
      <c r="C221" s="54" t="s">
        <v>1022</v>
      </c>
    </row>
    <row r="222" spans="3:3" x14ac:dyDescent="0.25">
      <c r="C222" s="54" t="s">
        <v>1023</v>
      </c>
    </row>
    <row r="223" spans="3:3" x14ac:dyDescent="0.25">
      <c r="C223" s="54" t="s">
        <v>1024</v>
      </c>
    </row>
    <row r="224" spans="3:3" x14ac:dyDescent="0.25">
      <c r="C224" s="55" t="s">
        <v>1025</v>
      </c>
    </row>
    <row r="225" spans="3:3" x14ac:dyDescent="0.25">
      <c r="C225" s="54" t="s">
        <v>1026</v>
      </c>
    </row>
    <row r="226" spans="3:3" x14ac:dyDescent="0.25">
      <c r="C226" s="54" t="s">
        <v>1027</v>
      </c>
    </row>
    <row r="227" spans="3:3" x14ac:dyDescent="0.25">
      <c r="C227" s="54" t="s">
        <v>1028</v>
      </c>
    </row>
    <row r="228" spans="3:3" x14ac:dyDescent="0.25">
      <c r="C228" s="54" t="s">
        <v>1029</v>
      </c>
    </row>
    <row r="229" spans="3:3" x14ac:dyDescent="0.25">
      <c r="C229" s="54" t="s">
        <v>1030</v>
      </c>
    </row>
    <row r="230" spans="3:3" x14ac:dyDescent="0.25">
      <c r="C230" s="54" t="s">
        <v>1031</v>
      </c>
    </row>
    <row r="231" spans="3:3" x14ac:dyDescent="0.25">
      <c r="C231" s="54" t="s">
        <v>1032</v>
      </c>
    </row>
    <row r="232" spans="3:3" x14ac:dyDescent="0.25">
      <c r="C232" s="54" t="s">
        <v>1033</v>
      </c>
    </row>
    <row r="233" spans="3:3" x14ac:dyDescent="0.25">
      <c r="C233" s="54" t="s">
        <v>1034</v>
      </c>
    </row>
    <row r="234" spans="3:3" x14ac:dyDescent="0.25">
      <c r="C234" s="54" t="s">
        <v>1035</v>
      </c>
    </row>
    <row r="235" spans="3:3" x14ac:dyDescent="0.25">
      <c r="C235" s="54" t="s">
        <v>1036</v>
      </c>
    </row>
    <row r="236" spans="3:3" x14ac:dyDescent="0.25">
      <c r="C236" s="54" t="s">
        <v>1037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dimension ref="A1:AN246"/>
  <sheetViews>
    <sheetView topLeftCell="A9" workbookViewId="0">
      <selection activeCell="C4" sqref="C4"/>
    </sheetView>
  </sheetViews>
  <sheetFormatPr defaultRowHeight="12.5" x14ac:dyDescent="0.25"/>
  <cols>
    <col min="1" max="1" width="31.81640625" bestFit="1" customWidth="1"/>
    <col min="2" max="2" width="13.1796875" customWidth="1"/>
    <col min="3" max="3" width="18.26953125" customWidth="1"/>
    <col min="5" max="5" width="11" bestFit="1" customWidth="1"/>
    <col min="10" max="17" width="9.54296875" bestFit="1" customWidth="1"/>
  </cols>
  <sheetData>
    <row r="1" spans="1:40" ht="28.5" x14ac:dyDescent="0.65">
      <c r="E1" s="365" t="s">
        <v>1038</v>
      </c>
    </row>
    <row r="2" spans="1:40" ht="13" x14ac:dyDescent="0.3">
      <c r="G2" s="364" t="s">
        <v>1039</v>
      </c>
    </row>
    <row r="3" spans="1:40" ht="13" x14ac:dyDescent="0.3">
      <c r="I3" s="370" t="s">
        <v>1040</v>
      </c>
    </row>
    <row r="4" spans="1:40" x14ac:dyDescent="0.25">
      <c r="G4" s="373"/>
    </row>
    <row r="5" spans="1:40" ht="14" x14ac:dyDescent="0.25">
      <c r="D5" s="374"/>
      <c r="E5" s="374"/>
      <c r="F5" s="374"/>
      <c r="G5" s="375" t="s">
        <v>1041</v>
      </c>
      <c r="H5" s="374"/>
      <c r="I5" s="374"/>
      <c r="J5" s="374"/>
      <c r="K5" s="374"/>
      <c r="L5" s="374"/>
      <c r="M5" s="374"/>
      <c r="N5" s="374"/>
      <c r="O5" s="374"/>
      <c r="P5" s="374"/>
      <c r="Q5" s="374"/>
    </row>
    <row r="6" spans="1:40" x14ac:dyDescent="0.25">
      <c r="A6" t="s">
        <v>1042</v>
      </c>
      <c r="B6" t="s">
        <v>1043</v>
      </c>
      <c r="D6" s="46">
        <f>IF(+DropINTable!AB11=0,DropINTable!AC11,DropINTable!AB11)</f>
        <v>27000</v>
      </c>
      <c r="E6" s="46">
        <f>IF(+DropINTable!AC11=0,DropINTable!AD11,DropINTable!AC11)</f>
        <v>27000</v>
      </c>
      <c r="F6" s="46">
        <f>IF(+DropINTable!AD11=0,DropINTable!AE11,DropINTable!AD11)</f>
        <v>41000</v>
      </c>
      <c r="G6" s="46">
        <f>IF(+DropINTable!AE11=0,DropINTable!AF11,DropINTable!AE11)</f>
        <v>54000</v>
      </c>
      <c r="H6" s="46">
        <f>IF(+DropINTable!AF11=0,DropINTable!AG11,DropINTable!AF11)</f>
        <v>68000</v>
      </c>
      <c r="I6" s="46">
        <f>IF(+DropINTable!AG11=0,DropINTable!AH11,DropINTable!AG11)</f>
        <v>81000</v>
      </c>
      <c r="J6" s="46">
        <f>IF(+DropINTable!AH11=0,DropINTable!AI11,DropINTable!AH11)</f>
        <v>109000</v>
      </c>
      <c r="K6" s="46">
        <f>IF(+DropINTable!AI11=0,DropINTable!AJ11,DropINTable!AI11)</f>
        <v>136000</v>
      </c>
      <c r="L6" s="46">
        <f>IF(+DropINTable!AJ11=0,DropINTable!AK11,DropINTable!AJ11)</f>
        <v>163000</v>
      </c>
      <c r="M6" s="46">
        <f>IF(+DropINTable!AK11=0,DropINTable!AL11,DropINTable!AK11)</f>
        <v>190000</v>
      </c>
      <c r="N6" s="46">
        <f>IF(+DropINTable!AL11=0,DropINTable!AM11,DropINTable!AL11)</f>
        <v>217000</v>
      </c>
      <c r="O6" s="46">
        <f>IF(+DropINTable!AM11=0,DropINTable!AN11,DropINTable!AM11)</f>
        <v>271000</v>
      </c>
      <c r="P6" s="46">
        <f>IF(+DropINTable!AN11=0,DropINTable!AO11,DropINTable!AN11)</f>
        <v>339000</v>
      </c>
      <c r="Q6" s="46">
        <f>IF(+DropINTable!AO11=0,DropINTable!AP11,DropINTable!AO11)</f>
        <v>407000</v>
      </c>
    </row>
    <row r="7" spans="1:40" x14ac:dyDescent="0.25">
      <c r="D7" s="46" t="str">
        <f>IF(+DropINTable!AB12=0,DropINTable!AC12,DropINTable!AB12)</f>
        <v>or less</v>
      </c>
      <c r="E7" s="46" t="str">
        <f>IF(+DropINTable!AC12=0,DropINTable!AD12,DropINTable!AC12)</f>
        <v>to</v>
      </c>
      <c r="F7" s="46" t="str">
        <f>IF(+DropINTable!AD12=0,DropINTable!AE12,DropINTable!AD12)</f>
        <v>to</v>
      </c>
      <c r="G7" s="46" t="str">
        <f>IF(+DropINTable!AE12=0,DropINTable!AF12,DropINTable!AE12)</f>
        <v>to</v>
      </c>
      <c r="H7" s="46" t="str">
        <f>IF(+DropINTable!AF12=0,DropINTable!AG12,DropINTable!AF12)</f>
        <v>to</v>
      </c>
      <c r="I7" s="46" t="str">
        <f>IF(+DropINTable!AG12=0,DropINTable!AH12,DropINTable!AG12)</f>
        <v>to</v>
      </c>
      <c r="J7" s="46" t="str">
        <f>IF(+DropINTable!AH12=0,DropINTable!AI12,DropINTable!AH12)</f>
        <v>to</v>
      </c>
      <c r="K7" s="46" t="str">
        <f>IF(+DropINTable!AI12=0,DropINTable!AJ12,DropINTable!AI12)</f>
        <v>to</v>
      </c>
      <c r="L7" s="46" t="str">
        <f>IF(+DropINTable!AJ12=0,DropINTable!AK12,DropINTable!AJ12)</f>
        <v>to</v>
      </c>
      <c r="M7" s="46" t="str">
        <f>IF(+DropINTable!AK12=0,DropINTable!AL12,DropINTable!AK12)</f>
        <v>to</v>
      </c>
      <c r="N7" s="46" t="str">
        <f>IF(+DropINTable!AL12=0,DropINTable!AM12,DropINTable!AL12)</f>
        <v>to</v>
      </c>
      <c r="O7" s="46" t="str">
        <f>IF(+DropINTable!AM12=0,DropINTable!AN12,DropINTable!AM12)</f>
        <v>to</v>
      </c>
      <c r="P7" s="46" t="str">
        <f>IF(+DropINTable!AN12=0,DropINTable!AO12,DropINTable!AN12)</f>
        <v>to</v>
      </c>
      <c r="Q7" s="46" t="str">
        <f>IF(+DropINTable!AO12=0,DropINTable!AP12,DropINTable!AO12)</f>
        <v>to</v>
      </c>
    </row>
    <row r="8" spans="1:40" x14ac:dyDescent="0.25">
      <c r="D8" s="46"/>
      <c r="E8" s="46">
        <f>IF(+DropINTable!AC13=0,DropINTable!AD13,DropINTable!AC13)</f>
        <v>41000</v>
      </c>
      <c r="F8" s="46">
        <f>IF(+DropINTable!AD13=0,DropINTable!AE13,DropINTable!AD13)</f>
        <v>54000</v>
      </c>
      <c r="G8" s="46">
        <f>IF(+DropINTable!AE13=0,DropINTable!AF13,DropINTable!AE13)</f>
        <v>68000</v>
      </c>
      <c r="H8" s="46">
        <f>IF(+DropINTable!AF13=0,DropINTable!AG13,DropINTable!AF13)</f>
        <v>81000</v>
      </c>
      <c r="I8" s="46">
        <f>IF(+DropINTable!AG13=0,DropINTable!AH13,DropINTable!AG13)</f>
        <v>109000</v>
      </c>
      <c r="J8" s="46">
        <f>IF(+DropINTable!AH13=0,DropINTable!AI13,DropINTable!AH13)</f>
        <v>136000</v>
      </c>
      <c r="K8" s="46">
        <f>IF(+DropINTable!AI13=0,DropINTable!AJ13,DropINTable!AI13)</f>
        <v>163000</v>
      </c>
      <c r="L8" s="46">
        <f>IF(+DropINTable!AJ13=0,DropINTable!AK13,DropINTable!AJ13)</f>
        <v>190000</v>
      </c>
      <c r="M8" s="46">
        <f>IF(+DropINTable!AK13=0,DropINTable!AL13,DropINTable!AK13)</f>
        <v>217000</v>
      </c>
      <c r="N8" s="46">
        <f>IF(+DropINTable!AL13=0,DropINTable!AM13,DropINTable!AL13)</f>
        <v>271000</v>
      </c>
      <c r="O8" s="46">
        <f>IF(+DropINTable!AM13=0,DropINTable!AN13,DropINTable!AM13)</f>
        <v>339000</v>
      </c>
      <c r="P8" s="46">
        <f>IF(+DropINTable!AN13=0,DropINTable!AO13,DropINTable!AN13)</f>
        <v>407000</v>
      </c>
      <c r="Q8" s="46">
        <f>IF(+DropINTable!AO13=0,DropINTable!AP13,DropINTable!AO13)</f>
        <v>678000</v>
      </c>
    </row>
    <row r="9" spans="1:40" ht="50.25" customHeight="1" x14ac:dyDescent="0.65">
      <c r="A9" s="365" t="s">
        <v>243</v>
      </c>
      <c r="B9" s="365"/>
      <c r="C9" s="365"/>
      <c r="D9" s="46">
        <f>IF(+DropINTable!AB14=0,DropINTable!AC14,DropINTable!AB14)</f>
        <v>0</v>
      </c>
      <c r="E9" s="46">
        <f>+E6</f>
        <v>27000</v>
      </c>
      <c r="F9" s="46">
        <f t="shared" ref="F9:Q9" si="0">+F6</f>
        <v>41000</v>
      </c>
      <c r="G9" s="46">
        <f t="shared" si="0"/>
        <v>54000</v>
      </c>
      <c r="H9" s="46">
        <f t="shared" si="0"/>
        <v>68000</v>
      </c>
      <c r="I9" s="46">
        <f t="shared" si="0"/>
        <v>81000</v>
      </c>
      <c r="J9" s="46">
        <f t="shared" si="0"/>
        <v>109000</v>
      </c>
      <c r="K9" s="46">
        <f t="shared" si="0"/>
        <v>136000</v>
      </c>
      <c r="L9" s="46">
        <f t="shared" si="0"/>
        <v>163000</v>
      </c>
      <c r="M9" s="46">
        <f t="shared" si="0"/>
        <v>190000</v>
      </c>
      <c r="N9" s="46">
        <f t="shared" si="0"/>
        <v>217000</v>
      </c>
      <c r="O9" s="46">
        <f t="shared" si="0"/>
        <v>271000</v>
      </c>
      <c r="P9" s="46">
        <f t="shared" si="0"/>
        <v>339000</v>
      </c>
      <c r="Q9" s="46">
        <f t="shared" si="0"/>
        <v>407000</v>
      </c>
    </row>
    <row r="10" spans="1:40" x14ac:dyDescent="0.25">
      <c r="A10" t="s">
        <v>1044</v>
      </c>
      <c r="B10" s="86" t="s">
        <v>1045</v>
      </c>
      <c r="C10" t="str">
        <f>+CONCATENATE(A$9,B10)</f>
        <v>Australia2+0</v>
      </c>
      <c r="D10" s="46">
        <f>IF(+DropINTable!AB15=0,DropINTable!AC15,DropINTable!AB15)</f>
        <v>624.97596816569228</v>
      </c>
      <c r="E10" s="46">
        <f>IF(+DropINTable!AC15=0,DropINTable!AD15,DropINTable!AC15)</f>
        <v>624.97596816569228</v>
      </c>
      <c r="F10" s="46">
        <f>IF(+DropINTable!AD15=0,DropINTable!AE15,DropINTable!AD15)</f>
        <v>640.28140600170411</v>
      </c>
      <c r="G10" s="46">
        <f>IF(+DropINTable!AE15=0,DropINTable!AF15,DropINTable!AE15)</f>
        <v>666.07607503165809</v>
      </c>
      <c r="H10" s="46">
        <f>IF(+DropINTable!AF15=0,DropINTable!AG15,DropINTable!AF15)</f>
        <v>712.34358859198267</v>
      </c>
      <c r="I10" s="46">
        <f>IF(+DropINTable!AG15=0,DropINTable!AH15,DropINTable!AG15)</f>
        <v>773.8774903401054</v>
      </c>
      <c r="J10" s="46">
        <f>IF(+DropINTable!AH15=0,DropINTable!AI15,DropINTable!AH15)</f>
        <v>857.27889999374611</v>
      </c>
      <c r="K10" s="46">
        <f>IF(+DropINTable!AI15=0,DropINTable!AJ15,DropINTable!AI15)</f>
        <v>943.71032485290243</v>
      </c>
      <c r="L10" s="46">
        <f>IF(+DropINTable!AJ15=0,DropINTable!AK15,DropINTable!AJ15)</f>
        <v>1023.9703981245027</v>
      </c>
      <c r="M10" s="46">
        <f>IF(+DropINTable!AK15=0,DropINTable!AL15,DropINTable!AK15)</f>
        <v>1081.7194994088538</v>
      </c>
      <c r="N10" s="46">
        <f>IF(+DropINTable!AL15=0,DropINTable!AM15,DropINTable!AL15)</f>
        <v>1136.4064506177222</v>
      </c>
      <c r="O10" s="46">
        <f>IF(+DropINTable!AM15=0,DropINTable!AN15,DropINTable!AM15)</f>
        <v>1263.3633678263357</v>
      </c>
      <c r="P10" s="46">
        <f>IF(+DropINTable!AN15=0,DropINTable!AO15,DropINTable!AN15)</f>
        <v>1445.7848589397609</v>
      </c>
      <c r="Q10" s="46">
        <f>IF(+DropINTable!AO15=0,DropINTable!AP15,DropINTable!AO15)</f>
        <v>1453.5880357571052</v>
      </c>
      <c r="S10" s="112"/>
      <c r="T10" s="112"/>
      <c r="U10" s="112"/>
      <c r="V10" s="112"/>
      <c r="W10" s="112"/>
      <c r="X10" s="112"/>
      <c r="Y10" s="112"/>
      <c r="Z10" s="112"/>
      <c r="AA10" s="112"/>
      <c r="AB10" s="112"/>
      <c r="AC10" s="112"/>
      <c r="AD10" s="112"/>
      <c r="AE10" s="112"/>
      <c r="AF10" s="112"/>
      <c r="AG10" s="112"/>
      <c r="AH10" s="112"/>
      <c r="AI10" s="112"/>
      <c r="AJ10" s="112"/>
      <c r="AK10" s="112"/>
      <c r="AL10" s="112"/>
      <c r="AM10" s="112"/>
      <c r="AN10" s="112"/>
    </row>
    <row r="11" spans="1:40" x14ac:dyDescent="0.25">
      <c r="A11" t="s">
        <v>1046</v>
      </c>
      <c r="B11" s="86" t="s">
        <v>1047</v>
      </c>
      <c r="C11" t="str">
        <f>+CONCATENATE(A$9,B11)</f>
        <v>Australia2+1</v>
      </c>
      <c r="D11" s="46">
        <f>+E11</f>
        <v>733.0400655968399</v>
      </c>
      <c r="E11" s="46">
        <f>IF(+DropINTable!AC16=0,DropINTable!AD16,DropINTable!AC16)</f>
        <v>733.0400655968399</v>
      </c>
      <c r="F11" s="46">
        <f>IF(+DropINTable!AD16=0,DropINTable!AE16,DropINTable!AD16)</f>
        <v>733.0400655968399</v>
      </c>
      <c r="G11" s="46">
        <f>IF(+DropINTable!AE16=0,DropINTable!AF16,DropINTable!AE16)</f>
        <v>758.99538219540125</v>
      </c>
      <c r="H11" s="46">
        <f>IF(+DropINTable!AF16=0,DropINTable!AG16,DropINTable!AF16)</f>
        <v>805.55104504995757</v>
      </c>
      <c r="I11" s="46">
        <f>IF(+DropINTable!AG16=0,DropINTable!AH16,DropINTable!AG16)</f>
        <v>867.46817471630686</v>
      </c>
      <c r="J11" s="46">
        <f>IF(+DropINTable!AH16=0,DropINTable!AI16,DropINTable!AH16)</f>
        <v>951.38900311934606</v>
      </c>
      <c r="K11" s="46">
        <f>IF(+DropINTable!AI16=0,DropINTable!AJ16,DropINTable!AI16)</f>
        <v>1038.3587195491714</v>
      </c>
      <c r="L11" s="46">
        <f>IF(+DropINTable!AJ16=0,DropINTable!AK16,DropINTable!AJ16)</f>
        <v>1119.118646415232</v>
      </c>
      <c r="M11" s="46">
        <f>IF(+DropINTable!AK16=0,DropINTable!AL16,DropINTable!AK16)</f>
        <v>1177.227406745104</v>
      </c>
      <c r="N11" s="46">
        <f>IF(+DropINTable!AL16=0,DropINTable!AM16,DropINTable!AL16)</f>
        <v>1232.2549453882075</v>
      </c>
      <c r="O11" s="46">
        <f>IF(+DropINTable!AM16=0,DropINTable!AN16,DropINTable!AM16)</f>
        <v>1360.0025403235636</v>
      </c>
      <c r="P11" s="46">
        <f>IF(+DropINTable!AN16=0,DropINTable!AO16,DropINTable!AN16)</f>
        <v>1543.5601431032658</v>
      </c>
      <c r="Q11" s="46">
        <f>IF(+DropINTable!AO16=0,DropINTable!AP16,DropINTable!AO16)</f>
        <v>1551.4119175275835</v>
      </c>
      <c r="S11" s="112"/>
      <c r="T11" s="112"/>
      <c r="U11" s="112"/>
      <c r="V11" s="112"/>
      <c r="W11" s="112"/>
      <c r="X11" s="112"/>
      <c r="Y11" s="112"/>
      <c r="Z11" s="112"/>
      <c r="AA11" s="112"/>
      <c r="AB11" s="112"/>
      <c r="AC11" s="112"/>
      <c r="AD11" s="112"/>
      <c r="AE11" s="112"/>
      <c r="AF11" s="112"/>
      <c r="AG11" s="112"/>
      <c r="AH11" s="112"/>
      <c r="AI11" s="112"/>
      <c r="AJ11" s="112"/>
      <c r="AK11" s="112"/>
      <c r="AL11" s="112"/>
      <c r="AM11" s="112"/>
      <c r="AN11" s="112"/>
    </row>
    <row r="12" spans="1:40" x14ac:dyDescent="0.25">
      <c r="A12" t="s">
        <v>1048</v>
      </c>
      <c r="B12" s="86" t="s">
        <v>1049</v>
      </c>
      <c r="C12" t="str">
        <f>+CONCATENATE(A$9,B12)</f>
        <v>Australia2+2</v>
      </c>
      <c r="D12" s="46">
        <f t="shared" ref="D12" si="1">+E12</f>
        <v>811.59412333978094</v>
      </c>
      <c r="E12" s="46">
        <f>IF(+DropINTable!AC17=0,DropINTable!AD17,DropINTable!AC17)</f>
        <v>811.59412333978094</v>
      </c>
      <c r="F12" s="46">
        <f>IF(+DropINTable!AD17=0,DropINTable!AE17,DropINTable!AD17)</f>
        <v>811.59412333978094</v>
      </c>
      <c r="G12" s="46">
        <f>IF(+DropINTable!AE17=0,DropINTable!AF17,DropINTable!AE17)</f>
        <v>837.39443879499879</v>
      </c>
      <c r="H12" s="46">
        <f>IF(+DropINTable!AF17=0,DropINTable!AG17,DropINTable!AF17)</f>
        <v>883.67207860848578</v>
      </c>
      <c r="I12" s="46">
        <f>IF(+DropINTable!AG17=0,DropINTable!AH17,DropINTable!AG17)</f>
        <v>945.21945015437598</v>
      </c>
      <c r="J12" s="46">
        <f>IF(+DropINTable!AH17=0,DropINTable!AI17,DropINTable!AH17)</f>
        <v>1028.6391149425374</v>
      </c>
      <c r="K12" s="46">
        <f>IF(+DropINTable!AI17=0,DropINTable!AJ17,DropINTable!AI17)</f>
        <v>1115.0894585742124</v>
      </c>
      <c r="L12" s="46">
        <f>IF(+DropINTable!AJ17=0,DropINTable!AK17,DropINTable!AJ17)</f>
        <v>1195.3670996522369</v>
      </c>
      <c r="M12" s="46">
        <f>IF(+DropINTable!AK17=0,DropINTable!AL17,DropINTable!AK17)</f>
        <v>1253.1288439312905</v>
      </c>
      <c r="N12" s="46">
        <f>IF(+DropINTable!AL17=0,DropINTable!AM17,DropINTable!AL17)</f>
        <v>1307.8277640724205</v>
      </c>
      <c r="O12" s="46">
        <f>IF(+DropINTable!AM17=0,DropINTable!AN17,DropINTable!AM17)</f>
        <v>1434.8124709882863</v>
      </c>
      <c r="P12" s="46">
        <f>IF(+DropINTable!AN17=0,DropINTable!AO17,DropINTable!AN17)</f>
        <v>1617.2738916749593</v>
      </c>
      <c r="Q12" s="46">
        <f>IF(+DropINTable!AO17=0,DropINTable!AP17,DropINTable!AO17)</f>
        <v>1625.0787761869697</v>
      </c>
      <c r="S12" s="112"/>
      <c r="T12" s="112"/>
      <c r="U12" s="112"/>
      <c r="V12" s="112"/>
      <c r="W12" s="112"/>
      <c r="X12" s="112"/>
      <c r="Y12" s="112"/>
      <c r="Z12" s="112"/>
      <c r="AA12" s="112"/>
      <c r="AB12" s="112"/>
      <c r="AC12" s="112"/>
      <c r="AD12" s="112"/>
      <c r="AE12" s="112"/>
      <c r="AF12" s="112"/>
      <c r="AG12" s="112"/>
      <c r="AH12" s="112"/>
      <c r="AI12" s="112"/>
      <c r="AJ12" s="112"/>
      <c r="AK12" s="112"/>
      <c r="AL12" s="112"/>
      <c r="AM12" s="112"/>
      <c r="AN12" s="112"/>
    </row>
    <row r="13" spans="1:40" x14ac:dyDescent="0.25">
      <c r="A13" t="s">
        <v>1050</v>
      </c>
      <c r="B13" s="86" t="s">
        <v>1051</v>
      </c>
      <c r="C13" t="str">
        <f>+CONCATENATE(A$9,B13)</f>
        <v>Australia2+3</v>
      </c>
      <c r="D13" s="46">
        <f>+F13</f>
        <v>911.6515096170798</v>
      </c>
      <c r="E13" s="46">
        <f>+F13</f>
        <v>911.6515096170798</v>
      </c>
      <c r="F13" s="46">
        <f>IF(+DropINTable!AD18=0,DropINTable!AE18,DropINTable!AD18)</f>
        <v>911.6515096170798</v>
      </c>
      <c r="G13" s="46">
        <f>IF(+DropINTable!AE18=0,DropINTable!AF18,DropINTable!AE18)</f>
        <v>911.6515096170798</v>
      </c>
      <c r="H13" s="46">
        <f>IF(+DropINTable!AF18=0,DropINTable!AG18,DropINTable!AF18)</f>
        <v>957.89509489824809</v>
      </c>
      <c r="I13" s="46">
        <f>IF(+DropINTable!AG18=0,DropINTable!AH18,DropINTable!AG18)</f>
        <v>1019.3971729114834</v>
      </c>
      <c r="J13" s="46">
        <f>IF(+DropINTable!AH18=0,DropINTable!AI18,DropINTable!AH18)</f>
        <v>1102.7554512007516</v>
      </c>
      <c r="K13" s="46">
        <f>IF(+DropINTable!AI18=0,DropINTable!AJ18,DropINTable!AI18)</f>
        <v>1189.1421788292625</v>
      </c>
      <c r="L13" s="46">
        <f>IF(+DropINTable!AJ18=0,DropINTable!AK18,DropINTable!AJ18)</f>
        <v>1269.3607471449652</v>
      </c>
      <c r="M13" s="46">
        <f>IF(+DropINTable!AK18=0,DropINTable!AL18,DropINTable!AK18)</f>
        <v>1327.0799833555595</v>
      </c>
      <c r="N13" s="46">
        <f>IF(+DropINTable!AL18=0,DropINTable!AM18,DropINTable!AL18)</f>
        <v>1381.7386519526447</v>
      </c>
      <c r="O13" s="46">
        <f>IF(+DropINTable!AM18=0,DropINTable!AN18,DropINTable!AM18)</f>
        <v>1508.6299111670041</v>
      </c>
      <c r="P13" s="46">
        <f>IF(+DropINTable!AN18=0,DropINTable!AO18,DropINTable!AN18)</f>
        <v>1690.9570638182647</v>
      </c>
      <c r="Q13" s="46">
        <f>IF(+DropINTable!AO18=0,DropINTable!AP18,DropINTable!AO18)</f>
        <v>1698.7562058634694</v>
      </c>
      <c r="S13" s="112"/>
      <c r="T13" s="112"/>
      <c r="U13" s="112"/>
      <c r="V13" s="112"/>
      <c r="W13" s="112"/>
      <c r="X13" s="112"/>
      <c r="Y13" s="112"/>
      <c r="Z13" s="112"/>
      <c r="AA13" s="112"/>
      <c r="AB13" s="112"/>
      <c r="AC13" s="112"/>
      <c r="AD13" s="112"/>
      <c r="AE13" s="112"/>
      <c r="AF13" s="112"/>
      <c r="AG13" s="112"/>
      <c r="AH13" s="112"/>
      <c r="AI13" s="112"/>
      <c r="AJ13" s="112"/>
      <c r="AK13" s="112"/>
      <c r="AL13" s="112"/>
      <c r="AM13" s="112"/>
      <c r="AN13" s="112"/>
    </row>
    <row r="14" spans="1:40" x14ac:dyDescent="0.25">
      <c r="B14" s="86" t="s">
        <v>1052</v>
      </c>
      <c r="C14" t="str">
        <f t="shared" ref="C14:C16" si="2">+CONCATENATE(A$9,B14)</f>
        <v>Australia2+4</v>
      </c>
      <c r="D14" s="46">
        <f>+D13+Per_child_accounting!$AD$17</f>
        <v>1004.4101692122156</v>
      </c>
      <c r="E14" s="46">
        <f>+E13+Per_child_accounting!$AD$17</f>
        <v>1004.4101692122156</v>
      </c>
      <c r="F14" s="46">
        <f>+F13+Per_child_accounting!$AD$17</f>
        <v>1004.4101692122156</v>
      </c>
      <c r="G14" s="46">
        <f>+G13+Per_child_accounting!$AE$17</f>
        <v>1004.570816780823</v>
      </c>
      <c r="H14" s="46">
        <f>+H13+Per_child_accounting!$AF$17</f>
        <v>1051.1025513562231</v>
      </c>
      <c r="I14" s="46">
        <f>+I13+Per_child_accounting!$AG$17</f>
        <v>1112.9878572876848</v>
      </c>
      <c r="J14" s="46">
        <f>+J13+Per_child_accounting!$AH$17</f>
        <v>1196.8655543263517</v>
      </c>
      <c r="K14" s="46">
        <f>+K13+Per_child_accounting!$AI$17</f>
        <v>1283.7905735255315</v>
      </c>
      <c r="L14" s="46">
        <f>+L13+Per_child_accounting!$AJ$17</f>
        <v>1364.5089954356945</v>
      </c>
      <c r="M14" s="46">
        <f>+M13+Per_child_accounting!$AK$17</f>
        <v>1422.5878906918097</v>
      </c>
      <c r="N14" s="46">
        <f>+N13+Per_child_accounting!$AL$17</f>
        <v>1477.58714672313</v>
      </c>
      <c r="O14" s="46">
        <f>+O13+Per_child_accounting!$AM$17</f>
        <v>1605.2690836642321</v>
      </c>
      <c r="P14" s="46">
        <f>+P13+Per_child_accounting!$AN$17</f>
        <v>1788.7323479817696</v>
      </c>
      <c r="Q14" s="46">
        <f>+Q13+Per_child_accounting!$AO$17</f>
        <v>1796.5800876339476</v>
      </c>
      <c r="S14" s="112"/>
      <c r="T14" s="112"/>
      <c r="U14" s="112"/>
      <c r="V14" s="112"/>
      <c r="W14" s="112"/>
      <c r="X14" s="112"/>
      <c r="Y14" s="112"/>
      <c r="Z14" s="112"/>
      <c r="AA14" s="112"/>
      <c r="AB14" s="112"/>
      <c r="AC14" s="112"/>
      <c r="AD14" s="112"/>
      <c r="AE14" s="112"/>
      <c r="AF14" s="112"/>
      <c r="AG14" s="112"/>
      <c r="AH14" s="112"/>
      <c r="AI14" s="112"/>
      <c r="AJ14" s="112"/>
      <c r="AK14" s="112"/>
      <c r="AL14" s="112"/>
      <c r="AM14" s="112"/>
      <c r="AN14" s="112"/>
    </row>
    <row r="15" spans="1:40" x14ac:dyDescent="0.25">
      <c r="B15" s="86" t="s">
        <v>1053</v>
      </c>
      <c r="C15" t="str">
        <f t="shared" si="2"/>
        <v>Australia2+5</v>
      </c>
      <c r="D15" s="46">
        <f>+D14+Per_child_accounting!$AD$17</f>
        <v>1097.1688288073515</v>
      </c>
      <c r="E15" s="46">
        <f>+E14+Per_child_accounting!$AD$17</f>
        <v>1097.1688288073515</v>
      </c>
      <c r="F15" s="46">
        <f>+F14+Per_child_accounting!$AD$17</f>
        <v>1097.1688288073515</v>
      </c>
      <c r="G15" s="46">
        <f>+G14+Per_child_accounting!$AE$17</f>
        <v>1097.4901239445662</v>
      </c>
      <c r="H15" s="46">
        <f>+H14+Per_child_accounting!$AF$17</f>
        <v>1144.3100078141979</v>
      </c>
      <c r="I15" s="46">
        <f>+I14+Per_child_accounting!$AG$17</f>
        <v>1206.5785416638864</v>
      </c>
      <c r="J15" s="46">
        <f>+J14+Per_child_accounting!$AH$17</f>
        <v>1290.9756574519515</v>
      </c>
      <c r="K15" s="46">
        <f>+K14+Per_child_accounting!$AI$17</f>
        <v>1378.4389682218005</v>
      </c>
      <c r="L15" s="46">
        <f>+L14+Per_child_accounting!$AJ$17</f>
        <v>1459.6572437264238</v>
      </c>
      <c r="M15" s="46">
        <f>+M14+Per_child_accounting!$AK$17</f>
        <v>1518.0957980280598</v>
      </c>
      <c r="N15" s="46">
        <f>+N14+Per_child_accounting!$AL$17</f>
        <v>1573.4356414936153</v>
      </c>
      <c r="O15" s="46">
        <f>+O14+Per_child_accounting!$AM$17</f>
        <v>1701.90825616146</v>
      </c>
      <c r="P15" s="46">
        <f>+P14+Per_child_accounting!$AN$17</f>
        <v>1886.5076321452746</v>
      </c>
      <c r="Q15" s="46">
        <f>+Q14+Per_child_accounting!$AO$17</f>
        <v>1894.4039694044259</v>
      </c>
      <c r="S15" s="112"/>
      <c r="T15" s="112"/>
      <c r="U15" s="112"/>
      <c r="V15" s="112"/>
      <c r="W15" s="112"/>
      <c r="X15" s="112"/>
      <c r="Y15" s="112"/>
      <c r="Z15" s="112"/>
      <c r="AA15" s="112"/>
      <c r="AB15" s="112"/>
      <c r="AC15" s="112"/>
      <c r="AD15" s="112"/>
      <c r="AE15" s="112"/>
      <c r="AF15" s="112"/>
      <c r="AG15" s="112"/>
      <c r="AH15" s="112"/>
      <c r="AI15" s="112"/>
      <c r="AJ15" s="112"/>
      <c r="AK15" s="112"/>
      <c r="AL15" s="112"/>
      <c r="AM15" s="112"/>
      <c r="AN15" s="112"/>
    </row>
    <row r="16" spans="1:40" x14ac:dyDescent="0.25">
      <c r="B16" s="86" t="s">
        <v>1054</v>
      </c>
      <c r="C16" t="str">
        <f t="shared" si="2"/>
        <v>Australia2+6</v>
      </c>
      <c r="D16" s="46">
        <f>+D15+Per_child_accounting!$AD$17</f>
        <v>1189.9274884024871</v>
      </c>
      <c r="E16" s="46">
        <f>+E15+Per_child_accounting!$AD$17</f>
        <v>1189.9274884024871</v>
      </c>
      <c r="F16" s="46">
        <f>+F15+Per_child_accounting!$AD$17</f>
        <v>1189.9274884024871</v>
      </c>
      <c r="G16" s="46">
        <f>+G15+Per_child_accounting!$AE$17</f>
        <v>1190.4094311083095</v>
      </c>
      <c r="H16" s="46">
        <f>+H15+Per_child_accounting!$AF$17</f>
        <v>1237.5174642721727</v>
      </c>
      <c r="I16" s="46">
        <f>+I15+Per_child_accounting!$AG$17</f>
        <v>1300.1692260400878</v>
      </c>
      <c r="J16" s="46">
        <f>+J15+Per_child_accounting!$AH$17</f>
        <v>1385.0857605775514</v>
      </c>
      <c r="K16" s="46">
        <f>+K15+Per_child_accounting!$AI$17</f>
        <v>1473.0873629180694</v>
      </c>
      <c r="L16" s="46">
        <f>+L15+Per_child_accounting!$AJ$17</f>
        <v>1554.805492017153</v>
      </c>
      <c r="M16" s="46">
        <f>+M15+Per_child_accounting!$AK$17</f>
        <v>1613.6037053643099</v>
      </c>
      <c r="N16" s="46">
        <f>+N15+Per_child_accounting!$AL$17</f>
        <v>1669.2841362641007</v>
      </c>
      <c r="O16" s="46">
        <f>+O15+Per_child_accounting!$AM$17</f>
        <v>1798.547428658688</v>
      </c>
      <c r="P16" s="46">
        <f>+P15+Per_child_accounting!$AN$17</f>
        <v>1984.2829163087795</v>
      </c>
      <c r="Q16" s="46">
        <f>+Q15+Per_child_accounting!$AO$17</f>
        <v>1992.2278511749041</v>
      </c>
      <c r="S16" s="112"/>
      <c r="T16" s="112"/>
      <c r="U16" s="112"/>
      <c r="V16" s="112"/>
      <c r="W16" s="112"/>
      <c r="X16" s="112"/>
      <c r="Y16" s="112"/>
      <c r="Z16" s="112"/>
      <c r="AA16" s="112"/>
      <c r="AB16" s="112"/>
      <c r="AC16" s="112"/>
      <c r="AD16" s="112"/>
      <c r="AE16" s="112"/>
      <c r="AF16" s="112"/>
      <c r="AG16" s="112"/>
      <c r="AH16" s="112"/>
      <c r="AI16" s="112"/>
      <c r="AJ16" s="112"/>
      <c r="AK16" s="112"/>
      <c r="AL16" s="112"/>
      <c r="AM16" s="112"/>
      <c r="AN16" s="112"/>
    </row>
    <row r="17" spans="1:40" x14ac:dyDescent="0.25">
      <c r="B17" s="86"/>
      <c r="D17" s="46"/>
      <c r="E17" s="46"/>
      <c r="F17" s="46"/>
      <c r="G17" s="46"/>
      <c r="H17" s="46"/>
      <c r="I17" s="46"/>
      <c r="J17" s="46"/>
      <c r="K17" s="46"/>
      <c r="L17" s="46"/>
      <c r="M17" s="46"/>
      <c r="N17" s="46"/>
      <c r="O17" s="46"/>
      <c r="P17" s="46"/>
      <c r="Q17" s="46"/>
      <c r="S17" s="112"/>
      <c r="T17" s="112"/>
      <c r="U17" s="112"/>
      <c r="V17" s="112"/>
      <c r="W17" s="112"/>
      <c r="X17" s="112"/>
      <c r="Y17" s="112"/>
      <c r="Z17" s="112"/>
      <c r="AA17" s="112"/>
      <c r="AB17" s="112"/>
      <c r="AC17" s="112"/>
      <c r="AD17" s="112"/>
      <c r="AE17" s="112"/>
      <c r="AF17" s="112"/>
      <c r="AG17" s="112"/>
      <c r="AH17" s="112"/>
      <c r="AI17" s="112"/>
      <c r="AJ17" s="112"/>
      <c r="AK17" s="112"/>
      <c r="AL17" s="112"/>
      <c r="AM17" s="112"/>
      <c r="AN17" s="112"/>
    </row>
    <row r="18" spans="1:40" x14ac:dyDescent="0.25">
      <c r="A18" t="s">
        <v>1055</v>
      </c>
      <c r="B18" s="86" t="s">
        <v>1056</v>
      </c>
      <c r="C18" t="str">
        <f>+CONCATENATE(A$9,B18)</f>
        <v>Australia1+0</v>
      </c>
      <c r="D18" s="46">
        <f>IF(+DropINTable!AB20=0,DropINTable!AC20,DropINTable!AB20)</f>
        <v>325.71268120296884</v>
      </c>
      <c r="E18" s="46">
        <f>IF(+DropINTable!AC20=0,DropINTable!AD20,DropINTable!AC20)</f>
        <v>343.51712426356005</v>
      </c>
      <c r="F18" s="46">
        <f>IF(+DropINTable!AD20=0,DropINTable!AE20,DropINTable!AD20)</f>
        <v>358.79563572711663</v>
      </c>
      <c r="G18" s="46">
        <f>IF(+DropINTable!AE20=0,DropINTable!AF20,DropINTable!AE20)</f>
        <v>384.54492430439933</v>
      </c>
      <c r="H18" s="46">
        <f>IF(+DropINTable!AF20=0,DropINTable!AG20,DropINTable!AF20)</f>
        <v>430.73103963006065</v>
      </c>
      <c r="I18" s="46">
        <f>IF(+DropINTable!AG20=0,DropINTable!AH20,DropINTable!AG20)</f>
        <v>492.15668501909875</v>
      </c>
      <c r="J18" s="46">
        <f>IF(+DropINTable!AH20=0,DropINTable!AI20,DropINTable!AH20)</f>
        <v>575.41136635694522</v>
      </c>
      <c r="K18" s="46">
        <f>IF(+DropINTable!AI20=0,DropINTable!AJ20,DropINTable!AI20)</f>
        <v>661.69073192691701</v>
      </c>
      <c r="L18" s="46">
        <f>IF(+DropINTable!AJ20=0,DropINTable!AK20,DropINTable!AJ20)</f>
        <v>741.80960551926182</v>
      </c>
      <c r="M18" s="46">
        <f>IF(+DropINTable!AK20=0,DropINTable!AL20,DropINTable!AK20)</f>
        <v>799.45710910301398</v>
      </c>
      <c r="N18" s="46">
        <f>IF(+DropINTable!AL20=0,DropINTable!AM20,DropINTable!AL20)</f>
        <v>854.04784938680507</v>
      </c>
      <c r="O18" s="46">
        <f>IF(+DropINTable!AM20=0,DropINTable!AN20,DropINTable!AM20)</f>
        <v>980.78141097799016</v>
      </c>
      <c r="P18" s="46">
        <f>IF(+DropINTable!AN20=0,DropINTable!AO20,DropINTable!AN20)</f>
        <v>1162.8819683503746</v>
      </c>
      <c r="Q18" s="46">
        <f>IF(+DropINTable!AO20=0,DropINTable!AP20,DropINTable!AO20)</f>
        <v>1170.6714168711899</v>
      </c>
      <c r="S18" s="112"/>
      <c r="T18" s="112"/>
      <c r="U18" s="112"/>
      <c r="V18" s="112"/>
      <c r="W18" s="112"/>
      <c r="X18" s="112"/>
      <c r="Y18" s="112"/>
      <c r="Z18" s="112"/>
      <c r="AA18" s="112"/>
      <c r="AB18" s="112"/>
      <c r="AC18" s="112"/>
      <c r="AD18" s="112"/>
      <c r="AE18" s="112"/>
      <c r="AF18" s="112"/>
      <c r="AG18" s="112"/>
      <c r="AH18" s="112"/>
      <c r="AI18" s="112"/>
      <c r="AJ18" s="112"/>
      <c r="AK18" s="112"/>
      <c r="AL18" s="112"/>
      <c r="AM18" s="112"/>
      <c r="AN18" s="112"/>
    </row>
    <row r="19" spans="1:40" x14ac:dyDescent="0.25">
      <c r="A19" t="s">
        <v>1057</v>
      </c>
      <c r="B19" s="86" t="s">
        <v>1058</v>
      </c>
      <c r="C19" t="str">
        <f>+CONCATENATE(A$9,B19)</f>
        <v>Australia1+1</v>
      </c>
      <c r="D19" s="46">
        <f>IF(+DropINTable!AB21=0,DropINTable!AC21,DropINTable!AB21)</f>
        <v>460.80150089521914</v>
      </c>
      <c r="E19" s="46">
        <f>IF(+DropINTable!AC21=0,DropINTable!AD21,DropINTable!AC21)</f>
        <v>460.80150089521914</v>
      </c>
      <c r="F19" s="46">
        <f>IF(+DropINTable!AD21=0,DropINTable!AE21,DropINTable!AD21)</f>
        <v>476.31348439948272</v>
      </c>
      <c r="G19" s="46">
        <f>IF(+DropINTable!AE21=0,DropINTable!AF21,DropINTable!AE21)</f>
        <v>502.45624977674998</v>
      </c>
      <c r="H19" s="46">
        <f>IF(+DropINTable!AF21=0,DropINTable!AG21,DropINTable!AF21)</f>
        <v>549.34813797613197</v>
      </c>
      <c r="I19" s="46">
        <f>IF(+DropINTable!AG21=0,DropINTable!AH21,DropINTable!AG21)</f>
        <v>611.71243192290774</v>
      </c>
      <c r="J19" s="46">
        <f>IF(+DropINTable!AH21=0,DropINTable!AI21,DropINTable!AH21)</f>
        <v>696.2393333028333</v>
      </c>
      <c r="K19" s="46">
        <f>IF(+DropINTable!AI21=0,DropINTable!AJ21,DropINTable!AI21)</f>
        <v>783.83714186548229</v>
      </c>
      <c r="L19" s="46">
        <f>IF(+DropINTable!AJ21=0,DropINTable!AK21,DropINTable!AJ21)</f>
        <v>865.18031575610269</v>
      </c>
      <c r="M19" s="46">
        <f>IF(+DropINTable!AK21=0,DropINTable!AL21,DropINTable!AK21)</f>
        <v>923.70873526183402</v>
      </c>
      <c r="N19" s="46">
        <f>IF(+DropINTable!AL21=0,DropINTable!AM21,DropINTable!AL21)</f>
        <v>979.13367933469283</v>
      </c>
      <c r="O19" s="46">
        <f>IF(+DropINTable!AM21=0,DropINTable!AN21,DropINTable!AM21)</f>
        <v>1107.8038660761056</v>
      </c>
      <c r="P19" s="46">
        <f>IF(+DropINTable!AN21=0,DropINTable!AO21,DropINTable!AN21)</f>
        <v>1292.6871151984562</v>
      </c>
      <c r="Q19" s="46">
        <f>IF(+DropINTable!AO21=0,DropINTable!AP21,DropINTable!AO21)</f>
        <v>1300.595593223069</v>
      </c>
      <c r="S19" s="112"/>
      <c r="T19" s="112"/>
      <c r="U19" s="112"/>
      <c r="V19" s="112"/>
      <c r="W19" s="112"/>
      <c r="X19" s="112"/>
      <c r="Y19" s="112"/>
      <c r="Z19" s="112"/>
      <c r="AA19" s="112"/>
      <c r="AB19" s="112"/>
      <c r="AC19" s="112"/>
      <c r="AD19" s="112"/>
      <c r="AE19" s="112"/>
      <c r="AF19" s="112"/>
      <c r="AG19" s="112"/>
      <c r="AH19" s="112"/>
      <c r="AI19" s="112"/>
      <c r="AJ19" s="112"/>
      <c r="AK19" s="112"/>
      <c r="AL19" s="112"/>
      <c r="AM19" s="112"/>
      <c r="AN19" s="112"/>
    </row>
    <row r="20" spans="1:40" x14ac:dyDescent="0.25">
      <c r="A20" t="s">
        <v>1059</v>
      </c>
      <c r="B20" s="86" t="s">
        <v>1060</v>
      </c>
      <c r="C20" t="str">
        <f>+CONCATENATE(A$9,B20)</f>
        <v>Australia1+2</v>
      </c>
      <c r="D20" s="46">
        <f>IF(+DropINTable!AB22=0,DropINTable!AC22,DropINTable!AB22)</f>
        <v>570.15224912614042</v>
      </c>
      <c r="E20" s="46">
        <f>IF(+DropINTable!AC22=0,DropINTable!AD22,DropINTable!AC22)</f>
        <v>570.15224912614042</v>
      </c>
      <c r="F20" s="46">
        <f>IF(+DropINTable!AD22=0,DropINTable!AE22,DropINTable!AD22)</f>
        <v>585.48371013481585</v>
      </c>
      <c r="G20" s="46">
        <f>IF(+DropINTable!AE22=0,DropINTable!AF22,DropINTable!AE22)</f>
        <v>611.32223322573259</v>
      </c>
      <c r="H20" s="46">
        <f>IF(+DropINTable!AF22=0,DropINTable!AG22,DropINTable!AF22)</f>
        <v>657.66841053160636</v>
      </c>
      <c r="I20" s="46">
        <f>IF(+DropINTable!AG22=0,DropINTable!AH22,DropINTable!AG22)</f>
        <v>719.30693364853903</v>
      </c>
      <c r="J20" s="46">
        <f>IF(+DropINTable!AH22=0,DropINTable!AI22,DropINTable!AH22)</f>
        <v>802.85014495757412</v>
      </c>
      <c r="K20" s="46">
        <f>IF(+DropINTable!AI22=0,DropINTable!AJ22,DropINTable!AI22)</f>
        <v>889.42852253920034</v>
      </c>
      <c r="L20" s="46">
        <f>IF(+DropINTable!AJ22=0,DropINTable!AK22,DropINTable!AJ22)</f>
        <v>969.82505389721257</v>
      </c>
      <c r="M20" s="46">
        <f>IF(+DropINTable!AK22=0,DropINTable!AL22,DropINTable!AK22)</f>
        <v>1027.6723411428648</v>
      </c>
      <c r="N20" s="46">
        <f>IF(+DropINTable!AL22=0,DropINTable!AM22,DropINTable!AL22)</f>
        <v>1082.452273016567</v>
      </c>
      <c r="O20" s="46">
        <f>IF(+DropINTable!AM22=0,DropINTable!AN22,DropINTable!AM22)</f>
        <v>1209.6250449076956</v>
      </c>
      <c r="P20" s="46">
        <f>IF(+DropINTable!AN22=0,DropINTable!AO22,DropINTable!AN22)</f>
        <v>1392.3566894812595</v>
      </c>
      <c r="Q20" s="46">
        <f>IF(+DropINTable!AO22=0,DropINTable!AP22,DropINTable!AO22)</f>
        <v>1400.1731338570175</v>
      </c>
      <c r="S20" s="112"/>
      <c r="T20" s="112"/>
      <c r="U20" s="112"/>
      <c r="V20" s="112"/>
      <c r="W20" s="112"/>
      <c r="X20" s="112"/>
      <c r="Y20" s="112"/>
      <c r="Z20" s="112"/>
      <c r="AA20" s="112"/>
      <c r="AB20" s="112"/>
      <c r="AC20" s="112"/>
      <c r="AD20" s="112"/>
      <c r="AE20" s="112"/>
      <c r="AF20" s="112"/>
      <c r="AG20" s="112"/>
      <c r="AH20" s="112"/>
      <c r="AI20" s="112"/>
      <c r="AJ20" s="112"/>
      <c r="AK20" s="112"/>
      <c r="AL20" s="112"/>
      <c r="AM20" s="112"/>
      <c r="AN20" s="112"/>
    </row>
    <row r="21" spans="1:40" x14ac:dyDescent="0.25">
      <c r="A21" t="s">
        <v>1061</v>
      </c>
      <c r="B21" s="86" t="s">
        <v>1062</v>
      </c>
      <c r="C21" t="str">
        <f>+CONCATENATE(A$9,B21)</f>
        <v>Australia1+3</v>
      </c>
      <c r="D21" s="46">
        <f t="shared" ref="D21" si="3">+E21</f>
        <v>694.65393587014898</v>
      </c>
      <c r="E21" s="46">
        <f>IF(+DropINTable!AC23=0,DropINTable!AD23,DropINTable!AC23)</f>
        <v>694.65393587014898</v>
      </c>
      <c r="F21" s="46">
        <f>IF(+DropINTable!AD23=0,DropINTable!AE23,DropINTable!AD23)</f>
        <v>694.65393587014898</v>
      </c>
      <c r="G21" s="46">
        <f>IF(+DropINTable!AE23=0,DropINTable!AF23,DropINTable!AE23)</f>
        <v>720.18821667471525</v>
      </c>
      <c r="H21" s="46">
        <f>IF(+DropINTable!AF23=0,DropINTable!AG23,DropINTable!AF23)</f>
        <v>765.98868308708074</v>
      </c>
      <c r="I21" s="46">
        <f>IF(+DropINTable!AG23=0,DropINTable!AH23,DropINTable!AG23)</f>
        <v>826.90143537417032</v>
      </c>
      <c r="J21" s="46">
        <f>IF(+DropINTable!AH23=0,DropINTable!AI23,DropINTable!AH23)</f>
        <v>909.46095661231493</v>
      </c>
      <c r="K21" s="46">
        <f>IF(+DropINTable!AI23=0,DropINTable!AJ23,DropINTable!AI23)</f>
        <v>995.01990321291839</v>
      </c>
      <c r="L21" s="46">
        <f>IF(+DropINTable!AJ23=0,DropINTable!AK23,DropINTable!AJ23)</f>
        <v>1074.4697920383223</v>
      </c>
      <c r="M21" s="46">
        <f>IF(+DropINTable!AK23=0,DropINTable!AL23,DropINTable!AK23)</f>
        <v>1131.6359470238954</v>
      </c>
      <c r="N21" s="46">
        <f>IF(+DropINTable!AL23=0,DropINTable!AM23,DropINTable!AL23)</f>
        <v>1185.7708666984413</v>
      </c>
      <c r="O21" s="46">
        <f>IF(+DropINTable!AM23=0,DropINTable!AN23,DropINTable!AM23)</f>
        <v>1311.4462237392856</v>
      </c>
      <c r="P21" s="46">
        <f>IF(+DropINTable!AN23=0,DropINTable!AO23,DropINTable!AN23)</f>
        <v>1492.0262637640628</v>
      </c>
      <c r="Q21" s="46">
        <f>IF(+DropINTable!AO23=0,DropINTable!AP23,DropINTable!AO23)</f>
        <v>1499.750674490966</v>
      </c>
      <c r="S21" s="112"/>
      <c r="T21" s="112"/>
      <c r="U21" s="112"/>
      <c r="V21" s="112"/>
      <c r="W21" s="112"/>
      <c r="X21" s="112"/>
      <c r="Y21" s="112"/>
      <c r="Z21" s="112"/>
      <c r="AA21" s="112"/>
      <c r="AB21" s="112"/>
      <c r="AC21" s="112"/>
      <c r="AD21" s="112"/>
      <c r="AE21" s="112"/>
      <c r="AF21" s="112"/>
      <c r="AG21" s="112"/>
      <c r="AH21" s="112"/>
      <c r="AI21" s="112"/>
      <c r="AJ21" s="112"/>
      <c r="AK21" s="112"/>
      <c r="AL21" s="112"/>
      <c r="AM21" s="112"/>
      <c r="AN21" s="112"/>
    </row>
    <row r="22" spans="1:40" x14ac:dyDescent="0.25">
      <c r="B22" s="86" t="s">
        <v>1063</v>
      </c>
      <c r="C22" t="str">
        <f t="shared" ref="C22:C24" si="4">+CONCATENATE(A$9,B22)</f>
        <v>Australia1+4</v>
      </c>
      <c r="D22" s="46">
        <f>+D21+Per_child_accounting!$AD$20</f>
        <v>812.17178454251507</v>
      </c>
      <c r="E22" s="46">
        <f>+E21+Per_child_accounting!$AD$20</f>
        <v>812.17178454251507</v>
      </c>
      <c r="F22" s="46">
        <f>+F21+Per_child_accounting!$AD$20</f>
        <v>812.17178454251507</v>
      </c>
      <c r="G22" s="46">
        <f>+G21+Per_child_accounting!$AE$20</f>
        <v>838.0995421470659</v>
      </c>
      <c r="H22" s="46">
        <f>+H21+Per_child_accounting!$AF$20</f>
        <v>884.60578143315206</v>
      </c>
      <c r="I22" s="46">
        <f>+I21+Per_child_accounting!$AG$20</f>
        <v>946.45718227797931</v>
      </c>
      <c r="J22" s="46">
        <f>+J21+Per_child_accounting!$AH$20</f>
        <v>1030.2889235582029</v>
      </c>
      <c r="K22" s="46">
        <f>+K21+Per_child_accounting!$AI$20</f>
        <v>1117.1663131514838</v>
      </c>
      <c r="L22" s="46">
        <f>+L21+Per_child_accounting!$AJ$20</f>
        <v>1197.8405022751631</v>
      </c>
      <c r="M22" s="46">
        <f>+M21+Per_child_accounting!$AK$20</f>
        <v>1255.8875731827154</v>
      </c>
      <c r="N22" s="46">
        <f>+N21+Per_child_accounting!$AL$20</f>
        <v>1310.8566966463291</v>
      </c>
      <c r="O22" s="46">
        <f>+O21+Per_child_accounting!$AM$20</f>
        <v>1438.4686788374011</v>
      </c>
      <c r="P22" s="46">
        <f>+P21+Per_child_accounting!$AN$20</f>
        <v>1621.8314106121445</v>
      </c>
      <c r="Q22" s="46">
        <f>+Q21+Per_child_accounting!$AO$20</f>
        <v>1629.6748508428452</v>
      </c>
      <c r="S22" s="112"/>
      <c r="T22" s="112"/>
      <c r="U22" s="112"/>
      <c r="V22" s="112"/>
      <c r="W22" s="112"/>
      <c r="X22" s="112"/>
      <c r="Y22" s="112"/>
      <c r="Z22" s="112"/>
      <c r="AA22" s="112"/>
      <c r="AB22" s="112"/>
      <c r="AC22" s="112"/>
      <c r="AD22" s="112"/>
      <c r="AE22" s="112"/>
      <c r="AF22" s="112"/>
      <c r="AG22" s="112"/>
      <c r="AH22" s="112"/>
      <c r="AI22" s="112"/>
      <c r="AJ22" s="112"/>
      <c r="AK22" s="112"/>
      <c r="AL22" s="112"/>
      <c r="AM22" s="112"/>
      <c r="AN22" s="112"/>
    </row>
    <row r="23" spans="1:40" x14ac:dyDescent="0.25">
      <c r="B23" s="86" t="s">
        <v>1064</v>
      </c>
      <c r="C23" t="str">
        <f t="shared" si="4"/>
        <v>Australia1+5</v>
      </c>
      <c r="D23" s="46">
        <f>+D22+Per_child_accounting!$AD$20</f>
        <v>929.68963321488116</v>
      </c>
      <c r="E23" s="46">
        <f>+E22+Per_child_accounting!$AD$20</f>
        <v>929.68963321488116</v>
      </c>
      <c r="F23" s="46">
        <f>+F22+Per_child_accounting!$AD$20</f>
        <v>929.68963321488116</v>
      </c>
      <c r="G23" s="46">
        <f>+G22+Per_child_accounting!$AE$20</f>
        <v>956.01086761941656</v>
      </c>
      <c r="H23" s="46">
        <f>+H22+Per_child_accounting!$AF$20</f>
        <v>1003.2228797792234</v>
      </c>
      <c r="I23" s="46">
        <f>+I22+Per_child_accounting!$AG$20</f>
        <v>1066.0129291817884</v>
      </c>
      <c r="J23" s="46">
        <f>+J22+Per_child_accounting!$AH$20</f>
        <v>1151.1168905040909</v>
      </c>
      <c r="K23" s="46">
        <f>+K22+Per_child_accounting!$AI$20</f>
        <v>1239.3127230900491</v>
      </c>
      <c r="L23" s="46">
        <f>+L22+Per_child_accounting!$AJ$20</f>
        <v>1321.2112125120038</v>
      </c>
      <c r="M23" s="46">
        <f>+M22+Per_child_accounting!$AK$20</f>
        <v>1380.1391993415355</v>
      </c>
      <c r="N23" s="46">
        <f>+N22+Per_child_accounting!$AL$20</f>
        <v>1435.9425265942168</v>
      </c>
      <c r="O23" s="46">
        <f>+O22+Per_child_accounting!$AM$20</f>
        <v>1565.4911339355165</v>
      </c>
      <c r="P23" s="46">
        <f>+P22+Per_child_accounting!$AN$20</f>
        <v>1751.6365574602262</v>
      </c>
      <c r="Q23" s="46">
        <f>+Q22+Per_child_accounting!$AO$20</f>
        <v>1759.5990271947244</v>
      </c>
      <c r="S23" s="112"/>
      <c r="T23" s="112"/>
      <c r="U23" s="112"/>
      <c r="V23" s="112"/>
      <c r="W23" s="112"/>
      <c r="X23" s="112"/>
      <c r="Y23" s="112"/>
      <c r="Z23" s="112"/>
      <c r="AA23" s="112"/>
      <c r="AB23" s="112"/>
      <c r="AC23" s="112"/>
      <c r="AD23" s="112"/>
      <c r="AE23" s="112"/>
      <c r="AF23" s="112"/>
      <c r="AG23" s="112"/>
      <c r="AH23" s="112"/>
      <c r="AI23" s="112"/>
      <c r="AJ23" s="112"/>
      <c r="AK23" s="112"/>
      <c r="AL23" s="112"/>
      <c r="AM23" s="112"/>
      <c r="AN23" s="112"/>
    </row>
    <row r="24" spans="1:40" x14ac:dyDescent="0.25">
      <c r="B24" s="86" t="s">
        <v>1065</v>
      </c>
      <c r="C24" t="str">
        <f t="shared" si="4"/>
        <v>Australia1+6</v>
      </c>
      <c r="D24" s="46">
        <f>+D23+Per_child_accounting!$AD$20</f>
        <v>1047.2074818872472</v>
      </c>
      <c r="E24" s="46">
        <f>+E23+Per_child_accounting!$AD$20</f>
        <v>1047.2074818872472</v>
      </c>
      <c r="F24" s="46">
        <f>+F23+Per_child_accounting!$AD$20</f>
        <v>1047.2074818872472</v>
      </c>
      <c r="G24" s="46">
        <f>+G23+Per_child_accounting!$AE$20</f>
        <v>1073.9221930917672</v>
      </c>
      <c r="H24" s="46">
        <f>+H23+Per_child_accounting!$AF$20</f>
        <v>1121.8399781252947</v>
      </c>
      <c r="I24" s="46">
        <f>+I23+Per_child_accounting!$AG$20</f>
        <v>1185.5686760855974</v>
      </c>
      <c r="J24" s="46">
        <f>+J23+Per_child_accounting!$AH$20</f>
        <v>1271.9448574499788</v>
      </c>
      <c r="K24" s="46">
        <f>+K23+Per_child_accounting!$AI$20</f>
        <v>1361.4591330286144</v>
      </c>
      <c r="L24" s="46">
        <f>+L23+Per_child_accounting!$AJ$20</f>
        <v>1444.5819227488446</v>
      </c>
      <c r="M24" s="46">
        <f>+M23+Per_child_accounting!$AK$20</f>
        <v>1504.3908255003555</v>
      </c>
      <c r="N24" s="46">
        <f>+N23+Per_child_accounting!$AL$20</f>
        <v>1561.0283565421046</v>
      </c>
      <c r="O24" s="46">
        <f>+O23+Per_child_accounting!$AM$20</f>
        <v>1692.5135890336319</v>
      </c>
      <c r="P24" s="46">
        <f>+P23+Per_child_accounting!$AN$20</f>
        <v>1881.4417043083079</v>
      </c>
      <c r="Q24" s="46">
        <f>+Q23+Per_child_accounting!$AO$20</f>
        <v>1889.5232035466036</v>
      </c>
      <c r="S24" s="112"/>
      <c r="T24" s="112"/>
      <c r="U24" s="112"/>
      <c r="V24" s="112"/>
      <c r="W24" s="112"/>
      <c r="X24" s="112"/>
      <c r="Y24" s="112"/>
      <c r="Z24" s="112"/>
      <c r="AA24" s="112"/>
      <c r="AB24" s="112"/>
      <c r="AC24" s="112"/>
      <c r="AD24" s="112"/>
      <c r="AE24" s="112"/>
      <c r="AF24" s="112"/>
      <c r="AG24" s="112"/>
      <c r="AH24" s="112"/>
      <c r="AI24" s="112"/>
      <c r="AJ24" s="112"/>
      <c r="AK24" s="112"/>
      <c r="AL24" s="112"/>
      <c r="AM24" s="112"/>
      <c r="AN24" s="112"/>
    </row>
    <row r="25" spans="1:40" x14ac:dyDescent="0.25">
      <c r="D25" s="46"/>
      <c r="E25" s="46"/>
      <c r="F25" s="46"/>
      <c r="G25" s="46"/>
      <c r="H25" s="46"/>
      <c r="I25" s="46"/>
      <c r="J25" s="46"/>
      <c r="K25" s="46"/>
      <c r="L25" s="46"/>
      <c r="M25" s="46"/>
      <c r="N25" s="46"/>
      <c r="O25" s="46"/>
      <c r="P25" s="46"/>
      <c r="Q25" s="46"/>
      <c r="S25" s="112"/>
      <c r="T25" s="112"/>
      <c r="U25" s="112"/>
      <c r="V25" s="112"/>
      <c r="W25" s="112"/>
      <c r="X25" s="112"/>
      <c r="Y25" s="112"/>
      <c r="Z25" s="112"/>
      <c r="AA25" s="112"/>
      <c r="AB25" s="112"/>
      <c r="AC25" s="112"/>
      <c r="AD25" s="112"/>
      <c r="AE25" s="112"/>
      <c r="AF25" s="112"/>
      <c r="AG25" s="112"/>
      <c r="AH25" s="112"/>
      <c r="AI25" s="112"/>
      <c r="AJ25" s="112"/>
      <c r="AK25" s="112"/>
      <c r="AL25" s="112"/>
      <c r="AM25" s="112"/>
      <c r="AN25" s="112"/>
    </row>
    <row r="26" spans="1:40" ht="28.5" x14ac:dyDescent="0.65">
      <c r="A26" s="365" t="s">
        <v>231</v>
      </c>
      <c r="B26" s="365"/>
      <c r="C26" s="365"/>
      <c r="D26" s="46"/>
      <c r="E26" s="46"/>
      <c r="F26" s="46"/>
      <c r="G26" s="46"/>
      <c r="H26" s="46"/>
      <c r="I26" s="46"/>
      <c r="J26" s="46"/>
      <c r="K26" s="46"/>
      <c r="L26" s="46"/>
      <c r="M26" s="46"/>
      <c r="N26" s="46"/>
      <c r="O26" s="46"/>
      <c r="P26" s="46"/>
      <c r="Q26" s="46"/>
      <c r="S26" s="112"/>
      <c r="T26" s="112"/>
      <c r="U26" s="112"/>
      <c r="V26" s="112"/>
      <c r="W26" s="112"/>
      <c r="X26" s="112"/>
      <c r="Y26" s="112"/>
      <c r="Z26" s="112"/>
      <c r="AA26" s="112"/>
      <c r="AB26" s="112"/>
      <c r="AC26" s="112"/>
      <c r="AD26" s="112"/>
      <c r="AE26" s="112"/>
      <c r="AF26" s="112"/>
      <c r="AG26" s="112"/>
      <c r="AH26" s="112"/>
      <c r="AI26" s="112"/>
      <c r="AJ26" s="112"/>
      <c r="AK26" s="112"/>
      <c r="AL26" s="112"/>
      <c r="AM26" s="112"/>
      <c r="AN26" s="112"/>
    </row>
    <row r="27" spans="1:40" x14ac:dyDescent="0.25">
      <c r="A27" t="s">
        <v>1044</v>
      </c>
      <c r="B27" s="86" t="s">
        <v>1045</v>
      </c>
      <c r="C27" t="str">
        <f>+CONCATENATE(A$26,B27)</f>
        <v>Sydney2+0</v>
      </c>
      <c r="D27" s="46">
        <f>IF(+DropINTable!AB27=0,DropINTable!AC27,DropINTable!AB27)</f>
        <v>616.94436952014485</v>
      </c>
      <c r="E27" s="46">
        <f>IF(+DropINTable!AC27=0,DropINTable!AD27,DropINTable!AC27)</f>
        <v>616.94436952014485</v>
      </c>
      <c r="F27" s="46">
        <f>IF(+DropINTable!AD27=0,DropINTable!AE27,DropINTable!AD27)</f>
        <v>632.2498077069057</v>
      </c>
      <c r="G27" s="46">
        <f>IF(+DropINTable!AE27=0,DropINTable!AF27,DropINTable!AE27)</f>
        <v>658.04447691379983</v>
      </c>
      <c r="H27" s="46">
        <f>IF(+DropINTable!AF27=0,DropINTable!AG27,DropINTable!AF27)</f>
        <v>704.31199073405458</v>
      </c>
      <c r="I27" s="46">
        <f>IF(+DropINTable!AG27=0,DropINTable!AH27,DropINTable!AG27)</f>
        <v>765.84589178537703</v>
      </c>
      <c r="J27" s="46">
        <f>IF(+DropINTable!AH27=0,DropINTable!AI27,DropINTable!AH27)</f>
        <v>849.24730131375009</v>
      </c>
      <c r="K27" s="46">
        <f>IF(+DropINTable!AI27=0,DropINTable!AJ27,DropINTable!AI27)</f>
        <v>935.67872618543311</v>
      </c>
      <c r="L27" s="46">
        <f>IF(+DropINTable!AJ27=0,DropINTable!AK27,DropINTable!AJ27)</f>
        <v>1015.9387996699883</v>
      </c>
      <c r="M27" s="46">
        <f>IF(+DropINTable!AK27=0,DropINTable!AL27,DropINTable!AK27)</f>
        <v>1073.6879016996809</v>
      </c>
      <c r="N27" s="46">
        <f>IF(+DropINTable!AL27=0,DropINTable!AM27,DropINTable!AL27)</f>
        <v>1128.3748521945247</v>
      </c>
      <c r="O27" s="46">
        <f>IF(+DropINTable!AM27=0,DropINTable!AN27,DropINTable!AM27)</f>
        <v>1255.3317693154506</v>
      </c>
      <c r="P27" s="46">
        <f>IF(+DropINTable!AN27=0,DropINTable!AO27,DropINTable!AN27)</f>
        <v>1437.7532604789831</v>
      </c>
      <c r="Q27" s="46">
        <f>IF(+DropINTable!AO27=0,DropINTable!AP27,DropINTable!AO27)</f>
        <v>1445.556437058319</v>
      </c>
      <c r="S27" s="112"/>
      <c r="T27" s="112"/>
      <c r="U27" s="112"/>
      <c r="V27" s="112"/>
      <c r="W27" s="112"/>
      <c r="X27" s="112"/>
      <c r="Y27" s="112"/>
      <c r="Z27" s="112"/>
      <c r="AA27" s="112"/>
      <c r="AB27" s="112"/>
      <c r="AC27" s="112"/>
      <c r="AD27" s="112"/>
      <c r="AE27" s="112"/>
      <c r="AF27" s="112"/>
      <c r="AG27" s="112"/>
      <c r="AH27" s="112"/>
      <c r="AI27" s="112"/>
      <c r="AJ27" s="112"/>
      <c r="AK27" s="112"/>
      <c r="AL27" s="112"/>
      <c r="AM27" s="112"/>
      <c r="AN27" s="112"/>
    </row>
    <row r="28" spans="1:40" x14ac:dyDescent="0.25">
      <c r="A28" t="s">
        <v>1046</v>
      </c>
      <c r="B28" s="86" t="s">
        <v>1047</v>
      </c>
      <c r="C28" t="str">
        <f t="shared" ref="C28:C38" si="5">+CONCATENATE(A$26,B28)</f>
        <v>Sydney2+1</v>
      </c>
      <c r="D28" s="46">
        <f t="shared" ref="D28:D29" si="6">+E28</f>
        <v>723.36978150178913</v>
      </c>
      <c r="E28" s="46">
        <f>IF(+DropINTable!AC28=0,DropINTable!AD28,DropINTable!AC28)</f>
        <v>723.36978150178913</v>
      </c>
      <c r="F28" s="46">
        <f>IF(+DropINTable!AD28=0,DropINTable!AE28,DropINTable!AD28)</f>
        <v>723.36978150178913</v>
      </c>
      <c r="G28" s="46">
        <f>IF(+DropINTable!AE28=0,DropINTable!AF28,DropINTable!AE28)</f>
        <v>749.32509735152723</v>
      </c>
      <c r="H28" s="46">
        <f>IF(+DropINTable!AF28=0,DropINTable!AG28,DropINTable!AF28)</f>
        <v>795.88076041787212</v>
      </c>
      <c r="I28" s="46">
        <f>IF(+DropINTable!AG28=0,DropINTable!AH28,DropINTable!AG28)</f>
        <v>857.79789251978798</v>
      </c>
      <c r="J28" s="46">
        <f>IF(+DropINTable!AH28=0,DropINTable!AI28,DropINTable!AH28)</f>
        <v>941.71872028746202</v>
      </c>
      <c r="K28" s="46">
        <f>IF(+DropINTable!AI28=0,DropINTable!AJ28,DropINTable!AI28)</f>
        <v>1028.6884357037286</v>
      </c>
      <c r="L28" s="46">
        <f>IF(+DropINTable!AJ28=0,DropINTable!AK28,DropINTable!AJ28)</f>
        <v>1109.4483640523079</v>
      </c>
      <c r="M28" s="46">
        <f>IF(+DropINTable!AK28=0,DropINTable!AL28,DropINTable!AK28)</f>
        <v>1167.5571224760847</v>
      </c>
      <c r="N28" s="46">
        <f>IF(+DropINTable!AL28=0,DropINTable!AM28,DropINTable!AL28)</f>
        <v>1222.584661512509</v>
      </c>
      <c r="O28" s="46">
        <f>IF(+DropINTable!AM28=0,DropINTable!AN28,DropINTable!AM28)</f>
        <v>1350.3322577185957</v>
      </c>
      <c r="P28" s="46">
        <f>IF(+DropINTable!AN28=0,DropINTable!AO28,DropINTable!AN28)</f>
        <v>1533.8898593485892</v>
      </c>
      <c r="Q28" s="46">
        <f>IF(+DropINTable!AO28=0,DropINTable!AP28,DropINTable!AO28)</f>
        <v>1541.7416341964836</v>
      </c>
      <c r="S28" s="112"/>
      <c r="T28" s="112"/>
      <c r="U28" s="112"/>
      <c r="V28" s="112"/>
      <c r="W28" s="112"/>
      <c r="X28" s="112"/>
      <c r="Y28" s="112"/>
      <c r="Z28" s="112"/>
      <c r="AA28" s="112"/>
      <c r="AB28" s="112"/>
      <c r="AC28" s="112"/>
      <c r="AD28" s="112"/>
      <c r="AE28" s="112"/>
      <c r="AF28" s="112"/>
      <c r="AG28" s="112"/>
      <c r="AH28" s="112"/>
      <c r="AI28" s="112"/>
      <c r="AJ28" s="112"/>
      <c r="AK28" s="112"/>
      <c r="AL28" s="112"/>
      <c r="AM28" s="112"/>
      <c r="AN28" s="112"/>
    </row>
    <row r="29" spans="1:40" x14ac:dyDescent="0.25">
      <c r="A29" t="s">
        <v>1048</v>
      </c>
      <c r="B29" s="86" t="s">
        <v>1049</v>
      </c>
      <c r="C29" t="str">
        <f t="shared" si="5"/>
        <v>Sydney2+2</v>
      </c>
      <c r="D29" s="46">
        <f t="shared" si="6"/>
        <v>802.61625015887978</v>
      </c>
      <c r="E29" s="46">
        <f>IF(+DropINTable!AC29=0,DropINTable!AD29,DropINTable!AC29)</f>
        <v>802.61625015887978</v>
      </c>
      <c r="F29" s="46">
        <f>IF(+DropINTable!AD29=0,DropINTable!AE29,DropINTable!AD29)</f>
        <v>802.61625015887978</v>
      </c>
      <c r="G29" s="46">
        <f>IF(+DropINTable!AE29=0,DropINTable!AF29,DropINTable!AE29)</f>
        <v>828.41656452397376</v>
      </c>
      <c r="H29" s="46">
        <f>IF(+DropINTable!AF29=0,DropINTable!AG29,DropINTable!AF29)</f>
        <v>874.69420474080653</v>
      </c>
      <c r="I29" s="46">
        <f>IF(+DropINTable!AG29=0,DropINTable!AH29,DropINTable!AG29)</f>
        <v>936.2415758288447</v>
      </c>
      <c r="J29" s="46">
        <f>IF(+DropINTable!AH29=0,DropINTable!AI29,DropINTable!AH29)</f>
        <v>1019.6612409876484</v>
      </c>
      <c r="K29" s="46">
        <f>IF(+DropINTable!AI29=0,DropINTable!AJ29,DropINTable!AI29)</f>
        <v>1106.1115849790642</v>
      </c>
      <c r="L29" s="46">
        <f>IF(+DropINTable!AJ29=0,DropINTable!AK29,DropINTable!AJ29)</f>
        <v>1186.3892266893608</v>
      </c>
      <c r="M29" s="46">
        <f>IF(+DropINTable!AK29=0,DropINTable!AL29,DropINTable!AK29)</f>
        <v>1244.1509694204383</v>
      </c>
      <c r="N29" s="46">
        <f>IF(+DropINTable!AL29=0,DropINTable!AM29,DropINTable!AL29)</f>
        <v>1298.8498900412226</v>
      </c>
      <c r="O29" s="46">
        <f>IF(+DropINTable!AM29=0,DropINTable!AN29,DropINTable!AM29)</f>
        <v>1425.8345974803481</v>
      </c>
      <c r="P29" s="46">
        <f>IF(+DropINTable!AN29=0,DropINTable!AO29,DropINTable!AN29)</f>
        <v>1608.2960167716624</v>
      </c>
      <c r="Q29" s="46">
        <f>IF(+DropINTable!AO29=0,DropINTable!AP29,DropINTable!AO29)</f>
        <v>1616.1009021993768</v>
      </c>
      <c r="S29" s="112"/>
      <c r="T29" s="112"/>
      <c r="U29" s="112"/>
      <c r="V29" s="112"/>
      <c r="W29" s="112"/>
      <c r="X29" s="112"/>
      <c r="Y29" s="112"/>
      <c r="Z29" s="112"/>
      <c r="AA29" s="112"/>
      <c r="AB29" s="112"/>
      <c r="AC29" s="112"/>
      <c r="AD29" s="112"/>
      <c r="AE29" s="112"/>
      <c r="AF29" s="112"/>
      <c r="AG29" s="112"/>
      <c r="AH29" s="112"/>
      <c r="AI29" s="112"/>
      <c r="AJ29" s="112"/>
      <c r="AK29" s="112"/>
      <c r="AL29" s="112"/>
      <c r="AM29" s="112"/>
      <c r="AN29" s="112"/>
    </row>
    <row r="30" spans="1:40" x14ac:dyDescent="0.25">
      <c r="A30" t="s">
        <v>1050</v>
      </c>
      <c r="B30" s="86" t="s">
        <v>1051</v>
      </c>
      <c r="C30" t="str">
        <f t="shared" si="5"/>
        <v>Sydney2+3</v>
      </c>
      <c r="D30" s="46">
        <f t="shared" ref="D30" si="7">+F30</f>
        <v>905.38032386176167</v>
      </c>
      <c r="E30" s="46">
        <f>+F30</f>
        <v>905.38032386176167</v>
      </c>
      <c r="F30" s="46">
        <f>IF(+DropINTable!AD30=0,DropINTable!AE30,DropINTable!AD30)</f>
        <v>905.38032386176167</v>
      </c>
      <c r="G30" s="46">
        <f>IF(+DropINTable!AE30=0,DropINTable!AF30,DropINTable!AE30)</f>
        <v>905.38032386176167</v>
      </c>
      <c r="H30" s="46">
        <f>IF(+DropINTable!AF30=0,DropINTable!AG30,DropINTable!AF30)</f>
        <v>951.62391021448957</v>
      </c>
      <c r="I30" s="46">
        <f>IF(+DropINTable!AG30=0,DropINTable!AH30,DropINTable!AG30)</f>
        <v>1013.1259912638108</v>
      </c>
      <c r="J30" s="46">
        <f>IF(+DropINTable!AH30=0,DropINTable!AI30,DropINTable!AH30)</f>
        <v>1096.4842696423757</v>
      </c>
      <c r="K30" s="46">
        <f>IF(+DropINTable!AI30=0,DropINTable!AJ30,DropINTable!AI30)</f>
        <v>1182.8709941157385</v>
      </c>
      <c r="L30" s="46">
        <f>IF(+DropINTable!AJ30=0,DropINTable!AK30,DropINTable!AJ30)</f>
        <v>1263.0895616575369</v>
      </c>
      <c r="M30" s="46">
        <f>IF(+DropINTable!AK30=0,DropINTable!AL30,DropINTable!AK30)</f>
        <v>1320.8087992373464</v>
      </c>
      <c r="N30" s="46">
        <f>IF(+DropINTable!AL30=0,DropINTable!AM30,DropINTable!AL30)</f>
        <v>1375.467467417714</v>
      </c>
      <c r="O30" s="46">
        <f>IF(+DropINTable!AM30=0,DropINTable!AN30,DropINTable!AM30)</f>
        <v>1502.3587275845707</v>
      </c>
      <c r="P30" s="46">
        <f>IF(+DropINTable!AN30=0,DropINTable!AO30,DropINTable!AN30)</f>
        <v>1684.6858819027022</v>
      </c>
      <c r="Q30" s="46">
        <f>IF(+DropINTable!AO30=0,DropINTable!AP30,DropINTable!AO30)</f>
        <v>1692.4850193044815</v>
      </c>
      <c r="S30" s="112"/>
      <c r="T30" s="112"/>
      <c r="U30" s="112"/>
      <c r="V30" s="112"/>
      <c r="W30" s="112"/>
      <c r="X30" s="112"/>
      <c r="Y30" s="112"/>
      <c r="Z30" s="112"/>
      <c r="AA30" s="112"/>
      <c r="AB30" s="112"/>
      <c r="AC30" s="112"/>
      <c r="AD30" s="112"/>
      <c r="AE30" s="112"/>
      <c r="AF30" s="112"/>
      <c r="AG30" s="112"/>
      <c r="AH30" s="112"/>
      <c r="AI30" s="112"/>
      <c r="AJ30" s="112"/>
      <c r="AK30" s="112"/>
      <c r="AL30" s="112"/>
      <c r="AM30" s="112"/>
      <c r="AN30" s="112"/>
    </row>
    <row r="31" spans="1:40" x14ac:dyDescent="0.25">
      <c r="B31" s="86" t="s">
        <v>1052</v>
      </c>
      <c r="C31" t="str">
        <f t="shared" ref="C31:C33" si="8">+CONCATENATE(A$26,B31)</f>
        <v>Sydney2+4</v>
      </c>
      <c r="D31" s="46">
        <f>+D30+Per_child_accounting!$AD$25</f>
        <v>996.5002976566451</v>
      </c>
      <c r="E31" s="46">
        <f>+E30+Per_child_accounting!$AD$25</f>
        <v>996.5002976566451</v>
      </c>
      <c r="F31" s="46">
        <f>+F30+Per_child_accounting!$AD$25</f>
        <v>996.5002976566451</v>
      </c>
      <c r="G31" s="46">
        <f>+G30+Per_child_accounting!$AE$25</f>
        <v>996.66094429948907</v>
      </c>
      <c r="H31" s="46">
        <f>+H30+Per_child_accounting!$AF$25</f>
        <v>1043.1926798983072</v>
      </c>
      <c r="I31" s="46">
        <f>+I30+Per_child_accounting!$AG$25</f>
        <v>1105.0779919982217</v>
      </c>
      <c r="J31" s="46">
        <f>+J30+Per_child_accounting!$AH$25</f>
        <v>1188.9556886160876</v>
      </c>
      <c r="K31" s="46">
        <f>+K30+Per_child_accounting!$AI$25</f>
        <v>1275.880703634034</v>
      </c>
      <c r="L31" s="46">
        <f>+L30+Per_child_accounting!$AJ$25</f>
        <v>1356.5991260398564</v>
      </c>
      <c r="M31" s="46">
        <f>+M30+Per_child_accounting!$AK$25</f>
        <v>1414.6780200137503</v>
      </c>
      <c r="N31" s="46">
        <f>+N30+Per_child_accounting!$AL$25</f>
        <v>1469.6772767356983</v>
      </c>
      <c r="O31" s="46">
        <f>+O30+Per_child_accounting!$AM$25</f>
        <v>1597.3592159877157</v>
      </c>
      <c r="P31" s="46">
        <f>+P30+Per_child_accounting!$AN$25</f>
        <v>1780.8224807723084</v>
      </c>
      <c r="Q31" s="46">
        <f>+Q30+Per_child_accounting!$AO$25</f>
        <v>1788.6702164426461</v>
      </c>
      <c r="S31" s="112"/>
      <c r="T31" s="112"/>
      <c r="U31" s="112"/>
      <c r="V31" s="112"/>
      <c r="W31" s="112"/>
      <c r="X31" s="112"/>
      <c r="Y31" s="112"/>
      <c r="Z31" s="112"/>
      <c r="AA31" s="112"/>
      <c r="AB31" s="112"/>
      <c r="AC31" s="112"/>
      <c r="AD31" s="112"/>
      <c r="AE31" s="112"/>
      <c r="AF31" s="112"/>
      <c r="AG31" s="112"/>
      <c r="AH31" s="112"/>
      <c r="AI31" s="112"/>
      <c r="AJ31" s="112"/>
      <c r="AK31" s="112"/>
      <c r="AL31" s="112"/>
      <c r="AM31" s="112"/>
      <c r="AN31" s="112"/>
    </row>
    <row r="32" spans="1:40" x14ac:dyDescent="0.25">
      <c r="B32" s="86" t="s">
        <v>1053</v>
      </c>
      <c r="C32" t="str">
        <f t="shared" si="8"/>
        <v>Sydney2+5</v>
      </c>
      <c r="D32" s="46">
        <f>+D31+Per_child_accounting!$AD$25</f>
        <v>1087.6202714515284</v>
      </c>
      <c r="E32" s="46">
        <f>+E31+Per_child_accounting!$AD$25</f>
        <v>1087.6202714515284</v>
      </c>
      <c r="F32" s="46">
        <f>+F31+Per_child_accounting!$AD$25</f>
        <v>1087.6202714515284</v>
      </c>
      <c r="G32" s="46">
        <f>+G31+Per_child_accounting!$AE$25</f>
        <v>1087.9415647372166</v>
      </c>
      <c r="H32" s="46">
        <f>+H31+Per_child_accounting!$AF$25</f>
        <v>1134.7614495821249</v>
      </c>
      <c r="I32" s="46">
        <f>+I31+Per_child_accounting!$AG$25</f>
        <v>1197.0299927326328</v>
      </c>
      <c r="J32" s="46">
        <f>+J31+Per_child_accounting!$AH$25</f>
        <v>1281.4271075897996</v>
      </c>
      <c r="K32" s="46">
        <f>+K31+Per_child_accounting!$AI$25</f>
        <v>1368.8904131523295</v>
      </c>
      <c r="L32" s="46">
        <f>+L31+Per_child_accounting!$AJ$25</f>
        <v>1450.1086904221761</v>
      </c>
      <c r="M32" s="46">
        <f>+M31+Per_child_accounting!$AK$25</f>
        <v>1508.5472407901541</v>
      </c>
      <c r="N32" s="46">
        <f>+N31+Per_child_accounting!$AL$25</f>
        <v>1563.8870860536827</v>
      </c>
      <c r="O32" s="46">
        <f>+O31+Per_child_accounting!$AM$25</f>
        <v>1692.3597043908608</v>
      </c>
      <c r="P32" s="46">
        <f>+P31+Per_child_accounting!$AN$25</f>
        <v>1876.9590796419145</v>
      </c>
      <c r="Q32" s="46">
        <f>+Q31+Per_child_accounting!$AO$25</f>
        <v>1884.8554135808106</v>
      </c>
      <c r="S32" s="112"/>
      <c r="T32" s="112"/>
      <c r="U32" s="112"/>
      <c r="V32" s="112"/>
      <c r="W32" s="112"/>
      <c r="X32" s="112"/>
      <c r="Y32" s="112"/>
      <c r="Z32" s="112"/>
      <c r="AA32" s="112"/>
      <c r="AB32" s="112"/>
      <c r="AC32" s="112"/>
      <c r="AD32" s="112"/>
      <c r="AE32" s="112"/>
      <c r="AF32" s="112"/>
      <c r="AG32" s="112"/>
      <c r="AH32" s="112"/>
      <c r="AI32" s="112"/>
      <c r="AJ32" s="112"/>
      <c r="AK32" s="112"/>
      <c r="AL32" s="112"/>
      <c r="AM32" s="112"/>
      <c r="AN32" s="112"/>
    </row>
    <row r="33" spans="1:40" x14ac:dyDescent="0.25">
      <c r="B33" s="86" t="s">
        <v>1054</v>
      </c>
      <c r="C33" t="str">
        <f t="shared" si="8"/>
        <v>Sydney2+6</v>
      </c>
      <c r="D33" s="46">
        <f>+D32+Per_child_accounting!$AD$25</f>
        <v>1178.7402452464119</v>
      </c>
      <c r="E33" s="46">
        <f>+E32+Per_child_accounting!$AD$25</f>
        <v>1178.7402452464119</v>
      </c>
      <c r="F33" s="46">
        <f>+F32+Per_child_accounting!$AD$25</f>
        <v>1178.7402452464119</v>
      </c>
      <c r="G33" s="46">
        <f>+G32+Per_child_accounting!$AE$25</f>
        <v>1179.2221851749441</v>
      </c>
      <c r="H33" s="46">
        <f>+H32+Per_child_accounting!$AF$25</f>
        <v>1226.3302192659426</v>
      </c>
      <c r="I33" s="46">
        <f>+I32+Per_child_accounting!$AG$25</f>
        <v>1288.9819934670436</v>
      </c>
      <c r="J33" s="46">
        <f>+J32+Per_child_accounting!$AH$25</f>
        <v>1373.8985265635115</v>
      </c>
      <c r="K33" s="46">
        <f>+K32+Per_child_accounting!$AI$25</f>
        <v>1461.900122670625</v>
      </c>
      <c r="L33" s="46">
        <f>+L32+Per_child_accounting!$AJ$25</f>
        <v>1543.6182548044958</v>
      </c>
      <c r="M33" s="46">
        <f>+M32+Per_child_accounting!$AK$25</f>
        <v>1602.4164615665579</v>
      </c>
      <c r="N33" s="46">
        <f>+N32+Per_child_accounting!$AL$25</f>
        <v>1658.096895371667</v>
      </c>
      <c r="O33" s="46">
        <f>+O32+Per_child_accounting!$AM$25</f>
        <v>1787.3601927940058</v>
      </c>
      <c r="P33" s="46">
        <f>+P32+Per_child_accounting!$AN$25</f>
        <v>1973.0956785115206</v>
      </c>
      <c r="Q33" s="46">
        <f>+Q32+Per_child_accounting!$AO$25</f>
        <v>1981.0406107189751</v>
      </c>
      <c r="S33" s="112"/>
      <c r="T33" s="112"/>
      <c r="U33" s="112"/>
      <c r="V33" s="112"/>
      <c r="W33" s="112"/>
      <c r="X33" s="112"/>
      <c r="Y33" s="112"/>
      <c r="Z33" s="112"/>
      <c r="AA33" s="112"/>
      <c r="AB33" s="112"/>
      <c r="AC33" s="112"/>
      <c r="AD33" s="112"/>
      <c r="AE33" s="112"/>
      <c r="AF33" s="112"/>
      <c r="AG33" s="112"/>
      <c r="AH33" s="112"/>
      <c r="AI33" s="112"/>
      <c r="AJ33" s="112"/>
      <c r="AK33" s="112"/>
      <c r="AL33" s="112"/>
      <c r="AM33" s="112"/>
      <c r="AN33" s="112"/>
    </row>
    <row r="34" spans="1:40" x14ac:dyDescent="0.25">
      <c r="B34" s="86"/>
      <c r="D34" s="46"/>
      <c r="E34" s="46"/>
      <c r="F34" s="46"/>
      <c r="G34" s="46"/>
      <c r="H34" s="46"/>
      <c r="I34" s="46"/>
      <c r="J34" s="46"/>
      <c r="K34" s="46"/>
      <c r="L34" s="46"/>
      <c r="M34" s="46"/>
      <c r="N34" s="46"/>
      <c r="O34" s="46"/>
      <c r="P34" s="46"/>
      <c r="Q34" s="46"/>
      <c r="S34" s="112"/>
      <c r="T34" s="112"/>
      <c r="U34" s="112"/>
      <c r="V34" s="112"/>
      <c r="W34" s="112"/>
      <c r="X34" s="112"/>
      <c r="Y34" s="112"/>
      <c r="Z34" s="112"/>
      <c r="AA34" s="112"/>
      <c r="AB34" s="112"/>
      <c r="AC34" s="112"/>
      <c r="AD34" s="112"/>
      <c r="AE34" s="112"/>
      <c r="AF34" s="112"/>
      <c r="AG34" s="112"/>
      <c r="AH34" s="112"/>
      <c r="AI34" s="112"/>
      <c r="AJ34" s="112"/>
      <c r="AK34" s="112"/>
      <c r="AL34" s="112"/>
      <c r="AM34" s="112"/>
      <c r="AN34" s="112"/>
    </row>
    <row r="35" spans="1:40" x14ac:dyDescent="0.25">
      <c r="A35" t="s">
        <v>1055</v>
      </c>
      <c r="B35" s="86" t="s">
        <v>1056</v>
      </c>
      <c r="C35" t="str">
        <f t="shared" si="5"/>
        <v>Sydney1+0</v>
      </c>
      <c r="D35" s="46">
        <f>IF(+DropINTable!AB32=0,DropINTable!AC32,DropINTable!AB32)</f>
        <v>317.55561017566799</v>
      </c>
      <c r="E35" s="46">
        <f>IF(+DropINTable!AC32=0,DropINTable!AD32,DropINTable!AC32)</f>
        <v>335.36005331479652</v>
      </c>
      <c r="F35" s="46">
        <f>IF(+DropINTable!AD32=0,DropINTable!AE32,DropINTable!AD32)</f>
        <v>350.63856491432608</v>
      </c>
      <c r="G35" s="46">
        <f>IF(+DropINTable!AE32=0,DropINTable!AF32,DropINTable!AE32)</f>
        <v>376.38785310618317</v>
      </c>
      <c r="H35" s="46">
        <f>IF(+DropINTable!AF32=0,DropINTable!AG32,DropINTable!AF32)</f>
        <v>422.57396853343113</v>
      </c>
      <c r="I35" s="46">
        <f>IF(+DropINTable!AG32=0,DropINTable!AH32,DropINTable!AG32)</f>
        <v>483.99961431760079</v>
      </c>
      <c r="J35" s="46">
        <f>IF(+DropINTable!AH32=0,DropINTable!AI32,DropINTable!AH32)</f>
        <v>567.25429510674928</v>
      </c>
      <c r="K35" s="46">
        <f>IF(+DropINTable!AI32=0,DropINTable!AJ32,DropINTable!AI32)</f>
        <v>653.53366104251961</v>
      </c>
      <c r="L35" s="46">
        <f>IF(+DropINTable!AJ32=0,DropINTable!AK32,DropINTable!AJ32)</f>
        <v>733.6525347245888</v>
      </c>
      <c r="M35" s="46">
        <f>IF(+DropINTable!AK32=0,DropINTable!AL32,DropINTable!AK32)</f>
        <v>791.30003799085546</v>
      </c>
      <c r="N35" s="46">
        <f>IF(+DropINTable!AL32=0,DropINTable!AM32,DropINTable!AL32)</f>
        <v>845.8907784057817</v>
      </c>
      <c r="O35" s="46">
        <f>IF(+DropINTable!AM32=0,DropINTable!AN32,DropINTable!AM32)</f>
        <v>972.62433992104638</v>
      </c>
      <c r="P35" s="46">
        <f>IF(+DropINTable!AN32=0,DropINTable!AO32,DropINTable!AN32)</f>
        <v>1154.7248982320834</v>
      </c>
      <c r="Q35" s="46">
        <f>IF(+DropINTable!AO32=0,DropINTable!AP32,DropINTable!AO32)</f>
        <v>1162.5143465182359</v>
      </c>
      <c r="S35" s="112"/>
      <c r="T35" s="112"/>
      <c r="U35" s="112"/>
      <c r="V35" s="112"/>
      <c r="W35" s="112"/>
      <c r="X35" s="112"/>
      <c r="Y35" s="112"/>
      <c r="Z35" s="112"/>
      <c r="AA35" s="112"/>
      <c r="AB35" s="112"/>
      <c r="AC35" s="112"/>
      <c r="AD35" s="112"/>
      <c r="AE35" s="112"/>
      <c r="AF35" s="112"/>
      <c r="AG35" s="112"/>
      <c r="AH35" s="112"/>
      <c r="AI35" s="112"/>
      <c r="AJ35" s="112"/>
      <c r="AK35" s="112"/>
      <c r="AL35" s="112"/>
      <c r="AM35" s="112"/>
      <c r="AN35" s="112"/>
    </row>
    <row r="36" spans="1:40" x14ac:dyDescent="0.25">
      <c r="A36" t="s">
        <v>1057</v>
      </c>
      <c r="B36" s="86" t="s">
        <v>1058</v>
      </c>
      <c r="C36" t="str">
        <f t="shared" si="5"/>
        <v>Sydney1+1</v>
      </c>
      <c r="D36" s="46">
        <f>IF(+DropINTable!AB33=0,DropINTable!AC33,DropINTable!AB33)</f>
        <v>450.02344272523908</v>
      </c>
      <c r="E36" s="46">
        <f>IF(+DropINTable!AC33=0,DropINTable!AD33,DropINTable!AC33)</f>
        <v>450.02344272523908</v>
      </c>
      <c r="F36" s="46">
        <f>IF(+DropINTable!AD33=0,DropINTable!AE33,DropINTable!AD33)</f>
        <v>465.53542700369923</v>
      </c>
      <c r="G36" s="46">
        <f>IF(+DropINTable!AE33=0,DropINTable!AF33,DropINTable!AE33)</f>
        <v>491.67819098845212</v>
      </c>
      <c r="H36" s="46">
        <f>IF(+DropINTable!AF33=0,DropINTable!AG33,DropINTable!AF33)</f>
        <v>538.57007852275251</v>
      </c>
      <c r="I36" s="46">
        <f>IF(+DropINTable!AG33=0,DropINTable!AH33,DropINTable!AG33)</f>
        <v>600.93437261501492</v>
      </c>
      <c r="J36" s="46">
        <f>IF(+DropINTable!AH33=0,DropINTable!AI33,DropINTable!AH33)</f>
        <v>685.46127395337317</v>
      </c>
      <c r="K36" s="46">
        <f>IF(+DropINTable!AI33=0,DropINTable!AJ33,DropINTable!AI33)</f>
        <v>773.05908218348122</v>
      </c>
      <c r="L36" s="46">
        <f>IF(+DropINTable!AJ33=0,DropINTable!AK33,DropINTable!AJ33)</f>
        <v>854.40225781994059</v>
      </c>
      <c r="M36" s="46">
        <f>IF(+DropINTable!AK33=0,DropINTable!AL33,DropINTable!AK33)</f>
        <v>912.93067740880679</v>
      </c>
      <c r="N36" s="46">
        <f>IF(+DropINTable!AL33=0,DropINTable!AM33,DropINTable!AL33)</f>
        <v>968.35561998523258</v>
      </c>
      <c r="O36" s="46">
        <f>IF(+DropINTable!AM33=0,DropINTable!AN33,DropINTable!AM33)</f>
        <v>1097.0258071423214</v>
      </c>
      <c r="P36" s="46">
        <f>IF(+DropINTable!AN33=0,DropINTable!AO33,DropINTable!AN33)</f>
        <v>1281.9090551839145</v>
      </c>
      <c r="Q36" s="46">
        <f>IF(+DropINTable!AO33=0,DropINTable!AP33,DropINTable!AO33)</f>
        <v>1289.8175347049605</v>
      </c>
      <c r="S36" s="112"/>
      <c r="T36" s="112"/>
      <c r="U36" s="112"/>
      <c r="V36" s="112"/>
      <c r="W36" s="112"/>
      <c r="X36" s="112"/>
      <c r="Y36" s="112"/>
      <c r="Z36" s="112"/>
      <c r="AA36" s="112"/>
      <c r="AB36" s="112"/>
      <c r="AC36" s="112"/>
      <c r="AD36" s="112"/>
      <c r="AE36" s="112"/>
      <c r="AF36" s="112"/>
      <c r="AG36" s="112"/>
      <c r="AH36" s="112"/>
      <c r="AI36" s="112"/>
      <c r="AJ36" s="112"/>
      <c r="AK36" s="112"/>
      <c r="AL36" s="112"/>
      <c r="AM36" s="112"/>
      <c r="AN36" s="112"/>
    </row>
    <row r="37" spans="1:40" x14ac:dyDescent="0.25">
      <c r="A37" t="s">
        <v>1059</v>
      </c>
      <c r="B37" s="86" t="s">
        <v>1060</v>
      </c>
      <c r="C37" t="str">
        <f t="shared" si="5"/>
        <v>Sydney1+2</v>
      </c>
      <c r="D37" s="46">
        <f>IF(+DropINTable!AB34=0,DropINTable!AC34,DropINTable!AB34)</f>
        <v>558.97801735982682</v>
      </c>
      <c r="E37" s="46">
        <f>IF(+DropINTable!AC34=0,DropINTable!AD34,DropINTable!AC34)</f>
        <v>558.97801735982682</v>
      </c>
      <c r="F37" s="46">
        <f>IF(+DropINTable!AD34=0,DropINTable!AE34,DropINTable!AD34)</f>
        <v>574.3094780072704</v>
      </c>
      <c r="G37" s="46">
        <f>IF(+DropINTable!AE34=0,DropINTable!AF34,DropINTable!AE34)</f>
        <v>600.14800264276482</v>
      </c>
      <c r="H37" s="46">
        <f>IF(+DropINTable!AF34=0,DropINTable!AG34,DropINTable!AF34)</f>
        <v>646.49418059636491</v>
      </c>
      <c r="I37" s="46">
        <f>IF(+DropINTable!AG34=0,DropINTable!AH34,DropINTable!AG34)</f>
        <v>708.1327032150466</v>
      </c>
      <c r="J37" s="46">
        <f>IF(+DropINTable!AH34=0,DropINTable!AI34,DropINTable!AH34)</f>
        <v>791.67591158440155</v>
      </c>
      <c r="K37" s="46">
        <f>IF(+DropINTable!AI34=0,DropINTable!AJ34,DropINTable!AI34)</f>
        <v>878.2542877709252</v>
      </c>
      <c r="L37" s="46">
        <f>IF(+DropINTable!AJ34=0,DropINTable!AK34,DropINTable!AJ34)</f>
        <v>958.65082351354533</v>
      </c>
      <c r="M37" s="46">
        <f>IF(+DropINTable!AK34=0,DropINTable!AL34,DropINTable!AK34)</f>
        <v>1016.4981097626955</v>
      </c>
      <c r="N37" s="46">
        <f>IF(+DropINTable!AL34=0,DropINTable!AM34,DropINTable!AL34)</f>
        <v>1071.2780388461931</v>
      </c>
      <c r="O37" s="46">
        <f>IF(+DropINTable!AM34=0,DropINTable!AN34,DropINTable!AM34)</f>
        <v>1198.4508123317246</v>
      </c>
      <c r="P37" s="46">
        <f>IF(+DropINTable!AN34=0,DropINTable!AO34,DropINTable!AN34)</f>
        <v>1381.1824545136842</v>
      </c>
      <c r="Q37" s="46">
        <f>IF(+DropINTable!AO34=0,DropINTable!AP34,DropINTable!AO34)</f>
        <v>1388.9988998859437</v>
      </c>
      <c r="S37" s="112"/>
      <c r="T37" s="112"/>
      <c r="U37" s="112"/>
      <c r="V37" s="112"/>
      <c r="W37" s="112"/>
      <c r="X37" s="112"/>
      <c r="Y37" s="112"/>
      <c r="Z37" s="112"/>
      <c r="AA37" s="112"/>
      <c r="AB37" s="112"/>
      <c r="AC37" s="112"/>
      <c r="AD37" s="112"/>
      <c r="AE37" s="112"/>
      <c r="AF37" s="112"/>
      <c r="AG37" s="112"/>
      <c r="AH37" s="112"/>
      <c r="AI37" s="112"/>
      <c r="AJ37" s="112"/>
      <c r="AK37" s="112"/>
      <c r="AL37" s="112"/>
      <c r="AM37" s="112"/>
      <c r="AN37" s="112"/>
    </row>
    <row r="38" spans="1:40" x14ac:dyDescent="0.25">
      <c r="A38" t="s">
        <v>1061</v>
      </c>
      <c r="B38" s="86" t="s">
        <v>1062</v>
      </c>
      <c r="C38" t="str">
        <f t="shared" si="5"/>
        <v>Sydney1+3</v>
      </c>
      <c r="D38" s="46">
        <f t="shared" ref="D38" si="9">+E38</f>
        <v>683.08352901084163</v>
      </c>
      <c r="E38" s="46">
        <f>IF(+DropINTable!AC35=0,DropINTable!AD35,DropINTable!AC35)</f>
        <v>683.08352901084163</v>
      </c>
      <c r="F38" s="46">
        <f>IF(+DropINTable!AD35=0,DropINTable!AE35,DropINTable!AD35)</f>
        <v>683.08352901084163</v>
      </c>
      <c r="G38" s="46">
        <f>IF(+DropINTable!AE35=0,DropINTable!AF35,DropINTable!AE35)</f>
        <v>708.61781429707753</v>
      </c>
      <c r="H38" s="46">
        <f>IF(+DropINTable!AF35=0,DropINTable!AG35,DropINTable!AF35)</f>
        <v>754.41828266997732</v>
      </c>
      <c r="I38" s="46">
        <f>IF(+DropINTable!AG35=0,DropINTable!AH35,DropINTable!AG35)</f>
        <v>815.33103381507829</v>
      </c>
      <c r="J38" s="46">
        <f>IF(+DropINTable!AH35=0,DropINTable!AI35,DropINTable!AH35)</f>
        <v>897.89054921542993</v>
      </c>
      <c r="K38" s="46">
        <f>IF(+DropINTable!AI35=0,DropINTable!AJ35,DropINTable!AI35)</f>
        <v>983.44949335836918</v>
      </c>
      <c r="L38" s="46">
        <f>IF(+DropINTable!AJ35=0,DropINTable!AK35,DropINTable!AJ35)</f>
        <v>1062.8993892071501</v>
      </c>
      <c r="M38" s="46">
        <f>IF(+DropINTable!AK35=0,DropINTable!AL35,DropINTable!AK35)</f>
        <v>1120.0655421165843</v>
      </c>
      <c r="N38" s="46">
        <f>IF(+DropINTable!AL35=0,DropINTable!AM35,DropINTable!AL35)</f>
        <v>1174.2004577071536</v>
      </c>
      <c r="O38" s="46">
        <f>IF(+DropINTable!AM35=0,DropINTable!AN35,DropINTable!AM35)</f>
        <v>1299.8758175211278</v>
      </c>
      <c r="P38" s="46">
        <f>IF(+DropINTable!AN35=0,DropINTable!AO35,DropINTable!AN35)</f>
        <v>1480.455853843454</v>
      </c>
      <c r="Q38" s="46">
        <f>IF(+DropINTable!AO35=0,DropINTable!AP35,DropINTable!AO35)</f>
        <v>1488.1802650669269</v>
      </c>
      <c r="S38" s="112"/>
      <c r="T38" s="112"/>
      <c r="U38" s="112"/>
      <c r="V38" s="112"/>
      <c r="W38" s="112"/>
      <c r="X38" s="112"/>
      <c r="Y38" s="112"/>
      <c r="Z38" s="112"/>
      <c r="AA38" s="112"/>
      <c r="AB38" s="112"/>
      <c r="AC38" s="112"/>
      <c r="AD38" s="112"/>
      <c r="AE38" s="112"/>
      <c r="AF38" s="112"/>
      <c r="AG38" s="112"/>
      <c r="AH38" s="112"/>
      <c r="AI38" s="112"/>
      <c r="AJ38" s="112"/>
      <c r="AK38" s="112"/>
      <c r="AL38" s="112"/>
      <c r="AM38" s="112"/>
      <c r="AN38" s="112"/>
    </row>
    <row r="39" spans="1:40" x14ac:dyDescent="0.25">
      <c r="B39" s="86" t="s">
        <v>1063</v>
      </c>
      <c r="C39" t="str">
        <f t="shared" ref="C39:C41" si="10">+CONCATENATE(A$26,B39)</f>
        <v>Sydney1+4</v>
      </c>
      <c r="D39" s="46">
        <f>+D38+Per_child_accounting!$AD$28</f>
        <v>797.98039110021477</v>
      </c>
      <c r="E39" s="46">
        <f>+E38+Per_child_accounting!$AD$28</f>
        <v>797.98039110021477</v>
      </c>
      <c r="F39" s="46">
        <f>+F38+Per_child_accounting!$AD$28</f>
        <v>797.98039110021477</v>
      </c>
      <c r="G39" s="46">
        <f>+G38+Per_child_accounting!$AE$28</f>
        <v>823.90815217934642</v>
      </c>
      <c r="H39" s="46">
        <f>+H38+Per_child_accounting!$AF$28</f>
        <v>870.41439265929876</v>
      </c>
      <c r="I39" s="46">
        <f>+I38+Per_child_accounting!$AG$28</f>
        <v>932.26579211249236</v>
      </c>
      <c r="J39" s="46">
        <f>+J38+Per_child_accounting!$AH$28</f>
        <v>1016.0975280620538</v>
      </c>
      <c r="K39" s="46">
        <f>+K38+Per_child_accounting!$AI$28</f>
        <v>1102.9749144993307</v>
      </c>
      <c r="L39" s="46">
        <f>+L38+Per_child_accounting!$AJ$28</f>
        <v>1183.6491123025019</v>
      </c>
      <c r="M39" s="46">
        <f>+M38+Per_child_accounting!$AK$28</f>
        <v>1241.6961815345358</v>
      </c>
      <c r="N39" s="46">
        <f>+N38+Per_child_accounting!$AL$28</f>
        <v>1296.6652992866045</v>
      </c>
      <c r="O39" s="46">
        <f>+O38+Per_child_accounting!$AM$28</f>
        <v>1424.2772847424028</v>
      </c>
      <c r="P39" s="46">
        <f>+P38+Per_child_accounting!$AN$28</f>
        <v>1607.640010795285</v>
      </c>
      <c r="Q39" s="46">
        <f>+Q38+Per_child_accounting!$AO$28</f>
        <v>1615.4834532536515</v>
      </c>
      <c r="S39" s="112"/>
      <c r="T39" s="112"/>
      <c r="U39" s="112"/>
      <c r="V39" s="112"/>
      <c r="W39" s="112"/>
      <c r="X39" s="112"/>
      <c r="Y39" s="112"/>
      <c r="Z39" s="112"/>
      <c r="AA39" s="112"/>
      <c r="AB39" s="112"/>
      <c r="AC39" s="112"/>
      <c r="AD39" s="112"/>
      <c r="AE39" s="112"/>
      <c r="AF39" s="112"/>
      <c r="AG39" s="112"/>
      <c r="AH39" s="112"/>
      <c r="AI39" s="112"/>
      <c r="AJ39" s="112"/>
      <c r="AK39" s="112"/>
      <c r="AL39" s="112"/>
      <c r="AM39" s="112"/>
      <c r="AN39" s="112"/>
    </row>
    <row r="40" spans="1:40" x14ac:dyDescent="0.25">
      <c r="B40" s="86" t="s">
        <v>1064</v>
      </c>
      <c r="C40" t="str">
        <f t="shared" si="10"/>
        <v>Sydney1+5</v>
      </c>
      <c r="D40" s="46">
        <f>+D39+Per_child_accounting!$AD$28</f>
        <v>912.87725318958792</v>
      </c>
      <c r="E40" s="46">
        <f>+E39+Per_child_accounting!$AD$28</f>
        <v>912.87725318958792</v>
      </c>
      <c r="F40" s="46">
        <f>+F39+Per_child_accounting!$AD$28</f>
        <v>912.87725318958792</v>
      </c>
      <c r="G40" s="46">
        <f>+G39+Per_child_accounting!$AE$28</f>
        <v>939.1984900616153</v>
      </c>
      <c r="H40" s="46">
        <f>+H39+Per_child_accounting!$AF$28</f>
        <v>986.4105026486202</v>
      </c>
      <c r="I40" s="46">
        <f>+I39+Per_child_accounting!$AG$28</f>
        <v>1049.2005504099066</v>
      </c>
      <c r="J40" s="46">
        <f>+J39+Per_child_accounting!$AH$28</f>
        <v>1134.3045069086777</v>
      </c>
      <c r="K40" s="46">
        <f>+K39+Per_child_accounting!$AI$28</f>
        <v>1222.5003356402922</v>
      </c>
      <c r="L40" s="46">
        <f>+L39+Per_child_accounting!$AJ$28</f>
        <v>1304.3988353978536</v>
      </c>
      <c r="M40" s="46">
        <f>+M39+Per_child_accounting!$AK$28</f>
        <v>1363.3268209524872</v>
      </c>
      <c r="N40" s="46">
        <f>+N39+Per_child_accounting!$AL$28</f>
        <v>1419.1301408660554</v>
      </c>
      <c r="O40" s="46">
        <f>+O39+Per_child_accounting!$AM$28</f>
        <v>1548.6787519636778</v>
      </c>
      <c r="P40" s="46">
        <f>+P39+Per_child_accounting!$AN$28</f>
        <v>1734.824167747116</v>
      </c>
      <c r="Q40" s="46">
        <f>+Q39+Per_child_accounting!$AO$28</f>
        <v>1742.7866414403761</v>
      </c>
      <c r="S40" s="112"/>
      <c r="T40" s="112"/>
      <c r="U40" s="112"/>
      <c r="V40" s="112"/>
      <c r="W40" s="112"/>
      <c r="X40" s="112"/>
      <c r="Y40" s="112"/>
      <c r="Z40" s="112"/>
      <c r="AA40" s="112"/>
      <c r="AB40" s="112"/>
      <c r="AC40" s="112"/>
      <c r="AD40" s="112"/>
      <c r="AE40" s="112"/>
      <c r="AF40" s="112"/>
      <c r="AG40" s="112"/>
      <c r="AH40" s="112"/>
      <c r="AI40" s="112"/>
      <c r="AJ40" s="112"/>
      <c r="AK40" s="112"/>
      <c r="AL40" s="112"/>
      <c r="AM40" s="112"/>
      <c r="AN40" s="112"/>
    </row>
    <row r="41" spans="1:40" x14ac:dyDescent="0.25">
      <c r="B41" s="86" t="s">
        <v>1065</v>
      </c>
      <c r="C41" t="str">
        <f t="shared" si="10"/>
        <v>Sydney1+6</v>
      </c>
      <c r="D41" s="46">
        <f>+D40+Per_child_accounting!$AD$28</f>
        <v>1027.7741152789611</v>
      </c>
      <c r="E41" s="46">
        <f>+E40+Per_child_accounting!$AD$28</f>
        <v>1027.7741152789611</v>
      </c>
      <c r="F41" s="46">
        <f>+F40+Per_child_accounting!$AD$28</f>
        <v>1027.7741152789611</v>
      </c>
      <c r="G41" s="46">
        <f>+G40+Per_child_accounting!$AE$28</f>
        <v>1054.4888279438842</v>
      </c>
      <c r="H41" s="46">
        <f>+H40+Per_child_accounting!$AF$28</f>
        <v>1102.4066126379416</v>
      </c>
      <c r="I41" s="46">
        <f>+I40+Per_child_accounting!$AG$28</f>
        <v>1166.1353087073207</v>
      </c>
      <c r="J41" s="46">
        <f>+J40+Per_child_accounting!$AH$28</f>
        <v>1252.5114857553017</v>
      </c>
      <c r="K41" s="46">
        <f>+K40+Per_child_accounting!$AI$28</f>
        <v>1342.0257567812537</v>
      </c>
      <c r="L41" s="46">
        <f>+L40+Per_child_accounting!$AJ$28</f>
        <v>1425.1485584932054</v>
      </c>
      <c r="M41" s="46">
        <f>+M40+Per_child_accounting!$AK$28</f>
        <v>1484.9574603704386</v>
      </c>
      <c r="N41" s="46">
        <f>+N40+Per_child_accounting!$AL$28</f>
        <v>1541.5949824455063</v>
      </c>
      <c r="O41" s="46">
        <f>+O40+Per_child_accounting!$AM$28</f>
        <v>1673.0802191849527</v>
      </c>
      <c r="P41" s="46">
        <f>+P40+Per_child_accounting!$AN$28</f>
        <v>1862.008324698947</v>
      </c>
      <c r="Q41" s="46">
        <f>+Q40+Per_child_accounting!$AO$28</f>
        <v>1870.0898296271007</v>
      </c>
      <c r="S41" s="112"/>
      <c r="T41" s="112"/>
      <c r="U41" s="112"/>
      <c r="V41" s="112"/>
      <c r="W41" s="112"/>
      <c r="X41" s="112"/>
      <c r="Y41" s="112"/>
      <c r="Z41" s="112"/>
      <c r="AA41" s="112"/>
      <c r="AB41" s="112"/>
      <c r="AC41" s="112"/>
      <c r="AD41" s="112"/>
      <c r="AE41" s="112"/>
      <c r="AF41" s="112"/>
      <c r="AG41" s="112"/>
      <c r="AH41" s="112"/>
      <c r="AI41" s="112"/>
      <c r="AJ41" s="112"/>
      <c r="AK41" s="112"/>
      <c r="AL41" s="112"/>
      <c r="AM41" s="112"/>
      <c r="AN41" s="112"/>
    </row>
    <row r="42" spans="1:40" x14ac:dyDescent="0.25">
      <c r="D42" s="46"/>
      <c r="E42" s="46"/>
      <c r="F42" s="46"/>
      <c r="G42" s="46"/>
      <c r="H42" s="46"/>
      <c r="I42" s="46"/>
      <c r="J42" s="46"/>
      <c r="K42" s="46"/>
      <c r="L42" s="46"/>
      <c r="M42" s="46"/>
      <c r="N42" s="46"/>
      <c r="O42" s="46"/>
      <c r="P42" s="46"/>
      <c r="Q42" s="46"/>
      <c r="S42" s="112"/>
      <c r="T42" s="112"/>
      <c r="U42" s="112"/>
      <c r="V42" s="112"/>
      <c r="W42" s="112"/>
      <c r="X42" s="112"/>
      <c r="Y42" s="112"/>
      <c r="Z42" s="112"/>
      <c r="AA42" s="112"/>
      <c r="AB42" s="112"/>
      <c r="AC42" s="112"/>
      <c r="AD42" s="112"/>
      <c r="AE42" s="112"/>
      <c r="AF42" s="112"/>
      <c r="AG42" s="112"/>
      <c r="AH42" s="112"/>
      <c r="AI42" s="112"/>
      <c r="AJ42" s="112"/>
      <c r="AK42" s="112"/>
      <c r="AL42" s="112"/>
      <c r="AM42" s="112"/>
      <c r="AN42" s="112"/>
    </row>
    <row r="43" spans="1:40" x14ac:dyDescent="0.25">
      <c r="D43" s="46"/>
      <c r="E43" s="46"/>
      <c r="F43" s="46"/>
      <c r="G43" s="46"/>
      <c r="H43" s="46"/>
      <c r="I43" s="46"/>
      <c r="J43" s="46"/>
      <c r="K43" s="46"/>
      <c r="L43" s="46"/>
      <c r="M43" s="46"/>
      <c r="N43" s="46"/>
      <c r="O43" s="46"/>
      <c r="P43" s="46"/>
      <c r="Q43" s="46"/>
      <c r="S43" s="112"/>
      <c r="T43" s="112"/>
      <c r="U43" s="112"/>
      <c r="V43" s="112"/>
      <c r="W43" s="112"/>
      <c r="X43" s="112"/>
      <c r="Y43" s="112"/>
      <c r="Z43" s="112"/>
      <c r="AA43" s="112"/>
      <c r="AB43" s="112"/>
      <c r="AC43" s="112"/>
      <c r="AD43" s="112"/>
      <c r="AE43" s="112"/>
      <c r="AF43" s="112"/>
      <c r="AG43" s="112"/>
      <c r="AH43" s="112"/>
      <c r="AI43" s="112"/>
      <c r="AJ43" s="112"/>
      <c r="AK43" s="112"/>
      <c r="AL43" s="112"/>
      <c r="AM43" s="112"/>
      <c r="AN43" s="112"/>
    </row>
    <row r="44" spans="1:40" ht="28.5" x14ac:dyDescent="0.65">
      <c r="A44" s="365" t="s">
        <v>238</v>
      </c>
      <c r="B44" s="365"/>
      <c r="C44" s="365"/>
      <c r="D44" s="46"/>
      <c r="E44" s="46"/>
      <c r="F44" s="46"/>
      <c r="G44" s="46"/>
      <c r="H44" s="46"/>
      <c r="I44" s="46"/>
      <c r="J44" s="46"/>
      <c r="K44" s="46"/>
      <c r="L44" s="46"/>
      <c r="M44" s="46"/>
      <c r="N44" s="46"/>
      <c r="O44" s="46"/>
      <c r="P44" s="46"/>
      <c r="Q44" s="46"/>
      <c r="S44" s="112"/>
      <c r="T44" s="112"/>
      <c r="U44" s="112"/>
      <c r="V44" s="112"/>
      <c r="W44" s="112"/>
      <c r="X44" s="112"/>
      <c r="Y44" s="112"/>
      <c r="Z44" s="112"/>
      <c r="AA44" s="112"/>
      <c r="AB44" s="112"/>
      <c r="AC44" s="112"/>
      <c r="AD44" s="112"/>
      <c r="AE44" s="112"/>
      <c r="AF44" s="112"/>
      <c r="AG44" s="112"/>
      <c r="AH44" s="112"/>
      <c r="AI44" s="112"/>
      <c r="AJ44" s="112"/>
      <c r="AK44" s="112"/>
      <c r="AL44" s="112"/>
      <c r="AM44" s="112"/>
      <c r="AN44" s="112"/>
    </row>
    <row r="45" spans="1:40" x14ac:dyDescent="0.25">
      <c r="A45" t="s">
        <v>1044</v>
      </c>
      <c r="B45" s="86" t="s">
        <v>1045</v>
      </c>
      <c r="C45" t="str">
        <f>+CONCATENATE(A$44,B45)</f>
        <v>Balance of NSW2+0</v>
      </c>
      <c r="D45" s="46">
        <f>IF(+DropINTable!AB39=0,DropINTable!AC39,DropINTable!AB39)</f>
        <v>641.27285276888063</v>
      </c>
      <c r="E45" s="46">
        <f>IF(+DropINTable!AC39=0,DropINTable!AD39,DropINTable!AC39)</f>
        <v>641.27285276888063</v>
      </c>
      <c r="F45" s="46">
        <f>IF(+DropINTable!AD39=0,DropINTable!AE39,DropINTable!AD39)</f>
        <v>656.57829127194191</v>
      </c>
      <c r="G45" s="46">
        <f>IF(+DropINTable!AE39=0,DropINTable!AF39,DropINTable!AE39)</f>
        <v>682.37296076851715</v>
      </c>
      <c r="H45" s="46">
        <f>IF(+DropINTable!AF39=0,DropINTable!AG39,DropINTable!AF39)</f>
        <v>728.64047368841182</v>
      </c>
      <c r="I45" s="46">
        <f>IF(+DropINTable!AG39=0,DropINTable!AH39,DropINTable!AG39)</f>
        <v>790.17437548820737</v>
      </c>
      <c r="J45" s="46">
        <f>IF(+DropINTable!AH39=0,DropINTable!AI39,DropINTable!AH39)</f>
        <v>873.57578481302085</v>
      </c>
      <c r="K45" s="46">
        <f>IF(+DropINTable!AI39=0,DropINTable!AJ39,DropINTable!AI39)</f>
        <v>960.00720952498796</v>
      </c>
      <c r="L45" s="46">
        <f>IF(+DropINTable!AJ39=0,DropINTable!AK39,DropINTable!AJ39)</f>
        <v>1040.2672840743164</v>
      </c>
      <c r="M45" s="46">
        <f>IF(+DropINTable!AK39=0,DropINTable!AL39,DropINTable!AK39)</f>
        <v>1098.0163851331863</v>
      </c>
      <c r="N45" s="46">
        <f>IF(+DropINTable!AL39=0,DropINTable!AM39,DropINTable!AL39)</f>
        <v>1152.7033358660381</v>
      </c>
      <c r="O45" s="46">
        <f>IF(+DropINTable!AM39=0,DropINTable!AN39,DropINTable!AM39)</f>
        <v>1279.6602536258283</v>
      </c>
      <c r="P45" s="46">
        <f>IF(+DropINTable!AN39=0,DropINTable!AO39,DropINTable!AN39)</f>
        <v>1462.0817442131302</v>
      </c>
      <c r="Q45" s="46">
        <f>IF(+DropINTable!AO39=0,DropINTable!AP39,DropINTable!AO39)</f>
        <v>1469.8849210054211</v>
      </c>
      <c r="R45" s="46"/>
      <c r="S45" s="112"/>
      <c r="T45" s="112"/>
      <c r="U45" s="112"/>
      <c r="V45" s="112"/>
      <c r="W45" s="112"/>
      <c r="X45" s="112"/>
      <c r="Y45" s="112"/>
      <c r="Z45" s="112"/>
      <c r="AA45" s="112"/>
      <c r="AB45" s="112"/>
      <c r="AC45" s="112"/>
      <c r="AD45" s="112"/>
      <c r="AE45" s="112"/>
      <c r="AF45" s="112"/>
      <c r="AG45" s="112"/>
      <c r="AH45" s="112"/>
      <c r="AI45" s="112"/>
      <c r="AJ45" s="112"/>
      <c r="AK45" s="112"/>
      <c r="AL45" s="112"/>
      <c r="AM45" s="112"/>
      <c r="AN45" s="112"/>
    </row>
    <row r="46" spans="1:40" x14ac:dyDescent="0.25">
      <c r="A46" t="s">
        <v>1046</v>
      </c>
      <c r="B46" s="86" t="s">
        <v>1047</v>
      </c>
      <c r="C46" t="str">
        <f t="shared" ref="C46:C56" si="11">+CONCATENATE(A$44,B46)</f>
        <v>Balance of NSW2+1</v>
      </c>
      <c r="D46" s="46">
        <f t="shared" ref="D46:D47" si="12">+E46</f>
        <v>747.84978144035222</v>
      </c>
      <c r="E46" s="46">
        <f>IF(+DropINTable!AC40=0,DropINTable!AD40,DropINTable!AC40)</f>
        <v>747.84978144035222</v>
      </c>
      <c r="F46" s="46">
        <f>IF(+DropINTable!AD40=0,DropINTable!AE40,DropINTable!AD40)</f>
        <v>747.84978144035222</v>
      </c>
      <c r="G46" s="46">
        <f>IF(+DropINTable!AE40=0,DropINTable!AF40,DropINTable!AE40)</f>
        <v>773.80509638998944</v>
      </c>
      <c r="H46" s="46">
        <f>IF(+DropINTable!AF40=0,DropINTable!AG40,DropINTable!AF40)</f>
        <v>820.36076192215648</v>
      </c>
      <c r="I46" s="46">
        <f>IF(+DropINTable!AG40=0,DropINTable!AH40,DropINTable!AG40)</f>
        <v>882.2778930558967</v>
      </c>
      <c r="J46" s="46">
        <f>IF(+DropINTable!AH40=0,DropINTable!AI40,DropINTable!AH40)</f>
        <v>966.19872047563263</v>
      </c>
      <c r="K46" s="46">
        <f>IF(+DropINTable!AI40=0,DropINTable!AJ40,DropINTable!AI40)</f>
        <v>1053.1684360129211</v>
      </c>
      <c r="L46" s="46">
        <f>IF(+DropINTable!AJ40=0,DropINTable!AK40,DropINTable!AJ40)</f>
        <v>1133.9283646943109</v>
      </c>
      <c r="M46" s="46">
        <f>IF(+DropINTable!AK40=0,DropINTable!AL40,DropINTable!AK40)</f>
        <v>1192.0371228155327</v>
      </c>
      <c r="N46" s="46">
        <f>IF(+DropINTable!AL40=0,DropINTable!AM40,DropINTable!AL40)</f>
        <v>1247.0646603391829</v>
      </c>
      <c r="O46" s="46">
        <f>IF(+DropINTable!AM40=0,DropINTable!AN40,DropINTable!AM40)</f>
        <v>1374.812256968846</v>
      </c>
      <c r="P46" s="46">
        <f>IF(+DropINTable!AN40=0,DropINTable!AO40,DropINTable!AN40)</f>
        <v>1558.3698590829272</v>
      </c>
      <c r="Q46" s="46">
        <f>IF(+DropINTable!AO40=0,DropINTable!AP40,DropINTable!AO40)</f>
        <v>1566.2216322970257</v>
      </c>
      <c r="R46" s="46"/>
      <c r="S46" s="112"/>
      <c r="T46" s="112"/>
      <c r="U46" s="112"/>
      <c r="V46" s="112"/>
      <c r="W46" s="112"/>
      <c r="X46" s="112"/>
      <c r="Y46" s="112"/>
      <c r="Z46" s="112"/>
      <c r="AA46" s="112"/>
      <c r="AB46" s="112"/>
      <c r="AC46" s="112"/>
      <c r="AD46" s="112"/>
      <c r="AE46" s="112"/>
      <c r="AF46" s="112"/>
      <c r="AG46" s="112"/>
      <c r="AH46" s="112"/>
      <c r="AI46" s="112"/>
      <c r="AJ46" s="112"/>
      <c r="AK46" s="112"/>
      <c r="AL46" s="112"/>
      <c r="AM46" s="112"/>
      <c r="AN46" s="112"/>
    </row>
    <row r="47" spans="1:40" x14ac:dyDescent="0.25">
      <c r="A47" t="s">
        <v>1048</v>
      </c>
      <c r="B47" s="86" t="s">
        <v>1049</v>
      </c>
      <c r="C47" t="str">
        <f t="shared" si="11"/>
        <v>Balance of NSW2+2</v>
      </c>
      <c r="D47" s="46">
        <f t="shared" si="12"/>
        <v>826.95005812452303</v>
      </c>
      <c r="E47" s="46">
        <f>IF(+DropINTable!AC41=0,DropINTable!AD41,DropINTable!AC41)</f>
        <v>826.95005812452303</v>
      </c>
      <c r="F47" s="46">
        <f>IF(+DropINTable!AD41=0,DropINTable!AE41,DropINTable!AD41)</f>
        <v>826.95005812452303</v>
      </c>
      <c r="G47" s="46">
        <f>IF(+DropINTable!AE41=0,DropINTable!AF41,DropINTable!AE41)</f>
        <v>852.75037282755522</v>
      </c>
      <c r="H47" s="46">
        <f>IF(+DropINTable!AF41=0,DropINTable!AG41,DropINTable!AF41)</f>
        <v>899.02801362215382</v>
      </c>
      <c r="I47" s="46">
        <f>IF(+DropINTable!AG41=0,DropINTable!AH41,DropINTable!AG41)</f>
        <v>960.57538478650076</v>
      </c>
      <c r="J47" s="46">
        <f>IF(+DropINTable!AH41=0,DropINTable!AI41,DropINTable!AH41)</f>
        <v>1043.9950499562055</v>
      </c>
      <c r="K47" s="46">
        <f>IF(+DropINTable!AI41=0,DropINTable!AJ41,DropINTable!AI41)</f>
        <v>1130.4453935878805</v>
      </c>
      <c r="L47" s="46">
        <f>IF(+DropINTable!AJ41=0,DropINTable!AK41,DropINTable!AJ41)</f>
        <v>1210.7230344260777</v>
      </c>
      <c r="M47" s="46">
        <f>IF(+DropINTable!AK41=0,DropINTable!AL41,DropINTable!AK41)</f>
        <v>1268.4847772661676</v>
      </c>
      <c r="N47" s="46">
        <f>IF(+DropINTable!AL41=0,DropINTable!AM41,DropINTable!AL41)</f>
        <v>1323.1836996965581</v>
      </c>
      <c r="O47" s="46">
        <f>IF(+DropINTable!AM41=0,DropINTable!AN41,DropINTable!AM41)</f>
        <v>1450.1684063725963</v>
      </c>
      <c r="P47" s="46">
        <f>IF(+DropINTable!AN41=0,DropINTable!AO41,DropINTable!AN41)</f>
        <v>1632.6298263179851</v>
      </c>
      <c r="Q47" s="46">
        <f>IF(+DropINTable!AO41=0,DropINTable!AP41,DropINTable!AO41)</f>
        <v>1640.4347109172054</v>
      </c>
      <c r="R47" s="46"/>
      <c r="S47" s="112"/>
      <c r="T47" s="112"/>
      <c r="U47" s="112"/>
      <c r="V47" s="112"/>
      <c r="W47" s="112"/>
      <c r="X47" s="112"/>
      <c r="Y47" s="112"/>
      <c r="Z47" s="112"/>
      <c r="AA47" s="112"/>
      <c r="AB47" s="112"/>
      <c r="AC47" s="112"/>
      <c r="AD47" s="112"/>
      <c r="AE47" s="112"/>
      <c r="AF47" s="112"/>
      <c r="AG47" s="112"/>
      <c r="AH47" s="112"/>
      <c r="AI47" s="112"/>
      <c r="AJ47" s="112"/>
      <c r="AK47" s="112"/>
      <c r="AL47" s="112"/>
      <c r="AM47" s="112"/>
      <c r="AN47" s="112"/>
    </row>
    <row r="48" spans="1:40" x14ac:dyDescent="0.25">
      <c r="A48" t="s">
        <v>1050</v>
      </c>
      <c r="B48" s="86" t="s">
        <v>1051</v>
      </c>
      <c r="C48" t="str">
        <f t="shared" ref="C48:C50" si="13">+CONCATENATE(A$44,B48)</f>
        <v>Balance of NSW2+3</v>
      </c>
      <c r="D48" s="46">
        <f t="shared" ref="D48" si="14">+F48</f>
        <v>929.69622780119039</v>
      </c>
      <c r="E48" s="46">
        <f>+F48</f>
        <v>929.69622780119039</v>
      </c>
      <c r="F48" s="46">
        <f>IF(+DropINTable!AD42=0,DropINTable!AE42,DropINTable!AD42)</f>
        <v>929.69622780119039</v>
      </c>
      <c r="G48" s="46">
        <f>IF(+DropINTable!AE42=0,DropINTable!AF42,DropINTable!AE42)</f>
        <v>929.69622780119039</v>
      </c>
      <c r="H48" s="46">
        <f>IF(+DropINTable!AF42=0,DropINTable!AG42,DropINTable!AF42)</f>
        <v>975.93981168337803</v>
      </c>
      <c r="I48" s="46">
        <f>IF(+DropINTable!AG42=0,DropINTable!AH42,DropINTable!AG42)</f>
        <v>1037.4418905002833</v>
      </c>
      <c r="J48" s="46">
        <f>IF(+DropINTable!AH42=0,DropINTable!AI42,DropINTable!AH42)</f>
        <v>1120.8001687895514</v>
      </c>
      <c r="K48" s="46">
        <f>IF(+DropINTable!AI42=0,DropINTable!AJ42,DropINTable!AI42)</f>
        <v>1207.18689576322</v>
      </c>
      <c r="L48" s="46">
        <f>IF(+DropINTable!AJ42=0,DropINTable!AK42,DropINTable!AJ42)</f>
        <v>1287.4054627692387</v>
      </c>
      <c r="M48" s="46">
        <f>IF(+DropINTable!AK42=0,DropINTable!AL42,DropINTable!AK42)</f>
        <v>1345.124701599201</v>
      </c>
      <c r="N48" s="46">
        <f>IF(+DropINTable!AL42=0,DropINTable!AM42,DropINTable!AL42)</f>
        <v>1399.783368588947</v>
      </c>
      <c r="O48" s="46">
        <f>IF(+DropINTable!AM42=0,DropINTable!AN42,DropINTable!AM42)</f>
        <v>1526.6746327443871</v>
      </c>
      <c r="P48" s="46">
        <f>IF(+DropINTable!AN42=0,DropINTable!AO42,DropINTable!AN42)</f>
        <v>1709.0017813475336</v>
      </c>
      <c r="Q48" s="46">
        <f>IF(+DropINTable!AO42=0,DropINTable!AP42,DropINTable!AO42)</f>
        <v>1716.8009210114947</v>
      </c>
      <c r="R48" s="46"/>
      <c r="S48" s="112"/>
      <c r="T48" s="112"/>
      <c r="U48" s="112"/>
      <c r="V48" s="112"/>
      <c r="W48" s="112"/>
      <c r="X48" s="112"/>
      <c r="Y48" s="112"/>
      <c r="Z48" s="112"/>
      <c r="AA48" s="112"/>
      <c r="AB48" s="112"/>
      <c r="AC48" s="112"/>
      <c r="AD48" s="112"/>
      <c r="AE48" s="112"/>
      <c r="AF48" s="112"/>
      <c r="AG48" s="112"/>
      <c r="AH48" s="112"/>
      <c r="AI48" s="112"/>
      <c r="AJ48" s="112"/>
      <c r="AK48" s="112"/>
      <c r="AL48" s="112"/>
      <c r="AM48" s="112"/>
      <c r="AN48" s="112"/>
    </row>
    <row r="49" spans="1:40" x14ac:dyDescent="0.25">
      <c r="B49" s="86" t="s">
        <v>1052</v>
      </c>
      <c r="C49" t="str">
        <f t="shared" si="13"/>
        <v>Balance of NSW2+4</v>
      </c>
      <c r="D49" s="46">
        <f>+D48+Per_child_accounting!$AD$33</f>
        <v>1020.9677179696007</v>
      </c>
      <c r="E49" s="46">
        <f>+E48+Per_child_accounting!$AD$33</f>
        <v>1020.9677179696007</v>
      </c>
      <c r="F49" s="46">
        <f>+F48+Per_child_accounting!AD$33</f>
        <v>1020.9677179696007</v>
      </c>
      <c r="G49" s="46">
        <f>+G48+Per_child_accounting!AE$33</f>
        <v>1021.1283634226627</v>
      </c>
      <c r="H49" s="46">
        <f>+H48+Per_child_accounting!AF$33</f>
        <v>1067.6600999171228</v>
      </c>
      <c r="I49" s="46">
        <f>+I48+Per_child_accounting!AG$33</f>
        <v>1129.5454080679726</v>
      </c>
      <c r="J49" s="46">
        <f>+J48+Per_child_accounting!AH$33</f>
        <v>1213.4231044521632</v>
      </c>
      <c r="K49" s="46">
        <f>+K48+Per_child_accounting!AI$33</f>
        <v>1300.3481222511532</v>
      </c>
      <c r="L49" s="46">
        <f>+L48+Per_child_accounting!AJ$33</f>
        <v>1381.0665433892332</v>
      </c>
      <c r="M49" s="46">
        <f>+M48+Per_child_accounting!AK$33</f>
        <v>1439.1454392815474</v>
      </c>
      <c r="N49" s="46">
        <f>+N48+Per_child_accounting!AL$33</f>
        <v>1494.1446930620918</v>
      </c>
      <c r="O49" s="46">
        <f>+O48+Per_child_accounting!AM$33</f>
        <v>1621.8266360874047</v>
      </c>
      <c r="P49" s="46">
        <f>+P48+Per_child_accounting!AN$33</f>
        <v>1805.2898962173306</v>
      </c>
      <c r="Q49" s="46">
        <f>+Q48+Per_child_accounting!AO$33</f>
        <v>1813.1376323030993</v>
      </c>
      <c r="R49" s="46"/>
      <c r="S49" s="112"/>
      <c r="T49" s="112"/>
      <c r="U49" s="112"/>
      <c r="V49" s="112"/>
      <c r="W49" s="112"/>
      <c r="X49" s="112"/>
      <c r="Y49" s="112"/>
      <c r="Z49" s="112"/>
      <c r="AA49" s="112"/>
      <c r="AB49" s="112"/>
      <c r="AC49" s="112"/>
      <c r="AD49" s="112"/>
      <c r="AE49" s="112"/>
      <c r="AF49" s="112"/>
      <c r="AG49" s="112"/>
      <c r="AH49" s="112"/>
      <c r="AI49" s="112"/>
      <c r="AJ49" s="112"/>
      <c r="AK49" s="112"/>
      <c r="AL49" s="112"/>
      <c r="AM49" s="112"/>
      <c r="AN49" s="112"/>
    </row>
    <row r="50" spans="1:40" x14ac:dyDescent="0.25">
      <c r="B50" s="86" t="s">
        <v>1053</v>
      </c>
      <c r="C50" t="str">
        <f t="shared" si="13"/>
        <v>Balance of NSW2+5</v>
      </c>
      <c r="D50" s="46">
        <f>+D49+Per_child_accounting!$AD$33</f>
        <v>1112.239208138011</v>
      </c>
      <c r="E50" s="46">
        <f>+E49+Per_child_accounting!$AD$33</f>
        <v>1112.239208138011</v>
      </c>
      <c r="F50" s="46">
        <f>+F49+Per_child_accounting!$AD$33</f>
        <v>1112.239208138011</v>
      </c>
      <c r="G50" s="46">
        <f>+G49+Per_child_accounting!AE$33</f>
        <v>1112.560499044135</v>
      </c>
      <c r="H50" s="46">
        <f>+H49+Per_child_accounting!AF$33</f>
        <v>1159.3803881508675</v>
      </c>
      <c r="I50" s="46">
        <f>+I49+Per_child_accounting!AG$33</f>
        <v>1221.648925635662</v>
      </c>
      <c r="J50" s="46">
        <f>+J49+Per_child_accounting!AH$33</f>
        <v>1306.046040114775</v>
      </c>
      <c r="K50" s="46">
        <f>+K49+Per_child_accounting!AI$33</f>
        <v>1393.5093487390864</v>
      </c>
      <c r="L50" s="46">
        <f>+L49+Per_child_accounting!AJ$33</f>
        <v>1474.7276240092276</v>
      </c>
      <c r="M50" s="46">
        <f>+M49+Per_child_accounting!AK$33</f>
        <v>1533.1661769638938</v>
      </c>
      <c r="N50" s="46">
        <f>+N49+Per_child_accounting!AL$33</f>
        <v>1588.5060175352367</v>
      </c>
      <c r="O50" s="46">
        <f>+O49+Per_child_accounting!AM$33</f>
        <v>1716.9786394304224</v>
      </c>
      <c r="P50" s="46">
        <f>+P49+Per_child_accounting!AN$33</f>
        <v>1901.5780110871276</v>
      </c>
      <c r="Q50" s="46">
        <f>+Q49+Per_child_accounting!AO$33</f>
        <v>1909.4743435947039</v>
      </c>
      <c r="R50" s="46"/>
      <c r="S50" s="112"/>
      <c r="T50" s="112"/>
      <c r="U50" s="112"/>
      <c r="V50" s="112"/>
      <c r="W50" s="112"/>
      <c r="X50" s="112"/>
      <c r="Y50" s="112"/>
      <c r="Z50" s="112"/>
      <c r="AA50" s="112"/>
      <c r="AB50" s="112"/>
      <c r="AC50" s="112"/>
      <c r="AD50" s="112"/>
      <c r="AE50" s="112"/>
      <c r="AF50" s="112"/>
      <c r="AG50" s="112"/>
      <c r="AH50" s="112"/>
      <c r="AI50" s="112"/>
      <c r="AJ50" s="112"/>
      <c r="AK50" s="112"/>
      <c r="AL50" s="112"/>
      <c r="AM50" s="112"/>
      <c r="AN50" s="112"/>
    </row>
    <row r="51" spans="1:40" x14ac:dyDescent="0.25">
      <c r="B51" s="86" t="s">
        <v>1054</v>
      </c>
      <c r="C51" t="str">
        <f t="shared" ref="C51" si="15">+CONCATENATE(A$44,B51)</f>
        <v>Balance of NSW2+6</v>
      </c>
      <c r="D51" s="46">
        <f>+D50+Per_child_accounting!$AD$33</f>
        <v>1203.5106983064213</v>
      </c>
      <c r="E51" s="46">
        <f>+E50+Per_child_accounting!$AD$33</f>
        <v>1203.5106983064213</v>
      </c>
      <c r="F51" s="46">
        <f>+F50+Per_child_accounting!$AD$33</f>
        <v>1203.5106983064213</v>
      </c>
      <c r="G51" s="46">
        <f>+G50+Per_child_accounting!AE$33</f>
        <v>1203.9926346656073</v>
      </c>
      <c r="H51" s="46">
        <f>+H50+Per_child_accounting!AF$33</f>
        <v>1251.1006763846121</v>
      </c>
      <c r="I51" s="46">
        <f>+I50+Per_child_accounting!AG$33</f>
        <v>1313.7524432033513</v>
      </c>
      <c r="J51" s="46">
        <f>+J50+Per_child_accounting!AH$33</f>
        <v>1398.6689757773868</v>
      </c>
      <c r="K51" s="46">
        <f>+K50+Per_child_accounting!AI$33</f>
        <v>1486.6705752270195</v>
      </c>
      <c r="L51" s="46">
        <f>+L50+Per_child_accounting!AJ$33</f>
        <v>1568.388704629222</v>
      </c>
      <c r="M51" s="46">
        <f>+M50+Per_child_accounting!AK$33</f>
        <v>1627.1869146462402</v>
      </c>
      <c r="N51" s="46">
        <f>+N50+Per_child_accounting!AL$33</f>
        <v>1682.8673420083815</v>
      </c>
      <c r="O51" s="46">
        <f>+O50+Per_child_accounting!AM$33</f>
        <v>1812.1306427734401</v>
      </c>
      <c r="P51" s="46">
        <f>+P50+Per_child_accounting!AN$33</f>
        <v>1997.8661259569246</v>
      </c>
      <c r="Q51" s="46">
        <f>+Q50+Per_child_accounting!AO$33</f>
        <v>2005.8110548863085</v>
      </c>
      <c r="R51" s="46"/>
      <c r="S51" s="112"/>
      <c r="T51" s="112"/>
      <c r="U51" s="112"/>
      <c r="V51" s="112"/>
      <c r="W51" s="112"/>
      <c r="X51" s="112"/>
      <c r="Y51" s="112"/>
      <c r="Z51" s="112"/>
      <c r="AA51" s="112"/>
      <c r="AB51" s="112"/>
      <c r="AC51" s="112"/>
      <c r="AD51" s="112"/>
      <c r="AE51" s="112"/>
      <c r="AF51" s="112"/>
      <c r="AG51" s="112"/>
      <c r="AH51" s="112"/>
      <c r="AI51" s="112"/>
      <c r="AJ51" s="112"/>
      <c r="AK51" s="112"/>
      <c r="AL51" s="112"/>
      <c r="AM51" s="112"/>
      <c r="AN51" s="112"/>
    </row>
    <row r="52" spans="1:40" x14ac:dyDescent="0.25">
      <c r="B52" s="86"/>
      <c r="D52" s="46"/>
      <c r="E52" s="46"/>
      <c r="F52" s="46"/>
      <c r="G52" s="46"/>
      <c r="H52" s="46"/>
      <c r="I52" s="46"/>
      <c r="J52" s="46"/>
      <c r="K52" s="46"/>
      <c r="L52" s="46"/>
      <c r="M52" s="46"/>
      <c r="N52" s="46"/>
      <c r="O52" s="46"/>
      <c r="P52" s="46"/>
      <c r="Q52" s="46"/>
      <c r="R52" s="46"/>
      <c r="S52" s="112"/>
      <c r="T52" s="112"/>
      <c r="U52" s="112"/>
      <c r="V52" s="112"/>
      <c r="W52" s="112"/>
      <c r="X52" s="112"/>
      <c r="Y52" s="112"/>
      <c r="Z52" s="112"/>
      <c r="AA52" s="112"/>
      <c r="AB52" s="112"/>
      <c r="AC52" s="112"/>
      <c r="AD52" s="112"/>
      <c r="AE52" s="112"/>
      <c r="AF52" s="112"/>
      <c r="AG52" s="112"/>
      <c r="AH52" s="112"/>
      <c r="AI52" s="112"/>
      <c r="AJ52" s="112"/>
      <c r="AK52" s="112"/>
      <c r="AL52" s="112"/>
      <c r="AM52" s="112"/>
      <c r="AN52" s="112"/>
    </row>
    <row r="53" spans="1:40" x14ac:dyDescent="0.25">
      <c r="A53" t="s">
        <v>1055</v>
      </c>
      <c r="B53" s="86" t="s">
        <v>1056</v>
      </c>
      <c r="C53" t="str">
        <f t="shared" si="11"/>
        <v>Balance of NSW1+0</v>
      </c>
      <c r="D53" s="46">
        <f>IF(+DropINTable!AB44=0,DropINTable!AC44,DropINTable!AB44)</f>
        <v>341.84129316989288</v>
      </c>
      <c r="E53" s="46">
        <f>IF(+DropINTable!AC44=0,DropINTable!AD44,DropINTable!AC44)</f>
        <v>359.64573522023778</v>
      </c>
      <c r="F53" s="46">
        <f>IF(+DropINTable!AD44=0,DropINTable!AE44,DropINTable!AD44)</f>
        <v>374.92424681487574</v>
      </c>
      <c r="G53" s="46">
        <f>IF(+DropINTable!AE44=0,DropINTable!AF44,DropINTable!AE44)</f>
        <v>400.67353609377574</v>
      </c>
      <c r="H53" s="46">
        <f>IF(+DropINTable!AF44=0,DropINTable!AG44,DropINTable!AF44)</f>
        <v>446.85965069625149</v>
      </c>
      <c r="I53" s="46">
        <f>IF(+DropINTable!AG44=0,DropINTable!AH44,DropINTable!AG44)</f>
        <v>508.28529652528317</v>
      </c>
      <c r="J53" s="46">
        <f>IF(+DropINTable!AH44=0,DropINTable!AI44,DropINTable!AH44)</f>
        <v>591.53997781481667</v>
      </c>
      <c r="K53" s="46">
        <f>IF(+DropINTable!AI44=0,DropINTable!AJ44,DropINTable!AI44)</f>
        <v>677.81934310526299</v>
      </c>
      <c r="L53" s="46">
        <f>IF(+DropINTable!AJ44=0,DropINTable!AK44,DropINTable!AJ44)</f>
        <v>757.93821647329764</v>
      </c>
      <c r="M53" s="46">
        <f>IF(+DropINTable!AK44=0,DropINTable!AL44,DropINTable!AK44)</f>
        <v>815.58572042975015</v>
      </c>
      <c r="N53" s="46">
        <f>IF(+DropINTable!AL44=0,DropINTable!AM44,DropINTable!AL44)</f>
        <v>870.17646032013499</v>
      </c>
      <c r="O53" s="46">
        <f>IF(+DropINTable!AM44=0,DropINTable!AN44,DropINTable!AM44)</f>
        <v>996.91002273264155</v>
      </c>
      <c r="P53" s="46">
        <f>IF(+DropINTable!AN44=0,DropINTable!AO44,DropINTable!AN44)</f>
        <v>1179.0105795942884</v>
      </c>
      <c r="Q53" s="46">
        <f>IF(+DropINTable!AO44=0,DropINTable!AP44,DropINTable!AO44)</f>
        <v>1186.800028052987</v>
      </c>
      <c r="R53" s="46"/>
      <c r="S53" s="112"/>
      <c r="T53" s="112"/>
      <c r="U53" s="112"/>
      <c r="V53" s="112"/>
      <c r="W53" s="112"/>
      <c r="X53" s="112"/>
      <c r="Y53" s="112"/>
      <c r="Z53" s="112"/>
      <c r="AA53" s="112"/>
      <c r="AB53" s="112"/>
      <c r="AC53" s="112"/>
      <c r="AD53" s="112"/>
      <c r="AE53" s="112"/>
      <c r="AF53" s="112"/>
      <c r="AG53" s="112"/>
      <c r="AH53" s="112"/>
      <c r="AI53" s="112"/>
      <c r="AJ53" s="112"/>
      <c r="AK53" s="112"/>
      <c r="AL53" s="112"/>
      <c r="AM53" s="112"/>
      <c r="AN53" s="112"/>
    </row>
    <row r="54" spans="1:40" x14ac:dyDescent="0.25">
      <c r="A54" t="s">
        <v>1057</v>
      </c>
      <c r="B54" s="86" t="s">
        <v>1058</v>
      </c>
      <c r="C54" t="str">
        <f t="shared" si="11"/>
        <v>Balance of NSW1+1</v>
      </c>
      <c r="D54" s="46">
        <f>IF(+DropINTable!AB45=0,DropINTable!AC45,DropINTable!AB45)</f>
        <v>474.68023594952638</v>
      </c>
      <c r="E54" s="46">
        <f>IF(+DropINTable!AC45=0,DropINTable!AD45,DropINTable!AC45)</f>
        <v>474.68023594952638</v>
      </c>
      <c r="F54" s="46">
        <f>IF(+DropINTable!AD45=0,DropINTable!AE45,DropINTable!AD45)</f>
        <v>490.19222012406749</v>
      </c>
      <c r="G54" s="46">
        <f>IF(+DropINTable!AE45=0,DropINTable!AF45,DropINTable!AE45)</f>
        <v>516.33498317354952</v>
      </c>
      <c r="H54" s="46">
        <f>IF(+DropINTable!AF45=0,DropINTable!AG45,DropINTable!AF45)</f>
        <v>563.2268725160402</v>
      </c>
      <c r="I54" s="46">
        <f>IF(+DropINTable!AG45=0,DropINTable!AH45,DropINTable!AG45)</f>
        <v>625.59116741887078</v>
      </c>
      <c r="J54" s="46">
        <f>IF(+DropINTable!AH45=0,DropINTable!AI45,DropINTable!AH45)</f>
        <v>710.11806942231021</v>
      </c>
      <c r="K54" s="46">
        <f>IF(+DropINTable!AI45=0,DropINTable!AJ45,DropINTable!AI45)</f>
        <v>797.71587773555359</v>
      </c>
      <c r="L54" s="46">
        <f>IF(+DropINTable!AJ45=0,DropINTable!AK45,DropINTable!AJ45)</f>
        <v>879.05905021287595</v>
      </c>
      <c r="M54" s="46">
        <f>IF(+DropINTable!AK45=0,DropINTable!AL45,DropINTable!AK45)</f>
        <v>937.58746714141625</v>
      </c>
      <c r="N54" s="46">
        <f>IF(+DropINTable!AL45=0,DropINTable!AM45,DropINTable!AL45)</f>
        <v>993.01241487222342</v>
      </c>
      <c r="O54" s="46">
        <f>IF(+DropINTable!AM45=0,DropINTable!AN45,DropINTable!AM45)</f>
        <v>1121.6826014473659</v>
      </c>
      <c r="P54" s="46">
        <f>IF(+DropINTable!AN45=0,DropINTable!AO45,DropINTable!AN45)</f>
        <v>1306.5658502371759</v>
      </c>
      <c r="Q54" s="46">
        <f>IF(+DropINTable!AO45=0,DropINTable!AP45,DropINTable!AO45)</f>
        <v>1314.4743287605995</v>
      </c>
      <c r="R54" s="46"/>
      <c r="S54" s="112"/>
      <c r="T54" s="112"/>
      <c r="U54" s="112"/>
      <c r="V54" s="112"/>
      <c r="W54" s="112"/>
      <c r="X54" s="112"/>
      <c r="Y54" s="112"/>
      <c r="Z54" s="112"/>
      <c r="AA54" s="112"/>
      <c r="AB54" s="112"/>
      <c r="AC54" s="112"/>
      <c r="AD54" s="112"/>
      <c r="AE54" s="112"/>
      <c r="AF54" s="112"/>
      <c r="AG54" s="112"/>
      <c r="AH54" s="112"/>
      <c r="AI54" s="112"/>
      <c r="AJ54" s="112"/>
      <c r="AK54" s="112"/>
      <c r="AL54" s="112"/>
      <c r="AM54" s="112"/>
      <c r="AN54" s="112"/>
    </row>
    <row r="55" spans="1:40" x14ac:dyDescent="0.25">
      <c r="A55" t="s">
        <v>1059</v>
      </c>
      <c r="B55" s="86" t="s">
        <v>1060</v>
      </c>
      <c r="C55" t="str">
        <f t="shared" si="11"/>
        <v>Balance of NSW1+2</v>
      </c>
      <c r="D55" s="46">
        <f>IF(+DropINTable!AB46=0,DropINTable!AC46,DropINTable!AB46)</f>
        <v>583.3478609121405</v>
      </c>
      <c r="E55" s="46">
        <f>IF(+DropINTable!AC46=0,DropINTable!AD46,DropINTable!AC46)</f>
        <v>583.3478609121405</v>
      </c>
      <c r="F55" s="46">
        <f>IF(+DropINTable!AD46=0,DropINTable!AE46,DropINTable!AD46)</f>
        <v>598.67932268064862</v>
      </c>
      <c r="G55" s="46">
        <f>IF(+DropINTable!AE46=0,DropINTable!AF46,DropINTable!AE46)</f>
        <v>624.51784925932134</v>
      </c>
      <c r="H55" s="46">
        <f>IF(+DropINTable!AF46=0,DropINTable!AG46,DropINTable!AF46)</f>
        <v>670.86402893188688</v>
      </c>
      <c r="I55" s="46">
        <f>IF(+DropINTable!AG46=0,DropINTable!AH46,DropINTable!AG46)</f>
        <v>732.50255100249262</v>
      </c>
      <c r="J55" s="46">
        <f>IF(+DropINTable!AH46=0,DropINTable!AI46,DropINTable!AH46)</f>
        <v>816.04575872412147</v>
      </c>
      <c r="K55" s="46">
        <f>IF(+DropINTable!AI46=0,DropINTable!AJ46,DropINTable!AI46)</f>
        <v>902.62413441239437</v>
      </c>
      <c r="L55" s="46">
        <f>IF(+DropINTable!AJ46=0,DropINTable!AK46,DropINTable!AJ46)</f>
        <v>983.02066895921234</v>
      </c>
      <c r="M55" s="46">
        <f>IF(+DropINTable!AK46=0,DropINTable!AL46,DropINTable!AK46)</f>
        <v>1040.8679515213057</v>
      </c>
      <c r="N55" s="46">
        <f>IF(+DropINTable!AL46=0,DropINTable!AM46,DropINTable!AL46)</f>
        <v>1095.6478883775173</v>
      </c>
      <c r="O55" s="46">
        <f>IF(+DropINTable!AM46=0,DropINTable!AN46,DropINTable!AM46)</f>
        <v>1222.8206575780912</v>
      </c>
      <c r="P55" s="46">
        <f>IF(+DropINTable!AN46=0,DropINTable!AO46,DropINTable!AN46)</f>
        <v>1405.5523063369621</v>
      </c>
      <c r="Q55" s="46">
        <f>IF(+DropINTable!AO46=0,DropINTable!AP46,DropINTable!AO46)</f>
        <v>1413.3687497162184</v>
      </c>
      <c r="R55" s="46"/>
      <c r="S55" s="112"/>
      <c r="T55" s="112"/>
      <c r="U55" s="112"/>
      <c r="V55" s="112"/>
      <c r="W55" s="112"/>
      <c r="X55" s="112"/>
      <c r="Y55" s="112"/>
      <c r="Z55" s="112"/>
      <c r="AA55" s="112"/>
      <c r="AB55" s="112"/>
      <c r="AC55" s="112"/>
      <c r="AD55" s="112"/>
      <c r="AE55" s="112"/>
      <c r="AF55" s="112"/>
      <c r="AG55" s="112"/>
      <c r="AH55" s="112"/>
      <c r="AI55" s="112"/>
      <c r="AJ55" s="112"/>
      <c r="AK55" s="112"/>
      <c r="AL55" s="112"/>
      <c r="AM55" s="112"/>
      <c r="AN55" s="112"/>
    </row>
    <row r="56" spans="1:40" x14ac:dyDescent="0.25">
      <c r="A56" t="s">
        <v>1061</v>
      </c>
      <c r="B56" s="86" t="s">
        <v>1062</v>
      </c>
      <c r="C56" t="str">
        <f t="shared" si="11"/>
        <v>Balance of NSW1+3</v>
      </c>
      <c r="D56" s="46">
        <f t="shared" ref="D56" si="16">+E56</f>
        <v>707.16642523722976</v>
      </c>
      <c r="E56" s="46">
        <f>IF(+DropINTable!AC47=0,DropINTable!AD47,DropINTable!AC47)</f>
        <v>707.16642523722976</v>
      </c>
      <c r="F56" s="46">
        <f>IF(+DropINTable!AD47=0,DropINTable!AE47,DropINTable!AD47)</f>
        <v>707.16642523722976</v>
      </c>
      <c r="G56" s="46">
        <f>IF(+DropINTable!AE47=0,DropINTable!AF47,DropINTable!AE47)</f>
        <v>732.70071534509316</v>
      </c>
      <c r="H56" s="46">
        <f>IF(+DropINTable!AF47=0,DropINTable!AG47,DropINTable!AF47)</f>
        <v>778.50118534773355</v>
      </c>
      <c r="I56" s="46">
        <f>IF(+DropINTable!AG47=0,DropINTable!AH47,DropINTable!AG47)</f>
        <v>839.41393458611446</v>
      </c>
      <c r="J56" s="46">
        <f>IF(+DropINTable!AH47=0,DropINTable!AI47,DropINTable!AH47)</f>
        <v>921.97344802593273</v>
      </c>
      <c r="K56" s="46">
        <f>IF(+DropINTable!AI47=0,DropINTable!AJ47,DropINTable!AI47)</f>
        <v>1007.5323910892351</v>
      </c>
      <c r="L56" s="46">
        <f>IF(+DropINTable!AJ47=0,DropINTable!AK47,DropINTable!AJ47)</f>
        <v>1086.9822877055487</v>
      </c>
      <c r="M56" s="46">
        <f>IF(+DropINTable!AK47=0,DropINTable!AL47,DropINTable!AK47)</f>
        <v>1144.1484359011952</v>
      </c>
      <c r="N56" s="46">
        <f>IF(+DropINTable!AL47=0,DropINTable!AM47,DropINTable!AL47)</f>
        <v>1198.2833618828113</v>
      </c>
      <c r="O56" s="46">
        <f>IF(+DropINTable!AM47=0,DropINTable!AN47,DropINTable!AM47)</f>
        <v>1323.9587137088165</v>
      </c>
      <c r="P56" s="46">
        <f>IF(+DropINTable!AN47=0,DropINTable!AO47,DropINTable!AN47)</f>
        <v>1504.5387624367484</v>
      </c>
      <c r="Q56" s="46">
        <f>IF(+DropINTable!AO47=0,DropINTable!AP47,DropINTable!AO47)</f>
        <v>1512.2631706718373</v>
      </c>
      <c r="R56" s="46"/>
      <c r="S56" s="112"/>
      <c r="T56" s="112"/>
      <c r="U56" s="112"/>
      <c r="V56" s="112"/>
      <c r="W56" s="112"/>
      <c r="X56" s="112"/>
      <c r="Y56" s="112"/>
      <c r="Z56" s="112"/>
      <c r="AA56" s="112"/>
      <c r="AB56" s="112"/>
      <c r="AC56" s="112"/>
      <c r="AD56" s="112"/>
      <c r="AE56" s="112"/>
      <c r="AF56" s="112"/>
      <c r="AG56" s="112"/>
      <c r="AH56" s="112"/>
      <c r="AI56" s="112"/>
      <c r="AJ56" s="112"/>
      <c r="AK56" s="112"/>
      <c r="AL56" s="112"/>
      <c r="AM56" s="112"/>
      <c r="AN56" s="112"/>
    </row>
    <row r="57" spans="1:40" x14ac:dyDescent="0.25">
      <c r="B57" s="86" t="s">
        <v>1063</v>
      </c>
      <c r="C57" t="str">
        <f t="shared" ref="C57:C59" si="17">+CONCATENATE(A$44,B57)</f>
        <v>Balance of NSW1+4</v>
      </c>
      <c r="D57" s="46">
        <f>+D56+Per_child_accounting!$AC$36</f>
        <v>822.2009259665183</v>
      </c>
      <c r="E57" s="46">
        <f>+E56+Per_child_accounting!$AC$36</f>
        <v>822.2009259665183</v>
      </c>
      <c r="F57" s="46">
        <f>+F56+Per_child_accounting!$AD$36</f>
        <v>822.43439854642156</v>
      </c>
      <c r="G57" s="46">
        <f>+G56+Per_child_accounting!$AE$36</f>
        <v>848.36216242486694</v>
      </c>
      <c r="H57" s="46">
        <f>+H56+Per_child_accounting!$AF$36</f>
        <v>894.86840716752226</v>
      </c>
      <c r="I57" s="46">
        <f>+I56+Per_child_accounting!$AG$36</f>
        <v>956.71980547970202</v>
      </c>
      <c r="J57" s="46">
        <f>+J56+Per_child_accounting!$AH$36</f>
        <v>1040.5515396334263</v>
      </c>
      <c r="K57" s="46">
        <f>+K56+Per_child_accounting!$AI$36</f>
        <v>1127.4289257195258</v>
      </c>
      <c r="L57" s="46">
        <f>+L56+Per_child_accounting!$AJ$36</f>
        <v>1208.103121445127</v>
      </c>
      <c r="M57" s="46">
        <f>+M56+Per_child_accounting!$AK$36</f>
        <v>1266.1501826128613</v>
      </c>
      <c r="N57" s="46">
        <f>+N56+Per_child_accounting!$AL$36</f>
        <v>1321.1193164348997</v>
      </c>
      <c r="O57" s="46">
        <f>+O56+Per_child_accounting!$AM$36</f>
        <v>1448.7312924235407</v>
      </c>
      <c r="P57" s="46">
        <f>+P56+Per_child_accounting!$AN$36</f>
        <v>1632.0940330796359</v>
      </c>
      <c r="Q57" s="46">
        <f>+Q56+Per_child_accounting!$AO$36</f>
        <v>1639.9374713794498</v>
      </c>
      <c r="R57" s="46"/>
      <c r="S57" s="112"/>
      <c r="T57" s="112"/>
      <c r="U57" s="112"/>
      <c r="V57" s="112"/>
      <c r="W57" s="112"/>
      <c r="X57" s="112"/>
      <c r="Y57" s="112"/>
      <c r="Z57" s="112"/>
      <c r="AA57" s="112"/>
      <c r="AB57" s="112"/>
      <c r="AC57" s="112"/>
      <c r="AD57" s="112"/>
      <c r="AE57" s="112"/>
      <c r="AF57" s="112"/>
      <c r="AG57" s="112"/>
      <c r="AH57" s="112"/>
      <c r="AI57" s="112"/>
      <c r="AJ57" s="112"/>
      <c r="AK57" s="112"/>
      <c r="AL57" s="112"/>
      <c r="AM57" s="112"/>
      <c r="AN57" s="112"/>
    </row>
    <row r="58" spans="1:40" x14ac:dyDescent="0.25">
      <c r="B58" s="86" t="s">
        <v>1064</v>
      </c>
      <c r="C58" t="str">
        <f t="shared" si="17"/>
        <v>Balance of NSW1+5</v>
      </c>
      <c r="D58" s="46">
        <f>+D57+Per_child_accounting!$AC$36</f>
        <v>937.23542669580684</v>
      </c>
      <c r="E58" s="46">
        <f>+E57+Per_child_accounting!$AC$36</f>
        <v>937.23542669580684</v>
      </c>
      <c r="F58" s="46">
        <f>+F57+Per_child_accounting!$AD$36</f>
        <v>937.70237185561336</v>
      </c>
      <c r="G58" s="46">
        <f>+G57+Per_child_accounting!$AE$36</f>
        <v>964.02360950464072</v>
      </c>
      <c r="H58" s="46">
        <f>+H57+Per_child_accounting!$AF$36</f>
        <v>1011.235628987311</v>
      </c>
      <c r="I58" s="46">
        <f>+I57+Per_child_accounting!$AG$36</f>
        <v>1074.0256763732896</v>
      </c>
      <c r="J58" s="46">
        <f>+J57+Per_child_accounting!$AH$36</f>
        <v>1159.1296312409199</v>
      </c>
      <c r="K58" s="46">
        <f>+K57+Per_child_accounting!$AI$36</f>
        <v>1247.3254603498162</v>
      </c>
      <c r="L58" s="46">
        <f>+L57+Per_child_accounting!$AJ$36</f>
        <v>1329.2239551847053</v>
      </c>
      <c r="M58" s="46">
        <f>+M57+Per_child_accounting!$AK$36</f>
        <v>1388.1519293245274</v>
      </c>
      <c r="N58" s="46">
        <f>+N57+Per_child_accounting!$AL$36</f>
        <v>1443.9552709869881</v>
      </c>
      <c r="O58" s="46">
        <f>+O57+Per_child_accounting!$AM$36</f>
        <v>1573.5038711382649</v>
      </c>
      <c r="P58" s="46">
        <f>+P57+Per_child_accounting!$AN$36</f>
        <v>1759.6493037225234</v>
      </c>
      <c r="Q58" s="46">
        <f>+Q57+Per_child_accounting!$AO$36</f>
        <v>1767.6117720870623</v>
      </c>
      <c r="R58" s="46"/>
      <c r="S58" s="112"/>
      <c r="T58" s="112"/>
      <c r="U58" s="112"/>
      <c r="V58" s="112"/>
      <c r="W58" s="112"/>
      <c r="X58" s="112"/>
      <c r="Y58" s="112"/>
      <c r="Z58" s="112"/>
      <c r="AA58" s="112"/>
      <c r="AB58" s="112"/>
      <c r="AC58" s="112"/>
      <c r="AD58" s="112"/>
      <c r="AE58" s="112"/>
      <c r="AF58" s="112"/>
      <c r="AG58" s="112"/>
      <c r="AH58" s="112"/>
      <c r="AI58" s="112"/>
      <c r="AJ58" s="112"/>
      <c r="AK58" s="112"/>
      <c r="AL58" s="112"/>
      <c r="AM58" s="112"/>
      <c r="AN58" s="112"/>
    </row>
    <row r="59" spans="1:40" x14ac:dyDescent="0.25">
      <c r="B59" s="86" t="s">
        <v>1065</v>
      </c>
      <c r="C59" t="str">
        <f t="shared" si="17"/>
        <v>Balance of NSW1+6</v>
      </c>
      <c r="D59" s="46">
        <f>+D58+Per_child_accounting!$AC$36</f>
        <v>1052.2699274250954</v>
      </c>
      <c r="E59" s="46">
        <f>+E58+Per_child_accounting!$AC$36</f>
        <v>1052.2699274250954</v>
      </c>
      <c r="F59" s="46">
        <f>+F58+Per_child_accounting!$AD$36</f>
        <v>1052.9703451648052</v>
      </c>
      <c r="G59" s="46">
        <f>+G58+Per_child_accounting!$AE$36</f>
        <v>1079.6850565844145</v>
      </c>
      <c r="H59" s="46">
        <f>+H58+Per_child_accounting!$AF$36</f>
        <v>1127.6028508070997</v>
      </c>
      <c r="I59" s="46">
        <f>+I58+Per_child_accounting!$AG$36</f>
        <v>1191.3315472668771</v>
      </c>
      <c r="J59" s="46">
        <f>+J58+Per_child_accounting!$AH$36</f>
        <v>1277.7077228484136</v>
      </c>
      <c r="K59" s="46">
        <f>+K58+Per_child_accounting!$AI$36</f>
        <v>1367.221994980107</v>
      </c>
      <c r="L59" s="46">
        <f>+L58+Per_child_accounting!$AJ$36</f>
        <v>1450.3447889242836</v>
      </c>
      <c r="M59" s="46">
        <f>+M58+Per_child_accounting!$AK$36</f>
        <v>1510.1536760361935</v>
      </c>
      <c r="N59" s="46">
        <f>+N58+Per_child_accounting!$AL$36</f>
        <v>1566.7912255390765</v>
      </c>
      <c r="O59" s="46">
        <f>+O58+Per_child_accounting!$AM$36</f>
        <v>1698.2764498529891</v>
      </c>
      <c r="P59" s="46">
        <f>+P58+Per_child_accounting!$AN$36</f>
        <v>1887.204574365411</v>
      </c>
      <c r="Q59" s="46">
        <f>+Q58+Per_child_accounting!$AO$36</f>
        <v>1895.2860727946747</v>
      </c>
      <c r="R59" s="46"/>
      <c r="S59" s="112"/>
      <c r="T59" s="112"/>
      <c r="U59" s="112"/>
      <c r="V59" s="112"/>
      <c r="W59" s="112"/>
      <c r="X59" s="112"/>
      <c r="Y59" s="112"/>
      <c r="Z59" s="112"/>
      <c r="AA59" s="112"/>
      <c r="AB59" s="112"/>
      <c r="AC59" s="112"/>
      <c r="AD59" s="112"/>
      <c r="AE59" s="112"/>
      <c r="AF59" s="112"/>
      <c r="AG59" s="112"/>
      <c r="AH59" s="112"/>
      <c r="AI59" s="112"/>
      <c r="AJ59" s="112"/>
      <c r="AK59" s="112"/>
      <c r="AL59" s="112"/>
      <c r="AM59" s="112"/>
      <c r="AN59" s="112"/>
    </row>
    <row r="60" spans="1:40" x14ac:dyDescent="0.25">
      <c r="D60" s="46"/>
      <c r="E60" s="46"/>
      <c r="F60" s="46"/>
      <c r="G60" s="46"/>
      <c r="H60" s="46"/>
      <c r="I60" s="46"/>
      <c r="J60" s="46"/>
      <c r="K60" s="46"/>
      <c r="L60" s="46"/>
      <c r="M60" s="46"/>
      <c r="N60" s="46"/>
      <c r="O60" s="46"/>
      <c r="P60" s="46"/>
      <c r="Q60" s="46"/>
      <c r="R60" s="46"/>
      <c r="S60" s="112"/>
      <c r="T60" s="112"/>
      <c r="U60" s="112"/>
      <c r="V60" s="112"/>
      <c r="W60" s="112"/>
      <c r="X60" s="112"/>
      <c r="Y60" s="112"/>
      <c r="Z60" s="112"/>
      <c r="AA60" s="112"/>
      <c r="AB60" s="112"/>
      <c r="AC60" s="112"/>
      <c r="AD60" s="112"/>
      <c r="AE60" s="112"/>
      <c r="AF60" s="112"/>
      <c r="AG60" s="112"/>
      <c r="AH60" s="112"/>
      <c r="AI60" s="112"/>
      <c r="AJ60" s="112"/>
      <c r="AK60" s="112"/>
      <c r="AL60" s="112"/>
      <c r="AM60" s="112"/>
      <c r="AN60" s="112"/>
    </row>
    <row r="61" spans="1:40" ht="28.5" x14ac:dyDescent="0.65">
      <c r="A61" s="365" t="s">
        <v>232</v>
      </c>
      <c r="B61" s="365"/>
      <c r="C61" s="365"/>
      <c r="D61" s="46"/>
      <c r="E61" s="46"/>
      <c r="F61" s="46"/>
      <c r="G61" s="46"/>
      <c r="H61" s="46"/>
      <c r="I61" s="46"/>
      <c r="J61" s="46"/>
      <c r="K61" s="46"/>
      <c r="L61" s="46"/>
      <c r="M61" s="46"/>
      <c r="N61" s="46"/>
      <c r="O61" s="46"/>
      <c r="P61" s="46"/>
      <c r="Q61" s="46"/>
      <c r="R61" s="46"/>
      <c r="S61" s="112"/>
      <c r="T61" s="112"/>
      <c r="U61" s="112"/>
      <c r="V61" s="112"/>
      <c r="W61" s="112"/>
      <c r="X61" s="112"/>
      <c r="Y61" s="112"/>
      <c r="Z61" s="112"/>
      <c r="AA61" s="112"/>
      <c r="AB61" s="112"/>
      <c r="AC61" s="112"/>
      <c r="AD61" s="112"/>
      <c r="AE61" s="112"/>
      <c r="AF61" s="112"/>
      <c r="AG61" s="112"/>
      <c r="AH61" s="112"/>
      <c r="AI61" s="112"/>
      <c r="AJ61" s="112"/>
      <c r="AK61" s="112"/>
      <c r="AL61" s="112"/>
      <c r="AM61" s="112"/>
      <c r="AN61" s="112"/>
    </row>
    <row r="62" spans="1:40" x14ac:dyDescent="0.25">
      <c r="A62" t="s">
        <v>1044</v>
      </c>
      <c r="B62" s="86" t="s">
        <v>1045</v>
      </c>
      <c r="C62" t="str">
        <f>+CONCATENATE(A$61,B62)</f>
        <v>Melbourne2+0</v>
      </c>
      <c r="D62" s="46">
        <f>IF(+DropINTable!AB51=0,DropINTable!AC51,DropINTable!AB51)</f>
        <v>623.24009580084669</v>
      </c>
      <c r="E62" s="46">
        <f>IF(+DropINTable!AC51=0,DropINTable!AD51,DropINTable!AC51)</f>
        <v>623.24009580084669</v>
      </c>
      <c r="F62" s="46">
        <f>IF(+DropINTable!AD51=0,DropINTable!AE51,DropINTable!AD51)</f>
        <v>638.54553405493868</v>
      </c>
      <c r="G62" s="46">
        <f>IF(+DropINTable!AE51=0,DropINTable!AF51,DropINTable!AE51)</f>
        <v>664.34020272318276</v>
      </c>
      <c r="H62" s="46">
        <f>IF(+DropINTable!AF51=0,DropINTable!AG51,DropINTable!AF51)</f>
        <v>710.60771615197655</v>
      </c>
      <c r="I62" s="46">
        <f>IF(+DropINTable!AG51=0,DropINTable!AH51,DropINTable!AG51)</f>
        <v>772.14161799091823</v>
      </c>
      <c r="J62" s="46">
        <f>IF(+DropINTable!AH51=0,DropINTable!AI51,DropINTable!AH51)</f>
        <v>855.54302705580164</v>
      </c>
      <c r="K62" s="46">
        <f>IF(+DropINTable!AI51=0,DropINTable!AJ51,DropINTable!AI51)</f>
        <v>941.97445227197045</v>
      </c>
      <c r="L62" s="46">
        <f>IF(+DropINTable!AJ51=0,DropINTable!AK51,DropINTable!AJ51)</f>
        <v>1022.2345252867724</v>
      </c>
      <c r="M62" s="46">
        <f>IF(+DropINTable!AK51=0,DropINTable!AL51,DropINTable!AK51)</f>
        <v>1079.9836269281359</v>
      </c>
      <c r="N62" s="46">
        <f>IF(+DropINTable!AL51=0,DropINTable!AM51,DropINTable!AL51)</f>
        <v>1134.6705778238354</v>
      </c>
      <c r="O62" s="46">
        <f>IF(+DropINTable!AM51=0,DropINTable!AN51,DropINTable!AM51)</f>
        <v>1261.6274947944405</v>
      </c>
      <c r="P62" s="46">
        <f>IF(+DropINTable!AN51=0,DropINTable!AO51,DropINTable!AN51)</f>
        <v>1444.0489856698575</v>
      </c>
      <c r="Q62" s="46">
        <f>IF(+DropINTable!AO51=0,DropINTable!AP51,DropINTable!AO51)</f>
        <v>1451.8521624872023</v>
      </c>
      <c r="R62" s="46"/>
      <c r="S62" s="112"/>
      <c r="T62" s="112"/>
      <c r="U62" s="112"/>
      <c r="V62" s="112"/>
      <c r="W62" s="112"/>
      <c r="X62" s="112"/>
      <c r="Y62" s="112"/>
      <c r="Z62" s="112"/>
      <c r="AA62" s="112"/>
      <c r="AB62" s="112"/>
      <c r="AC62" s="112"/>
      <c r="AD62" s="112"/>
      <c r="AE62" s="112"/>
      <c r="AF62" s="112"/>
      <c r="AG62" s="112"/>
      <c r="AH62" s="112"/>
      <c r="AI62" s="112"/>
      <c r="AJ62" s="112"/>
      <c r="AK62" s="112"/>
      <c r="AL62" s="112"/>
      <c r="AM62" s="112"/>
      <c r="AN62" s="112"/>
    </row>
    <row r="63" spans="1:40" x14ac:dyDescent="0.25">
      <c r="A63" t="s">
        <v>1046</v>
      </c>
      <c r="B63" s="86" t="s">
        <v>1047</v>
      </c>
      <c r="C63" t="str">
        <f t="shared" ref="C63:C73" si="18">+CONCATENATE(A$61,B63)</f>
        <v>Melbourne2+1</v>
      </c>
      <c r="D63" s="46">
        <f t="shared" ref="D63:D64" si="19">+E63</f>
        <v>729.70471719647821</v>
      </c>
      <c r="E63" s="46">
        <f>IF(+DropINTable!AC52=0,DropINTable!AD52,DropINTable!AC52)</f>
        <v>729.70471719647821</v>
      </c>
      <c r="F63" s="46">
        <f>IF(+DropINTable!AD52=0,DropINTable!AE52,DropINTable!AD52)</f>
        <v>729.70471719647821</v>
      </c>
      <c r="G63" s="46">
        <f>IF(+DropINTable!AE52=0,DropINTable!AF52,DropINTable!AE52)</f>
        <v>755.66003412784983</v>
      </c>
      <c r="H63" s="46">
        <f>IF(+DropINTable!AF52=0,DropINTable!AG52,DropINTable!AF52)</f>
        <v>802.21569674792636</v>
      </c>
      <c r="I63" s="46">
        <f>IF(+DropINTable!AG52=0,DropINTable!AH52,DropINTable!AG52)</f>
        <v>864.13282686810783</v>
      </c>
      <c r="J63" s="46">
        <f>IF(+DropINTable!AH52=0,DropINTable!AI52,DropINTable!AH52)</f>
        <v>948.05365583087348</v>
      </c>
      <c r="K63" s="46">
        <f>IF(+DropINTable!AI52=0,DropINTable!AJ52,DropINTable!AI52)</f>
        <v>1035.0233708386909</v>
      </c>
      <c r="L63" s="46">
        <f>IF(+DropINTable!AJ52=0,DropINTable!AK52,DropINTable!AJ52)</f>
        <v>1115.7832985519051</v>
      </c>
      <c r="M63" s="46">
        <f>IF(+DropINTable!AK52=0,DropINTable!AL52,DropINTable!AK52)</f>
        <v>1173.8920574295141</v>
      </c>
      <c r="N63" s="46">
        <f>IF(+DropINTable!AL52=0,DropINTable!AM52,DropINTable!AL52)</f>
        <v>1228.9195968290044</v>
      </c>
      <c r="O63" s="46">
        <f>IF(+DropINTable!AM52=0,DropINTable!AN52,DropINTable!AM52)</f>
        <v>1356.6671913710391</v>
      </c>
      <c r="P63" s="46">
        <f>IF(+DropINTable!AN52=0,DropINTable!AO52,DropINTable!AN52)</f>
        <v>1540.224794453296</v>
      </c>
      <c r="Q63" s="46">
        <f>IF(+DropINTable!AO52=0,DropINTable!AP52,DropINTable!AO52)</f>
        <v>1548.0765686960808</v>
      </c>
      <c r="R63" s="46"/>
      <c r="S63" s="112"/>
      <c r="T63" s="112"/>
      <c r="U63" s="112"/>
      <c r="V63" s="112"/>
      <c r="W63" s="112"/>
      <c r="X63" s="112"/>
      <c r="Y63" s="112"/>
      <c r="Z63" s="112"/>
      <c r="AA63" s="112"/>
      <c r="AB63" s="112"/>
      <c r="AC63" s="112"/>
      <c r="AD63" s="112"/>
      <c r="AE63" s="112"/>
      <c r="AF63" s="112"/>
      <c r="AG63" s="112"/>
      <c r="AH63" s="112"/>
      <c r="AI63" s="112"/>
      <c r="AJ63" s="112"/>
      <c r="AK63" s="112"/>
      <c r="AL63" s="112"/>
      <c r="AM63" s="112"/>
      <c r="AN63" s="112"/>
    </row>
    <row r="64" spans="1:40" x14ac:dyDescent="0.25">
      <c r="A64" t="s">
        <v>1048</v>
      </c>
      <c r="B64" s="86" t="s">
        <v>1049</v>
      </c>
      <c r="C64" t="str">
        <f t="shared" si="18"/>
        <v>Melbourne2+2</v>
      </c>
      <c r="D64" s="46">
        <f t="shared" si="19"/>
        <v>808.91335392398457</v>
      </c>
      <c r="E64" s="46">
        <f>IF(+DropINTable!AC53=0,DropINTable!AD53,DropINTable!AC53)</f>
        <v>808.91335392398457</v>
      </c>
      <c r="F64" s="46">
        <f>IF(+DropINTable!AD53=0,DropINTable!AE53,DropINTable!AD53)</f>
        <v>808.91335392398457</v>
      </c>
      <c r="G64" s="46">
        <f>IF(+DropINTable!AE53=0,DropINTable!AF53,DropINTable!AE53)</f>
        <v>834.71366840354153</v>
      </c>
      <c r="H64" s="46">
        <f>IF(+DropINTable!AF53=0,DropINTable!AG53,DropINTable!AF53)</f>
        <v>880.99130879479412</v>
      </c>
      <c r="I64" s="46">
        <f>IF(+DropINTable!AG53=0,DropINTable!AH53,DropINTable!AG53)</f>
        <v>942.5386804387955</v>
      </c>
      <c r="J64" s="46">
        <f>IF(+DropINTable!AH53=0,DropINTable!AI53,DropINTable!AH53)</f>
        <v>1025.9583458483278</v>
      </c>
      <c r="K64" s="46">
        <f>IF(+DropINTable!AI53=0,DropINTable!AJ53,DropINTable!AI53)</f>
        <v>1112.4086878775204</v>
      </c>
      <c r="L64" s="46">
        <f>IF(+DropINTable!AJ53=0,DropINTable!AK53,DropINTable!AJ53)</f>
        <v>1192.6863308523607</v>
      </c>
      <c r="M64" s="46">
        <f>IF(+DropINTable!AK53=0,DropINTable!AL53,DropINTable!AK53)</f>
        <v>1250.4480729729689</v>
      </c>
      <c r="N64" s="46">
        <f>IF(+DropINTable!AL53=0,DropINTable!AM53,DropINTable!AL53)</f>
        <v>1305.1469936591604</v>
      </c>
      <c r="O64" s="46">
        <f>IF(+DropINTable!AM53=0,DropINTable!AN53,DropINTable!AM53)</f>
        <v>1432.1317018613729</v>
      </c>
      <c r="P64" s="46">
        <f>IF(+DropINTable!AN53=0,DropINTable!AO53,DropINTable!AN53)</f>
        <v>1614.5931205858226</v>
      </c>
      <c r="Q64" s="46">
        <f>IF(+DropINTable!AO53=0,DropINTable!AP53,DropINTable!AO53)</f>
        <v>1622.3980068420312</v>
      </c>
      <c r="R64" s="46"/>
      <c r="S64" s="112"/>
      <c r="T64" s="112"/>
      <c r="U64" s="112"/>
      <c r="V64" s="112"/>
      <c r="W64" s="112"/>
      <c r="X64" s="112"/>
      <c r="Y64" s="112"/>
      <c r="Z64" s="112"/>
      <c r="AA64" s="112"/>
      <c r="AB64" s="112"/>
      <c r="AC64" s="112"/>
      <c r="AD64" s="112"/>
      <c r="AE64" s="112"/>
      <c r="AF64" s="112"/>
      <c r="AG64" s="112"/>
      <c r="AH64" s="112"/>
      <c r="AI64" s="112"/>
      <c r="AJ64" s="112"/>
      <c r="AK64" s="112"/>
      <c r="AL64" s="112"/>
      <c r="AM64" s="112"/>
      <c r="AN64" s="112"/>
    </row>
    <row r="65" spans="1:40" x14ac:dyDescent="0.25">
      <c r="A65" t="s">
        <v>1050</v>
      </c>
      <c r="B65" s="86" t="s">
        <v>1051</v>
      </c>
      <c r="C65" t="str">
        <f t="shared" si="18"/>
        <v>Melbourne2+3</v>
      </c>
      <c r="D65" s="46">
        <f t="shared" ref="D65" si="20">+F65</f>
        <v>911.67279367909236</v>
      </c>
      <c r="E65" s="46">
        <f>+F65</f>
        <v>911.67279367909236</v>
      </c>
      <c r="F65" s="46">
        <f>IF(+DropINTable!AD54=0,DropINTable!AE54,DropINTable!AD54)</f>
        <v>911.67279367909236</v>
      </c>
      <c r="G65" s="46">
        <f>IF(+DropINTable!AE54=0,DropINTable!AF54,DropINTable!AE54)</f>
        <v>911.67279367909236</v>
      </c>
      <c r="H65" s="46">
        <f>IF(+DropINTable!AF54=0,DropINTable!AG54,DropINTable!AF54)</f>
        <v>957.91638068666225</v>
      </c>
      <c r="I65" s="46">
        <f>IF(+DropINTable!AG54=0,DropINTable!AH54,DropINTable!AG54)</f>
        <v>1019.4184599500509</v>
      </c>
      <c r="J65" s="46">
        <f>IF(+DropINTable!AH54=0,DropINTable!AI54,DropINTable!AH54)</f>
        <v>1102.7767395787685</v>
      </c>
      <c r="K65" s="46">
        <f>IF(+DropINTable!AI54=0,DropINTable!AJ54,DropINTable!AI54)</f>
        <v>1189.1634640521313</v>
      </c>
      <c r="L65" s="46">
        <f>IF(+DropINTable!AJ54=0,DropINTable!AK54,DropINTable!AJ54)</f>
        <v>1269.3820333798628</v>
      </c>
      <c r="M65" s="46">
        <f>IF(+DropINTable!AK54=0,DropINTable!AL54,DropINTable!AK54)</f>
        <v>1327.1012682212418</v>
      </c>
      <c r="N65" s="46">
        <f>IF(+DropINTable!AL54=0,DropINTable!AM54,DropINTable!AL54)</f>
        <v>1381.7599387828529</v>
      </c>
      <c r="O65" s="46">
        <f>IF(+DropINTable!AM54=0,DropINTable!AN54,DropINTable!AM54)</f>
        <v>1508.6511967470597</v>
      </c>
      <c r="P65" s="46">
        <f>IF(+DropINTable!AN54=0,DropINTable!AO54,DropINTable!AN54)</f>
        <v>1690.978351065191</v>
      </c>
      <c r="Q65" s="46">
        <f>IF(+DropINTable!AO54=0,DropINTable!AP54,DropINTable!AO54)</f>
        <v>1698.7774896575922</v>
      </c>
      <c r="R65" s="46"/>
      <c r="S65" s="112"/>
      <c r="T65" s="112"/>
      <c r="U65" s="112"/>
      <c r="V65" s="112"/>
      <c r="W65" s="112"/>
      <c r="X65" s="112"/>
      <c r="Y65" s="112"/>
      <c r="Z65" s="112"/>
      <c r="AA65" s="112"/>
      <c r="AB65" s="112"/>
      <c r="AC65" s="112"/>
      <c r="AD65" s="112"/>
      <c r="AE65" s="112"/>
      <c r="AF65" s="112"/>
      <c r="AG65" s="112"/>
      <c r="AH65" s="112"/>
      <c r="AI65" s="112"/>
      <c r="AJ65" s="112"/>
      <c r="AK65" s="112"/>
      <c r="AL65" s="112"/>
      <c r="AM65" s="112"/>
      <c r="AN65" s="112"/>
    </row>
    <row r="66" spans="1:40" x14ac:dyDescent="0.25">
      <c r="B66" s="86" t="s">
        <v>1052</v>
      </c>
      <c r="C66" t="str">
        <f t="shared" ref="C66:C68" si="21">+CONCATENATE(A$61,B66)</f>
        <v>Melbourne2+4</v>
      </c>
      <c r="D66" s="46">
        <f>+D65+Per_child_accounting!$AD$41</f>
        <v>1002.8319768206319</v>
      </c>
      <c r="E66" s="46">
        <f>+E65+Per_child_accounting!$AD$41</f>
        <v>1002.8319768206319</v>
      </c>
      <c r="F66" s="46">
        <f>+F65+Per_child_accounting!AD$41</f>
        <v>1002.8319768206319</v>
      </c>
      <c r="G66" s="46">
        <f>+G65+Per_child_accounting!AE$41</f>
        <v>1002.9926250837594</v>
      </c>
      <c r="H66" s="46">
        <f>+H65+Per_child_accounting!AF$41</f>
        <v>1049.5243612826121</v>
      </c>
      <c r="I66" s="46">
        <f>+I65+Per_child_accounting!AG$41</f>
        <v>1111.4096688272405</v>
      </c>
      <c r="J66" s="46">
        <f>+J65+Per_child_accounting!AH$41</f>
        <v>1195.2873683538403</v>
      </c>
      <c r="K66" s="46">
        <f>+K65+Per_child_accounting!AI$41</f>
        <v>1282.2123826188517</v>
      </c>
      <c r="L66" s="46">
        <f>+L65+Per_child_accounting!AJ$41</f>
        <v>1362.9308066449955</v>
      </c>
      <c r="M66" s="46">
        <f>+M65+Per_child_accounting!AK$41</f>
        <v>1421.00969872262</v>
      </c>
      <c r="N66" s="46">
        <f>+N65+Per_child_accounting!AL$41</f>
        <v>1476.0089577880219</v>
      </c>
      <c r="O66" s="46">
        <f>+O65+Per_child_accounting!AM$41</f>
        <v>1603.6908933236582</v>
      </c>
      <c r="P66" s="46">
        <f>+P65+Per_child_accounting!AN$41</f>
        <v>1787.1541598486294</v>
      </c>
      <c r="Q66" s="46">
        <f>+Q65+Per_child_accounting!AO$41</f>
        <v>1795.0018958664707</v>
      </c>
      <c r="R66" s="46"/>
      <c r="S66" s="112"/>
      <c r="T66" s="112"/>
      <c r="U66" s="112"/>
      <c r="V66" s="112"/>
      <c r="W66" s="112"/>
      <c r="X66" s="112"/>
      <c r="Y66" s="112"/>
      <c r="Z66" s="112"/>
      <c r="AA66" s="112"/>
      <c r="AB66" s="112"/>
      <c r="AC66" s="112"/>
      <c r="AD66" s="112"/>
      <c r="AE66" s="112"/>
      <c r="AF66" s="112"/>
      <c r="AG66" s="112"/>
      <c r="AH66" s="112"/>
      <c r="AI66" s="112"/>
      <c r="AJ66" s="112"/>
      <c r="AK66" s="112"/>
      <c r="AL66" s="112"/>
      <c r="AM66" s="112"/>
      <c r="AN66" s="112"/>
    </row>
    <row r="67" spans="1:40" x14ac:dyDescent="0.25">
      <c r="B67" s="86" t="s">
        <v>1053</v>
      </c>
      <c r="C67" t="str">
        <f t="shared" si="21"/>
        <v>Melbourne2+5</v>
      </c>
      <c r="D67" s="46">
        <f>+D66+Per_child_accounting!$AD$41</f>
        <v>1093.9911599621714</v>
      </c>
      <c r="E67" s="46">
        <f>+E66+Per_child_accounting!$AD$41</f>
        <v>1093.9911599621714</v>
      </c>
      <c r="F67" s="46">
        <f>+F66+Per_child_accounting!$AD$41</f>
        <v>1093.9911599621714</v>
      </c>
      <c r="G67" s="46">
        <f>+G66+Per_child_accounting!AE$41</f>
        <v>1094.3124564884265</v>
      </c>
      <c r="H67" s="46">
        <f>+H66+Per_child_accounting!AF$41</f>
        <v>1141.1323418785619</v>
      </c>
      <c r="I67" s="46">
        <f>+I66+Per_child_accounting!AG$41</f>
        <v>1203.4008777044301</v>
      </c>
      <c r="J67" s="46">
        <f>+J66+Per_child_accounting!AH$41</f>
        <v>1287.7979971289121</v>
      </c>
      <c r="K67" s="46">
        <f>+K66+Per_child_accounting!AI$41</f>
        <v>1375.2613011855722</v>
      </c>
      <c r="L67" s="46">
        <f>+L66+Per_child_accounting!AJ$41</f>
        <v>1456.4795799101282</v>
      </c>
      <c r="M67" s="46">
        <f>+M66+Per_child_accounting!AK$41</f>
        <v>1514.9181292239982</v>
      </c>
      <c r="N67" s="46">
        <f>+N66+Per_child_accounting!AL$41</f>
        <v>1570.2579767931909</v>
      </c>
      <c r="O67" s="46">
        <f>+O66+Per_child_accounting!AM$41</f>
        <v>1698.7305899002567</v>
      </c>
      <c r="P67" s="46">
        <f>+P66+Per_child_accounting!AN$41</f>
        <v>1883.3299686320679</v>
      </c>
      <c r="Q67" s="46">
        <f>+Q66+Per_child_accounting!AO$41</f>
        <v>1891.2263020753492</v>
      </c>
      <c r="R67" s="46"/>
      <c r="S67" s="112"/>
      <c r="T67" s="112"/>
      <c r="U67" s="112"/>
      <c r="V67" s="112"/>
      <c r="W67" s="112"/>
      <c r="X67" s="112"/>
      <c r="Y67" s="112"/>
      <c r="Z67" s="112"/>
      <c r="AA67" s="112"/>
      <c r="AB67" s="112"/>
      <c r="AC67" s="112"/>
      <c r="AD67" s="112"/>
      <c r="AE67" s="112"/>
      <c r="AF67" s="112"/>
      <c r="AG67" s="112"/>
      <c r="AH67" s="112"/>
      <c r="AI67" s="112"/>
      <c r="AJ67" s="112"/>
      <c r="AK67" s="112"/>
      <c r="AL67" s="112"/>
      <c r="AM67" s="112"/>
      <c r="AN67" s="112"/>
    </row>
    <row r="68" spans="1:40" x14ac:dyDescent="0.25">
      <c r="B68" s="86" t="s">
        <v>1054</v>
      </c>
      <c r="C68" t="str">
        <f t="shared" si="21"/>
        <v>Melbourne2+6</v>
      </c>
      <c r="D68" s="46">
        <f>+D67+Per_child_accounting!$AD$41</f>
        <v>1185.1503431037108</v>
      </c>
      <c r="E68" s="46">
        <f>+E67+Per_child_accounting!$AD$41</f>
        <v>1185.1503431037108</v>
      </c>
      <c r="F68" s="46">
        <f>+F67+Per_child_accounting!$AD$41</f>
        <v>1185.1503431037108</v>
      </c>
      <c r="G68" s="46">
        <f>+G67+Per_child_accounting!AE$41</f>
        <v>1185.6322878930937</v>
      </c>
      <c r="H68" s="46">
        <f>+H67+Per_child_accounting!AF$41</f>
        <v>1232.7403224745117</v>
      </c>
      <c r="I68" s="46">
        <f>+I67+Per_child_accounting!AG$41</f>
        <v>1295.3920865816197</v>
      </c>
      <c r="J68" s="46">
        <f>+J67+Per_child_accounting!AH$41</f>
        <v>1380.308625903984</v>
      </c>
      <c r="K68" s="46">
        <f>+K67+Per_child_accounting!AI$41</f>
        <v>1468.3102197522926</v>
      </c>
      <c r="L68" s="46">
        <f>+L67+Per_child_accounting!AJ$41</f>
        <v>1550.0283531752609</v>
      </c>
      <c r="M68" s="46">
        <f>+M67+Per_child_accounting!AK$41</f>
        <v>1608.8265597253765</v>
      </c>
      <c r="N68" s="46">
        <f>+N67+Per_child_accounting!AL$41</f>
        <v>1664.5069957983599</v>
      </c>
      <c r="O68" s="46">
        <f>+O67+Per_child_accounting!AM$41</f>
        <v>1793.7702864768553</v>
      </c>
      <c r="P68" s="46">
        <f>+P67+Per_child_accounting!AN$41</f>
        <v>1979.5057774155064</v>
      </c>
      <c r="Q68" s="46">
        <f>+Q67+Per_child_accounting!AO$41</f>
        <v>1987.4507082842276</v>
      </c>
      <c r="R68" s="46"/>
      <c r="S68" s="112"/>
      <c r="T68" s="112"/>
      <c r="U68" s="112"/>
      <c r="V68" s="112"/>
      <c r="W68" s="112"/>
      <c r="X68" s="112"/>
      <c r="Y68" s="112"/>
      <c r="Z68" s="112"/>
      <c r="AA68" s="112"/>
      <c r="AB68" s="112"/>
      <c r="AC68" s="112"/>
      <c r="AD68" s="112"/>
      <c r="AE68" s="112"/>
      <c r="AF68" s="112"/>
      <c r="AG68" s="112"/>
      <c r="AH68" s="112"/>
      <c r="AI68" s="112"/>
      <c r="AJ68" s="112"/>
      <c r="AK68" s="112"/>
      <c r="AL68" s="112"/>
      <c r="AM68" s="112"/>
      <c r="AN68" s="112"/>
    </row>
    <row r="69" spans="1:40" x14ac:dyDescent="0.25">
      <c r="B69" s="86"/>
      <c r="D69" s="46"/>
      <c r="E69" s="46"/>
      <c r="F69" s="46"/>
      <c r="G69" s="46"/>
      <c r="H69" s="46"/>
      <c r="I69" s="46"/>
      <c r="J69" s="46"/>
      <c r="K69" s="46"/>
      <c r="L69" s="46"/>
      <c r="M69" s="46"/>
      <c r="N69" s="46"/>
      <c r="O69" s="46"/>
      <c r="P69" s="46"/>
      <c r="Q69" s="46"/>
      <c r="R69" s="46"/>
      <c r="S69" s="112"/>
      <c r="T69" s="112"/>
      <c r="U69" s="112"/>
      <c r="V69" s="112"/>
      <c r="W69" s="112"/>
      <c r="X69" s="112"/>
      <c r="Y69" s="112"/>
      <c r="Z69" s="112"/>
      <c r="AA69" s="112"/>
      <c r="AB69" s="112"/>
      <c r="AC69" s="112"/>
      <c r="AD69" s="112"/>
      <c r="AE69" s="112"/>
      <c r="AF69" s="112"/>
      <c r="AG69" s="112"/>
      <c r="AH69" s="112"/>
      <c r="AI69" s="112"/>
      <c r="AJ69" s="112"/>
      <c r="AK69" s="112"/>
      <c r="AL69" s="112"/>
      <c r="AM69" s="112"/>
      <c r="AN69" s="112"/>
    </row>
    <row r="70" spans="1:40" x14ac:dyDescent="0.25">
      <c r="A70" t="s">
        <v>1055</v>
      </c>
      <c r="B70" s="86" t="s">
        <v>1056</v>
      </c>
      <c r="C70" t="str">
        <f t="shared" si="18"/>
        <v>Melbourne1+0</v>
      </c>
      <c r="D70" s="46">
        <f>IF(+DropINTable!AB56=0,DropINTable!AC56,DropINTable!AB56)</f>
        <v>323.8402597870824</v>
      </c>
      <c r="E70" s="46">
        <f>IF(+DropINTable!AC56=0,DropINTable!AD56,DropINTable!AC56)</f>
        <v>341.64470298375278</v>
      </c>
      <c r="F70" s="46">
        <f>IF(+DropINTable!AD56=0,DropINTable!AE56,DropINTable!AD56)</f>
        <v>356.9232146292785</v>
      </c>
      <c r="G70" s="46">
        <f>IF(+DropINTable!AE56=0,DropINTable!AF56,DropINTable!AE56)</f>
        <v>382.67250267037304</v>
      </c>
      <c r="H70" s="46">
        <f>IF(+DropINTable!AF56=0,DropINTable!AG56,DropINTable!AF56)</f>
        <v>428.85861858506485</v>
      </c>
      <c r="I70" s="46">
        <f>IF(+DropINTable!AG56=0,DropINTable!AH56,DropINTable!AG56)</f>
        <v>490.28426329513246</v>
      </c>
      <c r="J70" s="46">
        <f>IF(+DropINTable!AH56=0,DropINTable!AI56,DropINTable!AH56)</f>
        <v>573.53894450874554</v>
      </c>
      <c r="K70" s="46">
        <f>IF(+DropINTable!AI56=0,DropINTable!AJ56,DropINTable!AI56)</f>
        <v>659.81831095525354</v>
      </c>
      <c r="L70" s="46">
        <f>IF(+DropINTable!AJ56=0,DropINTable!AK56,DropINTable!AJ56)</f>
        <v>739.93718427842589</v>
      </c>
      <c r="M70" s="46">
        <f>IF(+DropINTable!AK56=0,DropINTable!AL56,DropINTable!AK56)</f>
        <v>797.58468801401898</v>
      </c>
      <c r="N70" s="46">
        <f>IF(+DropINTable!AL56=0,DropINTable!AM56,DropINTable!AL56)</f>
        <v>852.17542786989463</v>
      </c>
      <c r="O70" s="46">
        <f>IF(+DropINTable!AM56=0,DropINTable!AN56,DropINTable!AM56)</f>
        <v>978.90898976476149</v>
      </c>
      <c r="P70" s="46">
        <f>IF(+DropINTable!AN56=0,DropINTable!AO56,DropINTable!AN56)</f>
        <v>1161.0095473165943</v>
      </c>
      <c r="Q70" s="46">
        <f>IF(+DropINTable!AO56=0,DropINTable!AP56,DropINTable!AO56)</f>
        <v>1168.7989954923166</v>
      </c>
      <c r="R70" s="46"/>
      <c r="S70" s="112"/>
      <c r="T70" s="112"/>
      <c r="U70" s="112"/>
      <c r="V70" s="112"/>
      <c r="W70" s="112"/>
      <c r="X70" s="112"/>
      <c r="Y70" s="112"/>
      <c r="Z70" s="112"/>
      <c r="AA70" s="112"/>
      <c r="AB70" s="112"/>
      <c r="AC70" s="112"/>
      <c r="AD70" s="112"/>
      <c r="AE70" s="112"/>
      <c r="AF70" s="112"/>
      <c r="AG70" s="112"/>
      <c r="AH70" s="112"/>
      <c r="AI70" s="112"/>
      <c r="AJ70" s="112"/>
      <c r="AK70" s="112"/>
      <c r="AL70" s="112"/>
      <c r="AM70" s="112"/>
      <c r="AN70" s="112"/>
    </row>
    <row r="71" spans="1:40" x14ac:dyDescent="0.25">
      <c r="A71" t="s">
        <v>1057</v>
      </c>
      <c r="B71" s="86" t="s">
        <v>1058</v>
      </c>
      <c r="C71" t="str">
        <f t="shared" si="18"/>
        <v>Melbourne1+1</v>
      </c>
      <c r="D71" s="46">
        <f>IF(+DropINTable!AB57=0,DropINTable!AC57,DropINTable!AB57)</f>
        <v>456.40412822682856</v>
      </c>
      <c r="E71" s="46">
        <f>IF(+DropINTable!AC57=0,DropINTable!AD57,DropINTable!AC57)</f>
        <v>456.40412822682856</v>
      </c>
      <c r="F71" s="46">
        <f>IF(+DropINTable!AD57=0,DropINTable!AE57,DropINTable!AD57)</f>
        <v>471.91611202206536</v>
      </c>
      <c r="G71" s="46">
        <f>IF(+DropINTable!AE57=0,DropINTable!AF57,DropINTable!AE57)</f>
        <v>498.0588776383463</v>
      </c>
      <c r="H71" s="46">
        <f>IF(+DropINTable!AF57=0,DropINTable!AG57,DropINTable!AF57)</f>
        <v>544.95076382169998</v>
      </c>
      <c r="I71" s="46">
        <f>IF(+DropINTable!AG57=0,DropINTable!AH57,DropINTable!AG57)</f>
        <v>607.31505835042219</v>
      </c>
      <c r="J71" s="46">
        <f>IF(+DropINTable!AH57=0,DropINTable!AI57,DropINTable!AH57)</f>
        <v>691.84196114364602</v>
      </c>
      <c r="K71" s="46">
        <f>IF(+DropINTable!AI57=0,DropINTable!AJ57,DropINTable!AI57)</f>
        <v>779.43976783575306</v>
      </c>
      <c r="L71" s="46">
        <f>IF(+DropINTable!AJ57=0,DropINTable!AK57,DropINTable!AJ57)</f>
        <v>860.78294359691517</v>
      </c>
      <c r="M71" s="46">
        <f>IF(+DropINTable!AK57=0,DropINTable!AL57,DropINTable!AK57)</f>
        <v>919.31136326891692</v>
      </c>
      <c r="N71" s="46">
        <f>IF(+DropINTable!AL57=0,DropINTable!AM57,DropINTable!AL57)</f>
        <v>974.73630775745164</v>
      </c>
      <c r="O71" s="46">
        <f>IF(+DropINTable!AM57=0,DropINTable!AN57,DropINTable!AM57)</f>
        <v>1103.4064946651347</v>
      </c>
      <c r="P71" s="46">
        <f>IF(+DropINTable!AN57=0,DropINTable!AO57,DropINTable!AN57)</f>
        <v>1288.2897414597003</v>
      </c>
      <c r="Q71" s="46">
        <f>IF(+DropINTable!AO57=0,DropINTable!AP57,DropINTable!AO57)</f>
        <v>1296.1982209807461</v>
      </c>
      <c r="R71" s="46"/>
      <c r="S71" s="112"/>
      <c r="T71" s="112"/>
      <c r="U71" s="112"/>
      <c r="V71" s="112"/>
      <c r="W71" s="112"/>
      <c r="X71" s="112"/>
      <c r="Y71" s="112"/>
      <c r="Z71" s="112"/>
      <c r="AA71" s="112"/>
      <c r="AB71" s="112"/>
      <c r="AC71" s="112"/>
      <c r="AD71" s="112"/>
      <c r="AE71" s="112"/>
      <c r="AF71" s="112"/>
      <c r="AG71" s="112"/>
      <c r="AH71" s="112"/>
      <c r="AI71" s="112"/>
      <c r="AJ71" s="112"/>
      <c r="AK71" s="112"/>
      <c r="AL71" s="112"/>
      <c r="AM71" s="112"/>
      <c r="AN71" s="112"/>
    </row>
    <row r="72" spans="1:40" x14ac:dyDescent="0.25">
      <c r="A72" t="s">
        <v>1059</v>
      </c>
      <c r="B72" s="86" t="s">
        <v>1060</v>
      </c>
      <c r="C72" t="str">
        <f t="shared" si="18"/>
        <v>Melbourne1+2</v>
      </c>
      <c r="D72" s="46">
        <f>IF(+DropINTable!AB58=0,DropINTable!AC58,DropINTable!AB58)</f>
        <v>565.28444650695951</v>
      </c>
      <c r="E72" s="46">
        <f>IF(+DropINTable!AC58=0,DropINTable!AD58,DropINTable!AC58)</f>
        <v>565.28444650695951</v>
      </c>
      <c r="F72" s="46">
        <f>IF(+DropINTable!AD58=0,DropINTable!AE58,DropINTable!AD58)</f>
        <v>580.6159072291407</v>
      </c>
      <c r="G72" s="46">
        <f>IF(+DropINTable!AE58=0,DropINTable!AF58,DropINTable!AE58)</f>
        <v>606.45443144112164</v>
      </c>
      <c r="H72" s="46">
        <f>IF(+DropINTable!AF58=0,DropINTable!AG58,DropINTable!AF58)</f>
        <v>652.80061026666078</v>
      </c>
      <c r="I72" s="46">
        <f>IF(+DropINTable!AG58=0,DropINTable!AH58,DropINTable!AG58)</f>
        <v>714.43913168954043</v>
      </c>
      <c r="J72" s="46">
        <f>IF(+DropINTable!AH58=0,DropINTable!AI58,DropINTable!AH58)</f>
        <v>797.98234035784606</v>
      </c>
      <c r="K72" s="46">
        <f>IF(+DropINTable!AI58=0,DropINTable!AJ58,DropINTable!AI58)</f>
        <v>884.5607197830002</v>
      </c>
      <c r="L72" s="46">
        <f>IF(+DropINTable!AJ58=0,DropINTable!AK58,DropINTable!AJ58)</f>
        <v>964.95725283506556</v>
      </c>
      <c r="M72" s="46">
        <f>IF(+DropINTable!AK58=0,DropINTable!AL58,DropINTable!AK58)</f>
        <v>1022.8045392835161</v>
      </c>
      <c r="N72" s="46">
        <f>IF(+DropINTable!AL58=0,DropINTable!AM58,DropINTable!AL58)</f>
        <v>1077.5844696624661</v>
      </c>
      <c r="O72" s="46">
        <f>IF(+DropINTable!AM58=0,DropINTable!AN58,DropINTable!AM58)</f>
        <v>1204.7572406567431</v>
      </c>
      <c r="P72" s="46">
        <f>IF(+DropINTable!AN58=0,DropINTable!AO58,DropINTable!AN58)</f>
        <v>1387.4888854296073</v>
      </c>
      <c r="Q72" s="46">
        <f>IF(+DropINTable!AO58=0,DropINTable!AP58,DropINTable!AO58)</f>
        <v>1395.3053306025665</v>
      </c>
      <c r="R72" s="46"/>
      <c r="S72" s="112"/>
      <c r="T72" s="112"/>
      <c r="U72" s="112"/>
      <c r="V72" s="112"/>
      <c r="W72" s="112"/>
      <c r="X72" s="112"/>
      <c r="Y72" s="112"/>
      <c r="Z72" s="112"/>
      <c r="AA72" s="112"/>
      <c r="AB72" s="112"/>
      <c r="AC72" s="112"/>
      <c r="AD72" s="112"/>
      <c r="AE72" s="112"/>
      <c r="AF72" s="112"/>
      <c r="AG72" s="112"/>
      <c r="AH72" s="112"/>
      <c r="AI72" s="112"/>
      <c r="AJ72" s="112"/>
      <c r="AK72" s="112"/>
      <c r="AL72" s="112"/>
      <c r="AM72" s="112"/>
      <c r="AN72" s="112"/>
    </row>
    <row r="73" spans="1:40" x14ac:dyDescent="0.25">
      <c r="A73" t="s">
        <v>1061</v>
      </c>
      <c r="B73" s="86" t="s">
        <v>1062</v>
      </c>
      <c r="C73" t="str">
        <f t="shared" si="18"/>
        <v>Melbourne1+3</v>
      </c>
      <c r="D73" s="46">
        <f t="shared" ref="D73" si="22">+E73</f>
        <v>689.31570243621604</v>
      </c>
      <c r="E73" s="46">
        <f>IF(+DropINTable!AC59=0,DropINTable!AD59,DropINTable!AC59)</f>
        <v>689.31570243621604</v>
      </c>
      <c r="F73" s="46">
        <f>IF(+DropINTable!AD59=0,DropINTable!AE59,DropINTable!AD59)</f>
        <v>689.31570243621604</v>
      </c>
      <c r="G73" s="46">
        <f>IF(+DropINTable!AE59=0,DropINTable!AF59,DropINTable!AE59)</f>
        <v>714.84998524389698</v>
      </c>
      <c r="H73" s="46">
        <f>IF(+DropINTable!AF59=0,DropINTable!AG59,DropINTable!AF59)</f>
        <v>760.65045671162159</v>
      </c>
      <c r="I73" s="46">
        <f>IF(+DropINTable!AG59=0,DropINTable!AH59,DropINTable!AG59)</f>
        <v>821.56320502865867</v>
      </c>
      <c r="J73" s="46">
        <f>IF(+DropINTable!AH59=0,DropINTable!AI59,DropINTable!AH59)</f>
        <v>904.12271957204609</v>
      </c>
      <c r="K73" s="46">
        <f>IF(+DropINTable!AI59=0,DropINTable!AJ59,DropINTable!AI59)</f>
        <v>989.68167173024733</v>
      </c>
      <c r="L73" s="46">
        <f>IF(+DropINTable!AJ59=0,DropINTable!AK59,DropINTable!AJ59)</f>
        <v>1069.1315620732159</v>
      </c>
      <c r="M73" s="46">
        <f>IF(+DropINTable!AK59=0,DropINTable!AL59,DropINTable!AK59)</f>
        <v>1126.2977152981152</v>
      </c>
      <c r="N73" s="46">
        <f>IF(+DropINTable!AL59=0,DropINTable!AM59,DropINTable!AL59)</f>
        <v>1180.4326315674805</v>
      </c>
      <c r="O73" s="46">
        <f>IF(+DropINTable!AM59=0,DropINTable!AN59,DropINTable!AM59)</f>
        <v>1306.1079866483515</v>
      </c>
      <c r="P73" s="46">
        <f>IF(+DropINTable!AN59=0,DropINTable!AO59,DropINTable!AN59)</f>
        <v>1486.6880293995143</v>
      </c>
      <c r="Q73" s="46">
        <f>IF(+DropINTable!AO59=0,DropINTable!AP59,DropINTable!AO59)</f>
        <v>1494.412440224387</v>
      </c>
      <c r="R73" s="46"/>
      <c r="S73" s="112"/>
      <c r="T73" s="112"/>
      <c r="U73" s="112"/>
      <c r="V73" s="112"/>
      <c r="W73" s="112"/>
      <c r="X73" s="112"/>
      <c r="Y73" s="112"/>
      <c r="Z73" s="112"/>
      <c r="AA73" s="112"/>
      <c r="AB73" s="112"/>
      <c r="AC73" s="112"/>
      <c r="AD73" s="112"/>
      <c r="AE73" s="112"/>
      <c r="AF73" s="112"/>
      <c r="AG73" s="112"/>
      <c r="AH73" s="112"/>
      <c r="AI73" s="112"/>
      <c r="AJ73" s="112"/>
      <c r="AK73" s="112"/>
      <c r="AL73" s="112"/>
      <c r="AM73" s="112"/>
      <c r="AN73" s="112"/>
    </row>
    <row r="74" spans="1:40" x14ac:dyDescent="0.25">
      <c r="B74" s="86" t="s">
        <v>1063</v>
      </c>
      <c r="C74" t="str">
        <f t="shared" ref="C74:C76" si="23">+CONCATENATE(A$61,B74)</f>
        <v>Melbourne1+4</v>
      </c>
      <c r="D74" s="46">
        <f>+D73+Per_child_accounting!AC$44</f>
        <v>804.07512767929188</v>
      </c>
      <c r="E74" s="46">
        <f>+E73+Per_child_accounting!AC$44</f>
        <v>804.07512767929188</v>
      </c>
      <c r="F74" s="46">
        <f>+F73+Per_child_accounting!AD$44</f>
        <v>804.3085998290029</v>
      </c>
      <c r="G74" s="46">
        <f>+G73+Per_child_accounting!AE$44</f>
        <v>830.23636021187031</v>
      </c>
      <c r="H74" s="46">
        <f>+H73+Per_child_accounting!AF$44</f>
        <v>876.74260194825672</v>
      </c>
      <c r="I74" s="46">
        <f>+I73+Per_child_accounting!AG$44</f>
        <v>938.59400008394846</v>
      </c>
      <c r="J74" s="46">
        <f>+J73+Per_child_accounting!AH$44</f>
        <v>1022.4257362069466</v>
      </c>
      <c r="K74" s="46">
        <f>+K73+Per_child_accounting!AI$44</f>
        <v>1109.3031286107469</v>
      </c>
      <c r="L74" s="46">
        <f>+L73+Per_child_accounting!AJ$44</f>
        <v>1189.9773213917051</v>
      </c>
      <c r="M74" s="46">
        <f>+M73+Per_child_accounting!AK$44</f>
        <v>1248.0243905530133</v>
      </c>
      <c r="N74" s="46">
        <f>+N73+Per_child_accounting!AL$44</f>
        <v>1302.9935114550376</v>
      </c>
      <c r="O74" s="46">
        <f>+O73+Per_child_accounting!AM$44</f>
        <v>1430.6054915487248</v>
      </c>
      <c r="P74" s="46">
        <f>+P73+Per_child_accounting!AN$44</f>
        <v>1613.9682235426203</v>
      </c>
      <c r="Q74" s="46">
        <f>+Q73+Per_child_accounting!AO$44</f>
        <v>1621.8116657128164</v>
      </c>
      <c r="R74" s="46"/>
      <c r="S74" s="112"/>
      <c r="T74" s="112"/>
      <c r="U74" s="112"/>
      <c r="V74" s="112"/>
      <c r="W74" s="112"/>
      <c r="X74" s="112"/>
      <c r="Y74" s="112"/>
      <c r="Z74" s="112"/>
      <c r="AA74" s="112"/>
      <c r="AB74" s="112"/>
      <c r="AC74" s="112"/>
      <c r="AD74" s="112"/>
      <c r="AE74" s="112"/>
      <c r="AF74" s="112"/>
      <c r="AG74" s="112"/>
      <c r="AH74" s="112"/>
      <c r="AI74" s="112"/>
      <c r="AJ74" s="112"/>
      <c r="AK74" s="112"/>
      <c r="AL74" s="112"/>
      <c r="AM74" s="112"/>
      <c r="AN74" s="112"/>
    </row>
    <row r="75" spans="1:40" x14ac:dyDescent="0.25">
      <c r="B75" s="86" t="s">
        <v>1064</v>
      </c>
      <c r="C75" t="str">
        <f t="shared" si="23"/>
        <v>Melbourne1+5</v>
      </c>
      <c r="D75" s="46">
        <f>+D74+Per_child_accounting!AC$44</f>
        <v>918.83455292236772</v>
      </c>
      <c r="E75" s="46">
        <f>+E74+Per_child_accounting!AC$44</f>
        <v>918.83455292236772</v>
      </c>
      <c r="F75" s="46">
        <f>+F74+Per_child_accounting!AD$44</f>
        <v>919.30149722178976</v>
      </c>
      <c r="G75" s="46">
        <f>+G74+Per_child_accounting!AE$44</f>
        <v>945.62273517984363</v>
      </c>
      <c r="H75" s="46">
        <f>+H74+Per_child_accounting!AF$44</f>
        <v>992.83474718489185</v>
      </c>
      <c r="I75" s="46">
        <f>+I74+Per_child_accounting!AG$44</f>
        <v>1055.6247951392381</v>
      </c>
      <c r="J75" s="46">
        <f>+J74+Per_child_accounting!AH$44</f>
        <v>1140.7287528418469</v>
      </c>
      <c r="K75" s="46">
        <f>+K74+Per_child_accounting!AI$44</f>
        <v>1228.9245854912465</v>
      </c>
      <c r="L75" s="46">
        <f>+L74+Per_child_accounting!AJ$44</f>
        <v>1310.8230807101945</v>
      </c>
      <c r="M75" s="46">
        <f>+M74+Per_child_accounting!AK$44</f>
        <v>1369.7510658079113</v>
      </c>
      <c r="N75" s="46">
        <f>+N74+Per_child_accounting!AL$44</f>
        <v>1425.5543913425945</v>
      </c>
      <c r="O75" s="46">
        <f>+O74+Per_child_accounting!AM$44</f>
        <v>1555.1029964490981</v>
      </c>
      <c r="P75" s="46">
        <f>+P74+Per_child_accounting!AN$44</f>
        <v>1741.2484176857263</v>
      </c>
      <c r="Q75" s="46">
        <f>+Q74+Per_child_accounting!AO$44</f>
        <v>1749.2108912012459</v>
      </c>
      <c r="R75" s="46"/>
      <c r="S75" s="112"/>
      <c r="T75" s="112"/>
      <c r="U75" s="112"/>
      <c r="V75" s="112"/>
      <c r="W75" s="112"/>
      <c r="X75" s="112"/>
      <c r="Y75" s="112"/>
      <c r="Z75" s="112"/>
      <c r="AA75" s="112"/>
      <c r="AB75" s="112"/>
      <c r="AC75" s="112"/>
      <c r="AD75" s="112"/>
      <c r="AE75" s="112"/>
      <c r="AF75" s="112"/>
      <c r="AG75" s="112"/>
      <c r="AH75" s="112"/>
      <c r="AI75" s="112"/>
      <c r="AJ75" s="112"/>
      <c r="AK75" s="112"/>
      <c r="AL75" s="112"/>
      <c r="AM75" s="112"/>
      <c r="AN75" s="112"/>
    </row>
    <row r="76" spans="1:40" x14ac:dyDescent="0.25">
      <c r="B76" s="86" t="s">
        <v>1065</v>
      </c>
      <c r="C76" t="str">
        <f t="shared" si="23"/>
        <v>Melbourne1+6</v>
      </c>
      <c r="D76" s="46">
        <f>+D75+Per_child_accounting!AC$44</f>
        <v>1033.5939781654436</v>
      </c>
      <c r="E76" s="46">
        <f>+E75+Per_child_accounting!AC$44</f>
        <v>1033.5939781654436</v>
      </c>
      <c r="F76" s="46">
        <f>+F75+Per_child_accounting!AD$44</f>
        <v>1034.2943946145765</v>
      </c>
      <c r="G76" s="46">
        <f>+G75+Per_child_accounting!AE$44</f>
        <v>1061.009110147817</v>
      </c>
      <c r="H76" s="46">
        <f>+H75+Per_child_accounting!AF$44</f>
        <v>1108.9268924215271</v>
      </c>
      <c r="I76" s="46">
        <f>+I75+Per_child_accounting!AG$44</f>
        <v>1172.6555901945278</v>
      </c>
      <c r="J76" s="46">
        <f>+J75+Per_child_accounting!AH$44</f>
        <v>1259.0317694767473</v>
      </c>
      <c r="K76" s="46">
        <f>+K75+Per_child_accounting!AI$44</f>
        <v>1348.5460423717459</v>
      </c>
      <c r="L76" s="46">
        <f>+L75+Per_child_accounting!AJ$44</f>
        <v>1431.6688400286839</v>
      </c>
      <c r="M76" s="46">
        <f>+M75+Per_child_accounting!AK$44</f>
        <v>1491.4777410628094</v>
      </c>
      <c r="N76" s="46">
        <f>+N75+Per_child_accounting!AL$44</f>
        <v>1548.1152712301514</v>
      </c>
      <c r="O76" s="46">
        <f>+O75+Per_child_accounting!AM$44</f>
        <v>1679.6005013494714</v>
      </c>
      <c r="P76" s="46">
        <f>+P75+Per_child_accounting!AN$44</f>
        <v>1868.5286118288323</v>
      </c>
      <c r="Q76" s="46">
        <f>+Q75+Per_child_accounting!AO$44</f>
        <v>1876.6101166896754</v>
      </c>
      <c r="R76" s="46"/>
      <c r="S76" s="112"/>
      <c r="T76" s="112"/>
      <c r="U76" s="112"/>
      <c r="V76" s="112"/>
      <c r="W76" s="112"/>
      <c r="X76" s="112"/>
      <c r="Y76" s="112"/>
      <c r="Z76" s="112"/>
      <c r="AA76" s="112"/>
      <c r="AB76" s="112"/>
      <c r="AC76" s="112"/>
      <c r="AD76" s="112"/>
      <c r="AE76" s="112"/>
      <c r="AF76" s="112"/>
      <c r="AG76" s="112"/>
      <c r="AH76" s="112"/>
      <c r="AI76" s="112"/>
      <c r="AJ76" s="112"/>
      <c r="AK76" s="112"/>
      <c r="AL76" s="112"/>
      <c r="AM76" s="112"/>
      <c r="AN76" s="112"/>
    </row>
    <row r="77" spans="1:40" x14ac:dyDescent="0.25">
      <c r="D77" s="46"/>
      <c r="E77" s="46"/>
      <c r="F77" s="46"/>
      <c r="G77" s="46"/>
      <c r="H77" s="46"/>
      <c r="I77" s="46"/>
      <c r="J77" s="46"/>
      <c r="K77" s="46"/>
      <c r="L77" s="46"/>
      <c r="M77" s="46"/>
      <c r="N77" s="46"/>
      <c r="O77" s="46"/>
      <c r="P77" s="46"/>
      <c r="Q77" s="46"/>
      <c r="R77" s="46"/>
      <c r="S77" s="112"/>
      <c r="T77" s="112"/>
      <c r="U77" s="112"/>
      <c r="V77" s="112"/>
      <c r="W77" s="112"/>
      <c r="X77" s="112"/>
      <c r="Y77" s="112"/>
      <c r="Z77" s="112"/>
      <c r="AA77" s="112"/>
      <c r="AB77" s="112"/>
      <c r="AC77" s="112"/>
      <c r="AD77" s="112"/>
      <c r="AE77" s="112"/>
      <c r="AF77" s="112"/>
      <c r="AG77" s="112"/>
      <c r="AH77" s="112"/>
      <c r="AI77" s="112"/>
      <c r="AJ77" s="112"/>
      <c r="AK77" s="112"/>
      <c r="AL77" s="112"/>
      <c r="AM77" s="112"/>
      <c r="AN77" s="112"/>
    </row>
    <row r="78" spans="1:40" ht="28.5" x14ac:dyDescent="0.65">
      <c r="A78" s="365" t="s">
        <v>239</v>
      </c>
      <c r="B78" s="365"/>
      <c r="C78" s="365"/>
      <c r="D78" s="46"/>
      <c r="E78" s="46"/>
      <c r="F78" s="46"/>
      <c r="G78" s="46"/>
      <c r="H78" s="46"/>
      <c r="I78" s="46"/>
      <c r="J78" s="46"/>
      <c r="K78" s="46"/>
      <c r="L78" s="46"/>
      <c r="M78" s="46"/>
      <c r="N78" s="46"/>
      <c r="O78" s="46"/>
      <c r="P78" s="46"/>
      <c r="Q78" s="46"/>
      <c r="R78" s="46"/>
      <c r="S78" s="112"/>
      <c r="T78" s="112"/>
      <c r="U78" s="112"/>
      <c r="V78" s="112"/>
      <c r="W78" s="112"/>
      <c r="X78" s="112"/>
      <c r="Y78" s="112"/>
      <c r="Z78" s="112"/>
      <c r="AA78" s="112"/>
      <c r="AB78" s="112"/>
      <c r="AC78" s="112"/>
      <c r="AD78" s="112"/>
      <c r="AE78" s="112"/>
      <c r="AF78" s="112"/>
      <c r="AG78" s="112"/>
      <c r="AH78" s="112"/>
      <c r="AI78" s="112"/>
      <c r="AJ78" s="112"/>
      <c r="AK78" s="112"/>
      <c r="AL78" s="112"/>
      <c r="AM78" s="112"/>
      <c r="AN78" s="112"/>
    </row>
    <row r="79" spans="1:40" x14ac:dyDescent="0.25">
      <c r="A79" t="s">
        <v>1044</v>
      </c>
      <c r="B79" s="86" t="s">
        <v>1045</v>
      </c>
      <c r="C79" t="str">
        <f>+CONCATENATE(A$78,B79)</f>
        <v>Balance of VIC2+0</v>
      </c>
      <c r="D79" s="46">
        <f>IF(+DropINTable!AB63=0,DropINTable!AC63,DropINTable!AB63)</f>
        <v>656.55067610122126</v>
      </c>
      <c r="E79" s="46">
        <f>IF(+DropINTable!AC63=0,DropINTable!AD63,DropINTable!AC63)</f>
        <v>656.55067610122126</v>
      </c>
      <c r="F79" s="46">
        <f>IF(+DropINTable!AD63=0,DropINTable!AE63,DropINTable!AD63)</f>
        <v>671.856114208907</v>
      </c>
      <c r="G79" s="46">
        <f>IF(+DropINTable!AE63=0,DropINTable!AF63,DropINTable!AE63)</f>
        <v>697.65078367103354</v>
      </c>
      <c r="H79" s="46">
        <f>IF(+DropINTable!AF63=0,DropINTable!AG63,DropINTable!AF63)</f>
        <v>743.91829704502288</v>
      </c>
      <c r="I79" s="46">
        <f>IF(+DropINTable!AG63=0,DropINTable!AH63,DropINTable!AG63)</f>
        <v>805.45219899200788</v>
      </c>
      <c r="J79" s="46">
        <f>IF(+DropINTable!AH63=0,DropINTable!AI63,DropINTable!AH63)</f>
        <v>888.85360759340165</v>
      </c>
      <c r="K79" s="46">
        <f>IF(+DropINTable!AI63=0,DropINTable!AJ63,DropINTable!AI63)</f>
        <v>975.28503310081726</v>
      </c>
      <c r="L79" s="46">
        <f>IF(+DropINTable!AJ63=0,DropINTable!AK63,DropINTable!AJ63)</f>
        <v>1055.545107017545</v>
      </c>
      <c r="M79" s="46">
        <f>IF(+DropINTable!AK63=0,DropINTable!AL63,DropINTable!AK63)</f>
        <v>1113.2942073999702</v>
      </c>
      <c r="N79" s="46">
        <f>IF(+DropINTable!AL63=0,DropINTable!AM63,DropINTable!AL63)</f>
        <v>1167.9811592477029</v>
      </c>
      <c r="O79" s="46">
        <f>IF(+DropINTable!AM63=0,DropINTable!AN63,DropINTable!AM63)</f>
        <v>1294.9380765815836</v>
      </c>
      <c r="P79" s="46">
        <f>IF(+DropINTable!AN63=0,DropINTable!AO63,DropINTable!AN63)</f>
        <v>1477.3595671688856</v>
      </c>
      <c r="Q79" s="46">
        <f>IF(+DropINTable!AO63=0,DropINTable!AP63,DropINTable!AO63)</f>
        <v>1485.1627440739173</v>
      </c>
      <c r="R79" s="46"/>
      <c r="S79" s="112"/>
      <c r="T79" s="112"/>
      <c r="U79" s="112"/>
      <c r="V79" s="112"/>
      <c r="W79" s="112"/>
      <c r="X79" s="112"/>
      <c r="Y79" s="112"/>
      <c r="Z79" s="112"/>
      <c r="AA79" s="112"/>
      <c r="AB79" s="112"/>
      <c r="AC79" s="112"/>
      <c r="AD79" s="112"/>
      <c r="AE79" s="112"/>
      <c r="AF79" s="112"/>
      <c r="AG79" s="112"/>
      <c r="AH79" s="112"/>
      <c r="AI79" s="112"/>
      <c r="AJ79" s="112"/>
      <c r="AK79" s="112"/>
      <c r="AL79" s="112"/>
      <c r="AM79" s="112"/>
      <c r="AN79" s="112"/>
    </row>
    <row r="80" spans="1:40" x14ac:dyDescent="0.25">
      <c r="A80" t="s">
        <v>1046</v>
      </c>
      <c r="B80" s="86" t="s">
        <v>1047</v>
      </c>
      <c r="C80" t="str">
        <f t="shared" ref="C80:C90" si="24">+CONCATENATE(A$78,B80)</f>
        <v>Balance of VIC2+1</v>
      </c>
      <c r="D80" s="46">
        <f t="shared" ref="D80:D81" si="25">+E80</f>
        <v>763.22275326386489</v>
      </c>
      <c r="E80" s="46">
        <f>IF(+DropINTable!AC64=0,DropINTable!AD64,DropINTable!AC64)</f>
        <v>763.22275326386489</v>
      </c>
      <c r="F80" s="46">
        <f>IF(+DropINTable!AD64=0,DropINTable!AE64,DropINTable!AD64)</f>
        <v>763.22275326386489</v>
      </c>
      <c r="G80" s="46">
        <f>IF(+DropINTable!AE64=0,DropINTable!AF64,DropINTable!AE64)</f>
        <v>789.17806918167776</v>
      </c>
      <c r="H80" s="46">
        <f>IF(+DropINTable!AF64=0,DropINTable!AG64,DropINTable!AF64)</f>
        <v>835.73373271698279</v>
      </c>
      <c r="I80" s="46">
        <f>IF(+DropINTable!AG64=0,DropINTable!AH64,DropINTable!AG64)</f>
        <v>897.65086506094235</v>
      </c>
      <c r="J80" s="46">
        <f>IF(+DropINTable!AH64=0,DropINTable!AI64,DropINTable!AH64)</f>
        <v>981.571691678908</v>
      </c>
      <c r="K80" s="46">
        <f>IF(+DropINTable!AI64=0,DropINTable!AJ64,DropINTable!AI64)</f>
        <v>1068.5414081843719</v>
      </c>
      <c r="L80" s="46">
        <f>IF(+DropINTable!AJ64=0,DropINTable!AK64,DropINTable!AJ64)</f>
        <v>1149.3013358068197</v>
      </c>
      <c r="M80" s="46">
        <f>IF(+DropINTable!AK64=0,DropINTable!AL64,DropINTable!AK64)</f>
        <v>1207.4100944423849</v>
      </c>
      <c r="N80" s="46">
        <f>IF(+DropINTable!AL64=0,DropINTable!AM64,DropINTable!AL64)</f>
        <v>1262.4376344167292</v>
      </c>
      <c r="O80" s="46">
        <f>IF(+DropINTable!AM64=0,DropINTable!AN64,DropINTable!AM64)</f>
        <v>1390.1852292915744</v>
      </c>
      <c r="P80" s="46">
        <f>IF(+DropINTable!AN64=0,DropINTable!AO64,DropINTable!AN64)</f>
        <v>1573.7428317082106</v>
      </c>
      <c r="Q80" s="46">
        <f>IF(+DropINTable!AO64=0,DropINTable!AP64,DropINTable!AO64)</f>
        <v>1581.5946049828201</v>
      </c>
      <c r="R80" s="46"/>
      <c r="S80" s="112"/>
      <c r="T80" s="112"/>
      <c r="U80" s="112"/>
      <c r="V80" s="112"/>
      <c r="W80" s="112"/>
      <c r="X80" s="112"/>
      <c r="Y80" s="112"/>
      <c r="Z80" s="112"/>
      <c r="AA80" s="112"/>
      <c r="AB80" s="112"/>
      <c r="AC80" s="112"/>
      <c r="AD80" s="112"/>
      <c r="AE80" s="112"/>
      <c r="AF80" s="112"/>
      <c r="AG80" s="112"/>
      <c r="AH80" s="112"/>
      <c r="AI80" s="112"/>
      <c r="AJ80" s="112"/>
      <c r="AK80" s="112"/>
      <c r="AL80" s="112"/>
      <c r="AM80" s="112"/>
      <c r="AN80" s="112"/>
    </row>
    <row r="81" spans="1:40" x14ac:dyDescent="0.25">
      <c r="A81" t="s">
        <v>1048</v>
      </c>
      <c r="B81" s="86" t="s">
        <v>1049</v>
      </c>
      <c r="C81" t="str">
        <f t="shared" si="24"/>
        <v>Balance of VIC2+2</v>
      </c>
      <c r="D81" s="46">
        <f t="shared" si="25"/>
        <v>842.23122484936323</v>
      </c>
      <c r="E81" s="46">
        <f>IF(+DropINTable!AC65=0,DropINTable!AD65,DropINTable!AC65)</f>
        <v>842.23122484936323</v>
      </c>
      <c r="F81" s="46">
        <f>IF(+DropINTable!AD65=0,DropINTable!AE65,DropINTable!AD65)</f>
        <v>842.23122484936323</v>
      </c>
      <c r="G81" s="46">
        <f>IF(+DropINTable!AE65=0,DropINTable!AF65,DropINTable!AE65)</f>
        <v>868.03153988488327</v>
      </c>
      <c r="H81" s="46">
        <f>IF(+DropINTable!AF65=0,DropINTable!AG65,DropINTable!AF65)</f>
        <v>914.30918157338363</v>
      </c>
      <c r="I81" s="46">
        <f>IF(+DropINTable!AG65=0,DropINTable!AH65,DropINTable!AG65)</f>
        <v>975.85655169121139</v>
      </c>
      <c r="J81" s="46">
        <f>IF(+DropINTable!AH65=0,DropINTable!AI65,DropINTable!AH65)</f>
        <v>1059.2762172751632</v>
      </c>
      <c r="K81" s="46">
        <f>IF(+DropINTable!AI65=0,DropINTable!AJ65,DropINTable!AI65)</f>
        <v>1145.7265609177393</v>
      </c>
      <c r="L81" s="46">
        <f>IF(+DropINTable!AJ65=0,DropINTable!AK65,DropINTable!AJ65)</f>
        <v>1226.0042005786029</v>
      </c>
      <c r="M81" s="46">
        <f>IF(+DropINTable!AK65=0,DropINTable!AL65,DropINTable!AK65)</f>
        <v>1283.7659454463235</v>
      </c>
      <c r="N81" s="46">
        <f>IF(+DropINTable!AL65=0,DropINTable!AM65,DropINTable!AL65)</f>
        <v>1338.4648652168112</v>
      </c>
      <c r="O81" s="46">
        <f>IF(+DropINTable!AM65=0,DropINTable!AN65,DropINTable!AM65)</f>
        <v>1465.4495728085537</v>
      </c>
      <c r="P81" s="46">
        <f>IF(+DropINTable!AN65=0,DropINTable!AO65,DropINTable!AN65)</f>
        <v>1647.9109927975476</v>
      </c>
      <c r="Q81" s="46">
        <f>IF(+DropINTable!AO65=0,DropINTable!AP65,DropINTable!AO65)</f>
        <v>1655.7158770043231</v>
      </c>
      <c r="R81" s="46"/>
      <c r="S81" s="112"/>
      <c r="T81" s="112"/>
      <c r="U81" s="112"/>
      <c r="V81" s="112"/>
      <c r="W81" s="112"/>
      <c r="X81" s="112"/>
      <c r="Y81" s="112"/>
      <c r="Z81" s="112"/>
      <c r="AA81" s="112"/>
      <c r="AB81" s="112"/>
      <c r="AC81" s="112"/>
      <c r="AD81" s="112"/>
      <c r="AE81" s="112"/>
      <c r="AF81" s="112"/>
      <c r="AG81" s="112"/>
      <c r="AH81" s="112"/>
      <c r="AI81" s="112"/>
      <c r="AJ81" s="112"/>
      <c r="AK81" s="112"/>
      <c r="AL81" s="112"/>
      <c r="AM81" s="112"/>
      <c r="AN81" s="112"/>
    </row>
    <row r="82" spans="1:40" x14ac:dyDescent="0.25">
      <c r="A82" t="s">
        <v>1050</v>
      </c>
      <c r="B82" s="86" t="s">
        <v>1051</v>
      </c>
      <c r="C82" t="str">
        <f t="shared" si="24"/>
        <v>Balance of VIC2+3</v>
      </c>
      <c r="D82" s="46">
        <f t="shared" ref="D82" si="26">+F82</f>
        <v>944.9661480919051</v>
      </c>
      <c r="E82" s="46">
        <f>+F82</f>
        <v>944.9661480919051</v>
      </c>
      <c r="F82" s="46">
        <f>IF(+DropINTable!AD66=0,DropINTable!AE66,DropINTable!AD66)</f>
        <v>944.9661480919051</v>
      </c>
      <c r="G82" s="46">
        <f>IF(+DropINTable!AE66=0,DropINTable!AF66,DropINTable!AE66)</f>
        <v>944.9661480919051</v>
      </c>
      <c r="H82" s="46">
        <f>IF(+DropINTable!AF66=0,DropINTable!AG66,DropINTable!AF66)</f>
        <v>991.20973486135074</v>
      </c>
      <c r="I82" s="46">
        <f>IF(+DropINTable!AG66=0,DropINTable!AH66,DropINTable!AG66)</f>
        <v>1052.7118139759114</v>
      </c>
      <c r="J82" s="46">
        <f>IF(+DropINTable!AH66=0,DropINTable!AI66,DropINTable!AH66)</f>
        <v>1136.0700937236911</v>
      </c>
      <c r="K82" s="46">
        <f>IF(+DropINTable!AI66=0,DropINTable!AJ66,DropINTable!AI66)</f>
        <v>1222.4568187923651</v>
      </c>
      <c r="L82" s="46">
        <f>IF(+DropINTable!AJ66=0,DropINTable!AK66,DropINTable!AJ66)</f>
        <v>1302.6753856197906</v>
      </c>
      <c r="M82" s="46">
        <f>IF(+DropINTable!AK66=0,DropINTable!AL66,DropINTable!AK66)</f>
        <v>1360.3946227233512</v>
      </c>
      <c r="N82" s="46">
        <f>IF(+DropINTable!AL66=0,DropINTable!AM66,DropINTable!AL66)</f>
        <v>1415.0532902488769</v>
      </c>
      <c r="O82" s="46">
        <f>IF(+DropINTable!AM66=0,DropINTable!AN66,DropINTable!AM66)</f>
        <v>1541.9445528565086</v>
      </c>
      <c r="P82" s="46">
        <f>IF(+DropINTable!AN66=0,DropINTable!AO66,DropINTable!AN66)</f>
        <v>1724.2717050315205</v>
      </c>
      <c r="Q82" s="46">
        <f>IF(+DropINTable!AO66=0,DropINTable!AP66,DropINTable!AO66)</f>
        <v>1732.0708441001707</v>
      </c>
      <c r="R82" s="46"/>
      <c r="S82" s="112"/>
      <c r="T82" s="112"/>
      <c r="U82" s="112"/>
      <c r="V82" s="112"/>
      <c r="W82" s="112"/>
      <c r="X82" s="112"/>
      <c r="Y82" s="112"/>
      <c r="Z82" s="112"/>
      <c r="AA82" s="112"/>
      <c r="AB82" s="112"/>
      <c r="AC82" s="112"/>
      <c r="AD82" s="112"/>
      <c r="AE82" s="112"/>
      <c r="AF82" s="112"/>
      <c r="AG82" s="112"/>
      <c r="AH82" s="112"/>
      <c r="AI82" s="112"/>
      <c r="AJ82" s="112"/>
      <c r="AK82" s="112"/>
      <c r="AL82" s="112"/>
      <c r="AM82" s="112"/>
      <c r="AN82" s="112"/>
    </row>
    <row r="83" spans="1:40" x14ac:dyDescent="0.25">
      <c r="B83" s="86" t="s">
        <v>1052</v>
      </c>
      <c r="C83" t="str">
        <f t="shared" ref="C83:C85" si="27">+CONCATENATE(A$78,B83)</f>
        <v>Balance of VIC2+4</v>
      </c>
      <c r="D83" s="46">
        <f>+D82+Per_child_accounting!$AD$49</f>
        <v>1036.332787146863</v>
      </c>
      <c r="E83" s="46">
        <f>+E82+Per_child_accounting!$AD$49</f>
        <v>1036.332787146863</v>
      </c>
      <c r="F83" s="46">
        <f>+F82+Per_child_accounting!AD$49</f>
        <v>1036.332787146863</v>
      </c>
      <c r="G83" s="46">
        <f>+G82+Per_child_accounting!AE$49</f>
        <v>1036.4934336025494</v>
      </c>
      <c r="H83" s="46">
        <f>+H82+Per_child_accounting!AF$49</f>
        <v>1083.0251705333108</v>
      </c>
      <c r="I83" s="46">
        <f>+I82+Per_child_accounting!AG$49</f>
        <v>1144.9104800448458</v>
      </c>
      <c r="J83" s="46">
        <f>+J82+Per_child_accounting!AH$49</f>
        <v>1228.7881778091974</v>
      </c>
      <c r="K83" s="46">
        <f>+K82+Per_child_accounting!AI$49</f>
        <v>1315.7131938759198</v>
      </c>
      <c r="L83" s="46">
        <f>+L82+Per_child_accounting!AJ$49</f>
        <v>1396.4316144090653</v>
      </c>
      <c r="M83" s="46">
        <f>+M82+Per_child_accounting!AK$49</f>
        <v>1454.5105097657658</v>
      </c>
      <c r="N83" s="46">
        <f>+N82+Per_child_accounting!AL$49</f>
        <v>1509.5097654179033</v>
      </c>
      <c r="O83" s="46">
        <f>+O82+Per_child_accounting!AM$49</f>
        <v>1637.1917055664994</v>
      </c>
      <c r="P83" s="46">
        <f>+P82+Per_child_accounting!AN$49</f>
        <v>1820.6549695708454</v>
      </c>
      <c r="Q83" s="46">
        <f>+Q82+Per_child_accounting!AO$49</f>
        <v>1828.5027050090735</v>
      </c>
      <c r="R83" s="46"/>
      <c r="S83" s="112"/>
      <c r="T83" s="112"/>
      <c r="U83" s="112"/>
      <c r="V83" s="112"/>
      <c r="W83" s="112"/>
      <c r="X83" s="112"/>
      <c r="Y83" s="112"/>
      <c r="Z83" s="112"/>
      <c r="AA83" s="112"/>
      <c r="AB83" s="112"/>
      <c r="AC83" s="112"/>
      <c r="AD83" s="112"/>
      <c r="AE83" s="112"/>
      <c r="AF83" s="112"/>
      <c r="AG83" s="112"/>
      <c r="AH83" s="112"/>
      <c r="AI83" s="112"/>
      <c r="AJ83" s="112"/>
      <c r="AK83" s="112"/>
      <c r="AL83" s="112"/>
      <c r="AM83" s="112"/>
      <c r="AN83" s="112"/>
    </row>
    <row r="84" spans="1:40" x14ac:dyDescent="0.25">
      <c r="B84" s="86" t="s">
        <v>1053</v>
      </c>
      <c r="C84" t="str">
        <f t="shared" si="27"/>
        <v>Balance of VIC2+5</v>
      </c>
      <c r="D84" s="46">
        <f>+D83+Per_child_accounting!$AD$49</f>
        <v>1127.6994262018209</v>
      </c>
      <c r="E84" s="46">
        <f>+E83+Per_child_accounting!$AD$49</f>
        <v>1127.6994262018209</v>
      </c>
      <c r="F84" s="46">
        <f>+F83+Per_child_accounting!$AD$49</f>
        <v>1127.6994262018209</v>
      </c>
      <c r="G84" s="46">
        <f>+G83+Per_child_accounting!AE$49</f>
        <v>1128.0207191131935</v>
      </c>
      <c r="H84" s="46">
        <f>+H83+Per_child_accounting!AF$49</f>
        <v>1174.8406062052707</v>
      </c>
      <c r="I84" s="46">
        <f>+I83+Per_child_accounting!AG$49</f>
        <v>1237.1091461137803</v>
      </c>
      <c r="J84" s="46">
        <f>+J83+Per_child_accounting!AH$49</f>
        <v>1321.5062618947036</v>
      </c>
      <c r="K84" s="46">
        <f>+K83+Per_child_accounting!AI$49</f>
        <v>1408.9695689594746</v>
      </c>
      <c r="L84" s="46">
        <f>+L83+Per_child_accounting!AJ$49</f>
        <v>1490.18784319834</v>
      </c>
      <c r="M84" s="46">
        <f>+M83+Per_child_accounting!AK$49</f>
        <v>1548.6263968081805</v>
      </c>
      <c r="N84" s="46">
        <f>+N83+Per_child_accounting!AL$49</f>
        <v>1603.9662405869296</v>
      </c>
      <c r="O84" s="46">
        <f>+O83+Per_child_accounting!AM$49</f>
        <v>1732.4388582764902</v>
      </c>
      <c r="P84" s="46">
        <f>+P83+Per_child_accounting!AN$49</f>
        <v>1917.0382341101704</v>
      </c>
      <c r="Q84" s="46">
        <f>+Q83+Per_child_accounting!AO$49</f>
        <v>1924.9345659179762</v>
      </c>
      <c r="R84" s="46"/>
      <c r="S84" s="112"/>
      <c r="T84" s="112"/>
      <c r="U84" s="112"/>
      <c r="V84" s="112"/>
      <c r="W84" s="112"/>
      <c r="X84" s="112"/>
      <c r="Y84" s="112"/>
      <c r="Z84" s="112"/>
      <c r="AA84" s="112"/>
      <c r="AB84" s="112"/>
      <c r="AC84" s="112"/>
      <c r="AD84" s="112"/>
      <c r="AE84" s="112"/>
      <c r="AF84" s="112"/>
      <c r="AG84" s="112"/>
      <c r="AH84" s="112"/>
      <c r="AI84" s="112"/>
      <c r="AJ84" s="112"/>
      <c r="AK84" s="112"/>
      <c r="AL84" s="112"/>
      <c r="AM84" s="112"/>
      <c r="AN84" s="112"/>
    </row>
    <row r="85" spans="1:40" x14ac:dyDescent="0.25">
      <c r="B85" s="86" t="s">
        <v>1054</v>
      </c>
      <c r="C85" t="str">
        <f t="shared" si="27"/>
        <v>Balance of VIC2+6</v>
      </c>
      <c r="D85" s="46">
        <f>+D84+Per_child_accounting!$AD$49</f>
        <v>1219.0660652567788</v>
      </c>
      <c r="E85" s="46">
        <f>+E84+Per_child_accounting!$AD$49</f>
        <v>1219.0660652567788</v>
      </c>
      <c r="F85" s="46">
        <f>+F84+Per_child_accounting!$AD$49</f>
        <v>1219.0660652567788</v>
      </c>
      <c r="G85" s="46">
        <f>+G84+Per_child_accounting!AE$49</f>
        <v>1219.5480046238376</v>
      </c>
      <c r="H85" s="46">
        <f>+H84+Per_child_accounting!AF$49</f>
        <v>1266.6560418772306</v>
      </c>
      <c r="I85" s="46">
        <f>+I84+Per_child_accounting!AG$49</f>
        <v>1329.3078121827148</v>
      </c>
      <c r="J85" s="46">
        <f>+J84+Per_child_accounting!AH$49</f>
        <v>1414.2243459802098</v>
      </c>
      <c r="K85" s="46">
        <f>+K84+Per_child_accounting!AI$49</f>
        <v>1502.2259440430294</v>
      </c>
      <c r="L85" s="46">
        <f>+L84+Per_child_accounting!AJ$49</f>
        <v>1583.9440719876147</v>
      </c>
      <c r="M85" s="46">
        <f>+M84+Per_child_accounting!AK$49</f>
        <v>1642.7422838505952</v>
      </c>
      <c r="N85" s="46">
        <f>+N84+Per_child_accounting!AL$49</f>
        <v>1698.422715755956</v>
      </c>
      <c r="O85" s="46">
        <f>+O84+Per_child_accounting!AM$49</f>
        <v>1827.6860109864811</v>
      </c>
      <c r="P85" s="46">
        <f>+P84+Per_child_accounting!AN$49</f>
        <v>2013.4214986494953</v>
      </c>
      <c r="Q85" s="46">
        <f>+Q84+Per_child_accounting!AO$49</f>
        <v>2021.366426826879</v>
      </c>
      <c r="R85" s="46"/>
      <c r="S85" s="112"/>
      <c r="T85" s="112"/>
      <c r="U85" s="112"/>
      <c r="V85" s="112"/>
      <c r="W85" s="112"/>
      <c r="X85" s="112"/>
      <c r="Y85" s="112"/>
      <c r="Z85" s="112"/>
      <c r="AA85" s="112"/>
      <c r="AB85" s="112"/>
      <c r="AC85" s="112"/>
      <c r="AD85" s="112"/>
      <c r="AE85" s="112"/>
      <c r="AF85" s="112"/>
      <c r="AG85" s="112"/>
      <c r="AH85" s="112"/>
      <c r="AI85" s="112"/>
      <c r="AJ85" s="112"/>
      <c r="AK85" s="112"/>
      <c r="AL85" s="112"/>
      <c r="AM85" s="112"/>
      <c r="AN85" s="112"/>
    </row>
    <row r="86" spans="1:40" x14ac:dyDescent="0.25">
      <c r="B86" s="86"/>
      <c r="D86" s="46"/>
      <c r="E86" s="46"/>
      <c r="F86" s="46"/>
      <c r="G86" s="46"/>
      <c r="H86" s="46"/>
      <c r="I86" s="46"/>
      <c r="J86" s="46"/>
      <c r="K86" s="46"/>
      <c r="L86" s="46"/>
      <c r="M86" s="46"/>
      <c r="N86" s="46"/>
      <c r="O86" s="46"/>
      <c r="P86" s="46"/>
      <c r="Q86" s="46"/>
      <c r="R86" s="46"/>
      <c r="S86" s="112"/>
      <c r="T86" s="112"/>
      <c r="U86" s="112"/>
      <c r="V86" s="112"/>
      <c r="W86" s="112"/>
      <c r="X86" s="112"/>
      <c r="Y86" s="112"/>
      <c r="Z86" s="112"/>
      <c r="AA86" s="112"/>
      <c r="AB86" s="112"/>
      <c r="AC86" s="112"/>
      <c r="AD86" s="112"/>
      <c r="AE86" s="112"/>
      <c r="AF86" s="112"/>
      <c r="AG86" s="112"/>
      <c r="AH86" s="112"/>
      <c r="AI86" s="112"/>
      <c r="AJ86" s="112"/>
      <c r="AK86" s="112"/>
      <c r="AL86" s="112"/>
      <c r="AM86" s="112"/>
      <c r="AN86" s="112"/>
    </row>
    <row r="87" spans="1:40" x14ac:dyDescent="0.25">
      <c r="A87" t="s">
        <v>1055</v>
      </c>
      <c r="B87" s="86" t="s">
        <v>1056</v>
      </c>
      <c r="C87" t="str">
        <f t="shared" si="24"/>
        <v>Balance of VIC1+0</v>
      </c>
      <c r="D87" s="46">
        <f>IF(+DropINTable!AB68=0,DropINTable!AC68,DropINTable!AB68)</f>
        <v>357.09223711511231</v>
      </c>
      <c r="E87" s="46">
        <f>IF(+DropINTable!AC68=0,DropINTable!AD68,DropINTable!AC68)</f>
        <v>374.89668064998403</v>
      </c>
      <c r="F87" s="46">
        <f>IF(+DropINTable!AD68=0,DropINTable!AE68,DropINTable!AD68)</f>
        <v>390.17519199396446</v>
      </c>
      <c r="G87" s="46">
        <f>IF(+DropINTable!AE68=0,DropINTable!AF68,DropINTable!AE68)</f>
        <v>415.92448087988987</v>
      </c>
      <c r="H87" s="46">
        <f>IF(+DropINTable!AF68=0,DropINTable!AG68,DropINTable!AF68)</f>
        <v>462.11059583436037</v>
      </c>
      <c r="I87" s="46">
        <f>IF(+DropINTable!AG68=0,DropINTable!AH68,DropINTable!AG68)</f>
        <v>523.53624163578479</v>
      </c>
      <c r="J87" s="46">
        <f>IF(+DropINTable!AH68=0,DropINTable!AI68,DropINTable!AH68)</f>
        <v>606.79092241803141</v>
      </c>
      <c r="K87" s="46">
        <f>IF(+DropINTable!AI68=0,DropINTable!AJ68,DropINTable!AI68)</f>
        <v>693.07028832274329</v>
      </c>
      <c r="L87" s="46">
        <f>IF(+DropINTable!AJ68=0,DropINTable!AK68,DropINTable!AJ68)</f>
        <v>773.18916113172725</v>
      </c>
      <c r="M87" s="46">
        <f>IF(+DropINTable!AK68=0,DropINTable!AL68,DropINTable!AK68)</f>
        <v>830.83666535735244</v>
      </c>
      <c r="N87" s="46">
        <f>IF(+DropINTable!AL68=0,DropINTable!AM68,DropINTable!AL68)</f>
        <v>885.4274047991164</v>
      </c>
      <c r="O87" s="46">
        <f>IF(+DropINTable!AM68=0,DropINTable!AN68,DropINTable!AM68)</f>
        <v>1012.160967397973</v>
      </c>
      <c r="P87" s="46">
        <f>IF(+DropINTable!AN68=0,DropINTable!AO68,DropINTable!AN68)</f>
        <v>1194.2615245494981</v>
      </c>
      <c r="Q87" s="46">
        <f>IF(+DropINTable!AO68=0,DropINTable!AP68,DropINTable!AO68)</f>
        <v>1202.050973325682</v>
      </c>
      <c r="R87" s="46"/>
      <c r="S87" s="112"/>
      <c r="T87" s="112"/>
      <c r="U87" s="112"/>
      <c r="V87" s="112"/>
      <c r="W87" s="112"/>
      <c r="X87" s="112"/>
      <c r="Y87" s="112"/>
      <c r="Z87" s="112"/>
      <c r="AA87" s="112"/>
      <c r="AB87" s="112"/>
      <c r="AC87" s="112"/>
      <c r="AD87" s="112"/>
      <c r="AE87" s="112"/>
      <c r="AF87" s="112"/>
      <c r="AG87" s="112"/>
      <c r="AH87" s="112"/>
      <c r="AI87" s="112"/>
      <c r="AJ87" s="112"/>
      <c r="AK87" s="112"/>
      <c r="AL87" s="112"/>
      <c r="AM87" s="112"/>
      <c r="AN87" s="112"/>
    </row>
    <row r="88" spans="1:40" x14ac:dyDescent="0.25">
      <c r="A88" t="s">
        <v>1057</v>
      </c>
      <c r="B88" s="86" t="s">
        <v>1058</v>
      </c>
      <c r="C88" t="str">
        <f t="shared" si="24"/>
        <v>Balance of VIC1+1</v>
      </c>
      <c r="D88" s="46">
        <f>IF(+DropINTable!AB69=0,DropINTable!AC69,DropINTable!AB69)</f>
        <v>490.16423176006452</v>
      </c>
      <c r="E88" s="46">
        <f>IF(+DropINTable!AC69=0,DropINTable!AD69,DropINTable!AC69)</f>
        <v>490.16423176006452</v>
      </c>
      <c r="F88" s="46">
        <f>IF(+DropINTable!AD69=0,DropINTable!AE69,DropINTable!AD69)</f>
        <v>505.67621526952411</v>
      </c>
      <c r="G88" s="46">
        <f>IF(+DropINTable!AE69=0,DropINTable!AF69,DropINTable!AE69)</f>
        <v>531.8189807922779</v>
      </c>
      <c r="H88" s="46">
        <f>IF(+DropINTable!AF69=0,DropINTable!AG69,DropINTable!AF69)</f>
        <v>578.71086801482147</v>
      </c>
      <c r="I88" s="46">
        <f>IF(+DropINTable!AG69=0,DropINTable!AH69,DropINTable!AG69)</f>
        <v>641.07516135886726</v>
      </c>
      <c r="J88" s="46">
        <f>IF(+DropINTable!AH69=0,DropINTable!AI69,DropINTable!AH69)</f>
        <v>725.60206348700945</v>
      </c>
      <c r="K88" s="46">
        <f>IF(+DropINTable!AI69=0,DropINTable!AJ69,DropINTable!AI69)</f>
        <v>813.19986997127876</v>
      </c>
      <c r="L88" s="46">
        <f>IF(+DropINTable!AJ69=0,DropINTable!AK69,DropINTable!AJ69)</f>
        <v>894.54304760298248</v>
      </c>
      <c r="M88" s="46">
        <f>IF(+DropINTable!AK69=0,DropINTable!AL69,DropINTable!AK69)</f>
        <v>953.07146727498423</v>
      </c>
      <c r="N88" s="46">
        <f>IF(+DropINTable!AL69=0,DropINTable!AM69,DropINTable!AL69)</f>
        <v>1008.4964100176801</v>
      </c>
      <c r="O88" s="46">
        <f>IF(+DropINTable!AM69=0,DropINTable!AN69,DropINTable!AM69)</f>
        <v>1137.1665945975778</v>
      </c>
      <c r="P88" s="46">
        <f>IF(+DropINTable!AN69=0,DropINTable!AO69,DropINTable!AN69)</f>
        <v>1322.0498440524698</v>
      </c>
      <c r="Q88" s="46">
        <f>IF(+DropINTable!AO69=0,DropINTable!AP69,DropINTable!AO69)</f>
        <v>1329.9583230747041</v>
      </c>
      <c r="R88" s="46"/>
      <c r="S88" s="112"/>
      <c r="T88" s="112"/>
      <c r="U88" s="112"/>
      <c r="V88" s="112"/>
      <c r="W88" s="112"/>
      <c r="X88" s="112"/>
      <c r="Y88" s="112"/>
      <c r="Z88" s="112"/>
      <c r="AA88" s="112"/>
      <c r="AB88" s="112"/>
      <c r="AC88" s="112"/>
      <c r="AD88" s="112"/>
      <c r="AE88" s="112"/>
      <c r="AF88" s="112"/>
      <c r="AG88" s="112"/>
      <c r="AH88" s="112"/>
      <c r="AI88" s="112"/>
      <c r="AJ88" s="112"/>
      <c r="AK88" s="112"/>
      <c r="AL88" s="112"/>
      <c r="AM88" s="112"/>
      <c r="AN88" s="112"/>
    </row>
    <row r="89" spans="1:40" x14ac:dyDescent="0.25">
      <c r="A89" t="s">
        <v>1059</v>
      </c>
      <c r="B89" s="86" t="s">
        <v>1060</v>
      </c>
      <c r="C89" t="str">
        <f t="shared" si="24"/>
        <v>Balance of VIC1+2</v>
      </c>
      <c r="D89" s="46">
        <f>IF(+DropINTable!AB70=0,DropINTable!AC70,DropINTable!AB70)</f>
        <v>598.65166300563226</v>
      </c>
      <c r="E89" s="46">
        <f>IF(+DropINTable!AC70=0,DropINTable!AD70,DropINTable!AC70)</f>
        <v>598.65166300563226</v>
      </c>
      <c r="F89" s="46">
        <f>IF(+DropINTable!AD70=0,DropINTable!AE70,DropINTable!AD70)</f>
        <v>613.98312365307572</v>
      </c>
      <c r="G89" s="46">
        <f>IF(+DropINTable!AE70=0,DropINTable!AF70,DropINTable!AE70)</f>
        <v>639.8216477404942</v>
      </c>
      <c r="H89" s="46">
        <f>IF(+DropINTable!AF70=0,DropINTable!AG70,DropINTable!AF70)</f>
        <v>686.16782621725758</v>
      </c>
      <c r="I89" s="46">
        <f>IF(+DropINTable!AG70=0,DropINTable!AH70,DropINTable!AG70)</f>
        <v>747.8063489854145</v>
      </c>
      <c r="J89" s="46">
        <f>IF(+DropINTable!AH70=0,DropINTable!AI70,DropINTable!AH70)</f>
        <v>831.34955845092168</v>
      </c>
      <c r="K89" s="46">
        <f>IF(+DropINTable!AI70=0,DropINTable!AJ70,DropINTable!AI70)</f>
        <v>917.9279333419928</v>
      </c>
      <c r="L89" s="46">
        <f>IF(+DropINTable!AJ70=0,DropINTable!AK70,DropINTable!AJ70)</f>
        <v>998.32446848671191</v>
      </c>
      <c r="M89" s="46">
        <f>IF(+DropINTable!AK70=0,DropINTable!AL70,DropINTable!AK70)</f>
        <v>1056.1717534404097</v>
      </c>
      <c r="N89" s="46">
        <f>IF(+DropINTable!AL70=0,DropINTable!AM70,DropINTable!AL70)</f>
        <v>1110.9516850151617</v>
      </c>
      <c r="O89" s="46">
        <f>IF(+DropINTable!AM70=0,DropINTable!AN70,DropINTable!AM70)</f>
        <v>1238.1244591982447</v>
      </c>
      <c r="P89" s="46">
        <f>IF(+DropINTable!AN70=0,DropINTable!AO70,DropINTable!AN70)</f>
        <v>1420.8561005830029</v>
      </c>
      <c r="Q89" s="46">
        <f>IF(+DropINTable!AO70=0,DropINTable!AP70,DropINTable!AO70)</f>
        <v>1428.6725459552622</v>
      </c>
      <c r="R89" s="46"/>
      <c r="S89" s="112"/>
      <c r="T89" s="112"/>
      <c r="U89" s="112"/>
      <c r="V89" s="112"/>
      <c r="W89" s="112"/>
      <c r="X89" s="112"/>
      <c r="Y89" s="112"/>
      <c r="Z89" s="112"/>
      <c r="AA89" s="112"/>
      <c r="AB89" s="112"/>
      <c r="AC89" s="112"/>
      <c r="AD89" s="112"/>
      <c r="AE89" s="112"/>
      <c r="AF89" s="112"/>
      <c r="AG89" s="112"/>
      <c r="AH89" s="112"/>
      <c r="AI89" s="112"/>
      <c r="AJ89" s="112"/>
      <c r="AK89" s="112"/>
      <c r="AL89" s="112"/>
      <c r="AM89" s="112"/>
      <c r="AN89" s="112"/>
    </row>
    <row r="90" spans="1:40" x14ac:dyDescent="0.25">
      <c r="A90" t="s">
        <v>1061</v>
      </c>
      <c r="B90" s="86" t="s">
        <v>1062</v>
      </c>
      <c r="C90" t="str">
        <f t="shared" si="24"/>
        <v>Balance of VIC1+3</v>
      </c>
      <c r="D90" s="46">
        <f t="shared" ref="D90" si="28">+E90</f>
        <v>722.29003203662728</v>
      </c>
      <c r="E90" s="46">
        <f>IF(+DropINTable!AC71=0,DropINTable!AD71,DropINTable!AC71)</f>
        <v>722.29003203662728</v>
      </c>
      <c r="F90" s="46">
        <f>IF(+DropINTable!AD71=0,DropINTable!AE71,DropINTable!AD71)</f>
        <v>722.29003203662728</v>
      </c>
      <c r="G90" s="46">
        <f>IF(+DropINTable!AE71=0,DropINTable!AF71,DropINTable!AE71)</f>
        <v>747.8243146887105</v>
      </c>
      <c r="H90" s="46">
        <f>IF(+DropINTable!AF71=0,DropINTable!AG71,DropINTable!AF71)</f>
        <v>793.6247844196937</v>
      </c>
      <c r="I90" s="46">
        <f>IF(+DropINTable!AG71=0,DropINTable!AH71,DropINTable!AG71)</f>
        <v>854.53753661196174</v>
      </c>
      <c r="J90" s="46">
        <f>IF(+DropINTable!AH71=0,DropINTable!AI71,DropINTable!AH71)</f>
        <v>937.09705341483391</v>
      </c>
      <c r="K90" s="46">
        <f>IF(+DropINTable!AI71=0,DropINTable!AJ71,DropINTable!AI71)</f>
        <v>1022.6559967127068</v>
      </c>
      <c r="L90" s="46">
        <f>IF(+DropINTable!AJ71=0,DropINTable!AK71,DropINTable!AJ71)</f>
        <v>1102.1058893704412</v>
      </c>
      <c r="M90" s="46">
        <f>IF(+DropINTable!AK71=0,DropINTable!AL71,DropINTable!AK71)</f>
        <v>1159.2720396058353</v>
      </c>
      <c r="N90" s="46">
        <f>IF(+DropINTable!AL71=0,DropINTable!AM71,DropINTable!AL71)</f>
        <v>1213.4069600126434</v>
      </c>
      <c r="O90" s="46">
        <f>IF(+DropINTable!AM71=0,DropINTable!AN71,DropINTable!AM71)</f>
        <v>1339.0823237989116</v>
      </c>
      <c r="P90" s="46">
        <f>IF(+DropINTable!AN71=0,DropINTable!AO71,DropINTable!AN71)</f>
        <v>1519.662357113536</v>
      </c>
      <c r="Q90" s="46">
        <f>IF(+DropINTable!AO71=0,DropINTable!AP71,DropINTable!AO71)</f>
        <v>1527.3867688358202</v>
      </c>
      <c r="S90" s="112"/>
      <c r="T90" s="112"/>
      <c r="U90" s="112"/>
      <c r="V90" s="112"/>
      <c r="W90" s="112"/>
      <c r="X90" s="112"/>
      <c r="Y90" s="112"/>
      <c r="Z90" s="112"/>
      <c r="AA90" s="112"/>
      <c r="AB90" s="112"/>
      <c r="AC90" s="112"/>
      <c r="AD90" s="112"/>
      <c r="AE90" s="112"/>
      <c r="AF90" s="112"/>
      <c r="AG90" s="112"/>
      <c r="AH90" s="112"/>
      <c r="AI90" s="112"/>
      <c r="AJ90" s="112"/>
      <c r="AK90" s="112"/>
      <c r="AL90" s="112"/>
      <c r="AM90" s="112"/>
      <c r="AN90" s="112"/>
    </row>
    <row r="91" spans="1:40" x14ac:dyDescent="0.25">
      <c r="B91" s="86" t="s">
        <v>1063</v>
      </c>
      <c r="C91" t="str">
        <f t="shared" ref="C91:C93" si="29">+CONCATENATE(A$78,B91)</f>
        <v>Balance of VIC1+4</v>
      </c>
      <c r="D91" s="46">
        <f>+D90+Per_child_accounting!AC$52</f>
        <v>837.55758314670777</v>
      </c>
      <c r="E91" s="46">
        <f>+E90+Per_child_accounting!AC$52</f>
        <v>837.55758314670777</v>
      </c>
      <c r="F91" s="46">
        <f>+F90+Per_child_accounting!AD$52</f>
        <v>837.79105531218693</v>
      </c>
      <c r="G91" s="46">
        <f>+G90+Per_child_accounting!AE$52</f>
        <v>863.71881460109853</v>
      </c>
      <c r="H91" s="46">
        <f>+H90+Per_child_accounting!AF$52</f>
        <v>910.22505660015486</v>
      </c>
      <c r="I91" s="46">
        <f>+I90+Per_child_accounting!AG$52</f>
        <v>972.07645633504421</v>
      </c>
      <c r="J91" s="46">
        <f>+J90+Per_child_accounting!AH$52</f>
        <v>1055.9081944838119</v>
      </c>
      <c r="K91" s="46">
        <f>+K90+Per_child_accounting!AI$52</f>
        <v>1142.7855783612422</v>
      </c>
      <c r="L91" s="46">
        <f>+L90+Per_child_accounting!AJ$52</f>
        <v>1223.4597758416965</v>
      </c>
      <c r="M91" s="46">
        <f>+M90+Per_child_accounting!AK$52</f>
        <v>1281.5068415234671</v>
      </c>
      <c r="N91" s="46">
        <f>+N90+Per_child_accounting!AL$52</f>
        <v>1336.4759652312071</v>
      </c>
      <c r="O91" s="46">
        <f>+O90+Per_child_accounting!AM$52</f>
        <v>1464.0879509985166</v>
      </c>
      <c r="P91" s="46">
        <f>+P90+Per_child_accounting!AN$52</f>
        <v>1647.4506766165077</v>
      </c>
      <c r="Q91" s="46">
        <f>+Q90+Per_child_accounting!AO$52</f>
        <v>1655.2941185848424</v>
      </c>
      <c r="S91" s="112"/>
      <c r="T91" s="112"/>
      <c r="U91" s="112"/>
      <c r="V91" s="112"/>
      <c r="W91" s="112"/>
      <c r="X91" s="112"/>
      <c r="Y91" s="112"/>
      <c r="Z91" s="112"/>
      <c r="AA91" s="112"/>
      <c r="AB91" s="112"/>
      <c r="AC91" s="112"/>
      <c r="AD91" s="112"/>
      <c r="AE91" s="112"/>
      <c r="AF91" s="112"/>
      <c r="AG91" s="112"/>
      <c r="AH91" s="112"/>
      <c r="AI91" s="112"/>
      <c r="AJ91" s="112"/>
      <c r="AK91" s="112"/>
      <c r="AL91" s="112"/>
      <c r="AM91" s="112"/>
      <c r="AN91" s="112"/>
    </row>
    <row r="92" spans="1:40" x14ac:dyDescent="0.25">
      <c r="B92" s="86" t="s">
        <v>1064</v>
      </c>
      <c r="C92" t="str">
        <f t="shared" si="29"/>
        <v>Balance of VIC1+5</v>
      </c>
      <c r="D92" s="46">
        <f>+D91+Per_child_accounting!AC$52</f>
        <v>952.82513425678826</v>
      </c>
      <c r="E92" s="46">
        <f>+E91+Per_child_accounting!AC$52</f>
        <v>952.82513425678826</v>
      </c>
      <c r="F92" s="46">
        <f>+F91+Per_child_accounting!AD$52</f>
        <v>953.29207858774657</v>
      </c>
      <c r="G92" s="46">
        <f>+G91+Per_child_accounting!AE$52</f>
        <v>979.61331451348656</v>
      </c>
      <c r="H92" s="46">
        <f>+H91+Per_child_accounting!AF$52</f>
        <v>1026.825328780616</v>
      </c>
      <c r="I92" s="46">
        <f>+I91+Per_child_accounting!AG$52</f>
        <v>1089.6153760581267</v>
      </c>
      <c r="J92" s="46">
        <f>+J91+Per_child_accounting!AH$52</f>
        <v>1174.71933555279</v>
      </c>
      <c r="K92" s="46">
        <f>+K91+Per_child_accounting!AI$52</f>
        <v>1262.9151600097775</v>
      </c>
      <c r="L92" s="46">
        <f>+L91+Per_child_accounting!AJ$52</f>
        <v>1344.8136623129517</v>
      </c>
      <c r="M92" s="46">
        <f>+M91+Per_child_accounting!AK$52</f>
        <v>1403.7416434410989</v>
      </c>
      <c r="N92" s="46">
        <f>+N91+Per_child_accounting!AL$52</f>
        <v>1459.5449704497707</v>
      </c>
      <c r="O92" s="46">
        <f>+O91+Per_child_accounting!AM$52</f>
        <v>1589.0935781981216</v>
      </c>
      <c r="P92" s="46">
        <f>+P91+Per_child_accounting!AN$52</f>
        <v>1775.2389961194795</v>
      </c>
      <c r="Q92" s="46">
        <f>+Q91+Per_child_accounting!AO$52</f>
        <v>1783.2014683338646</v>
      </c>
      <c r="S92" s="112"/>
      <c r="T92" s="112"/>
      <c r="U92" s="112"/>
      <c r="V92" s="112"/>
      <c r="W92" s="112"/>
      <c r="X92" s="112"/>
      <c r="Y92" s="112"/>
      <c r="Z92" s="112"/>
      <c r="AA92" s="112"/>
      <c r="AB92" s="112"/>
      <c r="AC92" s="112"/>
      <c r="AD92" s="112"/>
      <c r="AE92" s="112"/>
      <c r="AF92" s="112"/>
      <c r="AG92" s="112"/>
      <c r="AH92" s="112"/>
      <c r="AI92" s="112"/>
      <c r="AJ92" s="112"/>
      <c r="AK92" s="112"/>
      <c r="AL92" s="112"/>
      <c r="AM92" s="112"/>
      <c r="AN92" s="112"/>
    </row>
    <row r="93" spans="1:40" x14ac:dyDescent="0.25">
      <c r="B93" s="86" t="s">
        <v>1065</v>
      </c>
      <c r="C93" t="str">
        <f t="shared" si="29"/>
        <v>Balance of VIC1+6</v>
      </c>
      <c r="D93" s="46">
        <f>+D92+Per_child_accounting!AC$52</f>
        <v>1068.0926853668689</v>
      </c>
      <c r="E93" s="46">
        <f>+E92+Per_child_accounting!AC$52</f>
        <v>1068.0926853668689</v>
      </c>
      <c r="F93" s="46">
        <f>+F92+Per_child_accounting!AD$52</f>
        <v>1068.7931018633062</v>
      </c>
      <c r="G93" s="46">
        <f>+G92+Per_child_accounting!AE$52</f>
        <v>1095.5078144258746</v>
      </c>
      <c r="H93" s="46">
        <f>+H92+Per_child_accounting!AF$52</f>
        <v>1143.4256009610772</v>
      </c>
      <c r="I93" s="46">
        <f>+I92+Per_child_accounting!AG$52</f>
        <v>1207.1542957812092</v>
      </c>
      <c r="J93" s="46">
        <f>+J92+Per_child_accounting!AH$52</f>
        <v>1293.530476621768</v>
      </c>
      <c r="K93" s="46">
        <f>+K92+Per_child_accounting!AI$52</f>
        <v>1383.0447416583129</v>
      </c>
      <c r="L93" s="46">
        <f>+L92+Per_child_accounting!AJ$52</f>
        <v>1466.1675487842069</v>
      </c>
      <c r="M93" s="46">
        <f>+M92+Per_child_accounting!AK$52</f>
        <v>1525.9764453587306</v>
      </c>
      <c r="N93" s="46">
        <f>+N92+Per_child_accounting!AL$52</f>
        <v>1582.6139756683344</v>
      </c>
      <c r="O93" s="46">
        <f>+O92+Per_child_accounting!AM$52</f>
        <v>1714.0992053977266</v>
      </c>
      <c r="P93" s="46">
        <f>+P92+Per_child_accounting!AN$52</f>
        <v>1903.0273156224512</v>
      </c>
      <c r="Q93" s="46">
        <f>+Q92+Per_child_accounting!AO$52</f>
        <v>1911.1088180828867</v>
      </c>
      <c r="R93" s="46"/>
      <c r="S93" s="112"/>
      <c r="T93" s="112"/>
      <c r="U93" s="112"/>
      <c r="V93" s="112"/>
      <c r="W93" s="112"/>
      <c r="X93" s="112"/>
      <c r="Y93" s="112"/>
      <c r="Z93" s="112"/>
      <c r="AA93" s="112"/>
      <c r="AB93" s="112"/>
      <c r="AC93" s="112"/>
      <c r="AD93" s="112"/>
      <c r="AE93" s="112"/>
      <c r="AF93" s="112"/>
      <c r="AG93" s="112"/>
      <c r="AH93" s="112"/>
      <c r="AI93" s="112"/>
      <c r="AJ93" s="112"/>
      <c r="AK93" s="112"/>
      <c r="AL93" s="112"/>
      <c r="AM93" s="112"/>
      <c r="AN93" s="112"/>
    </row>
    <row r="94" spans="1:40" x14ac:dyDescent="0.25">
      <c r="D94" s="46"/>
      <c r="E94" s="46"/>
      <c r="F94" s="46"/>
      <c r="G94" s="46"/>
      <c r="H94" s="46"/>
      <c r="I94" s="46"/>
      <c r="J94" s="46"/>
      <c r="K94" s="46"/>
      <c r="L94" s="46"/>
      <c r="M94" s="46"/>
      <c r="N94" s="46"/>
      <c r="O94" s="46"/>
      <c r="P94" s="46"/>
      <c r="Q94" s="46"/>
      <c r="R94" s="46"/>
      <c r="S94" s="112"/>
      <c r="T94" s="112"/>
      <c r="U94" s="112"/>
      <c r="V94" s="112"/>
      <c r="W94" s="112"/>
      <c r="X94" s="112"/>
      <c r="Y94" s="112"/>
      <c r="Z94" s="112"/>
      <c r="AA94" s="112"/>
      <c r="AB94" s="112"/>
      <c r="AC94" s="112"/>
      <c r="AD94" s="112"/>
      <c r="AE94" s="112"/>
      <c r="AF94" s="112"/>
      <c r="AG94" s="112"/>
      <c r="AH94" s="112"/>
      <c r="AI94" s="112"/>
      <c r="AJ94" s="112"/>
      <c r="AK94" s="112"/>
      <c r="AL94" s="112"/>
      <c r="AM94" s="112"/>
      <c r="AN94" s="112"/>
    </row>
    <row r="95" spans="1:40" ht="28.5" x14ac:dyDescent="0.65">
      <c r="A95" s="365" t="s">
        <v>230</v>
      </c>
      <c r="B95" s="365"/>
      <c r="C95" s="365"/>
      <c r="D95" s="46"/>
      <c r="E95" s="46"/>
      <c r="F95" s="46"/>
      <c r="G95" s="46"/>
      <c r="H95" s="46"/>
      <c r="I95" s="46"/>
      <c r="J95" s="46"/>
      <c r="K95" s="46"/>
      <c r="L95" s="46"/>
      <c r="M95" s="46"/>
      <c r="N95" s="46"/>
      <c r="O95" s="46"/>
      <c r="P95" s="46"/>
      <c r="Q95" s="46"/>
      <c r="R95" s="46"/>
      <c r="S95" s="112"/>
      <c r="T95" s="112"/>
      <c r="U95" s="112"/>
      <c r="V95" s="112"/>
      <c r="W95" s="112"/>
      <c r="X95" s="112"/>
      <c r="Y95" s="112"/>
      <c r="Z95" s="112"/>
      <c r="AA95" s="112"/>
      <c r="AB95" s="112"/>
      <c r="AC95" s="112"/>
      <c r="AD95" s="112"/>
      <c r="AE95" s="112"/>
      <c r="AF95" s="112"/>
      <c r="AG95" s="112"/>
      <c r="AH95" s="112"/>
      <c r="AI95" s="112"/>
      <c r="AJ95" s="112"/>
      <c r="AK95" s="112"/>
      <c r="AL95" s="112"/>
      <c r="AM95" s="112"/>
      <c r="AN95" s="112"/>
    </row>
    <row r="96" spans="1:40" x14ac:dyDescent="0.25">
      <c r="A96" t="s">
        <v>1044</v>
      </c>
      <c r="B96" s="86" t="s">
        <v>1045</v>
      </c>
      <c r="C96" t="str">
        <f>+CONCATENATE(A$95,B96)</f>
        <v>Brisbane2+0</v>
      </c>
      <c r="D96" s="46">
        <f>IF(+DropINTable!AB75=0,DropINTable!AC75,DropINTable!AB75)</f>
        <v>602.42024868171461</v>
      </c>
      <c r="E96" s="46">
        <f>IF(+DropINTable!AC75=0,DropINTable!AD75,DropINTable!AC75)</f>
        <v>602.42024868171461</v>
      </c>
      <c r="F96" s="46">
        <f>IF(+DropINTable!AD75=0,DropINTable!AE75,DropINTable!AD75)</f>
        <v>617.72568730534567</v>
      </c>
      <c r="G96" s="46">
        <f>IF(+DropINTable!AE75=0,DropINTable!AF75,DropINTable!AE75)</f>
        <v>643.52035578412267</v>
      </c>
      <c r="H96" s="46">
        <f>IF(+DropINTable!AF75=0,DropINTable!AG75,DropINTable!AF75)</f>
        <v>689.78786962316747</v>
      </c>
      <c r="I96" s="46">
        <f>IF(+DropINTable!AG75=0,DropINTable!AH75,DropINTable!AG75)</f>
        <v>751.32177108317512</v>
      </c>
      <c r="J96" s="46">
        <f>IF(+DropINTable!AH75=0,DropINTable!AI75,DropINTable!AH75)</f>
        <v>834.72318030464294</v>
      </c>
      <c r="K96" s="46">
        <f>IF(+DropINTable!AI75=0,DropINTable!AJ75,DropINTable!AI75)</f>
        <v>921.15460497276638</v>
      </c>
      <c r="L96" s="46">
        <f>IF(+DropINTable!AJ75=0,DropINTable!AK75,DropINTable!AJ75)</f>
        <v>1001.4146789333378</v>
      </c>
      <c r="M96" s="46">
        <f>IF(+DropINTable!AK75=0,DropINTable!AL75,DropINTable!AK75)</f>
        <v>1059.1637797291457</v>
      </c>
      <c r="N96" s="46">
        <f>IF(+DropINTable!AL75=0,DropINTable!AM75,DropINTable!AL75)</f>
        <v>1113.8507312637093</v>
      </c>
      <c r="O96" s="46">
        <f>IF(+DropINTable!AM75=0,DropINTable!AN75,DropINTable!AM75)</f>
        <v>1240.8076482468414</v>
      </c>
      <c r="P96" s="46">
        <f>IF(+DropINTable!AN75=0,DropINTable!AO75,DropINTable!AN75)</f>
        <v>1423.2291393727933</v>
      </c>
      <c r="Q96" s="46">
        <f>IF(+DropINTable!AO75=0,DropINTable!AP75,DropINTable!AO75)</f>
        <v>1431.0323159646566</v>
      </c>
      <c r="R96" s="46"/>
      <c r="S96" s="112"/>
      <c r="T96" s="112"/>
      <c r="U96" s="112"/>
      <c r="V96" s="112"/>
      <c r="W96" s="112"/>
      <c r="X96" s="112"/>
      <c r="Y96" s="112"/>
      <c r="Z96" s="112"/>
      <c r="AA96" s="112"/>
      <c r="AB96" s="112"/>
      <c r="AC96" s="112"/>
      <c r="AD96" s="112"/>
      <c r="AE96" s="112"/>
      <c r="AF96" s="112"/>
      <c r="AG96" s="112"/>
      <c r="AH96" s="112"/>
      <c r="AI96" s="112"/>
      <c r="AJ96" s="112"/>
      <c r="AK96" s="112"/>
      <c r="AL96" s="112"/>
      <c r="AM96" s="112"/>
      <c r="AN96" s="112"/>
    </row>
    <row r="97" spans="1:40" x14ac:dyDescent="0.25">
      <c r="A97" t="s">
        <v>1046</v>
      </c>
      <c r="B97" s="86" t="s">
        <v>1047</v>
      </c>
      <c r="C97" t="str">
        <f t="shared" ref="C97:C107" si="30">+CONCATENATE(A$95,B97)</f>
        <v>Brisbane2+1</v>
      </c>
      <c r="D97" s="46">
        <f t="shared" ref="D97:D98" si="31">+E97</f>
        <v>708.75520494459602</v>
      </c>
      <c r="E97" s="46">
        <f>IF(+DropINTable!AC76=0,DropINTable!AD76,DropINTable!AC76)</f>
        <v>708.75520494459602</v>
      </c>
      <c r="F97" s="46">
        <f>IF(+DropINTable!AD76=0,DropINTable!AE76,DropINTable!AD76)</f>
        <v>708.75520494459602</v>
      </c>
      <c r="G97" s="46">
        <f>IF(+DropINTable!AE76=0,DropINTable!AF76,DropINTable!AE76)</f>
        <v>734.71052238274717</v>
      </c>
      <c r="H97" s="46">
        <f>IF(+DropINTable!AF76=0,DropINTable!AG76,DropINTable!AF76)</f>
        <v>781.26618542640028</v>
      </c>
      <c r="I97" s="46">
        <f>IF(+DropINTable!AG76=0,DropINTable!AH76,DropINTable!AG76)</f>
        <v>843.18331607605307</v>
      </c>
      <c r="J97" s="46">
        <f>IF(+DropINTable!AH76=0,DropINTable!AI76,DropINTable!AH76)</f>
        <v>927.10414475139169</v>
      </c>
      <c r="K97" s="46">
        <f>IF(+DropINTable!AI76=0,DropINTable!AJ76,DropINTable!AI76)</f>
        <v>1014.0738574446643</v>
      </c>
      <c r="L97" s="46">
        <f>IF(+DropINTable!AJ76=0,DropINTable!AK76,DropINTable!AJ76)</f>
        <v>1094.8337884557263</v>
      </c>
      <c r="M97" s="46">
        <f>IF(+DropINTable!AK76=0,DropINTable!AL76,DropINTable!AK76)</f>
        <v>1152.9425465164372</v>
      </c>
      <c r="N97" s="46">
        <f>IF(+DropINTable!AL76=0,DropINTable!AM76,DropINTable!AL76)</f>
        <v>1207.9700849174963</v>
      </c>
      <c r="O97" s="46">
        <f>IF(+DropINTable!AM76=0,DropINTable!AN76,DropINTable!AM76)</f>
        <v>1335.7176820615034</v>
      </c>
      <c r="P97" s="46">
        <f>IF(+DropINTable!AN76=0,DropINTable!AO76,DropINTable!AN76)</f>
        <v>1519.2752815131016</v>
      </c>
      <c r="Q97" s="46">
        <f>IF(+DropINTable!AO76=0,DropINTable!AP76,DropINTable!AO76)</f>
        <v>1527.1270560584412</v>
      </c>
      <c r="R97" s="46"/>
      <c r="S97" s="112"/>
      <c r="T97" s="112"/>
      <c r="U97" s="112"/>
      <c r="V97" s="112"/>
      <c r="W97" s="112"/>
      <c r="X97" s="112"/>
      <c r="Y97" s="112"/>
      <c r="Z97" s="112"/>
      <c r="AA97" s="112"/>
      <c r="AB97" s="112"/>
      <c r="AC97" s="112"/>
      <c r="AD97" s="112"/>
      <c r="AE97" s="112"/>
      <c r="AF97" s="112"/>
      <c r="AG97" s="112"/>
      <c r="AH97" s="112"/>
      <c r="AI97" s="112"/>
      <c r="AJ97" s="112"/>
      <c r="AK97" s="112"/>
      <c r="AL97" s="112"/>
      <c r="AM97" s="112"/>
      <c r="AN97" s="112"/>
    </row>
    <row r="98" spans="1:40" x14ac:dyDescent="0.25">
      <c r="A98" t="s">
        <v>1048</v>
      </c>
      <c r="B98" s="86" t="s">
        <v>1049</v>
      </c>
      <c r="C98" t="str">
        <f t="shared" si="30"/>
        <v>Brisbane2+2</v>
      </c>
      <c r="D98" s="46">
        <f t="shared" si="31"/>
        <v>788.08894956040842</v>
      </c>
      <c r="E98" s="46">
        <f>IF(+DropINTable!AC77=0,DropINTable!AD77,DropINTable!AC77)</f>
        <v>788.08894956040842</v>
      </c>
      <c r="F98" s="46">
        <f>IF(+DropINTable!AD77=0,DropINTable!AE77,DropINTable!AD77)</f>
        <v>788.08894956040842</v>
      </c>
      <c r="G98" s="46">
        <f>IF(+DropINTable!AE77=0,DropINTable!AF77,DropINTable!AE77)</f>
        <v>813.8892653099598</v>
      </c>
      <c r="H98" s="46">
        <f>IF(+DropINTable!AF77=0,DropINTable!AG77,DropINTable!AF77)</f>
        <v>860.16690628442882</v>
      </c>
      <c r="I98" s="46">
        <f>IF(+DropINTable!AG77=0,DropINTable!AH77,DropINTable!AG77)</f>
        <v>921.71427555195976</v>
      </c>
      <c r="J98" s="46">
        <f>IF(+DropINTable!AH77=0,DropINTable!AI77,DropINTable!AH77)</f>
        <v>1005.1339407434674</v>
      </c>
      <c r="K98" s="46">
        <f>IF(+DropINTable!AI77=0,DropINTable!AJ77,DropINTable!AI77)</f>
        <v>1091.5842853889576</v>
      </c>
      <c r="L98" s="46">
        <f>IF(+DropINTable!AJ77=0,DropINTable!AK77,DropINTable!AJ77)</f>
        <v>1171.8619260527348</v>
      </c>
      <c r="M98" s="46">
        <f>IF(+DropINTable!AK77=0,DropINTable!AL77,DropINTable!AK77)</f>
        <v>1229.6236685875901</v>
      </c>
      <c r="N98" s="46">
        <f>IF(+DropINTable!AL77=0,DropINTable!AM77,DropINTable!AL77)</f>
        <v>1284.3225895354117</v>
      </c>
      <c r="O98" s="46">
        <f>IF(+DropINTable!AM77=0,DropINTable!AN77,DropINTable!AM77)</f>
        <v>1411.3072957754007</v>
      </c>
      <c r="P98" s="46">
        <f>IF(+DropINTable!AN77=0,DropINTable!AO77,DropINTable!AN77)</f>
        <v>1593.7687179882473</v>
      </c>
      <c r="Q98" s="46">
        <f>IF(+DropINTable!AO77=0,DropINTable!AP77,DropINTable!AO77)</f>
        <v>1601.5736025874676</v>
      </c>
      <c r="R98" s="46"/>
      <c r="S98" s="112"/>
      <c r="T98" s="112"/>
      <c r="U98" s="112"/>
      <c r="V98" s="112"/>
      <c r="W98" s="112"/>
      <c r="X98" s="112"/>
      <c r="Y98" s="112"/>
      <c r="Z98" s="112"/>
      <c r="AA98" s="112"/>
      <c r="AB98" s="112"/>
      <c r="AC98" s="112"/>
      <c r="AD98" s="112"/>
      <c r="AE98" s="112"/>
      <c r="AF98" s="112"/>
      <c r="AG98" s="112"/>
      <c r="AH98" s="112"/>
      <c r="AI98" s="112"/>
      <c r="AJ98" s="112"/>
      <c r="AK98" s="112"/>
      <c r="AL98" s="112"/>
      <c r="AM98" s="112"/>
      <c r="AN98" s="112"/>
    </row>
    <row r="99" spans="1:40" x14ac:dyDescent="0.25">
      <c r="A99" t="s">
        <v>1050</v>
      </c>
      <c r="B99" s="86" t="s">
        <v>1051</v>
      </c>
      <c r="C99" t="str">
        <f t="shared" si="30"/>
        <v>Brisbane2+3</v>
      </c>
      <c r="D99" s="46">
        <f t="shared" ref="D99" si="32">+F99</f>
        <v>890.8637160809061</v>
      </c>
      <c r="E99" s="46">
        <f>+F99</f>
        <v>890.8637160809061</v>
      </c>
      <c r="F99" s="46">
        <f>IF(+DropINTable!AD78=0,DropINTable!AE78,DropINTable!AD78)</f>
        <v>890.8637160809061</v>
      </c>
      <c r="G99" s="46">
        <f>IF(+DropINTable!AE78=0,DropINTable!AF78,DropINTable!AE78)</f>
        <v>890.8637160809061</v>
      </c>
      <c r="H99" s="46">
        <f>IF(+DropINTable!AF78=0,DropINTable!AG78,DropINTable!AF78)</f>
        <v>937.10729999285911</v>
      </c>
      <c r="I99" s="46">
        <f>IF(+DropINTable!AG78=0,DropINTable!AH78,DropINTable!AG78)</f>
        <v>998.6093787502333</v>
      </c>
      <c r="J99" s="46">
        <f>IF(+DropINTable!AH78=0,DropINTable!AI78,DropINTable!AH78)</f>
        <v>1081.9676568609082</v>
      </c>
      <c r="K99" s="46">
        <f>IF(+DropINTable!AI78=0,DropINTable!AJ78,DropINTable!AI78)</f>
        <v>1168.3543843108257</v>
      </c>
      <c r="L99" s="46">
        <f>IF(+DropINTable!AJ78=0,DropINTable!AK78,DropINTable!AJ78)</f>
        <v>1248.5729517930931</v>
      </c>
      <c r="M99" s="46">
        <f>IF(+DropINTable!AK78=0,DropINTable!AL78,DropINTable!AK78)</f>
        <v>1306.292188301343</v>
      </c>
      <c r="N99" s="46">
        <f>IF(+DropINTable!AL78=0,DropINTable!AM78,DropINTable!AL78)</f>
        <v>1360.9508585652986</v>
      </c>
      <c r="O99" s="46">
        <f>IF(+DropINTable!AM78=0,DropINTable!AN78,DropINTable!AM78)</f>
        <v>1487.8421170057538</v>
      </c>
      <c r="P99" s="46">
        <f>IF(+DropINTable!AN78=0,DropINTable!AO78,DropINTable!AN78)</f>
        <v>1670.1692662042115</v>
      </c>
      <c r="Q99" s="46">
        <f>IF(+DropINTable!AO78=0,DropINTable!AP78,DropINTable!AO78)</f>
        <v>1677.9684095591003</v>
      </c>
      <c r="R99" s="46"/>
      <c r="S99" s="112"/>
      <c r="T99" s="112"/>
      <c r="U99" s="112"/>
      <c r="V99" s="112"/>
      <c r="W99" s="112"/>
      <c r="X99" s="112"/>
      <c r="Y99" s="112"/>
      <c r="Z99" s="112"/>
      <c r="AA99" s="112"/>
      <c r="AB99" s="112"/>
      <c r="AC99" s="112"/>
      <c r="AD99" s="112"/>
      <c r="AE99" s="112"/>
      <c r="AF99" s="112"/>
      <c r="AG99" s="112"/>
      <c r="AH99" s="112"/>
      <c r="AI99" s="112"/>
      <c r="AJ99" s="112"/>
      <c r="AK99" s="112"/>
      <c r="AL99" s="112"/>
      <c r="AM99" s="112"/>
      <c r="AN99" s="112"/>
    </row>
    <row r="100" spans="1:40" x14ac:dyDescent="0.25">
      <c r="B100" s="86" t="s">
        <v>1052</v>
      </c>
      <c r="C100" t="str">
        <f t="shared" ref="C100:C102" si="33">+CONCATENATE(A$95,B100)</f>
        <v>Brisbane2+4</v>
      </c>
      <c r="D100" s="46">
        <f>+D99+Per_child_accounting!$AD$57</f>
        <v>981.89323372015645</v>
      </c>
      <c r="E100" s="46">
        <f>+E99+Per_child_accounting!$AD$57</f>
        <v>981.89323372015645</v>
      </c>
      <c r="F100" s="46">
        <f>+F99+Per_child_accounting!AD$57</f>
        <v>981.89323372015645</v>
      </c>
      <c r="G100" s="46">
        <f>+G99+Per_child_accounting!AE$57</f>
        <v>982.0538826795306</v>
      </c>
      <c r="H100" s="46">
        <f>+H99+Per_child_accounting!AF$57</f>
        <v>1028.585615796092</v>
      </c>
      <c r="I100" s="46">
        <f>+I99+Per_child_accounting!AG$57</f>
        <v>1090.4709237431111</v>
      </c>
      <c r="J100" s="46">
        <f>+J99+Per_child_accounting!AH$57</f>
        <v>1174.3486213076569</v>
      </c>
      <c r="K100" s="46">
        <f>+K99+Per_child_accounting!AI$57</f>
        <v>1261.2736367827238</v>
      </c>
      <c r="L100" s="46">
        <f>+L99+Per_child_accounting!AJ$57</f>
        <v>1341.9920613154818</v>
      </c>
      <c r="M100" s="46">
        <f>+M99+Per_child_accounting!AK$57</f>
        <v>1400.0709550886345</v>
      </c>
      <c r="N100" s="46">
        <f>+N99+Per_child_accounting!AL$57</f>
        <v>1455.0702122190855</v>
      </c>
      <c r="O100" s="46">
        <f>+O99+Per_child_accounting!AM$57</f>
        <v>1582.7521508204159</v>
      </c>
      <c r="P100" s="46">
        <f>+P99+Per_child_accounting!AN$57</f>
        <v>1766.2154083445198</v>
      </c>
      <c r="Q100" s="46">
        <f>+Q99+Per_child_accounting!AO$57</f>
        <v>1774.0631496528849</v>
      </c>
      <c r="R100" s="46"/>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2"/>
      <c r="AN100" s="112"/>
    </row>
    <row r="101" spans="1:40" x14ac:dyDescent="0.25">
      <c r="B101" s="86" t="s">
        <v>1053</v>
      </c>
      <c r="C101" t="str">
        <f t="shared" si="33"/>
        <v>Brisbane2+5</v>
      </c>
      <c r="D101" s="46">
        <f>+D100+Per_child_accounting!$AD$57</f>
        <v>1072.9227513594069</v>
      </c>
      <c r="E101" s="46">
        <f>+E100+Per_child_accounting!$AD$57</f>
        <v>1072.9227513594069</v>
      </c>
      <c r="F101" s="46">
        <f>+F100+Per_child_accounting!$AD$57</f>
        <v>1072.9227513594069</v>
      </c>
      <c r="G101" s="46">
        <f>+G100+Per_child_accounting!AE$57</f>
        <v>1073.2440492781552</v>
      </c>
      <c r="H101" s="46">
        <f>+H100+Per_child_accounting!AF$57</f>
        <v>1120.0639315993249</v>
      </c>
      <c r="I101" s="46">
        <f>+I100+Per_child_accounting!AG$57</f>
        <v>1182.3324687359891</v>
      </c>
      <c r="J101" s="46">
        <f>+J100+Per_child_accounting!AH$57</f>
        <v>1266.7295857544057</v>
      </c>
      <c r="K101" s="46">
        <f>+K100+Per_child_accounting!AI$57</f>
        <v>1354.1928892546216</v>
      </c>
      <c r="L101" s="46">
        <f>+L100+Per_child_accounting!AJ$57</f>
        <v>1435.4111708378705</v>
      </c>
      <c r="M101" s="46">
        <f>+M100+Per_child_accounting!AK$57</f>
        <v>1493.849721875926</v>
      </c>
      <c r="N101" s="46">
        <f>+N100+Per_child_accounting!AL$57</f>
        <v>1549.1895658728724</v>
      </c>
      <c r="O101" s="46">
        <f>+O100+Per_child_accounting!AM$57</f>
        <v>1677.6621846350779</v>
      </c>
      <c r="P101" s="46">
        <f>+P100+Per_child_accounting!AN$57</f>
        <v>1862.2615504848281</v>
      </c>
      <c r="Q101" s="46">
        <f>+Q100+Per_child_accounting!AO$57</f>
        <v>1870.1578897466695</v>
      </c>
      <c r="R101" s="46"/>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2"/>
      <c r="AN101" s="112"/>
    </row>
    <row r="102" spans="1:40" x14ac:dyDescent="0.25">
      <c r="B102" s="86" t="s">
        <v>1054</v>
      </c>
      <c r="C102" t="str">
        <f t="shared" si="33"/>
        <v>Brisbane2+6</v>
      </c>
      <c r="D102" s="46">
        <f>+D101+Per_child_accounting!$AD$57</f>
        <v>1163.9522689986572</v>
      </c>
      <c r="E102" s="46">
        <f>+E101+Per_child_accounting!$AD$57</f>
        <v>1163.9522689986572</v>
      </c>
      <c r="F102" s="46">
        <f>+F101+Per_child_accounting!$AD$57</f>
        <v>1163.9522689986572</v>
      </c>
      <c r="G102" s="46">
        <f>+G101+Per_child_accounting!AE$57</f>
        <v>1164.4342158767797</v>
      </c>
      <c r="H102" s="46">
        <f>+H101+Per_child_accounting!AF$57</f>
        <v>1211.5422474025577</v>
      </c>
      <c r="I102" s="46">
        <f>+I101+Per_child_accounting!AG$57</f>
        <v>1274.194013728867</v>
      </c>
      <c r="J102" s="46">
        <f>+J101+Per_child_accounting!AH$57</f>
        <v>1359.1105502011544</v>
      </c>
      <c r="K102" s="46">
        <f>+K101+Per_child_accounting!AI$57</f>
        <v>1447.1121417265194</v>
      </c>
      <c r="L102" s="46">
        <f>+L101+Per_child_accounting!AJ$57</f>
        <v>1528.8302803602592</v>
      </c>
      <c r="M102" s="46">
        <f>+M101+Per_child_accounting!AK$57</f>
        <v>1587.6284886632175</v>
      </c>
      <c r="N102" s="46">
        <f>+N101+Per_child_accounting!AL$57</f>
        <v>1643.3089195266593</v>
      </c>
      <c r="O102" s="46">
        <f>+O101+Per_child_accounting!AM$57</f>
        <v>1772.5722184497399</v>
      </c>
      <c r="P102" s="46">
        <f>+P101+Per_child_accounting!AN$57</f>
        <v>1958.3076926251365</v>
      </c>
      <c r="Q102" s="46">
        <f>+Q101+Per_child_accounting!AO$57</f>
        <v>1966.2526298404541</v>
      </c>
      <c r="R102" s="46"/>
      <c r="S102" s="112"/>
      <c r="T102" s="112"/>
      <c r="U102" s="112"/>
      <c r="V102" s="112"/>
      <c r="W102" s="112"/>
      <c r="X102" s="112"/>
      <c r="Y102" s="112"/>
      <c r="Z102" s="112"/>
      <c r="AA102" s="112"/>
      <c r="AB102" s="112"/>
      <c r="AC102" s="112"/>
      <c r="AD102" s="112"/>
      <c r="AE102" s="112"/>
      <c r="AF102" s="112"/>
      <c r="AG102" s="112"/>
      <c r="AH102" s="112"/>
      <c r="AI102" s="112"/>
      <c r="AJ102" s="112"/>
      <c r="AK102" s="112"/>
      <c r="AL102" s="112"/>
      <c r="AM102" s="112"/>
      <c r="AN102" s="112"/>
    </row>
    <row r="103" spans="1:40" x14ac:dyDescent="0.25">
      <c r="B103" s="86"/>
      <c r="D103" s="46"/>
      <c r="E103" s="46"/>
      <c r="F103" s="46"/>
      <c r="G103" s="46"/>
      <c r="H103" s="46"/>
      <c r="I103" s="46"/>
      <c r="J103" s="46"/>
      <c r="K103" s="46"/>
      <c r="L103" s="46"/>
      <c r="M103" s="46"/>
      <c r="N103" s="46"/>
      <c r="O103" s="46"/>
      <c r="P103" s="46"/>
      <c r="Q103" s="46"/>
      <c r="R103" s="46"/>
      <c r="S103" s="112"/>
      <c r="T103" s="112"/>
      <c r="U103" s="112"/>
      <c r="V103" s="112"/>
      <c r="W103" s="112"/>
      <c r="X103" s="112"/>
      <c r="Y103" s="112"/>
      <c r="Z103" s="112"/>
      <c r="AA103" s="112"/>
      <c r="AB103" s="112"/>
      <c r="AC103" s="112"/>
      <c r="AD103" s="112"/>
      <c r="AE103" s="112"/>
      <c r="AF103" s="112"/>
      <c r="AG103" s="112"/>
      <c r="AH103" s="112"/>
      <c r="AI103" s="112"/>
      <c r="AJ103" s="112"/>
      <c r="AK103" s="112"/>
      <c r="AL103" s="112"/>
      <c r="AM103" s="112"/>
      <c r="AN103" s="112"/>
    </row>
    <row r="104" spans="1:40" x14ac:dyDescent="0.25">
      <c r="A104" t="s">
        <v>1055</v>
      </c>
      <c r="B104" s="86" t="s">
        <v>1056</v>
      </c>
      <c r="C104" t="str">
        <f t="shared" si="30"/>
        <v>Brisbane1+0</v>
      </c>
      <c r="D104" s="46">
        <f>IF(+DropINTable!AB80=0,DropINTable!AC80,DropINTable!AB80)</f>
        <v>303.05704135448275</v>
      </c>
      <c r="E104" s="46">
        <f>IF(+DropINTable!AC80=0,DropINTable!AD80,DropINTable!AC80)</f>
        <v>320.86148454499613</v>
      </c>
      <c r="F104" s="46">
        <f>IF(+DropINTable!AD80=0,DropINTable!AE80,DropINTable!AD80)</f>
        <v>336.13999614753351</v>
      </c>
      <c r="G104" s="46">
        <f>IF(+DropINTable!AE80=0,DropINTable!AF80,DropINTable!AE80)</f>
        <v>361.88928441013468</v>
      </c>
      <c r="H104" s="46">
        <f>IF(+DropINTable!AF80=0,DropINTable!AG80,DropINTable!AF80)</f>
        <v>408.07540030455226</v>
      </c>
      <c r="I104" s="46">
        <f>IF(+DropINTable!AG80=0,DropINTable!AH80,DropINTable!AG80)</f>
        <v>469.5010450327373</v>
      </c>
      <c r="J104" s="46">
        <f>IF(+DropINTable!AH80=0,DropINTable!AI80,DropINTable!AH80)</f>
        <v>552.75572617215539</v>
      </c>
      <c r="K104" s="46">
        <f>IF(+DropINTable!AI80=0,DropINTable!AJ80,DropINTable!AI80)</f>
        <v>639.03509276360228</v>
      </c>
      <c r="L104" s="46">
        <f>IF(+DropINTable!AJ80=0,DropINTable!AK80,DropINTable!AJ80)</f>
        <v>719.15396528615895</v>
      </c>
      <c r="M104" s="46">
        <f>IF(+DropINTable!AK80=0,DropINTable!AL80,DropINTable!AK80)</f>
        <v>776.80146931853199</v>
      </c>
      <c r="N104" s="46">
        <f>IF(+DropINTable!AL80=0,DropINTable!AM80,DropINTable!AL80)</f>
        <v>831.39220911229097</v>
      </c>
      <c r="O104" s="46">
        <f>IF(+DropINTable!AM80=0,DropINTable!AN80,DropINTable!AM80)</f>
        <v>958.12577213216105</v>
      </c>
      <c r="P104" s="46">
        <f>IF(+DropINTable!AN80=0,DropINTable!AO80,DropINTable!AN80)</f>
        <v>1140.2263272476371</v>
      </c>
      <c r="Q104" s="46">
        <f>IF(+DropINTable!AO80=0,DropINTable!AP80,DropINTable!AO80)</f>
        <v>1148.0157760307234</v>
      </c>
      <c r="R104" s="46"/>
      <c r="S104" s="112"/>
      <c r="T104" s="112"/>
      <c r="U104" s="112"/>
      <c r="V104" s="112"/>
      <c r="W104" s="112"/>
      <c r="X104" s="112"/>
      <c r="Y104" s="112"/>
      <c r="Z104" s="112"/>
      <c r="AA104" s="112"/>
      <c r="AB104" s="112"/>
      <c r="AC104" s="112"/>
      <c r="AD104" s="112"/>
      <c r="AE104" s="112"/>
      <c r="AF104" s="112"/>
      <c r="AG104" s="112"/>
      <c r="AH104" s="112"/>
      <c r="AI104" s="112"/>
      <c r="AJ104" s="112"/>
      <c r="AK104" s="112"/>
      <c r="AL104" s="112"/>
      <c r="AM104" s="112"/>
      <c r="AN104" s="112"/>
    </row>
    <row r="105" spans="1:40" x14ac:dyDescent="0.25">
      <c r="A105" t="s">
        <v>1057</v>
      </c>
      <c r="B105" s="86" t="s">
        <v>1058</v>
      </c>
      <c r="C105" t="str">
        <f t="shared" si="30"/>
        <v>Brisbane1+1</v>
      </c>
      <c r="D105" s="46">
        <f>IF(+DropINTable!AB81=0,DropINTable!AC81,DropINTable!AB81)</f>
        <v>435.303319978898</v>
      </c>
      <c r="E105" s="46">
        <f>IF(+DropINTable!AC81=0,DropINTable!AD81,DropINTable!AC81)</f>
        <v>435.303319978898</v>
      </c>
      <c r="F105" s="46">
        <f>IF(+DropINTable!AD81=0,DropINTable!AE81,DropINTable!AD81)</f>
        <v>450.81530351953324</v>
      </c>
      <c r="G105" s="46">
        <f>IF(+DropINTable!AE81=0,DropINTable!AF81,DropINTable!AE81)</f>
        <v>476.95806846034083</v>
      </c>
      <c r="H105" s="46">
        <f>IF(+DropINTable!AF81=0,DropINTable!AG81,DropINTable!AF81)</f>
        <v>523.84995516328945</v>
      </c>
      <c r="I105" s="46">
        <f>IF(+DropINTable!AG81=0,DropINTable!AH81,DropINTable!AG81)</f>
        <v>586.21425093903929</v>
      </c>
      <c r="J105" s="46">
        <f>IF(+DropINTable!AH81=0,DropINTable!AI81,DropINTable!AH81)</f>
        <v>670.74115364912791</v>
      </c>
      <c r="K105" s="46">
        <f>IF(+DropINTable!AI81=0,DropINTable!AJ81,DropINTable!AI81)</f>
        <v>758.33896059064068</v>
      </c>
      <c r="L105" s="46">
        <f>IF(+DropINTable!AJ81=0,DropINTable!AK81,DropINTable!AJ81)</f>
        <v>839.68213485536967</v>
      </c>
      <c r="M105" s="46">
        <f>IF(+DropINTable!AK81=0,DropINTable!AL81,DropINTable!AK81)</f>
        <v>898.21055352974872</v>
      </c>
      <c r="N105" s="46">
        <f>IF(+DropINTable!AL81=0,DropINTable!AM81,DropINTable!AL81)</f>
        <v>953.63549993039305</v>
      </c>
      <c r="O105" s="46">
        <f>IF(+DropINTable!AM81=0,DropINTable!AN81,DropINTable!AM81)</f>
        <v>1082.3056848428316</v>
      </c>
      <c r="P105" s="46">
        <f>IF(+DropINTable!AN81=0,DropINTable!AO81,DropINTable!AN81)</f>
        <v>1267.1889327181545</v>
      </c>
      <c r="Q105" s="46">
        <f>IF(+DropINTable!AO81=0,DropINTable!AP81,DropINTable!AO81)</f>
        <v>1275.0974137356338</v>
      </c>
      <c r="R105" s="46"/>
      <c r="S105" s="112"/>
      <c r="T105" s="112"/>
      <c r="U105" s="112"/>
      <c r="V105" s="112"/>
      <c r="W105" s="112"/>
      <c r="X105" s="112"/>
      <c r="Y105" s="112"/>
      <c r="Z105" s="112"/>
      <c r="AA105" s="112"/>
      <c r="AB105" s="112"/>
      <c r="AC105" s="112"/>
      <c r="AD105" s="112"/>
      <c r="AE105" s="112"/>
      <c r="AF105" s="112"/>
      <c r="AG105" s="112"/>
      <c r="AH105" s="112"/>
      <c r="AI105" s="112"/>
      <c r="AJ105" s="112"/>
      <c r="AK105" s="112"/>
      <c r="AL105" s="112"/>
      <c r="AM105" s="112"/>
      <c r="AN105" s="112"/>
    </row>
    <row r="106" spans="1:40" x14ac:dyDescent="0.25">
      <c r="A106" t="s">
        <v>1059</v>
      </c>
      <c r="B106" s="86" t="s">
        <v>1060</v>
      </c>
      <c r="C106" t="str">
        <f t="shared" si="30"/>
        <v>Brisbane1+2</v>
      </c>
      <c r="D106" s="46">
        <f>IF(+DropINTable!AB82=0,DropINTable!AC82,DropINTable!AB82)</f>
        <v>544.42920151814155</v>
      </c>
      <c r="E106" s="46">
        <f>IF(+DropINTable!AC82=0,DropINTable!AD82,DropINTable!AC82)</f>
        <v>544.42920151814155</v>
      </c>
      <c r="F106" s="46">
        <f>IF(+DropINTable!AD82=0,DropINTable!AE82,DropINTable!AD82)</f>
        <v>559.76066313717433</v>
      </c>
      <c r="G106" s="46">
        <f>IF(+DropINTable!AE82=0,DropINTable!AF82,DropINTable!AE82)</f>
        <v>585.59918555545221</v>
      </c>
      <c r="H106" s="46">
        <f>IF(+DropINTable!AF82=0,DropINTable!AG82,DropINTable!AF82)</f>
        <v>631.94536428134109</v>
      </c>
      <c r="I106" s="46">
        <f>IF(+DropINTable!AG82=0,DropINTable!AH82,DropINTable!AG82)</f>
        <v>693.5838866508974</v>
      </c>
      <c r="J106" s="46">
        <f>IF(+DropINTable!AH82=0,DropINTable!AI82,DropINTable!AH82)</f>
        <v>777.1270957676287</v>
      </c>
      <c r="K106" s="46">
        <f>IF(+DropINTable!AI82=0,DropINTable!AJ82,DropINTable!AI82)</f>
        <v>863.70547554155883</v>
      </c>
      <c r="L106" s="46">
        <f>IF(+DropINTable!AJ82=0,DropINTable!AK82,DropINTable!AJ82)</f>
        <v>944.10200540481844</v>
      </c>
      <c r="M106" s="46">
        <f>IF(+DropINTable!AK82=0,DropINTable!AL82,DropINTable!AK82)</f>
        <v>1001.9492931487213</v>
      </c>
      <c r="N106" s="46">
        <f>IF(+DropINTable!AL82=0,DropINTable!AM82,DropINTable!AL82)</f>
        <v>1056.7292250224239</v>
      </c>
      <c r="O106" s="46">
        <f>IF(+DropINTable!AM82=0,DropINTable!AN82,DropINTable!AM82)</f>
        <v>1183.9019957177502</v>
      </c>
      <c r="P106" s="46">
        <f>IF(+DropINTable!AN82=0,DropINTable!AO82,DropINTable!AN82)</f>
        <v>1366.6336418857168</v>
      </c>
      <c r="Q106" s="46">
        <f>IF(+DropINTable!AO82=0,DropINTable!AP82,DropINTable!AO82)</f>
        <v>1374.4500866600754</v>
      </c>
      <c r="R106" s="46"/>
      <c r="S106" s="112"/>
      <c r="T106" s="112"/>
      <c r="U106" s="112"/>
      <c r="V106" s="112"/>
      <c r="W106" s="112"/>
      <c r="X106" s="112"/>
      <c r="Y106" s="112"/>
      <c r="Z106" s="112"/>
      <c r="AA106" s="112"/>
      <c r="AB106" s="112"/>
      <c r="AC106" s="112"/>
      <c r="AD106" s="112"/>
      <c r="AE106" s="112"/>
      <c r="AF106" s="112"/>
      <c r="AG106" s="112"/>
      <c r="AH106" s="112"/>
      <c r="AI106" s="112"/>
      <c r="AJ106" s="112"/>
      <c r="AK106" s="112"/>
      <c r="AL106" s="112"/>
      <c r="AM106" s="112"/>
      <c r="AN106" s="112"/>
    </row>
    <row r="107" spans="1:40" x14ac:dyDescent="0.25">
      <c r="A107" t="s">
        <v>1061</v>
      </c>
      <c r="B107" s="86" t="s">
        <v>1062</v>
      </c>
      <c r="C107" t="str">
        <f t="shared" si="30"/>
        <v>Brisbane1+3</v>
      </c>
      <c r="D107" s="46">
        <f t="shared" ref="D107" si="34">+E107</f>
        <v>668.70602275481542</v>
      </c>
      <c r="E107" s="46">
        <f>IF(+DropINTable!AC83=0,DropINTable!AD83,DropINTable!AC83)</f>
        <v>668.70602275481542</v>
      </c>
      <c r="F107" s="46">
        <f>IF(+DropINTable!AD83=0,DropINTable!AE83,DropINTable!AD83)</f>
        <v>668.70602275481542</v>
      </c>
      <c r="G107" s="46">
        <f>IF(+DropINTable!AE83=0,DropINTable!AF83,DropINTable!AE83)</f>
        <v>694.24030265056354</v>
      </c>
      <c r="H107" s="46">
        <f>IF(+DropINTable!AF83=0,DropINTable!AG83,DropINTable!AF83)</f>
        <v>740.04077339939272</v>
      </c>
      <c r="I107" s="46">
        <f>IF(+DropINTable!AG83=0,DropINTable!AH83,DropINTable!AG83)</f>
        <v>800.95352236275551</v>
      </c>
      <c r="J107" s="46">
        <f>IF(+DropINTable!AH83=0,DropINTable!AI83,DropINTable!AH83)</f>
        <v>883.5130378861295</v>
      </c>
      <c r="K107" s="46">
        <f>IF(+DropINTable!AI83=0,DropINTable!AJ83,DropINTable!AI83)</f>
        <v>969.07199049247697</v>
      </c>
      <c r="L107" s="46">
        <f>IF(+DropINTable!AJ83=0,DropINTable!AK83,DropINTable!AJ83)</f>
        <v>1048.5218759542672</v>
      </c>
      <c r="M107" s="46">
        <f>IF(+DropINTable!AK83=0,DropINTable!AL83,DropINTable!AK83)</f>
        <v>1105.6880327676938</v>
      </c>
      <c r="N107" s="46">
        <f>IF(+DropINTable!AL83=0,DropINTable!AM83,DropINTable!AL83)</f>
        <v>1159.8229501144547</v>
      </c>
      <c r="O107" s="46">
        <f>IF(+DropINTable!AM83=0,DropINTable!AN83,DropINTable!AM83)</f>
        <v>1285.4983065926688</v>
      </c>
      <c r="P107" s="46">
        <f>IF(+DropINTable!AN83=0,DropINTable!AO83,DropINTable!AN83)</f>
        <v>1466.078351053279</v>
      </c>
      <c r="Q107" s="46">
        <f>IF(+DropINTable!AO83=0,DropINTable!AP83,DropINTable!AO83)</f>
        <v>1473.8027595845169</v>
      </c>
      <c r="R107" s="46"/>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112"/>
    </row>
    <row r="108" spans="1:40" x14ac:dyDescent="0.25">
      <c r="B108" s="86" t="s">
        <v>1063</v>
      </c>
      <c r="C108" t="str">
        <f t="shared" ref="C108:C110" si="35">+CONCATENATE(A$95,B108)</f>
        <v>Brisbane1+4</v>
      </c>
      <c r="D108" s="46">
        <f>+D107+Per_child_accounting!AC$60</f>
        <v>783.14785818871724</v>
      </c>
      <c r="E108" s="46">
        <f>+E107+Per_child_accounting!AC$60</f>
        <v>783.14785818871724</v>
      </c>
      <c r="F108" s="46">
        <f>+F107+Per_child_accounting!AD$60</f>
        <v>783.3813301268151</v>
      </c>
      <c r="G108" s="46">
        <f>+G107+Per_child_accounting!AE$60</f>
        <v>809.30908670076974</v>
      </c>
      <c r="H108" s="46">
        <f>+H107+Per_child_accounting!AF$60</f>
        <v>855.81532825812997</v>
      </c>
      <c r="I108" s="46">
        <f>+I107+Per_child_accounting!AG$60</f>
        <v>917.66672826905756</v>
      </c>
      <c r="J108" s="46">
        <f>+J107+Per_child_accounting!AH$60</f>
        <v>1001.498465363102</v>
      </c>
      <c r="K108" s="46">
        <f>+K107+Per_child_accounting!AI$60</f>
        <v>1088.3758583195154</v>
      </c>
      <c r="L108" s="46">
        <f>+L107+Per_child_accounting!AJ$60</f>
        <v>1169.0500455234778</v>
      </c>
      <c r="M108" s="46">
        <f>+M107+Per_child_accounting!AK$60</f>
        <v>1227.0971169789104</v>
      </c>
      <c r="N108" s="46">
        <f>+N107+Per_child_accounting!AL$60</f>
        <v>1282.0662409325569</v>
      </c>
      <c r="O108" s="46">
        <f>+O107+Per_child_accounting!AM$60</f>
        <v>1409.6782193033393</v>
      </c>
      <c r="P108" s="46">
        <f>+P107+Per_child_accounting!AN$60</f>
        <v>1593.0409565237965</v>
      </c>
      <c r="Q108" s="46">
        <f>+Q107+Per_child_accounting!AO$60</f>
        <v>1600.8843972894274</v>
      </c>
      <c r="R108" s="46"/>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row>
    <row r="109" spans="1:40" x14ac:dyDescent="0.25">
      <c r="B109" s="86" t="s">
        <v>1064</v>
      </c>
      <c r="C109" t="str">
        <f t="shared" si="35"/>
        <v>Brisbane1+5</v>
      </c>
      <c r="D109" s="46">
        <f>+D108+Per_child_accounting!AC$60</f>
        <v>897.58969362261905</v>
      </c>
      <c r="E109" s="46">
        <f>+E108+Per_child_accounting!AC$60</f>
        <v>897.58969362261905</v>
      </c>
      <c r="F109" s="46">
        <f>+F108+Per_child_accounting!AD$60</f>
        <v>898.05663749881478</v>
      </c>
      <c r="G109" s="46">
        <f>+G108+Per_child_accounting!AE$60</f>
        <v>924.37787075097594</v>
      </c>
      <c r="H109" s="46">
        <f>+H108+Per_child_accounting!AF$60</f>
        <v>971.58988311686721</v>
      </c>
      <c r="I109" s="46">
        <f>+I108+Per_child_accounting!AG$60</f>
        <v>1034.3799341753595</v>
      </c>
      <c r="J109" s="46">
        <f>+J108+Per_child_accounting!AH$60</f>
        <v>1119.4838928400745</v>
      </c>
      <c r="K109" s="46">
        <f>+K108+Per_child_accounting!AI$60</f>
        <v>1207.6797261465538</v>
      </c>
      <c r="L109" s="46">
        <f>+L108+Per_child_accounting!AJ$60</f>
        <v>1289.5782150926884</v>
      </c>
      <c r="M109" s="46">
        <f>+M108+Per_child_accounting!AK$60</f>
        <v>1348.5062011901273</v>
      </c>
      <c r="N109" s="46">
        <f>+N108+Per_child_accounting!AL$60</f>
        <v>1404.3095317506591</v>
      </c>
      <c r="O109" s="46">
        <f>+O108+Per_child_accounting!AM$60</f>
        <v>1533.8581320140099</v>
      </c>
      <c r="P109" s="46">
        <f>+P108+Per_child_accounting!AN$60</f>
        <v>1720.0035619943139</v>
      </c>
      <c r="Q109" s="46">
        <f>+Q108+Per_child_accounting!AO$60</f>
        <v>1727.9660349943379</v>
      </c>
      <c r="R109" s="46"/>
      <c r="S109" s="112"/>
      <c r="T109" s="112"/>
      <c r="U109" s="112"/>
      <c r="V109" s="112"/>
      <c r="W109" s="112"/>
      <c r="X109" s="112"/>
      <c r="Y109" s="112"/>
      <c r="Z109" s="112"/>
      <c r="AA109" s="112"/>
      <c r="AB109" s="112"/>
      <c r="AC109" s="112"/>
      <c r="AD109" s="112"/>
      <c r="AE109" s="112"/>
      <c r="AF109" s="112"/>
      <c r="AG109" s="112"/>
      <c r="AH109" s="112"/>
      <c r="AI109" s="112"/>
      <c r="AJ109" s="112"/>
      <c r="AK109" s="112"/>
      <c r="AL109" s="112"/>
      <c r="AM109" s="112"/>
      <c r="AN109" s="112"/>
    </row>
    <row r="110" spans="1:40" x14ac:dyDescent="0.25">
      <c r="B110" s="86" t="s">
        <v>1065</v>
      </c>
      <c r="C110" t="str">
        <f t="shared" si="35"/>
        <v>Brisbane1+6</v>
      </c>
      <c r="D110" s="46">
        <f>+D109+Per_child_accounting!AC$60</f>
        <v>1012.0315290565209</v>
      </c>
      <c r="E110" s="46">
        <f>+E109+Per_child_accounting!AC$60</f>
        <v>1012.0315290565209</v>
      </c>
      <c r="F110" s="46">
        <f>+F109+Per_child_accounting!AD$60</f>
        <v>1012.7319448708145</v>
      </c>
      <c r="G110" s="46">
        <f>+G109+Per_child_accounting!AE$60</f>
        <v>1039.4466548011821</v>
      </c>
      <c r="H110" s="46">
        <f>+H109+Per_child_accounting!AF$60</f>
        <v>1087.3644379756045</v>
      </c>
      <c r="I110" s="46">
        <f>+I109+Per_child_accounting!AG$60</f>
        <v>1151.0931400816614</v>
      </c>
      <c r="J110" s="46">
        <f>+J109+Per_child_accounting!AH$60</f>
        <v>1237.469320317047</v>
      </c>
      <c r="K110" s="46">
        <f>+K109+Per_child_accounting!AI$60</f>
        <v>1326.9835939735922</v>
      </c>
      <c r="L110" s="46">
        <f>+L109+Per_child_accounting!AJ$60</f>
        <v>1410.106384661899</v>
      </c>
      <c r="M110" s="46">
        <f>+M109+Per_child_accounting!AK$60</f>
        <v>1469.9152854013441</v>
      </c>
      <c r="N110" s="46">
        <f>+N109+Per_child_accounting!AL$60</f>
        <v>1526.5528225687613</v>
      </c>
      <c r="O110" s="46">
        <f>+O109+Per_child_accounting!AM$60</f>
        <v>1658.0380447246805</v>
      </c>
      <c r="P110" s="46">
        <f>+P109+Per_child_accounting!AN$60</f>
        <v>1846.9661674648314</v>
      </c>
      <c r="Q110" s="46">
        <f>+Q109+Per_child_accounting!AO$60</f>
        <v>1855.0476726992483</v>
      </c>
      <c r="R110" s="46"/>
      <c r="S110" s="112"/>
      <c r="T110" s="112"/>
      <c r="U110" s="112"/>
      <c r="V110" s="112"/>
      <c r="W110" s="112"/>
      <c r="X110" s="112"/>
      <c r="Y110" s="112"/>
      <c r="Z110" s="112"/>
      <c r="AA110" s="112"/>
      <c r="AB110" s="112"/>
      <c r="AC110" s="112"/>
      <c r="AD110" s="112"/>
      <c r="AE110" s="112"/>
      <c r="AF110" s="112"/>
      <c r="AG110" s="112"/>
      <c r="AH110" s="112"/>
      <c r="AI110" s="112"/>
      <c r="AJ110" s="112"/>
      <c r="AK110" s="112"/>
      <c r="AL110" s="112"/>
      <c r="AM110" s="112"/>
      <c r="AN110" s="112"/>
    </row>
    <row r="111" spans="1:40" x14ac:dyDescent="0.25">
      <c r="D111" s="46"/>
      <c r="E111" s="46"/>
      <c r="F111" s="46"/>
      <c r="G111" s="46"/>
      <c r="H111" s="46"/>
      <c r="I111" s="46"/>
      <c r="J111" s="46"/>
      <c r="K111" s="46"/>
      <c r="L111" s="46"/>
      <c r="M111" s="46"/>
      <c r="N111" s="46"/>
      <c r="O111" s="46"/>
      <c r="P111" s="46"/>
      <c r="Q111" s="46"/>
      <c r="R111" s="46"/>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2"/>
      <c r="AN111" s="112"/>
    </row>
    <row r="112" spans="1:40" ht="28.5" x14ac:dyDescent="0.65">
      <c r="A112" s="365" t="s">
        <v>237</v>
      </c>
      <c r="B112" s="365"/>
      <c r="C112" s="365"/>
      <c r="D112" s="46"/>
      <c r="E112" s="46"/>
      <c r="F112" s="46"/>
      <c r="G112" s="46"/>
      <c r="H112" s="46"/>
      <c r="I112" s="46"/>
      <c r="J112" s="46"/>
      <c r="K112" s="46"/>
      <c r="L112" s="46"/>
      <c r="M112" s="46"/>
      <c r="N112" s="46"/>
      <c r="O112" s="46"/>
      <c r="P112" s="46"/>
      <c r="Q112" s="46"/>
      <c r="R112" s="46"/>
      <c r="S112" s="112"/>
      <c r="T112" s="112"/>
      <c r="U112" s="112"/>
      <c r="V112" s="112"/>
      <c r="W112" s="112"/>
      <c r="X112" s="112"/>
      <c r="Y112" s="112"/>
      <c r="Z112" s="112"/>
      <c r="AA112" s="112"/>
      <c r="AB112" s="112"/>
      <c r="AC112" s="112"/>
      <c r="AD112" s="112"/>
      <c r="AE112" s="112"/>
      <c r="AF112" s="112"/>
      <c r="AG112" s="112"/>
      <c r="AH112" s="112"/>
      <c r="AI112" s="112"/>
      <c r="AJ112" s="112"/>
      <c r="AK112" s="112"/>
      <c r="AL112" s="112"/>
      <c r="AM112" s="112"/>
      <c r="AN112" s="112"/>
    </row>
    <row r="113" spans="1:40" x14ac:dyDescent="0.25">
      <c r="A113" t="s">
        <v>1044</v>
      </c>
      <c r="B113" s="86" t="s">
        <v>1045</v>
      </c>
      <c r="C113" t="str">
        <f>+CONCATENATE(A$112,B113)</f>
        <v>Balance of QLD2+0</v>
      </c>
      <c r="D113" s="46">
        <f>IF(+DropINTable!AB87=0,DropINTable!AC87,DropINTable!AB87)</f>
        <v>672.27915778575652</v>
      </c>
      <c r="E113" s="46">
        <f>IF(+DropINTable!AC87=0,DropINTable!AD87,DropINTable!AC87)</f>
        <v>672.27915778575652</v>
      </c>
      <c r="F113" s="46">
        <f>IF(+DropINTable!AD87=0,DropINTable!AE87,DropINTable!AD87)</f>
        <v>687.58459616355026</v>
      </c>
      <c r="G113" s="46">
        <f>IF(+DropINTable!AE87=0,DropINTable!AF87,DropINTable!AE87)</f>
        <v>713.3792656272426</v>
      </c>
      <c r="H113" s="46">
        <f>IF(+DropINTable!AF87=0,DropINTable!AG87,DropINTable!AF87)</f>
        <v>759.64677892450561</v>
      </c>
      <c r="I113" s="46">
        <f>IF(+DropINTable!AG87=0,DropINTable!AH87,DropINTable!AG87)</f>
        <v>821.18068063504825</v>
      </c>
      <c r="J113" s="46">
        <f>IF(+DropINTable!AH87=0,DropINTable!AI87,DropINTable!AH87)</f>
        <v>904.58208976256537</v>
      </c>
      <c r="K113" s="46">
        <f>IF(+DropINTable!AI87=0,DropINTable!AJ87,DropINTable!AI87)</f>
        <v>991.01351469375061</v>
      </c>
      <c r="L113" s="46">
        <f>IF(+DropINTable!AJ87=0,DropINTable!AK87,DropINTable!AJ87)</f>
        <v>1071.2735882847828</v>
      </c>
      <c r="M113" s="46">
        <f>IF(+DropINTable!AK87=0,DropINTable!AL87,DropINTable!AK87)</f>
        <v>1129.0226902142615</v>
      </c>
      <c r="N113" s="46">
        <f>IF(+DropINTable!AL87=0,DropINTable!AM87,DropINTable!AL87)</f>
        <v>1183.7096410974343</v>
      </c>
      <c r="O113" s="46">
        <f>IF(+DropINTable!AM87=0,DropINTable!AN87,DropINTable!AM87)</f>
        <v>1310.666557773661</v>
      </c>
      <c r="P113" s="46">
        <f>IF(+DropINTable!AN87=0,DropINTable!AO87,DropINTable!AN87)</f>
        <v>1493.088048379753</v>
      </c>
      <c r="Q113" s="46">
        <f>IF(+DropINTable!AO87=0,DropINTable!AP87,DropINTable!AO87)</f>
        <v>1500.8912255603732</v>
      </c>
      <c r="R113" s="46"/>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2"/>
      <c r="AN113" s="112"/>
    </row>
    <row r="114" spans="1:40" x14ac:dyDescent="0.25">
      <c r="A114" t="s">
        <v>1046</v>
      </c>
      <c r="B114" s="86" t="s">
        <v>1047</v>
      </c>
      <c r="C114" t="str">
        <f t="shared" ref="C114:C124" si="36">+CONCATENATE(A$112,B114)</f>
        <v>Balance of QLD2+1</v>
      </c>
      <c r="D114" s="46">
        <f t="shared" ref="D114:D115" si="37">+E114</f>
        <v>779.04919091941326</v>
      </c>
      <c r="E114" s="46">
        <f>IF(+DropINTable!AC88=0,DropINTable!AD88,DropINTable!AC88)</f>
        <v>779.04919091941326</v>
      </c>
      <c r="F114" s="46">
        <f>IF(+DropINTable!AD88=0,DropINTable!AE88,DropINTable!AD88)</f>
        <v>779.04919091941326</v>
      </c>
      <c r="G114" s="46">
        <f>IF(+DropINTable!AE88=0,DropINTable!AF88,DropINTable!AE88)</f>
        <v>805.00450831218109</v>
      </c>
      <c r="H114" s="46">
        <f>IF(+DropINTable!AF88=0,DropINTable!AG88,DropINTable!AF88)</f>
        <v>851.56017159031444</v>
      </c>
      <c r="I114" s="46">
        <f>IF(+DropINTable!AG88=0,DropINTable!AH88,DropINTable!AG88)</f>
        <v>913.47730320814242</v>
      </c>
      <c r="J114" s="46">
        <f>IF(+DropINTable!AH88=0,DropINTable!AI88,DropINTable!AH88)</f>
        <v>997.39813052198417</v>
      </c>
      <c r="K114" s="46">
        <f>IF(+DropINTable!AI88=0,DropINTable!AJ88,DropINTable!AI88)</f>
        <v>1084.3678453482687</v>
      </c>
      <c r="L114" s="46">
        <f>IF(+DropINTable!AJ88=0,DropINTable!AK88,DropINTable!AJ88)</f>
        <v>1165.1277741204246</v>
      </c>
      <c r="M114" s="46">
        <f>IF(+DropINTable!AK88=0,DropINTable!AL88,DropINTable!AK88)</f>
        <v>1223.2365352974509</v>
      </c>
      <c r="N114" s="46">
        <f>IF(+DropINTable!AL88=0,DropINTable!AM88,DropINTable!AL88)</f>
        <v>1278.2640700981071</v>
      </c>
      <c r="O114" s="46">
        <f>IF(+DropINTable!AM88=0,DropINTable!AN88,DropINTable!AM88)</f>
        <v>1406.0116677564572</v>
      </c>
      <c r="P114" s="46">
        <f>IF(+DropINTable!AN88=0,DropINTable!AO88,DropINTable!AN88)</f>
        <v>1589.569268357764</v>
      </c>
      <c r="Q114" s="46">
        <f>IF(+DropINTable!AO88=0,DropINTable!AP88,DropINTable!AO88)</f>
        <v>1597.4210422979941</v>
      </c>
      <c r="R114" s="46"/>
      <c r="S114" s="112"/>
      <c r="T114" s="112"/>
      <c r="U114" s="112"/>
      <c r="V114" s="112"/>
      <c r="W114" s="112"/>
      <c r="X114" s="112"/>
      <c r="Y114" s="112"/>
      <c r="Z114" s="112"/>
      <c r="AA114" s="112"/>
      <c r="AB114" s="112"/>
      <c r="AC114" s="112"/>
      <c r="AD114" s="112"/>
      <c r="AE114" s="112"/>
      <c r="AF114" s="112"/>
      <c r="AG114" s="112"/>
      <c r="AH114" s="112"/>
      <c r="AI114" s="112"/>
      <c r="AJ114" s="112"/>
      <c r="AK114" s="112"/>
      <c r="AL114" s="112"/>
      <c r="AM114" s="112"/>
      <c r="AN114" s="112"/>
    </row>
    <row r="115" spans="1:40" x14ac:dyDescent="0.25">
      <c r="A115" t="s">
        <v>1048</v>
      </c>
      <c r="B115" s="86" t="s">
        <v>1049</v>
      </c>
      <c r="C115" t="str">
        <f t="shared" si="36"/>
        <v>Balance of QLD2+2</v>
      </c>
      <c r="D115" s="46">
        <f t="shared" si="37"/>
        <v>857.96314965278077</v>
      </c>
      <c r="E115" s="46">
        <f>IF(+DropINTable!AC89=0,DropINTable!AD89,DropINTable!AC89)</f>
        <v>857.96314965278077</v>
      </c>
      <c r="F115" s="46">
        <f>IF(+DropINTable!AD89=0,DropINTable!AE89,DropINTable!AD89)</f>
        <v>857.96314965278077</v>
      </c>
      <c r="G115" s="46">
        <f>IF(+DropINTable!AE89=0,DropINTable!AF89,DropINTable!AE89)</f>
        <v>883.76346550589381</v>
      </c>
      <c r="H115" s="46">
        <f>IF(+DropINTable!AF89=0,DropINTable!AG89,DropINTable!AF89)</f>
        <v>930.0411060497637</v>
      </c>
      <c r="I115" s="46">
        <f>IF(+DropINTable!AG89=0,DropINTable!AH89,DropINTable!AG89)</f>
        <v>991.58847745393803</v>
      </c>
      <c r="J115" s="46">
        <f>IF(+DropINTable!AH89=0,DropINTable!AI89,DropINTable!AH89)</f>
        <v>1075.0081421548896</v>
      </c>
      <c r="K115" s="46">
        <f>IF(+DropINTable!AI89=0,DropINTable!AJ89,DropINTable!AI89)</f>
        <v>1161.458484271292</v>
      </c>
      <c r="L115" s="46">
        <f>IF(+DropINTable!AJ89=0,DropINTable!AK89,DropINTable!AJ89)</f>
        <v>1241.7361279220092</v>
      </c>
      <c r="M115" s="46">
        <f>IF(+DropINTable!AK89=0,DropINTable!AL89,DropINTable!AK89)</f>
        <v>1299.4978689088884</v>
      </c>
      <c r="N115" s="46">
        <f>IF(+DropINTable!AL89=0,DropINTable!AM89,DropINTable!AL89)</f>
        <v>1354.1967920151558</v>
      </c>
      <c r="O115" s="46">
        <f>IF(+DropINTable!AM89=0,DropINTable!AN89,DropINTable!AM89)</f>
        <v>1481.1814966417612</v>
      </c>
      <c r="P115" s="46">
        <f>IF(+DropINTable!AN89=0,DropINTable!AO89,DropINTable!AN89)</f>
        <v>1663.6429151481857</v>
      </c>
      <c r="Q115" s="46">
        <f>IF(+DropINTable!AO89=0,DropINTable!AP89,DropINTable!AO89)</f>
        <v>1671.4478037154577</v>
      </c>
      <c r="R115" s="46"/>
      <c r="S115" s="112"/>
      <c r="T115" s="112"/>
      <c r="U115" s="112"/>
      <c r="V115" s="112"/>
      <c r="W115" s="112"/>
      <c r="X115" s="112"/>
      <c r="Y115" s="112"/>
      <c r="Z115" s="112"/>
      <c r="AA115" s="112"/>
      <c r="AB115" s="112"/>
      <c r="AC115" s="112"/>
      <c r="AD115" s="112"/>
      <c r="AE115" s="112"/>
      <c r="AF115" s="112"/>
      <c r="AG115" s="112"/>
      <c r="AH115" s="112"/>
      <c r="AI115" s="112"/>
      <c r="AJ115" s="112"/>
      <c r="AK115" s="112"/>
      <c r="AL115" s="112"/>
      <c r="AM115" s="112"/>
      <c r="AN115" s="112"/>
    </row>
    <row r="116" spans="1:40" x14ac:dyDescent="0.25">
      <c r="A116" t="s">
        <v>1050</v>
      </c>
      <c r="B116" s="86" t="s">
        <v>1051</v>
      </c>
      <c r="C116" t="str">
        <f t="shared" si="36"/>
        <v>Balance of QLD2+3</v>
      </c>
      <c r="D116" s="46">
        <f t="shared" ref="D116" si="38">+F116</f>
        <v>960.68649663826852</v>
      </c>
      <c r="E116" s="46">
        <f>+F116</f>
        <v>960.68649663826852</v>
      </c>
      <c r="F116" s="46">
        <f>IF(+DropINTable!AD90=0,DropINTable!AE90,DropINTable!AD90)</f>
        <v>960.68649663826852</v>
      </c>
      <c r="G116" s="46">
        <f>IF(+DropINTable!AE90=0,DropINTable!AF90,DropINTable!AE90)</f>
        <v>960.68649663826852</v>
      </c>
      <c r="H116" s="46">
        <f>IF(+DropINTable!AF90=0,DropINTable!AG90,DropINTable!AF90)</f>
        <v>1006.930081770609</v>
      </c>
      <c r="I116" s="46">
        <f>IF(+DropINTable!AG90=0,DropINTable!AH90,DropINTable!AG90)</f>
        <v>1068.4321607958732</v>
      </c>
      <c r="J116" s="46">
        <f>IF(+DropINTable!AH90=0,DropINTable!AI90,DropINTable!AH90)</f>
        <v>1151.7904390553756</v>
      </c>
      <c r="K116" s="46">
        <f>IF(+DropINTable!AI90=0,DropINTable!AJ90,DropINTable!AI90)</f>
        <v>1238.1771669815419</v>
      </c>
      <c r="L116" s="46">
        <f>IF(+DropINTable!AJ90=0,DropINTable!AK90,DropINTable!AJ90)</f>
        <v>1318.395733630374</v>
      </c>
      <c r="M116" s="46">
        <f>IF(+DropINTable!AK90=0,DropINTable!AL90,DropINTable!AK90)</f>
        <v>1376.1149688289397</v>
      </c>
      <c r="N116" s="46">
        <f>IF(+DropINTable!AL90=0,DropINTable!AM90,DropINTable!AL90)</f>
        <v>1430.7736432005411</v>
      </c>
      <c r="O116" s="46">
        <f>IF(+DropINTable!AM90=0,DropINTable!AN90,DropINTable!AM90)</f>
        <v>1557.6649010456854</v>
      </c>
      <c r="P116" s="46">
        <f>IF(+DropINTable!AN90=0,DropINTable!AO90,DropINTable!AN90)</f>
        <v>1739.992047862899</v>
      </c>
      <c r="Q116" s="46">
        <f>IF(+DropINTable!AO90=0,DropINTable!AP90,DropINTable!AO90)</f>
        <v>1747.7911962183994</v>
      </c>
      <c r="R116" s="46"/>
      <c r="S116" s="112"/>
      <c r="T116" s="112"/>
      <c r="U116" s="112"/>
      <c r="V116" s="112"/>
      <c r="W116" s="112"/>
      <c r="X116" s="112"/>
      <c r="Y116" s="112"/>
      <c r="Z116" s="112"/>
      <c r="AA116" s="112"/>
      <c r="AB116" s="112"/>
      <c r="AC116" s="112"/>
      <c r="AD116" s="112"/>
      <c r="AE116" s="112"/>
      <c r="AF116" s="112"/>
      <c r="AG116" s="112"/>
      <c r="AH116" s="112"/>
      <c r="AI116" s="112"/>
      <c r="AJ116" s="112"/>
      <c r="AK116" s="112"/>
      <c r="AL116" s="112"/>
      <c r="AM116" s="112"/>
      <c r="AN116" s="112"/>
    </row>
    <row r="117" spans="1:40" x14ac:dyDescent="0.25">
      <c r="B117" s="86" t="s">
        <v>1052</v>
      </c>
      <c r="C117" t="str">
        <f t="shared" ref="C117:C119" si="39">+CONCATENATE(A$112,B117)</f>
        <v>Balance of QLD2+4</v>
      </c>
      <c r="D117" s="46">
        <f>+D116+Per_child_accounting!$AD$65</f>
        <v>1052.1510913941315</v>
      </c>
      <c r="E117" s="46">
        <f>+E116+Per_child_accounting!$AD$65</f>
        <v>1052.1510913941315</v>
      </c>
      <c r="F117" s="46">
        <f>+F116+Per_child_accounting!AD$65</f>
        <v>1052.1510913941315</v>
      </c>
      <c r="G117" s="46">
        <f>+G116+Per_child_accounting!AE$65</f>
        <v>1052.3117393232069</v>
      </c>
      <c r="H117" s="46">
        <f>+H116+Per_child_accounting!AF$65</f>
        <v>1098.8434744364179</v>
      </c>
      <c r="I117" s="46">
        <f>+I116+Per_child_accounting!AG$65</f>
        <v>1160.7287833689675</v>
      </c>
      <c r="J117" s="46">
        <f>+J116+Per_child_accounting!AH$65</f>
        <v>1244.6064798147945</v>
      </c>
      <c r="K117" s="46">
        <f>+K116+Per_child_accounting!AI$65</f>
        <v>1331.5314976360601</v>
      </c>
      <c r="L117" s="46">
        <f>+L116+Per_child_accounting!AJ$65</f>
        <v>1412.2499194660159</v>
      </c>
      <c r="M117" s="46">
        <f>+M116+Per_child_accounting!AK$65</f>
        <v>1470.3288139121291</v>
      </c>
      <c r="N117" s="46">
        <f>+N116+Per_child_accounting!AL$65</f>
        <v>1525.3280722012139</v>
      </c>
      <c r="O117" s="46">
        <f>+O116+Per_child_accounting!AM$65</f>
        <v>1653.0100110284816</v>
      </c>
      <c r="P117" s="46">
        <f>+P116+Per_child_accounting!AN$65</f>
        <v>1836.47326784091</v>
      </c>
      <c r="Q117" s="46">
        <f>+Q116+Per_child_accounting!AO$65</f>
        <v>1844.3210129560202</v>
      </c>
      <c r="R117" s="46"/>
      <c r="S117" s="112"/>
      <c r="T117" s="112"/>
      <c r="U117" s="112"/>
      <c r="V117" s="112"/>
      <c r="W117" s="112"/>
      <c r="X117" s="112"/>
      <c r="Y117" s="112"/>
      <c r="Z117" s="112"/>
      <c r="AA117" s="112"/>
      <c r="AB117" s="112"/>
      <c r="AC117" s="112"/>
      <c r="AD117" s="112"/>
      <c r="AE117" s="112"/>
      <c r="AF117" s="112"/>
      <c r="AG117" s="112"/>
      <c r="AH117" s="112"/>
      <c r="AI117" s="112"/>
      <c r="AJ117" s="112"/>
      <c r="AK117" s="112"/>
      <c r="AL117" s="112"/>
      <c r="AM117" s="112"/>
      <c r="AN117" s="112"/>
    </row>
    <row r="118" spans="1:40" x14ac:dyDescent="0.25">
      <c r="B118" s="86" t="s">
        <v>1053</v>
      </c>
      <c r="C118" t="str">
        <f t="shared" si="39"/>
        <v>Balance of QLD2+5</v>
      </c>
      <c r="D118" s="46">
        <f>+D117+Per_child_accounting!$AD$65</f>
        <v>1143.6156861499944</v>
      </c>
      <c r="E118" s="46">
        <f>+E117+Per_child_accounting!$AD$65</f>
        <v>1143.6156861499944</v>
      </c>
      <c r="F118" s="46">
        <f>+F117+Per_child_accounting!$AD$65</f>
        <v>1143.6156861499944</v>
      </c>
      <c r="G118" s="46">
        <f>+G117+Per_child_accounting!AE$65</f>
        <v>1143.9369820081454</v>
      </c>
      <c r="H118" s="46">
        <f>+H117+Per_child_accounting!AF$65</f>
        <v>1190.7568671022268</v>
      </c>
      <c r="I118" s="46">
        <f>+I117+Per_child_accounting!AG$65</f>
        <v>1253.0254059420618</v>
      </c>
      <c r="J118" s="46">
        <f>+J117+Per_child_accounting!AH$65</f>
        <v>1337.4225205742132</v>
      </c>
      <c r="K118" s="46">
        <f>+K117+Per_child_accounting!AI$65</f>
        <v>1424.885828290578</v>
      </c>
      <c r="L118" s="46">
        <f>+L117+Per_child_accounting!AJ$65</f>
        <v>1506.1041053016577</v>
      </c>
      <c r="M118" s="46">
        <f>+M117+Per_child_accounting!AK$65</f>
        <v>1564.5426589953186</v>
      </c>
      <c r="N118" s="46">
        <f>+N117+Per_child_accounting!AL$65</f>
        <v>1619.8825012018867</v>
      </c>
      <c r="O118" s="46">
        <f>+O117+Per_child_accounting!AM$65</f>
        <v>1748.3551210112778</v>
      </c>
      <c r="P118" s="46">
        <f>+P117+Per_child_accounting!AN$65</f>
        <v>1932.9544878189211</v>
      </c>
      <c r="Q118" s="46">
        <f>+Q117+Per_child_accounting!AO$65</f>
        <v>1940.8508296936411</v>
      </c>
      <c r="R118" s="46"/>
      <c r="S118" s="112"/>
      <c r="T118" s="112"/>
      <c r="U118" s="112"/>
      <c r="V118" s="112"/>
      <c r="W118" s="112"/>
      <c r="X118" s="112"/>
      <c r="Y118" s="112"/>
      <c r="Z118" s="112"/>
      <c r="AA118" s="112"/>
      <c r="AB118" s="112"/>
      <c r="AC118" s="112"/>
      <c r="AD118" s="112"/>
      <c r="AE118" s="112"/>
      <c r="AF118" s="112"/>
      <c r="AG118" s="112"/>
      <c r="AH118" s="112"/>
      <c r="AI118" s="112"/>
      <c r="AJ118" s="112"/>
      <c r="AK118" s="112"/>
      <c r="AL118" s="112"/>
      <c r="AM118" s="112"/>
      <c r="AN118" s="112"/>
    </row>
    <row r="119" spans="1:40" x14ac:dyDescent="0.25">
      <c r="B119" s="86" t="s">
        <v>1054</v>
      </c>
      <c r="C119" t="str">
        <f t="shared" si="39"/>
        <v>Balance of QLD2+6</v>
      </c>
      <c r="D119" s="46">
        <f>+D118+Per_child_accounting!$AD$65</f>
        <v>1235.0802809058573</v>
      </c>
      <c r="E119" s="46">
        <f>+E118+Per_child_accounting!$AD$65</f>
        <v>1235.0802809058573</v>
      </c>
      <c r="F119" s="46">
        <f>+F118+Per_child_accounting!$AD$65</f>
        <v>1235.0802809058573</v>
      </c>
      <c r="G119" s="46">
        <f>+G118+Per_child_accounting!AE$65</f>
        <v>1235.5622246930839</v>
      </c>
      <c r="H119" s="46">
        <f>+H118+Per_child_accounting!AF$65</f>
        <v>1282.6702597680355</v>
      </c>
      <c r="I119" s="46">
        <f>+I118+Per_child_accounting!AG$65</f>
        <v>1345.322028515156</v>
      </c>
      <c r="J119" s="46">
        <f>+J118+Per_child_accounting!AH$65</f>
        <v>1430.2385613336319</v>
      </c>
      <c r="K119" s="46">
        <f>+K118+Per_child_accounting!AI$65</f>
        <v>1518.240158945096</v>
      </c>
      <c r="L119" s="46">
        <f>+L118+Per_child_accounting!AJ$65</f>
        <v>1599.9582911372995</v>
      </c>
      <c r="M119" s="46">
        <f>+M118+Per_child_accounting!AK$65</f>
        <v>1658.756504078508</v>
      </c>
      <c r="N119" s="46">
        <f>+N118+Per_child_accounting!AL$65</f>
        <v>1714.4369302025596</v>
      </c>
      <c r="O119" s="46">
        <f>+O118+Per_child_accounting!AM$65</f>
        <v>1843.700230994074</v>
      </c>
      <c r="P119" s="46">
        <f>+P118+Per_child_accounting!AN$65</f>
        <v>2029.4357077969321</v>
      </c>
      <c r="Q119" s="46">
        <f>+Q118+Per_child_accounting!AO$65</f>
        <v>2037.380646431262</v>
      </c>
      <c r="R119" s="46"/>
      <c r="S119" s="112"/>
      <c r="T119" s="112"/>
      <c r="U119" s="112"/>
      <c r="V119" s="112"/>
      <c r="W119" s="112"/>
      <c r="X119" s="112"/>
      <c r="Y119" s="112"/>
      <c r="Z119" s="112"/>
      <c r="AA119" s="112"/>
      <c r="AB119" s="112"/>
      <c r="AC119" s="112"/>
      <c r="AD119" s="112"/>
      <c r="AE119" s="112"/>
      <c r="AF119" s="112"/>
      <c r="AG119" s="112"/>
      <c r="AH119" s="112"/>
      <c r="AI119" s="112"/>
      <c r="AJ119" s="112"/>
      <c r="AK119" s="112"/>
      <c r="AL119" s="112"/>
      <c r="AM119" s="112"/>
      <c r="AN119" s="112"/>
    </row>
    <row r="120" spans="1:40" x14ac:dyDescent="0.25">
      <c r="B120" s="86"/>
      <c r="D120" s="46"/>
      <c r="E120" s="46"/>
      <c r="F120" s="46"/>
      <c r="G120" s="46"/>
      <c r="H120" s="46"/>
      <c r="I120" s="46"/>
      <c r="J120" s="46"/>
      <c r="K120" s="46"/>
      <c r="L120" s="46"/>
      <c r="M120" s="46"/>
      <c r="N120" s="46"/>
      <c r="O120" s="46"/>
      <c r="P120" s="46"/>
      <c r="Q120" s="46"/>
      <c r="R120" s="46"/>
      <c r="S120" s="112"/>
      <c r="T120" s="112"/>
      <c r="U120" s="112"/>
      <c r="V120" s="112"/>
      <c r="W120" s="112"/>
      <c r="X120" s="112"/>
      <c r="Y120" s="112"/>
      <c r="Z120" s="112"/>
      <c r="AA120" s="112"/>
      <c r="AB120" s="112"/>
      <c r="AC120" s="112"/>
      <c r="AD120" s="112"/>
      <c r="AE120" s="112"/>
      <c r="AF120" s="112"/>
      <c r="AG120" s="112"/>
      <c r="AH120" s="112"/>
      <c r="AI120" s="112"/>
      <c r="AJ120" s="112"/>
      <c r="AK120" s="112"/>
      <c r="AL120" s="112"/>
      <c r="AM120" s="112"/>
      <c r="AN120" s="112"/>
    </row>
    <row r="121" spans="1:40" x14ac:dyDescent="0.25">
      <c r="A121" t="s">
        <v>1055</v>
      </c>
      <c r="B121" s="86" t="s">
        <v>1056</v>
      </c>
      <c r="C121" t="str">
        <f t="shared" si="36"/>
        <v>Balance of QLD1+0</v>
      </c>
      <c r="D121" s="46">
        <f>IF(+DropINTable!AB92=0,DropINTable!AC92,DropINTable!AB92)</f>
        <v>372.79304878521765</v>
      </c>
      <c r="E121" s="46">
        <f>IF(+DropINTable!AC92=0,DropINTable!AD92,DropINTable!AC92)</f>
        <v>390.59749196072676</v>
      </c>
      <c r="F121" s="46">
        <f>IF(+DropINTable!AD92=0,DropINTable!AE92,DropINTable!AD92)</f>
        <v>405.87600337784403</v>
      </c>
      <c r="G121" s="46">
        <f>IF(+DropINTable!AE92=0,DropINTable!AF92,DropINTable!AE92)</f>
        <v>431.62529175605124</v>
      </c>
      <c r="H121" s="46">
        <f>IF(+DropINTable!AF92=0,DropINTable!AG92,DropINTable!AF92)</f>
        <v>477.811406227823</v>
      </c>
      <c r="I121" s="46">
        <f>IF(+DropINTable!AG92=0,DropINTable!AH92,DropINTable!AG92)</f>
        <v>539.2370512941992</v>
      </c>
      <c r="J121" s="46">
        <f>IF(+DropINTable!AH92=0,DropINTable!AI92,DropINTable!AH92)</f>
        <v>622.49173328944778</v>
      </c>
      <c r="K121" s="46">
        <f>IF(+DropINTable!AI92=0,DropINTable!AJ92,DropINTable!AI92)</f>
        <v>708.77109949093983</v>
      </c>
      <c r="L121" s="46">
        <f>IF(+DropINTable!AJ92=0,DropINTable!AK92,DropINTable!AJ92)</f>
        <v>788.88997257599806</v>
      </c>
      <c r="M121" s="46">
        <f>IF(+DropINTable!AK92=0,DropINTable!AL92,DropINTable!AK92)</f>
        <v>846.53747554548443</v>
      </c>
      <c r="N121" s="46">
        <f>IF(+DropINTable!AL92=0,DropINTable!AM92,DropINTable!AL92)</f>
        <v>901.12821712682535</v>
      </c>
      <c r="O121" s="46">
        <f>IF(+DropINTable!AM92=0,DropINTable!AN92,DropINTable!AM92)</f>
        <v>1027.8617773928531</v>
      </c>
      <c r="P121" s="46">
        <f>IF(+DropINTable!AN92=0,DropINTable!AO92,DropINTable!AN92)</f>
        <v>1209.962336373371</v>
      </c>
      <c r="Q121" s="46">
        <f>IF(+DropINTable!AO92=0,DropINTable!AP92,DropINTable!AO92)</f>
        <v>1217.7517849770088</v>
      </c>
      <c r="R121" s="46"/>
      <c r="S121" s="112"/>
      <c r="T121" s="112"/>
      <c r="U121" s="112"/>
      <c r="V121" s="112"/>
      <c r="W121" s="112"/>
      <c r="X121" s="112"/>
      <c r="Y121" s="112"/>
      <c r="Z121" s="112"/>
      <c r="AA121" s="112"/>
      <c r="AB121" s="112"/>
      <c r="AC121" s="112"/>
      <c r="AD121" s="112"/>
      <c r="AE121" s="112"/>
      <c r="AF121" s="112"/>
      <c r="AG121" s="112"/>
      <c r="AH121" s="112"/>
      <c r="AI121" s="112"/>
      <c r="AJ121" s="112"/>
      <c r="AK121" s="112"/>
      <c r="AL121" s="112"/>
      <c r="AM121" s="112"/>
      <c r="AN121" s="112"/>
    </row>
    <row r="122" spans="1:40" x14ac:dyDescent="0.25">
      <c r="A122" t="s">
        <v>1057</v>
      </c>
      <c r="B122" s="86" t="s">
        <v>1058</v>
      </c>
      <c r="C122" t="str">
        <f t="shared" si="36"/>
        <v>Balance of QLD1+1</v>
      </c>
      <c r="D122" s="46">
        <f>IF(+DropINTable!AB93=0,DropINTable!AC93,DropINTable!AB93)</f>
        <v>506.10496654905825</v>
      </c>
      <c r="E122" s="46">
        <f>IF(+DropINTable!AC93=0,DropINTable!AD93,DropINTable!AC93)</f>
        <v>506.10496654905825</v>
      </c>
      <c r="F122" s="46">
        <f>IF(+DropINTable!AD93=0,DropINTable!AE93,DropINTable!AD93)</f>
        <v>521.61694881149015</v>
      </c>
      <c r="G122" s="46">
        <f>IF(+DropINTable!AE93=0,DropINTable!AF93,DropINTable!AE93)</f>
        <v>547.75971584106924</v>
      </c>
      <c r="H122" s="46">
        <f>IF(+DropINTable!AF93=0,DropINTable!AG93,DropINTable!AF93)</f>
        <v>594.65160478866778</v>
      </c>
      <c r="I122" s="46">
        <f>IF(+DropINTable!AG93=0,DropINTable!AH93,DropINTable!AG93)</f>
        <v>657.01590070990414</v>
      </c>
      <c r="J122" s="46">
        <f>IF(+DropINTable!AH93=0,DropINTable!AI93,DropINTable!AH93)</f>
        <v>741.54280042712617</v>
      </c>
      <c r="K122" s="46">
        <f>IF(+DropINTable!AI93=0,DropINTable!AJ93,DropINTable!AI93)</f>
        <v>829.14060836626118</v>
      </c>
      <c r="L122" s="46">
        <f>IF(+DropINTable!AJ93=0,DropINTable!AK93,DropINTable!AJ93)</f>
        <v>910.48378213217882</v>
      </c>
      <c r="M122" s="46">
        <f>IF(+DropINTable!AK93=0,DropINTable!AL93,DropINTable!AK93)</f>
        <v>969.01220172104513</v>
      </c>
      <c r="N122" s="46">
        <f>IF(+DropINTable!AL93=0,DropINTable!AM93,DropINTable!AL93)</f>
        <v>1024.4371452950932</v>
      </c>
      <c r="O122" s="46">
        <f>IF(+DropINTable!AM93=0,DropINTable!AN93,DropINTable!AM93)</f>
        <v>1153.1073330341283</v>
      </c>
      <c r="P122" s="46">
        <f>IF(+DropINTable!AN93=0,DropINTable!AO93,DropINTable!AN93)</f>
        <v>1337.9905792467473</v>
      </c>
      <c r="Q122" s="46">
        <f>IF(+DropINTable!AO93=0,DropINTable!AP93,DropINTable!AO93)</f>
        <v>1345.8990587677933</v>
      </c>
      <c r="R122" s="46"/>
      <c r="S122" s="112"/>
      <c r="T122" s="112"/>
      <c r="U122" s="112"/>
      <c r="V122" s="112"/>
      <c r="W122" s="112"/>
      <c r="X122" s="112"/>
      <c r="Y122" s="112"/>
      <c r="Z122" s="112"/>
      <c r="AA122" s="112"/>
      <c r="AB122" s="112"/>
      <c r="AC122" s="112"/>
      <c r="AD122" s="112"/>
      <c r="AE122" s="112"/>
      <c r="AF122" s="112"/>
      <c r="AG122" s="112"/>
      <c r="AH122" s="112"/>
      <c r="AI122" s="112"/>
      <c r="AJ122" s="112"/>
      <c r="AK122" s="112"/>
      <c r="AL122" s="112"/>
      <c r="AM122" s="112"/>
      <c r="AN122" s="112"/>
    </row>
    <row r="123" spans="1:40" x14ac:dyDescent="0.25">
      <c r="A123" t="s">
        <v>1059</v>
      </c>
      <c r="B123" s="86" t="s">
        <v>1060</v>
      </c>
      <c r="C123" t="str">
        <f t="shared" si="36"/>
        <v>Balance of QLD1+2</v>
      </c>
      <c r="D123" s="46">
        <f>IF(+DropINTable!AB94=0,DropINTable!AC94,DropINTable!AB94)</f>
        <v>614.40688525234145</v>
      </c>
      <c r="E123" s="46">
        <f>IF(+DropINTable!AC94=0,DropINTable!AD94,DropINTable!AC94)</f>
        <v>614.40688525234145</v>
      </c>
      <c r="F123" s="46">
        <f>IF(+DropINTable!AD94=0,DropINTable!AE94,DropINTable!AD94)</f>
        <v>629.73834535170897</v>
      </c>
      <c r="G123" s="46">
        <f>IF(+DropINTable!AE94=0,DropINTable!AF94,DropINTable!AE94)</f>
        <v>655.57687280232096</v>
      </c>
      <c r="H123" s="46">
        <f>IF(+DropINTable!AF94=0,DropINTable!AG94,DropINTable!AF94)</f>
        <v>701.92304946046863</v>
      </c>
      <c r="I123" s="46">
        <f>IF(+DropINTable!AG94=0,DropINTable!AH94,DropINTable!AG94)</f>
        <v>763.56157247775093</v>
      </c>
      <c r="J123" s="46">
        <f>IF(+DropINTable!AH94=0,DropINTable!AI94,DropINTable!AH94)</f>
        <v>847.10478129553178</v>
      </c>
      <c r="K123" s="46">
        <f>IF(+DropINTable!AI94=0,DropINTable!AJ94,DropINTable!AI94)</f>
        <v>933.68315962453414</v>
      </c>
      <c r="L123" s="46">
        <f>IF(+DropINTable!AJ94=0,DropINTable!AK94,DropINTable!AJ94)</f>
        <v>1014.0796915804476</v>
      </c>
      <c r="M123" s="46">
        <f>IF(+DropINTable!AK94=0,DropINTable!AL94,DropINTable!AK94)</f>
        <v>1071.926980719453</v>
      </c>
      <c r="N123" s="46">
        <f>IF(+DropINTable!AL94=0,DropINTable!AM94,DropINTable!AL94)</f>
        <v>1126.7069092050494</v>
      </c>
      <c r="O123" s="46">
        <f>IF(+DropINTable!AM94=0,DropINTable!AN94,DropINTable!AM94)</f>
        <v>1253.8796799003758</v>
      </c>
      <c r="P123" s="46">
        <f>IF(+DropINTable!AN94=0,DropINTable!AO94,DropINTable!AN94)</f>
        <v>1436.6113266662437</v>
      </c>
      <c r="Q123" s="46">
        <f>IF(+DropINTable!AO94=0,DropINTable!AP94,DropINTable!AO94)</f>
        <v>1444.4277700455</v>
      </c>
      <c r="R123" s="46"/>
      <c r="S123" s="112"/>
      <c r="T123" s="112"/>
      <c r="U123" s="112"/>
      <c r="V123" s="112"/>
      <c r="W123" s="112"/>
      <c r="X123" s="112"/>
      <c r="Y123" s="112"/>
      <c r="Z123" s="112"/>
      <c r="AA123" s="112"/>
      <c r="AB123" s="112"/>
      <c r="AC123" s="112"/>
      <c r="AD123" s="112"/>
      <c r="AE123" s="112"/>
      <c r="AF123" s="112"/>
      <c r="AG123" s="112"/>
      <c r="AH123" s="112"/>
      <c r="AI123" s="112"/>
      <c r="AJ123" s="112"/>
      <c r="AK123" s="112"/>
      <c r="AL123" s="112"/>
      <c r="AM123" s="112"/>
      <c r="AN123" s="112"/>
    </row>
    <row r="124" spans="1:40" x14ac:dyDescent="0.25">
      <c r="A124" t="s">
        <v>1061</v>
      </c>
      <c r="B124" s="86" t="s">
        <v>1062</v>
      </c>
      <c r="C124" t="str">
        <f t="shared" si="36"/>
        <v>Balance of QLD1+3</v>
      </c>
      <c r="D124" s="46">
        <f t="shared" ref="D124" si="40">+E124</f>
        <v>737.8597418919278</v>
      </c>
      <c r="E124" s="46">
        <f>IF(+DropINTable!AC95=0,DropINTable!AD95,DropINTable!AC95)</f>
        <v>737.8597418919278</v>
      </c>
      <c r="F124" s="46">
        <f>IF(+DropINTable!AD95=0,DropINTable!AE95,DropINTable!AD95)</f>
        <v>737.8597418919278</v>
      </c>
      <c r="G124" s="46">
        <f>IF(+DropINTable!AE95=0,DropINTable!AF95,DropINTable!AE95)</f>
        <v>763.39402976357269</v>
      </c>
      <c r="H124" s="46">
        <f>IF(+DropINTable!AF95=0,DropINTable!AG95,DropINTable!AF95)</f>
        <v>809.19449413226948</v>
      </c>
      <c r="I124" s="46">
        <f>IF(+DropINTable!AG95=0,DropINTable!AH95,DropINTable!AG95)</f>
        <v>870.10724424559771</v>
      </c>
      <c r="J124" s="46">
        <f>IF(+DropINTable!AH95=0,DropINTable!AI95,DropINTable!AH95)</f>
        <v>952.66676216393739</v>
      </c>
      <c r="K124" s="46">
        <f>IF(+DropINTable!AI95=0,DropINTable!AJ95,DropINTable!AI95)</f>
        <v>1038.2257108828071</v>
      </c>
      <c r="L124" s="46">
        <f>IF(+DropINTable!AJ95=0,DropINTable!AK95,DropINTable!AJ95)</f>
        <v>1117.6756010287163</v>
      </c>
      <c r="M124" s="46">
        <f>IF(+DropINTable!AK95=0,DropINTable!AL95,DropINTable!AK95)</f>
        <v>1174.8417597178609</v>
      </c>
      <c r="N124" s="46">
        <f>IF(+DropINTable!AL95=0,DropINTable!AM95,DropINTable!AL95)</f>
        <v>1228.9766731150057</v>
      </c>
      <c r="O124" s="46">
        <f>IF(+DropINTable!AM95=0,DropINTable!AN95,DropINTable!AM95)</f>
        <v>1354.6520267666233</v>
      </c>
      <c r="P124" s="46">
        <f>IF(+DropINTable!AN95=0,DropINTable!AO95,DropINTable!AN95)</f>
        <v>1535.2320740857401</v>
      </c>
      <c r="Q124" s="46">
        <f>IF(+DropINTable!AO95=0,DropINTable!AP95,DropINTable!AO95)</f>
        <v>1542.9564813232066</v>
      </c>
      <c r="R124" s="46"/>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c r="AN124" s="112"/>
    </row>
    <row r="125" spans="1:40" x14ac:dyDescent="0.25">
      <c r="B125" s="86" t="s">
        <v>1063</v>
      </c>
      <c r="C125" t="str">
        <f t="shared" ref="C125:C127" si="41">+CONCATENATE(A$112,B125)</f>
        <v>Balance of QLD1+4</v>
      </c>
      <c r="D125" s="46">
        <f>+D124+Per_child_accounting!AC$68</f>
        <v>853.36721648025923</v>
      </c>
      <c r="E125" s="46">
        <f>+E124+Per_child_accounting!AC$68</f>
        <v>853.36721648025923</v>
      </c>
      <c r="F125" s="46">
        <f>+F124+Per_child_accounting!AD$68</f>
        <v>853.60068732557397</v>
      </c>
      <c r="G125" s="46">
        <f>+G124+Per_child_accounting!AE$68</f>
        <v>879.52845384859074</v>
      </c>
      <c r="H125" s="46">
        <f>+H124+Per_child_accounting!AF$68</f>
        <v>926.03469269311427</v>
      </c>
      <c r="I125" s="46">
        <f>+I124+Per_child_accounting!AG$68</f>
        <v>987.88609366130265</v>
      </c>
      <c r="J125" s="46">
        <f>+J124+Per_child_accounting!AH$68</f>
        <v>1071.7178293016159</v>
      </c>
      <c r="K125" s="46">
        <f>+K124+Per_child_accounting!AI$68</f>
        <v>1158.5952197581285</v>
      </c>
      <c r="L125" s="46">
        <f>+L124+Per_child_accounting!AJ$68</f>
        <v>1239.2694105848971</v>
      </c>
      <c r="M125" s="46">
        <f>+M124+Per_child_accounting!AK$68</f>
        <v>1297.3164858934215</v>
      </c>
      <c r="N125" s="46">
        <f>+N124+Per_child_accounting!AL$68</f>
        <v>1352.2856012832735</v>
      </c>
      <c r="O125" s="46">
        <f>+O124+Per_child_accounting!AM$68</f>
        <v>1479.8975824078984</v>
      </c>
      <c r="P125" s="46">
        <f>+P124+Per_child_accounting!AN$68</f>
        <v>1663.2603169591164</v>
      </c>
      <c r="Q125" s="46">
        <f>+Q124+Per_child_accounting!AO$68</f>
        <v>1671.1037551139912</v>
      </c>
      <c r="R125" s="46"/>
      <c r="S125" s="112"/>
      <c r="T125" s="112"/>
      <c r="U125" s="112"/>
      <c r="V125" s="112"/>
      <c r="W125" s="112"/>
      <c r="X125" s="112"/>
      <c r="Y125" s="112"/>
      <c r="Z125" s="112"/>
      <c r="AA125" s="112"/>
      <c r="AB125" s="112"/>
      <c r="AC125" s="112"/>
      <c r="AD125" s="112"/>
      <c r="AE125" s="112"/>
      <c r="AF125" s="112"/>
      <c r="AG125" s="112"/>
      <c r="AH125" s="112"/>
      <c r="AI125" s="112"/>
      <c r="AJ125" s="112"/>
      <c r="AK125" s="112"/>
      <c r="AL125" s="112"/>
      <c r="AM125" s="112"/>
      <c r="AN125" s="112"/>
    </row>
    <row r="126" spans="1:40" x14ac:dyDescent="0.25">
      <c r="B126" s="86" t="s">
        <v>1064</v>
      </c>
      <c r="C126" t="str">
        <f t="shared" si="41"/>
        <v>Balance of QLD1+5</v>
      </c>
      <c r="D126" s="46">
        <f>+D125+Per_child_accounting!AC$68</f>
        <v>968.87469106859066</v>
      </c>
      <c r="E126" s="46">
        <f>+E125+Per_child_accounting!AC$68</f>
        <v>968.87469106859066</v>
      </c>
      <c r="F126" s="46">
        <f>+F125+Per_child_accounting!AD$68</f>
        <v>969.34163275922015</v>
      </c>
      <c r="G126" s="46">
        <f>+G125+Per_child_accounting!AE$68</f>
        <v>995.6628779336088</v>
      </c>
      <c r="H126" s="46">
        <f>+H125+Per_child_accounting!AF$68</f>
        <v>1042.874891253959</v>
      </c>
      <c r="I126" s="46">
        <f>+I125+Per_child_accounting!AG$68</f>
        <v>1105.6649430770076</v>
      </c>
      <c r="J126" s="46">
        <f>+J125+Per_child_accounting!AH$68</f>
        <v>1190.7688964392942</v>
      </c>
      <c r="K126" s="46">
        <f>+K125+Per_child_accounting!AI$68</f>
        <v>1278.9647286334498</v>
      </c>
      <c r="L126" s="46">
        <f>+L125+Per_child_accounting!AJ$68</f>
        <v>1360.8632201410778</v>
      </c>
      <c r="M126" s="46">
        <f>+M125+Per_child_accounting!AK$68</f>
        <v>1419.7912120689821</v>
      </c>
      <c r="N126" s="46">
        <f>+N125+Per_child_accounting!AL$68</f>
        <v>1475.5945294515413</v>
      </c>
      <c r="O126" s="46">
        <f>+O125+Per_child_accounting!AM$68</f>
        <v>1605.1431380491736</v>
      </c>
      <c r="P126" s="46">
        <f>+P125+Per_child_accounting!AN$68</f>
        <v>1791.2885598324926</v>
      </c>
      <c r="Q126" s="46">
        <f>+Q125+Per_child_accounting!AO$68</f>
        <v>1799.2510289047757</v>
      </c>
      <c r="R126" s="46"/>
      <c r="S126" s="112"/>
      <c r="T126" s="112"/>
      <c r="U126" s="112"/>
      <c r="V126" s="112"/>
      <c r="W126" s="112"/>
      <c r="X126" s="112"/>
      <c r="Y126" s="112"/>
      <c r="Z126" s="112"/>
      <c r="AA126" s="112"/>
      <c r="AB126" s="112"/>
      <c r="AC126" s="112"/>
      <c r="AD126" s="112"/>
      <c r="AE126" s="112"/>
      <c r="AF126" s="112"/>
      <c r="AG126" s="112"/>
      <c r="AH126" s="112"/>
      <c r="AI126" s="112"/>
      <c r="AJ126" s="112"/>
      <c r="AK126" s="112"/>
      <c r="AL126" s="112"/>
      <c r="AM126" s="112"/>
      <c r="AN126" s="112"/>
    </row>
    <row r="127" spans="1:40" x14ac:dyDescent="0.25">
      <c r="B127" s="86" t="s">
        <v>1065</v>
      </c>
      <c r="C127" t="str">
        <f t="shared" si="41"/>
        <v>Balance of QLD1+6</v>
      </c>
      <c r="D127" s="46">
        <f>+D126+Per_child_accounting!AC$68</f>
        <v>1084.3821656569221</v>
      </c>
      <c r="E127" s="46">
        <f>+E126+Per_child_accounting!AC$68</f>
        <v>1084.3821656569221</v>
      </c>
      <c r="F127" s="46">
        <f>+F126+Per_child_accounting!AD$68</f>
        <v>1085.0825781928663</v>
      </c>
      <c r="G127" s="46">
        <f>+G126+Per_child_accounting!AE$68</f>
        <v>1111.7973020186269</v>
      </c>
      <c r="H127" s="46">
        <f>+H126+Per_child_accounting!AF$68</f>
        <v>1159.7150898148038</v>
      </c>
      <c r="I127" s="46">
        <f>+I126+Per_child_accounting!AG$68</f>
        <v>1223.4437924927124</v>
      </c>
      <c r="J127" s="46">
        <f>+J126+Per_child_accounting!AH$68</f>
        <v>1309.8199635769724</v>
      </c>
      <c r="K127" s="46">
        <f>+K126+Per_child_accounting!AI$68</f>
        <v>1399.3342375087711</v>
      </c>
      <c r="L127" s="46">
        <f>+L126+Per_child_accounting!AJ$68</f>
        <v>1482.4570296972586</v>
      </c>
      <c r="M127" s="46">
        <f>+M126+Per_child_accounting!AK$68</f>
        <v>1542.2659382445427</v>
      </c>
      <c r="N127" s="46">
        <f>+N126+Per_child_accounting!AL$68</f>
        <v>1598.9034576198092</v>
      </c>
      <c r="O127" s="46">
        <f>+O126+Per_child_accounting!AM$68</f>
        <v>1730.3886936904487</v>
      </c>
      <c r="P127" s="46">
        <f>+P126+Per_child_accounting!AN$68</f>
        <v>1919.3168027058689</v>
      </c>
      <c r="Q127" s="46">
        <f>+Q126+Per_child_accounting!AO$68</f>
        <v>1927.3983026955602</v>
      </c>
      <c r="R127" s="46"/>
      <c r="S127" s="112"/>
      <c r="T127" s="112"/>
      <c r="U127" s="112"/>
      <c r="V127" s="112"/>
      <c r="W127" s="112"/>
      <c r="X127" s="112"/>
      <c r="Y127" s="112"/>
      <c r="Z127" s="112"/>
      <c r="AA127" s="112"/>
      <c r="AB127" s="112"/>
      <c r="AC127" s="112"/>
      <c r="AD127" s="112"/>
      <c r="AE127" s="112"/>
      <c r="AF127" s="112"/>
      <c r="AG127" s="112"/>
      <c r="AH127" s="112"/>
      <c r="AI127" s="112"/>
      <c r="AJ127" s="112"/>
      <c r="AK127" s="112"/>
      <c r="AL127" s="112"/>
      <c r="AM127" s="112"/>
      <c r="AN127" s="112"/>
    </row>
    <row r="128" spans="1:40" x14ac:dyDescent="0.25">
      <c r="D128" s="46"/>
      <c r="E128" s="46"/>
      <c r="F128" s="46"/>
      <c r="G128" s="46"/>
      <c r="H128" s="46"/>
      <c r="I128" s="46"/>
      <c r="J128" s="46"/>
      <c r="K128" s="46"/>
      <c r="L128" s="46"/>
      <c r="M128" s="46"/>
      <c r="N128" s="46"/>
      <c r="O128" s="46"/>
      <c r="P128" s="46"/>
      <c r="Q128" s="46"/>
      <c r="S128" s="112"/>
      <c r="T128" s="112"/>
      <c r="U128" s="112"/>
      <c r="V128" s="112"/>
      <c r="W128" s="112"/>
      <c r="X128" s="112"/>
      <c r="Y128" s="112"/>
      <c r="Z128" s="112"/>
      <c r="AA128" s="112"/>
      <c r="AB128" s="112"/>
      <c r="AC128" s="112"/>
      <c r="AD128" s="112"/>
      <c r="AE128" s="112"/>
      <c r="AF128" s="112"/>
      <c r="AG128" s="112"/>
      <c r="AH128" s="112"/>
      <c r="AI128" s="112"/>
      <c r="AJ128" s="112"/>
      <c r="AK128" s="112"/>
      <c r="AL128" s="112"/>
      <c r="AM128" s="112"/>
      <c r="AN128" s="112"/>
    </row>
    <row r="129" spans="1:40" ht="28.5" x14ac:dyDescent="0.65">
      <c r="A129" s="365" t="s">
        <v>233</v>
      </c>
      <c r="B129" s="365"/>
      <c r="C129" s="365"/>
      <c r="D129" s="46"/>
      <c r="E129" s="46"/>
      <c r="F129" s="46"/>
      <c r="G129" s="46"/>
      <c r="H129" s="46"/>
      <c r="I129" s="46"/>
      <c r="J129" s="46"/>
      <c r="K129" s="46"/>
      <c r="L129" s="46"/>
      <c r="M129" s="46"/>
      <c r="N129" s="46"/>
      <c r="O129" s="46"/>
      <c r="P129" s="46"/>
      <c r="Q129" s="46"/>
      <c r="S129" s="112"/>
      <c r="T129" s="112"/>
      <c r="U129" s="112"/>
      <c r="V129" s="112"/>
      <c r="W129" s="112"/>
      <c r="X129" s="112"/>
      <c r="Y129" s="112"/>
      <c r="Z129" s="112"/>
      <c r="AA129" s="112"/>
      <c r="AB129" s="112"/>
      <c r="AC129" s="112"/>
      <c r="AD129" s="112"/>
      <c r="AE129" s="112"/>
      <c r="AF129" s="112"/>
      <c r="AG129" s="112"/>
      <c r="AH129" s="112"/>
      <c r="AI129" s="112"/>
      <c r="AJ129" s="112"/>
      <c r="AK129" s="112"/>
      <c r="AL129" s="112"/>
      <c r="AM129" s="112"/>
      <c r="AN129" s="112"/>
    </row>
    <row r="130" spans="1:40" x14ac:dyDescent="0.25">
      <c r="A130" t="s">
        <v>1044</v>
      </c>
      <c r="B130" s="86" t="s">
        <v>1045</v>
      </c>
      <c r="C130" t="str">
        <f>+CONCATENATE(A$129,B130)</f>
        <v>Adelaide2+0</v>
      </c>
      <c r="D130" s="46">
        <f>IF(+DropINTable!AB99=0,DropINTable!AC99,DropINTable!AB99)</f>
        <v>646.0830796495361</v>
      </c>
      <c r="E130" s="46">
        <f>IF(+DropINTable!AC99=0,DropINTable!AD99,DropINTable!AC99)</f>
        <v>646.0830796495361</v>
      </c>
      <c r="F130" s="46">
        <f>IF(+DropINTable!AD99=0,DropINTable!AE99,DropINTable!AD99)</f>
        <v>661.38851791380614</v>
      </c>
      <c r="G130" s="46">
        <f>IF(+DropINTable!AE99=0,DropINTable!AF99,DropINTable!AE99)</f>
        <v>687.18318748397598</v>
      </c>
      <c r="H130" s="46">
        <f>IF(+DropINTable!AF99=0,DropINTable!AG99,DropINTable!AF99)</f>
        <v>733.45070122750428</v>
      </c>
      <c r="I130" s="46">
        <f>IF(+DropINTable!AG99=0,DropINTable!AH99,DropINTable!AG99)</f>
        <v>794.98460258573209</v>
      </c>
      <c r="J130" s="46">
        <f>IF(+DropINTable!AH99=0,DropINTable!AI99,DropINTable!AH99)</f>
        <v>878.38601167880063</v>
      </c>
      <c r="K130" s="46">
        <f>IF(+DropINTable!AI99=0,DropINTable!AJ99,DropINTable!AI99)</f>
        <v>964.81743673525341</v>
      </c>
      <c r="L130" s="46">
        <f>IF(+DropINTable!AJ99=0,DropINTable!AK99,DropINTable!AJ99)</f>
        <v>1045.0775110277837</v>
      </c>
      <c r="M130" s="46">
        <f>IF(+DropINTable!AK99=0,DropINTable!AL99,DropINTable!AK99)</f>
        <v>1102.8266116983241</v>
      </c>
      <c r="N130" s="46">
        <f>IF(+DropINTable!AL99=0,DropINTable!AM99,DropINTable!AL99)</f>
        <v>1157.5135630888303</v>
      </c>
      <c r="O130" s="46">
        <f>IF(+DropINTable!AM99=0,DropINTable!AN99,DropINTable!AM99)</f>
        <v>1284.4704801909663</v>
      </c>
      <c r="P130" s="46">
        <f>IF(+DropINTable!AN99=0,DropINTable!AO99,DropINTable!AN99)</f>
        <v>1466.8919714672395</v>
      </c>
      <c r="Q130" s="46">
        <f>IF(+DropINTable!AO99=0,DropINTable!AP99,DropINTable!AO99)</f>
        <v>1474.6951477835139</v>
      </c>
      <c r="R130" s="46"/>
      <c r="S130" s="112"/>
      <c r="T130" s="112"/>
      <c r="U130" s="112"/>
      <c r="V130" s="112"/>
      <c r="W130" s="112"/>
      <c r="X130" s="112"/>
      <c r="Y130" s="112"/>
      <c r="Z130" s="112"/>
      <c r="AA130" s="112"/>
      <c r="AB130" s="112"/>
      <c r="AC130" s="112"/>
      <c r="AD130" s="112"/>
      <c r="AE130" s="112"/>
      <c r="AF130" s="112"/>
      <c r="AG130" s="112"/>
      <c r="AH130" s="112"/>
      <c r="AI130" s="112"/>
      <c r="AJ130" s="112"/>
      <c r="AK130" s="112"/>
      <c r="AL130" s="112"/>
      <c r="AM130" s="112"/>
      <c r="AN130" s="112"/>
    </row>
    <row r="131" spans="1:40" x14ac:dyDescent="0.25">
      <c r="A131" t="s">
        <v>1046</v>
      </c>
      <c r="B131" s="86" t="s">
        <v>1047</v>
      </c>
      <c r="C131" t="str">
        <f t="shared" ref="C131:C141" si="42">+CONCATENATE(A$129,B131)</f>
        <v>Adelaide2+1</v>
      </c>
      <c r="D131" s="46">
        <f t="shared" ref="D131:D132" si="43">+E131</f>
        <v>752.68996668033549</v>
      </c>
      <c r="E131" s="46">
        <f>IF(+DropINTable!AC100=0,DropINTable!AD100,DropINTable!AC100)</f>
        <v>752.68996668033549</v>
      </c>
      <c r="F131" s="46">
        <f>IF(+DropINTable!AD100=0,DropINTable!AE100,DropINTable!AD100)</f>
        <v>752.68996668033549</v>
      </c>
      <c r="G131" s="46">
        <f>IF(+DropINTable!AE100=0,DropINTable!AF100,DropINTable!AE100)</f>
        <v>778.64528146356758</v>
      </c>
      <c r="H131" s="46">
        <f>IF(+DropINTable!AF100=0,DropINTable!AG100,DropINTable!AF100)</f>
        <v>825.20094676881843</v>
      </c>
      <c r="I131" s="46">
        <f>IF(+DropINTable!AG100=0,DropINTable!AH100,DropINTable!AG100)</f>
        <v>887.11807675285036</v>
      </c>
      <c r="J131" s="46">
        <f>IF(+DropINTable!AH100=0,DropINTable!AI100,DropINTable!AH100)</f>
        <v>971.0389053676779</v>
      </c>
      <c r="K131" s="46">
        <f>IF(+DropINTable!AI100=0,DropINTable!AJ100,DropINTable!AI100)</f>
        <v>1058.0086210259881</v>
      </c>
      <c r="L131" s="46">
        <f>IF(+DropINTable!AJ100=0,DropINTable!AK100,DropINTable!AJ100)</f>
        <v>1138.7685475592384</v>
      </c>
      <c r="M131" s="46">
        <f>IF(+DropINTable!AK100=0,DropINTable!AL100,DropINTable!AK100)</f>
        <v>1196.8773064065917</v>
      </c>
      <c r="N131" s="46">
        <f>IF(+DropINTable!AL100=0,DropINTable!AM100,DropINTable!AL100)</f>
        <v>1251.904846471703</v>
      </c>
      <c r="O131" s="46">
        <f>IF(+DropINTable!AM100=0,DropINTable!AN100,DropINTable!AM100)</f>
        <v>1379.6524419819134</v>
      </c>
      <c r="P131" s="46">
        <f>IF(+DropINTable!AN100=0,DropINTable!AO100,DropINTable!AN100)</f>
        <v>1563.2100424016876</v>
      </c>
      <c r="Q131" s="46">
        <f>IF(+DropINTable!AO100=0,DropINTable!AP100,DropINTable!AO100)</f>
        <v>1571.0618185203123</v>
      </c>
      <c r="R131" s="46"/>
      <c r="S131" s="112"/>
      <c r="T131" s="112"/>
      <c r="U131" s="112"/>
      <c r="V131" s="112"/>
      <c r="W131" s="112"/>
      <c r="X131" s="112"/>
      <c r="Y131" s="112"/>
      <c r="Z131" s="112"/>
      <c r="AA131" s="112"/>
      <c r="AB131" s="112"/>
      <c r="AC131" s="112"/>
      <c r="AD131" s="112"/>
      <c r="AE131" s="112"/>
      <c r="AF131" s="112"/>
      <c r="AG131" s="112"/>
      <c r="AH131" s="112"/>
      <c r="AI131" s="112"/>
      <c r="AJ131" s="112"/>
      <c r="AK131" s="112"/>
      <c r="AL131" s="112"/>
      <c r="AM131" s="112"/>
      <c r="AN131" s="112"/>
    </row>
    <row r="132" spans="1:40" x14ac:dyDescent="0.25">
      <c r="A132" t="s">
        <v>1048</v>
      </c>
      <c r="B132" s="86" t="s">
        <v>1049</v>
      </c>
      <c r="C132" t="str">
        <f t="shared" si="42"/>
        <v>Adelaide2+2</v>
      </c>
      <c r="D132" s="46">
        <f t="shared" si="43"/>
        <v>831.76133809420196</v>
      </c>
      <c r="E132" s="46">
        <f>IF(+DropINTable!AC101=0,DropINTable!AD101,DropINTable!AC101)</f>
        <v>831.76133809420196</v>
      </c>
      <c r="F132" s="46">
        <f>IF(+DropINTable!AD101=0,DropINTable!AE101,DropINTable!AD101)</f>
        <v>831.76133809420196</v>
      </c>
      <c r="G132" s="46">
        <f>IF(+DropINTable!AE101=0,DropINTable!AF101,DropINTable!AE101)</f>
        <v>857.56165221401795</v>
      </c>
      <c r="H132" s="46">
        <f>IF(+DropINTable!AF101=0,DropINTable!AG101,DropINTable!AF101)</f>
        <v>903.83929414779607</v>
      </c>
      <c r="I132" s="46">
        <f>IF(+DropINTable!AG101=0,DropINTable!AH101,DropINTable!AG101)</f>
        <v>965.38666375326557</v>
      </c>
      <c r="J132" s="46">
        <f>IF(+DropINTable!AH101=0,DropINTable!AI101,DropINTable!AH101)</f>
        <v>1048.8063290755879</v>
      </c>
      <c r="K132" s="46">
        <f>IF(+DropINTable!AI101=0,DropINTable!AJ101,DropINTable!AI101)</f>
        <v>1135.2566744623623</v>
      </c>
      <c r="L132" s="46">
        <f>IF(+DropINTable!AJ101=0,DropINTable!AK101,DropINTable!AJ101)</f>
        <v>1215.53431486451</v>
      </c>
      <c r="M132" s="46">
        <f>IF(+DropINTable!AK101=0,DropINTable!AL101,DropINTable!AK101)</f>
        <v>1273.2960579880321</v>
      </c>
      <c r="N132" s="46">
        <f>IF(+DropINTable!AL101=0,DropINTable!AM101,DropINTable!AL101)</f>
        <v>1327.9949776059022</v>
      </c>
      <c r="O132" s="46">
        <f>IF(+DropINTable!AM101=0,DropINTable!AN101,DropINTable!AM101)</f>
        <v>1454.9796846743855</v>
      </c>
      <c r="P132" s="46">
        <f>IF(+DropINTable!AN101=0,DropINTable!AO101,DropINTable!AN101)</f>
        <v>1637.4411047941944</v>
      </c>
      <c r="Q132" s="46">
        <f>IF(+DropINTable!AO101=0,DropINTable!AP101,DropINTable!AO101)</f>
        <v>1645.2459895678342</v>
      </c>
      <c r="R132" s="46"/>
      <c r="S132" s="112"/>
      <c r="T132" s="112"/>
      <c r="U132" s="112"/>
      <c r="V132" s="112"/>
      <c r="W132" s="112"/>
      <c r="X132" s="112"/>
      <c r="Y132" s="112"/>
      <c r="Z132" s="112"/>
      <c r="AA132" s="112"/>
      <c r="AB132" s="112"/>
      <c r="AC132" s="112"/>
      <c r="AD132" s="112"/>
      <c r="AE132" s="112"/>
      <c r="AF132" s="112"/>
      <c r="AG132" s="112"/>
      <c r="AH132" s="112"/>
      <c r="AI132" s="112"/>
      <c r="AJ132" s="112"/>
      <c r="AK132" s="112"/>
      <c r="AL132" s="112"/>
      <c r="AM132" s="112"/>
      <c r="AN132" s="112"/>
    </row>
    <row r="133" spans="1:40" x14ac:dyDescent="0.25">
      <c r="A133" t="s">
        <v>1050</v>
      </c>
      <c r="B133" s="86" t="s">
        <v>1051</v>
      </c>
      <c r="C133" t="str">
        <f t="shared" si="42"/>
        <v>Adelaide2+3</v>
      </c>
      <c r="D133" s="46">
        <f t="shared" ref="D133" si="44">+F133</f>
        <v>934.50396500904412</v>
      </c>
      <c r="E133" s="46">
        <f>+F133</f>
        <v>934.50396500904412</v>
      </c>
      <c r="F133" s="46">
        <f>IF(+DropINTable!AD102=0,DropINTable!AE102,DropINTable!AD102)</f>
        <v>934.50396500904412</v>
      </c>
      <c r="G133" s="46">
        <f>IF(+DropINTable!AE102=0,DropINTable!AF102,DropINTable!AE102)</f>
        <v>934.50396500904412</v>
      </c>
      <c r="H133" s="46">
        <f>IF(+DropINTable!AF102=0,DropINTable!AG102,DropINTable!AF102)</f>
        <v>980.747552820284</v>
      </c>
      <c r="I133" s="46">
        <f>IF(+DropINTable!AG102=0,DropINTable!AH102,DropINTable!AG102)</f>
        <v>1042.2496315181268</v>
      </c>
      <c r="J133" s="46">
        <f>IF(+DropINTable!AH102=0,DropINTable!AI102,DropINTable!AH102)</f>
        <v>1125.6079103134091</v>
      </c>
      <c r="K133" s="46">
        <f>IF(+DropINTable!AI102=0,DropINTable!AJ102,DropINTable!AI102)</f>
        <v>1211.9946357988006</v>
      </c>
      <c r="L133" s="46">
        <f>IF(+DropINTable!AJ102=0,DropINTable!AK102,DropINTable!AJ102)</f>
        <v>1292.2132034596616</v>
      </c>
      <c r="M133" s="46">
        <f>IF(+DropINTable!AK102=0,DropINTable!AL102,DropINTable!AK102)</f>
        <v>1349.9324383010407</v>
      </c>
      <c r="N133" s="46">
        <f>IF(+DropINTable!AL102=0,DropINTable!AM102,DropINTable!AL102)</f>
        <v>1404.5911079696855</v>
      </c>
      <c r="O133" s="46">
        <f>IF(+DropINTable!AM102=0,DropINTable!AN102,DropINTable!AM102)</f>
        <v>1531.4823706368481</v>
      </c>
      <c r="P133" s="46">
        <f>IF(+DropINTable!AN102=0,DropINTable!AO102,DropINTable!AN102)</f>
        <v>1713.8095201924923</v>
      </c>
      <c r="Q133" s="46">
        <f>IF(+DropINTable!AO102=0,DropINTable!AP102,DropINTable!AO102)</f>
        <v>1721.6086643808164</v>
      </c>
      <c r="R133" s="46"/>
      <c r="S133" s="112"/>
      <c r="T133" s="112"/>
      <c r="U133" s="112"/>
      <c r="V133" s="112"/>
      <c r="W133" s="112"/>
      <c r="X133" s="112"/>
      <c r="Y133" s="112"/>
      <c r="Z133" s="112"/>
      <c r="AA133" s="112"/>
      <c r="AB133" s="112"/>
      <c r="AC133" s="112"/>
      <c r="AD133" s="112"/>
      <c r="AE133" s="112"/>
      <c r="AF133" s="112"/>
      <c r="AG133" s="112"/>
      <c r="AH133" s="112"/>
      <c r="AI133" s="112"/>
      <c r="AJ133" s="112"/>
      <c r="AK133" s="112"/>
      <c r="AL133" s="112"/>
      <c r="AM133" s="112"/>
      <c r="AN133" s="112"/>
    </row>
    <row r="134" spans="1:40" x14ac:dyDescent="0.25">
      <c r="B134" s="86" t="s">
        <v>1052</v>
      </c>
      <c r="C134" t="str">
        <f t="shared" ref="C134:C136" si="45">+CONCATENATE(A$129,B134)</f>
        <v>Adelaide2+4</v>
      </c>
      <c r="D134" s="46">
        <f>+D133+Per_child_accounting!$AD$73</f>
        <v>1025.8054137755735</v>
      </c>
      <c r="E134" s="46">
        <f>+E133+Per_child_accounting!$AD$73</f>
        <v>1025.8054137755735</v>
      </c>
      <c r="F134" s="46">
        <f>+F133+Per_child_accounting!AD$73</f>
        <v>1025.8054137755735</v>
      </c>
      <c r="G134" s="46">
        <f>+G133+Per_child_accounting!AE$73</f>
        <v>1025.9660589886357</v>
      </c>
      <c r="H134" s="46">
        <f>+H133+Per_child_accounting!AF$73</f>
        <v>1072.4977983615981</v>
      </c>
      <c r="I134" s="46">
        <f>+I133+Per_child_accounting!AG$73</f>
        <v>1134.383105685245</v>
      </c>
      <c r="J134" s="46">
        <f>+J133+Per_child_accounting!AH$73</f>
        <v>1218.2608040022865</v>
      </c>
      <c r="K134" s="46">
        <f>+K133+Per_child_accounting!AI$73</f>
        <v>1305.1858200895354</v>
      </c>
      <c r="L134" s="46">
        <f>+L133+Per_child_accounting!AJ$73</f>
        <v>1385.9042399911164</v>
      </c>
      <c r="M134" s="46">
        <f>+M133+Per_child_accounting!AK$73</f>
        <v>1443.9831330093084</v>
      </c>
      <c r="N134" s="46">
        <f>+N133+Per_child_accounting!AL$73</f>
        <v>1498.9823913525581</v>
      </c>
      <c r="O134" s="46">
        <f>+O133+Per_child_accounting!AM$73</f>
        <v>1626.6643324277952</v>
      </c>
      <c r="P134" s="46">
        <f>+P133+Per_child_accounting!AN$73</f>
        <v>1810.1275911269404</v>
      </c>
      <c r="Q134" s="46">
        <f>+Q133+Per_child_accounting!AO$73</f>
        <v>1817.9753351176148</v>
      </c>
      <c r="R134" s="46"/>
      <c r="S134" s="112"/>
      <c r="T134" s="112"/>
      <c r="U134" s="112"/>
      <c r="V134" s="112"/>
      <c r="W134" s="112"/>
      <c r="X134" s="112"/>
      <c r="Y134" s="112"/>
      <c r="Z134" s="112"/>
      <c r="AA134" s="112"/>
      <c r="AB134" s="112"/>
      <c r="AC134" s="112"/>
      <c r="AD134" s="112"/>
      <c r="AE134" s="112"/>
      <c r="AF134" s="112"/>
      <c r="AG134" s="112"/>
      <c r="AH134" s="112"/>
      <c r="AI134" s="112"/>
      <c r="AJ134" s="112"/>
      <c r="AK134" s="112"/>
      <c r="AL134" s="112"/>
      <c r="AM134" s="112"/>
      <c r="AN134" s="112"/>
    </row>
    <row r="135" spans="1:40" x14ac:dyDescent="0.25">
      <c r="B135" s="86" t="s">
        <v>1053</v>
      </c>
      <c r="C135" t="str">
        <f t="shared" si="45"/>
        <v>Adelaide2+5</v>
      </c>
      <c r="D135" s="46">
        <f>+D134+Per_child_accounting!$AD$73</f>
        <v>1117.1068625421028</v>
      </c>
      <c r="E135" s="46">
        <f>+E134+Per_child_accounting!$AD$73</f>
        <v>1117.1068625421028</v>
      </c>
      <c r="F135" s="46">
        <f>+F134+Per_child_accounting!$AD$73</f>
        <v>1117.1068625421028</v>
      </c>
      <c r="G135" s="46">
        <f>+G134+Per_child_accounting!AE$73</f>
        <v>1117.4281529682273</v>
      </c>
      <c r="H135" s="46">
        <f>+H134+Per_child_accounting!AF$73</f>
        <v>1164.2480439029123</v>
      </c>
      <c r="I135" s="46">
        <f>+I134+Per_child_accounting!AG$73</f>
        <v>1226.5165798523633</v>
      </c>
      <c r="J135" s="46">
        <f>+J134+Per_child_accounting!AH$73</f>
        <v>1310.9136976911636</v>
      </c>
      <c r="K135" s="46">
        <f>+K134+Per_child_accounting!AI$73</f>
        <v>1398.3770043802701</v>
      </c>
      <c r="L135" s="46">
        <f>+L134+Per_child_accounting!AJ$73</f>
        <v>1479.5952765225711</v>
      </c>
      <c r="M135" s="46">
        <f>+M134+Per_child_accounting!AK$73</f>
        <v>1538.0338277175761</v>
      </c>
      <c r="N135" s="46">
        <f>+N134+Per_child_accounting!AL$73</f>
        <v>1593.3736747354308</v>
      </c>
      <c r="O135" s="46">
        <f>+O134+Per_child_accounting!AM$73</f>
        <v>1721.8462942187423</v>
      </c>
      <c r="P135" s="46">
        <f>+P134+Per_child_accounting!AN$73</f>
        <v>1906.4456620613885</v>
      </c>
      <c r="Q135" s="46">
        <f>+Q134+Per_child_accounting!AO$73</f>
        <v>1914.3420058544132</v>
      </c>
      <c r="R135" s="46"/>
      <c r="S135" s="112"/>
      <c r="T135" s="112"/>
      <c r="U135" s="112"/>
      <c r="V135" s="112"/>
      <c r="W135" s="112"/>
      <c r="X135" s="112"/>
      <c r="Y135" s="112"/>
      <c r="Z135" s="112"/>
      <c r="AA135" s="112"/>
      <c r="AB135" s="112"/>
      <c r="AC135" s="112"/>
      <c r="AD135" s="112"/>
      <c r="AE135" s="112"/>
      <c r="AF135" s="112"/>
      <c r="AG135" s="112"/>
      <c r="AH135" s="112"/>
      <c r="AI135" s="112"/>
      <c r="AJ135" s="112"/>
      <c r="AK135" s="112"/>
      <c r="AL135" s="112"/>
      <c r="AM135" s="112"/>
      <c r="AN135" s="112"/>
    </row>
    <row r="136" spans="1:40" x14ac:dyDescent="0.25">
      <c r="B136" s="86" t="s">
        <v>1054</v>
      </c>
      <c r="C136" t="str">
        <f t="shared" si="45"/>
        <v>Adelaide2+6</v>
      </c>
      <c r="D136" s="46">
        <f>+D135+Per_child_accounting!$AD$73</f>
        <v>1208.4083113086322</v>
      </c>
      <c r="E136" s="46">
        <f>+E135+Per_child_accounting!$AD$73</f>
        <v>1208.4083113086322</v>
      </c>
      <c r="F136" s="46">
        <f>+F135+Per_child_accounting!$AD$73</f>
        <v>1208.4083113086322</v>
      </c>
      <c r="G136" s="46">
        <f>+G135+Per_child_accounting!AE$73</f>
        <v>1208.8902469478189</v>
      </c>
      <c r="H136" s="46">
        <f>+H135+Per_child_accounting!AF$73</f>
        <v>1255.9982894442264</v>
      </c>
      <c r="I136" s="46">
        <f>+I135+Per_child_accounting!AG$73</f>
        <v>1318.6500540194816</v>
      </c>
      <c r="J136" s="46">
        <f>+J135+Per_child_accounting!AH$73</f>
        <v>1403.5665913800408</v>
      </c>
      <c r="K136" s="46">
        <f>+K135+Per_child_accounting!AI$73</f>
        <v>1491.5681886710049</v>
      </c>
      <c r="L136" s="46">
        <f>+L135+Per_child_accounting!AJ$73</f>
        <v>1573.2863130540259</v>
      </c>
      <c r="M136" s="46">
        <f>+M135+Per_child_accounting!AK$73</f>
        <v>1632.0845224258437</v>
      </c>
      <c r="N136" s="46">
        <f>+N135+Per_child_accounting!AL$73</f>
        <v>1687.7649581183034</v>
      </c>
      <c r="O136" s="46">
        <f>+O135+Per_child_accounting!AM$73</f>
        <v>1817.0282560096894</v>
      </c>
      <c r="P136" s="46">
        <f>+P135+Per_child_accounting!AN$73</f>
        <v>2002.7637329958366</v>
      </c>
      <c r="Q136" s="46">
        <f>+Q135+Per_child_accounting!AO$73</f>
        <v>2010.7086765912115</v>
      </c>
      <c r="R136" s="46"/>
      <c r="S136" s="112"/>
      <c r="T136" s="112"/>
      <c r="U136" s="112"/>
      <c r="V136" s="112"/>
      <c r="W136" s="112"/>
      <c r="X136" s="112"/>
      <c r="Y136" s="112"/>
      <c r="Z136" s="112"/>
      <c r="AA136" s="112"/>
      <c r="AB136" s="112"/>
      <c r="AC136" s="112"/>
      <c r="AD136" s="112"/>
      <c r="AE136" s="112"/>
      <c r="AF136" s="112"/>
      <c r="AG136" s="112"/>
      <c r="AH136" s="112"/>
      <c r="AI136" s="112"/>
      <c r="AJ136" s="112"/>
      <c r="AK136" s="112"/>
      <c r="AL136" s="112"/>
      <c r="AM136" s="112"/>
      <c r="AN136" s="112"/>
    </row>
    <row r="137" spans="1:40" x14ac:dyDescent="0.25">
      <c r="B137" s="86"/>
      <c r="D137" s="46"/>
      <c r="E137" s="46"/>
      <c r="F137" s="46"/>
      <c r="G137" s="46"/>
      <c r="H137" s="46"/>
      <c r="I137" s="46"/>
      <c r="J137" s="46"/>
      <c r="K137" s="46"/>
      <c r="L137" s="46"/>
      <c r="M137" s="46"/>
      <c r="N137" s="46"/>
      <c r="O137" s="46"/>
      <c r="P137" s="46"/>
      <c r="Q137" s="46"/>
      <c r="R137" s="46"/>
      <c r="S137" s="112"/>
      <c r="T137" s="112"/>
      <c r="U137" s="112"/>
      <c r="V137" s="112"/>
      <c r="W137" s="112"/>
      <c r="X137" s="112"/>
      <c r="Y137" s="112"/>
      <c r="Z137" s="112"/>
      <c r="AA137" s="112"/>
      <c r="AB137" s="112"/>
      <c r="AC137" s="112"/>
      <c r="AD137" s="112"/>
      <c r="AE137" s="112"/>
      <c r="AF137" s="112"/>
      <c r="AG137" s="112"/>
      <c r="AH137" s="112"/>
      <c r="AI137" s="112"/>
      <c r="AJ137" s="112"/>
      <c r="AK137" s="112"/>
      <c r="AL137" s="112"/>
      <c r="AM137" s="112"/>
      <c r="AN137" s="112"/>
    </row>
    <row r="138" spans="1:40" x14ac:dyDescent="0.25">
      <c r="A138" t="s">
        <v>1055</v>
      </c>
      <c r="B138" s="86" t="s">
        <v>1056</v>
      </c>
      <c r="C138" t="str">
        <f t="shared" si="42"/>
        <v>Adelaide1+0</v>
      </c>
      <c r="D138" s="46">
        <f>IF(+DropINTable!AB104=0,DropINTable!AC104,DropINTable!AB104)</f>
        <v>346.64305694906511</v>
      </c>
      <c r="E138" s="46">
        <f>IF(+DropINTable!AC104=0,DropINTable!AD104,DropINTable!AC104)</f>
        <v>364.44749969590919</v>
      </c>
      <c r="F138" s="46">
        <f>IF(+DropINTable!AD104=0,DropINTable!AE104,DropINTable!AD104)</f>
        <v>379.72601147851503</v>
      </c>
      <c r="G138" s="46">
        <f>IF(+DropINTable!AE104=0,DropINTable!AF104,DropINTable!AE104)</f>
        <v>405.47530038600866</v>
      </c>
      <c r="H138" s="46">
        <f>IF(+DropINTable!AF104=0,DropINTable!AG104,DropINTable!AF104)</f>
        <v>451.6614153654985</v>
      </c>
      <c r="I138" s="46">
        <f>IF(+DropINTable!AG104=0,DropINTable!AH104,DropINTable!AG104)</f>
        <v>513.08706084771177</v>
      </c>
      <c r="J138" s="46">
        <f>IF(+DropINTable!AH104=0,DropINTable!AI104,DropINTable!AH104)</f>
        <v>596.34174218728367</v>
      </c>
      <c r="K138" s="46">
        <f>IF(+DropINTable!AI104=0,DropINTable!AJ104,DropINTable!AI104)</f>
        <v>682.62110809889748</v>
      </c>
      <c r="L138" s="46">
        <f>IF(+DropINTable!AJ104=0,DropINTable!AK104,DropINTable!AJ104)</f>
        <v>762.73998085266646</v>
      </c>
      <c r="M138" s="46">
        <f>IF(+DropINTable!AK104=0,DropINTable!AL104,DropINTable!AK104)</f>
        <v>820.38748410512937</v>
      </c>
      <c r="N138" s="46">
        <f>IF(+DropINTable!AL104=0,DropINTable!AM104,DropINTable!AL104)</f>
        <v>874.9782253482789</v>
      </c>
      <c r="O138" s="46">
        <f>IF(+DropINTable!AM104=0,DropINTable!AN104,DropINTable!AM104)</f>
        <v>1001.7117870705993</v>
      </c>
      <c r="P138" s="46">
        <f>IF(+DropINTable!AN104=0,DropINTable!AO104,DropINTable!AN104)</f>
        <v>1183.8123449054083</v>
      </c>
      <c r="Q138" s="46">
        <f>IF(+DropINTable!AO104=0,DropINTable!AP104,DropINTable!AO104)</f>
        <v>1191.6017937230038</v>
      </c>
      <c r="R138" s="46"/>
      <c r="S138" s="112"/>
      <c r="T138" s="112"/>
      <c r="U138" s="112"/>
      <c r="V138" s="112"/>
      <c r="W138" s="112"/>
      <c r="X138" s="112"/>
      <c r="Y138" s="112"/>
      <c r="Z138" s="112"/>
      <c r="AA138" s="112"/>
      <c r="AB138" s="112"/>
      <c r="AC138" s="112"/>
      <c r="AD138" s="112"/>
      <c r="AE138" s="112"/>
      <c r="AF138" s="112"/>
      <c r="AG138" s="112"/>
      <c r="AH138" s="112"/>
      <c r="AI138" s="112"/>
      <c r="AJ138" s="112"/>
      <c r="AK138" s="112"/>
      <c r="AL138" s="112"/>
      <c r="AM138" s="112"/>
      <c r="AN138" s="112"/>
    </row>
    <row r="139" spans="1:40" x14ac:dyDescent="0.25">
      <c r="A139" t="s">
        <v>1057</v>
      </c>
      <c r="B139" s="86" t="s">
        <v>1058</v>
      </c>
      <c r="C139" t="str">
        <f t="shared" si="42"/>
        <v>Adelaide1+1</v>
      </c>
      <c r="D139" s="46">
        <f>IF(+DropINTable!AB105=0,DropINTable!AC105,DropINTable!AB105)</f>
        <v>479.55537585154195</v>
      </c>
      <c r="E139" s="46">
        <f>IF(+DropINTable!AC105=0,DropINTable!AD105,DropINTable!AC105)</f>
        <v>479.55537585154195</v>
      </c>
      <c r="F139" s="46">
        <f>IF(+DropINTable!AD105=0,DropINTable!AE105,DropINTable!AD105)</f>
        <v>495.06735921551501</v>
      </c>
      <c r="G139" s="46">
        <f>IF(+DropINTable!AE105=0,DropINTable!AF105,DropINTable!AE105)</f>
        <v>521.21012629705353</v>
      </c>
      <c r="H139" s="46">
        <f>IF(+DropINTable!AF105=0,DropINTable!AG105,DropINTable!AF105)</f>
        <v>568.10201302078599</v>
      </c>
      <c r="I139" s="46">
        <f>IF(+DropINTable!AG105=0,DropINTable!AH105,DropINTable!AG105)</f>
        <v>630.46630808988675</v>
      </c>
      <c r="J139" s="46">
        <f>IF(+DropINTable!AH105=0,DropINTable!AI105,DropINTable!AH105)</f>
        <v>714.99320797337919</v>
      </c>
      <c r="K139" s="46">
        <f>IF(+DropINTable!AI105=0,DropINTable!AJ105,DropINTable!AI105)</f>
        <v>802.59101607878449</v>
      </c>
      <c r="L139" s="46">
        <f>IF(+DropINTable!AJ105=0,DropINTable!AK105,DropINTable!AJ105)</f>
        <v>883.93419146583813</v>
      </c>
      <c r="M139" s="46">
        <f>IF(+DropINTable!AK105=0,DropINTable!AL105,DropINTable!AK105)</f>
        <v>942.46261113783976</v>
      </c>
      <c r="N139" s="46">
        <f>IF(+DropINTable!AL105=0,DropINTable!AM105,DropINTable!AL105)</f>
        <v>997.88755512756359</v>
      </c>
      <c r="O139" s="46">
        <f>IF(+DropINTable!AM105=0,DropINTable!AN105,DropINTable!AM105)</f>
        <v>1126.5577417027062</v>
      </c>
      <c r="P139" s="46">
        <f>IF(+DropINTable!AN105=0,DropINTable!AO105,DropINTable!AN105)</f>
        <v>1311.4409885804071</v>
      </c>
      <c r="Q139" s="46">
        <f>IF(+DropINTable!AO105=0,DropINTable!AP105,DropINTable!AO105)</f>
        <v>1319.3494692653453</v>
      </c>
      <c r="R139" s="46"/>
      <c r="S139" s="112"/>
      <c r="T139" s="112"/>
      <c r="U139" s="112"/>
      <c r="V139" s="112"/>
      <c r="W139" s="112"/>
      <c r="X139" s="112"/>
      <c r="Y139" s="112"/>
      <c r="Z139" s="112"/>
      <c r="AA139" s="112"/>
      <c r="AB139" s="112"/>
      <c r="AC139" s="112"/>
      <c r="AD139" s="112"/>
      <c r="AE139" s="112"/>
      <c r="AF139" s="112"/>
      <c r="AG139" s="112"/>
      <c r="AH139" s="112"/>
      <c r="AI139" s="112"/>
      <c r="AJ139" s="112"/>
      <c r="AK139" s="112"/>
      <c r="AL139" s="112"/>
      <c r="AM139" s="112"/>
      <c r="AN139" s="112"/>
    </row>
    <row r="140" spans="1:40" x14ac:dyDescent="0.25">
      <c r="A140" t="s">
        <v>1059</v>
      </c>
      <c r="B140" s="86" t="s">
        <v>1060</v>
      </c>
      <c r="C140" t="str">
        <f t="shared" si="42"/>
        <v>Adelaide1+2</v>
      </c>
      <c r="D140" s="46">
        <f>IF(+DropINTable!AB106=0,DropINTable!AC106,DropINTable!AB106)</f>
        <v>588.16626919388329</v>
      </c>
      <c r="E140" s="46">
        <f>IF(+DropINTable!AC106=0,DropINTable!AD106,DropINTable!AC106)</f>
        <v>588.16626919388329</v>
      </c>
      <c r="F140" s="46">
        <f>IF(+DropINTable!AD106=0,DropINTable!AE106,DropINTable!AD106)</f>
        <v>603.49772981641433</v>
      </c>
      <c r="G140" s="46">
        <f>IF(+DropINTable!AE106=0,DropINTable!AF106,DropINTable!AE106)</f>
        <v>629.33625497507217</v>
      </c>
      <c r="H140" s="46">
        <f>IF(+DropINTable!AF106=0,DropINTable!AG106,DropINTable!AF106)</f>
        <v>675.68243270445919</v>
      </c>
      <c r="I140" s="46">
        <f>IF(+DropINTable!AG106=0,DropINTable!AH106,DropINTable!AG106)</f>
        <v>737.32095666841838</v>
      </c>
      <c r="J140" s="46">
        <f>IF(+DropINTable!AH106=0,DropINTable!AI106,DropINTable!AH106)</f>
        <v>820.86416448969749</v>
      </c>
      <c r="K140" s="46">
        <f>IF(+DropINTable!AI106=0,DropINTable!AJ106,DropINTable!AI106)</f>
        <v>907.44253948041887</v>
      </c>
      <c r="L140" s="46">
        <f>IF(+DropINTable!AJ106=0,DropINTable!AK106,DropINTable!AJ106)</f>
        <v>987.83907621954074</v>
      </c>
      <c r="M140" s="46">
        <f>IF(+DropINTable!AK106=0,DropINTable!AL106,DropINTable!AK106)</f>
        <v>1045.6863608742881</v>
      </c>
      <c r="N140" s="46">
        <f>IF(+DropINTable!AL106=0,DropINTable!AM106,DropINTable!AL106)</f>
        <v>1100.4662928476407</v>
      </c>
      <c r="O140" s="46">
        <f>IF(+DropINTable!AM106=0,DropINTable!AN106,DropINTable!AM106)</f>
        <v>1227.6390666321226</v>
      </c>
      <c r="P140" s="46">
        <f>IF(+DropINTable!AN106=0,DropINTable!AO106,DropINTable!AN106)</f>
        <v>1410.3707074189801</v>
      </c>
      <c r="Q140" s="46">
        <f>IF(+DropINTable!AO106=0,DropINTable!AP106,DropINTable!AO106)</f>
        <v>1418.1871515954376</v>
      </c>
      <c r="R140" s="46"/>
      <c r="S140" s="112"/>
      <c r="T140" s="112"/>
      <c r="U140" s="112"/>
      <c r="V140" s="112"/>
      <c r="W140" s="112"/>
      <c r="X140" s="112"/>
      <c r="Y140" s="112"/>
      <c r="Z140" s="112"/>
      <c r="AA140" s="112"/>
      <c r="AB140" s="112"/>
      <c r="AC140" s="112"/>
      <c r="AD140" s="112"/>
      <c r="AE140" s="112"/>
      <c r="AF140" s="112"/>
      <c r="AG140" s="112"/>
      <c r="AH140" s="112"/>
      <c r="AI140" s="112"/>
      <c r="AJ140" s="112"/>
      <c r="AK140" s="112"/>
      <c r="AL140" s="112"/>
      <c r="AM140" s="112"/>
      <c r="AN140" s="112"/>
    </row>
    <row r="141" spans="1:40" x14ac:dyDescent="0.25">
      <c r="A141" t="s">
        <v>1061</v>
      </c>
      <c r="B141" s="86" t="s">
        <v>1062</v>
      </c>
      <c r="C141" t="str">
        <f t="shared" si="42"/>
        <v>Adelaide1+3</v>
      </c>
      <c r="D141" s="46">
        <f t="shared" ref="D141" si="46">+E141</f>
        <v>711.92810041731366</v>
      </c>
      <c r="E141" s="46">
        <f>IF(+DropINTable!AC107=0,DropINTable!AD107,DropINTable!AC107)</f>
        <v>711.92810041731366</v>
      </c>
      <c r="F141" s="46">
        <f>IF(+DropINTable!AD107=0,DropINTable!AE107,DropINTable!AD107)</f>
        <v>711.92810041731366</v>
      </c>
      <c r="G141" s="46">
        <f>IF(+DropINTable!AE107=0,DropINTable!AF107,DropINTable!AE107)</f>
        <v>737.4623836530908</v>
      </c>
      <c r="H141" s="46">
        <f>IF(+DropINTable!AF107=0,DropINTable!AG107,DropINTable!AF107)</f>
        <v>783.26285238813239</v>
      </c>
      <c r="I141" s="46">
        <f>IF(+DropINTable!AG107=0,DropINTable!AH107,DropINTable!AG107)</f>
        <v>844.17560524695</v>
      </c>
      <c r="J141" s="46">
        <f>IF(+DropINTable!AH107=0,DropINTable!AI107,DropINTable!AH107)</f>
        <v>926.73512100601579</v>
      </c>
      <c r="K141" s="46">
        <f>IF(+DropINTable!AI107=0,DropINTable!AJ107,DropINTable!AI107)</f>
        <v>1012.2940628820533</v>
      </c>
      <c r="L141" s="46">
        <f>IF(+DropINTable!AJ107=0,DropINTable!AK107,DropINTable!AJ107)</f>
        <v>1091.7439609732432</v>
      </c>
      <c r="M141" s="46">
        <f>IF(+DropINTable!AK107=0,DropINTable!AL107,DropINTable!AK107)</f>
        <v>1148.9101106107364</v>
      </c>
      <c r="N141" s="46">
        <f>IF(+DropINTable!AL107=0,DropINTable!AM107,DropINTable!AL107)</f>
        <v>1203.0450305677177</v>
      </c>
      <c r="O141" s="46">
        <f>IF(+DropINTable!AM107=0,DropINTable!AN107,DropINTable!AM107)</f>
        <v>1328.7203915615391</v>
      </c>
      <c r="P141" s="46">
        <f>IF(+DropINTable!AN107=0,DropINTable!AO107,DropINTable!AN107)</f>
        <v>1509.3004262575532</v>
      </c>
      <c r="Q141" s="46">
        <f>IF(+DropINTable!AO107=0,DropINTable!AP107,DropINTable!AO107)</f>
        <v>1517.0248339255299</v>
      </c>
      <c r="R141" s="46"/>
      <c r="S141" s="112"/>
      <c r="T141" s="112"/>
      <c r="U141" s="112"/>
      <c r="V141" s="112"/>
      <c r="W141" s="112"/>
      <c r="X141" s="112"/>
      <c r="Y141" s="112"/>
      <c r="Z141" s="112"/>
      <c r="AA141" s="112"/>
      <c r="AB141" s="112"/>
      <c r="AC141" s="112"/>
      <c r="AD141" s="112"/>
      <c r="AE141" s="112"/>
      <c r="AF141" s="112"/>
      <c r="AG141" s="112"/>
      <c r="AH141" s="112"/>
      <c r="AI141" s="112"/>
      <c r="AJ141" s="112"/>
      <c r="AK141" s="112"/>
      <c r="AL141" s="112"/>
      <c r="AM141" s="112"/>
      <c r="AN141" s="112"/>
    </row>
    <row r="142" spans="1:40" x14ac:dyDescent="0.25">
      <c r="B142" s="86" t="s">
        <v>1063</v>
      </c>
      <c r="C142" t="str">
        <f t="shared" ref="C142:C143" si="47">+CONCATENATE(A$129,B142)</f>
        <v>Adelaide1+4</v>
      </c>
      <c r="D142" s="46">
        <f>+D141+Per_child_accounting!AC$76</f>
        <v>827.03597657294642</v>
      </c>
      <c r="E142" s="46">
        <f>+E141+Per_child_accounting!AC$76</f>
        <v>827.03597657294642</v>
      </c>
      <c r="F142" s="46">
        <f>+F141+Per_child_accounting!AD$76</f>
        <v>827.26944815431364</v>
      </c>
      <c r="G142" s="46">
        <f>+G141+Per_child_accounting!AE$76</f>
        <v>853.19720956413562</v>
      </c>
      <c r="H142" s="46">
        <f>+H141+Per_child_accounting!AF$76</f>
        <v>899.70345004341993</v>
      </c>
      <c r="I142" s="46">
        <f>+I141+Per_child_accounting!AG$76</f>
        <v>961.55485248912498</v>
      </c>
      <c r="J142" s="46">
        <f>+J141+Per_child_accounting!AH$76</f>
        <v>1045.3865867921113</v>
      </c>
      <c r="K142" s="46">
        <f>+K141+Per_child_accounting!AI$76</f>
        <v>1132.2639708619404</v>
      </c>
      <c r="L142" s="46">
        <f>+L141+Per_child_accounting!AJ$76</f>
        <v>1212.9381715864149</v>
      </c>
      <c r="M142" s="46">
        <f>+M141+Per_child_accounting!AK$76</f>
        <v>1270.9852376434469</v>
      </c>
      <c r="N142" s="46">
        <f>+N141+Per_child_accounting!AL$76</f>
        <v>1325.9543603470024</v>
      </c>
      <c r="O142" s="46">
        <f>+O141+Per_child_accounting!AM$76</f>
        <v>1453.566346193646</v>
      </c>
      <c r="P142" s="46">
        <f>+P141+Per_child_accounting!AN$76</f>
        <v>1636.929069932552</v>
      </c>
      <c r="Q142" s="46">
        <f>+Q141+Per_child_accounting!AO$76</f>
        <v>1644.7725094678715</v>
      </c>
      <c r="R142" s="46"/>
      <c r="S142" s="112"/>
      <c r="T142" s="112"/>
      <c r="U142" s="112"/>
      <c r="V142" s="112"/>
      <c r="W142" s="112"/>
      <c r="X142" s="112"/>
      <c r="Y142" s="112"/>
      <c r="Z142" s="112"/>
      <c r="AA142" s="112"/>
      <c r="AB142" s="112"/>
      <c r="AC142" s="112"/>
      <c r="AD142" s="112"/>
      <c r="AE142" s="112"/>
      <c r="AF142" s="112"/>
      <c r="AG142" s="112"/>
      <c r="AH142" s="112"/>
      <c r="AI142" s="112"/>
      <c r="AJ142" s="112"/>
      <c r="AK142" s="112"/>
      <c r="AL142" s="112"/>
      <c r="AM142" s="112"/>
      <c r="AN142" s="112"/>
    </row>
    <row r="143" spans="1:40" x14ac:dyDescent="0.25">
      <c r="B143" s="86" t="s">
        <v>1064</v>
      </c>
      <c r="C143" t="str">
        <f t="shared" si="47"/>
        <v>Adelaide1+5</v>
      </c>
      <c r="D143" s="46">
        <f>+D142+Per_child_accounting!AC$76</f>
        <v>942.14385272857919</v>
      </c>
      <c r="E143" s="46">
        <f>+E142+Per_child_accounting!AC$76</f>
        <v>942.14385272857919</v>
      </c>
      <c r="F143" s="46">
        <f>+F142+Per_child_accounting!AD$76</f>
        <v>942.61079589131361</v>
      </c>
      <c r="G143" s="46">
        <f>+G142+Per_child_accounting!AE$76</f>
        <v>968.93203547518056</v>
      </c>
      <c r="H143" s="46">
        <f>+H142+Per_child_accounting!AF$76</f>
        <v>1016.1440476987075</v>
      </c>
      <c r="I143" s="46">
        <f>+I142+Per_child_accounting!AG$76</f>
        <v>1078.9340997313</v>
      </c>
      <c r="J143" s="46">
        <f>+J142+Per_child_accounting!AH$76</f>
        <v>1164.0380525782068</v>
      </c>
      <c r="K143" s="46">
        <f>+K142+Per_child_accounting!AI$76</f>
        <v>1252.2338788418274</v>
      </c>
      <c r="L143" s="46">
        <f>+L142+Per_child_accounting!AJ$76</f>
        <v>1334.1323821995866</v>
      </c>
      <c r="M143" s="46">
        <f>+M142+Per_child_accounting!AK$76</f>
        <v>1393.0603646761574</v>
      </c>
      <c r="N143" s="46">
        <f>+N142+Per_child_accounting!AL$76</f>
        <v>1448.8636901262871</v>
      </c>
      <c r="O143" s="46">
        <f>+O142+Per_child_accounting!AM$76</f>
        <v>1578.4123008257529</v>
      </c>
      <c r="P143" s="46">
        <f>+P142+Per_child_accounting!AN$76</f>
        <v>1764.5577136075508</v>
      </c>
      <c r="Q143" s="46">
        <f>+Q142+Per_child_accounting!AO$76</f>
        <v>1772.520185010213</v>
      </c>
      <c r="R143" s="46"/>
      <c r="S143" s="112"/>
      <c r="T143" s="112"/>
      <c r="U143" s="112"/>
      <c r="V143" s="112"/>
      <c r="W143" s="112"/>
      <c r="X143" s="112"/>
      <c r="Y143" s="112"/>
      <c r="Z143" s="112"/>
      <c r="AA143" s="112"/>
      <c r="AB143" s="112"/>
      <c r="AC143" s="112"/>
      <c r="AD143" s="112"/>
      <c r="AE143" s="112"/>
      <c r="AF143" s="112"/>
      <c r="AG143" s="112"/>
      <c r="AH143" s="112"/>
      <c r="AI143" s="112"/>
      <c r="AJ143" s="112"/>
      <c r="AK143" s="112"/>
      <c r="AL143" s="112"/>
      <c r="AM143" s="112"/>
      <c r="AN143" s="112"/>
    </row>
    <row r="144" spans="1:40" x14ac:dyDescent="0.25">
      <c r="B144" s="86" t="s">
        <v>1065</v>
      </c>
      <c r="C144" t="str">
        <f t="shared" ref="C144" si="48">+CONCATENATE(A$129,B144)</f>
        <v>Adelaide1+6</v>
      </c>
      <c r="D144" s="46">
        <f>+D143+Per_child_accounting!AC$76</f>
        <v>1057.2517288842118</v>
      </c>
      <c r="E144" s="46">
        <f>+E143+Per_child_accounting!AC$76</f>
        <v>1057.2517288842118</v>
      </c>
      <c r="F144" s="46">
        <f>+F143+Per_child_accounting!AD$76</f>
        <v>1057.9521436283135</v>
      </c>
      <c r="G144" s="46">
        <f>+G143+Per_child_accounting!AE$76</f>
        <v>1084.6668613862255</v>
      </c>
      <c r="H144" s="46">
        <f>+H143+Per_child_accounting!AF$76</f>
        <v>1132.584645353995</v>
      </c>
      <c r="I144" s="46">
        <f>+I143+Per_child_accounting!AG$76</f>
        <v>1196.3133469734748</v>
      </c>
      <c r="J144" s="46">
        <f>+J143+Per_child_accounting!AH$76</f>
        <v>1282.6895183643023</v>
      </c>
      <c r="K144" s="46">
        <f>+K143+Per_child_accounting!AI$76</f>
        <v>1372.2037868217144</v>
      </c>
      <c r="L144" s="46">
        <f>+L143+Per_child_accounting!AJ$76</f>
        <v>1455.3265928127582</v>
      </c>
      <c r="M144" s="46">
        <f>+M143+Per_child_accounting!AK$76</f>
        <v>1515.1354917088679</v>
      </c>
      <c r="N144" s="46">
        <f>+N143+Per_child_accounting!AL$76</f>
        <v>1571.7730199055718</v>
      </c>
      <c r="O144" s="46">
        <f>+O143+Per_child_accounting!AM$76</f>
        <v>1703.2582554578598</v>
      </c>
      <c r="P144" s="46">
        <f>+P143+Per_child_accounting!AN$76</f>
        <v>1892.1863572825496</v>
      </c>
      <c r="Q144" s="46">
        <f>+Q143+Per_child_accounting!AO$76</f>
        <v>1900.2678605525546</v>
      </c>
      <c r="R144" s="46"/>
      <c r="S144" s="112"/>
      <c r="T144" s="112"/>
      <c r="U144" s="112"/>
      <c r="V144" s="112"/>
      <c r="W144" s="112"/>
      <c r="X144" s="112"/>
      <c r="Y144" s="112"/>
      <c r="Z144" s="112"/>
      <c r="AA144" s="112"/>
      <c r="AB144" s="112"/>
      <c r="AC144" s="112"/>
      <c r="AD144" s="112"/>
      <c r="AE144" s="112"/>
      <c r="AF144" s="112"/>
      <c r="AG144" s="112"/>
      <c r="AH144" s="112"/>
      <c r="AI144" s="112"/>
      <c r="AJ144" s="112"/>
      <c r="AK144" s="112"/>
      <c r="AL144" s="112"/>
      <c r="AM144" s="112"/>
      <c r="AN144" s="112"/>
    </row>
    <row r="145" spans="1:40" x14ac:dyDescent="0.25">
      <c r="D145" s="46"/>
      <c r="E145" s="46"/>
      <c r="F145" s="46"/>
      <c r="G145" s="46"/>
      <c r="H145" s="46"/>
      <c r="I145" s="46"/>
      <c r="J145" s="46"/>
      <c r="K145" s="46"/>
      <c r="L145" s="46"/>
      <c r="M145" s="46"/>
      <c r="N145" s="46"/>
      <c r="O145" s="46"/>
      <c r="P145" s="46"/>
      <c r="Q145" s="46"/>
      <c r="R145" s="46"/>
      <c r="S145" s="112"/>
      <c r="T145" s="112"/>
      <c r="U145" s="112"/>
      <c r="V145" s="112"/>
      <c r="W145" s="112"/>
      <c r="X145" s="112"/>
      <c r="Y145" s="112"/>
      <c r="Z145" s="112"/>
      <c r="AA145" s="112"/>
      <c r="AB145" s="112"/>
      <c r="AC145" s="112"/>
      <c r="AD145" s="112"/>
      <c r="AE145" s="112"/>
      <c r="AF145" s="112"/>
      <c r="AG145" s="112"/>
      <c r="AH145" s="112"/>
      <c r="AI145" s="112"/>
      <c r="AJ145" s="112"/>
      <c r="AK145" s="112"/>
      <c r="AL145" s="112"/>
      <c r="AM145" s="112"/>
      <c r="AN145" s="112"/>
    </row>
    <row r="146" spans="1:40" ht="28.5" x14ac:dyDescent="0.65">
      <c r="A146" s="365" t="s">
        <v>240</v>
      </c>
      <c r="B146" s="365"/>
      <c r="C146" s="365"/>
      <c r="D146" s="46"/>
      <c r="E146" s="46"/>
      <c r="F146" s="46"/>
      <c r="G146" s="46"/>
      <c r="H146" s="46"/>
      <c r="I146" s="46"/>
      <c r="J146" s="46"/>
      <c r="K146" s="46"/>
      <c r="L146" s="46"/>
      <c r="M146" s="46"/>
      <c r="N146" s="46"/>
      <c r="O146" s="46"/>
      <c r="P146" s="46"/>
      <c r="Q146" s="46"/>
      <c r="R146" s="46"/>
      <c r="S146" s="112"/>
      <c r="T146" s="112"/>
      <c r="U146" s="112"/>
      <c r="V146" s="112"/>
      <c r="W146" s="112"/>
      <c r="X146" s="112"/>
      <c r="Y146" s="112"/>
      <c r="Z146" s="112"/>
      <c r="AA146" s="112"/>
      <c r="AB146" s="112"/>
      <c r="AC146" s="112"/>
      <c r="AD146" s="112"/>
      <c r="AE146" s="112"/>
      <c r="AF146" s="112"/>
      <c r="AG146" s="112"/>
      <c r="AH146" s="112"/>
      <c r="AI146" s="112"/>
      <c r="AJ146" s="112"/>
      <c r="AK146" s="112"/>
      <c r="AL146" s="112"/>
      <c r="AM146" s="112"/>
      <c r="AN146" s="112"/>
    </row>
    <row r="147" spans="1:40" x14ac:dyDescent="0.25">
      <c r="A147" t="s">
        <v>1044</v>
      </c>
      <c r="B147" s="86" t="s">
        <v>1045</v>
      </c>
      <c r="C147" t="str">
        <f>+CONCATENATE(A$146,B147)</f>
        <v>Balance of SA2+0</v>
      </c>
      <c r="D147" s="46">
        <f>IF(+DropINTable!AB111=0,DropINTable!AC111,DropINTable!AB111)</f>
        <v>599.37368470953265</v>
      </c>
      <c r="E147" s="46">
        <f>IF(+DropINTable!AC111=0,DropINTable!AD111,DropINTable!AC111)</f>
        <v>599.37368470953265</v>
      </c>
      <c r="F147" s="46">
        <f>IF(+DropINTable!AD111=0,DropINTable!AE111,DropINTable!AD111)</f>
        <v>614.6791228297451</v>
      </c>
      <c r="G147" s="46">
        <f>IF(+DropINTable!AE111=0,DropINTable!AF111,DropINTable!AE111)</f>
        <v>640.47379213841896</v>
      </c>
      <c r="H147" s="46">
        <f>IF(+DropINTable!AF111=0,DropINTable!AG111,DropINTable!AF111)</f>
        <v>686.74130554842259</v>
      </c>
      <c r="I147" s="46">
        <f>IF(+DropINTable!AG111=0,DropINTable!AH111,DropINTable!AG111)</f>
        <v>748.27520693796737</v>
      </c>
      <c r="J147" s="46">
        <f>IF(+DropINTable!AH111=0,DropINTable!AI111,DropINTable!AH111)</f>
        <v>831.67661638804816</v>
      </c>
      <c r="K147" s="46">
        <f>IF(+DropINTable!AI111=0,DropINTable!AJ111,DropINTable!AI111)</f>
        <v>918.10804126599487</v>
      </c>
      <c r="L147" s="46">
        <f>IF(+DropINTable!AJ111=0,DropINTable!AK111,DropINTable!AJ111)</f>
        <v>998.36811491339756</v>
      </c>
      <c r="M147" s="46">
        <f>IF(+DropINTable!AK111=0,DropINTable!AL111,DropINTable!AK111)</f>
        <v>1056.1172168115593</v>
      </c>
      <c r="N147" s="46">
        <f>IF(+DropINTable!AL111=0,DropINTable!AM111,DropINTable!AL111)</f>
        <v>1110.8041679014236</v>
      </c>
      <c r="O147" s="46">
        <f>IF(+DropINTable!AM111=0,DropINTable!AN111,DropINTable!AM111)</f>
        <v>1237.7610847029175</v>
      </c>
      <c r="P147" s="46">
        <f>IF(+DropINTable!AN111=0,DropINTable!AO111,DropINTable!AN111)</f>
        <v>1420.1825756409685</v>
      </c>
      <c r="Q147" s="46">
        <f>IF(+DropINTable!AO111=0,DropINTable!AP111,DropINTable!AO111)</f>
        <v>1427.9857522453581</v>
      </c>
      <c r="R147" s="46"/>
      <c r="S147" s="112"/>
      <c r="T147" s="112"/>
      <c r="U147" s="112"/>
      <c r="V147" s="112"/>
      <c r="W147" s="112"/>
      <c r="X147" s="112"/>
      <c r="Y147" s="112"/>
      <c r="Z147" s="112"/>
      <c r="AA147" s="112"/>
      <c r="AB147" s="112"/>
      <c r="AC147" s="112"/>
      <c r="AD147" s="112"/>
      <c r="AE147" s="112"/>
      <c r="AF147" s="112"/>
      <c r="AG147" s="112"/>
      <c r="AH147" s="112"/>
      <c r="AI147" s="112"/>
      <c r="AJ147" s="112"/>
      <c r="AK147" s="112"/>
      <c r="AL147" s="112"/>
      <c r="AM147" s="112"/>
      <c r="AN147" s="112"/>
    </row>
    <row r="148" spans="1:40" x14ac:dyDescent="0.25">
      <c r="A148" t="s">
        <v>1046</v>
      </c>
      <c r="B148" s="86" t="s">
        <v>1047</v>
      </c>
      <c r="C148" t="str">
        <f t="shared" ref="C148:C158" si="49">+CONCATENATE(A$146,B148)</f>
        <v>Balance of SA2+1</v>
      </c>
      <c r="D148" s="46">
        <f t="shared" ref="D148:D149" si="50">+E148</f>
        <v>705.68966754306791</v>
      </c>
      <c r="E148" s="46">
        <f>IF(+DropINTable!AC112=0,DropINTable!AD112,DropINTable!AC112)</f>
        <v>705.68966754306791</v>
      </c>
      <c r="F148" s="46">
        <f>IF(+DropINTable!AD112=0,DropINTable!AE112,DropINTable!AD112)</f>
        <v>705.68966754306791</v>
      </c>
      <c r="G148" s="46">
        <f>IF(+DropINTable!AE112=0,DropINTable!AF112,DropINTable!AE112)</f>
        <v>731.6449837785633</v>
      </c>
      <c r="H148" s="46">
        <f>IF(+DropINTable!AF112=0,DropINTable!AG112,DropINTable!AF112)</f>
        <v>778.2006470340051</v>
      </c>
      <c r="I148" s="46">
        <f>IF(+DropINTable!AG112=0,DropINTable!AH112,DropINTable!AG112)</f>
        <v>840.11777810723436</v>
      </c>
      <c r="J148" s="46">
        <f>IF(+DropINTable!AH112=0,DropINTable!AI112,DropINTable!AH112)</f>
        <v>924.03860617746329</v>
      </c>
      <c r="K148" s="46">
        <f>IF(+DropINTable!AI112=0,DropINTable!AJ112,DropINTable!AI112)</f>
        <v>1011.0083223198615</v>
      </c>
      <c r="L148" s="46">
        <f>IF(+DropINTable!AJ112=0,DropINTable!AK112,DropINTable!AJ112)</f>
        <v>1091.7682500935866</v>
      </c>
      <c r="M148" s="46">
        <f>IF(+DropINTable!AK112=0,DropINTable!AL112,DropINTable!AK112)</f>
        <v>1149.8770087896626</v>
      </c>
      <c r="N148" s="46">
        <f>IF(+DropINTable!AL112=0,DropINTable!AM112,DropINTable!AL112)</f>
        <v>1204.9045466158677</v>
      </c>
      <c r="O148" s="46">
        <f>IF(+DropINTable!AM112=0,DropINTable!AN112,DropINTable!AM112)</f>
        <v>1332.6521428219542</v>
      </c>
      <c r="P148" s="46">
        <f>IF(+DropINTable!AN112=0,DropINTable!AO112,DropINTable!AN112)</f>
        <v>1516.2097442704148</v>
      </c>
      <c r="Q148" s="46">
        <f>IF(+DropINTable!AO112=0,DropINTable!AP112,DropINTable!AO112)</f>
        <v>1524.0615187552437</v>
      </c>
      <c r="R148" s="46"/>
      <c r="S148" s="112"/>
      <c r="T148" s="112"/>
      <c r="U148" s="112"/>
      <c r="V148" s="112"/>
      <c r="W148" s="112"/>
      <c r="X148" s="112"/>
      <c r="Y148" s="112"/>
      <c r="Z148" s="112"/>
      <c r="AA148" s="112"/>
      <c r="AB148" s="112"/>
      <c r="AC148" s="112"/>
      <c r="AD148" s="112"/>
      <c r="AE148" s="112"/>
      <c r="AF148" s="112"/>
      <c r="AG148" s="112"/>
      <c r="AH148" s="112"/>
      <c r="AI148" s="112"/>
      <c r="AJ148" s="112"/>
      <c r="AK148" s="112"/>
      <c r="AL148" s="112"/>
      <c r="AM148" s="112"/>
      <c r="AN148" s="112"/>
    </row>
    <row r="149" spans="1:40" x14ac:dyDescent="0.25">
      <c r="A149" t="s">
        <v>1048</v>
      </c>
      <c r="B149" s="86" t="s">
        <v>1049</v>
      </c>
      <c r="C149" t="str">
        <f t="shared" si="49"/>
        <v>Balance of SA2+2</v>
      </c>
      <c r="D149" s="46">
        <f t="shared" si="50"/>
        <v>785.04171908553633</v>
      </c>
      <c r="E149" s="46">
        <f>IF(+DropINTable!AC113=0,DropINTable!AD113,DropINTable!AC113)</f>
        <v>785.04171908553633</v>
      </c>
      <c r="F149" s="46">
        <f>IF(+DropINTable!AD113=0,DropINTable!AE113,DropINTable!AD113)</f>
        <v>785.04171908553633</v>
      </c>
      <c r="G149" s="46">
        <f>IF(+DropINTable!AE113=0,DropINTable!AF113,DropINTable!AE113)</f>
        <v>810.84203361959931</v>
      </c>
      <c r="H149" s="46">
        <f>IF(+DropINTable!AF113=0,DropINTable!AG113,DropINTable!AF113)</f>
        <v>857.11967412531499</v>
      </c>
      <c r="I149" s="46">
        <f>IF(+DropINTable!AG113=0,DropINTable!AH113,DropINTable!AG113)</f>
        <v>918.6670445919824</v>
      </c>
      <c r="J149" s="46">
        <f>IF(+DropINTable!AH113=0,DropINTable!AI113,DropINTable!AH113)</f>
        <v>1002.0867103067494</v>
      </c>
      <c r="K149" s="46">
        <f>IF(+DropINTable!AI113=0,DropINTable!AJ113,DropINTable!AI113)</f>
        <v>1088.5370531644362</v>
      </c>
      <c r="L149" s="46">
        <f>IF(+DropINTable!AJ113=0,DropINTable!AK113,DropINTable!AJ113)</f>
        <v>1168.814695158165</v>
      </c>
      <c r="M149" s="46">
        <f>IF(+DropINTable!AK113=0,DropINTable!AL113,DropINTable!AK113)</f>
        <v>1226.5764377148225</v>
      </c>
      <c r="N149" s="46">
        <f>IF(+DropINTable!AL113=0,DropINTable!AM113,DropINTable!AL113)</f>
        <v>1281.2753592513116</v>
      </c>
      <c r="O149" s="46">
        <f>IF(+DropINTable!AM113=0,DropINTable!AN113,DropINTable!AM113)</f>
        <v>1408.2600661017696</v>
      </c>
      <c r="P149" s="46">
        <f>IF(+DropINTable!AN113=0,DropINTable!AO113,DropINTable!AN113)</f>
        <v>1590.7214856983187</v>
      </c>
      <c r="Q149" s="46">
        <f>IF(+DropINTable!AO113=0,DropINTable!AP113,DropINTable!AO113)</f>
        <v>1598.5263698178842</v>
      </c>
      <c r="R149" s="46"/>
      <c r="S149" s="112"/>
      <c r="T149" s="112"/>
      <c r="U149" s="112"/>
      <c r="V149" s="112"/>
      <c r="W149" s="112"/>
      <c r="X149" s="112"/>
      <c r="Y149" s="112"/>
      <c r="Z149" s="112"/>
      <c r="AA149" s="112"/>
      <c r="AB149" s="112"/>
      <c r="AC149" s="112"/>
      <c r="AD149" s="112"/>
      <c r="AE149" s="112"/>
      <c r="AF149" s="112"/>
      <c r="AG149" s="112"/>
      <c r="AH149" s="112"/>
      <c r="AI149" s="112"/>
      <c r="AJ149" s="112"/>
      <c r="AK149" s="112"/>
      <c r="AL149" s="112"/>
      <c r="AM149" s="112"/>
      <c r="AN149" s="112"/>
    </row>
    <row r="150" spans="1:40" x14ac:dyDescent="0.25">
      <c r="A150" t="s">
        <v>1050</v>
      </c>
      <c r="B150" s="86" t="s">
        <v>1051</v>
      </c>
      <c r="C150" t="str">
        <f t="shared" si="49"/>
        <v>Balance of SA2+3</v>
      </c>
      <c r="D150" s="46">
        <f t="shared" ref="D150" si="51">+F150</f>
        <v>887.81872751603896</v>
      </c>
      <c r="E150" s="46">
        <f>+F150</f>
        <v>887.81872751603896</v>
      </c>
      <c r="F150" s="46">
        <f>IF(+DropINTable!AD114=0,DropINTable!AE114,DropINTable!AD114)</f>
        <v>887.81872751603896</v>
      </c>
      <c r="G150" s="46">
        <f>IF(+DropINTable!AE114=0,DropINTable!AF114,DropINTable!AE114)</f>
        <v>887.81872751603896</v>
      </c>
      <c r="H150" s="46">
        <f>IF(+DropINTable!AF114=0,DropINTable!AG114,DropINTable!AF114)</f>
        <v>934.06231348181461</v>
      </c>
      <c r="I150" s="46">
        <f>IF(+DropINTable!AG114=0,DropINTable!AH114,DropINTable!AG114)</f>
        <v>995.56439313215515</v>
      </c>
      <c r="J150" s="46">
        <f>IF(+DropINTable!AH114=0,DropINTable!AI114,DropINTable!AH114)</f>
        <v>1078.922670201036</v>
      </c>
      <c r="K150" s="46">
        <f>IF(+DropINTable!AI114=0,DropINTable!AJ114,DropINTable!AI114)</f>
        <v>1165.3093957459585</v>
      </c>
      <c r="L150" s="46">
        <f>IF(+DropINTable!AJ114=0,DropINTable!AK114,DropINTable!AJ114)</f>
        <v>1245.5279646569722</v>
      </c>
      <c r="M150" s="46">
        <f>IF(+DropINTable!AK114=0,DropINTable!AL114,DropINTable!AK114)</f>
        <v>1303.2472000341313</v>
      </c>
      <c r="N150" s="46">
        <f>IF(+DropINTable!AL114=0,DropINTable!AM114,DropINTable!AL114)</f>
        <v>1357.905868512154</v>
      </c>
      <c r="O150" s="46">
        <f>IF(+DropINTable!AM114=0,DropINTable!AN114,DropINTable!AM114)</f>
        <v>1484.7971310602547</v>
      </c>
      <c r="P150" s="46">
        <f>IF(+DropINTable!AN114=0,DropINTable!AO114,DropINTable!AN114)</f>
        <v>1667.1242843068264</v>
      </c>
      <c r="Q150" s="46">
        <f>IF(+DropINTable!AO114=0,DropINTable!AP114,DropINTable!AO114)</f>
        <v>1674.9234225420412</v>
      </c>
      <c r="R150" s="46"/>
      <c r="S150" s="112"/>
      <c r="T150" s="112"/>
      <c r="U150" s="112"/>
      <c r="V150" s="112"/>
      <c r="W150" s="112"/>
      <c r="X150" s="112"/>
      <c r="Y150" s="112"/>
      <c r="Z150" s="112"/>
      <c r="AA150" s="112"/>
      <c r="AB150" s="112"/>
      <c r="AC150" s="112"/>
      <c r="AD150" s="112"/>
      <c r="AE150" s="112"/>
      <c r="AF150" s="112"/>
      <c r="AG150" s="112"/>
      <c r="AH150" s="112"/>
      <c r="AI150" s="112"/>
      <c r="AJ150" s="112"/>
      <c r="AK150" s="112"/>
      <c r="AL150" s="112"/>
      <c r="AM150" s="112"/>
      <c r="AN150" s="112"/>
    </row>
    <row r="151" spans="1:40" x14ac:dyDescent="0.25">
      <c r="B151" s="86" t="s">
        <v>1052</v>
      </c>
      <c r="C151" t="str">
        <f t="shared" ref="C151:C153" si="52">+CONCATENATE(A$146,B151)</f>
        <v>Balance of SA2+4</v>
      </c>
      <c r="D151" s="46">
        <f>+D150+Per_child_accounting!$AD$81</f>
        <v>978.82927222936178</v>
      </c>
      <c r="E151" s="46">
        <f>+E150+Per_child_accounting!$AD$81</f>
        <v>978.82927222936178</v>
      </c>
      <c r="F151" s="46">
        <f>+F150+Per_child_accounting!AD$81</f>
        <v>978.82927222936178</v>
      </c>
      <c r="G151" s="46">
        <f>+G150+Per_child_accounting!AE$81</f>
        <v>978.9899191561833</v>
      </c>
      <c r="H151" s="46">
        <f>+H150+Per_child_accounting!AF$81</f>
        <v>1025.5216549673971</v>
      </c>
      <c r="I151" s="46">
        <f>+I150+Per_child_accounting!AG$81</f>
        <v>1087.4069643014222</v>
      </c>
      <c r="J151" s="46">
        <f>+J150+Per_child_accounting!AH$81</f>
        <v>1171.284659990451</v>
      </c>
      <c r="K151" s="46">
        <f>+K150+Per_child_accounting!AI$81</f>
        <v>1258.209676799825</v>
      </c>
      <c r="L151" s="46">
        <f>+L150+Per_child_accounting!AJ$81</f>
        <v>1338.9280998371614</v>
      </c>
      <c r="M151" s="46">
        <f>+M150+Per_child_accounting!AK$81</f>
        <v>1397.0069920122346</v>
      </c>
      <c r="N151" s="46">
        <f>+N150+Per_child_accounting!AL$81</f>
        <v>1452.0062472265981</v>
      </c>
      <c r="O151" s="46">
        <f>+O150+Per_child_accounting!AM$81</f>
        <v>1579.6881891792914</v>
      </c>
      <c r="P151" s="46">
        <f>+P150+Per_child_accounting!AN$81</f>
        <v>1763.1514529362728</v>
      </c>
      <c r="Q151" s="46">
        <f>+Q150+Per_child_accounting!AO$81</f>
        <v>1770.9991890519268</v>
      </c>
      <c r="R151" s="46"/>
      <c r="S151" s="112"/>
      <c r="T151" s="112"/>
      <c r="U151" s="112"/>
      <c r="V151" s="112"/>
      <c r="W151" s="112"/>
      <c r="X151" s="112"/>
      <c r="Y151" s="112"/>
      <c r="Z151" s="112"/>
      <c r="AA151" s="112"/>
      <c r="AB151" s="112"/>
      <c r="AC151" s="112"/>
      <c r="AD151" s="112"/>
      <c r="AE151" s="112"/>
      <c r="AF151" s="112"/>
      <c r="AG151" s="112"/>
      <c r="AH151" s="112"/>
      <c r="AI151" s="112"/>
      <c r="AJ151" s="112"/>
      <c r="AK151" s="112"/>
      <c r="AL151" s="112"/>
      <c r="AM151" s="112"/>
      <c r="AN151" s="112"/>
    </row>
    <row r="152" spans="1:40" x14ac:dyDescent="0.25">
      <c r="B152" s="86" t="s">
        <v>1053</v>
      </c>
      <c r="C152" t="str">
        <f t="shared" si="52"/>
        <v>Balance of SA2+5</v>
      </c>
      <c r="D152" s="46">
        <f>+D151+Per_child_accounting!$AD$81</f>
        <v>1069.8398169426846</v>
      </c>
      <c r="E152" s="46">
        <f>+E151+Per_child_accounting!$AD$81</f>
        <v>1069.8398169426846</v>
      </c>
      <c r="F152" s="46">
        <f>+F151+Per_child_accounting!$AD$81</f>
        <v>1069.8398169426846</v>
      </c>
      <c r="G152" s="46">
        <f>+G151+Per_child_accounting!AE$81</f>
        <v>1070.1611107963276</v>
      </c>
      <c r="H152" s="46">
        <f>+H151+Per_child_accounting!AF$81</f>
        <v>1116.9809964529795</v>
      </c>
      <c r="I152" s="46">
        <f>+I151+Per_child_accounting!AG$81</f>
        <v>1179.2495354706894</v>
      </c>
      <c r="J152" s="46">
        <f>+J151+Per_child_accounting!AH$81</f>
        <v>1263.646649779866</v>
      </c>
      <c r="K152" s="46">
        <f>+K151+Per_child_accounting!AI$81</f>
        <v>1351.1099578536916</v>
      </c>
      <c r="L152" s="46">
        <f>+L151+Per_child_accounting!AJ$81</f>
        <v>1432.3282350173504</v>
      </c>
      <c r="M152" s="46">
        <f>+M151+Per_child_accounting!AK$81</f>
        <v>1490.7667839903379</v>
      </c>
      <c r="N152" s="46">
        <f>+N151+Per_child_accounting!AL$81</f>
        <v>1546.1066259410422</v>
      </c>
      <c r="O152" s="46">
        <f>+O151+Per_child_accounting!AM$81</f>
        <v>1674.579247298328</v>
      </c>
      <c r="P152" s="46">
        <f>+P151+Per_child_accounting!AN$81</f>
        <v>1859.1786215657191</v>
      </c>
      <c r="Q152" s="46">
        <f>+Q151+Per_child_accounting!AO$81</f>
        <v>1867.0749555618124</v>
      </c>
      <c r="R152" s="46"/>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2"/>
      <c r="AN152" s="112"/>
    </row>
    <row r="153" spans="1:40" x14ac:dyDescent="0.25">
      <c r="B153" s="86" t="s">
        <v>1054</v>
      </c>
      <c r="C153" t="str">
        <f t="shared" si="52"/>
        <v>Balance of SA2+6</v>
      </c>
      <c r="D153" s="46">
        <f>+D152+Per_child_accounting!$AD$81</f>
        <v>1160.8503616560074</v>
      </c>
      <c r="E153" s="46">
        <f>+E152+Per_child_accounting!$AD$81</f>
        <v>1160.8503616560074</v>
      </c>
      <c r="F153" s="46">
        <f>+F152+Per_child_accounting!$AD$81</f>
        <v>1160.8503616560074</v>
      </c>
      <c r="G153" s="46">
        <f>+G152+Per_child_accounting!AE$81</f>
        <v>1161.332302436472</v>
      </c>
      <c r="H153" s="46">
        <f>+H152+Per_child_accounting!AF$81</f>
        <v>1208.4403379385622</v>
      </c>
      <c r="I153" s="46">
        <f>+I152+Per_child_accounting!AG$81</f>
        <v>1271.0921066399565</v>
      </c>
      <c r="J153" s="46">
        <f>+J152+Per_child_accounting!AH$81</f>
        <v>1356.0086395692811</v>
      </c>
      <c r="K153" s="46">
        <f>+K152+Per_child_accounting!AI$81</f>
        <v>1444.0102389075582</v>
      </c>
      <c r="L153" s="46">
        <f>+L152+Per_child_accounting!AJ$81</f>
        <v>1525.7283701975393</v>
      </c>
      <c r="M153" s="46">
        <f>+M152+Per_child_accounting!AK$81</f>
        <v>1584.5265759684412</v>
      </c>
      <c r="N153" s="46">
        <f>+N152+Per_child_accounting!AL$81</f>
        <v>1640.2070046554863</v>
      </c>
      <c r="O153" s="46">
        <f>+O152+Per_child_accounting!AM$81</f>
        <v>1769.4703054173647</v>
      </c>
      <c r="P153" s="46">
        <f>+P152+Per_child_accounting!AN$81</f>
        <v>1955.2057901951655</v>
      </c>
      <c r="Q153" s="46">
        <f>+Q152+Per_child_accounting!AO$81</f>
        <v>1963.1507220716981</v>
      </c>
      <c r="R153" s="46"/>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2"/>
      <c r="AN153" s="112"/>
    </row>
    <row r="154" spans="1:40" x14ac:dyDescent="0.25">
      <c r="B154" s="86"/>
      <c r="D154" s="46"/>
      <c r="E154" s="46"/>
      <c r="F154" s="46"/>
      <c r="G154" s="46"/>
      <c r="H154" s="46"/>
      <c r="I154" s="46"/>
      <c r="J154" s="46"/>
      <c r="K154" s="46"/>
      <c r="L154" s="46"/>
      <c r="M154" s="46"/>
      <c r="N154" s="46"/>
      <c r="O154" s="46"/>
      <c r="P154" s="46"/>
      <c r="Q154" s="46"/>
      <c r="R154" s="46"/>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2"/>
      <c r="AN154" s="112"/>
    </row>
    <row r="155" spans="1:40" x14ac:dyDescent="0.25">
      <c r="A155" t="s">
        <v>1055</v>
      </c>
      <c r="B155" s="86" t="s">
        <v>1056</v>
      </c>
      <c r="C155" t="str">
        <f t="shared" si="49"/>
        <v>Balance of SA1+0</v>
      </c>
      <c r="D155" s="46">
        <f>IF(+DropINTable!AB116=0,DropINTable!AC116,DropINTable!AB116)</f>
        <v>300.01583722458031</v>
      </c>
      <c r="E155" s="46">
        <f>IF(+DropINTable!AC116=0,DropINTable!AD116,DropINTable!AC116)</f>
        <v>317.82028045623525</v>
      </c>
      <c r="F155" s="46">
        <f>IF(+DropINTable!AD116=0,DropINTable!AE116,DropINTable!AD116)</f>
        <v>333.0987919809649</v>
      </c>
      <c r="G155" s="46">
        <f>IF(+DropINTable!AE116=0,DropINTable!AF116,DropINTable!AE116)</f>
        <v>358.84808044760234</v>
      </c>
      <c r="H155" s="46">
        <f>IF(+DropINTable!AF116=0,DropINTable!AG116,DropINTable!AF116)</f>
        <v>405.03419574371492</v>
      </c>
      <c r="I155" s="46">
        <f>IF(+DropINTable!AG116=0,DropINTable!AH116,DropINTable!AG116)</f>
        <v>466.45984135188706</v>
      </c>
      <c r="J155" s="46">
        <f>IF(+DropINTable!AH116=0,DropINTable!AI116,DropINTable!AH116)</f>
        <v>549.71452217381955</v>
      </c>
      <c r="K155" s="46">
        <f>IF(+DropINTable!AI116=0,DropINTable!AJ116,DropINTable!AI116)</f>
        <v>635.99388842707549</v>
      </c>
      <c r="L155" s="46">
        <f>IF(+DropINTable!AJ116=0,DropINTable!AK116,DropINTable!AJ116)</f>
        <v>716.11276082194763</v>
      </c>
      <c r="M155" s="46">
        <f>IF(+DropINTable!AK116=0,DropINTable!AL116,DropINTable!AK116)</f>
        <v>773.76026489573189</v>
      </c>
      <c r="N155" s="46">
        <f>IF(+DropINTable!AL116=0,DropINTable!AM116,DropINTable!AL116)</f>
        <v>828.35100476541129</v>
      </c>
      <c r="O155" s="46">
        <f>IF(+DropINTable!AM116=0,DropINTable!AN116,DropINTable!AM116)</f>
        <v>955.08456719862318</v>
      </c>
      <c r="P155" s="46">
        <f>IF(+DropINTable!AN116=0,DropINTable!AO116,DropINTable!AN116)</f>
        <v>1137.1851245295964</v>
      </c>
      <c r="Q155" s="46">
        <f>IF(+DropINTable!AO116=0,DropINTable!AP116,DropINTable!AO116)</f>
        <v>1144.9745727122208</v>
      </c>
      <c r="R155" s="46"/>
      <c r="S155" s="112"/>
      <c r="T155" s="112"/>
      <c r="U155" s="112"/>
      <c r="V155" s="112"/>
      <c r="W155" s="112"/>
      <c r="X155" s="112"/>
      <c r="Y155" s="112"/>
      <c r="Z155" s="112"/>
      <c r="AA155" s="112"/>
      <c r="AB155" s="112"/>
      <c r="AC155" s="112"/>
      <c r="AD155" s="112"/>
      <c r="AE155" s="112"/>
      <c r="AF155" s="112"/>
      <c r="AG155" s="112"/>
      <c r="AH155" s="112"/>
      <c r="AI155" s="112"/>
      <c r="AJ155" s="112"/>
      <c r="AK155" s="112"/>
      <c r="AL155" s="112"/>
      <c r="AM155" s="112"/>
      <c r="AN155" s="112"/>
    </row>
    <row r="156" spans="1:40" x14ac:dyDescent="0.25">
      <c r="A156" t="s">
        <v>1057</v>
      </c>
      <c r="B156" s="86" t="s">
        <v>1058</v>
      </c>
      <c r="C156" t="str">
        <f t="shared" si="49"/>
        <v>Balance of SA1+1</v>
      </c>
      <c r="D156" s="46">
        <f>IF(+DropINTable!AB117=0,DropINTable!AC117,DropINTable!AB117)</f>
        <v>432.21564382670357</v>
      </c>
      <c r="E156" s="46">
        <f>IF(+DropINTable!AC117=0,DropINTable!AD117,DropINTable!AC117)</f>
        <v>432.21564382670357</v>
      </c>
      <c r="F156" s="46">
        <f>IF(+DropINTable!AD117=0,DropINTable!AE117,DropINTable!AD117)</f>
        <v>447.7276274608659</v>
      </c>
      <c r="G156" s="46">
        <f>IF(+DropINTable!AE117=0,DropINTable!AF117,DropINTable!AE117)</f>
        <v>473.87039164306486</v>
      </c>
      <c r="H156" s="46">
        <f>IF(+DropINTable!AF117=0,DropINTable!AG117,DropINTable!AF117)</f>
        <v>520.76227928128435</v>
      </c>
      <c r="I156" s="46">
        <f>IF(+DropINTable!AG117=0,DropINTable!AH117,DropINTable!AG117)</f>
        <v>583.12657326962778</v>
      </c>
      <c r="J156" s="46">
        <f>IF(+DropINTable!AH117=0,DropINTable!AI117,DropINTable!AH117)</f>
        <v>667.65347456641825</v>
      </c>
      <c r="K156" s="46">
        <f>IF(+DropINTable!AI117=0,DropINTable!AJ117,DropINTable!AI117)</f>
        <v>755.25128229771519</v>
      </c>
      <c r="L156" s="46">
        <f>IF(+DropINTable!AJ117=0,DropINTable!AK117,DropINTable!AJ117)</f>
        <v>836.59445776790426</v>
      </c>
      <c r="M156" s="46">
        <f>IF(+DropINTable!AK117=0,DropINTable!AL117,DropINTable!AK117)</f>
        <v>895.12287677482425</v>
      </c>
      <c r="N156" s="46">
        <f>IF(+DropINTable!AL117=0,DropINTable!AM117,DropINTable!AL117)</f>
        <v>950.5478215127647</v>
      </c>
      <c r="O156" s="46">
        <f>IF(+DropINTable!AM117=0,DropINTable!AN117,DropINTable!AM117)</f>
        <v>1079.2180056769866</v>
      </c>
      <c r="P156" s="46">
        <f>IF(+DropINTable!AN117=0,DropINTable!AO117,DropINTable!AN117)</f>
        <v>1264.101254051121</v>
      </c>
      <c r="Q156" s="46">
        <f>IF(+DropINTable!AO117=0,DropINTable!AP117,DropINTable!AO117)</f>
        <v>1272.0097332396258</v>
      </c>
      <c r="R156" s="46"/>
      <c r="S156" s="112"/>
      <c r="T156" s="112"/>
      <c r="U156" s="112"/>
      <c r="V156" s="112"/>
      <c r="W156" s="112"/>
      <c r="X156" s="112"/>
      <c r="Y156" s="112"/>
      <c r="Z156" s="112"/>
      <c r="AA156" s="112"/>
      <c r="AB156" s="112"/>
      <c r="AC156" s="112"/>
      <c r="AD156" s="112"/>
      <c r="AE156" s="112"/>
      <c r="AF156" s="112"/>
      <c r="AG156" s="112"/>
      <c r="AH156" s="112"/>
      <c r="AI156" s="112"/>
      <c r="AJ156" s="112"/>
      <c r="AK156" s="112"/>
      <c r="AL156" s="112"/>
      <c r="AM156" s="112"/>
      <c r="AN156" s="112"/>
    </row>
    <row r="157" spans="1:40" x14ac:dyDescent="0.25">
      <c r="A157" t="s">
        <v>1059</v>
      </c>
      <c r="B157" s="86" t="s">
        <v>1060</v>
      </c>
      <c r="C157" t="str">
        <f t="shared" si="49"/>
        <v>Balance of SA1+2</v>
      </c>
      <c r="D157" s="46">
        <f>IF(+DropINTable!AB118=0,DropINTable!AC118,DropINTable!AB118)</f>
        <v>541.37745826445894</v>
      </c>
      <c r="E157" s="46">
        <f>IF(+DropINTable!AC118=0,DropINTable!AD118,DropINTable!AC118)</f>
        <v>541.37745826445894</v>
      </c>
      <c r="F157" s="46">
        <f>IF(+DropINTable!AD118=0,DropINTable!AE118,DropINTable!AD118)</f>
        <v>556.70891868768967</v>
      </c>
      <c r="G157" s="46">
        <f>IF(+DropINTable!AE118=0,DropINTable!AF118,DropINTable!AE118)</f>
        <v>582.54744332318398</v>
      </c>
      <c r="H157" s="46">
        <f>IF(+DropINTable!AF118=0,DropINTable!AG118,DropINTable!AF118)</f>
        <v>628.89362100274604</v>
      </c>
      <c r="I157" s="46">
        <f>IF(+DropINTable!AG118=0,DropINTable!AH118,DropINTable!AG118)</f>
        <v>690.53214421932876</v>
      </c>
      <c r="J157" s="46">
        <f>IF(+DropINTable!AH118=0,DropINTable!AI118,DropINTable!AH118)</f>
        <v>774.07535228973325</v>
      </c>
      <c r="K157" s="46">
        <f>IF(+DropINTable!AI118=0,DropINTable!AJ118,DropINTable!AI118)</f>
        <v>860.65373166506254</v>
      </c>
      <c r="L157" s="46">
        <f>IF(+DropINTable!AJ118=0,DropINTable!AK118,DropINTable!AJ118)</f>
        <v>941.05026312272514</v>
      </c>
      <c r="M157" s="46">
        <f>IF(+DropINTable!AK118=0,DropINTable!AL118,DropINTable!AK118)</f>
        <v>998.89755036837698</v>
      </c>
      <c r="N157" s="46">
        <f>IF(+DropINTable!AL118=0,DropINTable!AM118,DropINTable!AL118)</f>
        <v>1053.6774785550233</v>
      </c>
      <c r="O157" s="46">
        <f>IF(+DropINTable!AM118=0,DropINTable!AN118,DropINTable!AM118)</f>
        <v>1180.8502501472012</v>
      </c>
      <c r="P157" s="46">
        <f>IF(+DropINTable!AN118=0,DropINTable!AO118,DropINTable!AN118)</f>
        <v>1363.5818955179664</v>
      </c>
      <c r="Q157" s="46">
        <f>IF(+DropINTable!AO118=0,DropINTable!AP118,DropINTable!AO118)</f>
        <v>1371.3983398937244</v>
      </c>
      <c r="R157" s="46"/>
      <c r="S157" s="112"/>
      <c r="T157" s="112"/>
      <c r="U157" s="112"/>
      <c r="V157" s="112"/>
      <c r="W157" s="112"/>
      <c r="X157" s="112"/>
      <c r="Y157" s="112"/>
      <c r="Z157" s="112"/>
      <c r="AA157" s="112"/>
      <c r="AB157" s="112"/>
      <c r="AC157" s="112"/>
      <c r="AD157" s="112"/>
      <c r="AE157" s="112"/>
      <c r="AF157" s="112"/>
      <c r="AG157" s="112"/>
      <c r="AH157" s="112"/>
      <c r="AI157" s="112"/>
      <c r="AJ157" s="112"/>
      <c r="AK157" s="112"/>
      <c r="AL157" s="112"/>
      <c r="AM157" s="112"/>
      <c r="AN157" s="112"/>
    </row>
    <row r="158" spans="1:40" x14ac:dyDescent="0.25">
      <c r="A158" t="s">
        <v>1061</v>
      </c>
      <c r="B158" s="86" t="s">
        <v>1062</v>
      </c>
      <c r="C158" t="str">
        <f t="shared" si="49"/>
        <v>Balance of SA1+3</v>
      </c>
      <c r="D158" s="46">
        <f t="shared" ref="D158" si="53">+E158</f>
        <v>665.69020991451339</v>
      </c>
      <c r="E158" s="46">
        <f>IF(+DropINTable!AC119=0,DropINTable!AD119,DropINTable!AC119)</f>
        <v>665.69020991451339</v>
      </c>
      <c r="F158" s="46">
        <f>IF(+DropINTable!AD119=0,DropINTable!AE119,DropINTable!AD119)</f>
        <v>665.69020991451339</v>
      </c>
      <c r="G158" s="46">
        <f>IF(+DropINTable!AE119=0,DropINTable!AF119,DropINTable!AE119)</f>
        <v>691.2244950033031</v>
      </c>
      <c r="H158" s="46">
        <f>IF(+DropINTable!AF119=0,DropINTable!AG119,DropINTable!AF119)</f>
        <v>737.02496272420774</v>
      </c>
      <c r="I158" s="46">
        <f>IF(+DropINTable!AG119=0,DropINTable!AH119,DropINTable!AG119)</f>
        <v>797.93771516902973</v>
      </c>
      <c r="J158" s="46">
        <f>IF(+DropINTable!AH119=0,DropINTable!AI119,DropINTable!AH119)</f>
        <v>880.49723001304824</v>
      </c>
      <c r="K158" s="46">
        <f>IF(+DropINTable!AI119=0,DropINTable!AJ119,DropINTable!AI119)</f>
        <v>966.05618103240988</v>
      </c>
      <c r="L158" s="46">
        <f>IF(+DropINTable!AJ119=0,DropINTable!AK119,DropINTable!AJ119)</f>
        <v>1045.506068477546</v>
      </c>
      <c r="M158" s="46">
        <f>IF(+DropINTable!AK119=0,DropINTable!AL119,DropINTable!AK119)</f>
        <v>1102.6722239619298</v>
      </c>
      <c r="N158" s="46">
        <f>IF(+DropINTable!AL119=0,DropINTable!AM119,DropINTable!AL119)</f>
        <v>1156.807135597282</v>
      </c>
      <c r="O158" s="46">
        <f>IF(+DropINTable!AM119=0,DropINTable!AN119,DropINTable!AM119)</f>
        <v>1282.4824946174158</v>
      </c>
      <c r="P158" s="46">
        <f>IF(+DropINTable!AN119=0,DropINTable!AO119,DropINTable!AN119)</f>
        <v>1463.0625369848117</v>
      </c>
      <c r="Q158" s="46">
        <f>IF(+DropINTable!AO119=0,DropINTable!AP119,DropINTable!AO119)</f>
        <v>1470.7869465478229</v>
      </c>
      <c r="S158" s="112"/>
      <c r="T158" s="112"/>
      <c r="U158" s="112"/>
      <c r="V158" s="112"/>
      <c r="W158" s="112"/>
      <c r="X158" s="112"/>
      <c r="Y158" s="112"/>
      <c r="Z158" s="112"/>
      <c r="AA158" s="112"/>
      <c r="AB158" s="112"/>
      <c r="AC158" s="112"/>
      <c r="AD158" s="112"/>
      <c r="AE158" s="112"/>
      <c r="AF158" s="112"/>
      <c r="AG158" s="112"/>
      <c r="AH158" s="112"/>
      <c r="AI158" s="112"/>
      <c r="AJ158" s="112"/>
      <c r="AK158" s="112"/>
      <c r="AL158" s="112"/>
      <c r="AM158" s="112"/>
      <c r="AN158" s="112"/>
    </row>
    <row r="159" spans="1:40" x14ac:dyDescent="0.25">
      <c r="B159" s="86" t="s">
        <v>1063</v>
      </c>
      <c r="C159" t="str">
        <f t="shared" ref="C159:C161" si="54">+CONCATENATE(A$146,B159)</f>
        <v>Balance of SA1+4</v>
      </c>
      <c r="D159" s="46">
        <f>+D158+Per_child_accounting!AC$84</f>
        <v>780.08557328498171</v>
      </c>
      <c r="E159" s="46">
        <f>+E158+Per_child_accounting!AC$84</f>
        <v>780.08557328498171</v>
      </c>
      <c r="F159" s="46">
        <f>+F158+Per_child_accounting!AD$84</f>
        <v>780.31904539441439</v>
      </c>
      <c r="G159" s="46">
        <f>+G158+Per_child_accounting!AE$84</f>
        <v>806.24680619876563</v>
      </c>
      <c r="H159" s="46">
        <f>+H158+Per_child_accounting!AF$84</f>
        <v>852.75304626177717</v>
      </c>
      <c r="I159" s="46">
        <f>+I158+Per_child_accounting!AG$84</f>
        <v>914.60444708677051</v>
      </c>
      <c r="J159" s="46">
        <f>+J158+Per_child_accounting!AH$84</f>
        <v>998.43618240564695</v>
      </c>
      <c r="K159" s="46">
        <f>+K158+Per_child_accounting!AI$84</f>
        <v>1085.3135749030496</v>
      </c>
      <c r="L159" s="46">
        <f>+L158+Per_child_accounting!AJ$84</f>
        <v>1165.9877654235027</v>
      </c>
      <c r="M159" s="46">
        <f>+M158+Per_child_accounting!AK$84</f>
        <v>1224.0348358410222</v>
      </c>
      <c r="N159" s="46">
        <f>+N158+Per_child_accounting!AL$84</f>
        <v>1279.0039523446353</v>
      </c>
      <c r="O159" s="46">
        <f>+O158+Per_child_accounting!AM$84</f>
        <v>1406.6159330957794</v>
      </c>
      <c r="P159" s="46">
        <f>+P158+Per_child_accounting!AN$84</f>
        <v>1589.9786665063364</v>
      </c>
      <c r="Q159" s="46">
        <f>+Q158+Per_child_accounting!AO$84</f>
        <v>1597.8221070752279</v>
      </c>
      <c r="S159" s="112"/>
      <c r="T159" s="112"/>
      <c r="U159" s="112"/>
      <c r="V159" s="112"/>
      <c r="W159" s="112"/>
      <c r="X159" s="112"/>
      <c r="Y159" s="112"/>
      <c r="Z159" s="112"/>
      <c r="AA159" s="112"/>
      <c r="AB159" s="112"/>
      <c r="AC159" s="112"/>
      <c r="AD159" s="112"/>
      <c r="AE159" s="112"/>
      <c r="AF159" s="112"/>
      <c r="AG159" s="112"/>
      <c r="AH159" s="112"/>
      <c r="AI159" s="112"/>
      <c r="AJ159" s="112"/>
      <c r="AK159" s="112"/>
      <c r="AL159" s="112"/>
      <c r="AM159" s="112"/>
      <c r="AN159" s="112"/>
    </row>
    <row r="160" spans="1:40" x14ac:dyDescent="0.25">
      <c r="B160" s="86" t="s">
        <v>1064</v>
      </c>
      <c r="C160" t="str">
        <f t="shared" si="54"/>
        <v>Balance of SA1+5</v>
      </c>
      <c r="D160" s="46">
        <f>+D159+Per_child_accounting!AC$84</f>
        <v>894.48093665545002</v>
      </c>
      <c r="E160" s="46">
        <f>+E159+Per_child_accounting!AC$84</f>
        <v>894.48093665545002</v>
      </c>
      <c r="F160" s="46">
        <f>+F159+Per_child_accounting!AD$84</f>
        <v>894.94788087431539</v>
      </c>
      <c r="G160" s="46">
        <f>+G159+Per_child_accounting!AE$84</f>
        <v>921.26911739422815</v>
      </c>
      <c r="H160" s="46">
        <f>+H159+Per_child_accounting!AF$84</f>
        <v>968.4811297993466</v>
      </c>
      <c r="I160" s="46">
        <f>+I159+Per_child_accounting!AG$84</f>
        <v>1031.2711790045112</v>
      </c>
      <c r="J160" s="46">
        <f>+J159+Per_child_accounting!AH$84</f>
        <v>1116.3751347982457</v>
      </c>
      <c r="K160" s="46">
        <f>+K159+Per_child_accounting!AI$84</f>
        <v>1204.5709687736894</v>
      </c>
      <c r="L160" s="46">
        <f>+L159+Per_child_accounting!AJ$84</f>
        <v>1286.4694623694593</v>
      </c>
      <c r="M160" s="46">
        <f>+M159+Per_child_accounting!AK$84</f>
        <v>1345.3974477201145</v>
      </c>
      <c r="N160" s="46">
        <f>+N159+Per_child_accounting!AL$84</f>
        <v>1401.2007690919886</v>
      </c>
      <c r="O160" s="46">
        <f>+O159+Per_child_accounting!AM$84</f>
        <v>1530.749371574143</v>
      </c>
      <c r="P160" s="46">
        <f>+P159+Per_child_accounting!AN$84</f>
        <v>1716.894796027861</v>
      </c>
      <c r="Q160" s="46">
        <f>+Q159+Per_child_accounting!AO$84</f>
        <v>1724.8572676026329</v>
      </c>
      <c r="S160" s="112"/>
      <c r="T160" s="112"/>
      <c r="U160" s="112"/>
      <c r="V160" s="112"/>
      <c r="W160" s="112"/>
      <c r="X160" s="112"/>
      <c r="Y160" s="112"/>
      <c r="Z160" s="112"/>
      <c r="AA160" s="112"/>
      <c r="AB160" s="112"/>
      <c r="AC160" s="112"/>
      <c r="AD160" s="112"/>
      <c r="AE160" s="112"/>
      <c r="AF160" s="112"/>
      <c r="AG160" s="112"/>
      <c r="AH160" s="112"/>
      <c r="AI160" s="112"/>
      <c r="AJ160" s="112"/>
      <c r="AK160" s="112"/>
      <c r="AL160" s="112"/>
      <c r="AM160" s="112"/>
      <c r="AN160" s="112"/>
    </row>
    <row r="161" spans="1:40" x14ac:dyDescent="0.25">
      <c r="B161" s="86" t="s">
        <v>1065</v>
      </c>
      <c r="C161" t="str">
        <f t="shared" si="54"/>
        <v>Balance of SA1+6</v>
      </c>
      <c r="D161" s="46">
        <f>+D160+Per_child_accounting!AC$84</f>
        <v>1008.8763000259183</v>
      </c>
      <c r="E161" s="46">
        <f>+E160+Per_child_accounting!AC$84</f>
        <v>1008.8763000259183</v>
      </c>
      <c r="F161" s="46">
        <f>+F160+Per_child_accounting!AD$84</f>
        <v>1009.5767163542164</v>
      </c>
      <c r="G161" s="46">
        <f>+G160+Per_child_accounting!AE$84</f>
        <v>1036.2914285896907</v>
      </c>
      <c r="H161" s="46">
        <f>+H160+Per_child_accounting!AF$84</f>
        <v>1084.209213336916</v>
      </c>
      <c r="I161" s="46">
        <f>+I160+Per_child_accounting!AG$84</f>
        <v>1147.9379109222518</v>
      </c>
      <c r="J161" s="46">
        <f>+J160+Per_child_accounting!AH$84</f>
        <v>1234.3140871908445</v>
      </c>
      <c r="K161" s="46">
        <f>+K160+Per_child_accounting!AI$84</f>
        <v>1323.828362644329</v>
      </c>
      <c r="L161" s="46">
        <f>+L160+Per_child_accounting!AJ$84</f>
        <v>1406.9511593154159</v>
      </c>
      <c r="M161" s="46">
        <f>+M160+Per_child_accounting!AK$84</f>
        <v>1466.7600595992069</v>
      </c>
      <c r="N161" s="46">
        <f>+N160+Per_child_accounting!AL$84</f>
        <v>1523.3975858393419</v>
      </c>
      <c r="O161" s="46">
        <f>+O160+Per_child_accounting!AM$84</f>
        <v>1654.8828100525066</v>
      </c>
      <c r="P161" s="46">
        <f>+P160+Per_child_accounting!AN$84</f>
        <v>1843.8109255493857</v>
      </c>
      <c r="Q161" s="46">
        <f>+Q160+Per_child_accounting!AO$84</f>
        <v>1851.8924281300378</v>
      </c>
      <c r="S161" s="112"/>
      <c r="T161" s="112"/>
      <c r="U161" s="112"/>
      <c r="V161" s="112"/>
      <c r="W161" s="112"/>
      <c r="X161" s="112"/>
      <c r="Y161" s="112"/>
      <c r="Z161" s="112"/>
      <c r="AA161" s="112"/>
      <c r="AB161" s="112"/>
      <c r="AC161" s="112"/>
      <c r="AD161" s="112"/>
      <c r="AE161" s="112"/>
      <c r="AF161" s="112"/>
      <c r="AG161" s="112"/>
      <c r="AH161" s="112"/>
      <c r="AI161" s="112"/>
      <c r="AJ161" s="112"/>
      <c r="AK161" s="112"/>
      <c r="AL161" s="112"/>
      <c r="AM161" s="112"/>
      <c r="AN161" s="112"/>
    </row>
    <row r="162" spans="1:40" x14ac:dyDescent="0.25">
      <c r="D162" s="46"/>
      <c r="E162" s="46"/>
      <c r="F162" s="46"/>
      <c r="G162" s="46"/>
      <c r="H162" s="46"/>
      <c r="I162" s="46"/>
      <c r="J162" s="46"/>
      <c r="K162" s="46"/>
      <c r="L162" s="46"/>
      <c r="M162" s="46"/>
      <c r="N162" s="46"/>
      <c r="O162" s="46"/>
      <c r="P162" s="46"/>
      <c r="Q162" s="46"/>
      <c r="S162" s="112"/>
      <c r="T162" s="112"/>
      <c r="U162" s="112"/>
      <c r="V162" s="112"/>
      <c r="W162" s="112"/>
      <c r="X162" s="112"/>
      <c r="Y162" s="112"/>
      <c r="Z162" s="112"/>
      <c r="AA162" s="112"/>
      <c r="AB162" s="112"/>
      <c r="AC162" s="112"/>
      <c r="AD162" s="112"/>
      <c r="AE162" s="112"/>
      <c r="AF162" s="112"/>
      <c r="AG162" s="112"/>
      <c r="AH162" s="112"/>
      <c r="AI162" s="112"/>
      <c r="AJ162" s="112"/>
      <c r="AK162" s="112"/>
      <c r="AL162" s="112"/>
      <c r="AM162" s="112"/>
      <c r="AN162" s="112"/>
    </row>
    <row r="163" spans="1:40" ht="28.5" x14ac:dyDescent="0.65">
      <c r="A163" s="365" t="s">
        <v>234</v>
      </c>
      <c r="B163" s="365"/>
      <c r="C163" s="365"/>
      <c r="D163" s="46"/>
      <c r="E163" s="46"/>
      <c r="F163" s="46"/>
      <c r="G163" s="46"/>
      <c r="H163" s="46"/>
      <c r="I163" s="46"/>
      <c r="J163" s="46"/>
      <c r="K163" s="46"/>
      <c r="L163" s="46"/>
      <c r="M163" s="46"/>
      <c r="N163" s="46"/>
      <c r="O163" s="46"/>
      <c r="P163" s="46"/>
      <c r="Q163" s="46"/>
      <c r="S163" s="112"/>
      <c r="T163" s="112"/>
      <c r="U163" s="112"/>
      <c r="V163" s="112"/>
      <c r="W163" s="112"/>
      <c r="X163" s="112"/>
      <c r="Y163" s="112"/>
      <c r="Z163" s="112"/>
      <c r="AA163" s="112"/>
      <c r="AB163" s="112"/>
      <c r="AC163" s="112"/>
      <c r="AD163" s="112"/>
      <c r="AE163" s="112"/>
      <c r="AF163" s="112"/>
      <c r="AG163" s="112"/>
      <c r="AH163" s="112"/>
      <c r="AI163" s="112"/>
      <c r="AJ163" s="112"/>
      <c r="AK163" s="112"/>
      <c r="AL163" s="112"/>
      <c r="AM163" s="112"/>
      <c r="AN163" s="112"/>
    </row>
    <row r="164" spans="1:40" x14ac:dyDescent="0.25">
      <c r="A164" t="s">
        <v>1044</v>
      </c>
      <c r="B164" s="86" t="s">
        <v>1045</v>
      </c>
      <c r="C164" t="str">
        <f>+CONCATENATE(A$163,B164)</f>
        <v>Perth2+0</v>
      </c>
      <c r="D164" s="46">
        <f>IF(+DropINTable!AB123=0,DropINTable!AC123,DropINTable!AB123)</f>
        <v>574.57102453133632</v>
      </c>
      <c r="E164" s="46">
        <f>IF(+DropINTable!AC123=0,DropINTable!AD123,DropINTable!AC123)</f>
        <v>574.57102453133632</v>
      </c>
      <c r="F164" s="46">
        <f>IF(+DropINTable!AD123=0,DropINTable!AE123,DropINTable!AD123)</f>
        <v>589.87646257717131</v>
      </c>
      <c r="G164" s="46">
        <f>IF(+DropINTable!AE123=0,DropINTable!AF123,DropINTable!AE123)</f>
        <v>615.67113193125465</v>
      </c>
      <c r="H164" s="46">
        <f>IF(+DropINTable!AF123=0,DropINTable!AG123,DropINTable!AF123)</f>
        <v>661.93864539293133</v>
      </c>
      <c r="I164" s="46">
        <f>IF(+DropINTable!AG123=0,DropINTable!AH123,DropINTable!AG123)</f>
        <v>723.47254736340369</v>
      </c>
      <c r="J164" s="46">
        <f>IF(+DropINTable!AH123=0,DropINTable!AI123,DropINTable!AH123)</f>
        <v>806.87395634373172</v>
      </c>
      <c r="K164" s="46">
        <f>IF(+DropINTable!AI123=0,DropINTable!AJ123,DropINTable!AI123)</f>
        <v>893.30538155363706</v>
      </c>
      <c r="L164" s="46">
        <f>IF(+DropINTable!AJ123=0,DropINTable!AK123,DropINTable!AJ123)</f>
        <v>973.5654553263073</v>
      </c>
      <c r="M164" s="46">
        <f>IF(+DropINTable!AK123=0,DropINTable!AL123,DropINTable!AK123)</f>
        <v>1031.3145561596955</v>
      </c>
      <c r="N164" s="46">
        <f>IF(+DropINTable!AL123=0,DropINTable!AM123,DropINTable!AL123)</f>
        <v>1086.0015075877818</v>
      </c>
      <c r="O164" s="46">
        <f>IF(+DropINTable!AM123=0,DropINTable!AN123,DropINTable!AM123)</f>
        <v>1212.9584243078518</v>
      </c>
      <c r="P164" s="46">
        <f>IF(+DropINTable!AN123=0,DropINTable!AO123,DropINTable!AN123)</f>
        <v>1395.3799158847671</v>
      </c>
      <c r="Q164" s="46">
        <f>IF(+DropINTable!AO123=0,DropINTable!AP123,DropINTable!AO123)</f>
        <v>1403.1830921885148</v>
      </c>
      <c r="S164" s="112"/>
      <c r="T164" s="112"/>
      <c r="U164" s="112"/>
      <c r="V164" s="112"/>
      <c r="W164" s="112"/>
      <c r="X164" s="112"/>
      <c r="Y164" s="112"/>
      <c r="Z164" s="112"/>
      <c r="AA164" s="112"/>
      <c r="AB164" s="112"/>
      <c r="AC164" s="112"/>
      <c r="AD164" s="112"/>
      <c r="AE164" s="112"/>
      <c r="AF164" s="112"/>
      <c r="AG164" s="112"/>
      <c r="AH164" s="112"/>
      <c r="AI164" s="112"/>
      <c r="AJ164" s="112"/>
      <c r="AK164" s="112"/>
      <c r="AL164" s="112"/>
      <c r="AM164" s="112"/>
      <c r="AN164" s="112"/>
    </row>
    <row r="165" spans="1:40" x14ac:dyDescent="0.25">
      <c r="A165" t="s">
        <v>1046</v>
      </c>
      <c r="B165" s="86" t="s">
        <v>1047</v>
      </c>
      <c r="C165" t="str">
        <f t="shared" ref="C165:C175" si="55">+CONCATENATE(A$163,B165)</f>
        <v>Perth2+1</v>
      </c>
      <c r="D165" s="46">
        <f t="shared" ref="D165:D166" si="56">+E165</f>
        <v>680.73253854820848</v>
      </c>
      <c r="E165" s="46">
        <f>IF(+DropINTable!AC124=0,DropINTable!AD124,DropINTable!AC124)</f>
        <v>680.73253854820848</v>
      </c>
      <c r="F165" s="46">
        <f>IF(+DropINTable!AD124=0,DropINTable!AE124,DropINTable!AD124)</f>
        <v>680.73253854820848</v>
      </c>
      <c r="G165" s="46">
        <f>IF(+DropINTable!AE124=0,DropINTable!AF124,DropINTable!AE124)</f>
        <v>706.68785354322915</v>
      </c>
      <c r="H165" s="46">
        <f>IF(+DropINTable!AF124=0,DropINTable!AG124,DropINTable!AF124)</f>
        <v>753.24351846272248</v>
      </c>
      <c r="I165" s="46">
        <f>IF(+DropINTable!AG124=0,DropINTable!AH124,DropINTable!AG124)</f>
        <v>815.16064870392586</v>
      </c>
      <c r="J165" s="46">
        <f>IF(+DropINTable!AH124=0,DropINTable!AI124,DropINTable!AH124)</f>
        <v>899.08147644134442</v>
      </c>
      <c r="K165" s="46">
        <f>IF(+DropINTable!AI124=0,DropINTable!AJ124,DropINTable!AI124)</f>
        <v>986.05119223580459</v>
      </c>
      <c r="L165" s="46">
        <f>IF(+DropINTable!AJ124=0,DropINTable!AK124,DropINTable!AJ124)</f>
        <v>1066.8111196767193</v>
      </c>
      <c r="M165" s="46">
        <f>IF(+DropINTable!AK124=0,DropINTable!AL124,DropINTable!AK124)</f>
        <v>1124.9198783727954</v>
      </c>
      <c r="N165" s="46">
        <f>IF(+DropINTable!AL124=0,DropINTable!AM124,DropINTable!AL124)</f>
        <v>1179.9474182563736</v>
      </c>
      <c r="O165" s="46">
        <f>IF(+DropINTable!AM124=0,DropINTable!AN124,DropINTable!AM124)</f>
        <v>1307.6950141296497</v>
      </c>
      <c r="P165" s="46">
        <f>IF(+DropINTable!AN124=0,DropINTable!AO124,DropINTable!AN124)</f>
        <v>1491.2526153360664</v>
      </c>
      <c r="Q165" s="46">
        <f>IF(+DropINTable!AO124=0,DropINTable!AP124,DropINTable!AO124)</f>
        <v>1499.1043893973183</v>
      </c>
      <c r="S165" s="112"/>
      <c r="T165" s="112"/>
      <c r="U165" s="112"/>
      <c r="V165" s="112"/>
      <c r="W165" s="112"/>
      <c r="X165" s="112"/>
      <c r="Y165" s="112"/>
      <c r="Z165" s="112"/>
      <c r="AA165" s="112"/>
      <c r="AB165" s="112"/>
      <c r="AC165" s="112"/>
      <c r="AD165" s="112"/>
      <c r="AE165" s="112"/>
      <c r="AF165" s="112"/>
      <c r="AG165" s="112"/>
      <c r="AH165" s="112"/>
      <c r="AI165" s="112"/>
      <c r="AJ165" s="112"/>
      <c r="AK165" s="112"/>
      <c r="AL165" s="112"/>
      <c r="AM165" s="112"/>
      <c r="AN165" s="112"/>
    </row>
    <row r="166" spans="1:40" x14ac:dyDescent="0.25">
      <c r="A166" t="s">
        <v>1048</v>
      </c>
      <c r="B166" s="86" t="s">
        <v>1049</v>
      </c>
      <c r="C166" t="str">
        <f t="shared" si="55"/>
        <v>Perth2+2</v>
      </c>
      <c r="D166" s="46">
        <f t="shared" si="56"/>
        <v>760.23362941806477</v>
      </c>
      <c r="E166" s="46">
        <f>IF(+DropINTable!AC125=0,DropINTable!AD125,DropINTable!AC125)</f>
        <v>760.23362941806477</v>
      </c>
      <c r="F166" s="46">
        <f>IF(+DropINTable!AD125=0,DropINTable!AE125,DropINTable!AD125)</f>
        <v>760.23362941806477</v>
      </c>
      <c r="G166" s="46">
        <f>IF(+DropINTable!AE125=0,DropINTable!AF125,DropINTable!AE125)</f>
        <v>786.03394522757299</v>
      </c>
      <c r="H166" s="46">
        <f>IF(+DropINTable!AF125=0,DropINTable!AG125,DropINTable!AF125)</f>
        <v>832.31158594586282</v>
      </c>
      <c r="I166" s="46">
        <f>IF(+DropINTable!AG125=0,DropINTable!AH125,DropINTable!AG125)</f>
        <v>893.85895658695006</v>
      </c>
      <c r="J166" s="46">
        <f>IF(+DropINTable!AH125=0,DropINTable!AI125,DropINTable!AH125)</f>
        <v>977.27862040490118</v>
      </c>
      <c r="K166" s="46">
        <f>IF(+DropINTable!AI125=0,DropINTable!AJ125,DropINTable!AI125)</f>
        <v>1063.7289663367378</v>
      </c>
      <c r="L166" s="46">
        <f>IF(+DropINTable!AJ125=0,DropINTable!AK125,DropINTable!AJ125)</f>
        <v>1144.0066075237748</v>
      </c>
      <c r="M166" s="46">
        <f>IF(+DropINTable!AK125=0,DropINTable!AL125,DropINTable!AK125)</f>
        <v>1201.7683501458398</v>
      </c>
      <c r="N166" s="46">
        <f>IF(+DropINTable!AL125=0,DropINTable!AM125,DropINTable!AL125)</f>
        <v>1256.467269262253</v>
      </c>
      <c r="O166" s="46">
        <f>IF(+DropINTable!AM125=0,DropINTable!AN125,DropINTable!AM125)</f>
        <v>1383.4519764615509</v>
      </c>
      <c r="P166" s="46">
        <f>IF(+DropINTable!AN125=0,DropINTable!AO125,DropINTable!AN125)</f>
        <v>1565.9133989360275</v>
      </c>
      <c r="Q166" s="46">
        <f>IF(+DropINTable!AO125=0,DropINTable!AP125,DropINTable!AO125)</f>
        <v>1573.7182830119884</v>
      </c>
      <c r="S166" s="112"/>
      <c r="T166" s="112"/>
      <c r="U166" s="112"/>
      <c r="V166" s="112"/>
      <c r="W166" s="112"/>
      <c r="X166" s="112"/>
      <c r="Y166" s="112"/>
      <c r="Z166" s="112"/>
      <c r="AA166" s="112"/>
      <c r="AB166" s="112"/>
      <c r="AC166" s="112"/>
      <c r="AD166" s="112"/>
      <c r="AE166" s="112"/>
      <c r="AF166" s="112"/>
      <c r="AG166" s="112"/>
      <c r="AH166" s="112"/>
      <c r="AI166" s="112"/>
      <c r="AJ166" s="112"/>
      <c r="AK166" s="112"/>
      <c r="AL166" s="112"/>
      <c r="AM166" s="112"/>
      <c r="AN166" s="112"/>
    </row>
    <row r="167" spans="1:40" x14ac:dyDescent="0.25">
      <c r="A167" t="s">
        <v>1050</v>
      </c>
      <c r="B167" s="86" t="s">
        <v>1051</v>
      </c>
      <c r="C167" t="str">
        <f t="shared" si="55"/>
        <v>Perth2+3</v>
      </c>
      <c r="D167" s="46">
        <f t="shared" ref="D167" si="57">+F167</f>
        <v>863.02889119570216</v>
      </c>
      <c r="E167" s="46">
        <f>+F167</f>
        <v>863.02889119570216</v>
      </c>
      <c r="F167" s="46">
        <f>IF(+DropINTable!AD126=0,DropINTable!AE126,DropINTable!AD126)</f>
        <v>863.02889119570216</v>
      </c>
      <c r="G167" s="46">
        <f>IF(+DropINTable!AE126=0,DropINTable!AF126,DropINTable!AE126)</f>
        <v>863.02889119570216</v>
      </c>
      <c r="H167" s="46">
        <f>IF(+DropINTable!AF126=0,DropINTable!AG126,DropINTable!AF126)</f>
        <v>909.27247784608539</v>
      </c>
      <c r="I167" s="46">
        <f>IF(+DropINTable!AG126=0,DropINTable!AH126,DropINTable!AG126)</f>
        <v>970.77455818103363</v>
      </c>
      <c r="J167" s="46">
        <f>IF(+DropINTable!AH126=0,DropINTable!AI126,DropINTable!AH126)</f>
        <v>1054.1328359345218</v>
      </c>
      <c r="K167" s="46">
        <f>IF(+DropINTable!AI126=0,DropINTable!AJ126,DropINTable!AI126)</f>
        <v>1140.5195636820947</v>
      </c>
      <c r="L167" s="46">
        <f>IF(+DropINTable!AJ126=0,DropINTable!AK126,DropINTable!AJ126)</f>
        <v>1220.7381304499893</v>
      </c>
      <c r="M167" s="46">
        <f>IF(+DropINTable!AK126=0,DropINTable!AL126,DropINTable!AK126)</f>
        <v>1278.4573667201146</v>
      </c>
      <c r="N167" s="46">
        <f>IF(+DropINTable!AL126=0,DropINTable!AM126,DropINTable!AL126)</f>
        <v>1333.1160359125106</v>
      </c>
      <c r="O167" s="46">
        <f>IF(+DropINTable!AM126=0,DropINTable!AN126,DropINTable!AM126)</f>
        <v>1460.0072955435878</v>
      </c>
      <c r="P167" s="46">
        <f>IF(+DropINTable!AN126=0,DropINTable!AO126,DropINTable!AN126)</f>
        <v>1642.3344461707916</v>
      </c>
      <c r="Q167" s="46">
        <f>IF(+DropINTable!AO126=0,DropINTable!AP126,DropINTable!AO126)</f>
        <v>1650.1335910734886</v>
      </c>
      <c r="S167" s="112"/>
      <c r="T167" s="112"/>
      <c r="U167" s="112"/>
      <c r="V167" s="112"/>
      <c r="W167" s="112"/>
      <c r="X167" s="112"/>
      <c r="Y167" s="112"/>
      <c r="Z167" s="112"/>
      <c r="AA167" s="112"/>
      <c r="AB167" s="112"/>
      <c r="AC167" s="112"/>
      <c r="AD167" s="112"/>
      <c r="AE167" s="112"/>
      <c r="AF167" s="112"/>
      <c r="AG167" s="112"/>
      <c r="AH167" s="112"/>
      <c r="AI167" s="112"/>
      <c r="AJ167" s="112"/>
      <c r="AK167" s="112"/>
      <c r="AL167" s="112"/>
      <c r="AM167" s="112"/>
      <c r="AN167" s="112"/>
    </row>
    <row r="168" spans="1:40" x14ac:dyDescent="0.25">
      <c r="B168" s="86" t="s">
        <v>1052</v>
      </c>
      <c r="C168" t="str">
        <f t="shared" ref="C168:C170" si="58">+CONCATENATE(A$163,B168)</f>
        <v>Perth2+4</v>
      </c>
      <c r="D168" s="46">
        <f>+D167+Per_child_accounting!$AD$89</f>
        <v>953.88496716673933</v>
      </c>
      <c r="E168" s="46">
        <f>+E167+Per_child_accounting!$AD$89</f>
        <v>953.88496716673933</v>
      </c>
      <c r="F168" s="46">
        <f>+F167+Per_child_accounting!AD$89</f>
        <v>953.88496716673933</v>
      </c>
      <c r="G168" s="46">
        <f>+G167+Per_child_accounting!AE$89</f>
        <v>954.04561280767666</v>
      </c>
      <c r="H168" s="46">
        <f>+H167+Per_child_accounting!AF$89</f>
        <v>1000.5773509158765</v>
      </c>
      <c r="I168" s="46">
        <f>+I167+Per_child_accounting!AG$89</f>
        <v>1062.4626595215559</v>
      </c>
      <c r="J168" s="46">
        <f>+J167+Per_child_accounting!AH$89</f>
        <v>1146.3403560321344</v>
      </c>
      <c r="K168" s="46">
        <f>+K167+Per_child_accounting!AI$89</f>
        <v>1233.2653743642622</v>
      </c>
      <c r="L168" s="46">
        <f>+L167+Per_child_accounting!AJ$89</f>
        <v>1313.9837948004013</v>
      </c>
      <c r="M168" s="46">
        <f>+M167+Per_child_accounting!AK$89</f>
        <v>1372.0626889332145</v>
      </c>
      <c r="N168" s="46">
        <f>+N167+Per_child_accounting!AL$89</f>
        <v>1427.0619465811023</v>
      </c>
      <c r="O168" s="46">
        <f>+O167+Per_child_accounting!AM$89</f>
        <v>1554.7438853653857</v>
      </c>
      <c r="P168" s="46">
        <f>+P167+Per_child_accounting!AN$89</f>
        <v>1738.2071456220908</v>
      </c>
      <c r="Q168" s="46">
        <f>+Q167+Per_child_accounting!AO$89</f>
        <v>1746.054888282292</v>
      </c>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2"/>
      <c r="AN168" s="112"/>
    </row>
    <row r="169" spans="1:40" x14ac:dyDescent="0.25">
      <c r="B169" s="86" t="s">
        <v>1053</v>
      </c>
      <c r="C169" t="str">
        <f t="shared" si="58"/>
        <v>Perth2+5</v>
      </c>
      <c r="D169" s="46">
        <f>+D168+Per_child_accounting!$AD$89</f>
        <v>1044.7410431377766</v>
      </c>
      <c r="E169" s="46">
        <f>+E168+Per_child_accounting!$AD$89</f>
        <v>1044.7410431377766</v>
      </c>
      <c r="F169" s="46">
        <f>+F168+Per_child_accounting!$AD$89</f>
        <v>1044.7410431377766</v>
      </c>
      <c r="G169" s="46">
        <f>+G168+Per_child_accounting!AE$89</f>
        <v>1045.0623344196511</v>
      </c>
      <c r="H169" s="46">
        <f>+H168+Per_child_accounting!AF$89</f>
        <v>1091.8822239856677</v>
      </c>
      <c r="I169" s="46">
        <f>+I168+Per_child_accounting!AG$89</f>
        <v>1154.1507608620782</v>
      </c>
      <c r="J169" s="46">
        <f>+J168+Per_child_accounting!AH$89</f>
        <v>1238.5478761297472</v>
      </c>
      <c r="K169" s="46">
        <f>+K168+Per_child_accounting!AI$89</f>
        <v>1326.0111850464298</v>
      </c>
      <c r="L169" s="46">
        <f>+L168+Per_child_accounting!AJ$89</f>
        <v>1407.2294591508132</v>
      </c>
      <c r="M169" s="46">
        <f>+M168+Per_child_accounting!AK$89</f>
        <v>1465.6680111463145</v>
      </c>
      <c r="N169" s="46">
        <f>+N168+Per_child_accounting!AL$89</f>
        <v>1521.0078572496941</v>
      </c>
      <c r="O169" s="46">
        <f>+O168+Per_child_accounting!AM$89</f>
        <v>1649.4804751871836</v>
      </c>
      <c r="P169" s="46">
        <f>+P168+Per_child_accounting!AN$89</f>
        <v>1834.0798450733901</v>
      </c>
      <c r="Q169" s="46">
        <f>+Q168+Per_child_accounting!AO$89</f>
        <v>1841.9761854910955</v>
      </c>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2"/>
      <c r="AN169" s="112"/>
    </row>
    <row r="170" spans="1:40" x14ac:dyDescent="0.25">
      <c r="B170" s="86" t="s">
        <v>1054</v>
      </c>
      <c r="C170" t="str">
        <f t="shared" si="58"/>
        <v>Perth2+6</v>
      </c>
      <c r="D170" s="46">
        <f>+D169+Per_child_accounting!$AD$89</f>
        <v>1135.5971191088138</v>
      </c>
      <c r="E170" s="46">
        <f>+E169+Per_child_accounting!$AD$89</f>
        <v>1135.5971191088138</v>
      </c>
      <c r="F170" s="46">
        <f>+F169+Per_child_accounting!$AD$89</f>
        <v>1135.5971191088138</v>
      </c>
      <c r="G170" s="46">
        <f>+G169+Per_child_accounting!AE$89</f>
        <v>1136.0790560316254</v>
      </c>
      <c r="H170" s="46">
        <f>+H169+Per_child_accounting!AF$89</f>
        <v>1183.1870970554587</v>
      </c>
      <c r="I170" s="46">
        <f>+I169+Per_child_accounting!AG$89</f>
        <v>1245.8388622026005</v>
      </c>
      <c r="J170" s="46">
        <f>+J169+Per_child_accounting!AH$89</f>
        <v>1330.7553962273601</v>
      </c>
      <c r="K170" s="46">
        <f>+K169+Per_child_accounting!AI$89</f>
        <v>1418.7569957285973</v>
      </c>
      <c r="L170" s="46">
        <f>+L169+Per_child_accounting!AJ$89</f>
        <v>1500.4751235012252</v>
      </c>
      <c r="M170" s="46">
        <f>+M169+Per_child_accounting!AK$89</f>
        <v>1559.2733333594144</v>
      </c>
      <c r="N170" s="46">
        <f>+N169+Per_child_accounting!AL$89</f>
        <v>1614.9537679182858</v>
      </c>
      <c r="O170" s="46">
        <f>+O169+Per_child_accounting!AM$89</f>
        <v>1744.2170650089815</v>
      </c>
      <c r="P170" s="46">
        <f>+P169+Per_child_accounting!AN$89</f>
        <v>1929.9525445246893</v>
      </c>
      <c r="Q170" s="46">
        <f>+Q169+Per_child_accounting!AO$89</f>
        <v>1937.897482699899</v>
      </c>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2"/>
      <c r="AN170" s="112"/>
    </row>
    <row r="171" spans="1:40" x14ac:dyDescent="0.25">
      <c r="B171" s="86"/>
      <c r="D171" s="46"/>
      <c r="E171" s="46"/>
      <c r="F171" s="46"/>
      <c r="G171" s="46"/>
      <c r="H171" s="46"/>
      <c r="I171" s="46"/>
      <c r="J171" s="46"/>
      <c r="K171" s="46"/>
      <c r="L171" s="46"/>
      <c r="M171" s="46"/>
      <c r="N171" s="46"/>
      <c r="O171" s="46"/>
      <c r="P171" s="46"/>
      <c r="Q171" s="46"/>
      <c r="S171" s="112"/>
      <c r="T171" s="112"/>
      <c r="U171" s="112"/>
      <c r="V171" s="112"/>
      <c r="W171" s="112"/>
      <c r="X171" s="112"/>
      <c r="Y171" s="112"/>
      <c r="Z171" s="112"/>
      <c r="AA171" s="112"/>
      <c r="AB171" s="112"/>
      <c r="AC171" s="112"/>
      <c r="AD171" s="112"/>
      <c r="AE171" s="112"/>
      <c r="AF171" s="112"/>
      <c r="AG171" s="112"/>
      <c r="AH171" s="112"/>
      <c r="AI171" s="112"/>
      <c r="AJ171" s="112"/>
      <c r="AK171" s="112"/>
      <c r="AL171" s="112"/>
      <c r="AM171" s="112"/>
      <c r="AN171" s="112"/>
    </row>
    <row r="172" spans="1:40" x14ac:dyDescent="0.25">
      <c r="A172" t="s">
        <v>1055</v>
      </c>
      <c r="B172" s="86" t="s">
        <v>1056</v>
      </c>
      <c r="C172" t="str">
        <f t="shared" si="55"/>
        <v>Perth1+0</v>
      </c>
      <c r="D172" s="46">
        <f>IF(+DropINTable!AB128=0,DropINTable!AC128,DropINTable!AB128)</f>
        <v>275.25681255829392</v>
      </c>
      <c r="E172" s="46">
        <f>IF(+DropINTable!AC128=0,DropINTable!AD128,DropINTable!AC128)</f>
        <v>293.06125540454855</v>
      </c>
      <c r="F172" s="46">
        <f>IF(+DropINTable!AD128=0,DropINTable!AE128,DropINTable!AD128)</f>
        <v>308.33976694853135</v>
      </c>
      <c r="G172" s="46">
        <f>IF(+DropINTable!AE128=0,DropINTable!AF128,DropINTable!AE128)</f>
        <v>334.08905584804472</v>
      </c>
      <c r="H172" s="46">
        <f>IF(+DropINTable!AF128=0,DropINTable!AG128,DropINTable!AF128)</f>
        <v>380.27517082602469</v>
      </c>
      <c r="I172" s="46">
        <f>IF(+DropINTable!AG128=0,DropINTable!AH128,DropINTable!AG128)</f>
        <v>441.7008161831418</v>
      </c>
      <c r="J172" s="46">
        <f>IF(+DropINTable!AH128=0,DropINTable!AI128,DropINTable!AH128)</f>
        <v>524.95549766247643</v>
      </c>
      <c r="K172" s="46">
        <f>IF(+DropINTable!AI128=0,DropINTable!AJ128,DropINTable!AI128)</f>
        <v>611.23486277002348</v>
      </c>
      <c r="L172" s="46">
        <f>IF(+DropINTable!AJ128=0,DropINTable!AK128,DropINTable!AJ128)</f>
        <v>691.35373650040572</v>
      </c>
      <c r="M172" s="46">
        <f>IF(+DropINTable!AK128=0,DropINTable!AL128,DropINTable!AK128)</f>
        <v>749.00124060869905</v>
      </c>
      <c r="N172" s="46">
        <f>IF(+DropINTable!AL128=0,DropINTable!AM128,DropINTable!AL128)</f>
        <v>803.59198040935996</v>
      </c>
      <c r="O172" s="46">
        <f>IF(+DropINTable!AM128=0,DropINTable!AN128,DropINTable!AM128)</f>
        <v>930.32554192462453</v>
      </c>
      <c r="P172" s="46">
        <f>IF(+DropINTable!AN128=0,DropINTable!AO128,DropINTable!AN128)</f>
        <v>1112.4261001597415</v>
      </c>
      <c r="Q172" s="46">
        <f>IF(+DropINTable!AO128=0,DropINTable!AP128,DropINTable!AO128)</f>
        <v>1120.2155489359257</v>
      </c>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2"/>
      <c r="AN172" s="112"/>
    </row>
    <row r="173" spans="1:40" x14ac:dyDescent="0.25">
      <c r="A173" t="s">
        <v>1057</v>
      </c>
      <c r="B173" s="86" t="s">
        <v>1058</v>
      </c>
      <c r="C173" t="str">
        <f t="shared" si="55"/>
        <v>Perth1+1</v>
      </c>
      <c r="D173" s="46">
        <f>IF(+DropINTable!AB129=0,DropINTable!AC129,DropINTable!AB129)</f>
        <v>407.07827372429728</v>
      </c>
      <c r="E173" s="46">
        <f>IF(+DropINTable!AC129=0,DropINTable!AD129,DropINTable!AC129)</f>
        <v>407.07827372429728</v>
      </c>
      <c r="F173" s="46">
        <f>IF(+DropINTable!AD129=0,DropINTable!AE129,DropINTable!AD129)</f>
        <v>422.59025692979395</v>
      </c>
      <c r="G173" s="46">
        <f>IF(+DropINTable!AE129=0,DropINTable!AF129,DropINTable!AE129)</f>
        <v>448.73302146531739</v>
      </c>
      <c r="H173" s="46">
        <f>IF(+DropINTable!AF129=0,DropINTable!AG129,DropINTable!AF129)</f>
        <v>495.62491108838941</v>
      </c>
      <c r="I173" s="46">
        <f>IF(+DropINTable!AG129=0,DropINTable!AH129,DropINTable!AG129)</f>
        <v>557.98920520143554</v>
      </c>
      <c r="J173" s="46">
        <f>IF(+DropINTable!AH129=0,DropINTable!AI129,DropINTable!AH129)</f>
        <v>642.51610834798385</v>
      </c>
      <c r="K173" s="46">
        <f>IF(+DropINTable!AI129=0,DropINTable!AJ129,DropINTable!AI129)</f>
        <v>730.11391279544114</v>
      </c>
      <c r="L173" s="46">
        <f>IF(+DropINTable!AJ129=0,DropINTable!AK129,DropINTable!AJ129)</f>
        <v>811.4570893048201</v>
      </c>
      <c r="M173" s="46">
        <f>IF(+DropINTable!AK129=0,DropINTable!AL129,DropINTable!AK129)</f>
        <v>869.98550681530674</v>
      </c>
      <c r="N173" s="46">
        <f>IF(+DropINTable!AL129=0,DropINTable!AM129,DropINTable!AL129)</f>
        <v>925.41045105443618</v>
      </c>
      <c r="O173" s="46">
        <f>IF(+DropINTable!AM129=0,DropINTable!AN129,DropINTable!AM129)</f>
        <v>1054.0806390428763</v>
      </c>
      <c r="P173" s="46">
        <f>IF(+DropINTable!AN129=0,DropINTable!AO129,DropINTable!AN129)</f>
        <v>1238.9638872507405</v>
      </c>
      <c r="Q173" s="46">
        <f>IF(+DropINTable!AO129=0,DropINTable!AP129,DropINTable!AO129)</f>
        <v>1246.8723654416233</v>
      </c>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2"/>
      <c r="AN173" s="112"/>
    </row>
    <row r="174" spans="1:40" x14ac:dyDescent="0.25">
      <c r="A174" t="s">
        <v>1059</v>
      </c>
      <c r="B174" s="86" t="s">
        <v>1060</v>
      </c>
      <c r="C174" t="str">
        <f t="shared" si="55"/>
        <v>Perth1+2</v>
      </c>
      <c r="D174" s="46">
        <f>IF(+DropINTable!AB130=0,DropINTable!AC130,DropINTable!AB130)</f>
        <v>516.53262784048457</v>
      </c>
      <c r="E174" s="46">
        <f>IF(+DropINTable!AC130=0,DropINTable!AD130,DropINTable!AC130)</f>
        <v>516.53262784048457</v>
      </c>
      <c r="F174" s="46">
        <f>IF(+DropINTable!AD130=0,DropINTable!AE130,DropINTable!AD130)</f>
        <v>531.86408838827788</v>
      </c>
      <c r="G174" s="46">
        <f>IF(+DropINTable!AE130=0,DropINTable!AF130,DropINTable!AE130)</f>
        <v>557.70261227639617</v>
      </c>
      <c r="H174" s="46">
        <f>IF(+DropINTable!AF130=0,DropINTable!AG130,DropINTable!AF130)</f>
        <v>604.0487931198511</v>
      </c>
      <c r="I174" s="46">
        <f>IF(+DropINTable!AG130=0,DropINTable!AH130,DropINTable!AG130)</f>
        <v>665.68731352131647</v>
      </c>
      <c r="J174" s="46">
        <f>IF(+DropINTable!AH130=0,DropINTable!AI130,DropINTable!AH130)</f>
        <v>749.23052473070152</v>
      </c>
      <c r="K174" s="46">
        <f>IF(+DropINTable!AI130=0,DropINTable!AJ130,DropINTable!AI130)</f>
        <v>835.808896283492</v>
      </c>
      <c r="L174" s="46">
        <f>IF(+DropINTable!AJ130=0,DropINTable!AK130,DropINTable!AJ130)</f>
        <v>916.20543461701664</v>
      </c>
      <c r="M174" s="46">
        <f>IF(+DropINTable!AK130=0,DropINTable!AL130,DropINTable!AK130)</f>
        <v>974.05272146406776</v>
      </c>
      <c r="N174" s="46">
        <f>IF(+DropINTable!AL130=0,DropINTable!AM130,DropINTable!AL130)</f>
        <v>1028.832649252113</v>
      </c>
      <c r="O174" s="46">
        <f>IF(+DropINTable!AM130=0,DropINTable!AN130,DropINTable!AM130)</f>
        <v>1156.0054239334468</v>
      </c>
      <c r="P174" s="46">
        <f>IF(+DropINTable!AN130=0,DropINTable!AO130,DropINTable!AN130)</f>
        <v>1338.7370653182049</v>
      </c>
      <c r="Q174" s="46">
        <f>IF(+DropINTable!AO130=0,DropINTable!AP130,DropINTable!AO130)</f>
        <v>1346.5535082988604</v>
      </c>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2"/>
      <c r="AN174" s="112"/>
    </row>
    <row r="175" spans="1:40" x14ac:dyDescent="0.25">
      <c r="A175" t="s">
        <v>1061</v>
      </c>
      <c r="B175" s="86" t="s">
        <v>1062</v>
      </c>
      <c r="C175" t="str">
        <f t="shared" si="55"/>
        <v>Perth1+3</v>
      </c>
      <c r="D175" s="46">
        <f t="shared" ref="D175" si="59">+E175</f>
        <v>641.13791984676186</v>
      </c>
      <c r="E175" s="46">
        <f>IF(+DropINTable!AC131=0,DropINTable!AD131,DropINTable!AC131)</f>
        <v>641.13791984676186</v>
      </c>
      <c r="F175" s="46">
        <f>IF(+DropINTable!AD131=0,DropINTable!AE131,DropINTable!AD131)</f>
        <v>641.13791984676186</v>
      </c>
      <c r="G175" s="46">
        <f>IF(+DropINTable!AE131=0,DropINTable!AF131,DropINTable!AE131)</f>
        <v>666.67220308747494</v>
      </c>
      <c r="H175" s="46">
        <f>IF(+DropINTable!AF131=0,DropINTable!AG131,DropINTable!AF131)</f>
        <v>712.47267515131284</v>
      </c>
      <c r="I175" s="46">
        <f>IF(+DropINTable!AG131=0,DropINTable!AH131,DropINTable!AG131)</f>
        <v>773.3854218411974</v>
      </c>
      <c r="J175" s="46">
        <f>IF(+DropINTable!AH131=0,DropINTable!AI131,DropINTable!AH131)</f>
        <v>855.94494111341919</v>
      </c>
      <c r="K175" s="46">
        <f>IF(+DropINTable!AI131=0,DropINTable!AJ131,DropINTable!AI131)</f>
        <v>941.50387977154287</v>
      </c>
      <c r="L175" s="46">
        <f>IF(+DropINTable!AJ131=0,DropINTable!AK131,DropINTable!AJ131)</f>
        <v>1020.9537799292132</v>
      </c>
      <c r="M175" s="46">
        <f>IF(+DropINTable!AK131=0,DropINTable!AL131,DropINTable!AK131)</f>
        <v>1078.1199361128288</v>
      </c>
      <c r="N175" s="46">
        <f>IF(+DropINTable!AL131=0,DropINTable!AM131,DropINTable!AL131)</f>
        <v>1132.2548474497898</v>
      </c>
      <c r="O175" s="46">
        <f>IF(+DropINTable!AM131=0,DropINTable!AN131,DropINTable!AM131)</f>
        <v>1257.9302088240172</v>
      </c>
      <c r="P175" s="46">
        <f>IF(+DropINTable!AN131=0,DropINTable!AO131,DropINTable!AN131)</f>
        <v>1438.5102433856694</v>
      </c>
      <c r="Q175" s="46">
        <f>IF(+DropINTable!AO131=0,DropINTable!AP131,DropINTable!AO131)</f>
        <v>1446.2346511560975</v>
      </c>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2"/>
      <c r="AN175" s="112"/>
    </row>
    <row r="176" spans="1:40" x14ac:dyDescent="0.25">
      <c r="B176" s="86" t="s">
        <v>1063</v>
      </c>
      <c r="C176" t="str">
        <f t="shared" ref="C176:C178" si="60">+CONCATENATE(A$163,B176)</f>
        <v>Perth1+4</v>
      </c>
      <c r="D176" s="46">
        <f>+D175+Per_child_accounting!AC$92</f>
        <v>755.15493816651065</v>
      </c>
      <c r="E176" s="46">
        <f>+E175+Per_child_accounting!AC$92</f>
        <v>755.15493816651065</v>
      </c>
      <c r="F176" s="46">
        <f>+F175+Per_child_accounting!AD$92</f>
        <v>755.38840982802446</v>
      </c>
      <c r="G176" s="46">
        <f>+G175+Per_child_accounting!AE$92</f>
        <v>781.31616870474761</v>
      </c>
      <c r="H176" s="46">
        <f>+H175+Per_child_accounting!AF$92</f>
        <v>827.82241541367762</v>
      </c>
      <c r="I176" s="46">
        <f>+I175+Per_child_accounting!AG$92</f>
        <v>889.67381085949114</v>
      </c>
      <c r="J176" s="46">
        <f>+J175+Per_child_accounting!AH$92</f>
        <v>973.5055517989266</v>
      </c>
      <c r="K176" s="46">
        <f>+K175+Per_child_accounting!AI$92</f>
        <v>1060.3829297969605</v>
      </c>
      <c r="L176" s="46">
        <f>+L175+Per_child_accounting!AJ$92</f>
        <v>1141.0571327336274</v>
      </c>
      <c r="M176" s="46">
        <f>+M175+Per_child_accounting!AK$92</f>
        <v>1199.1042023194364</v>
      </c>
      <c r="N176" s="46">
        <f>+N175+Per_child_accounting!AL$92</f>
        <v>1254.073318094866</v>
      </c>
      <c r="O176" s="46">
        <f>+O175+Per_child_accounting!AM$92</f>
        <v>1381.685305942269</v>
      </c>
      <c r="P176" s="46">
        <f>+P175+Per_child_accounting!AN$92</f>
        <v>1565.0480304766684</v>
      </c>
      <c r="Q176" s="46">
        <f>+Q175+Per_child_accounting!AO$92</f>
        <v>1572.8914676617951</v>
      </c>
      <c r="S176" s="112"/>
      <c r="T176" s="112"/>
      <c r="U176" s="112"/>
      <c r="V176" s="112"/>
      <c r="W176" s="112"/>
      <c r="X176" s="112"/>
      <c r="Y176" s="112"/>
      <c r="Z176" s="112"/>
      <c r="AA176" s="112"/>
      <c r="AB176" s="112"/>
      <c r="AC176" s="112"/>
      <c r="AD176" s="112"/>
      <c r="AE176" s="112"/>
      <c r="AF176" s="112"/>
      <c r="AG176" s="112"/>
      <c r="AH176" s="112"/>
      <c r="AI176" s="112"/>
      <c r="AJ176" s="112"/>
      <c r="AK176" s="112"/>
      <c r="AL176" s="112"/>
      <c r="AM176" s="112"/>
      <c r="AN176" s="112"/>
    </row>
    <row r="177" spans="1:40" x14ac:dyDescent="0.25">
      <c r="B177" s="86" t="s">
        <v>1064</v>
      </c>
      <c r="C177" t="str">
        <f t="shared" si="60"/>
        <v>Perth1+5</v>
      </c>
      <c r="D177" s="46">
        <f>+D176+Per_child_accounting!AC$92</f>
        <v>869.17195648625943</v>
      </c>
      <c r="E177" s="46">
        <f>+E176+Per_child_accounting!AC$92</f>
        <v>869.17195648625943</v>
      </c>
      <c r="F177" s="46">
        <f>+F176+Per_child_accounting!AD$92</f>
        <v>869.63889980928707</v>
      </c>
      <c r="G177" s="46">
        <f>+G176+Per_child_accounting!AE$92</f>
        <v>895.96013432202028</v>
      </c>
      <c r="H177" s="46">
        <f>+H176+Per_child_accounting!AF$92</f>
        <v>943.17215567604239</v>
      </c>
      <c r="I177" s="46">
        <f>+I176+Per_child_accounting!AG$92</f>
        <v>1005.9621998777849</v>
      </c>
      <c r="J177" s="46">
        <f>+J176+Per_child_accounting!AH$92</f>
        <v>1091.066162484434</v>
      </c>
      <c r="K177" s="46">
        <f>+K176+Per_child_accounting!AI$92</f>
        <v>1179.2619798223782</v>
      </c>
      <c r="L177" s="46">
        <f>+L176+Per_child_accounting!AJ$92</f>
        <v>1261.1604855380419</v>
      </c>
      <c r="M177" s="46">
        <f>+M176+Per_child_accounting!AK$92</f>
        <v>1320.0884685260439</v>
      </c>
      <c r="N177" s="46">
        <f>+N176+Per_child_accounting!AL$92</f>
        <v>1375.8917887399421</v>
      </c>
      <c r="O177" s="46">
        <f>+O176+Per_child_accounting!AM$92</f>
        <v>1505.4404030605208</v>
      </c>
      <c r="P177" s="46">
        <f>+P176+Per_child_accounting!AN$92</f>
        <v>1691.5858175676674</v>
      </c>
      <c r="Q177" s="46">
        <f>+Q176+Per_child_accounting!AO$92</f>
        <v>1699.5482841674927</v>
      </c>
      <c r="S177" s="112"/>
      <c r="T177" s="112"/>
      <c r="U177" s="112"/>
      <c r="V177" s="112"/>
      <c r="W177" s="112"/>
      <c r="X177" s="112"/>
      <c r="Y177" s="112"/>
      <c r="Z177" s="112"/>
      <c r="AA177" s="112"/>
      <c r="AB177" s="112"/>
      <c r="AC177" s="112"/>
      <c r="AD177" s="112"/>
      <c r="AE177" s="112"/>
      <c r="AF177" s="112"/>
      <c r="AG177" s="112"/>
      <c r="AH177" s="112"/>
      <c r="AI177" s="112"/>
      <c r="AJ177" s="112"/>
      <c r="AK177" s="112"/>
      <c r="AL177" s="112"/>
      <c r="AM177" s="112"/>
      <c r="AN177" s="112"/>
    </row>
    <row r="178" spans="1:40" x14ac:dyDescent="0.25">
      <c r="B178" s="86" t="s">
        <v>1065</v>
      </c>
      <c r="C178" t="str">
        <f t="shared" si="60"/>
        <v>Perth1+6</v>
      </c>
      <c r="D178" s="46">
        <f>+D177+Per_child_accounting!AC$92</f>
        <v>983.18897480600822</v>
      </c>
      <c r="E178" s="46">
        <f>+E177+Per_child_accounting!AC$92</f>
        <v>983.18897480600822</v>
      </c>
      <c r="F178" s="46">
        <f>+F177+Per_child_accounting!AD$92</f>
        <v>983.88938979054967</v>
      </c>
      <c r="G178" s="46">
        <f>+G177+Per_child_accounting!AE$92</f>
        <v>1010.604099939293</v>
      </c>
      <c r="H178" s="46">
        <f>+H177+Per_child_accounting!AF$92</f>
        <v>1058.5218959384072</v>
      </c>
      <c r="I178" s="46">
        <f>+I177+Per_child_accounting!AG$92</f>
        <v>1122.2505888960786</v>
      </c>
      <c r="J178" s="46">
        <f>+J177+Per_child_accounting!AH$92</f>
        <v>1208.6267731699413</v>
      </c>
      <c r="K178" s="46">
        <f>+K177+Per_child_accounting!AI$92</f>
        <v>1298.1410298477958</v>
      </c>
      <c r="L178" s="46">
        <f>+L177+Per_child_accounting!AJ$92</f>
        <v>1381.2638383424564</v>
      </c>
      <c r="M178" s="46">
        <f>+M177+Per_child_accounting!AK$92</f>
        <v>1441.0727347326515</v>
      </c>
      <c r="N178" s="46">
        <f>+N177+Per_child_accounting!AL$92</f>
        <v>1497.7102593850182</v>
      </c>
      <c r="O178" s="46">
        <f>+O177+Per_child_accounting!AM$92</f>
        <v>1629.1955001787726</v>
      </c>
      <c r="P178" s="46">
        <f>+P177+Per_child_accounting!AN$92</f>
        <v>1818.1236046586664</v>
      </c>
      <c r="Q178" s="46">
        <f>+Q177+Per_child_accounting!AO$92</f>
        <v>1826.2051006731904</v>
      </c>
      <c r="S178" s="112"/>
      <c r="T178" s="112"/>
      <c r="U178" s="112"/>
      <c r="V178" s="112"/>
      <c r="W178" s="112"/>
      <c r="X178" s="112"/>
      <c r="Y178" s="112"/>
      <c r="Z178" s="112"/>
      <c r="AA178" s="112"/>
      <c r="AB178" s="112"/>
      <c r="AC178" s="112"/>
      <c r="AD178" s="112"/>
      <c r="AE178" s="112"/>
      <c r="AF178" s="112"/>
      <c r="AG178" s="112"/>
      <c r="AH178" s="112"/>
      <c r="AI178" s="112"/>
      <c r="AJ178" s="112"/>
      <c r="AK178" s="112"/>
      <c r="AL178" s="112"/>
      <c r="AM178" s="112"/>
      <c r="AN178" s="112"/>
    </row>
    <row r="179" spans="1:40" x14ac:dyDescent="0.25">
      <c r="D179" s="46"/>
      <c r="E179" s="46"/>
      <c r="F179" s="46"/>
      <c r="G179" s="46"/>
      <c r="H179" s="46"/>
      <c r="I179" s="46"/>
      <c r="J179" s="46"/>
      <c r="K179" s="46"/>
      <c r="L179" s="46"/>
      <c r="M179" s="46"/>
      <c r="N179" s="46"/>
      <c r="O179" s="46"/>
      <c r="P179" s="46"/>
      <c r="Q179" s="46"/>
      <c r="S179" s="112"/>
      <c r="T179" s="112"/>
      <c r="U179" s="112"/>
      <c r="V179" s="112"/>
      <c r="W179" s="112"/>
      <c r="X179" s="112"/>
      <c r="Y179" s="112"/>
      <c r="Z179" s="112"/>
      <c r="AA179" s="112"/>
      <c r="AB179" s="112"/>
      <c r="AC179" s="112"/>
      <c r="AD179" s="112"/>
      <c r="AE179" s="112"/>
      <c r="AF179" s="112"/>
      <c r="AG179" s="112"/>
      <c r="AH179" s="112"/>
      <c r="AI179" s="112"/>
      <c r="AJ179" s="112"/>
      <c r="AK179" s="112"/>
      <c r="AL179" s="112"/>
      <c r="AM179" s="112"/>
      <c r="AN179" s="112"/>
    </row>
    <row r="180" spans="1:40" ht="28.5" x14ac:dyDescent="0.65">
      <c r="A180" s="365" t="s">
        <v>242</v>
      </c>
      <c r="B180" s="365"/>
      <c r="C180" s="365"/>
      <c r="D180" s="46"/>
      <c r="E180" s="46"/>
      <c r="F180" s="46"/>
      <c r="G180" s="46"/>
      <c r="H180" s="46"/>
      <c r="I180" s="46"/>
      <c r="J180" s="46"/>
      <c r="K180" s="46"/>
      <c r="L180" s="46"/>
      <c r="M180" s="46"/>
      <c r="N180" s="46"/>
      <c r="O180" s="46"/>
      <c r="P180" s="46"/>
      <c r="Q180" s="46"/>
      <c r="S180" s="112"/>
      <c r="T180" s="112"/>
      <c r="U180" s="112"/>
      <c r="V180" s="112"/>
      <c r="W180" s="112"/>
      <c r="X180" s="112"/>
      <c r="Y180" s="112"/>
      <c r="Z180" s="112"/>
      <c r="AA180" s="112"/>
      <c r="AB180" s="112"/>
      <c r="AC180" s="112"/>
      <c r="AD180" s="112"/>
      <c r="AE180" s="112"/>
      <c r="AF180" s="112"/>
      <c r="AG180" s="112"/>
      <c r="AH180" s="112"/>
      <c r="AI180" s="112"/>
      <c r="AJ180" s="112"/>
      <c r="AK180" s="112"/>
      <c r="AL180" s="112"/>
      <c r="AM180" s="112"/>
      <c r="AN180" s="112"/>
    </row>
    <row r="181" spans="1:40" x14ac:dyDescent="0.25">
      <c r="A181" t="s">
        <v>1044</v>
      </c>
      <c r="B181" s="86" t="s">
        <v>1045</v>
      </c>
      <c r="C181" t="str">
        <f>+CONCATENATE(A$180,B181)</f>
        <v>Balance of WA2+0</v>
      </c>
      <c r="D181" s="46">
        <f>IF(+DropINTable!AB135=0,DropINTable!AC135,DropINTable!AB135)</f>
        <v>631.65785353496426</v>
      </c>
      <c r="E181" s="46">
        <f>IF(+DropINTable!AC135=0,DropINTable!AD135,DropINTable!AC135)</f>
        <v>631.65785353496426</v>
      </c>
      <c r="F181" s="46">
        <f>IF(+DropINTable!AD135=0,DropINTable!AE135,DropINTable!AD135)</f>
        <v>646.96329190101414</v>
      </c>
      <c r="G181" s="46">
        <f>IF(+DropINTable!AE135=0,DropINTable!AF135,DropINTable!AE135)</f>
        <v>672.75796053011209</v>
      </c>
      <c r="H181" s="46">
        <f>IF(+DropINTable!AF135=0,DropINTable!AG135,DropINTable!AF135)</f>
        <v>719.02547367079057</v>
      </c>
      <c r="I181" s="46">
        <f>IF(+DropINTable!AG135=0,DropINTable!AH135,DropINTable!AG135)</f>
        <v>780.55937577122825</v>
      </c>
      <c r="J181" s="46">
        <f>IF(+DropINTable!AH135=0,DropINTable!AI135,DropINTable!AH135)</f>
        <v>863.96078534970832</v>
      </c>
      <c r="K181" s="46">
        <f>IF(+DropINTable!AI135=0,DropINTable!AJ135,DropINTable!AI135)</f>
        <v>950.39221025897166</v>
      </c>
      <c r="L181" s="46">
        <f>IF(+DropINTable!AJ135=0,DropINTable!AK135,DropINTable!AJ135)</f>
        <v>1030.6522833364074</v>
      </c>
      <c r="M181" s="46">
        <f>IF(+DropINTable!AK135=0,DropINTable!AL135,DropINTable!AK135)</f>
        <v>1088.4013851218285</v>
      </c>
      <c r="N181" s="46">
        <f>IF(+DropINTable!AL135=0,DropINTable!AM135,DropINTable!AL135)</f>
        <v>1143.0883353786639</v>
      </c>
      <c r="O181" s="46">
        <f>IF(+DropINTable!AM135=0,DropINTable!AN135,DropINTable!AM135)</f>
        <v>1270.0452528628657</v>
      </c>
      <c r="P181" s="46">
        <f>IF(+DropINTable!AN135=0,DropINTable!AO135,DropINTable!AN135)</f>
        <v>1452.4667439762914</v>
      </c>
      <c r="Q181" s="46">
        <f>IF(+DropINTable!AO135=0,DropINTable!AP135,DropINTable!AO135)</f>
        <v>1460.2699204178332</v>
      </c>
      <c r="S181" s="112"/>
      <c r="T181" s="112"/>
      <c r="U181" s="112"/>
      <c r="V181" s="112"/>
      <c r="W181" s="112"/>
      <c r="X181" s="112"/>
      <c r="Y181" s="112"/>
      <c r="Z181" s="112"/>
      <c r="AA181" s="112"/>
      <c r="AB181" s="112"/>
      <c r="AC181" s="112"/>
      <c r="AD181" s="112"/>
      <c r="AE181" s="112"/>
      <c r="AF181" s="112"/>
      <c r="AG181" s="112"/>
      <c r="AH181" s="112"/>
      <c r="AI181" s="112"/>
      <c r="AJ181" s="112"/>
      <c r="AK181" s="112"/>
      <c r="AL181" s="112"/>
      <c r="AM181" s="112"/>
      <c r="AN181" s="112"/>
    </row>
    <row r="182" spans="1:40" x14ac:dyDescent="0.25">
      <c r="A182" t="s">
        <v>1046</v>
      </c>
      <c r="B182" s="86" t="s">
        <v>1047</v>
      </c>
      <c r="C182" t="str">
        <f t="shared" ref="C182:C192" si="61">+CONCATENATE(A$180,B182)</f>
        <v>Balance of WA2+1</v>
      </c>
      <c r="D182" s="46">
        <f t="shared" ref="D182:D183" si="62">+E182</f>
        <v>738.17489978968285</v>
      </c>
      <c r="E182" s="46">
        <f>IF(+DropINTable!AC136=0,DropINTable!AD136,DropINTable!AC136)</f>
        <v>738.17489978968285</v>
      </c>
      <c r="F182" s="46">
        <f>IF(+DropINTable!AD136=0,DropINTable!AE136,DropINTable!AD136)</f>
        <v>738.17489978968285</v>
      </c>
      <c r="G182" s="46">
        <f>IF(+DropINTable!AE136=0,DropINTable!AF136,DropINTable!AE136)</f>
        <v>764.13021703873699</v>
      </c>
      <c r="H182" s="46">
        <f>IF(+DropINTable!AF136=0,DropINTable!AG136,DropINTable!AF136)</f>
        <v>810.68587957561112</v>
      </c>
      <c r="I182" s="46">
        <f>IF(+DropINTable!AG136=0,DropINTable!AH136,DropINTable!AG136)</f>
        <v>872.60301045217955</v>
      </c>
      <c r="J182" s="46">
        <f>IF(+DropINTable!AH136=0,DropINTable!AI136,DropINTable!AH136)</f>
        <v>956.52383956622282</v>
      </c>
      <c r="K182" s="46">
        <f>IF(+DropINTable!AI136=0,DropINTable!AJ136,DropINTable!AI136)</f>
        <v>1043.4935546042959</v>
      </c>
      <c r="L182" s="46">
        <f>IF(+DropINTable!AJ136=0,DropINTable!AK136,DropINTable!AJ136)</f>
        <v>1124.2534814098451</v>
      </c>
      <c r="M182" s="46">
        <f>IF(+DropINTable!AK136=0,DropINTable!AL136,DropINTable!AK136)</f>
        <v>1182.3622412556299</v>
      </c>
      <c r="N182" s="46">
        <f>IF(+DropINTable!AL136=0,DropINTable!AM136,DropINTable!AL136)</f>
        <v>1237.3897808063975</v>
      </c>
      <c r="O182" s="46">
        <f>IF(+DropINTable!AM136=0,DropINTable!AN136,DropINTable!AM136)</f>
        <v>1365.1373745617898</v>
      </c>
      <c r="P182" s="46">
        <f>IF(+DropINTable!AN136=0,DropINTable!AO136,DropINTable!AN136)</f>
        <v>1548.6949762522941</v>
      </c>
      <c r="Q182" s="46">
        <f>IF(+DropINTable!AO136=0,DropINTable!AP136,DropINTable!AO136)</f>
        <v>1556.546750676612</v>
      </c>
      <c r="S182" s="112"/>
      <c r="T182" s="112"/>
      <c r="U182" s="112"/>
      <c r="V182" s="112"/>
      <c r="W182" s="112"/>
      <c r="X182" s="112"/>
      <c r="Y182" s="112"/>
      <c r="Z182" s="112"/>
      <c r="AA182" s="112"/>
      <c r="AB182" s="112"/>
      <c r="AC182" s="112"/>
      <c r="AD182" s="112"/>
      <c r="AE182" s="112"/>
      <c r="AF182" s="112"/>
      <c r="AG182" s="112"/>
      <c r="AH182" s="112"/>
      <c r="AI182" s="112"/>
      <c r="AJ182" s="112"/>
      <c r="AK182" s="112"/>
      <c r="AL182" s="112"/>
      <c r="AM182" s="112"/>
      <c r="AN182" s="112"/>
    </row>
    <row r="183" spans="1:40" x14ac:dyDescent="0.25">
      <c r="A183" t="s">
        <v>1048</v>
      </c>
      <c r="B183" s="86" t="s">
        <v>1049</v>
      </c>
      <c r="C183" t="str">
        <f t="shared" si="61"/>
        <v>Balance of WA2+2</v>
      </c>
      <c r="D183" s="46">
        <f t="shared" si="62"/>
        <v>817.3329542451097</v>
      </c>
      <c r="E183" s="46">
        <f>IF(+DropINTable!AC137=0,DropINTable!AD137,DropINTable!AC137)</f>
        <v>817.3329542451097</v>
      </c>
      <c r="F183" s="46">
        <f>IF(+DropINTable!AD137=0,DropINTable!AE137,DropINTable!AD137)</f>
        <v>817.3329542451097</v>
      </c>
      <c r="G183" s="46">
        <f>IF(+DropINTable!AE137=0,DropINTable!AF137,DropINTable!AE137)</f>
        <v>843.13326933513611</v>
      </c>
      <c r="H183" s="46">
        <f>IF(+DropINTable!AF137=0,DropINTable!AG137,DropINTable!AF137)</f>
        <v>889.41090951381443</v>
      </c>
      <c r="I183" s="46">
        <f>IF(+DropINTable!AG137=0,DropINTable!AH137,DropINTable!AG137)</f>
        <v>950.95828078717363</v>
      </c>
      <c r="J183" s="46">
        <f>IF(+DropINTable!AH137=0,DropINTable!AI137,DropINTable!AH137)</f>
        <v>1034.377946970694</v>
      </c>
      <c r="K183" s="46">
        <f>IF(+DropINTable!AI137=0,DropINTable!AJ137,DropINTable!AI137)</f>
        <v>1120.8282878443554</v>
      </c>
      <c r="L183" s="46">
        <f>IF(+DropINTable!AJ137=0,DropINTable!AK137,DropINTable!AJ137)</f>
        <v>1201.1059320401343</v>
      </c>
      <c r="M183" s="46">
        <f>IF(+DropINTable!AK137=0,DropINTable!AL137,DropINTable!AK137)</f>
        <v>1258.8676726781737</v>
      </c>
      <c r="N183" s="46">
        <f>IF(+DropINTable!AL137=0,DropINTable!AM137,DropINTable!AL137)</f>
        <v>1313.5665949777492</v>
      </c>
      <c r="O183" s="46">
        <f>IF(+DropINTable!AM137=0,DropINTable!AN137,DropINTable!AM137)</f>
        <v>1440.5513007816885</v>
      </c>
      <c r="P183" s="46">
        <f>IF(+DropINTable!AN137=0,DropINTable!AO137,DropINTable!AN137)</f>
        <v>1623.0127206398672</v>
      </c>
      <c r="Q183" s="46">
        <f>IF(+DropINTable!AO137=0,DropINTable!AP137,DropINTable!AO137)</f>
        <v>1630.8176056315322</v>
      </c>
      <c r="S183" s="112"/>
      <c r="T183" s="112"/>
      <c r="U183" s="112"/>
      <c r="V183" s="112"/>
      <c r="W183" s="112"/>
      <c r="X183" s="112"/>
      <c r="Y183" s="112"/>
      <c r="Z183" s="112"/>
      <c r="AA183" s="112"/>
      <c r="AB183" s="112"/>
      <c r="AC183" s="112"/>
      <c r="AD183" s="112"/>
      <c r="AE183" s="112"/>
      <c r="AF183" s="112"/>
      <c r="AG183" s="112"/>
      <c r="AH183" s="112"/>
      <c r="AI183" s="112"/>
      <c r="AJ183" s="112"/>
      <c r="AK183" s="112"/>
      <c r="AL183" s="112"/>
      <c r="AM183" s="112"/>
      <c r="AN183" s="112"/>
    </row>
    <row r="184" spans="1:40" x14ac:dyDescent="0.25">
      <c r="A184" t="s">
        <v>1050</v>
      </c>
      <c r="B184" s="86" t="s">
        <v>1051</v>
      </c>
      <c r="C184" t="str">
        <f t="shared" si="61"/>
        <v>Balance of WA2+3</v>
      </c>
      <c r="D184" s="46">
        <f t="shared" ref="D184" si="63">+F184</f>
        <v>920.08619836704361</v>
      </c>
      <c r="E184" s="46">
        <f>+F184</f>
        <v>920.08619836704361</v>
      </c>
      <c r="F184" s="46">
        <f>IF(+DropINTable!AD138=0,DropINTable!AE138,DropINTable!AD138)</f>
        <v>920.08619836704361</v>
      </c>
      <c r="G184" s="46">
        <f>IF(+DropINTable!AE138=0,DropINTable!AF138,DropINTable!AE138)</f>
        <v>920.08619836704361</v>
      </c>
      <c r="H184" s="46">
        <f>IF(+DropINTable!AF138=0,DropINTable!AG138,DropINTable!AF138)</f>
        <v>966.32978629734544</v>
      </c>
      <c r="I184" s="46">
        <f>IF(+DropINTable!AG138=0,DropINTable!AH138,DropINTable!AG138)</f>
        <v>1027.8318661262792</v>
      </c>
      <c r="J184" s="46">
        <f>IF(+DropINTable!AH138=0,DropINTable!AI138,DropINTable!AH138)</f>
        <v>1111.1901430165667</v>
      </c>
      <c r="K184" s="46">
        <f>IF(+DropINTable!AI138=0,DropINTable!AJ138,DropINTable!AI138)</f>
        <v>1197.5768674303984</v>
      </c>
      <c r="L184" s="46">
        <f>IF(+DropINTable!AJ138=0,DropINTable!AK138,DropINTable!AJ138)</f>
        <v>1277.7954381273451</v>
      </c>
      <c r="M184" s="46">
        <f>IF(+DropINTable!AK138=0,DropINTable!AL138,DropINTable!AK138)</f>
        <v>1335.5146726115377</v>
      </c>
      <c r="N184" s="46">
        <f>IF(+DropINTable!AL138=0,DropINTable!AM138,DropINTable!AL138)</f>
        <v>1390.1733434708042</v>
      </c>
      <c r="O184" s="46">
        <f>IF(+DropINTable!AM138=0,DropINTable!AN138,DropINTable!AM138)</f>
        <v>1517.0646032209436</v>
      </c>
      <c r="P184" s="46">
        <f>IF(+DropINTable!AN138=0,DropINTable!AO138,DropINTable!AN138)</f>
        <v>1699.391755753142</v>
      </c>
      <c r="Q184" s="46">
        <f>IF(+DropINTable!AO138=0,DropINTable!AP138,DropINTable!AO138)</f>
        <v>1707.1908981555332</v>
      </c>
      <c r="S184" s="112"/>
      <c r="T184" s="112"/>
      <c r="U184" s="112"/>
      <c r="V184" s="112"/>
      <c r="W184" s="112"/>
      <c r="X184" s="112"/>
      <c r="Y184" s="112"/>
      <c r="Z184" s="112"/>
      <c r="AA184" s="112"/>
      <c r="AB184" s="112"/>
      <c r="AC184" s="112"/>
      <c r="AD184" s="112"/>
      <c r="AE184" s="112"/>
      <c r="AF184" s="112"/>
      <c r="AG184" s="112"/>
      <c r="AH184" s="112"/>
      <c r="AI184" s="112"/>
      <c r="AJ184" s="112"/>
      <c r="AK184" s="112"/>
      <c r="AL184" s="112"/>
      <c r="AM184" s="112"/>
      <c r="AN184" s="112"/>
    </row>
    <row r="185" spans="1:40" x14ac:dyDescent="0.25">
      <c r="B185" s="86" t="s">
        <v>1052</v>
      </c>
      <c r="C185" t="str">
        <f t="shared" ref="C185:C187" si="64">+CONCATENATE(A$180,B185)</f>
        <v>Balance of WA2+4</v>
      </c>
      <c r="D185" s="46">
        <f>+D184+Per_child_accounting!$AD$97</f>
        <v>1011.2978062557123</v>
      </c>
      <c r="E185" s="46">
        <f>+E184+Per_child_accounting!$AD$97</f>
        <v>1011.2978062557123</v>
      </c>
      <c r="F185" s="46">
        <f>+F184+Per_child_accounting!AD$97</f>
        <v>1011.2978062557123</v>
      </c>
      <c r="G185" s="46">
        <f>+G184+Per_child_accounting!AE$97</f>
        <v>1011.4584548756685</v>
      </c>
      <c r="H185" s="46">
        <f>+H184+Per_child_accounting!AF$97</f>
        <v>1057.9901922021659</v>
      </c>
      <c r="I185" s="46">
        <f>+I184+Per_child_accounting!AG$97</f>
        <v>1119.8755008072305</v>
      </c>
      <c r="J185" s="46">
        <f>+J184+Per_child_accounting!AH$97</f>
        <v>1203.7531972330812</v>
      </c>
      <c r="K185" s="46">
        <f>+K184+Per_child_accounting!AI$97</f>
        <v>1290.6782117757225</v>
      </c>
      <c r="L185" s="46">
        <f>+L184+Per_child_accounting!AJ$97</f>
        <v>1371.3966362007827</v>
      </c>
      <c r="M185" s="46">
        <f>+M184+Per_child_accounting!AK$97</f>
        <v>1429.475528745339</v>
      </c>
      <c r="N185" s="46">
        <f>+N184+Per_child_accounting!AL$97</f>
        <v>1484.4747888985378</v>
      </c>
      <c r="O185" s="46">
        <f>+O184+Per_child_accounting!AM$97</f>
        <v>1612.1567249198677</v>
      </c>
      <c r="P185" s="46">
        <f>+P184+Per_child_accounting!AN$97</f>
        <v>1795.6199880291447</v>
      </c>
      <c r="Q185" s="46">
        <f>+Q184+Per_child_accounting!AO$97</f>
        <v>1803.467728414312</v>
      </c>
      <c r="S185" s="112"/>
      <c r="T185" s="112"/>
      <c r="U185" s="112"/>
      <c r="V185" s="112"/>
      <c r="W185" s="112"/>
      <c r="X185" s="112"/>
      <c r="Y185" s="112"/>
      <c r="Z185" s="112"/>
      <c r="AA185" s="112"/>
      <c r="AB185" s="112"/>
      <c r="AC185" s="112"/>
      <c r="AD185" s="112"/>
      <c r="AE185" s="112"/>
      <c r="AF185" s="112"/>
      <c r="AG185" s="112"/>
      <c r="AH185" s="112"/>
      <c r="AI185" s="112"/>
      <c r="AJ185" s="112"/>
      <c r="AK185" s="112"/>
      <c r="AL185" s="112"/>
      <c r="AM185" s="112"/>
      <c r="AN185" s="112"/>
    </row>
    <row r="186" spans="1:40" x14ac:dyDescent="0.25">
      <c r="B186" s="86" t="s">
        <v>1053</v>
      </c>
      <c r="C186" t="str">
        <f t="shared" si="64"/>
        <v>Balance of WA2+5</v>
      </c>
      <c r="D186" s="46">
        <f>+D185+Per_child_accounting!$AD$97</f>
        <v>1102.509414144381</v>
      </c>
      <c r="E186" s="46">
        <f>+E185+Per_child_accounting!$AD$97</f>
        <v>1102.509414144381</v>
      </c>
      <c r="F186" s="46">
        <f>+F185+Per_child_accounting!$AD$97</f>
        <v>1102.509414144381</v>
      </c>
      <c r="G186" s="46">
        <f>+G185+Per_child_accounting!AE$97</f>
        <v>1102.8307113842934</v>
      </c>
      <c r="H186" s="46">
        <f>+H185+Per_child_accounting!AF$97</f>
        <v>1149.6505981069863</v>
      </c>
      <c r="I186" s="46">
        <f>+I185+Per_child_accounting!AG$97</f>
        <v>1211.9191354881818</v>
      </c>
      <c r="J186" s="46">
        <f>+J185+Per_child_accounting!AH$97</f>
        <v>1296.3162514495957</v>
      </c>
      <c r="K186" s="46">
        <f>+K185+Per_child_accounting!AI$97</f>
        <v>1383.7795561210469</v>
      </c>
      <c r="L186" s="46">
        <f>+L185+Per_child_accounting!AJ$97</f>
        <v>1464.9978342742204</v>
      </c>
      <c r="M186" s="46">
        <f>+M185+Per_child_accounting!AK$97</f>
        <v>1523.4363848791404</v>
      </c>
      <c r="N186" s="46">
        <f>+N185+Per_child_accounting!AL$97</f>
        <v>1578.7762343262714</v>
      </c>
      <c r="O186" s="46">
        <f>+O185+Per_child_accounting!AM$97</f>
        <v>1707.2488466187917</v>
      </c>
      <c r="P186" s="46">
        <f>+P185+Per_child_accounting!AN$97</f>
        <v>1891.8482203051474</v>
      </c>
      <c r="Q186" s="46">
        <f>+Q185+Per_child_accounting!AO$97</f>
        <v>1899.7445586730908</v>
      </c>
      <c r="S186" s="112"/>
      <c r="T186" s="112"/>
      <c r="U186" s="112"/>
      <c r="V186" s="112"/>
      <c r="W186" s="112"/>
      <c r="X186" s="112"/>
      <c r="Y186" s="112"/>
      <c r="Z186" s="112"/>
      <c r="AA186" s="112"/>
      <c r="AB186" s="112"/>
      <c r="AC186" s="112"/>
      <c r="AD186" s="112"/>
      <c r="AE186" s="112"/>
      <c r="AF186" s="112"/>
      <c r="AG186" s="112"/>
      <c r="AH186" s="112"/>
      <c r="AI186" s="112"/>
      <c r="AJ186" s="112"/>
      <c r="AK186" s="112"/>
      <c r="AL186" s="112"/>
      <c r="AM186" s="112"/>
      <c r="AN186" s="112"/>
    </row>
    <row r="187" spans="1:40" x14ac:dyDescent="0.25">
      <c r="B187" s="86" t="s">
        <v>1054</v>
      </c>
      <c r="C187" t="str">
        <f t="shared" si="64"/>
        <v>Balance of WA2+6</v>
      </c>
      <c r="D187" s="46">
        <f>+D186+Per_child_accounting!$AD$97</f>
        <v>1193.7210220330498</v>
      </c>
      <c r="E187" s="46">
        <f>+E186+Per_child_accounting!$AD$97</f>
        <v>1193.7210220330498</v>
      </c>
      <c r="F187" s="46">
        <f>+F186+Per_child_accounting!$AD$97</f>
        <v>1193.7210220330498</v>
      </c>
      <c r="G187" s="46">
        <f>+G186+Per_child_accounting!AE$97</f>
        <v>1194.2029678929184</v>
      </c>
      <c r="H187" s="46">
        <f>+H186+Per_child_accounting!AF$97</f>
        <v>1241.3110040118067</v>
      </c>
      <c r="I187" s="46">
        <f>+I186+Per_child_accounting!AG$97</f>
        <v>1303.9627701691331</v>
      </c>
      <c r="J187" s="46">
        <f>+J186+Per_child_accounting!AH$97</f>
        <v>1388.8793056661102</v>
      </c>
      <c r="K187" s="46">
        <f>+K186+Per_child_accounting!AI$97</f>
        <v>1476.8809004663713</v>
      </c>
      <c r="L187" s="46">
        <f>+L186+Per_child_accounting!AJ$97</f>
        <v>1558.5990323476581</v>
      </c>
      <c r="M187" s="46">
        <f>+M186+Per_child_accounting!AK$97</f>
        <v>1617.3972410129418</v>
      </c>
      <c r="N187" s="46">
        <f>+N186+Per_child_accounting!AL$97</f>
        <v>1673.077679754005</v>
      </c>
      <c r="O187" s="46">
        <f>+O186+Per_child_accounting!AM$97</f>
        <v>1802.3409683177158</v>
      </c>
      <c r="P187" s="46">
        <f>+P186+Per_child_accounting!AN$97</f>
        <v>1988.0764525811501</v>
      </c>
      <c r="Q187" s="46">
        <f>+Q186+Per_child_accounting!AO$97</f>
        <v>1996.0213889318695</v>
      </c>
      <c r="S187" s="112"/>
      <c r="T187" s="112"/>
      <c r="U187" s="112"/>
      <c r="V187" s="112"/>
      <c r="W187" s="112"/>
      <c r="X187" s="112"/>
      <c r="Y187" s="112"/>
      <c r="Z187" s="112"/>
      <c r="AA187" s="112"/>
      <c r="AB187" s="112"/>
      <c r="AC187" s="112"/>
      <c r="AD187" s="112"/>
      <c r="AE187" s="112"/>
      <c r="AF187" s="112"/>
      <c r="AG187" s="112"/>
      <c r="AH187" s="112"/>
      <c r="AI187" s="112"/>
      <c r="AJ187" s="112"/>
      <c r="AK187" s="112"/>
      <c r="AL187" s="112"/>
      <c r="AM187" s="112"/>
      <c r="AN187" s="112"/>
    </row>
    <row r="188" spans="1:40" x14ac:dyDescent="0.25">
      <c r="B188" s="86"/>
      <c r="D188" s="46"/>
      <c r="E188" s="46"/>
      <c r="F188" s="46"/>
      <c r="G188" s="46"/>
      <c r="H188" s="46"/>
      <c r="I188" s="46"/>
      <c r="J188" s="46"/>
      <c r="K188" s="46"/>
      <c r="L188" s="46"/>
      <c r="M188" s="46"/>
      <c r="N188" s="46"/>
      <c r="O188" s="46"/>
      <c r="P188" s="46"/>
      <c r="Q188" s="46"/>
      <c r="S188" s="112"/>
      <c r="T188" s="112"/>
      <c r="U188" s="112"/>
      <c r="V188" s="112"/>
      <c r="W188" s="112"/>
      <c r="X188" s="112"/>
      <c r="Y188" s="112"/>
      <c r="Z188" s="112"/>
      <c r="AA188" s="112"/>
      <c r="AB188" s="112"/>
      <c r="AC188" s="112"/>
      <c r="AD188" s="112"/>
      <c r="AE188" s="112"/>
      <c r="AF188" s="112"/>
      <c r="AG188" s="112"/>
      <c r="AH188" s="112"/>
      <c r="AI188" s="112"/>
      <c r="AJ188" s="112"/>
      <c r="AK188" s="112"/>
      <c r="AL188" s="112"/>
      <c r="AM188" s="112"/>
      <c r="AN188" s="112"/>
    </row>
    <row r="189" spans="1:40" x14ac:dyDescent="0.25">
      <c r="A189" t="s">
        <v>1055</v>
      </c>
      <c r="B189" s="86" t="s">
        <v>1056</v>
      </c>
      <c r="C189" t="str">
        <f t="shared" si="61"/>
        <v>Balance of WA1+0</v>
      </c>
      <c r="D189" s="46">
        <f>IF(+DropINTable!AB140=0,DropINTable!AC140,DropINTable!AB140)</f>
        <v>332.24320856759931</v>
      </c>
      <c r="E189" s="46">
        <f>IF(+DropINTable!AC140=0,DropINTable!AD140,DropINTable!AC140)</f>
        <v>350.04765168736185</v>
      </c>
      <c r="F189" s="46">
        <f>IF(+DropINTable!AD140=0,DropINTable!AE140,DropINTable!AD140)</f>
        <v>365.32616316094766</v>
      </c>
      <c r="G189" s="46">
        <f>IF(+DropINTable!AE140=0,DropINTable!AF140,DropINTable!AE140)</f>
        <v>391.07545108751441</v>
      </c>
      <c r="H189" s="46">
        <f>IF(+DropINTable!AF140=0,DropINTable!AG140,DropINTable!AF140)</f>
        <v>437.26156710142044</v>
      </c>
      <c r="I189" s="46">
        <f>IF(+DropINTable!AG140=0,DropINTable!AH140,DropINTable!AG140)</f>
        <v>498.687211931408</v>
      </c>
      <c r="J189" s="46">
        <f>IF(+DropINTable!AH140=0,DropINTable!AI140,DropINTable!AH140)</f>
        <v>581.94189288792677</v>
      </c>
      <c r="K189" s="46">
        <f>IF(+DropINTable!AI140=0,DropINTable!AJ140,DropINTable!AI140)</f>
        <v>668.22125949662848</v>
      </c>
      <c r="L189" s="46">
        <f>IF(+DropINTable!AJ140=0,DropINTable!AK140,DropINTable!AJ140)</f>
        <v>748.34013226765194</v>
      </c>
      <c r="M189" s="46">
        <f>IF(+DropINTable!AK140=0,DropINTable!AL140,DropINTable!AK140)</f>
        <v>805.98763656919766</v>
      </c>
      <c r="N189" s="46">
        <f>IF(+DropINTable!AL140=0,DropINTable!AM140,DropINTable!AL140)</f>
        <v>860.57837619041015</v>
      </c>
      <c r="O189" s="46">
        <f>IF(+DropINTable!AM140=0,DropINTable!AN140,DropINTable!AM140)</f>
        <v>987.31193870644438</v>
      </c>
      <c r="P189" s="46">
        <f>IF(+DropINTable!AN140=0,DropINTable!AO140,DropINTable!AN140)</f>
        <v>1169.412495768245</v>
      </c>
      <c r="Q189" s="46">
        <f>IF(+DropINTable!AO140=0,DropINTable!AP140,DropINTable!AO140)</f>
        <v>1177.2019439922803</v>
      </c>
      <c r="S189" s="112"/>
      <c r="T189" s="112"/>
      <c r="U189" s="112"/>
      <c r="V189" s="112"/>
      <c r="W189" s="112"/>
      <c r="X189" s="112"/>
      <c r="Y189" s="112"/>
      <c r="Z189" s="112"/>
      <c r="AA189" s="112"/>
      <c r="AB189" s="112"/>
      <c r="AC189" s="112"/>
      <c r="AD189" s="112"/>
      <c r="AE189" s="112"/>
      <c r="AF189" s="112"/>
      <c r="AG189" s="112"/>
      <c r="AH189" s="112"/>
      <c r="AI189" s="112"/>
      <c r="AJ189" s="112"/>
      <c r="AK189" s="112"/>
      <c r="AL189" s="112"/>
      <c r="AM189" s="112"/>
      <c r="AN189" s="112"/>
    </row>
    <row r="190" spans="1:40" x14ac:dyDescent="0.25">
      <c r="A190" t="s">
        <v>1057</v>
      </c>
      <c r="B190" s="86" t="s">
        <v>1058</v>
      </c>
      <c r="C190" t="str">
        <f t="shared" si="61"/>
        <v>Balance of WA1+1</v>
      </c>
      <c r="D190" s="46">
        <f>IF(+DropINTable!AB141=0,DropINTable!AC141,DropINTable!AB141)</f>
        <v>464.9354827855156</v>
      </c>
      <c r="E190" s="46">
        <f>IF(+DropINTable!AC141=0,DropINTable!AD141,DropINTable!AC141)</f>
        <v>464.9354827855156</v>
      </c>
      <c r="F190" s="46">
        <f>IF(+DropINTable!AD141=0,DropINTable!AE141,DropINTable!AD141)</f>
        <v>480.4474665028132</v>
      </c>
      <c r="G190" s="46">
        <f>IF(+DropINTable!AE141=0,DropINTable!AF141,DropINTable!AE141)</f>
        <v>506.5902321918374</v>
      </c>
      <c r="H190" s="46">
        <f>IF(+DropINTable!AF141=0,DropINTable!AG141,DropINTable!AF141)</f>
        <v>553.48211881165082</v>
      </c>
      <c r="I190" s="46">
        <f>IF(+DropINTable!AG141=0,DropINTable!AH141,DropINTable!AG141)</f>
        <v>615.84641365212997</v>
      </c>
      <c r="J190" s="46">
        <f>IF(+DropINTable!AH141=0,DropINTable!AI141,DropINTable!AH141)</f>
        <v>700.37331453324441</v>
      </c>
      <c r="K190" s="46">
        <f>IF(+DropINTable!AI141=0,DropINTable!AJ141,DropINTable!AI141)</f>
        <v>787.97112288805522</v>
      </c>
      <c r="L190" s="46">
        <f>IF(+DropINTable!AJ141=0,DropINTable!AK141,DropINTable!AJ141)</f>
        <v>869.31429761002767</v>
      </c>
      <c r="M190" s="46">
        <f>IF(+DropINTable!AK141=0,DropINTable!AL141,DropINTable!AK141)</f>
        <v>927.84271744829948</v>
      </c>
      <c r="N190" s="46">
        <f>IF(+DropINTable!AL141=0,DropINTable!AM141,DropINTable!AL141)</f>
        <v>983.26765977531954</v>
      </c>
      <c r="O190" s="46">
        <f>IF(+DropINTable!AM141=0,DropINTable!AN141,DropINTable!AM141)</f>
        <v>1111.9378485119767</v>
      </c>
      <c r="P190" s="46">
        <f>IF(+DropINTable!AN141=0,DropINTable!AO141,DropINTable!AN141)</f>
        <v>1296.8210948908666</v>
      </c>
      <c r="Q190" s="46">
        <f>IF(+DropINTable!AO141=0,DropINTable!AP141,DropINTable!AO141)</f>
        <v>1304.7295755758048</v>
      </c>
      <c r="S190" s="112"/>
      <c r="T190" s="112"/>
      <c r="U190" s="112"/>
      <c r="V190" s="112"/>
      <c r="W190" s="112"/>
      <c r="X190" s="112"/>
      <c r="Y190" s="112"/>
      <c r="Z190" s="112"/>
      <c r="AA190" s="112"/>
      <c r="AB190" s="112"/>
      <c r="AC190" s="112"/>
      <c r="AD190" s="112"/>
      <c r="AE190" s="112"/>
      <c r="AF190" s="112"/>
      <c r="AG190" s="112"/>
      <c r="AH190" s="112"/>
      <c r="AI190" s="112"/>
      <c r="AJ190" s="112"/>
      <c r="AK190" s="112"/>
      <c r="AL190" s="112"/>
      <c r="AM190" s="112"/>
      <c r="AN190" s="112"/>
    </row>
    <row r="191" spans="1:40" x14ac:dyDescent="0.25">
      <c r="A191" t="s">
        <v>1059</v>
      </c>
      <c r="B191" s="86" t="s">
        <v>1060</v>
      </c>
      <c r="C191" t="str">
        <f t="shared" si="61"/>
        <v>Balance of WA1+2</v>
      </c>
      <c r="D191" s="46">
        <f>IF(+DropINTable!AB142=0,DropINTable!AC142,DropINTable!AB142)</f>
        <v>573.71651516820555</v>
      </c>
      <c r="E191" s="46">
        <f>IF(+DropINTable!AC142=0,DropINTable!AD142,DropINTable!AC142)</f>
        <v>573.71651516820555</v>
      </c>
      <c r="F191" s="46">
        <f>IF(+DropINTable!AD142=0,DropINTable!AE142,DropINTable!AD142)</f>
        <v>589.04797571599886</v>
      </c>
      <c r="G191" s="46">
        <f>IF(+DropINTable!AE142=0,DropINTable!AF142,DropINTable!AE142)</f>
        <v>614.88650209537138</v>
      </c>
      <c r="H191" s="46">
        <f>IF(+DropINTable!AF142=0,DropINTable!AG142,DropINTable!AF142)</f>
        <v>661.23267972510826</v>
      </c>
      <c r="I191" s="46">
        <f>IF(+DropINTable!AG142=0,DropINTable!AH142,DropINTable!AG142)</f>
        <v>722.87120134728832</v>
      </c>
      <c r="J191" s="46">
        <f>IF(+DropINTable!AH142=0,DropINTable!AI142,DropINTable!AH142)</f>
        <v>806.41440996576864</v>
      </c>
      <c r="K191" s="46">
        <f>IF(+DropINTable!AI142=0,DropINTable!AJ142,DropINTable!AI142)</f>
        <v>892.99278998882403</v>
      </c>
      <c r="L191" s="46">
        <f>IF(+DropINTable!AJ142=0,DropINTable!AK142,DropINTable!AJ142)</f>
        <v>973.38932104788591</v>
      </c>
      <c r="M191" s="46">
        <f>IF(+DropINTable!AK142=0,DropINTable!AL142,DropINTable!AK142)</f>
        <v>1031.2366105854919</v>
      </c>
      <c r="N191" s="46">
        <f>IF(+DropINTable!AL142=0,DropINTable!AM142,DropINTable!AL142)</f>
        <v>1086.0165398682898</v>
      </c>
      <c r="O191" s="46">
        <f>IF(+DropINTable!AM142=0,DropINTable!AN142,DropINTable!AM142)</f>
        <v>1213.1893090688636</v>
      </c>
      <c r="P191" s="46">
        <f>IF(+DropINTable!AN142=0,DropINTable!AO142,DropINTable!AN142)</f>
        <v>1395.9209562333319</v>
      </c>
      <c r="Q191" s="46">
        <f>IF(+DropINTable!AO142=0,DropINTable!AP142,DropINTable!AO142)</f>
        <v>1403.7373990146871</v>
      </c>
      <c r="S191" s="112"/>
      <c r="T191" s="112"/>
      <c r="U191" s="112"/>
      <c r="V191" s="112"/>
      <c r="W191" s="112"/>
      <c r="X191" s="112"/>
      <c r="Y191" s="112"/>
      <c r="Z191" s="112"/>
      <c r="AA191" s="112"/>
      <c r="AB191" s="112"/>
      <c r="AC191" s="112"/>
      <c r="AD191" s="112"/>
      <c r="AE191" s="112"/>
      <c r="AF191" s="112"/>
      <c r="AG191" s="112"/>
      <c r="AH191" s="112"/>
      <c r="AI191" s="112"/>
      <c r="AJ191" s="112"/>
      <c r="AK191" s="112"/>
      <c r="AL191" s="112"/>
      <c r="AM191" s="112"/>
      <c r="AN191" s="112"/>
    </row>
    <row r="192" spans="1:40" x14ac:dyDescent="0.25">
      <c r="A192" t="s">
        <v>1061</v>
      </c>
      <c r="B192" s="86" t="s">
        <v>1062</v>
      </c>
      <c r="C192" t="str">
        <f t="shared" si="61"/>
        <v>Balance of WA1+3</v>
      </c>
      <c r="D192" s="46">
        <f t="shared" ref="D192" si="65">+E192</f>
        <v>697.64848492918452</v>
      </c>
      <c r="E192" s="46">
        <f>IF(+DropINTable!AC143=0,DropINTable!AD143,DropINTable!AC143)</f>
        <v>697.64848492918452</v>
      </c>
      <c r="F192" s="46">
        <f>IF(+DropINTable!AD143=0,DropINTable!AE143,DropINTable!AD143)</f>
        <v>697.64848492918452</v>
      </c>
      <c r="G192" s="46">
        <f>IF(+DropINTable!AE143=0,DropINTable!AF143,DropINTable!AE143)</f>
        <v>723.18277199890531</v>
      </c>
      <c r="H192" s="46">
        <f>IF(+DropINTable!AF143=0,DropINTable!AG143,DropINTable!AF143)</f>
        <v>768.98324063856569</v>
      </c>
      <c r="I192" s="46">
        <f>IF(+DropINTable!AG143=0,DropINTable!AH143,DropINTable!AG143)</f>
        <v>829.89598904244667</v>
      </c>
      <c r="J192" s="46">
        <f>IF(+DropINTable!AH143=0,DropINTable!AI143,DropINTable!AH143)</f>
        <v>912.45550539829287</v>
      </c>
      <c r="K192" s="46">
        <f>IF(+DropINTable!AI143=0,DropINTable!AJ143,DropINTable!AI143)</f>
        <v>998.01445708959284</v>
      </c>
      <c r="L192" s="46">
        <f>IF(+DropINTable!AJ143=0,DropINTable!AK143,DropINTable!AJ143)</f>
        <v>1077.4643444857443</v>
      </c>
      <c r="M192" s="46">
        <f>IF(+DropINTable!AK143=0,DropINTable!AL143,DropINTable!AK143)</f>
        <v>1134.6305037226844</v>
      </c>
      <c r="N192" s="46">
        <f>IF(+DropINTable!AL143=0,DropINTable!AM143,DropINTable!AL143)</f>
        <v>1188.76541996126</v>
      </c>
      <c r="O192" s="46">
        <f>IF(+DropINTable!AM143=0,DropINTable!AN143,DropINTable!AM143)</f>
        <v>1314.4407696257506</v>
      </c>
      <c r="P192" s="46">
        <f>IF(+DropINTable!AN143=0,DropINTable!AO143,DropINTable!AN143)</f>
        <v>1495.0208175757973</v>
      </c>
      <c r="Q192" s="46">
        <f>IF(+DropINTable!AO143=0,DropINTable!AP143,DropINTable!AO143)</f>
        <v>1502.7452224535693</v>
      </c>
      <c r="S192" s="112"/>
      <c r="T192" s="112"/>
      <c r="U192" s="112"/>
      <c r="V192" s="112"/>
      <c r="W192" s="112"/>
      <c r="X192" s="112"/>
      <c r="Y192" s="112"/>
      <c r="Z192" s="112"/>
      <c r="AA192" s="112"/>
      <c r="AB192" s="112"/>
      <c r="AC192" s="112"/>
      <c r="AD192" s="112"/>
      <c r="AE192" s="112"/>
      <c r="AF192" s="112"/>
      <c r="AG192" s="112"/>
      <c r="AH192" s="112"/>
      <c r="AI192" s="112"/>
      <c r="AJ192" s="112"/>
      <c r="AK192" s="112"/>
      <c r="AL192" s="112"/>
      <c r="AM192" s="112"/>
      <c r="AN192" s="112"/>
    </row>
    <row r="193" spans="1:40" x14ac:dyDescent="0.25">
      <c r="B193" s="86" t="s">
        <v>1063</v>
      </c>
      <c r="C193" t="str">
        <f t="shared" ref="C193:C195" si="66">+CONCATENATE(A$180,B193)</f>
        <v>Balance of WA1+4</v>
      </c>
      <c r="D193" s="46">
        <f>+D192+Per_child_accounting!AC$100</f>
        <v>812.53631602733822</v>
      </c>
      <c r="E193" s="46">
        <f>+E192+Per_child_accounting!AC$100</f>
        <v>812.53631602733822</v>
      </c>
      <c r="F193" s="46">
        <f>+F192+Per_child_accounting!AD$100</f>
        <v>812.76978827105006</v>
      </c>
      <c r="G193" s="46">
        <f>+G192+Per_child_accounting!AE$100</f>
        <v>838.6975531032283</v>
      </c>
      <c r="H193" s="46">
        <f>+H192+Per_child_accounting!AF$100</f>
        <v>885.20379234879601</v>
      </c>
      <c r="I193" s="46">
        <f>+I192+Per_child_accounting!AG$100</f>
        <v>947.05519076316864</v>
      </c>
      <c r="J193" s="46">
        <f>+J192+Per_child_accounting!AH$100</f>
        <v>1030.8869270436105</v>
      </c>
      <c r="K193" s="46">
        <f>+K192+Per_child_accounting!AI$100</f>
        <v>1117.7643204810197</v>
      </c>
      <c r="L193" s="46">
        <f>+L192+Per_child_accounting!AJ$100</f>
        <v>1198.43850982812</v>
      </c>
      <c r="M193" s="46">
        <f>+M192+Per_child_accounting!AK$100</f>
        <v>1256.4855846017863</v>
      </c>
      <c r="N193" s="46">
        <f>+N192+Per_child_accounting!AL$100</f>
        <v>1311.4547035461694</v>
      </c>
      <c r="O193" s="46">
        <f>+O192+Per_child_accounting!AM$100</f>
        <v>1439.0666794312829</v>
      </c>
      <c r="P193" s="46">
        <f>+P192+Per_child_accounting!AN$100</f>
        <v>1622.4294166984189</v>
      </c>
      <c r="Q193" s="46">
        <f>+Q192+Per_child_accounting!AO$100</f>
        <v>1630.2728540370938</v>
      </c>
      <c r="S193" s="112"/>
      <c r="T193" s="112"/>
      <c r="U193" s="112"/>
      <c r="V193" s="112"/>
      <c r="W193" s="112"/>
      <c r="X193" s="112"/>
      <c r="Y193" s="112"/>
      <c r="Z193" s="112"/>
      <c r="AA193" s="112"/>
      <c r="AB193" s="112"/>
      <c r="AC193" s="112"/>
      <c r="AD193" s="112"/>
      <c r="AE193" s="112"/>
      <c r="AF193" s="112"/>
      <c r="AG193" s="112"/>
      <c r="AH193" s="112"/>
      <c r="AI193" s="112"/>
      <c r="AJ193" s="112"/>
      <c r="AK193" s="112"/>
      <c r="AL193" s="112"/>
      <c r="AM193" s="112"/>
      <c r="AN193" s="112"/>
    </row>
    <row r="194" spans="1:40" x14ac:dyDescent="0.25">
      <c r="B194" s="86" t="s">
        <v>1064</v>
      </c>
      <c r="C194" t="str">
        <f t="shared" si="66"/>
        <v>Balance of WA1+5</v>
      </c>
      <c r="D194" s="46">
        <f>+D193+Per_child_accounting!AC$100</f>
        <v>927.42414712549203</v>
      </c>
      <c r="E194" s="46">
        <f>+E193+Per_child_accounting!AC$100</f>
        <v>927.42414712549203</v>
      </c>
      <c r="F194" s="46">
        <f>+F193+Per_child_accounting!AD$100</f>
        <v>927.8910916129156</v>
      </c>
      <c r="G194" s="46">
        <f>+G193+Per_child_accounting!AE$100</f>
        <v>954.21233420755129</v>
      </c>
      <c r="H194" s="46">
        <f>+H193+Per_child_accounting!AF$100</f>
        <v>1001.4243440590265</v>
      </c>
      <c r="I194" s="46">
        <f>+I193+Per_child_accounting!AG$100</f>
        <v>1064.2143924838906</v>
      </c>
      <c r="J194" s="46">
        <f>+J193+Per_child_accounting!AH$100</f>
        <v>1149.3183486889282</v>
      </c>
      <c r="K194" s="46">
        <f>+K193+Per_child_accounting!AI$100</f>
        <v>1237.5141838724464</v>
      </c>
      <c r="L194" s="46">
        <f>+L193+Per_child_accounting!AJ$100</f>
        <v>1319.4126751704957</v>
      </c>
      <c r="M194" s="46">
        <f>+M193+Per_child_accounting!AK$100</f>
        <v>1378.3406654808882</v>
      </c>
      <c r="N194" s="46">
        <f>+N193+Per_child_accounting!AL$100</f>
        <v>1434.1439871310788</v>
      </c>
      <c r="O194" s="46">
        <f>+O193+Per_child_accounting!AM$100</f>
        <v>1563.6925892368151</v>
      </c>
      <c r="P194" s="46">
        <f>+P193+Per_child_accounting!AN$100</f>
        <v>1749.8380158210405</v>
      </c>
      <c r="Q194" s="46">
        <f>+Q193+Per_child_accounting!AO$100</f>
        <v>1757.8004856206182</v>
      </c>
      <c r="S194" s="112"/>
      <c r="T194" s="112"/>
      <c r="U194" s="112"/>
      <c r="V194" s="112"/>
      <c r="W194" s="112"/>
      <c r="X194" s="112"/>
      <c r="Y194" s="112"/>
      <c r="Z194" s="112"/>
      <c r="AA194" s="112"/>
      <c r="AB194" s="112"/>
      <c r="AC194" s="112"/>
      <c r="AD194" s="112"/>
      <c r="AE194" s="112"/>
      <c r="AF194" s="112"/>
      <c r="AG194" s="112"/>
      <c r="AH194" s="112"/>
      <c r="AI194" s="112"/>
      <c r="AJ194" s="112"/>
      <c r="AK194" s="112"/>
      <c r="AL194" s="112"/>
      <c r="AM194" s="112"/>
      <c r="AN194" s="112"/>
    </row>
    <row r="195" spans="1:40" x14ac:dyDescent="0.25">
      <c r="B195" s="86" t="s">
        <v>1065</v>
      </c>
      <c r="C195" t="str">
        <f t="shared" si="66"/>
        <v>Balance of WA1+6</v>
      </c>
      <c r="D195" s="46">
        <f>+D194+Per_child_accounting!AC$100</f>
        <v>1042.3119782236458</v>
      </c>
      <c r="E195" s="46">
        <f>+E194+Per_child_accounting!AC$100</f>
        <v>1042.3119782236458</v>
      </c>
      <c r="F195" s="46">
        <f>+F194+Per_child_accounting!AD$100</f>
        <v>1043.012394954781</v>
      </c>
      <c r="G195" s="46">
        <f>+G194+Per_child_accounting!AE$100</f>
        <v>1069.7271153118743</v>
      </c>
      <c r="H195" s="46">
        <f>+H194+Per_child_accounting!AF$100</f>
        <v>1117.6448957692569</v>
      </c>
      <c r="I195" s="46">
        <f>+I194+Per_child_accounting!AG$100</f>
        <v>1181.3735942046126</v>
      </c>
      <c r="J195" s="46">
        <f>+J194+Per_child_accounting!AH$100</f>
        <v>1267.7497703342458</v>
      </c>
      <c r="K195" s="46">
        <f>+K194+Per_child_accounting!AI$100</f>
        <v>1357.2640472638732</v>
      </c>
      <c r="L195" s="46">
        <f>+L194+Per_child_accounting!AJ$100</f>
        <v>1440.3868405128715</v>
      </c>
      <c r="M195" s="46">
        <f>+M194+Per_child_accounting!AK$100</f>
        <v>1500.1957463599902</v>
      </c>
      <c r="N195" s="46">
        <f>+N194+Per_child_accounting!AL$100</f>
        <v>1556.8332707159882</v>
      </c>
      <c r="O195" s="46">
        <f>+O194+Per_child_accounting!AM$100</f>
        <v>1688.3184990423474</v>
      </c>
      <c r="P195" s="46">
        <f>+P194+Per_child_accounting!AN$100</f>
        <v>1877.2466149436621</v>
      </c>
      <c r="Q195" s="46">
        <f>+Q194+Per_child_accounting!AO$100</f>
        <v>1885.3281172041427</v>
      </c>
      <c r="S195" s="112"/>
      <c r="T195" s="112"/>
      <c r="U195" s="112"/>
      <c r="V195" s="112"/>
      <c r="W195" s="112"/>
      <c r="X195" s="112"/>
      <c r="Y195" s="112"/>
      <c r="Z195" s="112"/>
      <c r="AA195" s="112"/>
      <c r="AB195" s="112"/>
      <c r="AC195" s="112"/>
      <c r="AD195" s="112"/>
      <c r="AE195" s="112"/>
      <c r="AF195" s="112"/>
      <c r="AG195" s="112"/>
      <c r="AH195" s="112"/>
      <c r="AI195" s="112"/>
      <c r="AJ195" s="112"/>
      <c r="AK195" s="112"/>
      <c r="AL195" s="112"/>
      <c r="AM195" s="112"/>
      <c r="AN195" s="112"/>
    </row>
    <row r="196" spans="1:40" x14ac:dyDescent="0.25">
      <c r="D196" s="46"/>
      <c r="E196" s="46"/>
      <c r="F196" s="46"/>
      <c r="G196" s="46"/>
      <c r="H196" s="46"/>
      <c r="I196" s="46"/>
      <c r="J196" s="46"/>
      <c r="K196" s="46"/>
      <c r="L196" s="46"/>
      <c r="M196" s="46"/>
      <c r="N196" s="46"/>
      <c r="O196" s="46"/>
      <c r="P196" s="46"/>
      <c r="Q196" s="46"/>
      <c r="S196" s="112"/>
      <c r="T196" s="112"/>
      <c r="U196" s="112"/>
      <c r="V196" s="112"/>
      <c r="W196" s="112"/>
      <c r="X196" s="112"/>
      <c r="Y196" s="112"/>
      <c r="Z196" s="112"/>
      <c r="AA196" s="112"/>
      <c r="AB196" s="112"/>
      <c r="AC196" s="112"/>
      <c r="AD196" s="112"/>
      <c r="AE196" s="112"/>
      <c r="AF196" s="112"/>
      <c r="AG196" s="112"/>
      <c r="AH196" s="112"/>
      <c r="AI196" s="112"/>
      <c r="AJ196" s="112"/>
      <c r="AK196" s="112"/>
      <c r="AL196" s="112"/>
      <c r="AM196" s="112"/>
      <c r="AN196" s="112"/>
    </row>
    <row r="197" spans="1:40" ht="28.5" x14ac:dyDescent="0.65">
      <c r="A197" s="365" t="s">
        <v>235</v>
      </c>
      <c r="B197" s="365"/>
      <c r="C197" s="365"/>
      <c r="D197" s="46"/>
      <c r="E197" s="46"/>
      <c r="F197" s="46"/>
      <c r="G197" s="46"/>
      <c r="H197" s="46"/>
      <c r="I197" s="46"/>
      <c r="J197" s="46"/>
      <c r="K197" s="46"/>
      <c r="L197" s="46"/>
      <c r="M197" s="46"/>
      <c r="N197" s="46"/>
      <c r="O197" s="46"/>
      <c r="P197" s="46"/>
      <c r="Q197" s="46"/>
      <c r="S197" s="112"/>
      <c r="T197" s="112"/>
      <c r="U197" s="112"/>
      <c r="V197" s="112"/>
      <c r="W197" s="112"/>
      <c r="X197" s="112"/>
      <c r="Y197" s="112"/>
      <c r="Z197" s="112"/>
      <c r="AA197" s="112"/>
      <c r="AB197" s="112"/>
      <c r="AC197" s="112"/>
      <c r="AD197" s="112"/>
      <c r="AE197" s="112"/>
      <c r="AF197" s="112"/>
      <c r="AG197" s="112"/>
      <c r="AH197" s="112"/>
      <c r="AI197" s="112"/>
      <c r="AJ197" s="112"/>
      <c r="AK197" s="112"/>
      <c r="AL197" s="112"/>
      <c r="AM197" s="112"/>
      <c r="AN197" s="112"/>
    </row>
    <row r="198" spans="1:40" x14ac:dyDescent="0.25">
      <c r="A198" t="s">
        <v>1044</v>
      </c>
      <c r="B198" s="86" t="s">
        <v>1045</v>
      </c>
      <c r="C198" t="str">
        <f>+CONCATENATE(A$197,B198)</f>
        <v>Hobart2+0</v>
      </c>
      <c r="D198" s="46">
        <f>IF(+DropINTable!AB147=0,DropINTable!AC147,DropINTable!AB147)</f>
        <v>647.29391694888</v>
      </c>
      <c r="E198" s="46">
        <f>IF(+DropINTable!AC147=0,DropINTable!AD147,DropINTable!AC147)</f>
        <v>647.29391694888</v>
      </c>
      <c r="F198" s="46">
        <f>IF(+DropINTable!AD147=0,DropINTable!AE147,DropINTable!AD147)</f>
        <v>662.59935495478589</v>
      </c>
      <c r="G198" s="46">
        <f>IF(+DropINTable!AE147=0,DropINTable!AF147,DropINTable!AE147)</f>
        <v>688.39402473321297</v>
      </c>
      <c r="H198" s="46">
        <f>IF(+DropINTable!AF147=0,DropINTable!AG147,DropINTable!AF147)</f>
        <v>734.66153762648833</v>
      </c>
      <c r="I198" s="46">
        <f>IF(+DropINTable!AG147=0,DropINTable!AH147,DropINTable!AG147)</f>
        <v>796.19543929475299</v>
      </c>
      <c r="J198" s="46">
        <f>IF(+DropINTable!AH147=0,DropINTable!AI147,DropINTable!AH147)</f>
        <v>879.59684814668162</v>
      </c>
      <c r="K198" s="46">
        <f>IF(+DropINTable!AI147=0,DropINTable!AJ147,DropINTable!AI147)</f>
        <v>966.02827333779703</v>
      </c>
      <c r="L198" s="46">
        <f>IF(+DropINTable!AJ147=0,DropINTable!AK147,DropINTable!AJ147)</f>
        <v>1046.2883473046318</v>
      </c>
      <c r="M198" s="46">
        <f>IF(+DropINTable!AK147=0,DropINTable!AL147,DropINTable!AK147)</f>
        <v>1104.0374490462093</v>
      </c>
      <c r="N198" s="46">
        <f>IF(+DropINTable!AL147=0,DropINTable!AM147,DropINTable!AL147)</f>
        <v>1158.7244005494563</v>
      </c>
      <c r="O198" s="46">
        <f>IF(+DropINTable!AM147=0,DropINTable!AN147,DropINTable!AM147)</f>
        <v>1285.6813170753614</v>
      </c>
      <c r="P198" s="46">
        <f>IF(+DropINTable!AN147=0,DropINTable!AO147,DropINTable!AN147)</f>
        <v>1468.1028074747626</v>
      </c>
      <c r="Q198" s="46">
        <f>IF(+DropINTable!AO147=0,DropINTable!AP147,DropINTable!AO147)</f>
        <v>1475.9059844299013</v>
      </c>
      <c r="R198" s="46"/>
      <c r="S198" s="112"/>
      <c r="T198" s="112"/>
      <c r="U198" s="112"/>
      <c r="V198" s="112"/>
      <c r="W198" s="112"/>
      <c r="X198" s="112"/>
      <c r="Y198" s="112"/>
      <c r="Z198" s="112"/>
      <c r="AA198" s="112"/>
      <c r="AB198" s="112"/>
      <c r="AC198" s="112"/>
      <c r="AD198" s="112"/>
      <c r="AE198" s="112"/>
      <c r="AF198" s="112"/>
      <c r="AG198" s="112"/>
      <c r="AH198" s="112"/>
      <c r="AI198" s="112"/>
      <c r="AJ198" s="112"/>
      <c r="AK198" s="112"/>
      <c r="AL198" s="112"/>
      <c r="AM198" s="112"/>
      <c r="AN198" s="112"/>
    </row>
    <row r="199" spans="1:40" x14ac:dyDescent="0.25">
      <c r="A199" t="s">
        <v>1046</v>
      </c>
      <c r="B199" s="86" t="s">
        <v>1047</v>
      </c>
      <c r="C199" t="str">
        <f t="shared" ref="C199:C209" si="67">+CONCATENATE(A$197,B199)</f>
        <v>Hobart2+1</v>
      </c>
      <c r="D199" s="46">
        <f t="shared" ref="D199:D200" si="68">+E199</f>
        <v>753.90834259421877</v>
      </c>
      <c r="E199" s="46">
        <f>IF(+DropINTable!AC148=0,DropINTable!AD148,DropINTable!AC148)</f>
        <v>753.90834259421877</v>
      </c>
      <c r="F199" s="46">
        <f>IF(+DropINTable!AD148=0,DropINTable!AE148,DropINTable!AD148)</f>
        <v>753.90834259421877</v>
      </c>
      <c r="G199" s="46">
        <f>IF(+DropINTable!AE148=0,DropINTable!AF148,DropINTable!AE148)</f>
        <v>779.86366066773519</v>
      </c>
      <c r="H199" s="46">
        <f>IF(+DropINTable!AF148=0,DropINTable!AG148,DropINTable!AF148)</f>
        <v>826.41932506532135</v>
      </c>
      <c r="I199" s="46">
        <f>IF(+DropINTable!AG148=0,DropINTable!AH148,DropINTable!AG148)</f>
        <v>888.33645598727321</v>
      </c>
      <c r="J199" s="46">
        <f>IF(+DropINTable!AH148=0,DropINTable!AI148,DropINTable!AH148)</f>
        <v>972.2572831195821</v>
      </c>
      <c r="K199" s="46">
        <f>IF(+DropINTable!AI148=0,DropINTable!AJ148,DropINTable!AI148)</f>
        <v>1059.2269976886951</v>
      </c>
      <c r="L199" s="46">
        <f>IF(+DropINTable!AJ148=0,DropINTable!AK148,DropINTable!AJ148)</f>
        <v>1139.9869255834419</v>
      </c>
      <c r="M199" s="46">
        <f>IF(+DropINTable!AK148=0,DropINTable!AL148,DropINTable!AK148)</f>
        <v>1198.0956858225479</v>
      </c>
      <c r="N199" s="46">
        <f>IF(+DropINTable!AL148=0,DropINTable!AM148,DropINTable!AL148)</f>
        <v>1253.1232242236074</v>
      </c>
      <c r="O199" s="46">
        <f>IF(+DropINTable!AM148=0,DropINTable!AN148,DropINTable!AM148)</f>
        <v>1380.870820127139</v>
      </c>
      <c r="P199" s="46">
        <f>IF(+DropINTable!AN148=0,DropINTable!AO148,DropINTable!AN148)</f>
        <v>1564.4284198207813</v>
      </c>
      <c r="Q199" s="46">
        <f>IF(+DropINTable!AO148=0,DropINTable!AP148,DropINTable!AO148)</f>
        <v>1572.2801944266316</v>
      </c>
      <c r="R199" s="46"/>
      <c r="S199" s="112"/>
      <c r="T199" s="112"/>
      <c r="U199" s="112"/>
      <c r="V199" s="112"/>
      <c r="W199" s="112"/>
      <c r="X199" s="112"/>
      <c r="Y199" s="112"/>
      <c r="Z199" s="112"/>
      <c r="AA199" s="112"/>
      <c r="AB199" s="112"/>
      <c r="AC199" s="112"/>
      <c r="AD199" s="112"/>
      <c r="AE199" s="112"/>
      <c r="AF199" s="112"/>
      <c r="AG199" s="112"/>
      <c r="AH199" s="112"/>
      <c r="AI199" s="112"/>
      <c r="AJ199" s="112"/>
      <c r="AK199" s="112"/>
      <c r="AL199" s="112"/>
      <c r="AM199" s="112"/>
      <c r="AN199" s="112"/>
    </row>
    <row r="200" spans="1:40" x14ac:dyDescent="0.25">
      <c r="A200" t="s">
        <v>1048</v>
      </c>
      <c r="B200" s="86" t="s">
        <v>1049</v>
      </c>
      <c r="C200" t="str">
        <f t="shared" si="67"/>
        <v>Hobart2+2</v>
      </c>
      <c r="D200" s="46">
        <f t="shared" si="68"/>
        <v>832.97243998519332</v>
      </c>
      <c r="E200" s="46">
        <f>IF(+DropINTable!AC149=0,DropINTable!AD149,DropINTable!AC149)</f>
        <v>832.97243998519332</v>
      </c>
      <c r="F200" s="46">
        <f>IF(+DropINTable!AD149=0,DropINTable!AE149,DropINTable!AD149)</f>
        <v>832.97243998519332</v>
      </c>
      <c r="G200" s="46">
        <f>IF(+DropINTable!AE149=0,DropINTable!AF149,DropINTable!AE149)</f>
        <v>858.77275558212727</v>
      </c>
      <c r="H200" s="46">
        <f>IF(+DropINTable!AF149=0,DropINTable!AG149,DropINTable!AF149)</f>
        <v>905.05039663835555</v>
      </c>
      <c r="I200" s="46">
        <f>IF(+DropINTable!AG149=0,DropINTable!AH149,DropINTable!AG149)</f>
        <v>966.59776792261619</v>
      </c>
      <c r="J200" s="46">
        <f>IF(+DropINTable!AH149=0,DropINTable!AI149,DropINTable!AH149)</f>
        <v>1050.0174324273453</v>
      </c>
      <c r="K200" s="46">
        <f>IF(+DropINTable!AI149=0,DropINTable!AJ149,DropINTable!AI149)</f>
        <v>1136.4677751324148</v>
      </c>
      <c r="L200" s="46">
        <f>IF(+DropINTable!AJ149=0,DropINTable!AK149,DropINTable!AJ149)</f>
        <v>1216.745417104341</v>
      </c>
      <c r="M200" s="46">
        <f>IF(+DropINTable!AK149=0,DropINTable!AL149,DropINTable!AK149)</f>
        <v>1274.5071587670971</v>
      </c>
      <c r="N200" s="46">
        <f>IF(+DropINTable!AL149=0,DropINTable!AM149,DropINTable!AL149)</f>
        <v>1329.2060822004016</v>
      </c>
      <c r="O200" s="46">
        <f>IF(+DropINTable!AM149=0,DropINTable!AN149,DropINTable!AM149)</f>
        <v>1456.1907888546377</v>
      </c>
      <c r="P200" s="46">
        <f>IF(+DropINTable!AN149=0,DropINTable!AO149,DropINTable!AN149)</f>
        <v>1638.6522093668907</v>
      </c>
      <c r="Q200" s="46">
        <f>IF(+DropINTable!AO149=0,DropINTable!AP149,DropINTable!AO149)</f>
        <v>1646.4570933556417</v>
      </c>
      <c r="R200" s="46"/>
      <c r="S200" s="112"/>
      <c r="T200" s="112"/>
      <c r="U200" s="112"/>
      <c r="V200" s="112"/>
      <c r="W200" s="112"/>
      <c r="X200" s="112"/>
      <c r="Y200" s="112"/>
      <c r="Z200" s="112"/>
      <c r="AA200" s="112"/>
      <c r="AB200" s="112"/>
      <c r="AC200" s="112"/>
      <c r="AD200" s="112"/>
      <c r="AE200" s="112"/>
      <c r="AF200" s="112"/>
      <c r="AG200" s="112"/>
      <c r="AH200" s="112"/>
      <c r="AI200" s="112"/>
      <c r="AJ200" s="112"/>
      <c r="AK200" s="112"/>
      <c r="AL200" s="112"/>
      <c r="AM200" s="112"/>
      <c r="AN200" s="112"/>
    </row>
    <row r="201" spans="1:40" x14ac:dyDescent="0.25">
      <c r="A201" t="s">
        <v>1050</v>
      </c>
      <c r="B201" s="86" t="s">
        <v>1051</v>
      </c>
      <c r="C201" t="str">
        <f t="shared" si="67"/>
        <v>Hobart2+3</v>
      </c>
      <c r="D201" s="46">
        <f t="shared" ref="D201" si="69">+F201</f>
        <v>935.71417430394217</v>
      </c>
      <c r="E201" s="46">
        <f>+F201</f>
        <v>935.71417430394217</v>
      </c>
      <c r="F201" s="46">
        <f>IF(+DropINTable!AD150=0,DropINTable!AE150,DropINTable!AD150)</f>
        <v>935.71417430394217</v>
      </c>
      <c r="G201" s="46">
        <f>IF(+DropINTable!AE150=0,DropINTable!AF150,DropINTable!AE150)</f>
        <v>935.71417430394217</v>
      </c>
      <c r="H201" s="46">
        <f>IF(+DropINTable!AF150=0,DropINTable!AG150,DropINTable!AF150)</f>
        <v>981.9577611031533</v>
      </c>
      <c r="I201" s="46">
        <f>IF(+DropINTable!AG150=0,DropINTable!AH150,DropINTable!AG150)</f>
        <v>1043.4598420929433</v>
      </c>
      <c r="J201" s="46">
        <f>IF(+DropINTable!AH150=0,DropINTable!AI150,DropINTable!AH150)</f>
        <v>1126.8181196678383</v>
      </c>
      <c r="K201" s="46">
        <f>IF(+DropINTable!AI150=0,DropINTable!AJ150,DropINTable!AI150)</f>
        <v>1213.2048484274399</v>
      </c>
      <c r="L201" s="46">
        <f>IF(+DropINTable!AJ150=0,DropINTable!AK150,DropINTable!AJ150)</f>
        <v>1293.4234137665883</v>
      </c>
      <c r="M201" s="46">
        <f>IF(+DropINTable!AK150=0,DropINTable!AL150,DropINTable!AK150)</f>
        <v>1351.1426502748382</v>
      </c>
      <c r="N201" s="46">
        <f>IF(+DropINTable!AL150=0,DropINTable!AM150,DropINTable!AL150)</f>
        <v>1405.8013220270709</v>
      </c>
      <c r="O201" s="46">
        <f>IF(+DropINTable!AM150=0,DropINTable!AN150,DropINTable!AM150)</f>
        <v>1532.6925785625313</v>
      </c>
      <c r="P201" s="46">
        <f>IF(+DropINTable!AN150=0,DropINTable!AO150,DropINTable!AN150)</f>
        <v>1715.0197316900408</v>
      </c>
      <c r="Q201" s="46">
        <f>IF(+DropINTable!AO150=0,DropINTable!AP150,DropINTable!AO150)</f>
        <v>1722.8188718302504</v>
      </c>
      <c r="R201" s="46"/>
      <c r="S201" s="112"/>
      <c r="T201" s="112"/>
      <c r="U201" s="112"/>
      <c r="V201" s="112"/>
      <c r="W201" s="112"/>
      <c r="X201" s="112"/>
      <c r="Y201" s="112"/>
      <c r="Z201" s="112"/>
      <c r="AA201" s="112"/>
      <c r="AB201" s="112"/>
      <c r="AC201" s="112"/>
      <c r="AD201" s="112"/>
      <c r="AE201" s="112"/>
      <c r="AF201" s="112"/>
      <c r="AG201" s="112"/>
      <c r="AH201" s="112"/>
      <c r="AI201" s="112"/>
      <c r="AJ201" s="112"/>
      <c r="AK201" s="112"/>
      <c r="AL201" s="112"/>
      <c r="AM201" s="112"/>
      <c r="AN201" s="112"/>
    </row>
    <row r="202" spans="1:40" x14ac:dyDescent="0.25">
      <c r="B202" s="86" t="s">
        <v>1052</v>
      </c>
      <c r="C202" t="str">
        <f t="shared" ref="C202:C204" si="70">+CONCATENATE(A$197,B202)</f>
        <v>Hobart2+4</v>
      </c>
      <c r="D202" s="46">
        <f>+D201+Per_child_accounting!$AD$105</f>
        <v>1027.023161943375</v>
      </c>
      <c r="E202" s="46">
        <f>+E201+Per_child_accounting!$AD$105</f>
        <v>1027.023161943375</v>
      </c>
      <c r="F202" s="46">
        <f>+F201+Per_child_accounting!AD$105</f>
        <v>1027.023161943375</v>
      </c>
      <c r="G202" s="46">
        <f>+G201+Per_child_accounting!AE$105</f>
        <v>1027.1838102384645</v>
      </c>
      <c r="H202" s="46">
        <f>+H201+Per_child_accounting!AF$105</f>
        <v>1073.7155485419862</v>
      </c>
      <c r="I202" s="46">
        <f>+I201+Per_child_accounting!AG$105</f>
        <v>1135.6008587854635</v>
      </c>
      <c r="J202" s="46">
        <f>+J201+Per_child_accounting!AH$105</f>
        <v>1219.4785546407388</v>
      </c>
      <c r="K202" s="46">
        <f>+K201+Per_child_accounting!AI$105</f>
        <v>1306.403572778338</v>
      </c>
      <c r="L202" s="46">
        <f>+L201+Per_child_accounting!AJ$105</f>
        <v>1387.1219920453984</v>
      </c>
      <c r="M202" s="46">
        <f>+M201+Per_child_accounting!AK$105</f>
        <v>1445.2008870511768</v>
      </c>
      <c r="N202" s="46">
        <f>+N201+Per_child_accounting!AL$105</f>
        <v>1500.200145701222</v>
      </c>
      <c r="O202" s="46">
        <f>+O201+Per_child_accounting!AM$105</f>
        <v>1627.8820816143088</v>
      </c>
      <c r="P202" s="46">
        <f>+P201+Per_child_accounting!AN$105</f>
        <v>1811.3453440360595</v>
      </c>
      <c r="Q202" s="46">
        <f>+Q201+Per_child_accounting!AO$105</f>
        <v>1819.1930818269807</v>
      </c>
      <c r="R202" s="46"/>
      <c r="S202" s="112"/>
      <c r="T202" s="112"/>
      <c r="U202" s="112"/>
      <c r="V202" s="112"/>
      <c r="W202" s="112"/>
      <c r="X202" s="112"/>
      <c r="Y202" s="112"/>
      <c r="Z202" s="112"/>
      <c r="AA202" s="112"/>
      <c r="AB202" s="112"/>
      <c r="AC202" s="112"/>
      <c r="AD202" s="112"/>
      <c r="AE202" s="112"/>
      <c r="AF202" s="112"/>
      <c r="AG202" s="112"/>
      <c r="AH202" s="112"/>
      <c r="AI202" s="112"/>
      <c r="AJ202" s="112"/>
      <c r="AK202" s="112"/>
      <c r="AL202" s="112"/>
      <c r="AM202" s="112"/>
      <c r="AN202" s="112"/>
    </row>
    <row r="203" spans="1:40" x14ac:dyDescent="0.25">
      <c r="B203" s="86" t="s">
        <v>1053</v>
      </c>
      <c r="C203" t="str">
        <f t="shared" si="70"/>
        <v>Hobart2+5</v>
      </c>
      <c r="D203" s="46">
        <f>+D202+Per_child_accounting!$AD$105</f>
        <v>1118.3321495828079</v>
      </c>
      <c r="E203" s="46">
        <f>+E202+Per_child_accounting!$AD$105</f>
        <v>1118.3321495828079</v>
      </c>
      <c r="F203" s="46">
        <f>+F202+Per_child_accounting!$AD$105</f>
        <v>1118.3321495828079</v>
      </c>
      <c r="G203" s="46">
        <f>+G202+Per_child_accounting!AE$105</f>
        <v>1118.6534461729866</v>
      </c>
      <c r="H203" s="46">
        <f>+H202+Per_child_accounting!AF$105</f>
        <v>1165.4733359808192</v>
      </c>
      <c r="I203" s="46">
        <f>+I202+Per_child_accounting!AG$105</f>
        <v>1227.7418754779837</v>
      </c>
      <c r="J203" s="46">
        <f>+J202+Per_child_accounting!AH$105</f>
        <v>1312.1389896136393</v>
      </c>
      <c r="K203" s="46">
        <f>+K202+Per_child_accounting!AI$105</f>
        <v>1399.6022971292359</v>
      </c>
      <c r="L203" s="46">
        <f>+L202+Per_child_accounting!AJ$105</f>
        <v>1480.8205703242086</v>
      </c>
      <c r="M203" s="46">
        <f>+M202+Per_child_accounting!AK$105</f>
        <v>1539.2591238275154</v>
      </c>
      <c r="N203" s="46">
        <f>+N202+Per_child_accounting!AL$105</f>
        <v>1594.5989693753731</v>
      </c>
      <c r="O203" s="46">
        <f>+O202+Per_child_accounting!AM$105</f>
        <v>1723.0715846660864</v>
      </c>
      <c r="P203" s="46">
        <f>+P202+Per_child_accounting!AN$105</f>
        <v>1907.6709563820782</v>
      </c>
      <c r="Q203" s="46">
        <f>+Q202+Per_child_accounting!AO$105</f>
        <v>1915.567291823711</v>
      </c>
      <c r="R203" s="46"/>
      <c r="S203" s="112"/>
      <c r="T203" s="112"/>
      <c r="U203" s="112"/>
      <c r="V203" s="112"/>
      <c r="W203" s="112"/>
      <c r="X203" s="112"/>
      <c r="Y203" s="112"/>
      <c r="Z203" s="112"/>
      <c r="AA203" s="112"/>
      <c r="AB203" s="112"/>
      <c r="AC203" s="112"/>
      <c r="AD203" s="112"/>
      <c r="AE203" s="112"/>
      <c r="AF203" s="112"/>
      <c r="AG203" s="112"/>
      <c r="AH203" s="112"/>
      <c r="AI203" s="112"/>
      <c r="AJ203" s="112"/>
      <c r="AK203" s="112"/>
      <c r="AL203" s="112"/>
      <c r="AM203" s="112"/>
      <c r="AN203" s="112"/>
    </row>
    <row r="204" spans="1:40" x14ac:dyDescent="0.25">
      <c r="B204" s="86" t="s">
        <v>1054</v>
      </c>
      <c r="C204" t="str">
        <f t="shared" si="70"/>
        <v>Hobart2+6</v>
      </c>
      <c r="D204" s="46">
        <f>+D203+Per_child_accounting!$AD$105</f>
        <v>1209.6411372222408</v>
      </c>
      <c r="E204" s="46">
        <f>+E203+Per_child_accounting!$AD$105</f>
        <v>1209.6411372222408</v>
      </c>
      <c r="F204" s="46">
        <f>+F203+Per_child_accounting!$AD$105</f>
        <v>1209.6411372222408</v>
      </c>
      <c r="G204" s="46">
        <f>+G203+Per_child_accounting!AE$105</f>
        <v>1210.1230821075087</v>
      </c>
      <c r="H204" s="46">
        <f>+H203+Per_child_accounting!AF$105</f>
        <v>1257.2311234196522</v>
      </c>
      <c r="I204" s="46">
        <f>+I203+Per_child_accounting!AG$105</f>
        <v>1319.882892170504</v>
      </c>
      <c r="J204" s="46">
        <f>+J203+Per_child_accounting!AH$105</f>
        <v>1404.7994245865398</v>
      </c>
      <c r="K204" s="46">
        <f>+K203+Per_child_accounting!AI$105</f>
        <v>1492.8010214801338</v>
      </c>
      <c r="L204" s="46">
        <f>+L203+Per_child_accounting!AJ$105</f>
        <v>1574.5191486030187</v>
      </c>
      <c r="M204" s="46">
        <f>+M203+Per_child_accounting!AK$105</f>
        <v>1633.317360603854</v>
      </c>
      <c r="N204" s="46">
        <f>+N203+Per_child_accounting!AL$105</f>
        <v>1688.9977930495243</v>
      </c>
      <c r="O204" s="46">
        <f>+O203+Per_child_accounting!AM$105</f>
        <v>1818.261087717864</v>
      </c>
      <c r="P204" s="46">
        <f>+P203+Per_child_accounting!AN$105</f>
        <v>2003.9965687280969</v>
      </c>
      <c r="Q204" s="46">
        <f>+Q203+Per_child_accounting!AO$105</f>
        <v>2011.9415018204413</v>
      </c>
      <c r="R204" s="46"/>
      <c r="S204" s="112"/>
      <c r="T204" s="112"/>
      <c r="U204" s="112"/>
      <c r="V204" s="112"/>
      <c r="W204" s="112"/>
      <c r="X204" s="112"/>
      <c r="Y204" s="112"/>
      <c r="Z204" s="112"/>
      <c r="AA204" s="112"/>
      <c r="AB204" s="112"/>
      <c r="AC204" s="112"/>
      <c r="AD204" s="112"/>
      <c r="AE204" s="112"/>
      <c r="AF204" s="112"/>
      <c r="AG204" s="112"/>
      <c r="AH204" s="112"/>
      <c r="AI204" s="112"/>
      <c r="AJ204" s="112"/>
      <c r="AK204" s="112"/>
      <c r="AL204" s="112"/>
      <c r="AM204" s="112"/>
      <c r="AN204" s="112"/>
    </row>
    <row r="205" spans="1:40" x14ac:dyDescent="0.25">
      <c r="B205" s="86"/>
      <c r="D205" s="46"/>
      <c r="E205" s="46"/>
      <c r="F205" s="46"/>
      <c r="G205" s="46"/>
      <c r="H205" s="46"/>
      <c r="I205" s="46"/>
      <c r="J205" s="46"/>
      <c r="K205" s="46"/>
      <c r="L205" s="46"/>
      <c r="M205" s="46"/>
      <c r="N205" s="46"/>
      <c r="O205" s="46"/>
      <c r="P205" s="46"/>
      <c r="Q205" s="46"/>
      <c r="R205" s="46"/>
      <c r="S205" s="112"/>
      <c r="T205" s="112"/>
      <c r="U205" s="112"/>
      <c r="V205" s="112"/>
      <c r="W205" s="112"/>
      <c r="X205" s="112"/>
      <c r="Y205" s="112"/>
      <c r="Z205" s="112"/>
      <c r="AA205" s="112"/>
      <c r="AB205" s="112"/>
      <c r="AC205" s="112"/>
      <c r="AD205" s="112"/>
      <c r="AE205" s="112"/>
      <c r="AF205" s="112"/>
      <c r="AG205" s="112"/>
      <c r="AH205" s="112"/>
      <c r="AI205" s="112"/>
      <c r="AJ205" s="112"/>
      <c r="AK205" s="112"/>
      <c r="AL205" s="112"/>
      <c r="AM205" s="112"/>
      <c r="AN205" s="112"/>
    </row>
    <row r="206" spans="1:40" x14ac:dyDescent="0.25">
      <c r="A206" t="s">
        <v>1055</v>
      </c>
      <c r="B206" s="86" t="s">
        <v>1056</v>
      </c>
      <c r="C206" t="str">
        <f t="shared" si="67"/>
        <v>Hobart1+0</v>
      </c>
      <c r="D206" s="46">
        <f>IF(+DropINTable!AB152=0,DropINTable!AC152,DropINTable!AB152)</f>
        <v>347.85176418717947</v>
      </c>
      <c r="E206" s="46">
        <f>IF(+DropINTable!AC152=0,DropINTable!AD152,DropINTable!AC152)</f>
        <v>365.65620699887239</v>
      </c>
      <c r="F206" s="46">
        <f>IF(+DropINTable!AD152=0,DropINTable!AE152,DropINTable!AD152)</f>
        <v>380.93471828378938</v>
      </c>
      <c r="G206" s="46">
        <f>IF(+DropINTable!AE152=0,DropINTable!AF152,DropINTable!AE152)</f>
        <v>406.68400712528398</v>
      </c>
      <c r="H206" s="46">
        <f>IF(+DropINTable!AF152=0,DropINTable!AG152,DropINTable!AF152)</f>
        <v>452.87012141890148</v>
      </c>
      <c r="I206" s="46">
        <f>IF(+DropINTable!AG152=0,DropINTable!AH152,DropINTable!AG152)</f>
        <v>514.29576688040913</v>
      </c>
      <c r="J206" s="46">
        <f>IF(+DropINTable!AH152=0,DropINTable!AI152,DropINTable!AH152)</f>
        <v>597.55044924145648</v>
      </c>
      <c r="K206" s="46">
        <f>IF(+DropINTable!AI152=0,DropINTable!AJ152,DropINTable!AI152)</f>
        <v>683.82981485974108</v>
      </c>
      <c r="L206" s="46">
        <f>IF(+DropINTable!AJ152=0,DropINTable!AK152,DropINTable!AJ152)</f>
        <v>763.94868814150232</v>
      </c>
      <c r="M206" s="46">
        <f>IF(+DropINTable!AK152=0,DropINTable!AL152,DropINTable!AK152)</f>
        <v>821.59619142847453</v>
      </c>
      <c r="N206" s="46">
        <f>IF(+DropINTable!AL152=0,DropINTable!AM152,DropINTable!AL152)</f>
        <v>876.18693231962925</v>
      </c>
      <c r="O206" s="46">
        <f>IF(+DropINTable!AM152=0,DropINTable!AN152,DropINTable!AM152)</f>
        <v>1002.9204932689413</v>
      </c>
      <c r="P206" s="46">
        <f>IF(+DropINTable!AN152=0,DropINTable!AO152,DropINTable!AN152)</f>
        <v>1185.0210512072781</v>
      </c>
      <c r="Q206" s="46">
        <f>IF(+DropINTable!AO152=0,DropINTable!AP152,DropINTable!AO152)</f>
        <v>1192.810500245733</v>
      </c>
      <c r="R206" s="112"/>
      <c r="S206" s="112"/>
      <c r="T206" s="112"/>
      <c r="U206" s="112"/>
      <c r="V206" s="112"/>
      <c r="W206" s="112"/>
      <c r="X206" s="112"/>
      <c r="Y206" s="112"/>
      <c r="Z206" s="112"/>
      <c r="AA206" s="112"/>
      <c r="AB206" s="112"/>
      <c r="AC206" s="112"/>
      <c r="AD206" s="112"/>
      <c r="AE206" s="112"/>
      <c r="AF206" s="112"/>
      <c r="AG206" s="112"/>
      <c r="AH206" s="112"/>
      <c r="AI206" s="112"/>
      <c r="AJ206" s="112"/>
      <c r="AK206" s="112"/>
      <c r="AL206" s="112"/>
      <c r="AM206" s="112"/>
      <c r="AN206" s="112"/>
    </row>
    <row r="207" spans="1:40" x14ac:dyDescent="0.25">
      <c r="A207" t="s">
        <v>1057</v>
      </c>
      <c r="B207" s="86" t="s">
        <v>1058</v>
      </c>
      <c r="C207" t="str">
        <f t="shared" si="67"/>
        <v>Hobart1+1</v>
      </c>
      <c r="D207" s="46">
        <f>IF(+DropINTable!AB153=0,DropINTable!AC153,DropINTable!AB153)</f>
        <v>480.78255365127961</v>
      </c>
      <c r="E207" s="46">
        <f>IF(+DropINTable!AC153=0,DropINTable!AD153,DropINTable!AC153)</f>
        <v>480.78255365127961</v>
      </c>
      <c r="F207" s="46">
        <f>IF(+DropINTable!AD153=0,DropINTable!AE153,DropINTable!AD153)</f>
        <v>496.29453636056314</v>
      </c>
      <c r="G207" s="46">
        <f>IF(+DropINTable!AE153=0,DropINTable!AF153,DropINTable!AE153)</f>
        <v>522.43730238212811</v>
      </c>
      <c r="H207" s="46">
        <f>IF(+DropINTable!AF153=0,DropINTable!AG153,DropINTable!AF153)</f>
        <v>569.32919132972677</v>
      </c>
      <c r="I207" s="46">
        <f>IF(+DropINTable!AG153=0,DropINTable!AH153,DropINTable!AG153)</f>
        <v>631.69348392555571</v>
      </c>
      <c r="J207" s="46">
        <f>IF(+DropINTable!AH153=0,DropINTable!AI153,DropINTable!AH153)</f>
        <v>716.22038713445545</v>
      </c>
      <c r="K207" s="46">
        <f>IF(+DropINTable!AI153=0,DropINTable!AJ153,DropINTable!AI153)</f>
        <v>803.81819133250713</v>
      </c>
      <c r="L207" s="46">
        <f>IF(+DropINTable!AJ153=0,DropINTable!AK153,DropINTable!AJ153)</f>
        <v>885.16136638702017</v>
      </c>
      <c r="M207" s="46">
        <f>IF(+DropINTable!AK153=0,DropINTable!AL153,DropINTable!AK153)</f>
        <v>943.68978772172545</v>
      </c>
      <c r="N207" s="46">
        <f>IF(+DropINTable!AL153=0,DropINTable!AM153,DropINTable!AL153)</f>
        <v>999.11473295847702</v>
      </c>
      <c r="O207" s="46">
        <f>IF(+DropINTable!AM153=0,DropINTable!AN153,DropINTable!AM153)</f>
        <v>1127.7849192842136</v>
      </c>
      <c r="P207" s="46">
        <f>IF(+DropINTable!AN153=0,DropINTable!AO153,DropINTable!AN153)</f>
        <v>1312.6681666607258</v>
      </c>
      <c r="Q207" s="46">
        <f>IF(+DropINTable!AO153=0,DropINTable!AP153,DropINTable!AO153)</f>
        <v>1320.5766471793938</v>
      </c>
      <c r="R207" s="112"/>
      <c r="S207" s="112"/>
      <c r="T207" s="112"/>
      <c r="U207" s="112"/>
      <c r="V207" s="112"/>
      <c r="W207" s="112"/>
      <c r="X207" s="112"/>
      <c r="Y207" s="112"/>
      <c r="Z207" s="112"/>
      <c r="AA207" s="112"/>
      <c r="AB207" s="112"/>
      <c r="AC207" s="112"/>
      <c r="AD207" s="112"/>
      <c r="AE207" s="112"/>
      <c r="AF207" s="112"/>
      <c r="AG207" s="112"/>
      <c r="AH207" s="112"/>
      <c r="AI207" s="112"/>
      <c r="AJ207" s="112"/>
      <c r="AK207" s="112"/>
      <c r="AL207" s="112"/>
      <c r="AM207" s="112"/>
      <c r="AN207" s="112"/>
    </row>
    <row r="208" spans="1:40" x14ac:dyDescent="0.25">
      <c r="A208" t="s">
        <v>1059</v>
      </c>
      <c r="B208" s="86" t="s">
        <v>1060</v>
      </c>
      <c r="C208" t="str">
        <f t="shared" si="67"/>
        <v>Hobart1+2</v>
      </c>
      <c r="D208" s="46">
        <f>IF(+DropINTable!AB154=0,DropINTable!AC154,DropINTable!AB154)</f>
        <v>589.37916290007354</v>
      </c>
      <c r="E208" s="46">
        <f>IF(+DropINTable!AC154=0,DropINTable!AD154,DropINTable!AC154)</f>
        <v>589.37916290007354</v>
      </c>
      <c r="F208" s="46">
        <f>IF(+DropINTable!AD154=0,DropINTable!AE154,DropINTable!AD154)</f>
        <v>604.71062307417867</v>
      </c>
      <c r="G208" s="46">
        <f>IF(+DropINTable!AE154=0,DropINTable!AF154,DropINTable!AE154)</f>
        <v>630.54915167076751</v>
      </c>
      <c r="H208" s="46">
        <f>IF(+DropINTable!AF154=0,DropINTable!AG154,DropINTable!AF154)</f>
        <v>676.89532790540216</v>
      </c>
      <c r="I208" s="46">
        <f>IF(+DropINTable!AG154=0,DropINTable!AH154,DropINTable!AG154)</f>
        <v>738.53385087285938</v>
      </c>
      <c r="J208" s="46">
        <f>IF(+DropINTable!AH154=0,DropINTable!AI154,DropINTable!AH154)</f>
        <v>822.07706243101995</v>
      </c>
      <c r="K208" s="46">
        <f>IF(+DropINTable!AI154=0,DropINTable!AJ154,DropINTable!AI154)</f>
        <v>908.65543737191661</v>
      </c>
      <c r="L208" s="46">
        <f>IF(+DropINTable!AJ154=0,DropINTable!AK154,DropINTable!AJ154)</f>
        <v>989.05197042398197</v>
      </c>
      <c r="M208" s="46">
        <f>IF(+DropINTable!AK154=0,DropINTable!AL154,DropINTable!AK154)</f>
        <v>1046.8992572710331</v>
      </c>
      <c r="N208" s="46">
        <f>IF(+DropINTable!AL154=0,DropINTable!AM154,DropINTable!AL154)</f>
        <v>1101.6791853580289</v>
      </c>
      <c r="O208" s="46">
        <f>IF(+DropINTable!AM154=0,DropINTable!AN154,DropINTable!AM154)</f>
        <v>1228.8519615341152</v>
      </c>
      <c r="P208" s="46">
        <f>IF(+DropINTable!AN154=0,DropINTable!AO154,DropINTable!AN154)</f>
        <v>1411.5836059083788</v>
      </c>
      <c r="Q208" s="46">
        <f>IF(+DropINTable!AO154=0,DropINTable!AP154,DropINTable!AO154)</f>
        <v>1419.4000506827372</v>
      </c>
      <c r="R208" s="112"/>
      <c r="S208" s="112"/>
      <c r="T208" s="112"/>
      <c r="U208" s="112"/>
      <c r="V208" s="112"/>
      <c r="W208" s="112"/>
      <c r="X208" s="112"/>
      <c r="Y208" s="112"/>
      <c r="Z208" s="112"/>
      <c r="AA208" s="112"/>
      <c r="AB208" s="112"/>
      <c r="AC208" s="112"/>
      <c r="AD208" s="112"/>
      <c r="AE208" s="112"/>
      <c r="AF208" s="112"/>
      <c r="AG208" s="112"/>
      <c r="AH208" s="112"/>
      <c r="AI208" s="112"/>
      <c r="AJ208" s="112"/>
      <c r="AK208" s="112"/>
      <c r="AL208" s="112"/>
      <c r="AM208" s="112"/>
      <c r="AN208" s="112"/>
    </row>
    <row r="209" spans="1:40" x14ac:dyDescent="0.25">
      <c r="A209" t="s">
        <v>1061</v>
      </c>
      <c r="B209" s="86" t="s">
        <v>1062</v>
      </c>
      <c r="C209" t="str">
        <f t="shared" si="67"/>
        <v>Hobart1+3</v>
      </c>
      <c r="D209" s="46">
        <f t="shared" ref="D209" si="71">+E209</f>
        <v>713.1267097877942</v>
      </c>
      <c r="E209" s="46">
        <f>IF(+DropINTable!AC155=0,DropINTable!AD155,DropINTable!AC155)</f>
        <v>713.1267097877942</v>
      </c>
      <c r="F209" s="46">
        <f>IF(+DropINTable!AD155=0,DropINTable!AE155,DropINTable!AD155)</f>
        <v>713.1267097877942</v>
      </c>
      <c r="G209" s="46">
        <f>IF(+DropINTable!AE155=0,DropINTable!AF155,DropINTable!AE155)</f>
        <v>738.66100095940692</v>
      </c>
      <c r="H209" s="46">
        <f>IF(+DropINTable!AF155=0,DropINTable!AG155,DropINTable!AF155)</f>
        <v>784.46146448107754</v>
      </c>
      <c r="I209" s="46">
        <f>IF(+DropINTable!AG155=0,DropINTable!AH155,DropINTable!AG155)</f>
        <v>845.37421782016304</v>
      </c>
      <c r="J209" s="46">
        <f>IF(+DropINTable!AH155=0,DropINTable!AI155,DropINTable!AH155)</f>
        <v>927.93373772758446</v>
      </c>
      <c r="K209" s="46">
        <f>IF(+DropINTable!AI155=0,DropINTable!AJ155,DropINTable!AI155)</f>
        <v>1013.4926834113261</v>
      </c>
      <c r="L209" s="46">
        <f>IF(+DropINTable!AJ155=0,DropINTable!AK155,DropINTable!AJ155)</f>
        <v>1092.9425744609439</v>
      </c>
      <c r="M209" s="46">
        <f>IF(+DropINTable!AK155=0,DropINTable!AL155,DropINTable!AK155)</f>
        <v>1150.1087268203407</v>
      </c>
      <c r="N209" s="46">
        <f>IF(+DropINTable!AL155=0,DropINTable!AM155,DropINTable!AL155)</f>
        <v>1204.2436377575809</v>
      </c>
      <c r="O209" s="46">
        <f>IF(+DropINTable!AM155=0,DropINTable!AN155,DropINTable!AM155)</f>
        <v>1329.9190037840167</v>
      </c>
      <c r="P209" s="46">
        <f>IF(+DropINTable!AN155=0,DropINTable!AO155,DropINTable!AN155)</f>
        <v>1510.4990451560318</v>
      </c>
      <c r="Q209" s="46">
        <f>IF(+DropINTable!AO155=0,DropINTable!AP155,DropINTable!AO155)</f>
        <v>1518.2234541860805</v>
      </c>
      <c r="R209" s="112"/>
      <c r="S209" s="112"/>
      <c r="T209" s="112"/>
      <c r="U209" s="112"/>
      <c r="V209" s="112"/>
      <c r="W209" s="112"/>
      <c r="X209" s="112"/>
      <c r="Y209" s="112"/>
      <c r="Z209" s="112"/>
      <c r="AA209" s="112"/>
      <c r="AB209" s="112"/>
      <c r="AC209" s="112"/>
      <c r="AD209" s="112"/>
      <c r="AE209" s="112"/>
      <c r="AF209" s="112"/>
      <c r="AG209" s="112"/>
      <c r="AH209" s="112"/>
      <c r="AI209" s="112"/>
      <c r="AJ209" s="112"/>
      <c r="AK209" s="112"/>
      <c r="AL209" s="112"/>
      <c r="AM209" s="112"/>
      <c r="AN209" s="112"/>
    </row>
    <row r="210" spans="1:40" x14ac:dyDescent="0.25">
      <c r="B210" s="86" t="s">
        <v>1063</v>
      </c>
      <c r="C210" t="str">
        <f t="shared" ref="C210:C212" si="72">+CONCATENATE(A$197,B210)</f>
        <v>Hobart1+4</v>
      </c>
      <c r="D210" s="46">
        <f>+D209+Per_child_accounting!AC$108</f>
        <v>828.25305644020136</v>
      </c>
      <c r="E210" s="46">
        <f>+E209+Per_child_accounting!AC$108</f>
        <v>828.25305644020136</v>
      </c>
      <c r="F210" s="46">
        <f>+F209+Per_child_accounting!AD$108</f>
        <v>828.48652786456796</v>
      </c>
      <c r="G210" s="46">
        <f>+G209+Per_child_accounting!AE$108</f>
        <v>854.41429621625105</v>
      </c>
      <c r="H210" s="46">
        <f>+H209+Per_child_accounting!AF$108</f>
        <v>900.92053439190283</v>
      </c>
      <c r="I210" s="46">
        <f>+I209+Per_child_accounting!AG$108</f>
        <v>962.77193486530962</v>
      </c>
      <c r="J210" s="46">
        <f>+J209+Per_child_accounting!AH$108</f>
        <v>1046.6036756205835</v>
      </c>
      <c r="K210" s="46">
        <f>+K209+Per_child_accounting!AI$108</f>
        <v>1133.4810598840922</v>
      </c>
      <c r="L210" s="46">
        <f>+L209+Per_child_accounting!AJ$108</f>
        <v>1214.1552527064619</v>
      </c>
      <c r="M210" s="46">
        <f>+M209+Per_child_accounting!AK$108</f>
        <v>1272.2023231135918</v>
      </c>
      <c r="N210" s="46">
        <f>+N209+Per_child_accounting!AL$108</f>
        <v>1327.1714383964286</v>
      </c>
      <c r="O210" s="46">
        <f>+O209+Per_child_accounting!AM$108</f>
        <v>1454.783429799289</v>
      </c>
      <c r="P210" s="46">
        <f>+P209+Per_child_accounting!AN$108</f>
        <v>1638.1461606094795</v>
      </c>
      <c r="Q210" s="46">
        <f>+Q209+Per_child_accounting!AO$108</f>
        <v>1645.9896011197413</v>
      </c>
      <c r="R210" s="112"/>
      <c r="S210" s="112"/>
      <c r="T210" s="112"/>
      <c r="U210" s="112"/>
      <c r="V210" s="112"/>
      <c r="W210" s="112"/>
      <c r="X210" s="112"/>
      <c r="Y210" s="112"/>
      <c r="Z210" s="112"/>
      <c r="AA210" s="112"/>
      <c r="AB210" s="112"/>
      <c r="AC210" s="112"/>
      <c r="AD210" s="112"/>
      <c r="AE210" s="112"/>
      <c r="AF210" s="112"/>
      <c r="AG210" s="112"/>
      <c r="AH210" s="112"/>
      <c r="AI210" s="112"/>
      <c r="AJ210" s="112"/>
      <c r="AK210" s="112"/>
      <c r="AL210" s="112"/>
      <c r="AM210" s="112"/>
      <c r="AN210" s="112"/>
    </row>
    <row r="211" spans="1:40" x14ac:dyDescent="0.25">
      <c r="B211" s="86" t="s">
        <v>1064</v>
      </c>
      <c r="C211" t="str">
        <f t="shared" si="72"/>
        <v>Hobart1+5</v>
      </c>
      <c r="D211" s="46">
        <f>+D210+Per_child_accounting!AC$108</f>
        <v>943.37940309260853</v>
      </c>
      <c r="E211" s="46">
        <f>+E210+Per_child_accounting!AC$108</f>
        <v>943.37940309260853</v>
      </c>
      <c r="F211" s="46">
        <f>+F210+Per_child_accounting!AD$108</f>
        <v>943.84634594134172</v>
      </c>
      <c r="G211" s="46">
        <f>+G210+Per_child_accounting!AE$108</f>
        <v>970.16759147309517</v>
      </c>
      <c r="H211" s="46">
        <f>+H210+Per_child_accounting!AF$108</f>
        <v>1017.3796043027281</v>
      </c>
      <c r="I211" s="46">
        <f>+I210+Per_child_accounting!AG$108</f>
        <v>1080.1696519104562</v>
      </c>
      <c r="J211" s="46">
        <f>+J210+Per_child_accounting!AH$108</f>
        <v>1165.2736135135824</v>
      </c>
      <c r="K211" s="46">
        <f>+K210+Per_child_accounting!AI$108</f>
        <v>1253.4694363568583</v>
      </c>
      <c r="L211" s="46">
        <f>+L210+Per_child_accounting!AJ$108</f>
        <v>1335.3679309519798</v>
      </c>
      <c r="M211" s="46">
        <f>+M210+Per_child_accounting!AK$108</f>
        <v>1394.2959194068426</v>
      </c>
      <c r="N211" s="46">
        <f>+N210+Per_child_accounting!AL$108</f>
        <v>1450.0992390352762</v>
      </c>
      <c r="O211" s="46">
        <f>+O210+Per_child_accounting!AM$108</f>
        <v>1579.6478558145614</v>
      </c>
      <c r="P211" s="46">
        <f>+P210+Per_child_accounting!AN$108</f>
        <v>1765.7932760629271</v>
      </c>
      <c r="Q211" s="46">
        <f>+Q210+Per_child_accounting!AO$108</f>
        <v>1773.7557480534022</v>
      </c>
      <c r="R211" s="112"/>
      <c r="S211" s="112"/>
      <c r="T211" s="112"/>
      <c r="U211" s="112"/>
      <c r="V211" s="112"/>
      <c r="W211" s="112"/>
      <c r="X211" s="112"/>
      <c r="Y211" s="112"/>
      <c r="Z211" s="112"/>
      <c r="AA211" s="112"/>
      <c r="AB211" s="112"/>
      <c r="AC211" s="112"/>
      <c r="AD211" s="112"/>
      <c r="AE211" s="112"/>
      <c r="AF211" s="112"/>
      <c r="AG211" s="112"/>
      <c r="AH211" s="112"/>
      <c r="AI211" s="112"/>
      <c r="AJ211" s="112"/>
      <c r="AK211" s="112"/>
      <c r="AL211" s="112"/>
      <c r="AM211" s="112"/>
      <c r="AN211" s="112"/>
    </row>
    <row r="212" spans="1:40" x14ac:dyDescent="0.25">
      <c r="B212" s="86" t="s">
        <v>1065</v>
      </c>
      <c r="C212" t="str">
        <f t="shared" si="72"/>
        <v>Hobart1+6</v>
      </c>
      <c r="D212" s="46">
        <f>+D211+Per_child_accounting!AC$108</f>
        <v>1058.5057497450157</v>
      </c>
      <c r="E212" s="46">
        <f>+E211+Per_child_accounting!AC$108</f>
        <v>1058.5057497450157</v>
      </c>
      <c r="F212" s="46">
        <f>+F211+Per_child_accounting!AD$108</f>
        <v>1059.2061640181155</v>
      </c>
      <c r="G212" s="46">
        <f>+G211+Per_child_accounting!AE$108</f>
        <v>1085.9208867299394</v>
      </c>
      <c r="H212" s="46">
        <f>+H211+Per_child_accounting!AF$108</f>
        <v>1133.8386742135535</v>
      </c>
      <c r="I212" s="46">
        <f>+I211+Per_child_accounting!AG$108</f>
        <v>1197.5673689556029</v>
      </c>
      <c r="J212" s="46">
        <f>+J211+Per_child_accounting!AH$108</f>
        <v>1283.9435514065813</v>
      </c>
      <c r="K212" s="46">
        <f>+K211+Per_child_accounting!AI$108</f>
        <v>1373.4578128296243</v>
      </c>
      <c r="L212" s="46">
        <f>+L211+Per_child_accounting!AJ$108</f>
        <v>1456.5806091974978</v>
      </c>
      <c r="M212" s="46">
        <f>+M211+Per_child_accounting!AK$108</f>
        <v>1516.3895157000934</v>
      </c>
      <c r="N212" s="46">
        <f>+N211+Per_child_accounting!AL$108</f>
        <v>1573.0270396741239</v>
      </c>
      <c r="O212" s="46">
        <f>+O211+Per_child_accounting!AM$108</f>
        <v>1704.5122818298337</v>
      </c>
      <c r="P212" s="46">
        <f>+P211+Per_child_accounting!AN$108</f>
        <v>1893.4403915163748</v>
      </c>
      <c r="Q212" s="46">
        <f>+Q211+Per_child_accounting!AO$108</f>
        <v>1901.521894987063</v>
      </c>
      <c r="R212" s="112"/>
      <c r="S212" s="112"/>
      <c r="T212" s="112"/>
      <c r="U212" s="112"/>
      <c r="V212" s="112"/>
      <c r="W212" s="112"/>
      <c r="X212" s="112"/>
      <c r="Y212" s="112"/>
      <c r="Z212" s="112"/>
      <c r="AA212" s="112"/>
      <c r="AB212" s="112"/>
      <c r="AC212" s="112"/>
      <c r="AD212" s="112"/>
      <c r="AE212" s="112"/>
      <c r="AF212" s="112"/>
      <c r="AG212" s="112"/>
      <c r="AH212" s="112"/>
      <c r="AI212" s="112"/>
      <c r="AJ212" s="112"/>
      <c r="AK212" s="112"/>
      <c r="AL212" s="112"/>
      <c r="AM212" s="112"/>
      <c r="AN212" s="112"/>
    </row>
    <row r="213" spans="1:40" x14ac:dyDescent="0.25">
      <c r="D213" s="46"/>
      <c r="E213" s="46"/>
      <c r="F213" s="46"/>
      <c r="G213" s="46"/>
      <c r="H213" s="46"/>
      <c r="I213" s="46"/>
      <c r="J213" s="46"/>
      <c r="K213" s="46"/>
      <c r="L213" s="46"/>
      <c r="M213" s="46"/>
      <c r="N213" s="46"/>
      <c r="O213" s="46"/>
      <c r="P213" s="46"/>
      <c r="Q213" s="46"/>
      <c r="R213" s="46"/>
      <c r="S213" s="112"/>
      <c r="T213" s="112"/>
      <c r="U213" s="112"/>
      <c r="V213" s="112"/>
      <c r="W213" s="112"/>
      <c r="X213" s="112"/>
      <c r="Y213" s="112"/>
      <c r="Z213" s="112"/>
      <c r="AA213" s="112"/>
      <c r="AB213" s="112"/>
      <c r="AC213" s="112"/>
      <c r="AD213" s="112"/>
      <c r="AE213" s="112"/>
      <c r="AF213" s="112"/>
      <c r="AG213" s="112"/>
      <c r="AH213" s="112"/>
      <c r="AI213" s="112"/>
      <c r="AJ213" s="112"/>
      <c r="AK213" s="112"/>
      <c r="AL213" s="112"/>
      <c r="AM213" s="112"/>
      <c r="AN213" s="112"/>
    </row>
    <row r="214" spans="1:40" ht="28.5" x14ac:dyDescent="0.65">
      <c r="A214" s="365" t="s">
        <v>241</v>
      </c>
      <c r="B214" s="365"/>
      <c r="C214" s="365"/>
      <c r="D214" s="46"/>
      <c r="E214" s="46"/>
      <c r="F214" s="46"/>
      <c r="G214" s="46"/>
      <c r="H214" s="46"/>
      <c r="I214" s="46"/>
      <c r="J214" s="46"/>
      <c r="K214" s="46"/>
      <c r="L214" s="46"/>
      <c r="M214" s="46"/>
      <c r="N214" s="46"/>
      <c r="O214" s="46"/>
      <c r="P214" s="46"/>
      <c r="Q214" s="46"/>
      <c r="R214" s="46"/>
      <c r="S214" s="112"/>
      <c r="T214" s="112"/>
      <c r="U214" s="112"/>
      <c r="V214" s="112"/>
      <c r="W214" s="112"/>
      <c r="X214" s="112"/>
      <c r="Y214" s="112"/>
      <c r="Z214" s="112"/>
      <c r="AA214" s="112"/>
      <c r="AB214" s="112"/>
      <c r="AC214" s="112"/>
      <c r="AD214" s="112"/>
      <c r="AE214" s="112"/>
      <c r="AF214" s="112"/>
      <c r="AG214" s="112"/>
      <c r="AH214" s="112"/>
      <c r="AI214" s="112"/>
      <c r="AJ214" s="112"/>
      <c r="AK214" s="112"/>
      <c r="AL214" s="112"/>
      <c r="AM214" s="112"/>
      <c r="AN214" s="112"/>
    </row>
    <row r="215" spans="1:40" x14ac:dyDescent="0.25">
      <c r="A215" t="s">
        <v>1044</v>
      </c>
      <c r="B215" s="86" t="s">
        <v>1045</v>
      </c>
      <c r="C215" t="str">
        <f>+CONCATENATE(A$214,B215)</f>
        <v>Balance of TAS2+0</v>
      </c>
      <c r="D215" s="46">
        <f>IF(+DropINTable!AB159=0,DropINTable!AC159,DropINTable!AB159)</f>
        <v>634.82782072201053</v>
      </c>
      <c r="E215" s="46">
        <f>IF(+DropINTable!AC159=0,DropINTable!AD159,DropINTable!AC159)</f>
        <v>634.82782072201053</v>
      </c>
      <c r="F215" s="46">
        <f>IF(+DropINTable!AD159=0,DropINTable!AE159,DropINTable!AD159)</f>
        <v>650.13325899567553</v>
      </c>
      <c r="G215" s="46">
        <f>IF(+DropINTable!AE159=0,DropINTable!AF159,DropINTable!AE159)</f>
        <v>675.92792751516458</v>
      </c>
      <c r="H215" s="46">
        <f>IF(+DropINTable!AF159=0,DropINTable!AG159,DropINTable!AF159)</f>
        <v>722.19544112559618</v>
      </c>
      <c r="I215" s="46">
        <f>IF(+DropINTable!AG159=0,DropINTable!AH159,DropINTable!AG159)</f>
        <v>783.72934277193917</v>
      </c>
      <c r="J215" s="46">
        <f>IF(+DropINTable!AH159=0,DropINTable!AI159,DropINTable!AH159)</f>
        <v>867.13075229404888</v>
      </c>
      <c r="K215" s="46">
        <f>IF(+DropINTable!AI159=0,DropINTable!AJ159,DropINTable!AI159)</f>
        <v>953.56217643918069</v>
      </c>
      <c r="L215" s="46">
        <f>IF(+DropINTable!AJ159=0,DropINTable!AK159,DropINTable!AJ159)</f>
        <v>1033.8222506753402</v>
      </c>
      <c r="M215" s="46">
        <f>IF(+DropINTable!AK159=0,DropINTable!AL159,DropINTable!AK159)</f>
        <v>1091.5713523605475</v>
      </c>
      <c r="N215" s="46">
        <f>IF(+DropINTable!AL159=0,DropINTable!AM159,DropINTable!AL159)</f>
        <v>1146.2583035005187</v>
      </c>
      <c r="O215" s="46">
        <f>IF(+DropINTable!AM159=0,DropINTable!AN159,DropINTable!AM159)</f>
        <v>1273.2152202331156</v>
      </c>
      <c r="P215" s="46">
        <f>IF(+DropINTable!AN159=0,DropINTable!AO159,DropINTable!AN159)</f>
        <v>1455.636710908105</v>
      </c>
      <c r="Q215" s="46">
        <f>IF(+DropINTable!AO159=0,DropINTable!AP159,DropINTable!AO159)</f>
        <v>1463.4398877254494</v>
      </c>
      <c r="R215" s="112"/>
      <c r="S215" s="112"/>
      <c r="T215" s="112"/>
      <c r="U215" s="112"/>
      <c r="V215" s="112"/>
      <c r="W215" s="112"/>
      <c r="X215" s="112"/>
      <c r="Y215" s="112"/>
      <c r="Z215" s="112"/>
      <c r="AA215" s="112"/>
      <c r="AB215" s="112"/>
      <c r="AC215" s="112"/>
      <c r="AD215" s="112"/>
      <c r="AE215" s="112"/>
      <c r="AF215" s="112"/>
      <c r="AG215" s="112"/>
      <c r="AH215" s="112"/>
      <c r="AI215" s="112"/>
      <c r="AJ215" s="112"/>
      <c r="AK215" s="112"/>
      <c r="AL215" s="112"/>
      <c r="AM215" s="112"/>
      <c r="AN215" s="112"/>
    </row>
    <row r="216" spans="1:40" x14ac:dyDescent="0.25">
      <c r="A216" t="s">
        <v>1046</v>
      </c>
      <c r="B216" s="86" t="s">
        <v>1047</v>
      </c>
      <c r="C216" t="str">
        <f t="shared" ref="C216:C226" si="73">+CONCATENATE(A$214,B216)</f>
        <v>Balance of TAS2+1</v>
      </c>
      <c r="D216" s="46">
        <f t="shared" ref="D216:D217" si="74">+E216</f>
        <v>741.36460883830568</v>
      </c>
      <c r="E216" s="46">
        <f>IF(+DropINTable!AC160=0,DropINTable!AD160,DropINTable!AC160)</f>
        <v>741.36460883830568</v>
      </c>
      <c r="F216" s="46">
        <f>IF(+DropINTable!AD160=0,DropINTable!AE160,DropINTable!AD160)</f>
        <v>741.36460883830568</v>
      </c>
      <c r="G216" s="46">
        <f>IF(+DropINTable!AE160=0,DropINTable!AF160,DropINTable!AE160)</f>
        <v>767.31992647311733</v>
      </c>
      <c r="H216" s="46">
        <f>IF(+DropINTable!AF160=0,DropINTable!AG160,DropINTable!AF160)</f>
        <v>813.87558993278367</v>
      </c>
      <c r="I216" s="46">
        <f>IF(+DropINTable!AG160=0,DropINTable!AH160,DropINTable!AG160)</f>
        <v>875.79272105139626</v>
      </c>
      <c r="J216" s="46">
        <f>IF(+DropINTable!AH160=0,DropINTable!AI160,DropINTable!AH160)</f>
        <v>959.71355021082252</v>
      </c>
      <c r="K216" s="46">
        <f>IF(+DropINTable!AI160=0,DropINTable!AJ160,DropINTable!AI160)</f>
        <v>1046.6832621174526</v>
      </c>
      <c r="L216" s="46">
        <f>IF(+DropINTable!AJ160=0,DropINTable!AK160,DropINTable!AJ160)</f>
        <v>1127.4431926141717</v>
      </c>
      <c r="M216" s="46">
        <f>IF(+DropINTable!AK160=0,DropINTable!AL160,DropINTable!AK160)</f>
        <v>1185.5519508866705</v>
      </c>
      <c r="N216" s="46">
        <f>IF(+DropINTable!AL160=0,DropINTable!AM160,DropINTable!AL160)</f>
        <v>1240.5794886826202</v>
      </c>
      <c r="O216" s="46">
        <f>IF(+DropINTable!AM160=0,DropINTable!AN160,DropINTable!AM160)</f>
        <v>1368.3270863712257</v>
      </c>
      <c r="P216" s="46">
        <f>IF(+DropINTable!AN160=0,DropINTable!AO160,DropINTable!AN160)</f>
        <v>1551.8846851572034</v>
      </c>
      <c r="Q216" s="46">
        <f>IF(+DropINTable!AO160=0,DropINTable!AP160,DropINTable!AO160)</f>
        <v>1559.7364606102078</v>
      </c>
      <c r="R216" s="112"/>
      <c r="S216" s="112"/>
      <c r="T216" s="112"/>
      <c r="U216" s="112"/>
      <c r="V216" s="112"/>
      <c r="W216" s="112"/>
      <c r="X216" s="112"/>
      <c r="Y216" s="112"/>
      <c r="Z216" s="112"/>
      <c r="AA216" s="112"/>
      <c r="AB216" s="112"/>
      <c r="AC216" s="112"/>
      <c r="AD216" s="112"/>
      <c r="AE216" s="112"/>
      <c r="AF216" s="112"/>
      <c r="AG216" s="112"/>
      <c r="AH216" s="112"/>
      <c r="AI216" s="112"/>
      <c r="AJ216" s="112"/>
      <c r="AK216" s="112"/>
      <c r="AL216" s="112"/>
      <c r="AM216" s="112"/>
      <c r="AN216" s="112"/>
    </row>
    <row r="217" spans="1:40" x14ac:dyDescent="0.25">
      <c r="A217" t="s">
        <v>1048</v>
      </c>
      <c r="B217" s="86" t="s">
        <v>1049</v>
      </c>
      <c r="C217" t="str">
        <f t="shared" si="73"/>
        <v>Balance of TAS2+2</v>
      </c>
      <c r="D217" s="46">
        <f t="shared" si="74"/>
        <v>820.503615148721</v>
      </c>
      <c r="E217" s="46">
        <f>IF(+DropINTable!AC161=0,DropINTable!AD161,DropINTable!AC161)</f>
        <v>820.503615148721</v>
      </c>
      <c r="F217" s="46">
        <f>IF(+DropINTable!AD161=0,DropINTable!AE161,DropINTable!AD161)</f>
        <v>820.503615148721</v>
      </c>
      <c r="G217" s="46">
        <f>IF(+DropINTable!AE161=0,DropINTable!AF161,DropINTable!AE161)</f>
        <v>846.30393132887139</v>
      </c>
      <c r="H217" s="46">
        <f>IF(+DropINTable!AF161=0,DropINTable!AG161,DropINTable!AF161)</f>
        <v>892.58157107695092</v>
      </c>
      <c r="I217" s="46">
        <f>IF(+DropINTable!AG161=0,DropINTable!AH161,DropINTable!AG161)</f>
        <v>954.12894096585251</v>
      </c>
      <c r="J217" s="46">
        <f>IF(+DropINTable!AH161=0,DropINTable!AI161,DropINTable!AH161)</f>
        <v>1037.5486052961621</v>
      </c>
      <c r="K217" s="46">
        <f>IF(+DropINTable!AI161=0,DropINTable!AJ161,DropINTable!AI161)</f>
        <v>1123.9989508464553</v>
      </c>
      <c r="L217" s="46">
        <f>IF(+DropINTable!AJ161=0,DropINTable!AK161,DropINTable!AJ161)</f>
        <v>1204.2765934070483</v>
      </c>
      <c r="M217" s="46">
        <f>IF(+DropINTable!AK161=0,DropINTable!AL161,DropINTable!AK161)</f>
        <v>1262.0383334564206</v>
      </c>
      <c r="N217" s="46">
        <f>IF(+DropINTable!AL161=0,DropINTable!AM161,DropINTable!AL161)</f>
        <v>1316.7372542952298</v>
      </c>
      <c r="O217" s="46">
        <f>IF(+DropINTable!AM161=0,DropINTable!AN161,DropINTable!AM161)</f>
        <v>1443.721961320108</v>
      </c>
      <c r="P217" s="46">
        <f>IF(+DropINTable!AN161=0,DropINTable!AO161,DropINTable!AN161)</f>
        <v>1626.1833830533003</v>
      </c>
      <c r="Q217" s="46">
        <f>IF(+DropINTable!AO161=0,DropINTable!AP161,DropINTable!AO161)</f>
        <v>1633.9882686118297</v>
      </c>
      <c r="R217" s="112"/>
      <c r="S217" s="112"/>
      <c r="T217" s="112"/>
      <c r="U217" s="112"/>
      <c r="V217" s="112"/>
      <c r="W217" s="112"/>
      <c r="X217" s="112"/>
      <c r="Y217" s="112"/>
      <c r="Z217" s="112"/>
      <c r="AA217" s="112"/>
      <c r="AB217" s="112"/>
      <c r="AC217" s="112"/>
      <c r="AD217" s="112"/>
      <c r="AE217" s="112"/>
      <c r="AF217" s="112"/>
      <c r="AG217" s="112"/>
      <c r="AH217" s="112"/>
      <c r="AI217" s="112"/>
      <c r="AJ217" s="112"/>
      <c r="AK217" s="112"/>
      <c r="AL217" s="112"/>
      <c r="AM217" s="112"/>
      <c r="AN217" s="112"/>
    </row>
    <row r="218" spans="1:40" x14ac:dyDescent="0.25">
      <c r="A218" t="s">
        <v>1050</v>
      </c>
      <c r="B218" s="86" t="s">
        <v>1051</v>
      </c>
      <c r="C218" t="str">
        <f t="shared" si="73"/>
        <v>Balance of TAS2+3</v>
      </c>
      <c r="D218" s="46">
        <f t="shared" ref="D218" si="75">+F218</f>
        <v>923.25452776424197</v>
      </c>
      <c r="E218" s="46">
        <f>+F218</f>
        <v>923.25452776424197</v>
      </c>
      <c r="F218" s="46">
        <f>IF(+DropINTable!AD162=0,DropINTable!AE162,DropINTable!AD162)</f>
        <v>923.25452776424197</v>
      </c>
      <c r="G218" s="46">
        <f>IF(+DropINTable!AE162=0,DropINTable!AF162,DropINTable!AE162)</f>
        <v>923.25452776424197</v>
      </c>
      <c r="H218" s="46">
        <f>IF(+DropINTable!AF162=0,DropINTable!AG162,DropINTable!AF162)</f>
        <v>969.49811250963023</v>
      </c>
      <c r="I218" s="46">
        <f>IF(+DropINTable!AG162=0,DropINTable!AH162,DropINTable!AG162)</f>
        <v>1031.0001921004398</v>
      </c>
      <c r="J218" s="46">
        <f>IF(+DropINTable!AH162=0,DropINTable!AI162,DropINTable!AH162)</f>
        <v>1114.3584700622866</v>
      </c>
      <c r="K218" s="46">
        <f>IF(+DropINTable!AI162=0,DropINTable!AJ162,DropINTable!AI162)</f>
        <v>1200.7451956072096</v>
      </c>
      <c r="L218" s="46">
        <f>IF(+DropINTable!AJ162=0,DropINTable!AK162,DropINTable!AJ162)</f>
        <v>1280.9637621369795</v>
      </c>
      <c r="M218" s="46">
        <f>IF(+DropINTable!AK162=0,DropINTable!AL162,DropINTable!AK162)</f>
        <v>1338.6830003716309</v>
      </c>
      <c r="N218" s="46">
        <f>IF(+DropINTable!AL162=0,DropINTable!AM162,DropINTable!AL162)</f>
        <v>1393.3416699807447</v>
      </c>
      <c r="O218" s="46">
        <f>IF(+DropINTable!AM162=0,DropINTable!AN162,DropINTable!AM162)</f>
        <v>1520.2329308024437</v>
      </c>
      <c r="P218" s="46">
        <f>IF(+DropINTable!AN162=0,DropINTable!AO162,DropINTable!AN162)</f>
        <v>1702.5600789293414</v>
      </c>
      <c r="Q218" s="46">
        <f>IF(+DropINTable!AO162=0,DropINTable!AP162,DropINTable!AO162)</f>
        <v>1710.3592226414166</v>
      </c>
      <c r="R218" s="112"/>
      <c r="S218" s="112"/>
      <c r="T218" s="112"/>
      <c r="U218" s="112"/>
      <c r="V218" s="112"/>
      <c r="W218" s="112"/>
      <c r="X218" s="112"/>
      <c r="Y218" s="112"/>
      <c r="Z218" s="112"/>
      <c r="AA218" s="112"/>
      <c r="AB218" s="112"/>
      <c r="AC218" s="112"/>
      <c r="AD218" s="112"/>
      <c r="AE218" s="112"/>
      <c r="AF218" s="112"/>
      <c r="AG218" s="112"/>
      <c r="AH218" s="112"/>
      <c r="AI218" s="112"/>
      <c r="AJ218" s="112"/>
      <c r="AK218" s="112"/>
      <c r="AL218" s="112"/>
      <c r="AM218" s="112"/>
      <c r="AN218" s="112"/>
    </row>
    <row r="219" spans="1:40" x14ac:dyDescent="0.25">
      <c r="B219" s="86" t="s">
        <v>1052</v>
      </c>
      <c r="C219" t="str">
        <f t="shared" ref="C219:C221" si="76">+CONCATENATE(A$214,B219)</f>
        <v>Balance of TAS2+4</v>
      </c>
      <c r="D219" s="46">
        <f>+D218+Per_child_accounting!$AD$113</f>
        <v>1014.4858776068721</v>
      </c>
      <c r="E219" s="46">
        <f>+E218+Per_child_accounting!$AD$113</f>
        <v>1014.4858776068721</v>
      </c>
      <c r="F219" s="46">
        <f>+F218+Per_child_accounting!AD$113</f>
        <v>1014.4858776068721</v>
      </c>
      <c r="G219" s="46">
        <f>+G218+Per_child_accounting!AE$113</f>
        <v>1014.6465267221947</v>
      </c>
      <c r="H219" s="46">
        <f>+H218+Per_child_accounting!AF$113</f>
        <v>1061.1782613168177</v>
      </c>
      <c r="I219" s="46">
        <f>+I218+Per_child_accounting!AG$113</f>
        <v>1123.0635703798969</v>
      </c>
      <c r="J219" s="46">
        <f>+J218+Per_child_accounting!AH$113</f>
        <v>1206.9412679790603</v>
      </c>
      <c r="K219" s="46">
        <f>+K218+Per_child_accounting!AI$113</f>
        <v>1293.8662812854814</v>
      </c>
      <c r="L219" s="46">
        <f>+L218+Per_child_accounting!AJ$113</f>
        <v>1374.584704075811</v>
      </c>
      <c r="M219" s="46">
        <f>+M218+Per_child_accounting!AK$113</f>
        <v>1432.6635988977539</v>
      </c>
      <c r="N219" s="46">
        <f>+N218+Per_child_accounting!AL$113</f>
        <v>1487.6628551628462</v>
      </c>
      <c r="O219" s="46">
        <f>+O218+Per_child_accounting!AM$113</f>
        <v>1615.3447969405538</v>
      </c>
      <c r="P219" s="46">
        <f>+P218+Per_child_accounting!AN$113</f>
        <v>1798.8080531784399</v>
      </c>
      <c r="Q219" s="46">
        <f>+Q218+Per_child_accounting!AO$113</f>
        <v>1806.6557955261751</v>
      </c>
      <c r="R219" s="112"/>
      <c r="S219" s="112"/>
      <c r="T219" s="112"/>
      <c r="U219" s="112"/>
      <c r="V219" s="112"/>
      <c r="W219" s="112"/>
      <c r="X219" s="112"/>
      <c r="Y219" s="112"/>
      <c r="Z219" s="112"/>
      <c r="AA219" s="112"/>
      <c r="AB219" s="112"/>
      <c r="AC219" s="112"/>
      <c r="AD219" s="112"/>
      <c r="AE219" s="112"/>
      <c r="AF219" s="112"/>
      <c r="AG219" s="112"/>
      <c r="AH219" s="112"/>
      <c r="AI219" s="112"/>
      <c r="AJ219" s="112"/>
      <c r="AK219" s="112"/>
      <c r="AL219" s="112"/>
      <c r="AM219" s="112"/>
      <c r="AN219" s="112"/>
    </row>
    <row r="220" spans="1:40" x14ac:dyDescent="0.25">
      <c r="B220" s="86" t="s">
        <v>1053</v>
      </c>
      <c r="C220" t="str">
        <f t="shared" si="76"/>
        <v>Balance of TAS2+5</v>
      </c>
      <c r="D220" s="46">
        <f>+D219+Per_child_accounting!$AD$113</f>
        <v>1105.7172274495024</v>
      </c>
      <c r="E220" s="46">
        <f>+E219+Per_child_accounting!$AD$113</f>
        <v>1105.7172274495024</v>
      </c>
      <c r="F220" s="46">
        <f>+F219+Per_child_accounting!$AD$113</f>
        <v>1105.7172274495024</v>
      </c>
      <c r="G220" s="46">
        <f>+G219+Per_child_accounting!AE$113</f>
        <v>1106.0385256801474</v>
      </c>
      <c r="H220" s="46">
        <f>+H219+Per_child_accounting!AF$113</f>
        <v>1152.8584101240053</v>
      </c>
      <c r="I220" s="46">
        <f>+I219+Per_child_accounting!AG$113</f>
        <v>1215.126948659354</v>
      </c>
      <c r="J220" s="46">
        <f>+J219+Per_child_accounting!AH$113</f>
        <v>1299.5240658958339</v>
      </c>
      <c r="K220" s="46">
        <f>+K219+Per_child_accounting!AI$113</f>
        <v>1386.9873669637532</v>
      </c>
      <c r="L220" s="46">
        <f>+L219+Per_child_accounting!AJ$113</f>
        <v>1468.2056460146425</v>
      </c>
      <c r="M220" s="46">
        <f>+M219+Per_child_accounting!AK$113</f>
        <v>1526.6441974238769</v>
      </c>
      <c r="N220" s="46">
        <f>+N219+Per_child_accounting!AL$113</f>
        <v>1581.9840403449477</v>
      </c>
      <c r="O220" s="46">
        <f>+O219+Per_child_accounting!AM$113</f>
        <v>1710.456663078664</v>
      </c>
      <c r="P220" s="46">
        <f>+P219+Per_child_accounting!AN$113</f>
        <v>1895.0560274275383</v>
      </c>
      <c r="Q220" s="46">
        <f>+Q219+Per_child_accounting!AO$113</f>
        <v>1902.9523684109336</v>
      </c>
      <c r="R220" s="112"/>
      <c r="S220" s="112"/>
      <c r="T220" s="112"/>
      <c r="U220" s="112"/>
      <c r="V220" s="112"/>
      <c r="W220" s="112"/>
      <c r="X220" s="112"/>
      <c r="Y220" s="112"/>
      <c r="Z220" s="112"/>
      <c r="AA220" s="112"/>
      <c r="AB220" s="112"/>
      <c r="AC220" s="112"/>
      <c r="AD220" s="112"/>
      <c r="AE220" s="112"/>
      <c r="AF220" s="112"/>
      <c r="AG220" s="112"/>
      <c r="AH220" s="112"/>
      <c r="AI220" s="112"/>
      <c r="AJ220" s="112"/>
      <c r="AK220" s="112"/>
      <c r="AL220" s="112"/>
      <c r="AM220" s="112"/>
      <c r="AN220" s="112"/>
    </row>
    <row r="221" spans="1:40" x14ac:dyDescent="0.25">
      <c r="B221" s="86" t="s">
        <v>1054</v>
      </c>
      <c r="C221" t="str">
        <f t="shared" si="76"/>
        <v>Balance of TAS2+6</v>
      </c>
      <c r="D221" s="46">
        <f>+D220+Per_child_accounting!$AD$113</f>
        <v>1196.9485772921325</v>
      </c>
      <c r="E221" s="46">
        <f>+E220+Per_child_accounting!$AD$113</f>
        <v>1196.9485772921325</v>
      </c>
      <c r="F221" s="46">
        <f>+F220+Per_child_accounting!$AD$113</f>
        <v>1196.9485772921325</v>
      </c>
      <c r="G221" s="46">
        <f>+G220+Per_child_accounting!AE$113</f>
        <v>1197.4305246381</v>
      </c>
      <c r="H221" s="46">
        <f>+H220+Per_child_accounting!AF$113</f>
        <v>1244.5385589311927</v>
      </c>
      <c r="I221" s="46">
        <f>+I220+Per_child_accounting!AG$113</f>
        <v>1307.190326938811</v>
      </c>
      <c r="J221" s="46">
        <f>+J220+Per_child_accounting!AH$113</f>
        <v>1392.1068638126076</v>
      </c>
      <c r="K221" s="46">
        <f>+K220+Per_child_accounting!AI$113</f>
        <v>1480.108452642025</v>
      </c>
      <c r="L221" s="46">
        <f>+L220+Per_child_accounting!AJ$113</f>
        <v>1561.826587953474</v>
      </c>
      <c r="M221" s="46">
        <f>+M220+Per_child_accounting!AK$113</f>
        <v>1620.6247959499999</v>
      </c>
      <c r="N221" s="46">
        <f>+N220+Per_child_accounting!AL$113</f>
        <v>1676.3052255270493</v>
      </c>
      <c r="O221" s="46">
        <f>+O220+Per_child_accounting!AM$113</f>
        <v>1805.5685292167741</v>
      </c>
      <c r="P221" s="46">
        <f>+P220+Per_child_accounting!AN$113</f>
        <v>1991.3040016766367</v>
      </c>
      <c r="Q221" s="46">
        <f>+Q220+Per_child_accounting!AO$113</f>
        <v>1999.248941295692</v>
      </c>
      <c r="R221" s="112"/>
      <c r="S221" s="112"/>
      <c r="T221" s="112"/>
      <c r="U221" s="112"/>
      <c r="V221" s="112"/>
      <c r="W221" s="112"/>
      <c r="X221" s="112"/>
      <c r="Y221" s="112"/>
      <c r="Z221" s="112"/>
      <c r="AA221" s="112"/>
      <c r="AB221" s="112"/>
      <c r="AC221" s="112"/>
      <c r="AD221" s="112"/>
      <c r="AE221" s="112"/>
      <c r="AF221" s="112"/>
      <c r="AG221" s="112"/>
      <c r="AH221" s="112"/>
      <c r="AI221" s="112"/>
      <c r="AJ221" s="112"/>
      <c r="AK221" s="112"/>
      <c r="AL221" s="112"/>
      <c r="AM221" s="112"/>
      <c r="AN221" s="112"/>
    </row>
    <row r="222" spans="1:40" x14ac:dyDescent="0.25">
      <c r="B222" s="86"/>
      <c r="D222" s="46"/>
      <c r="E222" s="46"/>
      <c r="F222" s="46"/>
      <c r="G222" s="46"/>
      <c r="H222" s="46"/>
      <c r="I222" s="46"/>
      <c r="J222" s="46"/>
      <c r="K222" s="46"/>
      <c r="L222" s="46"/>
      <c r="M222" s="46"/>
      <c r="N222" s="46"/>
      <c r="O222" s="46"/>
      <c r="P222" s="46"/>
      <c r="Q222" s="46"/>
      <c r="R222" s="46"/>
      <c r="S222" s="112"/>
      <c r="T222" s="112"/>
      <c r="U222" s="112"/>
      <c r="V222" s="112"/>
      <c r="W222" s="112"/>
      <c r="X222" s="112"/>
      <c r="Y222" s="112"/>
      <c r="Z222" s="112"/>
      <c r="AA222" s="112"/>
      <c r="AB222" s="112"/>
      <c r="AC222" s="112"/>
      <c r="AD222" s="112"/>
      <c r="AE222" s="112"/>
      <c r="AF222" s="112"/>
      <c r="AG222" s="112"/>
      <c r="AH222" s="112"/>
      <c r="AI222" s="112"/>
      <c r="AJ222" s="112"/>
      <c r="AK222" s="112"/>
      <c r="AL222" s="112"/>
      <c r="AM222" s="112"/>
      <c r="AN222" s="112"/>
    </row>
    <row r="223" spans="1:40" x14ac:dyDescent="0.25">
      <c r="A223" t="s">
        <v>1055</v>
      </c>
      <c r="B223" s="86" t="s">
        <v>1056</v>
      </c>
      <c r="C223" t="str">
        <f t="shared" si="73"/>
        <v>Balance of TAS1+0</v>
      </c>
      <c r="D223" s="46">
        <f>IF(+DropINTable!AB164=0,DropINTable!AC164,DropINTable!AB164)</f>
        <v>335.40759850702756</v>
      </c>
      <c r="E223" s="46">
        <f>IF(+DropINTable!AC164=0,DropINTable!AD164,DropINTable!AC164)</f>
        <v>353.2120417422143</v>
      </c>
      <c r="F223" s="46">
        <f>IF(+DropINTable!AD164=0,DropINTable!AE164,DropINTable!AD164)</f>
        <v>368.49055345181148</v>
      </c>
      <c r="G223" s="46">
        <f>IF(+DropINTable!AE164=0,DropINTable!AF164,DropINTable!AE164)</f>
        <v>394.23984154100322</v>
      </c>
      <c r="H223" s="46">
        <f>IF(+DropINTable!AF164=0,DropINTable!AG164,DropINTable!AF164)</f>
        <v>440.42595753075284</v>
      </c>
      <c r="I223" s="46">
        <f>IF(+DropINTable!AG164=0,DropINTable!AH164,DropINTable!AG164)</f>
        <v>501.85160245564089</v>
      </c>
      <c r="J223" s="46">
        <f>IF(+DropINTable!AH164=0,DropINTable!AI164,DropINTable!AH164)</f>
        <v>585.10628351913851</v>
      </c>
      <c r="K223" s="46">
        <f>IF(+DropINTable!AI164=0,DropINTable!AJ164,DropINTable!AI164)</f>
        <v>671.38565047638406</v>
      </c>
      <c r="L223" s="46">
        <f>IF(+DropINTable!AJ164=0,DropINTable!AK164,DropINTable!AJ164)</f>
        <v>751.50452291266743</v>
      </c>
      <c r="M223" s="46">
        <f>IF(+DropINTable!AK164=0,DropINTable!AL164,DropINTable!AK164)</f>
        <v>809.1520257372149</v>
      </c>
      <c r="N223" s="46">
        <f>IF(+DropINTable!AL164=0,DropINTable!AM164,DropINTable!AL164)</f>
        <v>863.74276721502781</v>
      </c>
      <c r="O223" s="46">
        <f>IF(+DropINTable!AM164=0,DropINTable!AN164,DropINTable!AM164)</f>
        <v>990.47632964133788</v>
      </c>
      <c r="P223" s="46">
        <f>IF(+DropINTable!AN164=0,DropINTable!AO164,DropINTable!AN164)</f>
        <v>1172.5768858335043</v>
      </c>
      <c r="Q223" s="46">
        <f>IF(+DropINTable!AO164=0,DropINTable!AP164,DropINTable!AO164)</f>
        <v>1180.3663339056986</v>
      </c>
      <c r="R223" s="112"/>
      <c r="S223" s="112"/>
      <c r="T223" s="112"/>
      <c r="U223" s="112"/>
      <c r="V223" s="112"/>
      <c r="W223" s="112"/>
      <c r="X223" s="112"/>
      <c r="Y223" s="112"/>
      <c r="Z223" s="112"/>
      <c r="AA223" s="112"/>
      <c r="AB223" s="112"/>
      <c r="AC223" s="112"/>
      <c r="AD223" s="112"/>
      <c r="AE223" s="112"/>
      <c r="AF223" s="112"/>
      <c r="AG223" s="112"/>
      <c r="AH223" s="112"/>
      <c r="AI223" s="112"/>
      <c r="AJ223" s="112"/>
      <c r="AK223" s="112"/>
      <c r="AL223" s="112"/>
      <c r="AM223" s="112"/>
      <c r="AN223" s="112"/>
    </row>
    <row r="224" spans="1:40" x14ac:dyDescent="0.25">
      <c r="A224" t="s">
        <v>1057</v>
      </c>
      <c r="B224" s="86" t="s">
        <v>1058</v>
      </c>
      <c r="C224" t="str">
        <f t="shared" si="73"/>
        <v>Balance of TAS1+1</v>
      </c>
      <c r="D224" s="46">
        <f>IF(+DropINTable!AB165=0,DropINTable!AC165,DropINTable!AB165)</f>
        <v>468.14822897473437</v>
      </c>
      <c r="E224" s="46">
        <f>IF(+DropINTable!AC165=0,DropINTable!AD165,DropINTable!AC165)</f>
        <v>468.14822897473437</v>
      </c>
      <c r="F224" s="46">
        <f>IF(+DropINTable!AD165=0,DropINTable!AE165,DropINTable!AD165)</f>
        <v>483.66021176715304</v>
      </c>
      <c r="G224" s="46">
        <f>IF(+DropINTable!AE165=0,DropINTable!AF165,DropINTable!AE165)</f>
        <v>509.80297654169021</v>
      </c>
      <c r="H224" s="46">
        <f>IF(+DropINTable!AF165=0,DropINTable!AG165,DropINTable!AF165)</f>
        <v>556.69486501126153</v>
      </c>
      <c r="I224" s="46">
        <f>IF(+DropINTable!AG165=0,DropINTable!AH165,DropINTable!AG165)</f>
        <v>619.05915943606465</v>
      </c>
      <c r="J224" s="46">
        <f>IF(+DropINTable!AH165=0,DropINTable!AI165,DropINTable!AH165)</f>
        <v>703.58606227085602</v>
      </c>
      <c r="K224" s="46">
        <f>IF(+DropINTable!AI165=0,DropINTable!AJ165,DropINTable!AI165)</f>
        <v>791.18386863042247</v>
      </c>
      <c r="L224" s="46">
        <f>IF(+DropINTable!AJ165=0,DropINTable!AK165,DropINTable!AJ165)</f>
        <v>872.52704285358379</v>
      </c>
      <c r="M224" s="46">
        <f>IF(+DropINTable!AK165=0,DropINTable!AL165,DropINTable!AK165)</f>
        <v>931.05546219304449</v>
      </c>
      <c r="N224" s="46">
        <f>IF(+DropINTable!AL165=0,DropINTable!AM165,DropINTable!AL165)</f>
        <v>986.48040817801291</v>
      </c>
      <c r="O224" s="46">
        <f>IF(+DropINTable!AM165=0,DropINTable!AN165,DropINTable!AM165)</f>
        <v>1115.150593422992</v>
      </c>
      <c r="P224" s="46">
        <f>IF(+DropINTable!AN165=0,DropINTable!AO165,DropINTable!AN165)</f>
        <v>1300.0338419633965</v>
      </c>
      <c r="Q224" s="46">
        <f>IF(+DropINTable!AO165=0,DropINTable!AP165,DropINTable!AO165)</f>
        <v>1307.9423228146052</v>
      </c>
      <c r="R224" s="112"/>
      <c r="S224" s="112"/>
      <c r="T224" s="112"/>
      <c r="U224" s="112"/>
      <c r="V224" s="112"/>
      <c r="W224" s="112"/>
      <c r="X224" s="112"/>
      <c r="Y224" s="112"/>
      <c r="Z224" s="112"/>
      <c r="AA224" s="112"/>
      <c r="AB224" s="112"/>
      <c r="AC224" s="112"/>
      <c r="AD224" s="112"/>
      <c r="AE224" s="112"/>
      <c r="AF224" s="112"/>
      <c r="AG224" s="112"/>
      <c r="AH224" s="112"/>
      <c r="AI224" s="112"/>
      <c r="AJ224" s="112"/>
      <c r="AK224" s="112"/>
      <c r="AL224" s="112"/>
      <c r="AM224" s="112"/>
      <c r="AN224" s="112"/>
    </row>
    <row r="225" spans="1:40" x14ac:dyDescent="0.25">
      <c r="A225" t="s">
        <v>1059</v>
      </c>
      <c r="B225" s="86" t="s">
        <v>1060</v>
      </c>
      <c r="C225" t="str">
        <f t="shared" si="73"/>
        <v>Balance of TAS1+2</v>
      </c>
      <c r="D225" s="46">
        <f>IF(+DropINTable!AB166=0,DropINTable!AC166,DropINTable!AB166)</f>
        <v>576.89187349307679</v>
      </c>
      <c r="E225" s="46">
        <f>IF(+DropINTable!AC166=0,DropINTable!AD166,DropINTable!AC166)</f>
        <v>576.89187349307679</v>
      </c>
      <c r="F225" s="46">
        <f>IF(+DropINTable!AD166=0,DropINTable!AE166,DropINTable!AD166)</f>
        <v>592.22333458894616</v>
      </c>
      <c r="G225" s="46">
        <f>IF(+DropINTable!AE166=0,DropINTable!AF166,DropINTable!AE166)</f>
        <v>618.0618563345854</v>
      </c>
      <c r="H225" s="46">
        <f>IF(+DropINTable!AF166=0,DropINTable!AG166,DropINTable!AF166)</f>
        <v>664.40803680435226</v>
      </c>
      <c r="I225" s="46">
        <f>IF(+DropINTable!AG166=0,DropINTable!AH166,DropINTable!AG166)</f>
        <v>726.04655867565771</v>
      </c>
      <c r="J225" s="46">
        <f>IF(+DropINTable!AH166=0,DropINTable!AI166,DropINTable!AH166)</f>
        <v>809.58976799168931</v>
      </c>
      <c r="K225" s="46">
        <f>IF(+DropINTable!AI166=0,DropINTable!AJ166,DropINTable!AI166)</f>
        <v>896.16814731719364</v>
      </c>
      <c r="L225" s="46">
        <f>IF(+DropINTable!AJ166=0,DropINTable!AK166,DropINTable!AJ166)</f>
        <v>976.56467997065829</v>
      </c>
      <c r="M225" s="46">
        <f>IF(+DropINTable!AK166=0,DropINTable!AL166,DropINTable!AK166)</f>
        <v>1034.4119662198084</v>
      </c>
      <c r="N225" s="46">
        <f>IF(+DropINTable!AL166=0,DropINTable!AM166,DropINTable!AL166)</f>
        <v>1089.1918970970094</v>
      </c>
      <c r="O225" s="46">
        <f>IF(+DropINTable!AM166=0,DropINTable!AN166,DropINTable!AM166)</f>
        <v>1216.3646651017809</v>
      </c>
      <c r="P225" s="46">
        <f>IF(+DropINTable!AN166=0,DropINTable!AO166,DropINTable!AN166)</f>
        <v>1399.0963116683486</v>
      </c>
      <c r="Q225" s="46">
        <f>IF(+DropINTable!AO166=0,DropINTable!AP166,DropINTable!AO166)</f>
        <v>1406.9127566420073</v>
      </c>
      <c r="R225" s="112"/>
      <c r="S225" s="112"/>
      <c r="T225" s="112"/>
      <c r="U225" s="112"/>
      <c r="V225" s="112"/>
      <c r="W225" s="112"/>
      <c r="X225" s="112"/>
      <c r="Y225" s="112"/>
      <c r="Z225" s="112"/>
      <c r="AA225" s="112"/>
      <c r="AB225" s="112"/>
      <c r="AC225" s="112"/>
      <c r="AD225" s="112"/>
      <c r="AE225" s="112"/>
      <c r="AF225" s="112"/>
      <c r="AG225" s="112"/>
      <c r="AH225" s="112"/>
      <c r="AI225" s="112"/>
      <c r="AJ225" s="112"/>
      <c r="AK225" s="112"/>
      <c r="AL225" s="112"/>
      <c r="AM225" s="112"/>
      <c r="AN225" s="112"/>
    </row>
    <row r="226" spans="1:40" x14ac:dyDescent="0.25">
      <c r="A226" t="s">
        <v>1061</v>
      </c>
      <c r="B226" s="86" t="s">
        <v>1062</v>
      </c>
      <c r="C226" t="str">
        <f t="shared" si="73"/>
        <v>Balance of TAS1+3</v>
      </c>
      <c r="D226" s="46">
        <f t="shared" ref="D226" si="77">+E226</f>
        <v>700.78645741073933</v>
      </c>
      <c r="E226" s="46">
        <f>IF(+DropINTable!AC167=0,DropINTable!AD167,DropINTable!AC167)</f>
        <v>700.78645741073933</v>
      </c>
      <c r="F226" s="46">
        <f>IF(+DropINTable!AD167=0,DropINTable!AE167,DropINTable!AD167)</f>
        <v>700.78645741073933</v>
      </c>
      <c r="G226" s="46">
        <f>IF(+DropINTable!AE167=0,DropINTable!AF167,DropINTable!AE167)</f>
        <v>726.32073612748059</v>
      </c>
      <c r="H226" s="46">
        <f>IF(+DropINTable!AF167=0,DropINTable!AG167,DropINTable!AF167)</f>
        <v>772.121208597443</v>
      </c>
      <c r="I226" s="46">
        <f>IF(+DropINTable!AG167=0,DropINTable!AH167,DropINTable!AG167)</f>
        <v>833.03395791525077</v>
      </c>
      <c r="J226" s="46">
        <f>IF(+DropINTable!AH167=0,DropINTable!AI167,DropINTable!AH167)</f>
        <v>915.59347371252261</v>
      </c>
      <c r="K226" s="46">
        <f>IF(+DropINTable!AI167=0,DropINTable!AJ167,DropINTable!AI167)</f>
        <v>1001.1524260039648</v>
      </c>
      <c r="L226" s="46">
        <f>IF(+DropINTable!AJ167=0,DropINTable!AK167,DropINTable!AJ167)</f>
        <v>1080.6023170877329</v>
      </c>
      <c r="M226" s="46">
        <f>IF(+DropINTable!AK167=0,DropINTable!AL167,DropINTable!AK167)</f>
        <v>1137.7684702465722</v>
      </c>
      <c r="N226" s="46">
        <f>IF(+DropINTable!AL167=0,DropINTable!AM167,DropINTable!AL167)</f>
        <v>1191.9033860160057</v>
      </c>
      <c r="O226" s="46">
        <f>IF(+DropINTable!AM167=0,DropINTable!AN167,DropINTable!AM167)</f>
        <v>1317.5787367805699</v>
      </c>
      <c r="P226" s="46">
        <f>IF(+DropINTable!AN167=0,DropINTable!AO167,DropINTable!AN167)</f>
        <v>1498.1587813733006</v>
      </c>
      <c r="Q226" s="46">
        <f>IF(+DropINTable!AO167=0,DropINTable!AP167,DropINTable!AO167)</f>
        <v>1505.8831904694093</v>
      </c>
      <c r="R226" s="112"/>
      <c r="S226" s="112"/>
      <c r="T226" s="112"/>
      <c r="U226" s="112"/>
      <c r="V226" s="112"/>
      <c r="W226" s="112"/>
      <c r="X226" s="112"/>
      <c r="Y226" s="112"/>
      <c r="Z226" s="112"/>
      <c r="AA226" s="112"/>
      <c r="AB226" s="112"/>
      <c r="AC226" s="112"/>
      <c r="AD226" s="112"/>
      <c r="AE226" s="112"/>
      <c r="AF226" s="112"/>
      <c r="AG226" s="112"/>
      <c r="AH226" s="112"/>
      <c r="AI226" s="112"/>
      <c r="AJ226" s="112"/>
      <c r="AK226" s="112"/>
      <c r="AL226" s="112"/>
      <c r="AM226" s="112"/>
      <c r="AN226" s="112"/>
    </row>
    <row r="227" spans="1:40" x14ac:dyDescent="0.25">
      <c r="B227" s="86" t="s">
        <v>1063</v>
      </c>
      <c r="C227" t="str">
        <f t="shared" ref="C227:C229" si="78">+CONCATENATE(A$214,B227)</f>
        <v>Balance of TAS1+4</v>
      </c>
      <c r="D227" s="46">
        <f>+D226+Per_child_accounting!AC$116</f>
        <v>815.7226446432594</v>
      </c>
      <c r="E227" s="46">
        <f>+E226+Per_child_accounting!AC$116</f>
        <v>815.7226446432594</v>
      </c>
      <c r="F227" s="46">
        <f>+F226+Per_child_accounting!AD$116</f>
        <v>815.95611572608095</v>
      </c>
      <c r="G227" s="46">
        <f>+G226+Per_child_accounting!AE$116</f>
        <v>841.88387112816758</v>
      </c>
      <c r="H227" s="46">
        <f>+H226+Per_child_accounting!AF$116</f>
        <v>888.39011607795169</v>
      </c>
      <c r="I227" s="46">
        <f>+I226+Per_child_accounting!AG$116</f>
        <v>950.24151489567453</v>
      </c>
      <c r="J227" s="46">
        <f>+J226+Per_child_accounting!AH$116</f>
        <v>1034.0732524642401</v>
      </c>
      <c r="K227" s="46">
        <f>+K226+Per_child_accounting!AI$116</f>
        <v>1120.9506441580033</v>
      </c>
      <c r="L227" s="46">
        <f>+L226+Per_child_accounting!AJ$116</f>
        <v>1201.6248370286494</v>
      </c>
      <c r="M227" s="46">
        <f>+M226+Per_child_accounting!AK$116</f>
        <v>1259.6719067024019</v>
      </c>
      <c r="N227" s="46">
        <f>+N226+Per_child_accounting!AL$116</f>
        <v>1314.6410269789908</v>
      </c>
      <c r="O227" s="46">
        <f>+O226+Per_child_accounting!AM$116</f>
        <v>1442.2530005622239</v>
      </c>
      <c r="P227" s="46">
        <f>+P226+Per_child_accounting!AN$116</f>
        <v>1625.6157375031928</v>
      </c>
      <c r="Q227" s="46">
        <f>+Q226+Per_child_accounting!AO$116</f>
        <v>1633.4591793783159</v>
      </c>
      <c r="R227" s="112"/>
      <c r="S227" s="112"/>
      <c r="T227" s="112"/>
      <c r="U227" s="112"/>
      <c r="V227" s="112"/>
      <c r="W227" s="112"/>
      <c r="X227" s="112"/>
      <c r="Y227" s="112"/>
      <c r="Z227" s="112"/>
      <c r="AA227" s="112"/>
      <c r="AB227" s="112"/>
      <c r="AC227" s="112"/>
      <c r="AD227" s="112"/>
      <c r="AE227" s="112"/>
      <c r="AF227" s="112"/>
      <c r="AG227" s="112"/>
      <c r="AH227" s="112"/>
      <c r="AI227" s="112"/>
      <c r="AJ227" s="112"/>
      <c r="AK227" s="112"/>
      <c r="AL227" s="112"/>
      <c r="AM227" s="112"/>
      <c r="AN227" s="112"/>
    </row>
    <row r="228" spans="1:40" x14ac:dyDescent="0.25">
      <c r="B228" s="86" t="s">
        <v>1064</v>
      </c>
      <c r="C228" t="str">
        <f t="shared" si="78"/>
        <v>Balance of TAS1+5</v>
      </c>
      <c r="D228" s="46">
        <f>+D227+Per_child_accounting!AC$116</f>
        <v>930.65883187577947</v>
      </c>
      <c r="E228" s="46">
        <f>+E227+Per_child_accounting!AC$116</f>
        <v>930.65883187577947</v>
      </c>
      <c r="F228" s="46">
        <f>+F227+Per_child_accounting!AD$116</f>
        <v>931.12577404142257</v>
      </c>
      <c r="G228" s="46">
        <f>+G227+Per_child_accounting!AE$116</f>
        <v>957.44700612885458</v>
      </c>
      <c r="H228" s="46">
        <f>+H227+Per_child_accounting!AF$116</f>
        <v>1004.6590235584604</v>
      </c>
      <c r="I228" s="46">
        <f>+I227+Per_child_accounting!AG$116</f>
        <v>1067.4490718760983</v>
      </c>
      <c r="J228" s="46">
        <f>+J227+Per_child_accounting!AH$116</f>
        <v>1152.5530312159576</v>
      </c>
      <c r="K228" s="46">
        <f>+K227+Per_child_accounting!AI$116</f>
        <v>1240.7488623120416</v>
      </c>
      <c r="L228" s="46">
        <f>+L227+Per_child_accounting!AJ$116</f>
        <v>1322.6473569695659</v>
      </c>
      <c r="M228" s="46">
        <f>+M227+Per_child_accounting!AK$116</f>
        <v>1381.5753431582316</v>
      </c>
      <c r="N228" s="46">
        <f>+N227+Per_child_accounting!AL$116</f>
        <v>1437.3786679419759</v>
      </c>
      <c r="O228" s="46">
        <f>+O227+Per_child_accounting!AM$116</f>
        <v>1566.9272643438781</v>
      </c>
      <c r="P228" s="46">
        <f>+P227+Per_child_accounting!AN$116</f>
        <v>1753.072693633085</v>
      </c>
      <c r="Q228" s="46">
        <f>+Q227+Per_child_accounting!AO$116</f>
        <v>1761.0351682872224</v>
      </c>
      <c r="R228" s="112"/>
      <c r="S228" s="112"/>
      <c r="T228" s="112"/>
      <c r="U228" s="112"/>
      <c r="V228" s="112"/>
      <c r="W228" s="112"/>
      <c r="X228" s="112"/>
      <c r="Y228" s="112"/>
      <c r="Z228" s="112"/>
      <c r="AA228" s="112"/>
      <c r="AB228" s="112"/>
      <c r="AC228" s="112"/>
      <c r="AD228" s="112"/>
      <c r="AE228" s="112"/>
      <c r="AF228" s="112"/>
      <c r="AG228" s="112"/>
      <c r="AH228" s="112"/>
      <c r="AI228" s="112"/>
      <c r="AJ228" s="112"/>
      <c r="AK228" s="112"/>
      <c r="AL228" s="112"/>
      <c r="AM228" s="112"/>
      <c r="AN228" s="112"/>
    </row>
    <row r="229" spans="1:40" x14ac:dyDescent="0.25">
      <c r="B229" s="86" t="s">
        <v>1065</v>
      </c>
      <c r="C229" t="str">
        <f t="shared" si="78"/>
        <v>Balance of TAS1+6</v>
      </c>
      <c r="D229" s="46">
        <f>+D228+Per_child_accounting!AC$116</f>
        <v>1045.5950191082995</v>
      </c>
      <c r="E229" s="46">
        <f>+E228+Per_child_accounting!AC$116</f>
        <v>1045.5950191082995</v>
      </c>
      <c r="F229" s="46">
        <f>+F228+Per_child_accounting!AD$116</f>
        <v>1046.2954323567642</v>
      </c>
      <c r="G229" s="46">
        <f>+G228+Per_child_accounting!AE$116</f>
        <v>1073.0101411295416</v>
      </c>
      <c r="H229" s="46">
        <f>+H228+Per_child_accounting!AF$116</f>
        <v>1120.9279310389691</v>
      </c>
      <c r="I229" s="46">
        <f>+I228+Per_child_accounting!AG$116</f>
        <v>1184.656628856522</v>
      </c>
      <c r="J229" s="46">
        <f>+J228+Per_child_accounting!AH$116</f>
        <v>1271.0328099676751</v>
      </c>
      <c r="K229" s="46">
        <f>+K228+Per_child_accounting!AI$116</f>
        <v>1360.5470804660799</v>
      </c>
      <c r="L229" s="46">
        <f>+L228+Per_child_accounting!AJ$116</f>
        <v>1443.6698769104823</v>
      </c>
      <c r="M229" s="46">
        <f>+M228+Per_child_accounting!AK$116</f>
        <v>1503.4787796140613</v>
      </c>
      <c r="N229" s="46">
        <f>+N228+Per_child_accounting!AL$116</f>
        <v>1560.116308904961</v>
      </c>
      <c r="O229" s="46">
        <f>+O228+Per_child_accounting!AM$116</f>
        <v>1691.6015281255322</v>
      </c>
      <c r="P229" s="46">
        <f>+P228+Per_child_accounting!AN$116</f>
        <v>1880.5296497629772</v>
      </c>
      <c r="Q229" s="46">
        <f>+Q228+Per_child_accounting!AO$116</f>
        <v>1888.6111571961289</v>
      </c>
      <c r="R229" s="112"/>
      <c r="S229" s="112"/>
      <c r="T229" s="112"/>
      <c r="U229" s="112"/>
      <c r="V229" s="112"/>
      <c r="W229" s="112"/>
      <c r="X229" s="112"/>
      <c r="Y229" s="112"/>
      <c r="Z229" s="112"/>
      <c r="AA229" s="112"/>
      <c r="AB229" s="112"/>
      <c r="AC229" s="112"/>
      <c r="AD229" s="112"/>
      <c r="AE229" s="112"/>
      <c r="AF229" s="112"/>
      <c r="AG229" s="112"/>
      <c r="AH229" s="112"/>
      <c r="AI229" s="112"/>
      <c r="AJ229" s="112"/>
      <c r="AK229" s="112"/>
      <c r="AL229" s="112"/>
      <c r="AM229" s="112"/>
      <c r="AN229" s="112"/>
    </row>
    <row r="230" spans="1:40" x14ac:dyDescent="0.25">
      <c r="D230" s="46"/>
      <c r="E230" s="46"/>
      <c r="F230" s="46"/>
      <c r="G230" s="46"/>
      <c r="H230" s="46"/>
      <c r="I230" s="46"/>
      <c r="J230" s="46"/>
      <c r="K230" s="46"/>
      <c r="L230" s="46"/>
      <c r="M230" s="46"/>
      <c r="N230" s="46"/>
      <c r="O230" s="46"/>
      <c r="P230" s="46"/>
      <c r="Q230" s="46"/>
      <c r="R230" s="46"/>
      <c r="S230" s="112"/>
      <c r="T230" s="112"/>
      <c r="U230" s="112"/>
      <c r="V230" s="112"/>
      <c r="W230" s="112"/>
      <c r="X230" s="112"/>
      <c r="Y230" s="112"/>
      <c r="Z230" s="112"/>
      <c r="AA230" s="112"/>
      <c r="AB230" s="112"/>
      <c r="AC230" s="112"/>
      <c r="AD230" s="112"/>
      <c r="AE230" s="112"/>
      <c r="AF230" s="112"/>
      <c r="AG230" s="112"/>
      <c r="AH230" s="112"/>
      <c r="AI230" s="112"/>
      <c r="AJ230" s="112"/>
      <c r="AK230" s="112"/>
      <c r="AL230" s="112"/>
      <c r="AM230" s="112"/>
      <c r="AN230" s="112"/>
    </row>
    <row r="231" spans="1:40" ht="28.5" x14ac:dyDescent="0.65">
      <c r="A231" s="365" t="s">
        <v>236</v>
      </c>
      <c r="B231" s="365"/>
      <c r="C231" s="365"/>
      <c r="D231" s="46"/>
      <c r="E231" s="46"/>
      <c r="F231" s="46"/>
      <c r="G231" s="46"/>
      <c r="H231" s="46"/>
      <c r="I231" s="46"/>
      <c r="J231" s="46"/>
      <c r="K231" s="46"/>
      <c r="L231" s="46"/>
      <c r="M231" s="46"/>
      <c r="N231" s="46"/>
      <c r="O231" s="46"/>
      <c r="P231" s="46"/>
      <c r="Q231" s="46"/>
      <c r="R231" s="46"/>
      <c r="S231" s="112"/>
      <c r="T231" s="112"/>
      <c r="U231" s="112"/>
      <c r="V231" s="112"/>
      <c r="W231" s="112"/>
      <c r="X231" s="112"/>
      <c r="Y231" s="112"/>
      <c r="Z231" s="112"/>
      <c r="AA231" s="112"/>
      <c r="AB231" s="112"/>
      <c r="AC231" s="112"/>
      <c r="AD231" s="112"/>
      <c r="AE231" s="112"/>
      <c r="AF231" s="112"/>
      <c r="AG231" s="112"/>
      <c r="AH231" s="112"/>
      <c r="AI231" s="112"/>
      <c r="AJ231" s="112"/>
      <c r="AK231" s="112"/>
      <c r="AL231" s="112"/>
      <c r="AM231" s="112"/>
      <c r="AN231" s="112"/>
    </row>
    <row r="232" spans="1:40" x14ac:dyDescent="0.25">
      <c r="A232" t="s">
        <v>1044</v>
      </c>
      <c r="B232" s="86" t="s">
        <v>1045</v>
      </c>
      <c r="C232" t="str">
        <f>+CONCATENATE(A$231,B232)</f>
        <v>ACT &amp; NT2+0</v>
      </c>
      <c r="D232" s="46">
        <f>IF(+DropINTable!AB171=0,DropINTable!AC171,DropINTable!AB171)</f>
        <v>657.56565243475336</v>
      </c>
      <c r="E232" s="46">
        <f>IF(+DropINTable!AC171=0,DropINTable!AD171,DropINTable!AC171)</f>
        <v>657.56565243475336</v>
      </c>
      <c r="F232" s="46">
        <f>IF(+DropINTable!AD171=0,DropINTable!AE171,DropINTable!AD171)</f>
        <v>672.87109058315116</v>
      </c>
      <c r="G232" s="46">
        <f>IF(+DropINTable!AE171=0,DropINTable!AF171,DropINTable!AE171)</f>
        <v>698.66575987773251</v>
      </c>
      <c r="H232" s="46">
        <f>IF(+DropINTable!AF171=0,DropINTable!AG171,DropINTable!AF171)</f>
        <v>744.93327365414359</v>
      </c>
      <c r="I232" s="46">
        <f>IF(+DropINTable!AG171=0,DropINTable!AH171,DropINTable!AG171)</f>
        <v>806.46717490902563</v>
      </c>
      <c r="J232" s="46">
        <f>IF(+DropINTable!AH171=0,DropINTable!AI171,DropINTable!AH171)</f>
        <v>889.8685841242301</v>
      </c>
      <c r="K232" s="46">
        <f>IF(+DropINTable!AI171=0,DropINTable!AJ171,DropINTable!AI171)</f>
        <v>976.30000949385146</v>
      </c>
      <c r="L232" s="46">
        <f>IF(+DropINTable!AJ171=0,DropINTable!AK171,DropINTable!AJ171)</f>
        <v>1056.5600826840277</v>
      </c>
      <c r="M232" s="46">
        <f>IF(+DropINTable!AK171=0,DropINTable!AL171,DropINTable!AK171)</f>
        <v>1114.3091839307988</v>
      </c>
      <c r="N232" s="46">
        <f>IF(+DropINTable!AL171=0,DropINTable!AM171,DropINTable!AL171)</f>
        <v>1168.9961353338317</v>
      </c>
      <c r="O232" s="46">
        <f>IF(+DropINTable!AM171=0,DropINTable!AN171,DropINTable!AM171)</f>
        <v>1295.9530521979593</v>
      </c>
      <c r="P232" s="46">
        <f>IF(+DropINTable!AN171=0,DropINTable!AO171,DropINTable!AN171)</f>
        <v>1478.374543699714</v>
      </c>
      <c r="Q232" s="46">
        <f>IF(+DropINTable!AO171=0,DropINTable!AP171,DropINTable!AO171)</f>
        <v>1486.1777201036757</v>
      </c>
      <c r="R232" s="112"/>
      <c r="S232" s="112"/>
      <c r="T232" s="112"/>
      <c r="U232" s="112"/>
      <c r="V232" s="112"/>
      <c r="W232" s="112"/>
      <c r="X232" s="112"/>
      <c r="Y232" s="112"/>
      <c r="Z232" s="112"/>
      <c r="AA232" s="112"/>
      <c r="AB232" s="112"/>
      <c r="AC232" s="112"/>
      <c r="AD232" s="112"/>
      <c r="AE232" s="112"/>
      <c r="AF232" s="112"/>
      <c r="AG232" s="112"/>
      <c r="AH232" s="112"/>
      <c r="AI232" s="112"/>
      <c r="AJ232" s="112"/>
      <c r="AK232" s="112"/>
      <c r="AL232" s="112"/>
      <c r="AM232" s="112"/>
      <c r="AN232" s="112"/>
    </row>
    <row r="233" spans="1:40" x14ac:dyDescent="0.25">
      <c r="A233" t="s">
        <v>1046</v>
      </c>
      <c r="B233" s="86" t="s">
        <v>1047</v>
      </c>
      <c r="C233" t="str">
        <f t="shared" ref="C233:C243" si="79">+CONCATENATE(A$231,B233)</f>
        <v>ACT &amp; NT2+1</v>
      </c>
      <c r="D233" s="46">
        <f t="shared" ref="D233:D234" si="80">+E233</f>
        <v>764.24405197458645</v>
      </c>
      <c r="E233" s="46">
        <f>IF(+DropINTable!AC172=0,DropINTable!AD172,DropINTable!AC172)</f>
        <v>764.24405197458645</v>
      </c>
      <c r="F233" s="46">
        <f>IF(+DropINTable!AD172=0,DropINTable!AE172,DropINTable!AD172)</f>
        <v>764.24405197458645</v>
      </c>
      <c r="G233" s="46">
        <f>IF(+DropINTable!AE172=0,DropINTable!AF172,DropINTable!AE172)</f>
        <v>790.19936741587526</v>
      </c>
      <c r="H233" s="46">
        <f>IF(+DropINTable!AF172=0,DropINTable!AG172,DropINTable!AF172)</f>
        <v>836.75503098143577</v>
      </c>
      <c r="I233" s="46">
        <f>IF(+DropINTable!AG172=0,DropINTable!AH172,DropINTable!AG172)</f>
        <v>898.67216154032201</v>
      </c>
      <c r="J233" s="46">
        <f>IF(+DropINTable!AH172=0,DropINTable!AI172,DropINTable!AH172)</f>
        <v>982.59298948952869</v>
      </c>
      <c r="K233" s="46">
        <f>IF(+DropINTable!AI172=0,DropINTable!AJ172,DropINTable!AI172)</f>
        <v>1069.5627051780946</v>
      </c>
      <c r="L233" s="46">
        <f>IF(+DropINTable!AJ172=0,DropINTable!AK172,DropINTable!AJ172)</f>
        <v>1150.3226338897398</v>
      </c>
      <c r="M233" s="46">
        <f>IF(+DropINTable!AK172=0,DropINTable!AL172,DropINTable!AK172)</f>
        <v>1208.43139222275</v>
      </c>
      <c r="N233" s="46">
        <f>IF(+DropINTable!AL172=0,DropINTable!AM172,DropINTable!AL172)</f>
        <v>1263.4589310171307</v>
      </c>
      <c r="O233" s="46">
        <f>IF(+DropINTable!AM172=0,DropINTable!AN172,DropINTable!AM172)</f>
        <v>1391.2065273139835</v>
      </c>
      <c r="P233" s="46">
        <f>IF(+DropINTable!AN172=0,DropINTable!AO172,DropINTable!AN172)</f>
        <v>1574.7641288229552</v>
      </c>
      <c r="Q233" s="46">
        <f>IF(+DropINTable!AO172=0,DropINTable!AP172,DropINTable!AO172)</f>
        <v>1582.6159038523824</v>
      </c>
      <c r="R233" s="112"/>
      <c r="S233" s="112"/>
      <c r="T233" s="112"/>
      <c r="U233" s="112"/>
      <c r="V233" s="112"/>
      <c r="W233" s="112"/>
      <c r="X233" s="112"/>
      <c r="Y233" s="112"/>
      <c r="Z233" s="112"/>
      <c r="AA233" s="112"/>
      <c r="AB233" s="112"/>
      <c r="AC233" s="112"/>
      <c r="AD233" s="112"/>
      <c r="AE233" s="112"/>
      <c r="AF233" s="112"/>
      <c r="AG233" s="112"/>
      <c r="AH233" s="112"/>
      <c r="AI233" s="112"/>
      <c r="AJ233" s="112"/>
      <c r="AK233" s="112"/>
      <c r="AL233" s="112"/>
      <c r="AM233" s="112"/>
      <c r="AN233" s="112"/>
    </row>
    <row r="234" spans="1:40" x14ac:dyDescent="0.25">
      <c r="A234" t="s">
        <v>1048</v>
      </c>
      <c r="B234" s="86" t="s">
        <v>1049</v>
      </c>
      <c r="C234" t="str">
        <f t="shared" si="79"/>
        <v>ACT &amp; NT2+2</v>
      </c>
      <c r="D234" s="46">
        <f t="shared" si="80"/>
        <v>843.24642433638496</v>
      </c>
      <c r="E234" s="46">
        <f>IF(+DropINTable!AC173=0,DropINTable!AD173,DropINTable!AC173)</f>
        <v>843.24642433638496</v>
      </c>
      <c r="F234" s="46">
        <f>IF(+DropINTable!AD173=0,DropINTable!AE173,DropINTable!AD173)</f>
        <v>843.24642433638496</v>
      </c>
      <c r="G234" s="46">
        <f>IF(+DropINTable!AE173=0,DropINTable!AF173,DropINTable!AE173)</f>
        <v>869.04673895220731</v>
      </c>
      <c r="H234" s="46">
        <f>IF(+DropINTable!AF173=0,DropINTable!AG173,DropINTable!AF173)</f>
        <v>915.32437866758289</v>
      </c>
      <c r="I234" s="46">
        <f>IF(+DropINTable!AG173=0,DropINTable!AH173,DropINTable!AG173)</f>
        <v>976.87175066042425</v>
      </c>
      <c r="J234" s="46">
        <f>IF(+DropINTable!AH173=0,DropINTable!AI173,DropINTable!AH173)</f>
        <v>1060.2914163751914</v>
      </c>
      <c r="K234" s="46">
        <f>IF(+DropINTable!AI173=0,DropINTable!AJ173,DropINTable!AI173)</f>
        <v>1146.7417591892731</v>
      </c>
      <c r="L234" s="46">
        <f>IF(+DropINTable!AJ173=0,DropINTable!AK173,DropINTable!AJ173)</f>
        <v>1227.0194010739892</v>
      </c>
      <c r="M234" s="46">
        <f>IF(+DropINTable!AK173=0,DropINTable!AL173,DropINTable!AK173)</f>
        <v>1284.7811440448943</v>
      </c>
      <c r="N234" s="46">
        <f>IF(+DropINTable!AL173=0,DropINTable!AM173,DropINTable!AL173)</f>
        <v>1339.4800640988142</v>
      </c>
      <c r="O234" s="46">
        <f>IF(+DropINTable!AM173=0,DropINTable!AN173,DropINTable!AM173)</f>
        <v>1466.4647712327044</v>
      </c>
      <c r="P234" s="46">
        <f>IF(+DropINTable!AN173=0,DropINTable!AO173,DropINTable!AN173)</f>
        <v>1648.9261910472785</v>
      </c>
      <c r="Q234" s="46">
        <f>IF(+DropINTable!AO173=0,DropINTable!AP173,DropINTable!AO173)</f>
        <v>1656.7310760389435</v>
      </c>
      <c r="R234" s="112"/>
      <c r="S234" s="112"/>
      <c r="T234" s="112"/>
      <c r="U234" s="112"/>
      <c r="V234" s="112"/>
      <c r="W234" s="112"/>
      <c r="X234" s="112"/>
      <c r="Y234" s="112"/>
      <c r="Z234" s="112"/>
      <c r="AA234" s="112"/>
      <c r="AB234" s="112"/>
      <c r="AC234" s="112"/>
      <c r="AD234" s="112"/>
      <c r="AE234" s="112"/>
      <c r="AF234" s="112"/>
      <c r="AG234" s="112"/>
      <c r="AH234" s="112"/>
      <c r="AI234" s="112"/>
      <c r="AJ234" s="112"/>
      <c r="AK234" s="112"/>
      <c r="AL234" s="112"/>
      <c r="AM234" s="112"/>
      <c r="AN234" s="112"/>
    </row>
    <row r="235" spans="1:40" x14ac:dyDescent="0.25">
      <c r="A235" t="s">
        <v>1050</v>
      </c>
      <c r="B235" s="86" t="s">
        <v>1051</v>
      </c>
      <c r="C235" t="str">
        <f t="shared" si="79"/>
        <v>ACT &amp; NT2+3</v>
      </c>
      <c r="D235" s="46">
        <f t="shared" ref="D235" si="81">+F235</f>
        <v>945.98060070179349</v>
      </c>
      <c r="E235" s="46">
        <f>+F235</f>
        <v>945.98060070179349</v>
      </c>
      <c r="F235" s="46">
        <f>IF(+DropINTable!AD174=0,DropINTable!AE174,DropINTable!AD174)</f>
        <v>945.98060070179349</v>
      </c>
      <c r="G235" s="46">
        <f>IF(+DropINTable!AE174=0,DropINTable!AF174,DropINTable!AE174)</f>
        <v>945.98060070179349</v>
      </c>
      <c r="H235" s="46">
        <f>IF(+DropINTable!AF174=0,DropINTable!AG174,DropINTable!AF174)</f>
        <v>992.22418639967941</v>
      </c>
      <c r="I235" s="46">
        <f>IF(+DropINTable!AG174=0,DropINTable!AH174,DropINTable!AG174)</f>
        <v>1053.7262668536898</v>
      </c>
      <c r="J235" s="46">
        <f>IF(+DropINTable!AH174=0,DropINTable!AI174,DropINTable!AH174)</f>
        <v>1137.0845436546804</v>
      </c>
      <c r="K235" s="46">
        <f>IF(+DropINTable!AI174=0,DropINTable!AJ174,DropINTable!AI174)</f>
        <v>1223.4712696163208</v>
      </c>
      <c r="L235" s="46">
        <f>IF(+DropINTable!AJ174=0,DropINTable!AK174,DropINTable!AJ174)</f>
        <v>1303.6898385273344</v>
      </c>
      <c r="M235" s="46">
        <f>IF(+DropINTable!AK174=0,DropINTable!AL174,DropINTable!AK174)</f>
        <v>1361.4090748569909</v>
      </c>
      <c r="N235" s="46">
        <f>IF(+DropINTable!AL174=0,DropINTable!AM174,DropINTable!AL174)</f>
        <v>1416.0677427992339</v>
      </c>
      <c r="O235" s="46">
        <f>IF(+DropINTable!AM174=0,DropINTable!AN174,DropINTable!AM174)</f>
        <v>1542.9590031446842</v>
      </c>
      <c r="P235" s="46">
        <f>IF(+DropINTable!AN174=0,DropINTable!AO174,DropINTable!AN174)</f>
        <v>1725.2861563912559</v>
      </c>
      <c r="Q235" s="46">
        <f>IF(+DropINTable!AO174=0,DropINTable!AP174,DropINTable!AO174)</f>
        <v>1733.0852949836571</v>
      </c>
      <c r="R235" s="112"/>
      <c r="S235" s="112"/>
      <c r="T235" s="112"/>
      <c r="U235" s="112"/>
      <c r="V235" s="112"/>
      <c r="W235" s="112"/>
      <c r="X235" s="112"/>
      <c r="Y235" s="112"/>
      <c r="Z235" s="112"/>
      <c r="AA235" s="112"/>
      <c r="AB235" s="112"/>
      <c r="AC235" s="112"/>
      <c r="AD235" s="112"/>
      <c r="AE235" s="112"/>
      <c r="AF235" s="112"/>
      <c r="AG235" s="112"/>
      <c r="AH235" s="112"/>
      <c r="AI235" s="112"/>
      <c r="AJ235" s="112"/>
      <c r="AK235" s="112"/>
      <c r="AL235" s="112"/>
      <c r="AM235" s="112"/>
      <c r="AN235" s="112"/>
    </row>
    <row r="236" spans="1:40" x14ac:dyDescent="0.25">
      <c r="B236" s="86" t="s">
        <v>1052</v>
      </c>
      <c r="C236" t="str">
        <f t="shared" ref="C236:C238" si="82">+CONCATENATE(A$231,B236)</f>
        <v>ACT &amp; NT2+4</v>
      </c>
      <c r="D236" s="46">
        <f>+D235+Per_child_accounting!$AD$121</f>
        <v>1037.3535620932289</v>
      </c>
      <c r="E236" s="46">
        <f>+E235+Per_child_accounting!$AD$121</f>
        <v>1037.3535620932289</v>
      </c>
      <c r="F236" s="46">
        <f>+F235+Per_child_accounting!AD$121</f>
        <v>1037.3535620932289</v>
      </c>
      <c r="G236" s="46">
        <f>+G235+Per_child_accounting!AE$121</f>
        <v>1037.5142082399361</v>
      </c>
      <c r="H236" s="46">
        <f>+H235+Per_child_accounting!AF$121</f>
        <v>1084.0459437269715</v>
      </c>
      <c r="I236" s="46">
        <f>+I235+Per_child_accounting!AG$121</f>
        <v>1145.9312534849862</v>
      </c>
      <c r="J236" s="46">
        <f>+J235+Per_child_accounting!AH$121</f>
        <v>1229.8089490199791</v>
      </c>
      <c r="K236" s="46">
        <f>+K235+Per_child_accounting!AI$121</f>
        <v>1316.7339653005638</v>
      </c>
      <c r="L236" s="46">
        <f>+L235+Per_child_accounting!AJ$121</f>
        <v>1397.4523897330464</v>
      </c>
      <c r="M236" s="46">
        <f>+M235+Per_child_accounting!AK$121</f>
        <v>1455.5312831489421</v>
      </c>
      <c r="N236" s="46">
        <f>+N235+Per_child_accounting!AL$121</f>
        <v>1510.5305384825328</v>
      </c>
      <c r="O236" s="46">
        <f>+O235+Per_child_accounting!AM$121</f>
        <v>1638.2124782607084</v>
      </c>
      <c r="P236" s="46">
        <f>+P235+Per_child_accounting!AN$121</f>
        <v>1821.6757415144971</v>
      </c>
      <c r="Q236" s="46">
        <f>+Q235+Per_child_accounting!AO$121</f>
        <v>1829.5234787323639</v>
      </c>
      <c r="R236" s="112"/>
      <c r="S236" s="112"/>
      <c r="T236" s="112"/>
      <c r="U236" s="112"/>
      <c r="V236" s="112"/>
      <c r="W236" s="112"/>
      <c r="X236" s="112"/>
      <c r="Y236" s="112"/>
      <c r="Z236" s="112"/>
      <c r="AA236" s="112"/>
      <c r="AB236" s="112"/>
      <c r="AC236" s="112"/>
      <c r="AD236" s="112"/>
      <c r="AE236" s="112"/>
      <c r="AF236" s="112"/>
      <c r="AG236" s="112"/>
      <c r="AH236" s="112"/>
      <c r="AI236" s="112"/>
      <c r="AJ236" s="112"/>
      <c r="AK236" s="112"/>
      <c r="AL236" s="112"/>
      <c r="AM236" s="112"/>
      <c r="AN236" s="112"/>
    </row>
    <row r="237" spans="1:40" x14ac:dyDescent="0.25">
      <c r="B237" s="86" t="s">
        <v>1053</v>
      </c>
      <c r="C237" t="str">
        <f t="shared" si="82"/>
        <v>ACT &amp; NT2+5</v>
      </c>
      <c r="D237" s="46">
        <f>+D236+Per_child_accounting!$AD$121</f>
        <v>1128.7265234846641</v>
      </c>
      <c r="E237" s="46">
        <f>+E236+Per_child_accounting!$AD$121</f>
        <v>1128.7265234846641</v>
      </c>
      <c r="F237" s="46">
        <f>+F236+Per_child_accounting!$AD$121</f>
        <v>1128.7265234846641</v>
      </c>
      <c r="G237" s="46">
        <f>+G236+Per_child_accounting!AE$121</f>
        <v>1129.047815778079</v>
      </c>
      <c r="H237" s="46">
        <f>+H236+Per_child_accounting!AF$121</f>
        <v>1175.8677010542638</v>
      </c>
      <c r="I237" s="46">
        <f>+I236+Per_child_accounting!AG$121</f>
        <v>1238.1362401162826</v>
      </c>
      <c r="J237" s="46">
        <f>+J236+Per_child_accounting!AH$121</f>
        <v>1322.5333543852776</v>
      </c>
      <c r="K237" s="46">
        <f>+K236+Per_child_accounting!AI$121</f>
        <v>1409.996660984807</v>
      </c>
      <c r="L237" s="46">
        <f>+L236+Per_child_accounting!AJ$121</f>
        <v>1491.2149409387584</v>
      </c>
      <c r="M237" s="46">
        <f>+M236+Per_child_accounting!AK$121</f>
        <v>1549.6534914408933</v>
      </c>
      <c r="N237" s="46">
        <f>+N236+Per_child_accounting!AL$121</f>
        <v>1604.9933341658318</v>
      </c>
      <c r="O237" s="46">
        <f>+O236+Per_child_accounting!AM$121</f>
        <v>1733.4659533767326</v>
      </c>
      <c r="P237" s="46">
        <f>+P236+Per_child_accounting!AN$121</f>
        <v>1918.0653266377383</v>
      </c>
      <c r="Q237" s="46">
        <f>+Q236+Per_child_accounting!AO$121</f>
        <v>1925.9616624810706</v>
      </c>
      <c r="R237" s="112"/>
      <c r="S237" s="112"/>
      <c r="T237" s="112"/>
      <c r="U237" s="112"/>
      <c r="V237" s="112"/>
      <c r="W237" s="112"/>
      <c r="X237" s="112"/>
      <c r="Y237" s="112"/>
      <c r="Z237" s="112"/>
      <c r="AA237" s="112"/>
      <c r="AB237" s="112"/>
      <c r="AC237" s="112"/>
      <c r="AD237" s="112"/>
      <c r="AE237" s="112"/>
      <c r="AF237" s="112"/>
      <c r="AG237" s="112"/>
      <c r="AH237" s="112"/>
      <c r="AI237" s="112"/>
      <c r="AJ237" s="112"/>
      <c r="AK237" s="112"/>
      <c r="AL237" s="112"/>
      <c r="AM237" s="112"/>
      <c r="AN237" s="112"/>
    </row>
    <row r="238" spans="1:40" x14ac:dyDescent="0.25">
      <c r="B238" s="86" t="s">
        <v>1054</v>
      </c>
      <c r="C238" t="str">
        <f t="shared" si="82"/>
        <v>ACT &amp; NT2+6</v>
      </c>
      <c r="D238" s="46">
        <f>+D237+Per_child_accounting!$AD$121</f>
        <v>1220.0994848760993</v>
      </c>
      <c r="E238" s="46">
        <f>+E237+Per_child_accounting!$AD$121</f>
        <v>1220.0994848760993</v>
      </c>
      <c r="F238" s="46">
        <f>+F237+Per_child_accounting!$AD$121</f>
        <v>1220.0994848760993</v>
      </c>
      <c r="G238" s="46">
        <f>+G237+Per_child_accounting!AE$121</f>
        <v>1220.5814233162218</v>
      </c>
      <c r="H238" s="46">
        <f>+H237+Per_child_accounting!AF$121</f>
        <v>1267.6894583815561</v>
      </c>
      <c r="I238" s="46">
        <f>+I237+Per_child_accounting!AG$121</f>
        <v>1330.341226747579</v>
      </c>
      <c r="J238" s="46">
        <f>+J237+Per_child_accounting!AH$121</f>
        <v>1415.257759750576</v>
      </c>
      <c r="K238" s="46">
        <f>+K237+Per_child_accounting!AI$121</f>
        <v>1503.2593566690502</v>
      </c>
      <c r="L238" s="46">
        <f>+L237+Per_child_accounting!AJ$121</f>
        <v>1584.9774921444705</v>
      </c>
      <c r="M238" s="46">
        <f>+M237+Per_child_accounting!AK$121</f>
        <v>1643.7756997328445</v>
      </c>
      <c r="N238" s="46">
        <f>+N237+Per_child_accounting!AL$121</f>
        <v>1699.4561298491308</v>
      </c>
      <c r="O238" s="46">
        <f>+O237+Per_child_accounting!AM$121</f>
        <v>1828.7194284927568</v>
      </c>
      <c r="P238" s="46">
        <f>+P237+Per_child_accounting!AN$121</f>
        <v>2014.4549117609795</v>
      </c>
      <c r="Q238" s="46">
        <f>+Q237+Per_child_accounting!AO$121</f>
        <v>2022.3998462297773</v>
      </c>
      <c r="R238" s="112"/>
      <c r="S238" s="112"/>
      <c r="T238" s="112"/>
      <c r="U238" s="112"/>
      <c r="V238" s="112"/>
      <c r="W238" s="112"/>
      <c r="X238" s="112"/>
      <c r="Y238" s="112"/>
      <c r="Z238" s="112"/>
      <c r="AA238" s="112"/>
      <c r="AB238" s="112"/>
      <c r="AC238" s="112"/>
      <c r="AD238" s="112"/>
      <c r="AE238" s="112"/>
      <c r="AF238" s="112"/>
      <c r="AG238" s="112"/>
      <c r="AH238" s="112"/>
      <c r="AI238" s="112"/>
      <c r="AJ238" s="112"/>
      <c r="AK238" s="112"/>
      <c r="AL238" s="112"/>
      <c r="AM238" s="112"/>
      <c r="AN238" s="112"/>
    </row>
    <row r="239" spans="1:40" x14ac:dyDescent="0.25">
      <c r="B239" s="86"/>
      <c r="D239" s="46"/>
      <c r="E239" s="46"/>
      <c r="F239" s="46"/>
      <c r="G239" s="46"/>
      <c r="H239" s="46"/>
      <c r="I239" s="46"/>
      <c r="J239" s="46"/>
      <c r="K239" s="46"/>
      <c r="L239" s="46"/>
      <c r="M239" s="46"/>
      <c r="N239" s="46"/>
      <c r="O239" s="46"/>
      <c r="P239" s="46"/>
      <c r="Q239" s="46"/>
      <c r="S239" s="112"/>
      <c r="T239" s="112"/>
      <c r="U239" s="112"/>
      <c r="V239" s="112"/>
      <c r="W239" s="112"/>
      <c r="X239" s="112"/>
      <c r="Y239" s="112"/>
      <c r="Z239" s="112"/>
      <c r="AA239" s="112"/>
      <c r="AB239" s="112"/>
      <c r="AC239" s="112"/>
      <c r="AD239" s="112"/>
      <c r="AE239" s="112"/>
      <c r="AF239" s="112"/>
      <c r="AG239" s="112"/>
      <c r="AH239" s="112"/>
      <c r="AI239" s="112"/>
      <c r="AJ239" s="112"/>
      <c r="AK239" s="112"/>
      <c r="AL239" s="112"/>
      <c r="AM239" s="112"/>
      <c r="AN239" s="112"/>
    </row>
    <row r="240" spans="1:40" x14ac:dyDescent="0.25">
      <c r="A240" t="s">
        <v>1055</v>
      </c>
      <c r="B240" s="86" t="s">
        <v>1056</v>
      </c>
      <c r="C240" t="str">
        <f t="shared" si="79"/>
        <v>ACT &amp; NT1+0</v>
      </c>
      <c r="D240" s="46">
        <f>IF(+DropINTable!AB176=0,DropINTable!AC176,DropINTable!AB176)</f>
        <v>358.10542804063414</v>
      </c>
      <c r="E240" s="46">
        <f>IF(+DropINTable!AC176=0,DropINTable!AD176,DropINTable!AC176)</f>
        <v>375.90987146788666</v>
      </c>
      <c r="F240" s="46">
        <f>IF(+DropINTable!AD176=0,DropINTable!AE176,DropINTable!AD176)</f>
        <v>391.18838309272024</v>
      </c>
      <c r="G240" s="46">
        <f>IF(+DropINTable!AE176=0,DropINTable!AF176,DropINTable!AE176)</f>
        <v>416.93767123022513</v>
      </c>
      <c r="H240" s="46">
        <f>IF(+DropINTable!AF176=0,DropINTable!AG176,DropINTable!AF176)</f>
        <v>463.12378673684447</v>
      </c>
      <c r="I240" s="46">
        <f>IF(+DropINTable!AG176=0,DropINTable!AH176,DropINTable!AG176)</f>
        <v>524.54943221388135</v>
      </c>
      <c r="J240" s="46">
        <f>IF(+DropINTable!AH176=0,DropINTable!AI176,DropINTable!AH176)</f>
        <v>607.80411298059903</v>
      </c>
      <c r="K240" s="46">
        <f>IF(+DropINTable!AI176=0,DropINTable!AJ176,DropINTable!AI176)</f>
        <v>694.08347870586238</v>
      </c>
      <c r="L240" s="46">
        <f>IF(+DropINTable!AJ176=0,DropINTable!AK176,DropINTable!AJ176)</f>
        <v>774.20235231891309</v>
      </c>
      <c r="M240" s="46">
        <f>IF(+DropINTable!AK176=0,DropINTable!AL176,DropINTable!AK176)</f>
        <v>831.84985605450606</v>
      </c>
      <c r="N240" s="46">
        <f>IF(+DropINTable!AL176=0,DropINTable!AM176,DropINTable!AL176)</f>
        <v>886.44059545485902</v>
      </c>
      <c r="O240" s="46">
        <f>IF(+DropINTable!AM176=0,DropINTable!AN176,DropINTable!AM176)</f>
        <v>1013.1741578190524</v>
      </c>
      <c r="P240" s="46">
        <f>IF(+DropINTable!AN176=0,DropINTable!AO176,DropINTable!AN176)</f>
        <v>1195.2747150948105</v>
      </c>
      <c r="Q240" s="46">
        <f>IF(+DropINTable!AO176=0,DropINTable!AP176,DropINTable!AO176)</f>
        <v>1203.0641637053502</v>
      </c>
      <c r="R240" s="112"/>
      <c r="S240" s="112"/>
      <c r="T240" s="112"/>
      <c r="U240" s="112"/>
      <c r="V240" s="112"/>
      <c r="W240" s="112"/>
      <c r="X240" s="112"/>
      <c r="Y240" s="112"/>
      <c r="Z240" s="112"/>
      <c r="AA240" s="112"/>
      <c r="AB240" s="112"/>
      <c r="AC240" s="112"/>
      <c r="AD240" s="112"/>
      <c r="AE240" s="112"/>
      <c r="AF240" s="112"/>
      <c r="AG240" s="112"/>
      <c r="AH240" s="112"/>
      <c r="AI240" s="112"/>
      <c r="AJ240" s="112"/>
      <c r="AK240" s="112"/>
      <c r="AL240" s="112"/>
      <c r="AM240" s="112"/>
      <c r="AN240" s="112"/>
    </row>
    <row r="241" spans="1:40" x14ac:dyDescent="0.25">
      <c r="A241" t="s">
        <v>1057</v>
      </c>
      <c r="B241" s="86" t="s">
        <v>1058</v>
      </c>
      <c r="C241" t="str">
        <f t="shared" si="79"/>
        <v>ACT &amp; NT1+1</v>
      </c>
      <c r="D241" s="46">
        <f>IF(+DropINTable!AB177=0,DropINTable!AC177,DropINTable!AB177)</f>
        <v>491.19290522695832</v>
      </c>
      <c r="E241" s="46">
        <f>IF(+DropINTable!AC177=0,DropINTable!AD177,DropINTable!AC177)</f>
        <v>491.19290522695832</v>
      </c>
      <c r="F241" s="46">
        <f>IF(+DropINTable!AD177=0,DropINTable!AE177,DropINTable!AD177)</f>
        <v>506.70488928718862</v>
      </c>
      <c r="G241" s="46">
        <f>IF(+DropINTable!AE177=0,DropINTable!AF177,DropINTable!AE177)</f>
        <v>532.84765422799614</v>
      </c>
      <c r="H241" s="46">
        <f>IF(+DropINTable!AF177=0,DropINTable!AG177,DropINTable!AF177)</f>
        <v>579.73954059840401</v>
      </c>
      <c r="I241" s="46">
        <f>IF(+DropINTable!AG177=0,DropINTable!AH177,DropINTable!AG177)</f>
        <v>642.10383560515356</v>
      </c>
      <c r="J241" s="46">
        <f>IF(+DropINTable!AH177=0,DropINTable!AI177,DropINTable!AH177)</f>
        <v>726.63073715134942</v>
      </c>
      <c r="K241" s="46">
        <f>IF(+DropINTable!AI177=0,DropINTable!AJ177,DropINTable!AI177)</f>
        <v>814.22854400972699</v>
      </c>
      <c r="L241" s="46">
        <f>IF(+DropINTable!AJ177=0,DropINTable!AK177,DropINTable!AJ177)</f>
        <v>895.57172031126777</v>
      </c>
      <c r="M241" s="46">
        <f>IF(+DropINTable!AK177=0,DropINTable!AL177,DropINTable!AK177)</f>
        <v>954.10013931818776</v>
      </c>
      <c r="N241" s="46">
        <f>IF(+DropINTable!AL177=0,DropINTable!AM177,DropINTable!AL177)</f>
        <v>1009.5250826428303</v>
      </c>
      <c r="O241" s="46">
        <f>IF(+DropINTable!AM177=0,DropINTable!AN177,DropINTable!AM177)</f>
        <v>1138.1952688854317</v>
      </c>
      <c r="P241" s="46">
        <f>IF(+DropINTable!AN177=0,DropINTable!AO177,DropINTable!AN177)</f>
        <v>1323.0785169270255</v>
      </c>
      <c r="Q241" s="46">
        <f>IF(+DropINTable!AO177=0,DropINTable!AP177,DropINTable!AO177)</f>
        <v>1330.9869969468821</v>
      </c>
      <c r="R241" s="112"/>
      <c r="S241" s="112"/>
      <c r="T241" s="112"/>
      <c r="U241" s="112"/>
      <c r="V241" s="112"/>
      <c r="W241" s="112"/>
      <c r="X241" s="112"/>
      <c r="Y241" s="112"/>
      <c r="Z241" s="112"/>
      <c r="AA241" s="112"/>
      <c r="AB241" s="112"/>
      <c r="AC241" s="112"/>
      <c r="AD241" s="112"/>
      <c r="AE241" s="112"/>
      <c r="AF241" s="112"/>
      <c r="AG241" s="112"/>
      <c r="AH241" s="112"/>
      <c r="AI241" s="112"/>
      <c r="AJ241" s="112"/>
      <c r="AK241" s="112"/>
      <c r="AL241" s="112"/>
      <c r="AM241" s="112"/>
      <c r="AN241" s="112"/>
    </row>
    <row r="242" spans="1:40" x14ac:dyDescent="0.25">
      <c r="A242" t="s">
        <v>1059</v>
      </c>
      <c r="B242" s="86" t="s">
        <v>1060</v>
      </c>
      <c r="C242" t="str">
        <f t="shared" si="79"/>
        <v>ACT &amp; NT1+2</v>
      </c>
      <c r="D242" s="46">
        <f>IF(+DropINTable!AB178=0,DropINTable!AC178,DropINTable!AB178)</f>
        <v>599.66836559566184</v>
      </c>
      <c r="E242" s="46">
        <f>IF(+DropINTable!AC178=0,DropINTable!AD178,DropINTable!AC178)</f>
        <v>599.66836559566184</v>
      </c>
      <c r="F242" s="46">
        <f>IF(+DropINTable!AD178=0,DropINTable!AE178,DropINTable!AD178)</f>
        <v>614.99982616836769</v>
      </c>
      <c r="G242" s="46">
        <f>IF(+DropINTable!AE178=0,DropINTable!AF178,DropINTable!AE178)</f>
        <v>640.83835072912461</v>
      </c>
      <c r="H242" s="46">
        <f>IF(+DropINTable!AF178=0,DropINTable!AG178,DropINTable!AF178)</f>
        <v>687.18452830903641</v>
      </c>
      <c r="I242" s="46">
        <f>IF(+DropINTable!AG178=0,DropINTable!AH178,DropINTable!AG178)</f>
        <v>748.82305127649352</v>
      </c>
      <c r="J242" s="46">
        <f>IF(+DropINTable!AH178=0,DropINTable!AI178,DropINTable!AH178)</f>
        <v>832.36625845004664</v>
      </c>
      <c r="K242" s="46">
        <f>IF(+DropINTable!AI178=0,DropINTable!AJ178,DropINTable!AI178)</f>
        <v>918.94463618114776</v>
      </c>
      <c r="L242" s="46">
        <f>IF(+DropINTable!AJ178=0,DropINTable!AK178,DropINTable!AJ178)</f>
        <v>999.341170827616</v>
      </c>
      <c r="M242" s="46">
        <f>IF(+DropINTable!AK178=0,DropINTable!AL178,DropINTable!AK178)</f>
        <v>1057.188456379215</v>
      </c>
      <c r="N242" s="46">
        <f>IF(+DropINTable!AL178=0,DropINTable!AM178,DropINTable!AL178)</f>
        <v>1111.9683863595642</v>
      </c>
      <c r="O242" s="46">
        <f>IF(+DropINTable!AM178=0,DropINTable!AN178,DropINTable!AM178)</f>
        <v>1239.1411594464951</v>
      </c>
      <c r="P242" s="46">
        <f>IF(+DropINTable!AN178=0,DropINTable!AO178,DropINTable!AN178)</f>
        <v>1421.8728038207582</v>
      </c>
      <c r="Q242" s="46">
        <f>IF(+DropINTable!AO178=0,DropINTable!AP178,DropINTable!AO178)</f>
        <v>1429.6892493923187</v>
      </c>
      <c r="R242" s="112"/>
      <c r="S242" s="112"/>
      <c r="T242" s="112"/>
      <c r="U242" s="112"/>
      <c r="V242" s="112"/>
      <c r="W242" s="112"/>
      <c r="X242" s="112"/>
      <c r="Y242" s="112"/>
      <c r="Z242" s="112"/>
      <c r="AA242" s="112"/>
      <c r="AB242" s="112"/>
      <c r="AC242" s="112"/>
      <c r="AD242" s="112"/>
      <c r="AE242" s="112"/>
      <c r="AF242" s="112"/>
      <c r="AG242" s="112"/>
      <c r="AH242" s="112"/>
      <c r="AI242" s="112"/>
      <c r="AJ242" s="112"/>
      <c r="AK242" s="112"/>
      <c r="AL242" s="112"/>
      <c r="AM242" s="112"/>
      <c r="AN242" s="112"/>
    </row>
    <row r="243" spans="1:40" x14ac:dyDescent="0.25">
      <c r="A243" t="s">
        <v>1061</v>
      </c>
      <c r="B243" s="86" t="s">
        <v>1062</v>
      </c>
      <c r="C243" t="str">
        <f t="shared" si="79"/>
        <v>ACT &amp; NT1+3</v>
      </c>
      <c r="D243" s="46">
        <f>+E243</f>
        <v>723.29476304954676</v>
      </c>
      <c r="E243" s="46">
        <f>IF(+DropINTable!AC179=0,DropINTable!AD179,DropINTable!AC179)</f>
        <v>723.29476304954676</v>
      </c>
      <c r="F243" s="46">
        <f>IF(+DropINTable!AD179=0,DropINTable!AE179,DropINTable!AD179)</f>
        <v>723.29476304954676</v>
      </c>
      <c r="G243" s="46">
        <f>IF(+DropINTable!AE179=0,DropINTable!AF179,DropINTable!AE179)</f>
        <v>748.82904723025308</v>
      </c>
      <c r="H243" s="46">
        <f>IF(+DropINTable!AF179=0,DropINTable!AG179,DropINTable!AF179)</f>
        <v>794.62951601966881</v>
      </c>
      <c r="I243" s="46">
        <f>IF(+DropINTable!AG179=0,DropINTable!AH179,DropINTable!AG179)</f>
        <v>855.54226694783347</v>
      </c>
      <c r="J243" s="46">
        <f>IF(+DropINTable!AH179=0,DropINTable!AI179,DropINTable!AH179)</f>
        <v>938.10177974874387</v>
      </c>
      <c r="K243" s="46">
        <f>IF(+DropINTable!AI179=0,DropINTable!AJ179,DropINTable!AI179)</f>
        <v>1023.6607283525685</v>
      </c>
      <c r="L243" s="46">
        <f>IF(+DropINTable!AJ179=0,DropINTable!AK179,DropINTable!AJ179)</f>
        <v>1103.1106213439643</v>
      </c>
      <c r="M243" s="46">
        <f>IF(+DropINTable!AK179=0,DropINTable!AL179,DropINTable!AK179)</f>
        <v>1160.2767734402423</v>
      </c>
      <c r="N243" s="46">
        <f>IF(+DropINTable!AL179=0,DropINTable!AM179,DropINTable!AL179)</f>
        <v>1214.4116900762981</v>
      </c>
      <c r="O243" s="46">
        <f>IF(+DropINTable!AM179=0,DropINTable!AN179,DropINTable!AM179)</f>
        <v>1340.0870500075584</v>
      </c>
      <c r="P243" s="46">
        <f>IF(+DropINTable!AN179=0,DropINTable!AO179,DropINTable!AN179)</f>
        <v>1520.667090714491</v>
      </c>
      <c r="Q243" s="46">
        <f>IF(+DropINTable!AO179=0,DropINTable!AP179,DropINTable!AO179)</f>
        <v>1528.3915018377554</v>
      </c>
      <c r="R243" s="112"/>
      <c r="S243" s="112"/>
      <c r="T243" s="112"/>
      <c r="U243" s="112"/>
      <c r="V243" s="112"/>
      <c r="W243" s="112"/>
      <c r="X243" s="112"/>
      <c r="Y243" s="112"/>
      <c r="Z243" s="112"/>
      <c r="AA243" s="112"/>
      <c r="AB243" s="112"/>
      <c r="AC243" s="112"/>
      <c r="AD243" s="112"/>
      <c r="AE243" s="112"/>
      <c r="AF243" s="112"/>
      <c r="AG243" s="112"/>
      <c r="AH243" s="112"/>
      <c r="AI243" s="112"/>
      <c r="AJ243" s="112"/>
      <c r="AK243" s="112"/>
      <c r="AL243" s="112"/>
      <c r="AM243" s="112"/>
      <c r="AN243" s="112"/>
    </row>
    <row r="244" spans="1:40" x14ac:dyDescent="0.25">
      <c r="B244" s="86" t="s">
        <v>1063</v>
      </c>
      <c r="C244" t="str">
        <f t="shared" ref="C244:C246" si="83">+CONCATENATE(A$231,B244)</f>
        <v>ACT &amp; NT1+4</v>
      </c>
      <c r="D244" s="46">
        <f>+D243+Per_child_accounting!AC$124</f>
        <v>838.57779680861836</v>
      </c>
      <c r="E244" s="46">
        <f>+E243+Per_child_accounting!AC$124</f>
        <v>838.57779680861836</v>
      </c>
      <c r="F244" s="46">
        <f>+F243+Per_child_accounting!AD$124</f>
        <v>838.81126924401519</v>
      </c>
      <c r="G244" s="46">
        <f>+G243+Per_child_accounting!AE$124</f>
        <v>864.73903022802415</v>
      </c>
      <c r="H244" s="46">
        <f>+H243+Per_child_accounting!AF$124</f>
        <v>911.2452698812283</v>
      </c>
      <c r="I244" s="46">
        <f>+I243+Per_child_accounting!AG$124</f>
        <v>973.09667033910569</v>
      </c>
      <c r="J244" s="46">
        <f>+J243+Per_child_accounting!AH$124</f>
        <v>1056.9284039194943</v>
      </c>
      <c r="K244" s="46">
        <f>+K243+Per_child_accounting!AI$124</f>
        <v>1143.8057936564333</v>
      </c>
      <c r="L244" s="46">
        <f>+L243+Per_child_accounting!AJ$124</f>
        <v>1224.479989336319</v>
      </c>
      <c r="M244" s="46">
        <f>+M243+Per_child_accounting!AK$124</f>
        <v>1282.527056703924</v>
      </c>
      <c r="N244" s="46">
        <f>+N243+Per_child_accounting!AL$124</f>
        <v>1337.4961772642694</v>
      </c>
      <c r="O244" s="46">
        <f>+O243+Per_child_accounting!AM$124</f>
        <v>1465.1081610739377</v>
      </c>
      <c r="P244" s="46">
        <f>+P243+Per_child_accounting!AN$124</f>
        <v>1648.470892546706</v>
      </c>
      <c r="Q244" s="46">
        <f>+Q243+Per_child_accounting!AO$124</f>
        <v>1656.3143350792873</v>
      </c>
      <c r="R244" s="112"/>
      <c r="S244" s="112"/>
      <c r="T244" s="112"/>
      <c r="U244" s="112"/>
      <c r="V244" s="112"/>
      <c r="W244" s="112"/>
      <c r="X244" s="112"/>
      <c r="Y244" s="112"/>
      <c r="Z244" s="112"/>
      <c r="AA244" s="112"/>
      <c r="AB244" s="112"/>
      <c r="AC244" s="112"/>
      <c r="AD244" s="112"/>
      <c r="AE244" s="112"/>
      <c r="AF244" s="112"/>
      <c r="AG244" s="112"/>
      <c r="AH244" s="112"/>
      <c r="AI244" s="112"/>
      <c r="AJ244" s="112"/>
      <c r="AK244" s="112"/>
      <c r="AL244" s="112"/>
      <c r="AM244" s="112"/>
      <c r="AN244" s="112"/>
    </row>
    <row r="245" spans="1:40" x14ac:dyDescent="0.25">
      <c r="B245" s="86" t="s">
        <v>1064</v>
      </c>
      <c r="C245" t="str">
        <f t="shared" si="83"/>
        <v>ACT &amp; NT1+5</v>
      </c>
      <c r="D245" s="46">
        <f>+D244+Per_child_accounting!AC$124</f>
        <v>953.86083056769007</v>
      </c>
      <c r="E245" s="46">
        <f>+E244+Per_child_accounting!AC$124</f>
        <v>953.86083056769007</v>
      </c>
      <c r="F245" s="46">
        <f>+F244+Per_child_accounting!AD$124</f>
        <v>954.32777543848351</v>
      </c>
      <c r="G245" s="46">
        <f>+G244+Per_child_accounting!AE$124</f>
        <v>980.64901322579522</v>
      </c>
      <c r="H245" s="46">
        <f>+H244+Per_child_accounting!AF$124</f>
        <v>1027.8610237427879</v>
      </c>
      <c r="I245" s="46">
        <f>+I244+Per_child_accounting!AG$124</f>
        <v>1090.6510737303779</v>
      </c>
      <c r="J245" s="46">
        <f>+J244+Per_child_accounting!AH$124</f>
        <v>1175.7550280902447</v>
      </c>
      <c r="K245" s="46">
        <f>+K244+Per_child_accounting!AI$124</f>
        <v>1263.9508589602979</v>
      </c>
      <c r="L245" s="46">
        <f>+L244+Per_child_accounting!AJ$124</f>
        <v>1345.8493573286737</v>
      </c>
      <c r="M245" s="46">
        <f>+M244+Per_child_accounting!AK$124</f>
        <v>1404.7773399676057</v>
      </c>
      <c r="N245" s="46">
        <f>+N244+Per_child_accounting!AL$124</f>
        <v>1460.5806644522406</v>
      </c>
      <c r="O245" s="46">
        <f>+O244+Per_child_accounting!AM$124</f>
        <v>1590.129272140317</v>
      </c>
      <c r="P245" s="46">
        <f>+P244+Per_child_accounting!AN$124</f>
        <v>1776.2746943789209</v>
      </c>
      <c r="Q245" s="46">
        <f>+Q244+Per_child_accounting!AO$124</f>
        <v>1784.2371683208191</v>
      </c>
      <c r="R245" s="112"/>
      <c r="S245" s="112"/>
      <c r="T245" s="112"/>
      <c r="U245" s="112"/>
      <c r="V245" s="112"/>
      <c r="W245" s="112"/>
      <c r="X245" s="112"/>
      <c r="Y245" s="112"/>
      <c r="Z245" s="112"/>
      <c r="AA245" s="112"/>
      <c r="AB245" s="112"/>
      <c r="AC245" s="112"/>
      <c r="AD245" s="112"/>
      <c r="AE245" s="112"/>
      <c r="AF245" s="112"/>
      <c r="AG245" s="112"/>
      <c r="AH245" s="112"/>
      <c r="AI245" s="112"/>
      <c r="AJ245" s="112"/>
      <c r="AK245" s="112"/>
      <c r="AL245" s="112"/>
      <c r="AM245" s="112"/>
      <c r="AN245" s="112"/>
    </row>
    <row r="246" spans="1:40" x14ac:dyDescent="0.25">
      <c r="B246" s="86" t="s">
        <v>1065</v>
      </c>
      <c r="C246" t="str">
        <f t="shared" si="83"/>
        <v>ACT &amp; NT1+6</v>
      </c>
      <c r="D246" s="46">
        <f>+D245+Per_child_accounting!AC$124</f>
        <v>1069.1438643267618</v>
      </c>
      <c r="E246" s="46">
        <f>+E245+Per_child_accounting!AC$124</f>
        <v>1069.1438643267618</v>
      </c>
      <c r="F246" s="46">
        <f>+F245+Per_child_accounting!AD$124</f>
        <v>1069.8442816329518</v>
      </c>
      <c r="G246" s="46">
        <f>+G245+Per_child_accounting!AE$124</f>
        <v>1096.5589962235663</v>
      </c>
      <c r="H246" s="46">
        <f>+H245+Per_child_accounting!AF$124</f>
        <v>1144.4767776043475</v>
      </c>
      <c r="I246" s="46">
        <f>+I245+Per_child_accounting!AG$124</f>
        <v>1208.2054771216501</v>
      </c>
      <c r="J246" s="46">
        <f>+J245+Per_child_accounting!AH$124</f>
        <v>1294.581652260995</v>
      </c>
      <c r="K246" s="46">
        <f>+K245+Per_child_accounting!AI$124</f>
        <v>1384.0959242641625</v>
      </c>
      <c r="L246" s="46">
        <f>+L245+Per_child_accounting!AJ$124</f>
        <v>1467.2187253210284</v>
      </c>
      <c r="M246" s="46">
        <f>+M245+Per_child_accounting!AK$124</f>
        <v>1527.0276232312874</v>
      </c>
      <c r="N246" s="46">
        <f>+N245+Per_child_accounting!AL$124</f>
        <v>1583.6651516402119</v>
      </c>
      <c r="O246" s="46">
        <f>+O245+Per_child_accounting!AM$124</f>
        <v>1715.1503832066962</v>
      </c>
      <c r="P246" s="46">
        <f>+P245+Per_child_accounting!AN$124</f>
        <v>1904.0784962111359</v>
      </c>
      <c r="Q246" s="46">
        <f>+Q245+Per_child_accounting!AO$124</f>
        <v>1912.160001562351</v>
      </c>
      <c r="R246" s="112"/>
      <c r="S246" s="112"/>
      <c r="T246" s="112"/>
      <c r="U246" s="112"/>
      <c r="V246" s="112"/>
      <c r="W246" s="112"/>
      <c r="X246" s="112"/>
      <c r="Y246" s="112"/>
      <c r="Z246" s="112"/>
      <c r="AA246" s="112"/>
      <c r="AB246" s="112"/>
      <c r="AC246" s="112"/>
      <c r="AD246" s="112"/>
      <c r="AE246" s="112"/>
      <c r="AF246" s="112"/>
      <c r="AG246" s="112"/>
      <c r="AH246" s="112"/>
      <c r="AI246" s="112"/>
      <c r="AJ246" s="112"/>
      <c r="AK246" s="112"/>
      <c r="AL246" s="112"/>
      <c r="AM246" s="112"/>
      <c r="AN246" s="112"/>
    </row>
  </sheetData>
  <sheetProtection algorithmName="SHA-512" hashValue="bZJoE+s4ghMsff5Hv7JGZrQiXFkwLnREwrgXCx6o3+X3m0V0jXK1tSP7NywJ9UpzE3yd0iUp23GVgtLOVys93A==" saltValue="YvPxv6PIPPMqJVJ024K2GA==" spinCount="100000" sheet="1" objects="1" scenarios="1" selectLockedCells="1"/>
  <autoFilter ref="A9:AU243" xr:uid="{00000000-0009-0000-0000-000008000000}"/>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AU184"/>
  <sheetViews>
    <sheetView topLeftCell="Y12" workbookViewId="0">
      <selection activeCell="AF22" sqref="AF22"/>
    </sheetView>
  </sheetViews>
  <sheetFormatPr defaultRowHeight="12.5" x14ac:dyDescent="0.25"/>
  <cols>
    <col min="1" max="1" width="25" customWidth="1"/>
    <col min="2" max="2" width="10.26953125" bestFit="1" customWidth="1"/>
    <col min="3" max="3" width="10.54296875" customWidth="1"/>
    <col min="5" max="5" width="35.1796875" customWidth="1"/>
    <col min="7" max="7" width="9.81640625" bestFit="1" customWidth="1"/>
    <col min="8" max="8" width="10.1796875" customWidth="1"/>
    <col min="9" max="9" width="11.54296875" customWidth="1"/>
    <col min="10" max="10" width="35" customWidth="1"/>
    <col min="11" max="11" width="9.1796875" customWidth="1"/>
    <col min="12" max="12" width="4.26953125" customWidth="1"/>
    <col min="15" max="15" width="9.453125" customWidth="1"/>
    <col min="27" max="27" width="31.81640625" bestFit="1" customWidth="1"/>
    <col min="34" max="41" width="9.54296875" bestFit="1" customWidth="1"/>
    <col min="42" max="43" width="7.1796875" customWidth="1"/>
  </cols>
  <sheetData>
    <row r="1" spans="1:43" x14ac:dyDescent="0.25">
      <c r="A1" t="s">
        <v>1066</v>
      </c>
    </row>
    <row r="2" spans="1:43" x14ac:dyDescent="0.25">
      <c r="A2" t="s">
        <v>1067</v>
      </c>
    </row>
    <row r="3" spans="1:43" x14ac:dyDescent="0.25">
      <c r="A3" t="s">
        <v>1068</v>
      </c>
    </row>
    <row r="4" spans="1:43" x14ac:dyDescent="0.25">
      <c r="A4" t="s">
        <v>1069</v>
      </c>
    </row>
    <row r="5" spans="1:43" x14ac:dyDescent="0.25">
      <c r="A5" t="s">
        <v>1070</v>
      </c>
    </row>
    <row r="6" spans="1:43" ht="12.75" customHeight="1" x14ac:dyDescent="0.65">
      <c r="A6" s="67" t="s">
        <v>1140</v>
      </c>
      <c r="AC6" s="365"/>
    </row>
    <row r="7" spans="1:43" ht="28.5" x14ac:dyDescent="0.65">
      <c r="A7" t="s">
        <v>1141</v>
      </c>
      <c r="AC7" s="365" t="s">
        <v>1038</v>
      </c>
    </row>
    <row r="8" spans="1:43" ht="13" x14ac:dyDescent="0.3">
      <c r="A8" t="s">
        <v>1142</v>
      </c>
      <c r="AE8" s="364" t="s">
        <v>1039</v>
      </c>
    </row>
    <row r="9" spans="1:43" ht="13" x14ac:dyDescent="0.3">
      <c r="A9" s="372" t="str">
        <f>+DropINTable!A9</f>
        <v>All HEMs are expressed in June 2026 dollars; Data used is the 2015-16 Household Expenditure Survey (HES)</v>
      </c>
      <c r="AG9" s="370" t="s">
        <v>1040</v>
      </c>
    </row>
    <row r="11" spans="1:43" ht="43.5" customHeight="1" x14ac:dyDescent="0.25">
      <c r="AB11" s="584"/>
      <c r="AC11" s="585"/>
      <c r="AD11" s="585"/>
      <c r="AE11" s="586" t="s">
        <v>1041</v>
      </c>
      <c r="AF11" s="585"/>
      <c r="AG11" s="585"/>
      <c r="AH11" s="585"/>
      <c r="AI11" s="585"/>
      <c r="AJ11" s="585"/>
      <c r="AK11" s="585"/>
      <c r="AL11" s="585"/>
      <c r="AM11" s="585"/>
      <c r="AN11" s="585"/>
      <c r="AO11" s="585"/>
    </row>
    <row r="12" spans="1:43" ht="28.5" x14ac:dyDescent="0.65">
      <c r="A12" s="365" t="s">
        <v>1074</v>
      </c>
      <c r="E12" s="365" t="s">
        <v>1075</v>
      </c>
      <c r="N12" s="365" t="s">
        <v>1076</v>
      </c>
      <c r="AB12" s="587">
        <f>+DropINTable!AB11</f>
        <v>27000</v>
      </c>
      <c r="AC12" s="587">
        <f>+DropINTable!AC11</f>
        <v>27000</v>
      </c>
      <c r="AD12" s="587">
        <f>+DropINTable!AD11</f>
        <v>41000</v>
      </c>
      <c r="AE12" s="587">
        <f>+DropINTable!AE11</f>
        <v>54000</v>
      </c>
      <c r="AF12" s="587">
        <f>+DropINTable!AF11</f>
        <v>68000</v>
      </c>
      <c r="AG12" s="587">
        <f>+DropINTable!AG11</f>
        <v>81000</v>
      </c>
      <c r="AH12" s="587">
        <f>+DropINTable!AH11</f>
        <v>109000</v>
      </c>
      <c r="AI12" s="587">
        <f>+DropINTable!AI11</f>
        <v>136000</v>
      </c>
      <c r="AJ12" s="587">
        <f>+DropINTable!AJ11</f>
        <v>163000</v>
      </c>
      <c r="AK12" s="587">
        <f>+DropINTable!AK11</f>
        <v>190000</v>
      </c>
      <c r="AL12" s="587">
        <f>+DropINTable!AL11</f>
        <v>217000</v>
      </c>
      <c r="AM12" s="587">
        <f>+DropINTable!AM11</f>
        <v>271000</v>
      </c>
      <c r="AN12" s="587">
        <f>+DropINTable!AN11</f>
        <v>339000</v>
      </c>
      <c r="AO12" s="587">
        <f>+DropINTable!AO11</f>
        <v>407000</v>
      </c>
    </row>
    <row r="13" spans="1:43" ht="14" x14ac:dyDescent="0.3">
      <c r="A13" t="str">
        <f>+DropINTable!A12</f>
        <v>(Poverty Lines: Australia, March Quarter, 2026)</v>
      </c>
      <c r="E13" s="370" t="s">
        <v>1077</v>
      </c>
      <c r="O13" s="364" t="s">
        <v>1039</v>
      </c>
      <c r="AB13" s="587" t="str">
        <f>+DropINTable!AB12</f>
        <v>or less</v>
      </c>
      <c r="AC13" s="587" t="str">
        <f>+DropINTable!AC12</f>
        <v>to</v>
      </c>
      <c r="AD13" s="587" t="str">
        <f>+DropINTable!AD12</f>
        <v>to</v>
      </c>
      <c r="AE13" s="587" t="str">
        <f>+DropINTable!AE12</f>
        <v>to</v>
      </c>
      <c r="AF13" s="587" t="str">
        <f>+DropINTable!AF12</f>
        <v>to</v>
      </c>
      <c r="AG13" s="587" t="str">
        <f>+DropINTable!AG12</f>
        <v>to</v>
      </c>
      <c r="AH13" s="587" t="str">
        <f>+DropINTable!AH12</f>
        <v>to</v>
      </c>
      <c r="AI13" s="587" t="str">
        <f>+DropINTable!AI12</f>
        <v>to</v>
      </c>
      <c r="AJ13" s="587" t="str">
        <f>+DropINTable!AJ12</f>
        <v>to</v>
      </c>
      <c r="AK13" s="587" t="str">
        <f>+DropINTable!AK12</f>
        <v>to</v>
      </c>
      <c r="AL13" s="587" t="str">
        <f>+DropINTable!AL12</f>
        <v>to</v>
      </c>
      <c r="AM13" s="587" t="str">
        <f>+DropINTable!AM12</f>
        <v>to</v>
      </c>
      <c r="AN13" s="587" t="str">
        <f>+DropINTable!AN12</f>
        <v>to</v>
      </c>
      <c r="AO13" s="587" t="str">
        <f>+DropINTable!AO12</f>
        <v>to</v>
      </c>
    </row>
    <row r="14" spans="1:43" ht="14" x14ac:dyDescent="0.3">
      <c r="E14" s="370" t="s">
        <v>1040</v>
      </c>
      <c r="Q14" s="370" t="s">
        <v>1143</v>
      </c>
      <c r="AB14" s="587">
        <f>+DropINTable!AB13</f>
        <v>0</v>
      </c>
      <c r="AC14" s="587">
        <f>+DropINTable!AC13</f>
        <v>41000</v>
      </c>
      <c r="AD14" s="587">
        <f>+DropINTable!AD13</f>
        <v>54000</v>
      </c>
      <c r="AE14" s="587">
        <f>+DropINTable!AE13</f>
        <v>68000</v>
      </c>
      <c r="AF14" s="587">
        <f>+DropINTable!AF13</f>
        <v>81000</v>
      </c>
      <c r="AG14" s="587">
        <f>+DropINTable!AG13</f>
        <v>109000</v>
      </c>
      <c r="AH14" s="587">
        <f>+DropINTable!AH13</f>
        <v>136000</v>
      </c>
      <c r="AI14" s="587">
        <f>+DropINTable!AI13</f>
        <v>163000</v>
      </c>
      <c r="AJ14" s="587">
        <f>+DropINTable!AJ13</f>
        <v>190000</v>
      </c>
      <c r="AK14" s="587">
        <f>+DropINTable!AK13</f>
        <v>217000</v>
      </c>
      <c r="AL14" s="587">
        <f>+DropINTable!AL13</f>
        <v>271000</v>
      </c>
      <c r="AM14" s="587">
        <f>+DropINTable!AM13</f>
        <v>339000</v>
      </c>
      <c r="AN14" s="587">
        <f>+DropINTable!AN13</f>
        <v>407000</v>
      </c>
      <c r="AO14" s="587">
        <f>+DropINTable!AO13</f>
        <v>678000</v>
      </c>
    </row>
    <row r="15" spans="1:43" ht="54" customHeight="1" x14ac:dyDescent="0.65">
      <c r="A15" s="368" t="s">
        <v>1080</v>
      </c>
      <c r="B15" s="366" t="s">
        <v>1081</v>
      </c>
      <c r="C15" s="371" t="s">
        <v>1082</v>
      </c>
      <c r="D15" s="366"/>
      <c r="E15" s="368" t="s">
        <v>1083</v>
      </c>
      <c r="F15" s="366" t="s">
        <v>1081</v>
      </c>
      <c r="G15" s="367" t="s">
        <v>1084</v>
      </c>
      <c r="H15" s="367"/>
      <c r="I15" s="367"/>
      <c r="K15" s="423" t="s">
        <v>243</v>
      </c>
      <c r="L15" s="423"/>
      <c r="M15" s="366" t="s">
        <v>231</v>
      </c>
      <c r="N15" s="366" t="s">
        <v>238</v>
      </c>
      <c r="O15" s="366" t="s">
        <v>232</v>
      </c>
      <c r="P15" s="366" t="s">
        <v>239</v>
      </c>
      <c r="Q15" s="366" t="s">
        <v>230</v>
      </c>
      <c r="R15" s="366" t="s">
        <v>237</v>
      </c>
      <c r="S15" s="366" t="s">
        <v>233</v>
      </c>
      <c r="T15" s="366" t="s">
        <v>240</v>
      </c>
      <c r="U15" s="366" t="s">
        <v>234</v>
      </c>
      <c r="V15" s="366" t="s">
        <v>242</v>
      </c>
      <c r="W15" s="366" t="s">
        <v>235</v>
      </c>
      <c r="X15" s="366" t="s">
        <v>241</v>
      </c>
      <c r="Y15" s="366" t="s">
        <v>1085</v>
      </c>
      <c r="Z15" s="366"/>
      <c r="AA15" s="365" t="s">
        <v>243</v>
      </c>
      <c r="AB15" s="130"/>
      <c r="AC15" s="68"/>
      <c r="AD15" s="68"/>
      <c r="AE15" s="68"/>
      <c r="AF15" s="68"/>
      <c r="AG15" s="68"/>
      <c r="AH15" s="68"/>
      <c r="AI15" s="68"/>
      <c r="AJ15" s="68"/>
      <c r="AK15" s="68"/>
      <c r="AL15" s="68"/>
      <c r="AM15" s="68"/>
      <c r="AN15" s="68"/>
      <c r="AO15" s="68"/>
    </row>
    <row r="16" spans="1:43" ht="14" x14ac:dyDescent="0.3">
      <c r="A16" t="s">
        <v>1044</v>
      </c>
      <c r="B16" s="46">
        <f>+DropINTable!B15</f>
        <v>940.04</v>
      </c>
      <c r="C16" s="46">
        <f>+DropINTable!C15</f>
        <v>685.75</v>
      </c>
      <c r="D16" s="369"/>
      <c r="E16" t="s">
        <v>1044</v>
      </c>
      <c r="F16" s="47" t="str">
        <f>+DropINTable!F15</f>
        <v>-</v>
      </c>
      <c r="G16" s="47">
        <f>+DropINTable!G15</f>
        <v>829.34103393554688</v>
      </c>
      <c r="H16" s="47"/>
      <c r="I16" s="47"/>
      <c r="J16" t="s">
        <v>1044</v>
      </c>
      <c r="K16" s="46">
        <f>+DropINTable!K15</f>
        <v>842.40012098069724</v>
      </c>
      <c r="L16" s="46"/>
      <c r="M16" s="46">
        <f>+DropINTable!M15</f>
        <v>834.36852320027833</v>
      </c>
      <c r="N16" s="46">
        <f>+DropINTable!N15</f>
        <v>858.69700574829926</v>
      </c>
      <c r="O16" s="46">
        <f>+DropINTable!O15</f>
        <v>840.66424867613659</v>
      </c>
      <c r="P16" s="46">
        <f>+DropINTable!P15</f>
        <v>873.97482934761604</v>
      </c>
      <c r="Q16" s="46">
        <f>+DropINTable!Q15</f>
        <v>819.84440075137809</v>
      </c>
      <c r="R16" s="46">
        <f>+DropINTable!R15</f>
        <v>889.70331048958644</v>
      </c>
      <c r="S16" s="46">
        <f>+DropINTable!S15</f>
        <v>863.50723301023731</v>
      </c>
      <c r="T16" s="46">
        <f>+DropINTable!T15</f>
        <v>816.79783785414759</v>
      </c>
      <c r="U16" s="46">
        <f>+DropINTable!U15</f>
        <v>791.99517730876107</v>
      </c>
      <c r="V16" s="46">
        <f>+DropINTable!V15</f>
        <v>849.0820064650585</v>
      </c>
      <c r="W16" s="46">
        <f>+DropINTable!W15</f>
        <v>864.71806988993535</v>
      </c>
      <c r="X16" s="46">
        <f>+DropINTable!X15</f>
        <v>852.25197289110497</v>
      </c>
      <c r="Y16" s="46">
        <f>+DropINTable!Y15</f>
        <v>874.9898058909713</v>
      </c>
      <c r="Z16" s="46"/>
      <c r="AA16" t="s">
        <v>1044</v>
      </c>
      <c r="AB16" s="46">
        <f>+DropINTable!AB15</f>
        <v>0</v>
      </c>
      <c r="AC16" s="46">
        <f>+DropINTable!AC15</f>
        <v>624.97596816569228</v>
      </c>
      <c r="AD16" s="46">
        <f>+DropINTable!AD15</f>
        <v>640.28140600170411</v>
      </c>
      <c r="AE16" s="46">
        <f>+DropINTable!AE15</f>
        <v>666.07607503165809</v>
      </c>
      <c r="AF16" s="46">
        <f>+DropINTable!AF15</f>
        <v>712.34358859198267</v>
      </c>
      <c r="AG16" s="46">
        <f>+DropINTable!AG15</f>
        <v>773.8774903401054</v>
      </c>
      <c r="AH16" s="46">
        <f>+DropINTable!AH15</f>
        <v>857.27889999374611</v>
      </c>
      <c r="AI16" s="46">
        <f>+DropINTable!AI15</f>
        <v>943.71032485290243</v>
      </c>
      <c r="AJ16" s="46">
        <f>+DropINTable!AJ15</f>
        <v>1023.9703981245027</v>
      </c>
      <c r="AK16" s="46">
        <f>+DropINTable!AK15</f>
        <v>1081.7194994088538</v>
      </c>
      <c r="AL16" s="46">
        <f>+DropINTable!AL15</f>
        <v>1136.4064506177222</v>
      </c>
      <c r="AM16" s="46">
        <f>+DropINTable!AM15</f>
        <v>1263.3633678263357</v>
      </c>
      <c r="AN16" s="46">
        <f>+DropINTable!AN15</f>
        <v>1445.7848589397609</v>
      </c>
      <c r="AO16" s="46">
        <f>+DropINTable!AO15</f>
        <v>1453.5880357571052</v>
      </c>
      <c r="AP16" s="46"/>
      <c r="AQ16" s="46"/>
    </row>
    <row r="17" spans="1:43" ht="14" x14ac:dyDescent="0.3">
      <c r="A17" t="s">
        <v>1046</v>
      </c>
      <c r="B17" s="46">
        <f>+DropINTable!B16</f>
        <v>1129.98</v>
      </c>
      <c r="C17" s="46">
        <f>+DropINTable!C16</f>
        <v>854.64</v>
      </c>
      <c r="D17" s="369"/>
      <c r="E17" t="s">
        <v>1144</v>
      </c>
      <c r="F17" s="47" t="str">
        <f>+DropINTable!F16</f>
        <v>-</v>
      </c>
      <c r="G17" s="47">
        <f>+DropINTable!G16-DropINTable!G15</f>
        <v>243.97296142578125</v>
      </c>
      <c r="H17" s="47"/>
      <c r="I17" s="47"/>
      <c r="J17" t="s">
        <v>1144</v>
      </c>
      <c r="K17" s="46">
        <f>+DropINTable!K16-DropINTable!K15</f>
        <v>251.31217289577467</v>
      </c>
      <c r="L17" s="46"/>
      <c r="M17" s="46">
        <f>+DropINTable!M16-DropINTable!M15</f>
        <v>249.6734869517727</v>
      </c>
      <c r="N17" s="46">
        <f>+DropINTable!N16-DropINTable!N15</f>
        <v>249.82500632404913</v>
      </c>
      <c r="O17" s="46">
        <f>+DropINTable!O16-DropINTable!O15</f>
        <v>249.71269701932601</v>
      </c>
      <c r="P17" s="46">
        <f>+DropINTable!P16-DropINTable!P15</f>
        <v>249.92015319431187</v>
      </c>
      <c r="Q17" s="46">
        <f>+DropINTable!Q16-DropINTable!Q15</f>
        <v>249.58303272245803</v>
      </c>
      <c r="R17" s="46">
        <f>+DropINTable!R16-DropINTable!R15</f>
        <v>250.01811070632095</v>
      </c>
      <c r="S17" s="46">
        <f>+DropINTable!S16-DropINTable!S15</f>
        <v>249.85496203293292</v>
      </c>
      <c r="T17" s="46">
        <f>+DropINTable!T16-DropINTable!T15</f>
        <v>249.56405821816008</v>
      </c>
      <c r="U17" s="46">
        <f>+DropINTable!U16-DropINTable!U15</f>
        <v>249.40958985189002</v>
      </c>
      <c r="V17" s="46">
        <f>+DropINTable!V16-DropINTable!V15</f>
        <v>249.76512270858154</v>
      </c>
      <c r="W17" s="46">
        <f>+DropINTable!W16-DropINTable!W15</f>
        <v>249.86250316231076</v>
      </c>
      <c r="X17" s="46">
        <f>+DropINTable!X16-DropINTable!X15</f>
        <v>249.78486446887678</v>
      </c>
      <c r="Y17" s="46">
        <f>+DropINTable!Y16-DropINTable!Y15</f>
        <v>249.92647393967047</v>
      </c>
      <c r="Z17" s="46"/>
      <c r="AA17" t="s">
        <v>1144</v>
      </c>
      <c r="AB17" s="46">
        <f>IF(DropINTable!AB16-DropINTable!AB15&lt;0,0,+DropINTable!AB16-DropINTable!AB15)</f>
        <v>0</v>
      </c>
      <c r="AC17" s="46">
        <f>IF(DropINTable!AC16-DropINTable!AC15&lt;0,0,+DropINTable!AC16-DropINTable!AC15)</f>
        <v>0</v>
      </c>
      <c r="AD17" s="46">
        <f>IF(DropINTable!AD16-DropINTable!AD15&lt;0,0,+DropINTable!AD16-DropINTable!AD15)</f>
        <v>92.758659595135782</v>
      </c>
      <c r="AE17" s="46">
        <f>IF(DropINTable!AE16-DropINTable!AE15&lt;0,0,+DropINTable!AE16-DropINTable!AE15)</f>
        <v>92.919307163743156</v>
      </c>
      <c r="AF17" s="46">
        <f>IF(DropINTable!AF16-DropINTable!AF15&lt;0,0,+DropINTable!AF16-DropINTable!AF15)</f>
        <v>93.207456457974899</v>
      </c>
      <c r="AG17" s="46">
        <f>IF(DropINTable!AG16-DropINTable!AG15&lt;0,0,+DropINTable!AG16-DropINTable!AG15)</f>
        <v>93.590684376201466</v>
      </c>
      <c r="AH17" s="46">
        <f>IF(DropINTable!AH16-DropINTable!AH15&lt;0,0,+DropINTable!AH16-DropINTable!AH15)</f>
        <v>94.110103125599949</v>
      </c>
      <c r="AI17" s="46">
        <f>IF(DropINTable!AI16-DropINTable!AI15&lt;0,0,+DropINTable!AI16-DropINTable!AI15)</f>
        <v>94.648394696268952</v>
      </c>
      <c r="AJ17" s="46">
        <f>IF(DropINTable!AJ16-DropINTable!AJ15&lt;0,0,+DropINTable!AJ16-DropINTable!AJ15)</f>
        <v>95.148248290729271</v>
      </c>
      <c r="AK17" s="46">
        <f>IF(DropINTable!AK16-DropINTable!AK15&lt;0,0,+DropINTable!AK16-DropINTable!AK15)</f>
        <v>95.507907336250128</v>
      </c>
      <c r="AL17" s="46">
        <f>IF(DropINTable!AL16-DropINTable!AL15&lt;0,0,+DropINTable!AL16-DropINTable!AL15)</f>
        <v>95.848494770485331</v>
      </c>
      <c r="AM17" s="46">
        <f>IF(DropINTable!AM16-DropINTable!AM15&lt;0,0,+DropINTable!AM16-DropINTable!AM15)</f>
        <v>96.639172497227946</v>
      </c>
      <c r="AN17" s="46">
        <f>IF(DropINTable!AN16-DropINTable!AN15&lt;0,0,+DropINTable!AN16-DropINTable!AN15)</f>
        <v>97.775284163504921</v>
      </c>
      <c r="AO17" s="46">
        <f>IF(DropINTable!AO16-DropINTable!AO15&lt;0,0,+DropINTable!AO16-DropINTable!AO15)</f>
        <v>97.823881770478238</v>
      </c>
      <c r="AP17" s="46"/>
      <c r="AQ17" s="46"/>
    </row>
    <row r="18" spans="1:43" ht="14" x14ac:dyDescent="0.3">
      <c r="A18" t="s">
        <v>1048</v>
      </c>
      <c r="B18" s="46">
        <f>+DropINTable!B17</f>
        <v>1319.91</v>
      </c>
      <c r="C18" s="46">
        <f>+DropINTable!C17</f>
        <v>1021.74</v>
      </c>
      <c r="D18" s="369"/>
      <c r="F18" s="47"/>
      <c r="G18" s="47"/>
      <c r="H18" s="47"/>
      <c r="I18" s="47"/>
      <c r="K18" s="46"/>
      <c r="L18" s="46"/>
      <c r="M18" s="46"/>
      <c r="N18" s="46"/>
      <c r="O18" s="46"/>
      <c r="P18" s="46"/>
      <c r="Q18" s="46"/>
      <c r="R18" s="46"/>
      <c r="S18" s="46"/>
      <c r="T18" s="46"/>
      <c r="U18" s="46"/>
      <c r="V18" s="46"/>
      <c r="W18" s="46"/>
      <c r="X18" s="46"/>
      <c r="Y18" s="46"/>
      <c r="Z18" s="46"/>
      <c r="AB18" s="46"/>
      <c r="AC18" s="46"/>
      <c r="AD18" s="46"/>
      <c r="AE18" s="46"/>
      <c r="AF18" s="46"/>
      <c r="AG18" s="46"/>
      <c r="AH18" s="46"/>
      <c r="AI18" s="46"/>
      <c r="AJ18" s="46"/>
      <c r="AK18" s="46"/>
      <c r="AL18" s="46"/>
      <c r="AM18" s="46"/>
      <c r="AN18" s="46"/>
      <c r="AO18" s="46"/>
      <c r="AP18" s="46"/>
      <c r="AQ18" s="46"/>
    </row>
    <row r="19" spans="1:43" ht="14" x14ac:dyDescent="0.3">
      <c r="A19" t="s">
        <v>1087</v>
      </c>
      <c r="B19" s="46">
        <f>+DropINTable!B18</f>
        <v>1509.85</v>
      </c>
      <c r="C19" s="46">
        <f>+DropINTable!C18</f>
        <v>1188.8399999999999</v>
      </c>
      <c r="D19" s="369"/>
      <c r="E19" t="s">
        <v>1055</v>
      </c>
      <c r="F19" s="47" t="str">
        <f>+DropINTable!F20</f>
        <v>-</v>
      </c>
      <c r="G19" s="47">
        <f>+DropINTable!G20</f>
        <v>389.13249206542969</v>
      </c>
      <c r="H19" s="47"/>
      <c r="I19" s="47"/>
      <c r="J19" t="s">
        <v>1055</v>
      </c>
      <c r="K19" s="46">
        <f>+DropINTable!K20</f>
        <v>414.67646696104237</v>
      </c>
      <c r="L19" s="46"/>
      <c r="M19" s="46">
        <f>+DropINTable!M20</f>
        <v>406.51939572019006</v>
      </c>
      <c r="N19" s="46">
        <f>+DropINTable!N20</f>
        <v>430.80507777687905</v>
      </c>
      <c r="O19" s="46">
        <f>+DropINTable!O20</f>
        <v>412.80404528270662</v>
      </c>
      <c r="P19" s="46">
        <f>+DropINTable!P20</f>
        <v>446.05602301272614</v>
      </c>
      <c r="Q19" s="46">
        <f>+DropINTable!Q20</f>
        <v>392.02082692423807</v>
      </c>
      <c r="R19" s="46">
        <f>+DropINTable!R20</f>
        <v>461.756833796737</v>
      </c>
      <c r="S19" s="46">
        <f>+DropINTable!S20</f>
        <v>435.60684216924295</v>
      </c>
      <c r="T19" s="46">
        <f>+DropINTable!T20</f>
        <v>388.97962287834423</v>
      </c>
      <c r="U19" s="46">
        <f>+DropINTable!U20</f>
        <v>364.22059753322395</v>
      </c>
      <c r="V19" s="46">
        <f>+DropINTable!V20</f>
        <v>421.20699394722317</v>
      </c>
      <c r="W19" s="46">
        <f>+DropINTable!W20</f>
        <v>436.81554883594083</v>
      </c>
      <c r="X19" s="46">
        <f>+DropINTable!X20</f>
        <v>424.37138406845207</v>
      </c>
      <c r="Y19" s="46">
        <f>+DropINTable!Y20</f>
        <v>447.0692137591837</v>
      </c>
      <c r="Z19" s="46"/>
      <c r="AA19" t="s">
        <v>1055</v>
      </c>
      <c r="AB19" s="46">
        <f>+DropINTable!AB20</f>
        <v>325.71268120296884</v>
      </c>
      <c r="AC19" s="46">
        <f>+DropINTable!AC20</f>
        <v>343.51712426356005</v>
      </c>
      <c r="AD19" s="46">
        <f>+DropINTable!AD20</f>
        <v>358.79563572711663</v>
      </c>
      <c r="AE19" s="46">
        <f>+DropINTable!AE20</f>
        <v>384.54492430439933</v>
      </c>
      <c r="AF19" s="46">
        <f>+DropINTable!AF20</f>
        <v>430.73103963006065</v>
      </c>
      <c r="AG19" s="46">
        <f>+DropINTable!AG20</f>
        <v>492.15668501909875</v>
      </c>
      <c r="AH19" s="46">
        <f>+DropINTable!AH20</f>
        <v>575.41136635694522</v>
      </c>
      <c r="AI19" s="46">
        <f>+DropINTable!AI20</f>
        <v>661.69073192691701</v>
      </c>
      <c r="AJ19" s="46">
        <f>+DropINTable!AJ20</f>
        <v>741.80960551926182</v>
      </c>
      <c r="AK19" s="46">
        <f>+DropINTable!AK20</f>
        <v>799.45710910301398</v>
      </c>
      <c r="AL19" s="46">
        <f>+DropINTable!AL20</f>
        <v>854.04784938680507</v>
      </c>
      <c r="AM19" s="46">
        <f>+DropINTable!AM20</f>
        <v>980.78141097799016</v>
      </c>
      <c r="AN19" s="46">
        <f>+DropINTable!AN20</f>
        <v>1162.8819683503746</v>
      </c>
      <c r="AO19" s="46">
        <f>+DropINTable!AO20</f>
        <v>1170.6714168711899</v>
      </c>
      <c r="AP19" s="46"/>
      <c r="AQ19" s="46"/>
    </row>
    <row r="20" spans="1:43" ht="14" x14ac:dyDescent="0.3">
      <c r="A20" t="s">
        <v>1088</v>
      </c>
      <c r="B20" s="46">
        <f>+DropINTable!B19</f>
        <v>1699.78</v>
      </c>
      <c r="C20" s="46">
        <f>+DropINTable!C19</f>
        <v>1354.1</v>
      </c>
      <c r="D20" s="369"/>
      <c r="E20" t="s">
        <v>1144</v>
      </c>
      <c r="F20" s="47" t="str">
        <f>+DropINTable!F21</f>
        <v>-</v>
      </c>
      <c r="G20" s="47">
        <f>+DropINTable!G21-DropINTable!G20</f>
        <v>139.88357543945313</v>
      </c>
      <c r="H20" s="47"/>
      <c r="I20" s="48"/>
      <c r="J20" t="s">
        <v>1144</v>
      </c>
      <c r="K20" s="46">
        <f>+DropINTable!K21-DropINTable!K20</f>
        <v>160.49157566010945</v>
      </c>
      <c r="L20" s="46"/>
      <c r="M20" s="46">
        <f>+DropINTable!M21-DropINTable!M20</f>
        <v>157.87058982213108</v>
      </c>
      <c r="N20" s="46">
        <f>+DropINTable!N21-DropINTable!N20</f>
        <v>158.24170114560781</v>
      </c>
      <c r="O20" s="46">
        <f>+DropINTable!O21-DropINTable!O20</f>
        <v>157.96662465446673</v>
      </c>
      <c r="P20" s="46">
        <f>+DropINTable!P21-DropINTable!P20</f>
        <v>158.47475140854186</v>
      </c>
      <c r="Q20" s="46">
        <f>+DropINTable!Q21-DropINTable!Q20</f>
        <v>157.64903552880929</v>
      </c>
      <c r="R20" s="46">
        <f>+DropINTable!R21-DropINTable!R20</f>
        <v>158.71467865579706</v>
      </c>
      <c r="S20" s="46">
        <f>+DropINTable!S21-DropINTable!S20</f>
        <v>158.31507759053028</v>
      </c>
      <c r="T20" s="46">
        <f>+DropINTable!T21-DropINTable!T20</f>
        <v>157.60256255998115</v>
      </c>
      <c r="U20" s="46">
        <f>+DropINTable!U21-DropINTable!U20</f>
        <v>157.22421980053758</v>
      </c>
      <c r="V20" s="46">
        <f>+DropINTable!V21-DropINTable!V20</f>
        <v>158.09503159302312</v>
      </c>
      <c r="W20" s="46">
        <f>+DropINTable!W21-DropINTable!W20</f>
        <v>158.33354893140813</v>
      </c>
      <c r="X20" s="46">
        <f>+DropINTable!X21-DropINTable!X20</f>
        <v>158.1433872557289</v>
      </c>
      <c r="Y20" s="46">
        <f>+DropINTable!Y21-DropINTable!Y20</f>
        <v>158.49023323527496</v>
      </c>
      <c r="Z20" s="46"/>
      <c r="AA20" t="s">
        <v>1144</v>
      </c>
      <c r="AB20" s="46">
        <f>IF(DropINTable!AB21-DropINTable!AB20&lt;0,0,+DropINTable!AB21-DropINTable!AB20)</f>
        <v>0</v>
      </c>
      <c r="AC20" s="46">
        <f>IF(DropINTable!AC21-DropINTable!AC20&lt;0,0,+DropINTable!AC21-DropINTable!AC20)</f>
        <v>117.28437663165909</v>
      </c>
      <c r="AD20" s="46">
        <f>IF(DropINTable!AD21-DropINTable!AD20&lt;0,0,+DropINTable!AD21-DropINTable!AD20)</f>
        <v>117.51784867236609</v>
      </c>
      <c r="AE20" s="46">
        <f>IF(DropINTable!AE21-DropINTable!AE20&lt;0,0,+DropINTable!AE21-DropINTable!AE20)</f>
        <v>117.91132547235065</v>
      </c>
      <c r="AF20" s="46">
        <f>IF(DropINTable!AF21-DropINTable!AF20&lt;0,0,+DropINTable!AF21-DropINTable!AF20)</f>
        <v>118.61709834607132</v>
      </c>
      <c r="AG20" s="46">
        <f>IF(DropINTable!AG21-DropINTable!AG20&lt;0,0,+DropINTable!AG21-DropINTable!AG20)</f>
        <v>119.55574690380899</v>
      </c>
      <c r="AH20" s="46">
        <f>IF(DropINTable!AH21-DropINTable!AH20&lt;0,0,+DropINTable!AH21-DropINTable!AH20)</f>
        <v>120.82796694588808</v>
      </c>
      <c r="AI20" s="46">
        <f>IF(DropINTable!AI21-DropINTable!AI20&lt;0,0,+DropINTable!AI21-DropINTable!AI20)</f>
        <v>122.14640993856528</v>
      </c>
      <c r="AJ20" s="46">
        <f>IF(DropINTable!AJ21-DropINTable!AJ20&lt;0,0,+DropINTable!AJ21-DropINTable!AJ20)</f>
        <v>123.37071023684086</v>
      </c>
      <c r="AK20" s="46">
        <f>IF(DropINTable!AK21-DropINTable!AK20&lt;0,0,+DropINTable!AK21-DropINTable!AK20)</f>
        <v>124.25162615882005</v>
      </c>
      <c r="AL20" s="46">
        <f>IF(DropINTable!AL21-DropINTable!AL20&lt;0,0,+DropINTable!AL21-DropINTable!AL20)</f>
        <v>125.08582994788776</v>
      </c>
      <c r="AM20" s="46">
        <f>IF(DropINTable!AM21-DropINTable!AM20&lt;0,0,+DropINTable!AM21-DropINTable!AM20)</f>
        <v>127.02245509811542</v>
      </c>
      <c r="AN20" s="46">
        <f>IF(DropINTable!AN21-DropINTable!AN20&lt;0,0,+DropINTable!AN21-DropINTable!AN20)</f>
        <v>129.80514684808168</v>
      </c>
      <c r="AO20" s="46">
        <f>IF(DropINTable!AO21-DropINTable!AO20&lt;0,0,+DropINTable!AO21-DropINTable!AO20)</f>
        <v>129.92417635187917</v>
      </c>
      <c r="AP20" s="46"/>
      <c r="AQ20" s="46"/>
    </row>
    <row r="21" spans="1:43" x14ac:dyDescent="0.25">
      <c r="A21" t="s">
        <v>1055</v>
      </c>
      <c r="B21" s="46">
        <f>+DropINTable!B20</f>
        <v>702.72</v>
      </c>
      <c r="C21" s="46">
        <f>+DropINTable!C20</f>
        <v>472.92</v>
      </c>
      <c r="D21" s="369"/>
      <c r="AP21" s="46"/>
      <c r="AQ21" s="46"/>
    </row>
    <row r="22" spans="1:43" x14ac:dyDescent="0.25">
      <c r="A22" t="s">
        <v>1057</v>
      </c>
      <c r="B22" s="46">
        <f>+DropINTable!B21</f>
        <v>902.16</v>
      </c>
      <c r="C22" s="46">
        <f>+DropINTable!C21</f>
        <v>649.53</v>
      </c>
      <c r="D22" s="369"/>
      <c r="AP22" s="46"/>
      <c r="AQ22" s="46"/>
    </row>
    <row r="23" spans="1:43" ht="28.5" x14ac:dyDescent="0.65">
      <c r="A23" t="s">
        <v>1059</v>
      </c>
      <c r="B23" s="46">
        <f>+DropINTable!B22</f>
        <v>1091.96</v>
      </c>
      <c r="C23" s="46">
        <f>+DropINTable!C22</f>
        <v>816.63</v>
      </c>
      <c r="D23" s="369"/>
      <c r="H23" s="47"/>
      <c r="I23" s="47"/>
      <c r="K23" s="46"/>
      <c r="L23" s="46"/>
      <c r="M23" s="46"/>
      <c r="N23" s="46"/>
      <c r="O23" s="46"/>
      <c r="P23" s="46"/>
      <c r="Q23" s="46"/>
      <c r="R23" s="46"/>
      <c r="S23" s="46"/>
      <c r="T23" s="46"/>
      <c r="U23" s="46"/>
      <c r="V23" s="46"/>
      <c r="W23" s="46"/>
      <c r="X23" s="46"/>
      <c r="Y23" s="46"/>
      <c r="Z23" s="46"/>
      <c r="AA23" s="365" t="s">
        <v>231</v>
      </c>
      <c r="AP23" s="46"/>
      <c r="AQ23" s="46"/>
    </row>
    <row r="24" spans="1:43" ht="14" x14ac:dyDescent="0.3">
      <c r="A24" t="s">
        <v>1089</v>
      </c>
      <c r="B24" s="46">
        <f>+DropINTable!B23</f>
        <v>1281.9000000000001</v>
      </c>
      <c r="C24" s="46">
        <f>+DropINTable!C23</f>
        <v>983.73</v>
      </c>
      <c r="D24" s="369"/>
      <c r="H24" s="47"/>
      <c r="I24" s="47"/>
      <c r="K24" s="46"/>
      <c r="L24" s="46"/>
      <c r="M24" s="46"/>
      <c r="N24" s="46"/>
      <c r="O24" s="46"/>
      <c r="P24" s="46"/>
      <c r="Q24" s="46"/>
      <c r="R24" s="46"/>
      <c r="S24" s="46"/>
      <c r="T24" s="46"/>
      <c r="U24" s="46"/>
      <c r="V24" s="46"/>
      <c r="W24" s="46"/>
      <c r="X24" s="46"/>
      <c r="Y24" s="46"/>
      <c r="Z24" s="46"/>
      <c r="AA24" t="s">
        <v>1044</v>
      </c>
      <c r="AB24" s="46">
        <f>+DropINTable!AB27</f>
        <v>0</v>
      </c>
      <c r="AC24" s="46">
        <f>+DropINTable!AC27</f>
        <v>616.94436952014485</v>
      </c>
      <c r="AD24" s="46">
        <f>+DropINTable!AD27</f>
        <v>632.2498077069057</v>
      </c>
      <c r="AE24" s="46">
        <f>+DropINTable!AE27</f>
        <v>658.04447691379983</v>
      </c>
      <c r="AF24" s="46">
        <f>+DropINTable!AF27</f>
        <v>704.31199073405458</v>
      </c>
      <c r="AG24" s="46">
        <f>+DropINTable!AG27</f>
        <v>765.84589178537703</v>
      </c>
      <c r="AH24" s="46">
        <f>+DropINTable!AH27</f>
        <v>849.24730131375009</v>
      </c>
      <c r="AI24" s="46">
        <f>+DropINTable!AI27</f>
        <v>935.67872618543311</v>
      </c>
      <c r="AJ24" s="46">
        <f>+DropINTable!AJ27</f>
        <v>1015.9387996699883</v>
      </c>
      <c r="AK24" s="46">
        <f>+DropINTable!AK27</f>
        <v>1073.6879016996809</v>
      </c>
      <c r="AL24" s="46">
        <f>+DropINTable!AL27</f>
        <v>1128.3748521945247</v>
      </c>
      <c r="AM24" s="46">
        <f>+DropINTable!AM27</f>
        <v>1255.3317693154506</v>
      </c>
      <c r="AN24" s="46">
        <f>+DropINTable!AN27</f>
        <v>1437.7532604789831</v>
      </c>
      <c r="AO24" s="46">
        <f>+DropINTable!AO27</f>
        <v>1445.556437058319</v>
      </c>
      <c r="AP24" s="46"/>
      <c r="AQ24" s="46"/>
    </row>
    <row r="25" spans="1:43" x14ac:dyDescent="0.25">
      <c r="A25" t="s">
        <v>1090</v>
      </c>
      <c r="B25" s="46">
        <f>+DropINTable!B24</f>
        <v>1471.83</v>
      </c>
      <c r="C25" s="46">
        <f>+DropINTable!C24</f>
        <v>1150.83</v>
      </c>
      <c r="D25" s="369"/>
      <c r="AA25" t="s">
        <v>1144</v>
      </c>
      <c r="AB25" s="46">
        <f>IF(DropINTable!AB28-DropINTable!AB27&lt;0,0,+DropINTable!AB28-DropINTable!AB27)</f>
        <v>0</v>
      </c>
      <c r="AC25" s="46">
        <f>IF(DropINTable!AC28-DropINTable!AC27&lt;0,0,+DropINTable!AC28-DropINTable!AC27)</f>
        <v>0</v>
      </c>
      <c r="AD25" s="46">
        <f>IF(DropINTable!AD28-DropINTable!AD27&lt;0,0,+DropINTable!AD28-DropINTable!AD27)</f>
        <v>91.119973794883435</v>
      </c>
      <c r="AE25" s="46">
        <f>IF(DropINTable!AE28-DropINTable!AE27&lt;0,0,+DropINTable!AE28-DropINTable!AE27)</f>
        <v>91.280620437727407</v>
      </c>
      <c r="AF25" s="46">
        <f>IF(DropINTable!AF28-DropINTable!AF27&lt;0,0,+DropINTable!AF28-DropINTable!AF27)</f>
        <v>91.56876968381755</v>
      </c>
      <c r="AG25" s="46">
        <f>IF(DropINTable!AG28-DropINTable!AG27&lt;0,0,+DropINTable!AG28-DropINTable!AG27)</f>
        <v>91.952000734410944</v>
      </c>
      <c r="AH25" s="46">
        <f>IF(DropINTable!AH28-DropINTable!AH27&lt;0,0,+DropINTable!AH28-DropINTable!AH27)</f>
        <v>92.471418973711934</v>
      </c>
      <c r="AI25" s="46">
        <f>IF(DropINTable!AI28-DropINTable!AI27&lt;0,0,+DropINTable!AI28-DropINTable!AI27)</f>
        <v>93.009709518295494</v>
      </c>
      <c r="AJ25" s="46">
        <f>IF(DropINTable!AJ28-DropINTable!AJ27&lt;0,0,+DropINTable!AJ28-DropINTable!AJ27)</f>
        <v>93.509564382319581</v>
      </c>
      <c r="AK25" s="46">
        <f>IF(DropINTable!AK28-DropINTable!AK27&lt;0,0,+DropINTable!AK28-DropINTable!AK27)</f>
        <v>93.869220776403836</v>
      </c>
      <c r="AL25" s="46">
        <f>IF(DropINTable!AL28-DropINTable!AL27&lt;0,0,+DropINTable!AL28-DropINTable!AL27)</f>
        <v>94.209809317984309</v>
      </c>
      <c r="AM25" s="46">
        <f>IF(DropINTable!AM28-DropINTable!AM27&lt;0,0,+DropINTable!AM28-DropINTable!AM27)</f>
        <v>95.000488403145027</v>
      </c>
      <c r="AN25" s="46">
        <f>IF(DropINTable!AN28-DropINTable!AN27&lt;0,0,+DropINTable!AN28-DropINTable!AN27)</f>
        <v>96.136598869606132</v>
      </c>
      <c r="AO25" s="46">
        <f>IF(DropINTable!AO28-DropINTable!AO27&lt;0,0,+DropINTable!AO28-DropINTable!AO27)</f>
        <v>96.18519713816454</v>
      </c>
      <c r="AP25" s="46"/>
      <c r="AQ25" s="46"/>
    </row>
    <row r="26" spans="1:43" x14ac:dyDescent="0.25">
      <c r="B26" s="46"/>
      <c r="C26" s="46"/>
      <c r="D26" s="369"/>
      <c r="AB26" s="46"/>
      <c r="AC26" s="46"/>
      <c r="AD26" s="46"/>
      <c r="AE26" s="46"/>
      <c r="AF26" s="46"/>
      <c r="AG26" s="46"/>
      <c r="AH26" s="46"/>
      <c r="AI26" s="46"/>
      <c r="AJ26" s="46"/>
      <c r="AK26" s="46"/>
      <c r="AL26" s="46"/>
      <c r="AM26" s="46"/>
      <c r="AN26" s="46"/>
      <c r="AO26" s="46"/>
      <c r="AP26" s="46"/>
      <c r="AQ26" s="46"/>
    </row>
    <row r="27" spans="1:43" ht="14.5" x14ac:dyDescent="0.35">
      <c r="A27" s="368" t="s">
        <v>1091</v>
      </c>
      <c r="B27" s="46"/>
      <c r="C27" s="46"/>
      <c r="F27" s="366"/>
      <c r="H27" s="366"/>
      <c r="J27" s="368"/>
      <c r="AA27" t="s">
        <v>1055</v>
      </c>
      <c r="AB27" s="46">
        <f>+DropINTable!AB32</f>
        <v>317.55561017566799</v>
      </c>
      <c r="AC27" s="46">
        <f>+DropINTable!AC32</f>
        <v>335.36005331479652</v>
      </c>
      <c r="AD27" s="46">
        <f>+DropINTable!AD32</f>
        <v>350.63856491432608</v>
      </c>
      <c r="AE27" s="46">
        <f>+DropINTable!AE32</f>
        <v>376.38785310618317</v>
      </c>
      <c r="AF27" s="46">
        <f>+DropINTable!AF32</f>
        <v>422.57396853343113</v>
      </c>
      <c r="AG27" s="46">
        <f>+DropINTable!AG32</f>
        <v>483.99961431760079</v>
      </c>
      <c r="AH27" s="46">
        <f>+DropINTable!AH32</f>
        <v>567.25429510674928</v>
      </c>
      <c r="AI27" s="46">
        <f>+DropINTable!AI32</f>
        <v>653.53366104251961</v>
      </c>
      <c r="AJ27" s="46">
        <f>+DropINTable!AJ32</f>
        <v>733.6525347245888</v>
      </c>
      <c r="AK27" s="46">
        <f>+DropINTable!AK32</f>
        <v>791.30003799085546</v>
      </c>
      <c r="AL27" s="46">
        <f>+DropINTable!AL32</f>
        <v>845.8907784057817</v>
      </c>
      <c r="AM27" s="46">
        <f>+DropINTable!AM32</f>
        <v>972.62433992104638</v>
      </c>
      <c r="AN27" s="46">
        <f>+DropINTable!AN32</f>
        <v>1154.7248982320834</v>
      </c>
      <c r="AO27" s="46">
        <f>+DropINTable!AO32</f>
        <v>1162.5143465182359</v>
      </c>
      <c r="AP27" s="46"/>
      <c r="AQ27" s="46"/>
    </row>
    <row r="28" spans="1:43" ht="14" x14ac:dyDescent="0.3">
      <c r="A28" t="s">
        <v>1044</v>
      </c>
      <c r="B28" s="46">
        <f>+DropINTable!B27</f>
        <v>807.13</v>
      </c>
      <c r="C28" s="46">
        <f>+DropINTable!C27</f>
        <v>554.49</v>
      </c>
      <c r="F28" s="47"/>
      <c r="G28" s="47"/>
      <c r="H28" s="47"/>
      <c r="I28" s="47"/>
      <c r="AA28" t="s">
        <v>1144</v>
      </c>
      <c r="AB28" s="46">
        <f>IF(DropINTable!AB33-DropINTable!AB32&lt;0,0,+DropINTable!AB33-DropINTable!AB32)</f>
        <v>0</v>
      </c>
      <c r="AC28" s="46">
        <f>IF(DropINTable!AC33-DropINTable!AC32&lt;0,0,+DropINTable!AC33-DropINTable!AC32)</f>
        <v>114.66338941044256</v>
      </c>
      <c r="AD28" s="46">
        <f>IF(DropINTable!AD33-DropINTable!AD32&lt;0,0,+DropINTable!AD33-DropINTable!AD32)</f>
        <v>114.89686208937314</v>
      </c>
      <c r="AE28" s="46">
        <f>IF(DropINTable!AE33-DropINTable!AE32&lt;0,0,+DropINTable!AE33-DropINTable!AE32)</f>
        <v>115.29033788226894</v>
      </c>
      <c r="AF28" s="46">
        <f>IF(DropINTable!AF33-DropINTable!AF32&lt;0,0,+DropINTable!AF33-DropINTable!AF32)</f>
        <v>115.99610998932138</v>
      </c>
      <c r="AG28" s="46">
        <f>IF(DropINTable!AG33-DropINTable!AG32&lt;0,0,+DropINTable!AG33-DropINTable!AG32)</f>
        <v>116.93475829741413</v>
      </c>
      <c r="AH28" s="46">
        <f>IF(DropINTable!AH33-DropINTable!AH32&lt;0,0,+DropINTable!AH33-DropINTable!AH32)</f>
        <v>118.20697884662388</v>
      </c>
      <c r="AI28" s="46">
        <f>IF(DropINTable!AI33-DropINTable!AI32&lt;0,0,+DropINTable!AI33-DropINTable!AI32)</f>
        <v>119.52542114096161</v>
      </c>
      <c r="AJ28" s="46">
        <f>IF(DropINTable!AJ33-DropINTable!AJ32&lt;0,0,+DropINTable!AJ33-DropINTable!AJ32)</f>
        <v>120.74972309535178</v>
      </c>
      <c r="AK28" s="46">
        <f>IF(DropINTable!AK33-DropINTable!AK32&lt;0,0,+DropINTable!AK33-DropINTable!AK32)</f>
        <v>121.63063941795133</v>
      </c>
      <c r="AL28" s="46">
        <f>IF(DropINTable!AL33-DropINTable!AL32&lt;0,0,+DropINTable!AL33-DropINTable!AL32)</f>
        <v>122.46484157945088</v>
      </c>
      <c r="AM28" s="46">
        <f>IF(DropINTable!AM33-DropINTable!AM32&lt;0,0,+DropINTable!AM33-DropINTable!AM32)</f>
        <v>124.40146722127497</v>
      </c>
      <c r="AN28" s="46">
        <f>IF(DropINTable!AN33-DropINTable!AN32&lt;0,0,+DropINTable!AN33-DropINTable!AN32)</f>
        <v>127.18415695183103</v>
      </c>
      <c r="AO28" s="46">
        <f>IF(DropINTable!AO33-DropINTable!AO32&lt;0,0,+DropINTable!AO33-DropINTable!AO32)</f>
        <v>127.30318818672458</v>
      </c>
      <c r="AP28" s="46"/>
      <c r="AQ28" s="46"/>
    </row>
    <row r="29" spans="1:43" ht="14" x14ac:dyDescent="0.3">
      <c r="A29" t="s">
        <v>1046</v>
      </c>
      <c r="B29" s="46">
        <f>+DropINTable!B28</f>
        <v>997.06</v>
      </c>
      <c r="C29" s="46">
        <f>+DropINTable!C28</f>
        <v>721.73</v>
      </c>
      <c r="F29" s="47"/>
      <c r="G29" s="47"/>
      <c r="H29" s="47"/>
      <c r="I29" s="47"/>
      <c r="AP29" s="46"/>
      <c r="AQ29" s="46"/>
    </row>
    <row r="30" spans="1:43" ht="14" x14ac:dyDescent="0.3">
      <c r="A30" t="s">
        <v>1048</v>
      </c>
      <c r="B30" s="46">
        <f>+DropINTable!B29</f>
        <v>1187</v>
      </c>
      <c r="C30" s="46">
        <f>+DropINTable!C29</f>
        <v>888.83</v>
      </c>
      <c r="F30" s="47"/>
      <c r="G30" s="47"/>
      <c r="H30" s="47"/>
      <c r="I30" s="47"/>
      <c r="AP30" s="46"/>
      <c r="AQ30" s="46"/>
    </row>
    <row r="31" spans="1:43" ht="28.5" x14ac:dyDescent="0.65">
      <c r="A31" t="s">
        <v>1087</v>
      </c>
      <c r="B31" s="46">
        <f>+DropINTable!B30</f>
        <v>1376.93</v>
      </c>
      <c r="C31" s="46">
        <f>+DropINTable!C30</f>
        <v>1055.93</v>
      </c>
      <c r="F31" s="47"/>
      <c r="G31" s="47"/>
      <c r="H31" s="47"/>
      <c r="I31" s="47"/>
      <c r="AA31" s="365" t="s">
        <v>238</v>
      </c>
      <c r="AB31" s="46"/>
      <c r="AC31" s="46"/>
      <c r="AD31" s="46"/>
      <c r="AE31" s="46"/>
      <c r="AF31" s="46"/>
      <c r="AG31" s="46"/>
      <c r="AH31" s="46"/>
      <c r="AI31" s="46"/>
      <c r="AJ31" s="46"/>
      <c r="AK31" s="46"/>
      <c r="AL31" s="46"/>
      <c r="AM31" s="46"/>
      <c r="AN31" s="46"/>
      <c r="AO31" s="46"/>
      <c r="AP31" s="46"/>
      <c r="AQ31" s="46"/>
    </row>
    <row r="32" spans="1:43" ht="14" x14ac:dyDescent="0.3">
      <c r="A32" t="s">
        <v>1088</v>
      </c>
      <c r="B32" s="46">
        <f>+DropINTable!B31</f>
        <v>1566.87</v>
      </c>
      <c r="C32" s="46">
        <f>+DropINTable!C31</f>
        <v>1221.18</v>
      </c>
      <c r="H32" s="49"/>
      <c r="I32" s="50"/>
      <c r="AA32" t="s">
        <v>1044</v>
      </c>
      <c r="AB32" s="46">
        <f>+DropINTable!AB39</f>
        <v>0</v>
      </c>
      <c r="AC32" s="46">
        <f>+DropINTable!AC39</f>
        <v>641.27285276888063</v>
      </c>
      <c r="AD32" s="46">
        <f>+DropINTable!AD39</f>
        <v>656.57829127194191</v>
      </c>
      <c r="AE32" s="46">
        <f>+DropINTable!AE39</f>
        <v>682.37296076851715</v>
      </c>
      <c r="AF32" s="46">
        <f>+DropINTable!AF39</f>
        <v>728.64047368841182</v>
      </c>
      <c r="AG32" s="46">
        <f>+DropINTable!AG39</f>
        <v>790.17437548820737</v>
      </c>
      <c r="AH32" s="46">
        <f>+DropINTable!AH39</f>
        <v>873.57578481302085</v>
      </c>
      <c r="AI32" s="46">
        <f>+DropINTable!AI39</f>
        <v>960.00720952498796</v>
      </c>
      <c r="AJ32" s="46">
        <f>+DropINTable!AJ39</f>
        <v>1040.2672840743164</v>
      </c>
      <c r="AK32" s="46">
        <f>+DropINTable!AK39</f>
        <v>1098.0163851331863</v>
      </c>
      <c r="AL32" s="46">
        <f>+DropINTable!AL39</f>
        <v>1152.7033358660381</v>
      </c>
      <c r="AM32" s="46">
        <f>+DropINTable!AM39</f>
        <v>1279.6602536258283</v>
      </c>
      <c r="AN32" s="46">
        <f>+DropINTable!AN39</f>
        <v>1462.0817442131302</v>
      </c>
      <c r="AO32" s="46">
        <f>+DropINTable!AO39</f>
        <v>1469.8849210054211</v>
      </c>
      <c r="AP32" s="46"/>
      <c r="AQ32" s="46"/>
    </row>
    <row r="33" spans="1:44" ht="14" x14ac:dyDescent="0.3">
      <c r="A33" t="s">
        <v>1055</v>
      </c>
      <c r="B33" s="46">
        <f>+DropINTable!B32</f>
        <v>569.80999999999995</v>
      </c>
      <c r="C33" s="46">
        <f>+DropINTable!C32</f>
        <v>340.01</v>
      </c>
      <c r="F33" s="47"/>
      <c r="G33" s="47"/>
      <c r="H33" s="47"/>
      <c r="I33" s="47"/>
      <c r="AA33" t="s">
        <v>1144</v>
      </c>
      <c r="AB33" s="46">
        <f>IF(DropINTable!AB40-DropINTable!AB39&lt;0,0,+DropINTable!AB40-DropINTable!AB39)</f>
        <v>0</v>
      </c>
      <c r="AC33" s="46">
        <f>IF(DropINTable!AC40-DropINTable!AC39&lt;0,0,+DropINTable!AC40-DropINTable!AC39)</f>
        <v>0</v>
      </c>
      <c r="AD33" s="46">
        <f>IF(DropINTable!AD40-DropINTable!AD39&lt;0,0,+DropINTable!AD40-DropINTable!AD39)</f>
        <v>91.27149016841031</v>
      </c>
      <c r="AE33" s="46">
        <f>IF(DropINTable!AE40-DropINTable!AE39&lt;0,0,+DropINTable!AE40-DropINTable!AE39)</f>
        <v>91.432135621472298</v>
      </c>
      <c r="AF33" s="46">
        <f>IF(DropINTable!AF40-DropINTable!AF39&lt;0,0,+DropINTable!AF40-DropINTable!AF39)</f>
        <v>91.720288233744668</v>
      </c>
      <c r="AG33" s="46">
        <f>IF(DropINTable!AG40-DropINTable!AG39&lt;0,0,+DropINTable!AG40-DropINTable!AG39)</f>
        <v>92.103517567689323</v>
      </c>
      <c r="AH33" s="46">
        <f>IF(DropINTable!AH40-DropINTable!AH39&lt;0,0,+DropINTable!AH40-DropINTable!AH39)</f>
        <v>92.622935662611781</v>
      </c>
      <c r="AI33" s="46">
        <f>IF(DropINTable!AI40-DropINTable!AI39&lt;0,0,+DropINTable!AI40-DropINTable!AI39)</f>
        <v>93.161226487933163</v>
      </c>
      <c r="AJ33" s="46">
        <f>IF(DropINTable!AJ40-DropINTable!AJ39&lt;0,0,+DropINTable!AJ40-DropINTable!AJ39)</f>
        <v>93.661080619994436</v>
      </c>
      <c r="AK33" s="46">
        <f>IF(DropINTable!AK40-DropINTable!AK39&lt;0,0,+DropINTable!AK40-DropINTable!AK39)</f>
        <v>94.020737682346407</v>
      </c>
      <c r="AL33" s="46">
        <f>IF(DropINTable!AL40-DropINTable!AL39&lt;0,0,+DropINTable!AL40-DropINTable!AL39)</f>
        <v>94.361324473144805</v>
      </c>
      <c r="AM33" s="46">
        <f>IF(DropINTable!AM40-DropINTable!AM39&lt;0,0,+DropINTable!AM40-DropINTable!AM39)</f>
        <v>95.152003343017668</v>
      </c>
      <c r="AN33" s="46">
        <f>IF(DropINTable!AN40-DropINTable!AN39&lt;0,0,+DropINTable!AN40-DropINTable!AN39)</f>
        <v>96.288114869797027</v>
      </c>
      <c r="AO33" s="46">
        <f>IF(DropINTable!AO40-DropINTable!AO39&lt;0,0,+DropINTable!AO40-DropINTable!AO39)</f>
        <v>96.336711291604615</v>
      </c>
      <c r="AP33" s="46"/>
      <c r="AQ33" s="46"/>
    </row>
    <row r="34" spans="1:44" ht="14" x14ac:dyDescent="0.3">
      <c r="A34" t="s">
        <v>1057</v>
      </c>
      <c r="B34" s="46">
        <f>+DropINTable!B33</f>
        <v>769.11</v>
      </c>
      <c r="C34" s="46">
        <f>+DropINTable!C33</f>
        <v>516.61</v>
      </c>
      <c r="F34" s="47"/>
      <c r="G34" s="47"/>
      <c r="H34" s="47"/>
      <c r="I34" s="47"/>
      <c r="AB34" s="46"/>
      <c r="AC34" s="46"/>
      <c r="AD34" s="46"/>
      <c r="AE34" s="46"/>
      <c r="AF34" s="46"/>
      <c r="AG34" s="46"/>
      <c r="AH34" s="46"/>
      <c r="AI34" s="46"/>
      <c r="AJ34" s="46"/>
      <c r="AK34" s="46"/>
      <c r="AL34" s="46"/>
      <c r="AM34" s="46"/>
      <c r="AN34" s="46"/>
      <c r="AO34" s="46"/>
      <c r="AP34" s="46"/>
      <c r="AQ34" s="46"/>
    </row>
    <row r="35" spans="1:44" ht="14" x14ac:dyDescent="0.3">
      <c r="A35" t="s">
        <v>1059</v>
      </c>
      <c r="B35" s="46">
        <f>+DropINTable!B34</f>
        <v>959.05</v>
      </c>
      <c r="C35" s="46">
        <f>+DropINTable!C34</f>
        <v>683.71</v>
      </c>
      <c r="F35" s="47"/>
      <c r="G35" s="47"/>
      <c r="H35" s="47"/>
      <c r="I35" s="47"/>
      <c r="AA35" t="s">
        <v>1055</v>
      </c>
      <c r="AB35" s="46">
        <f>+DropINTable!AB44</f>
        <v>341.84129316989288</v>
      </c>
      <c r="AC35" s="46">
        <f>+DropINTable!AC44</f>
        <v>359.64573522023778</v>
      </c>
      <c r="AD35" s="46">
        <f>+DropINTable!AD44</f>
        <v>374.92424681487574</v>
      </c>
      <c r="AE35" s="46">
        <f>+DropINTable!AE44</f>
        <v>400.67353609377574</v>
      </c>
      <c r="AF35" s="46">
        <f>+DropINTable!AF44</f>
        <v>446.85965069625149</v>
      </c>
      <c r="AG35" s="46">
        <f>+DropINTable!AG44</f>
        <v>508.28529652528317</v>
      </c>
      <c r="AH35" s="46">
        <f>+DropINTable!AH44</f>
        <v>591.53997781481667</v>
      </c>
      <c r="AI35" s="46">
        <f>+DropINTable!AI44</f>
        <v>677.81934310526299</v>
      </c>
      <c r="AJ35" s="46">
        <f>+DropINTable!AJ44</f>
        <v>757.93821647329764</v>
      </c>
      <c r="AK35" s="46">
        <f>+DropINTable!AK44</f>
        <v>815.58572042975015</v>
      </c>
      <c r="AL35" s="46">
        <f>+DropINTable!AL44</f>
        <v>870.17646032013499</v>
      </c>
      <c r="AM35" s="46">
        <f>+DropINTable!AM44</f>
        <v>996.91002273264155</v>
      </c>
      <c r="AN35" s="46">
        <f>+DropINTable!AN44</f>
        <v>1179.0105795942884</v>
      </c>
      <c r="AO35" s="46">
        <f>+DropINTable!AO44</f>
        <v>1186.800028052987</v>
      </c>
      <c r="AP35" s="46"/>
      <c r="AQ35" s="46"/>
    </row>
    <row r="36" spans="1:44" ht="14" x14ac:dyDescent="0.3">
      <c r="A36" t="s">
        <v>1089</v>
      </c>
      <c r="B36" s="46">
        <f>+DropINTable!B35</f>
        <v>1148.98</v>
      </c>
      <c r="C36" s="46">
        <f>+DropINTable!C35</f>
        <v>850.81</v>
      </c>
      <c r="F36" s="47"/>
      <c r="G36" s="47"/>
      <c r="H36" s="47"/>
      <c r="I36" s="47"/>
      <c r="AA36" t="s">
        <v>1144</v>
      </c>
      <c r="AB36" s="46">
        <f>IF(DropINTable!AB45-DropINTable!AB44&lt;0,0,+DropINTable!AB45-DropINTable!AB44)</f>
        <v>0</v>
      </c>
      <c r="AC36" s="46">
        <f>IF(DropINTable!AC45-DropINTable!AC44&lt;0,0,+DropINTable!AC45-DropINTable!AC44)</f>
        <v>115.0345007292886</v>
      </c>
      <c r="AD36" s="46">
        <f>IF(DropINTable!AD45-DropINTable!AD44&lt;0,0,+DropINTable!AD45-DropINTable!AD44)</f>
        <v>115.26797330919175</v>
      </c>
      <c r="AE36" s="46">
        <f>IF(DropINTable!AE45-DropINTable!AE44&lt;0,0,+DropINTable!AE45-DropINTable!AE44)</f>
        <v>115.66144707977378</v>
      </c>
      <c r="AF36" s="46">
        <f>IF(DropINTable!AF45-DropINTable!AF44&lt;0,0,+DropINTable!AF45-DropINTable!AF44)</f>
        <v>116.36722181978871</v>
      </c>
      <c r="AG36" s="46">
        <f>IF(DropINTable!AG45-DropINTable!AG44&lt;0,0,+DropINTable!AG45-DropINTable!AG44)</f>
        <v>117.30587089358761</v>
      </c>
      <c r="AH36" s="46">
        <f>IF(DropINTable!AH45-DropINTable!AH44&lt;0,0,+DropINTable!AH45-DropINTable!AH44)</f>
        <v>118.57809160749355</v>
      </c>
      <c r="AI36" s="46">
        <f>IF(DropINTable!AI45-DropINTable!AI44&lt;0,0,+DropINTable!AI45-DropINTable!AI44)</f>
        <v>119.8965346302906</v>
      </c>
      <c r="AJ36" s="46">
        <f>IF(DropINTable!AJ45-DropINTable!AJ44&lt;0,0,+DropINTable!AJ45-DropINTable!AJ44)</f>
        <v>121.1208337395783</v>
      </c>
      <c r="AK36" s="46">
        <f>IF(DropINTable!AK45-DropINTable!AK44&lt;0,0,+DropINTable!AK45-DropINTable!AK44)</f>
        <v>122.0017467116661</v>
      </c>
      <c r="AL36" s="46">
        <f>IF(DropINTable!AL45-DropINTable!AL44&lt;0,0,+DropINTable!AL45-DropINTable!AL44)</f>
        <v>122.83595455208842</v>
      </c>
      <c r="AM36" s="46">
        <f>IF(DropINTable!AM45-DropINTable!AM44&lt;0,0,+DropINTable!AM45-DropINTable!AM44)</f>
        <v>124.77257871472432</v>
      </c>
      <c r="AN36" s="46">
        <f>IF(DropINTable!AN45-DropINTable!AN44&lt;0,0,+DropINTable!AN45-DropINTable!AN44)</f>
        <v>127.55527064288754</v>
      </c>
      <c r="AO36" s="46">
        <f>IF(DropINTable!AO45-DropINTable!AO44&lt;0,0,+DropINTable!AO45-DropINTable!AO44)</f>
        <v>127.67430070761247</v>
      </c>
      <c r="AP36" s="46"/>
      <c r="AQ36" s="46"/>
    </row>
    <row r="37" spans="1:44" ht="14" x14ac:dyDescent="0.3">
      <c r="A37" t="s">
        <v>1090</v>
      </c>
      <c r="B37" s="46">
        <f>+DropINTable!B36</f>
        <v>1338.92</v>
      </c>
      <c r="C37" s="46">
        <f>+DropINTable!C36</f>
        <v>1017.92</v>
      </c>
      <c r="H37" s="51"/>
      <c r="I37" s="51"/>
      <c r="AP37" s="46"/>
      <c r="AQ37" s="46"/>
    </row>
    <row r="38" spans="1:44" ht="14" x14ac:dyDescent="0.3">
      <c r="F38" s="52"/>
      <c r="G38" s="51"/>
      <c r="H38" s="51"/>
      <c r="I38" s="51"/>
      <c r="J38" s="366"/>
      <c r="AP38" s="46"/>
      <c r="AQ38" s="46"/>
    </row>
    <row r="39" spans="1:44" ht="28.5" x14ac:dyDescent="0.65">
      <c r="J39" s="368"/>
      <c r="K39" s="368"/>
      <c r="AA39" s="365" t="s">
        <v>232</v>
      </c>
      <c r="AB39" s="46"/>
      <c r="AC39" s="46"/>
      <c r="AD39" s="46"/>
      <c r="AE39" s="46"/>
      <c r="AF39" s="46"/>
      <c r="AG39" s="46"/>
      <c r="AH39" s="46"/>
      <c r="AI39" s="46"/>
      <c r="AJ39" s="46"/>
      <c r="AK39" s="46"/>
      <c r="AL39" s="46"/>
      <c r="AM39" s="46"/>
      <c r="AN39" s="46"/>
      <c r="AO39" s="46"/>
      <c r="AP39" s="46"/>
      <c r="AQ39" s="46"/>
    </row>
    <row r="40" spans="1:44" x14ac:dyDescent="0.25">
      <c r="J40" s="366"/>
      <c r="AA40" t="s">
        <v>1044</v>
      </c>
      <c r="AB40" s="46">
        <f>+DropINTable!AB51</f>
        <v>0</v>
      </c>
      <c r="AC40" s="46">
        <f>+DropINTable!AC51</f>
        <v>623.24009580084669</v>
      </c>
      <c r="AD40" s="46">
        <f>+DropINTable!AD51</f>
        <v>638.54553405493868</v>
      </c>
      <c r="AE40" s="46">
        <f>+DropINTable!AE51</f>
        <v>664.34020272318276</v>
      </c>
      <c r="AF40" s="46">
        <f>+DropINTable!AF51</f>
        <v>710.60771615197655</v>
      </c>
      <c r="AG40" s="46">
        <f>+DropINTable!AG51</f>
        <v>772.14161799091823</v>
      </c>
      <c r="AH40" s="46">
        <f>+DropINTable!AH51</f>
        <v>855.54302705580164</v>
      </c>
      <c r="AI40" s="46">
        <f>+DropINTable!AI51</f>
        <v>941.97445227197045</v>
      </c>
      <c r="AJ40" s="46">
        <f>+DropINTable!AJ51</f>
        <v>1022.2345252867724</v>
      </c>
      <c r="AK40" s="46">
        <f>+DropINTable!AK51</f>
        <v>1079.9836269281359</v>
      </c>
      <c r="AL40" s="46">
        <f>+DropINTable!AL51</f>
        <v>1134.6705778238354</v>
      </c>
      <c r="AM40" s="46">
        <f>+DropINTable!AM51</f>
        <v>1261.6274947944405</v>
      </c>
      <c r="AN40" s="46">
        <f>+DropINTable!AN51</f>
        <v>1444.0489856698575</v>
      </c>
      <c r="AO40" s="46">
        <f>+DropINTable!AO51</f>
        <v>1451.8521624872023</v>
      </c>
      <c r="AP40" s="46"/>
      <c r="AQ40" s="46"/>
      <c r="AR40" s="46"/>
    </row>
    <row r="41" spans="1:44" ht="14.5" x14ac:dyDescent="0.35">
      <c r="B41" s="46"/>
      <c r="C41" s="46"/>
      <c r="J41" s="368"/>
      <c r="AA41" t="s">
        <v>1144</v>
      </c>
      <c r="AB41" s="46">
        <f>IF(DropINTable!AB52-DropINTable!AB51&lt;0,0,+DropINTable!AB52-DropINTable!AB51)</f>
        <v>0</v>
      </c>
      <c r="AC41" s="46">
        <f>IF(DropINTable!AC52-DropINTable!AC51&lt;0,0,+DropINTable!AC52-DropINTable!AC51)</f>
        <v>0</v>
      </c>
      <c r="AD41" s="46">
        <f>IF(DropINTable!AD52-DropINTable!AD51&lt;0,0,+DropINTable!AD52-DropINTable!AD51)</f>
        <v>91.159183141539529</v>
      </c>
      <c r="AE41" s="46">
        <f>IF(DropINTable!AE52-DropINTable!AE51&lt;0,0,+DropINTable!AE52-DropINTable!AE51)</f>
        <v>91.31983140466707</v>
      </c>
      <c r="AF41" s="46">
        <f>IF(DropINTable!AF52-DropINTable!AF51&lt;0,0,+DropINTable!AF52-DropINTable!AF51)</f>
        <v>91.607980595949812</v>
      </c>
      <c r="AG41" s="46">
        <f>IF(DropINTable!AG52-DropINTable!AG51&lt;0,0,+DropINTable!AG52-DropINTable!AG51)</f>
        <v>91.991208877189592</v>
      </c>
      <c r="AH41" s="46">
        <f>IF(DropINTable!AH52-DropINTable!AH51&lt;0,0,+DropINTable!AH52-DropINTable!AH51)</f>
        <v>92.510628775071837</v>
      </c>
      <c r="AI41" s="46">
        <f>IF(DropINTable!AI52-DropINTable!AI51&lt;0,0,+DropINTable!AI52-DropINTable!AI51)</f>
        <v>93.048918566720431</v>
      </c>
      <c r="AJ41" s="46">
        <f>IF(DropINTable!AJ52-DropINTable!AJ51&lt;0,0,+DropINTable!AJ52-DropINTable!AJ51)</f>
        <v>93.548773265132695</v>
      </c>
      <c r="AK41" s="46">
        <f>IF(DropINTable!AK52-DropINTable!AK51&lt;0,0,+DropINTable!AK52-DropINTable!AK51)</f>
        <v>93.908430501378234</v>
      </c>
      <c r="AL41" s="46">
        <f>IF(DropINTable!AL52-DropINTable!AL51&lt;0,0,+DropINTable!AL52-DropINTable!AL51)</f>
        <v>94.249019005168975</v>
      </c>
      <c r="AM41" s="46">
        <f>IF(DropINTable!AM52-DropINTable!AM51&lt;0,0,+DropINTable!AM52-DropINTable!AM51)</f>
        <v>95.039696576598544</v>
      </c>
      <c r="AN41" s="46">
        <f>IF(DropINTable!AN52-DropINTable!AN51&lt;0,0,+DropINTable!AN52-DropINTable!AN51)</f>
        <v>96.17580878343847</v>
      </c>
      <c r="AO41" s="46">
        <f>IF(DropINTable!AO52-DropINTable!AO51&lt;0,0,+DropINTable!AO52-DropINTable!AO51)</f>
        <v>96.224406208878463</v>
      </c>
      <c r="AP41" s="46"/>
      <c r="AQ41" s="46"/>
      <c r="AR41" s="46"/>
    </row>
    <row r="42" spans="1:44" x14ac:dyDescent="0.25">
      <c r="B42" s="46"/>
      <c r="C42" s="46"/>
      <c r="K42" s="376"/>
      <c r="AB42" s="46"/>
      <c r="AC42" s="46"/>
      <c r="AD42" s="46"/>
      <c r="AE42" s="46"/>
      <c r="AF42" s="46"/>
      <c r="AG42" s="46"/>
      <c r="AH42" s="46"/>
      <c r="AI42" s="46"/>
      <c r="AJ42" s="46"/>
      <c r="AK42" s="46"/>
      <c r="AL42" s="46"/>
      <c r="AM42" s="46"/>
      <c r="AN42" s="46"/>
      <c r="AO42" s="46"/>
      <c r="AP42" s="46"/>
      <c r="AQ42" s="46"/>
      <c r="AR42" s="46"/>
    </row>
    <row r="43" spans="1:44" x14ac:dyDescent="0.25">
      <c r="B43" s="46"/>
      <c r="C43" s="46"/>
      <c r="K43" s="376"/>
      <c r="AA43" t="s">
        <v>1055</v>
      </c>
      <c r="AB43" s="46">
        <f>+DropINTable!AB56</f>
        <v>323.8402597870824</v>
      </c>
      <c r="AC43" s="46">
        <f>+DropINTable!AC56</f>
        <v>341.64470298375278</v>
      </c>
      <c r="AD43" s="46">
        <f>+DropINTable!AD56</f>
        <v>356.9232146292785</v>
      </c>
      <c r="AE43" s="46">
        <f>+DropINTable!AE56</f>
        <v>382.67250267037304</v>
      </c>
      <c r="AF43" s="46">
        <f>+DropINTable!AF56</f>
        <v>428.85861858506485</v>
      </c>
      <c r="AG43" s="46">
        <f>+DropINTable!AG56</f>
        <v>490.28426329513246</v>
      </c>
      <c r="AH43" s="46">
        <f>+DropINTable!AH56</f>
        <v>573.53894450874554</v>
      </c>
      <c r="AI43" s="46">
        <f>+DropINTable!AI56</f>
        <v>659.81831095525354</v>
      </c>
      <c r="AJ43" s="46">
        <f>+DropINTable!AJ56</f>
        <v>739.93718427842589</v>
      </c>
      <c r="AK43" s="46">
        <f>+DropINTable!AK56</f>
        <v>797.58468801401898</v>
      </c>
      <c r="AL43" s="46">
        <f>+DropINTable!AL56</f>
        <v>852.17542786989463</v>
      </c>
      <c r="AM43" s="46">
        <f>+DropINTable!AM56</f>
        <v>978.90898976476149</v>
      </c>
      <c r="AN43" s="46">
        <f>+DropINTable!AN56</f>
        <v>1161.0095473165943</v>
      </c>
      <c r="AO43" s="46">
        <f>+DropINTable!AO56</f>
        <v>1168.7989954923166</v>
      </c>
      <c r="AP43" s="46"/>
      <c r="AQ43" s="46"/>
      <c r="AR43" s="46"/>
    </row>
    <row r="44" spans="1:44" x14ac:dyDescent="0.25">
      <c r="B44" s="46"/>
      <c r="C44" s="46"/>
      <c r="K44" s="376"/>
      <c r="AA44" t="s">
        <v>1144</v>
      </c>
      <c r="AB44" s="46">
        <f>IF(DropINTable!AB57-DropINTable!AB56&lt;0,0,+DropINTable!AB57-DropINTable!AB56)</f>
        <v>0</v>
      </c>
      <c r="AC44" s="46">
        <f>IF(DropINTable!AC57-DropINTable!AC56&lt;0,0,+DropINTable!AC57-DropINTable!AC56)</f>
        <v>114.75942524307578</v>
      </c>
      <c r="AD44" s="46">
        <f>IF(DropINTable!AD57-DropINTable!AD56&lt;0,0,+DropINTable!AD57-DropINTable!AD56)</f>
        <v>114.99289739278686</v>
      </c>
      <c r="AE44" s="46">
        <f>IF(DropINTable!AE57-DropINTable!AE56&lt;0,0,+DropINTable!AE57-DropINTable!AE56)</f>
        <v>115.38637496797327</v>
      </c>
      <c r="AF44" s="46">
        <f>IF(DropINTable!AF57-DropINTable!AF56&lt;0,0,+DropINTable!AF57-DropINTable!AF56)</f>
        <v>116.09214523663513</v>
      </c>
      <c r="AG44" s="46">
        <f>IF(DropINTable!AG57-DropINTable!AG56&lt;0,0,+DropINTable!AG57-DropINTable!AG56)</f>
        <v>117.03079505528973</v>
      </c>
      <c r="AH44" s="46">
        <f>IF(DropINTable!AH57-DropINTable!AH56&lt;0,0,+DropINTable!AH57-DropINTable!AH56)</f>
        <v>118.30301663490047</v>
      </c>
      <c r="AI44" s="46">
        <f>IF(DropINTable!AI57-DropINTable!AI56&lt;0,0,+DropINTable!AI57-DropINTable!AI56)</f>
        <v>119.62145688049952</v>
      </c>
      <c r="AJ44" s="46">
        <f>IF(DropINTable!AJ57-DropINTable!AJ56&lt;0,0,+DropINTable!AJ57-DropINTable!AJ56)</f>
        <v>120.84575931848929</v>
      </c>
      <c r="AK44" s="46">
        <f>IF(DropINTable!AK57-DropINTable!AK56&lt;0,0,+DropINTable!AK57-DropINTable!AK56)</f>
        <v>121.72667525489794</v>
      </c>
      <c r="AL44" s="46">
        <f>IF(DropINTable!AL57-DropINTable!AL56&lt;0,0,+DropINTable!AL57-DropINTable!AL56)</f>
        <v>122.56087988755701</v>
      </c>
      <c r="AM44" s="46">
        <f>IF(DropINTable!AM57-DropINTable!AM56&lt;0,0,+DropINTable!AM57-DropINTable!AM56)</f>
        <v>124.4975049003732</v>
      </c>
      <c r="AN44" s="46">
        <f>IF(DropINTable!AN57-DropINTable!AN56&lt;0,0,+DropINTable!AN57-DropINTable!AN56)</f>
        <v>127.28019414310597</v>
      </c>
      <c r="AO44" s="46">
        <f>IF(DropINTable!AO57-DropINTable!AO56&lt;0,0,+DropINTable!AO57-DropINTable!AO56)</f>
        <v>127.39922548842947</v>
      </c>
      <c r="AP44" s="46"/>
      <c r="AQ44" s="46"/>
      <c r="AR44" s="46"/>
    </row>
    <row r="45" spans="1:44" x14ac:dyDescent="0.25">
      <c r="B45" s="46"/>
      <c r="C45" s="46"/>
      <c r="K45" s="376"/>
      <c r="AP45" s="46"/>
      <c r="AQ45" s="46"/>
      <c r="AR45" s="46"/>
    </row>
    <row r="46" spans="1:44" x14ac:dyDescent="0.25">
      <c r="B46" s="46"/>
      <c r="C46" s="46"/>
      <c r="K46" s="376"/>
      <c r="AP46" s="46"/>
      <c r="AQ46" s="46"/>
      <c r="AR46" s="46"/>
    </row>
    <row r="47" spans="1:44" ht="28.5" x14ac:dyDescent="0.65">
      <c r="B47" s="46"/>
      <c r="C47" s="46"/>
      <c r="K47" s="376"/>
      <c r="AA47" s="365" t="s">
        <v>239</v>
      </c>
      <c r="AB47" s="46"/>
      <c r="AC47" s="46"/>
      <c r="AD47" s="46"/>
      <c r="AE47" s="46"/>
      <c r="AF47" s="46"/>
      <c r="AG47" s="46"/>
      <c r="AH47" s="46"/>
      <c r="AI47" s="46"/>
      <c r="AJ47" s="46"/>
      <c r="AK47" s="46"/>
      <c r="AL47" s="46"/>
      <c r="AM47" s="46"/>
      <c r="AN47" s="46"/>
      <c r="AO47" s="46"/>
      <c r="AP47" s="46"/>
      <c r="AQ47" s="46"/>
      <c r="AR47" s="46"/>
    </row>
    <row r="48" spans="1:44" x14ac:dyDescent="0.25">
      <c r="B48" s="46"/>
      <c r="C48" s="46"/>
      <c r="K48" s="376"/>
      <c r="AA48" t="s">
        <v>1044</v>
      </c>
      <c r="AB48" s="46">
        <f>+DropINTable!AB63</f>
        <v>0</v>
      </c>
      <c r="AC48" s="46">
        <f>+DropINTable!AC63</f>
        <v>656.55067610122126</v>
      </c>
      <c r="AD48" s="46">
        <f>+DropINTable!AD63</f>
        <v>671.856114208907</v>
      </c>
      <c r="AE48" s="46">
        <f>+DropINTable!AE63</f>
        <v>697.65078367103354</v>
      </c>
      <c r="AF48" s="46">
        <f>+DropINTable!AF63</f>
        <v>743.91829704502288</v>
      </c>
      <c r="AG48" s="46">
        <f>+DropINTable!AG63</f>
        <v>805.45219899200788</v>
      </c>
      <c r="AH48" s="46">
        <f>+DropINTable!AH63</f>
        <v>888.85360759340165</v>
      </c>
      <c r="AI48" s="46">
        <f>+DropINTable!AI63</f>
        <v>975.28503310081726</v>
      </c>
      <c r="AJ48" s="46">
        <f>+DropINTable!AJ63</f>
        <v>1055.545107017545</v>
      </c>
      <c r="AK48" s="46">
        <f>+DropINTable!AK63</f>
        <v>1113.2942073999702</v>
      </c>
      <c r="AL48" s="46">
        <f>+DropINTable!AL63</f>
        <v>1167.9811592477029</v>
      </c>
      <c r="AM48" s="46">
        <f>+DropINTable!AM63</f>
        <v>1294.9380765815836</v>
      </c>
      <c r="AN48" s="46">
        <f>+DropINTable!AN63</f>
        <v>1477.3595671688856</v>
      </c>
      <c r="AO48" s="46">
        <f>+DropINTable!AO63</f>
        <v>1485.1627440739173</v>
      </c>
      <c r="AP48" s="46"/>
      <c r="AQ48" s="46"/>
      <c r="AR48" s="46"/>
    </row>
    <row r="49" spans="2:44" x14ac:dyDescent="0.25">
      <c r="B49" s="46"/>
      <c r="C49" s="46"/>
      <c r="K49" s="376"/>
      <c r="AA49" t="s">
        <v>1144</v>
      </c>
      <c r="AB49" s="46">
        <f>IF(DropINTable!AB64-DropINTable!AB63&lt;0,0,+DropINTable!AB64-DropINTable!AB63)</f>
        <v>0</v>
      </c>
      <c r="AC49" s="46">
        <f>IF(DropINTable!AC64-DropINTable!AC63&lt;0,0,+DropINTable!AC64-DropINTable!AC63)</f>
        <v>0</v>
      </c>
      <c r="AD49" s="46">
        <f>IF(DropINTable!AD64-DropINTable!AD63&lt;0,0,+DropINTable!AD64-DropINTable!AD63)</f>
        <v>91.366639054957886</v>
      </c>
      <c r="AE49" s="46">
        <f>IF(DropINTable!AE64-DropINTable!AE63&lt;0,0,+DropINTable!AE64-DropINTable!AE63)</f>
        <v>91.527285510644219</v>
      </c>
      <c r="AF49" s="46">
        <f>IF(DropINTable!AF64-DropINTable!AF63&lt;0,0,+DropINTable!AF64-DropINTable!AF63)</f>
        <v>91.815435671959904</v>
      </c>
      <c r="AG49" s="46">
        <f>IF(DropINTable!AG64-DropINTable!AG63&lt;0,0,+DropINTable!AG64-DropINTable!AG63)</f>
        <v>92.198666068934472</v>
      </c>
      <c r="AH49" s="46">
        <f>IF(DropINTable!AH64-DropINTable!AH63&lt;0,0,+DropINTable!AH64-DropINTable!AH63)</f>
        <v>92.718084085506348</v>
      </c>
      <c r="AI49" s="46">
        <f>IF(DropINTable!AI64-DropINTable!AI63&lt;0,0,+DropINTable!AI64-DropINTable!AI63)</f>
        <v>93.256375083554644</v>
      </c>
      <c r="AJ49" s="46">
        <f>IF(DropINTable!AJ64-DropINTable!AJ63&lt;0,0,+DropINTable!AJ64-DropINTable!AJ63)</f>
        <v>93.756228789274701</v>
      </c>
      <c r="AK49" s="46">
        <f>IF(DropINTable!AK64-DropINTable!AK63&lt;0,0,+DropINTable!AK64-DropINTable!AK63)</f>
        <v>94.11588704241467</v>
      </c>
      <c r="AL49" s="46">
        <f>IF(DropINTable!AL64-DropINTable!AL63&lt;0,0,+DropINTable!AL64-DropINTable!AL63)</f>
        <v>94.456475169026362</v>
      </c>
      <c r="AM49" s="46">
        <f>IF(DropINTable!AM64-DropINTable!AM63&lt;0,0,+DropINTable!AM64-DropINTable!AM63)</f>
        <v>95.247152709990814</v>
      </c>
      <c r="AN49" s="46">
        <f>IF(DropINTable!AN64-DropINTable!AN63&lt;0,0,+DropINTable!AN64-DropINTable!AN63)</f>
        <v>96.383264539324955</v>
      </c>
      <c r="AO49" s="46">
        <f>IF(DropINTable!AO64-DropINTable!AO63&lt;0,0,+DropINTable!AO64-DropINTable!AO63)</f>
        <v>96.431860908902763</v>
      </c>
      <c r="AP49" s="46"/>
      <c r="AQ49" s="46"/>
      <c r="AR49" s="46"/>
    </row>
    <row r="50" spans="2:44" x14ac:dyDescent="0.25">
      <c r="B50" s="46"/>
      <c r="C50" s="46"/>
      <c r="K50" s="376"/>
      <c r="AB50" s="46"/>
      <c r="AC50" s="46"/>
      <c r="AD50" s="46"/>
      <c r="AE50" s="46"/>
      <c r="AF50" s="46"/>
      <c r="AG50" s="46"/>
      <c r="AH50" s="46"/>
      <c r="AI50" s="46"/>
      <c r="AJ50" s="46"/>
      <c r="AK50" s="46"/>
      <c r="AL50" s="46"/>
      <c r="AM50" s="46"/>
      <c r="AN50" s="46"/>
      <c r="AO50" s="46"/>
      <c r="AP50" s="46"/>
      <c r="AQ50" s="46"/>
      <c r="AR50" s="46"/>
    </row>
    <row r="51" spans="2:44" x14ac:dyDescent="0.25">
      <c r="K51" s="376"/>
      <c r="AA51" t="s">
        <v>1055</v>
      </c>
      <c r="AB51" s="46">
        <f>+DropINTable!AB68</f>
        <v>357.09223711511231</v>
      </c>
      <c r="AC51" s="46">
        <f>+DropINTable!AC68</f>
        <v>374.89668064998403</v>
      </c>
      <c r="AD51" s="46">
        <f>+DropINTable!AD68</f>
        <v>390.17519199396446</v>
      </c>
      <c r="AE51" s="46">
        <f>+DropINTable!AE68</f>
        <v>415.92448087988987</v>
      </c>
      <c r="AF51" s="46">
        <f>+DropINTable!AF68</f>
        <v>462.11059583436037</v>
      </c>
      <c r="AG51" s="46">
        <f>+DropINTable!AG68</f>
        <v>523.53624163578479</v>
      </c>
      <c r="AH51" s="46">
        <f>+DropINTable!AH68</f>
        <v>606.79092241803141</v>
      </c>
      <c r="AI51" s="46">
        <f>+DropINTable!AI68</f>
        <v>693.07028832274329</v>
      </c>
      <c r="AJ51" s="46">
        <f>+DropINTable!AJ68</f>
        <v>773.18916113172725</v>
      </c>
      <c r="AK51" s="46">
        <f>+DropINTable!AK68</f>
        <v>830.83666535735244</v>
      </c>
      <c r="AL51" s="46">
        <f>+DropINTable!AL68</f>
        <v>885.4274047991164</v>
      </c>
      <c r="AM51" s="46">
        <f>+DropINTable!AM68</f>
        <v>1012.160967397973</v>
      </c>
      <c r="AN51" s="46">
        <f>+DropINTable!AN68</f>
        <v>1194.2615245494981</v>
      </c>
      <c r="AO51" s="46">
        <f>+DropINTable!AO68</f>
        <v>1202.050973325682</v>
      </c>
      <c r="AP51" s="46"/>
      <c r="AQ51" s="46"/>
      <c r="AR51" s="46"/>
    </row>
    <row r="52" spans="2:44" x14ac:dyDescent="0.25">
      <c r="K52" s="376"/>
      <c r="AA52" t="s">
        <v>1144</v>
      </c>
      <c r="AB52" s="46">
        <f>IF(DropINTable!AB69-DropINTable!AB68&lt;0,0,+DropINTable!AB69-DropINTable!AB68)</f>
        <v>0</v>
      </c>
      <c r="AC52" s="46">
        <f>IF(DropINTable!AC69-DropINTable!AC68&lt;0,0,+DropINTable!AC69-DropINTable!AC68)</f>
        <v>115.26755111008049</v>
      </c>
      <c r="AD52" s="46">
        <f>IF(DropINTable!AD69-DropINTable!AD68&lt;0,0,+DropINTable!AD69-DropINTable!AD68)</f>
        <v>115.50102327555965</v>
      </c>
      <c r="AE52" s="46">
        <f>IF(DropINTable!AE69-DropINTable!AE68&lt;0,0,+DropINTable!AE69-DropINTable!AE68)</f>
        <v>115.89449991238803</v>
      </c>
      <c r="AF52" s="46">
        <f>IF(DropINTable!AF69-DropINTable!AF68&lt;0,0,+DropINTable!AF69-DropINTable!AF68)</f>
        <v>116.6002721804611</v>
      </c>
      <c r="AG52" s="46">
        <f>IF(DropINTable!AG69-DropINTable!AG68&lt;0,0,+DropINTable!AG69-DropINTable!AG68)</f>
        <v>117.53891972308247</v>
      </c>
      <c r="AH52" s="46">
        <f>IF(DropINTable!AH69-DropINTable!AH68&lt;0,0,+DropINTable!AH69-DropINTable!AH68)</f>
        <v>118.81114106897803</v>
      </c>
      <c r="AI52" s="46">
        <f>IF(DropINTable!AI69-DropINTable!AI68&lt;0,0,+DropINTable!AI69-DropINTable!AI68)</f>
        <v>120.12958164853546</v>
      </c>
      <c r="AJ52" s="46">
        <f>IF(DropINTable!AJ69-DropINTable!AJ68&lt;0,0,+DropINTable!AJ69-DropINTable!AJ68)</f>
        <v>121.35388647125524</v>
      </c>
      <c r="AK52" s="46">
        <f>IF(DropINTable!AK69-DropINTable!AK68&lt;0,0,+DropINTable!AK69-DropINTable!AK68)</f>
        <v>122.23480191763178</v>
      </c>
      <c r="AL52" s="46">
        <f>IF(DropINTable!AL69-DropINTable!AL68&lt;0,0,+DropINTable!AL69-DropINTable!AL68)</f>
        <v>123.06900521856369</v>
      </c>
      <c r="AM52" s="46">
        <f>IF(DropINTable!AM69-DropINTable!AM68&lt;0,0,+DropINTable!AM69-DropINTable!AM68)</f>
        <v>125.00562719960487</v>
      </c>
      <c r="AN52" s="46">
        <f>IF(DropINTable!AN69-DropINTable!AN68&lt;0,0,+DropINTable!AN69-DropINTable!AN68)</f>
        <v>127.78831950297172</v>
      </c>
      <c r="AO52" s="46">
        <f>IF(DropINTable!AO69-DropINTable!AO68&lt;0,0,+DropINTable!AO69-DropINTable!AO68)</f>
        <v>127.90734974902216</v>
      </c>
      <c r="AP52" s="46"/>
      <c r="AQ52" s="46"/>
      <c r="AR52" s="46"/>
    </row>
    <row r="53" spans="2:44" x14ac:dyDescent="0.25">
      <c r="K53" s="376"/>
      <c r="AP53" s="46"/>
      <c r="AQ53" s="46"/>
      <c r="AR53" s="46"/>
    </row>
    <row r="54" spans="2:44" x14ac:dyDescent="0.25">
      <c r="K54" s="376"/>
      <c r="AP54" s="46"/>
      <c r="AQ54" s="46"/>
      <c r="AR54" s="46"/>
    </row>
    <row r="55" spans="2:44" ht="28.5" x14ac:dyDescent="0.65">
      <c r="K55" s="376"/>
      <c r="M55" s="46"/>
      <c r="N55" s="46"/>
      <c r="O55" s="46"/>
      <c r="P55" s="46"/>
      <c r="Q55" s="46"/>
      <c r="R55" s="46"/>
      <c r="S55" s="46"/>
      <c r="T55" s="46"/>
      <c r="U55" s="46"/>
      <c r="AA55" s="365" t="s">
        <v>230</v>
      </c>
      <c r="AB55" s="46"/>
      <c r="AC55" s="46"/>
      <c r="AD55" s="46"/>
      <c r="AE55" s="46"/>
      <c r="AF55" s="46"/>
      <c r="AG55" s="46"/>
      <c r="AH55" s="46"/>
      <c r="AI55" s="46"/>
      <c r="AJ55" s="46"/>
      <c r="AK55" s="46"/>
      <c r="AL55" s="46"/>
      <c r="AM55" s="46"/>
      <c r="AN55" s="46"/>
      <c r="AO55" s="46"/>
      <c r="AP55" s="46"/>
      <c r="AQ55" s="46"/>
      <c r="AR55" s="46"/>
    </row>
    <row r="56" spans="2:44" x14ac:dyDescent="0.25">
      <c r="K56" s="376"/>
      <c r="M56" s="46"/>
      <c r="N56" s="46"/>
      <c r="O56" s="46"/>
      <c r="P56" s="46"/>
      <c r="Q56" s="46"/>
      <c r="R56" s="46"/>
      <c r="S56" s="46"/>
      <c r="T56" s="46"/>
      <c r="U56" s="46"/>
      <c r="AA56" t="s">
        <v>1044</v>
      </c>
      <c r="AB56" s="46">
        <f>+DropINTable!AB75</f>
        <v>0</v>
      </c>
      <c r="AC56" s="46">
        <f>+DropINTable!AC75</f>
        <v>602.42024868171461</v>
      </c>
      <c r="AD56" s="46">
        <f>+DropINTable!AD75</f>
        <v>617.72568730534567</v>
      </c>
      <c r="AE56" s="46">
        <f>+DropINTable!AE75</f>
        <v>643.52035578412267</v>
      </c>
      <c r="AF56" s="46">
        <f>+DropINTable!AF75</f>
        <v>689.78786962316747</v>
      </c>
      <c r="AG56" s="46">
        <f>+DropINTable!AG75</f>
        <v>751.32177108317512</v>
      </c>
      <c r="AH56" s="46">
        <f>+DropINTable!AH75</f>
        <v>834.72318030464294</v>
      </c>
      <c r="AI56" s="46">
        <f>+DropINTable!AI75</f>
        <v>921.15460497276638</v>
      </c>
      <c r="AJ56" s="46">
        <f>+DropINTable!AJ75</f>
        <v>1001.4146789333378</v>
      </c>
      <c r="AK56" s="46">
        <f>+DropINTable!AK75</f>
        <v>1059.1637797291457</v>
      </c>
      <c r="AL56" s="46">
        <f>+DropINTable!AL75</f>
        <v>1113.8507312637093</v>
      </c>
      <c r="AM56" s="46">
        <f>+DropINTable!AM75</f>
        <v>1240.8076482468414</v>
      </c>
      <c r="AN56" s="46">
        <f>+DropINTable!AN75</f>
        <v>1423.2291393727933</v>
      </c>
      <c r="AO56" s="46">
        <f>+DropINTable!AO75</f>
        <v>1431.0323159646566</v>
      </c>
      <c r="AP56" s="46"/>
      <c r="AQ56" s="46"/>
      <c r="AR56" s="46"/>
    </row>
    <row r="57" spans="2:44" x14ac:dyDescent="0.25">
      <c r="K57" s="376"/>
      <c r="AA57" t="s">
        <v>1144</v>
      </c>
      <c r="AB57" s="46">
        <f>IF(DropINTable!AB76-DropINTable!AB75&lt;0,0,+DropINTable!AB76-DropINTable!AB75)</f>
        <v>0</v>
      </c>
      <c r="AC57" s="46">
        <f>IF(DropINTable!AC76-DropINTable!AC75&lt;0,0,+DropINTable!AC76-DropINTable!AC75)</f>
        <v>0</v>
      </c>
      <c r="AD57" s="46">
        <f>IF(DropINTable!AD76-DropINTable!AD75&lt;0,0,+DropINTable!AD76-DropINTable!AD75)</f>
        <v>91.029517639250344</v>
      </c>
      <c r="AE57" s="46">
        <f>IF(DropINTable!AE76-DropINTable!AE75&lt;0,0,+DropINTable!AE76-DropINTable!AE75)</f>
        <v>91.190166598624501</v>
      </c>
      <c r="AF57" s="46">
        <f>IF(DropINTable!AF76-DropINTable!AF75&lt;0,0,+DropINTable!AF76-DropINTable!AF75)</f>
        <v>91.478315803232817</v>
      </c>
      <c r="AG57" s="46">
        <f>IF(DropINTable!AG76-DropINTable!AG75&lt;0,0,+DropINTable!AG76-DropINTable!AG75)</f>
        <v>91.861544992877953</v>
      </c>
      <c r="AH57" s="46">
        <f>IF(DropINTable!AH76-DropINTable!AH75&lt;0,0,+DropINTable!AH76-DropINTable!AH75)</f>
        <v>92.380964446748749</v>
      </c>
      <c r="AI57" s="46">
        <f>IF(DropINTable!AI76-DropINTable!AI75&lt;0,0,+DropINTable!AI76-DropINTable!AI75)</f>
        <v>92.919252471897948</v>
      </c>
      <c r="AJ57" s="46">
        <f>IF(DropINTable!AJ76-DropINTable!AJ75&lt;0,0,+DropINTable!AJ76-DropINTable!AJ75)</f>
        <v>93.419109522388567</v>
      </c>
      <c r="AK57" s="46">
        <f>IF(DropINTable!AK76-DropINTable!AK75&lt;0,0,+DropINTable!AK76-DropINTable!AK75)</f>
        <v>93.778766787291488</v>
      </c>
      <c r="AL57" s="46">
        <f>IF(DropINTable!AL76-DropINTable!AL75&lt;0,0,+DropINTable!AL76-DropINTable!AL75)</f>
        <v>94.119353653786902</v>
      </c>
      <c r="AM57" s="46">
        <f>IF(DropINTable!AM76-DropINTable!AM75&lt;0,0,+DropINTable!AM76-DropINTable!AM75)</f>
        <v>94.910033814662029</v>
      </c>
      <c r="AN57" s="46">
        <f>IF(DropINTable!AN76-DropINTable!AN75&lt;0,0,+DropINTable!AN76-DropINTable!AN75)</f>
        <v>96.046142140308348</v>
      </c>
      <c r="AO57" s="46">
        <f>IF(DropINTable!AO76-DropINTable!AO75&lt;0,0,+DropINTable!AO76-DropINTable!AO75)</f>
        <v>96.094740093784594</v>
      </c>
      <c r="AP57" s="46"/>
      <c r="AQ57" s="46"/>
      <c r="AR57" s="46"/>
    </row>
    <row r="58" spans="2:44" x14ac:dyDescent="0.25">
      <c r="K58" s="376"/>
      <c r="AB58" s="46"/>
      <c r="AC58" s="46"/>
      <c r="AD58" s="46"/>
      <c r="AE58" s="46"/>
      <c r="AF58" s="46"/>
      <c r="AG58" s="46"/>
      <c r="AH58" s="46"/>
      <c r="AI58" s="46"/>
      <c r="AJ58" s="46"/>
      <c r="AK58" s="46"/>
      <c r="AL58" s="46"/>
      <c r="AM58" s="46"/>
      <c r="AN58" s="46"/>
      <c r="AO58" s="46"/>
      <c r="AP58" s="46"/>
      <c r="AQ58" s="46"/>
      <c r="AR58" s="46"/>
    </row>
    <row r="59" spans="2:44" ht="14.5" x14ac:dyDescent="0.35">
      <c r="J59" s="368"/>
      <c r="K59" s="368"/>
      <c r="AA59" t="s">
        <v>1055</v>
      </c>
      <c r="AB59" s="46">
        <f>+DropINTable!AB80</f>
        <v>303.05704135448275</v>
      </c>
      <c r="AC59" s="46">
        <f>+DropINTable!AC80</f>
        <v>320.86148454499613</v>
      </c>
      <c r="AD59" s="46">
        <f>+DropINTable!AD80</f>
        <v>336.13999614753351</v>
      </c>
      <c r="AE59" s="46">
        <f>+DropINTable!AE80</f>
        <v>361.88928441013468</v>
      </c>
      <c r="AF59" s="46">
        <f>+DropINTable!AF80</f>
        <v>408.07540030455226</v>
      </c>
      <c r="AG59" s="46">
        <f>+DropINTable!AG80</f>
        <v>469.5010450327373</v>
      </c>
      <c r="AH59" s="46">
        <f>+DropINTable!AH80</f>
        <v>552.75572617215539</v>
      </c>
      <c r="AI59" s="46">
        <f>+DropINTable!AI80</f>
        <v>639.03509276360228</v>
      </c>
      <c r="AJ59" s="46">
        <f>+DropINTable!AJ80</f>
        <v>719.15396528615895</v>
      </c>
      <c r="AK59" s="46">
        <f>+DropINTable!AK80</f>
        <v>776.80146931853199</v>
      </c>
      <c r="AL59" s="46">
        <f>+DropINTable!AL80</f>
        <v>831.39220911229097</v>
      </c>
      <c r="AM59" s="46">
        <f>+DropINTable!AM80</f>
        <v>958.12577213216105</v>
      </c>
      <c r="AN59" s="46">
        <f>+DropINTable!AN80</f>
        <v>1140.2263272476371</v>
      </c>
      <c r="AO59" s="46">
        <f>+DropINTable!AO80</f>
        <v>1148.0157760307234</v>
      </c>
      <c r="AP59" s="46"/>
      <c r="AQ59" s="46"/>
      <c r="AR59" s="46"/>
    </row>
    <row r="60" spans="2:44" x14ac:dyDescent="0.25">
      <c r="AA60" t="s">
        <v>1144</v>
      </c>
      <c r="AB60" s="46">
        <f>IF(DropINTable!AB81-DropINTable!AB80&lt;0,0,+DropINTable!AB81-DropINTable!AB80)</f>
        <v>0</v>
      </c>
      <c r="AC60" s="46">
        <f>IF(DropINTable!AC81-DropINTable!AC80&lt;0,0,+DropINTable!AC81-DropINTable!AC80)</f>
        <v>114.44183543390187</v>
      </c>
      <c r="AD60" s="46">
        <f>IF(DropINTable!AD81-DropINTable!AD80&lt;0,0,+DropINTable!AD81-DropINTable!AD80)</f>
        <v>114.67530737199974</v>
      </c>
      <c r="AE60" s="46">
        <f>IF(DropINTable!AE81-DropINTable!AE80&lt;0,0,+DropINTable!AE81-DropINTable!AE80)</f>
        <v>115.06878405020615</v>
      </c>
      <c r="AF60" s="46">
        <f>IF(DropINTable!AF81-DropINTable!AF80&lt;0,0,+DropINTable!AF81-DropINTable!AF80)</f>
        <v>115.77455485873719</v>
      </c>
      <c r="AG60" s="46">
        <f>IF(DropINTable!AG81-DropINTable!AG80&lt;0,0,+DropINTable!AG81-DropINTable!AG80)</f>
        <v>116.71320590630199</v>
      </c>
      <c r="AH60" s="46">
        <f>IF(DropINTable!AH81-DropINTable!AH80&lt;0,0,+DropINTable!AH81-DropINTable!AH80)</f>
        <v>117.98542747697252</v>
      </c>
      <c r="AI60" s="46">
        <f>IF(DropINTable!AI81-DropINTable!AI80&lt;0,0,+DropINTable!AI81-DropINTable!AI80)</f>
        <v>119.3038678270384</v>
      </c>
      <c r="AJ60" s="46">
        <f>IF(DropINTable!AJ81-DropINTable!AJ80&lt;0,0,+DropINTable!AJ81-DropINTable!AJ80)</f>
        <v>120.52816956921072</v>
      </c>
      <c r="AK60" s="46">
        <f>IF(DropINTable!AK81-DropINTable!AK80&lt;0,0,+DropINTable!AK81-DropINTable!AK80)</f>
        <v>121.40908421121674</v>
      </c>
      <c r="AL60" s="46">
        <f>IF(DropINTable!AL81-DropINTable!AL80&lt;0,0,+DropINTable!AL81-DropINTable!AL80)</f>
        <v>122.24329081810208</v>
      </c>
      <c r="AM60" s="46">
        <f>IF(DropINTable!AM81-DropINTable!AM80&lt;0,0,+DropINTable!AM81-DropINTable!AM80)</f>
        <v>124.17991271067058</v>
      </c>
      <c r="AN60" s="46">
        <f>IF(DropINTable!AN81-DropINTable!AN80&lt;0,0,+DropINTable!AN81-DropINTable!AN80)</f>
        <v>126.96260547051747</v>
      </c>
      <c r="AO60" s="46">
        <f>IF(DropINTable!AO81-DropINTable!AO80&lt;0,0,+DropINTable!AO81-DropINTable!AO80)</f>
        <v>127.08163770491046</v>
      </c>
      <c r="AP60" s="46"/>
      <c r="AQ60" s="46"/>
      <c r="AR60" s="46"/>
    </row>
    <row r="61" spans="2:44" x14ac:dyDescent="0.25">
      <c r="AP61" s="46"/>
      <c r="AQ61" s="46"/>
      <c r="AR61" s="46"/>
    </row>
    <row r="62" spans="2:44" x14ac:dyDescent="0.25">
      <c r="AP62" s="46"/>
      <c r="AQ62" s="46"/>
      <c r="AR62" s="46"/>
    </row>
    <row r="63" spans="2:44" ht="28.5" x14ac:dyDescent="0.65">
      <c r="AA63" s="365" t="s">
        <v>237</v>
      </c>
      <c r="AB63" s="46"/>
      <c r="AC63" s="46"/>
      <c r="AD63" s="46"/>
      <c r="AE63" s="46"/>
      <c r="AF63" s="46"/>
      <c r="AG63" s="46"/>
      <c r="AH63" s="46"/>
      <c r="AI63" s="46"/>
      <c r="AJ63" s="46"/>
      <c r="AK63" s="46"/>
      <c r="AL63" s="46"/>
      <c r="AM63" s="46"/>
      <c r="AN63" s="46"/>
      <c r="AO63" s="46"/>
      <c r="AP63" s="46"/>
      <c r="AQ63" s="46"/>
      <c r="AR63" s="46"/>
    </row>
    <row r="64" spans="2:44" x14ac:dyDescent="0.25">
      <c r="AA64" t="s">
        <v>1044</v>
      </c>
      <c r="AB64" s="46">
        <f>+DropINTable!AB87</f>
        <v>0</v>
      </c>
      <c r="AC64" s="46">
        <f>+DropINTable!AC87</f>
        <v>672.27915778575652</v>
      </c>
      <c r="AD64" s="46">
        <f>+DropINTable!AD87</f>
        <v>687.58459616355026</v>
      </c>
      <c r="AE64" s="46">
        <f>+DropINTable!AE87</f>
        <v>713.3792656272426</v>
      </c>
      <c r="AF64" s="46">
        <f>+DropINTable!AF87</f>
        <v>759.64677892450561</v>
      </c>
      <c r="AG64" s="46">
        <f>+DropINTable!AG87</f>
        <v>821.18068063504825</v>
      </c>
      <c r="AH64" s="46">
        <f>+DropINTable!AH87</f>
        <v>904.58208976256537</v>
      </c>
      <c r="AI64" s="46">
        <f>+DropINTable!AI87</f>
        <v>991.01351469375061</v>
      </c>
      <c r="AJ64" s="46">
        <f>+DropINTable!AJ87</f>
        <v>1071.2735882847828</v>
      </c>
      <c r="AK64" s="46">
        <f>+DropINTable!AK87</f>
        <v>1129.0226902142615</v>
      </c>
      <c r="AL64" s="46">
        <f>+DropINTable!AL87</f>
        <v>1183.7096410974343</v>
      </c>
      <c r="AM64" s="46">
        <f>+DropINTable!AM87</f>
        <v>1310.666557773661</v>
      </c>
      <c r="AN64" s="46">
        <f>+DropINTable!AN87</f>
        <v>1493.088048379753</v>
      </c>
      <c r="AO64" s="46">
        <f>+DropINTable!AO87</f>
        <v>1500.8912255603732</v>
      </c>
      <c r="AP64" s="46"/>
      <c r="AQ64" s="46"/>
      <c r="AR64" s="46"/>
    </row>
    <row r="65" spans="27:44" x14ac:dyDescent="0.25">
      <c r="AA65" t="s">
        <v>1144</v>
      </c>
      <c r="AB65" s="46">
        <f>IF(DropINTable!AB88-DropINTable!AB87&lt;0,0,+DropINTable!AB88-DropINTable!AB87)</f>
        <v>0</v>
      </c>
      <c r="AC65" s="46">
        <f>IF(DropINTable!AC88-DropINTable!AC87&lt;0,0,+DropINTable!AC88-DropINTable!AC87)</f>
        <v>0</v>
      </c>
      <c r="AD65" s="46">
        <f>IF(DropINTable!AD88-DropINTable!AD87&lt;0,0,+DropINTable!AD88-DropINTable!AD87)</f>
        <v>91.464594755863004</v>
      </c>
      <c r="AE65" s="46">
        <f>IF(DropINTable!AE88-DropINTable!AE87&lt;0,0,+DropINTable!AE88-DropINTable!AE87)</f>
        <v>91.625242684938485</v>
      </c>
      <c r="AF65" s="46">
        <f>IF(DropINTable!AF88-DropINTable!AF87&lt;0,0,+DropINTable!AF88-DropINTable!AF87)</f>
        <v>91.913392665808828</v>
      </c>
      <c r="AG65" s="46">
        <f>IF(DropINTable!AG88-DropINTable!AG87&lt;0,0,+DropINTable!AG88-DropINTable!AG87)</f>
        <v>92.296622573094169</v>
      </c>
      <c r="AH65" s="46">
        <f>IF(DropINTable!AH88-DropINTable!AH87&lt;0,0,+DropINTable!AH88-DropINTable!AH87)</f>
        <v>92.816040759418797</v>
      </c>
      <c r="AI65" s="46">
        <f>IF(DropINTable!AI88-DropINTable!AI87&lt;0,0,+DropINTable!AI88-DropINTable!AI87)</f>
        <v>93.354330654518094</v>
      </c>
      <c r="AJ65" s="46">
        <f>IF(DropINTable!AJ88-DropINTable!AJ87&lt;0,0,+DropINTable!AJ88-DropINTable!AJ87)</f>
        <v>93.854185835641829</v>
      </c>
      <c r="AK65" s="46">
        <f>IF(DropINTable!AK88-DropINTable!AK87&lt;0,0,+DropINTable!AK88-DropINTable!AK87)</f>
        <v>94.213845083189426</v>
      </c>
      <c r="AL65" s="46">
        <f>IF(DropINTable!AL88-DropINTable!AL87&lt;0,0,+DropINTable!AL88-DropINTable!AL87)</f>
        <v>94.554429000672826</v>
      </c>
      <c r="AM65" s="46">
        <f>IF(DropINTable!AM88-DropINTable!AM87&lt;0,0,+DropINTable!AM88-DropINTable!AM87)</f>
        <v>95.345109982796203</v>
      </c>
      <c r="AN65" s="46">
        <f>IF(DropINTable!AN88-DropINTable!AN87&lt;0,0,+DropINTable!AN88-DropINTable!AN87)</f>
        <v>96.48121997801104</v>
      </c>
      <c r="AO65" s="46">
        <f>IF(DropINTable!AO88-DropINTable!AO87&lt;0,0,+DropINTable!AO88-DropINTable!AO87)</f>
        <v>96.529816737620877</v>
      </c>
      <c r="AP65" s="46"/>
      <c r="AQ65" s="46"/>
      <c r="AR65" s="46"/>
    </row>
    <row r="66" spans="27:44" x14ac:dyDescent="0.25">
      <c r="AB66" s="46"/>
      <c r="AC66" s="46"/>
      <c r="AD66" s="46"/>
      <c r="AE66" s="46"/>
      <c r="AF66" s="46"/>
      <c r="AG66" s="46"/>
      <c r="AH66" s="46"/>
      <c r="AI66" s="46"/>
      <c r="AJ66" s="46"/>
      <c r="AK66" s="46"/>
      <c r="AL66" s="46"/>
      <c r="AM66" s="46"/>
      <c r="AN66" s="46"/>
      <c r="AO66" s="46"/>
      <c r="AP66" s="46"/>
      <c r="AQ66" s="46"/>
      <c r="AR66" s="46"/>
    </row>
    <row r="67" spans="27:44" x14ac:dyDescent="0.25">
      <c r="AA67" t="s">
        <v>1055</v>
      </c>
      <c r="AB67" s="46">
        <f>+DropINTable!AB92</f>
        <v>372.79304878521765</v>
      </c>
      <c r="AC67" s="46">
        <f>+DropINTable!AC92</f>
        <v>390.59749196072676</v>
      </c>
      <c r="AD67" s="46">
        <f>+DropINTable!AD92</f>
        <v>405.87600337784403</v>
      </c>
      <c r="AE67" s="46">
        <f>+DropINTable!AE92</f>
        <v>431.62529175605124</v>
      </c>
      <c r="AF67" s="46">
        <f>+DropINTable!AF92</f>
        <v>477.811406227823</v>
      </c>
      <c r="AG67" s="46">
        <f>+DropINTable!AG92</f>
        <v>539.2370512941992</v>
      </c>
      <c r="AH67" s="46">
        <f>+DropINTable!AH92</f>
        <v>622.49173328944778</v>
      </c>
      <c r="AI67" s="46">
        <f>+DropINTable!AI92</f>
        <v>708.77109949093983</v>
      </c>
      <c r="AJ67" s="46">
        <f>+DropINTable!AJ92</f>
        <v>788.88997257599806</v>
      </c>
      <c r="AK67" s="46">
        <f>+DropINTable!AK92</f>
        <v>846.53747554548443</v>
      </c>
      <c r="AL67" s="46">
        <f>+DropINTable!AL92</f>
        <v>901.12821712682535</v>
      </c>
      <c r="AM67" s="46">
        <f>+DropINTable!AM92</f>
        <v>1027.8617773928531</v>
      </c>
      <c r="AN67" s="46">
        <f>+DropINTable!AN92</f>
        <v>1209.962336373371</v>
      </c>
      <c r="AO67" s="46">
        <f>+DropINTable!AO92</f>
        <v>1217.7517849770088</v>
      </c>
      <c r="AP67" s="46"/>
      <c r="AQ67" s="46"/>
      <c r="AR67" s="46"/>
    </row>
    <row r="68" spans="27:44" x14ac:dyDescent="0.25">
      <c r="AA68" t="s">
        <v>1144</v>
      </c>
      <c r="AB68" s="46">
        <f>IF(DropINTable!AB93-DropINTable!AB92&lt;0,0,+DropINTable!AB93-DropINTable!AB92)</f>
        <v>0</v>
      </c>
      <c r="AC68" s="46">
        <f>IF(DropINTable!AC93-DropINTable!AC92&lt;0,0,+DropINTable!AC93-DropINTable!AC92)</f>
        <v>115.50747458833149</v>
      </c>
      <c r="AD68" s="46">
        <f>IF(DropINTable!AD93-DropINTable!AD92&lt;0,0,+DropINTable!AD93-DropINTable!AD92)</f>
        <v>115.74094543364612</v>
      </c>
      <c r="AE68" s="46">
        <f>IF(DropINTable!AE93-DropINTable!AE92&lt;0,0,+DropINTable!AE93-DropINTable!AE92)</f>
        <v>116.134424085018</v>
      </c>
      <c r="AF68" s="46">
        <f>IF(DropINTable!AF93-DropINTable!AF92&lt;0,0,+DropINTable!AF93-DropINTable!AF92)</f>
        <v>116.84019856084478</v>
      </c>
      <c r="AG68" s="46">
        <f>IF(DropINTable!AG93-DropINTable!AG92&lt;0,0,+DropINTable!AG93-DropINTable!AG92)</f>
        <v>117.77884941570494</v>
      </c>
      <c r="AH68" s="46">
        <f>IF(DropINTable!AH93-DropINTable!AH92&lt;0,0,+DropINTable!AH93-DropINTable!AH92)</f>
        <v>119.05106713767839</v>
      </c>
      <c r="AI68" s="46">
        <f>IF(DropINTable!AI93-DropINTable!AI92&lt;0,0,+DropINTable!AI93-DropINTable!AI92)</f>
        <v>120.36950887532134</v>
      </c>
      <c r="AJ68" s="46">
        <f>IF(DropINTable!AJ93-DropINTable!AJ92&lt;0,0,+DropINTable!AJ93-DropINTable!AJ92)</f>
        <v>121.59380955618076</v>
      </c>
      <c r="AK68" s="46">
        <f>IF(DropINTable!AK93-DropINTable!AK92&lt;0,0,+DropINTable!AK93-DropINTable!AK92)</f>
        <v>122.4747261755607</v>
      </c>
      <c r="AL68" s="46">
        <f>IF(DropINTable!AL93-DropINTable!AL92&lt;0,0,+DropINTable!AL93-DropINTable!AL92)</f>
        <v>123.30892816826781</v>
      </c>
      <c r="AM68" s="46">
        <f>IF(DropINTable!AM93-DropINTable!AM92&lt;0,0,+DropINTable!AM93-DropINTable!AM92)</f>
        <v>125.24555564127513</v>
      </c>
      <c r="AN68" s="46">
        <f>IF(DropINTable!AN93-DropINTable!AN92&lt;0,0,+DropINTable!AN93-DropINTable!AN92)</f>
        <v>128.02824287337626</v>
      </c>
      <c r="AO68" s="46">
        <f>IF(DropINTable!AO93-DropINTable!AO92&lt;0,0,+DropINTable!AO93-DropINTable!AO92)</f>
        <v>128.14727379078454</v>
      </c>
      <c r="AP68" s="46"/>
      <c r="AQ68" s="46"/>
      <c r="AR68" s="46"/>
    </row>
    <row r="69" spans="27:44" x14ac:dyDescent="0.25">
      <c r="AB69" s="46"/>
      <c r="AC69" s="46"/>
      <c r="AD69" s="46"/>
      <c r="AE69" s="46"/>
      <c r="AF69" s="46"/>
      <c r="AG69" s="46"/>
      <c r="AH69" s="46"/>
      <c r="AI69" s="46"/>
      <c r="AJ69" s="46"/>
      <c r="AK69" s="46"/>
      <c r="AL69" s="46"/>
      <c r="AM69" s="46"/>
      <c r="AN69" s="46"/>
      <c r="AO69" s="46"/>
      <c r="AP69" s="46"/>
      <c r="AQ69" s="46"/>
      <c r="AR69" s="46"/>
    </row>
    <row r="70" spans="27:44" x14ac:dyDescent="0.25">
      <c r="AB70" s="46"/>
      <c r="AC70" s="46"/>
      <c r="AD70" s="46"/>
      <c r="AE70" s="46"/>
      <c r="AF70" s="46"/>
      <c r="AG70" s="46"/>
      <c r="AH70" s="46"/>
      <c r="AI70" s="46"/>
      <c r="AJ70" s="46"/>
      <c r="AK70" s="46"/>
      <c r="AL70" s="46"/>
      <c r="AM70" s="46"/>
      <c r="AN70" s="46"/>
      <c r="AO70" s="46"/>
      <c r="AP70" s="46"/>
      <c r="AQ70" s="46"/>
      <c r="AR70" s="46"/>
    </row>
    <row r="71" spans="27:44" ht="28.5" x14ac:dyDescent="0.65">
      <c r="AA71" s="365" t="s">
        <v>233</v>
      </c>
      <c r="AB71" s="46"/>
      <c r="AC71" s="46"/>
      <c r="AD71" s="46"/>
      <c r="AE71" s="46"/>
      <c r="AF71" s="46"/>
      <c r="AG71" s="46"/>
      <c r="AH71" s="46"/>
      <c r="AI71" s="46"/>
      <c r="AJ71" s="46"/>
      <c r="AK71" s="46"/>
      <c r="AL71" s="46"/>
      <c r="AM71" s="46"/>
      <c r="AN71" s="46"/>
      <c r="AO71" s="46"/>
      <c r="AP71" s="46"/>
      <c r="AQ71" s="46"/>
      <c r="AR71" s="46"/>
    </row>
    <row r="72" spans="27:44" x14ac:dyDescent="0.25">
      <c r="AA72" t="s">
        <v>1044</v>
      </c>
      <c r="AB72" s="46">
        <f>+DropINTable!AB99</f>
        <v>0</v>
      </c>
      <c r="AC72" s="46">
        <f>+DropINTable!AC99</f>
        <v>646.0830796495361</v>
      </c>
      <c r="AD72" s="46">
        <f>+DropINTable!AD99</f>
        <v>661.38851791380614</v>
      </c>
      <c r="AE72" s="46">
        <f>+DropINTable!AE99</f>
        <v>687.18318748397598</v>
      </c>
      <c r="AF72" s="46">
        <f>+DropINTable!AF99</f>
        <v>733.45070122750428</v>
      </c>
      <c r="AG72" s="46">
        <f>+DropINTable!AG99</f>
        <v>794.98460258573209</v>
      </c>
      <c r="AH72" s="46">
        <f>+DropINTable!AH99</f>
        <v>878.38601167880063</v>
      </c>
      <c r="AI72" s="46">
        <f>+DropINTable!AI99</f>
        <v>964.81743673525341</v>
      </c>
      <c r="AJ72" s="46">
        <f>+DropINTable!AJ99</f>
        <v>1045.0775110277837</v>
      </c>
      <c r="AK72" s="46">
        <f>+DropINTable!AK99</f>
        <v>1102.8266116983241</v>
      </c>
      <c r="AL72" s="46">
        <f>+DropINTable!AL99</f>
        <v>1157.5135630888303</v>
      </c>
      <c r="AM72" s="46">
        <f>+DropINTable!AM99</f>
        <v>1284.4704801909663</v>
      </c>
      <c r="AN72" s="46">
        <f>+DropINTable!AN99</f>
        <v>1466.8919714672395</v>
      </c>
      <c r="AO72" s="46">
        <f>+DropINTable!AO99</f>
        <v>1474.6951477835139</v>
      </c>
      <c r="AP72" s="46"/>
      <c r="AQ72" s="46"/>
    </row>
    <row r="73" spans="27:44" x14ac:dyDescent="0.25">
      <c r="AA73" t="s">
        <v>1144</v>
      </c>
      <c r="AB73" s="46">
        <f>IF(DropINTable!AB100-DropINTable!AB99&lt;0,0,+DropINTable!AB100-DropINTable!AB99)</f>
        <v>0</v>
      </c>
      <c r="AC73" s="46">
        <f>IF(DropINTable!AC100-DropINTable!AC99&lt;0,0,+DropINTable!AC100-DropINTable!AC99)</f>
        <v>0</v>
      </c>
      <c r="AD73" s="46">
        <f>IF(DropINTable!AD100-DropINTable!AD99&lt;0,0,+DropINTable!AD100-DropINTable!AD99)</f>
        <v>91.301448766529347</v>
      </c>
      <c r="AE73" s="46">
        <f>IF(DropINTable!AE100-DropINTable!AE99&lt;0,0,+DropINTable!AE100-DropINTable!AE99)</f>
        <v>91.4620939795916</v>
      </c>
      <c r="AF73" s="46">
        <f>IF(DropINTable!AF100-DropINTable!AF99&lt;0,0,+DropINTable!AF100-DropINTable!AF99)</f>
        <v>91.750245541314143</v>
      </c>
      <c r="AG73" s="46">
        <f>IF(DropINTable!AG100-DropINTable!AG99&lt;0,0,+DropINTable!AG100-DropINTable!AG99)</f>
        <v>92.133474167118266</v>
      </c>
      <c r="AH73" s="46">
        <f>IF(DropINTable!AH100-DropINTable!AH99&lt;0,0,+DropINTable!AH100-DropINTable!AH99)</f>
        <v>92.652893688877271</v>
      </c>
      <c r="AI73" s="46">
        <f>IF(DropINTable!AI100-DropINTable!AI99&lt;0,0,+DropINTable!AI100-DropINTable!AI99)</f>
        <v>93.191184290734668</v>
      </c>
      <c r="AJ73" s="46">
        <f>IF(DropINTable!AJ100-DropINTable!AJ99&lt;0,0,+DropINTable!AJ100-DropINTable!AJ99)</f>
        <v>93.691036531454756</v>
      </c>
      <c r="AK73" s="46">
        <f>IF(DropINTable!AK100-DropINTable!AK99&lt;0,0,+DropINTable!AK100-DropINTable!AK99)</f>
        <v>94.050694708267656</v>
      </c>
      <c r="AL73" s="46">
        <f>IF(DropINTable!AL100-DropINTable!AL99&lt;0,0,+DropINTable!AL100-DropINTable!AL99)</f>
        <v>94.391283382872643</v>
      </c>
      <c r="AM73" s="46">
        <f>IF(DropINTable!AM100-DropINTable!AM99&lt;0,0,+DropINTable!AM100-DropINTable!AM99)</f>
        <v>95.181961790947071</v>
      </c>
      <c r="AN73" s="46">
        <f>IF(DropINTable!AN100-DropINTable!AN99&lt;0,0,+DropINTable!AN100-DropINTable!AN99)</f>
        <v>96.318070934448087</v>
      </c>
      <c r="AO73" s="46">
        <f>IF(DropINTable!AO100-DropINTable!AO99&lt;0,0,+DropINTable!AO100-DropINTable!AO99)</f>
        <v>96.366670736798369</v>
      </c>
      <c r="AP73" s="46"/>
      <c r="AQ73" s="46"/>
      <c r="AR73" s="46"/>
    </row>
    <row r="74" spans="27:44" x14ac:dyDescent="0.25">
      <c r="AB74" s="46"/>
      <c r="AC74" s="46"/>
      <c r="AD74" s="46"/>
      <c r="AE74" s="46"/>
      <c r="AF74" s="46"/>
      <c r="AG74" s="46"/>
      <c r="AH74" s="46"/>
      <c r="AI74" s="46"/>
      <c r="AJ74" s="46"/>
      <c r="AK74" s="46"/>
      <c r="AL74" s="46"/>
      <c r="AM74" s="46"/>
      <c r="AN74" s="46"/>
      <c r="AO74" s="46"/>
      <c r="AP74" s="46"/>
      <c r="AQ74" s="46"/>
      <c r="AR74" s="46"/>
    </row>
    <row r="75" spans="27:44" x14ac:dyDescent="0.25">
      <c r="AA75" t="s">
        <v>1055</v>
      </c>
      <c r="AB75" s="46">
        <f>+DropINTable!AB104</f>
        <v>346.64305694906511</v>
      </c>
      <c r="AC75" s="46">
        <f>+DropINTable!AC104</f>
        <v>364.44749969590919</v>
      </c>
      <c r="AD75" s="46">
        <f>+DropINTable!AD104</f>
        <v>379.72601147851503</v>
      </c>
      <c r="AE75" s="46">
        <f>+DropINTable!AE104</f>
        <v>405.47530038600866</v>
      </c>
      <c r="AF75" s="46">
        <f>+DropINTable!AF104</f>
        <v>451.6614153654985</v>
      </c>
      <c r="AG75" s="46">
        <f>+DropINTable!AG104</f>
        <v>513.08706084771177</v>
      </c>
      <c r="AH75" s="46">
        <f>+DropINTable!AH104</f>
        <v>596.34174218728367</v>
      </c>
      <c r="AI75" s="46">
        <f>+DropINTable!AI104</f>
        <v>682.62110809889748</v>
      </c>
      <c r="AJ75" s="46">
        <f>+DropINTable!AJ104</f>
        <v>762.73998085266646</v>
      </c>
      <c r="AK75" s="46">
        <f>+DropINTable!AK104</f>
        <v>820.38748410512937</v>
      </c>
      <c r="AL75" s="46">
        <f>+DropINTable!AL104</f>
        <v>874.9782253482789</v>
      </c>
      <c r="AM75" s="46">
        <f>+DropINTable!AM104</f>
        <v>1001.7117870705993</v>
      </c>
      <c r="AN75" s="46">
        <f>+DropINTable!AN104</f>
        <v>1183.8123449054083</v>
      </c>
      <c r="AO75" s="46">
        <f>+DropINTable!AO104</f>
        <v>1191.6017937230038</v>
      </c>
      <c r="AP75" s="46"/>
      <c r="AQ75" s="46"/>
      <c r="AR75" s="46"/>
    </row>
    <row r="76" spans="27:44" x14ac:dyDescent="0.25">
      <c r="AA76" t="s">
        <v>1144</v>
      </c>
      <c r="AB76" s="46">
        <f>IF(DropINTable!AB105-DropINTable!AB104&lt;0,0,+DropINTable!AB105-DropINTable!AB104)</f>
        <v>0</v>
      </c>
      <c r="AC76" s="46">
        <f>IF(DropINTable!AC105-DropINTable!AC104&lt;0,0,+DropINTable!AC105-DropINTable!AC104)</f>
        <v>115.10787615563277</v>
      </c>
      <c r="AD76" s="46">
        <f>IF(DropINTable!AD105-DropINTable!AD104&lt;0,0,+DropINTable!AD105-DropINTable!AD104)</f>
        <v>115.34134773699998</v>
      </c>
      <c r="AE76" s="46">
        <f>IF(DropINTable!AE105-DropINTable!AE104&lt;0,0,+DropINTable!AE105-DropINTable!AE104)</f>
        <v>115.73482591104488</v>
      </c>
      <c r="AF76" s="46">
        <f>IF(DropINTable!AF105-DropINTable!AF104&lt;0,0,+DropINTable!AF105-DropINTable!AF104)</f>
        <v>116.44059765528749</v>
      </c>
      <c r="AG76" s="46">
        <f>IF(DropINTable!AG105-DropINTable!AG104&lt;0,0,+DropINTable!AG105-DropINTable!AG104)</f>
        <v>117.37924724217498</v>
      </c>
      <c r="AH76" s="46">
        <f>IF(DropINTable!AH105-DropINTable!AH104&lt;0,0,+DropINTable!AH105-DropINTable!AH104)</f>
        <v>118.65146578609551</v>
      </c>
      <c r="AI76" s="46">
        <f>IF(DropINTable!AI105-DropINTable!AI104&lt;0,0,+DropINTable!AI105-DropINTable!AI104)</f>
        <v>119.96990797988701</v>
      </c>
      <c r="AJ76" s="46">
        <f>IF(DropINTable!AJ105-DropINTable!AJ104&lt;0,0,+DropINTable!AJ105-DropINTable!AJ104)</f>
        <v>121.19421061317166</v>
      </c>
      <c r="AK76" s="46">
        <f>IF(DropINTable!AK105-DropINTable!AK104&lt;0,0,+DropINTable!AK105-DropINTable!AK104)</f>
        <v>122.07512703271038</v>
      </c>
      <c r="AL76" s="46">
        <f>IF(DropINTable!AL105-DropINTable!AL104&lt;0,0,+DropINTable!AL105-DropINTable!AL104)</f>
        <v>122.90932977928469</v>
      </c>
      <c r="AM76" s="46">
        <f>IF(DropINTable!AM105-DropINTable!AM104&lt;0,0,+DropINTable!AM105-DropINTable!AM104)</f>
        <v>124.8459546321069</v>
      </c>
      <c r="AN76" s="46">
        <f>IF(DropINTable!AN105-DropINTable!AN104&lt;0,0,+DropINTable!AN105-DropINTable!AN104)</f>
        <v>127.62864367499878</v>
      </c>
      <c r="AO76" s="46">
        <f>IF(DropINTable!AO105-DropINTable!AO104&lt;0,0,+DropINTable!AO105-DropINTable!AO104)</f>
        <v>127.74767554234154</v>
      </c>
      <c r="AP76" s="46"/>
      <c r="AQ76" s="46"/>
      <c r="AR76" s="46"/>
    </row>
    <row r="77" spans="27:44" x14ac:dyDescent="0.25">
      <c r="AB77" s="46"/>
      <c r="AC77" s="46"/>
      <c r="AD77" s="46"/>
      <c r="AE77" s="46"/>
      <c r="AF77" s="46"/>
      <c r="AG77" s="46"/>
      <c r="AH77" s="46"/>
      <c r="AI77" s="46"/>
      <c r="AJ77" s="46"/>
      <c r="AK77" s="46"/>
      <c r="AL77" s="46"/>
      <c r="AM77" s="46"/>
      <c r="AN77" s="46"/>
      <c r="AO77" s="46"/>
      <c r="AP77" s="46"/>
      <c r="AQ77" s="46"/>
      <c r="AR77" s="46"/>
    </row>
    <row r="78" spans="27:44" x14ac:dyDescent="0.25">
      <c r="AB78" s="46"/>
      <c r="AC78" s="46"/>
      <c r="AD78" s="46"/>
      <c r="AE78" s="46"/>
      <c r="AF78" s="46"/>
      <c r="AG78" s="46"/>
      <c r="AH78" s="46"/>
      <c r="AI78" s="46"/>
      <c r="AJ78" s="46"/>
      <c r="AK78" s="46"/>
      <c r="AL78" s="46"/>
      <c r="AM78" s="46"/>
      <c r="AN78" s="46"/>
      <c r="AO78" s="46"/>
      <c r="AP78" s="46"/>
      <c r="AQ78" s="46"/>
      <c r="AR78" s="46"/>
    </row>
    <row r="79" spans="27:44" ht="28.5" x14ac:dyDescent="0.65">
      <c r="AA79" s="365" t="s">
        <v>240</v>
      </c>
      <c r="AB79" s="46"/>
      <c r="AC79" s="46"/>
      <c r="AD79" s="46"/>
      <c r="AE79" s="46"/>
      <c r="AF79" s="46"/>
      <c r="AG79" s="46"/>
      <c r="AH79" s="46"/>
      <c r="AI79" s="46"/>
      <c r="AJ79" s="46"/>
      <c r="AK79" s="46"/>
      <c r="AL79" s="46"/>
      <c r="AM79" s="46"/>
      <c r="AN79" s="46"/>
      <c r="AO79" s="46"/>
      <c r="AP79" s="46"/>
      <c r="AQ79" s="46"/>
      <c r="AR79" s="46"/>
    </row>
    <row r="80" spans="27:44" x14ac:dyDescent="0.25">
      <c r="AA80" t="s">
        <v>1044</v>
      </c>
      <c r="AB80" s="46">
        <f>+DropINTable!AB111</f>
        <v>0</v>
      </c>
      <c r="AC80" s="46">
        <f>+DropINTable!AC111</f>
        <v>599.37368470953265</v>
      </c>
      <c r="AD80" s="46">
        <f>+DropINTable!AD111</f>
        <v>614.6791228297451</v>
      </c>
      <c r="AE80" s="46">
        <f>+DropINTable!AE111</f>
        <v>640.47379213841896</v>
      </c>
      <c r="AF80" s="46">
        <f>+DropINTable!AF111</f>
        <v>686.74130554842259</v>
      </c>
      <c r="AG80" s="46">
        <f>+DropINTable!AG111</f>
        <v>748.27520693796737</v>
      </c>
      <c r="AH80" s="46">
        <f>+DropINTable!AH111</f>
        <v>831.67661638804816</v>
      </c>
      <c r="AI80" s="46">
        <f>+DropINTable!AI111</f>
        <v>918.10804126599487</v>
      </c>
      <c r="AJ80" s="46">
        <f>+DropINTable!AJ111</f>
        <v>998.36811491339756</v>
      </c>
      <c r="AK80" s="46">
        <f>+DropINTable!AK111</f>
        <v>1056.1172168115593</v>
      </c>
      <c r="AL80" s="46">
        <f>+DropINTable!AL111</f>
        <v>1110.8041679014236</v>
      </c>
      <c r="AM80" s="46">
        <f>+DropINTable!AM111</f>
        <v>1237.7610847029175</v>
      </c>
      <c r="AN80" s="46">
        <f>+DropINTable!AN111</f>
        <v>1420.1825756409685</v>
      </c>
      <c r="AO80" s="46">
        <f>+DropINTable!AO111</f>
        <v>1427.9857522453581</v>
      </c>
      <c r="AP80" s="46"/>
      <c r="AQ80" s="46"/>
      <c r="AR80" s="46"/>
    </row>
    <row r="81" spans="27:44" x14ac:dyDescent="0.25">
      <c r="AA81" t="s">
        <v>1144</v>
      </c>
      <c r="AB81" s="46">
        <f>IF(DropINTable!AB112-DropINTable!AB111&lt;0,0,+DropINTable!AB112-DropINTable!AB111)</f>
        <v>0</v>
      </c>
      <c r="AC81" s="46">
        <f>IF(DropINTable!AC112-DropINTable!AC111&lt;0,0,+DropINTable!AC112-DropINTable!AC111)</f>
        <v>0</v>
      </c>
      <c r="AD81" s="46">
        <f>IF(DropINTable!AD112-DropINTable!AD111&lt;0,0,+DropINTable!AD112-DropINTable!AD111)</f>
        <v>91.010544713322815</v>
      </c>
      <c r="AE81" s="46">
        <f>IF(DropINTable!AE112-DropINTable!AE111&lt;0,0,+DropINTable!AE112-DropINTable!AE111)</f>
        <v>91.171191640144343</v>
      </c>
      <c r="AF81" s="46">
        <f>IF(DropINTable!AF112-DropINTable!AF111&lt;0,0,+DropINTable!AF112-DropINTable!AF111)</f>
        <v>91.459341485582513</v>
      </c>
      <c r="AG81" s="46">
        <f>IF(DropINTable!AG112-DropINTable!AG111&lt;0,0,+DropINTable!AG112-DropINTable!AG111)</f>
        <v>91.842571169266989</v>
      </c>
      <c r="AH81" s="46">
        <f>IF(DropINTable!AH112-DropINTable!AH111&lt;0,0,+DropINTable!AH112-DropINTable!AH111)</f>
        <v>92.361989789415134</v>
      </c>
      <c r="AI81" s="46">
        <f>IF(DropINTable!AI112-DropINTable!AI111&lt;0,0,+DropINTable!AI112-DropINTable!AI111)</f>
        <v>92.900281053866593</v>
      </c>
      <c r="AJ81" s="46">
        <f>IF(DropINTable!AJ112-DropINTable!AJ111&lt;0,0,+DropINTable!AJ112-DropINTable!AJ111)</f>
        <v>93.400135180189068</v>
      </c>
      <c r="AK81" s="46">
        <f>IF(DropINTable!AK112-DropINTable!AK111&lt;0,0,+DropINTable!AK112-DropINTable!AK111)</f>
        <v>93.759791978103294</v>
      </c>
      <c r="AL81" s="46">
        <f>IF(DropINTable!AL112-DropINTable!AL111&lt;0,0,+DropINTable!AL112-DropINTable!AL111)</f>
        <v>94.100378714444105</v>
      </c>
      <c r="AM81" s="46">
        <f>IF(DropINTable!AM112-DropINTable!AM111&lt;0,0,+DropINTable!AM112-DropINTable!AM111)</f>
        <v>94.891058119036643</v>
      </c>
      <c r="AN81" s="46">
        <f>IF(DropINTable!AN112-DropINTable!AN111&lt;0,0,+DropINTable!AN112-DropINTable!AN111)</f>
        <v>96.027168629446351</v>
      </c>
      <c r="AO81" s="46">
        <f>IF(DropINTable!AO112-DropINTable!AO111&lt;0,0,+DropINTable!AO112-DropINTable!AO111)</f>
        <v>96.075766509885625</v>
      </c>
      <c r="AP81" s="46"/>
      <c r="AQ81" s="46"/>
      <c r="AR81" s="46"/>
    </row>
    <row r="82" spans="27:44" x14ac:dyDescent="0.25">
      <c r="AB82" s="46"/>
      <c r="AC82" s="46"/>
      <c r="AD82" s="46"/>
      <c r="AE82" s="46"/>
      <c r="AF82" s="46"/>
      <c r="AG82" s="46"/>
      <c r="AH82" s="46"/>
      <c r="AI82" s="46"/>
      <c r="AJ82" s="46"/>
      <c r="AK82" s="46"/>
      <c r="AL82" s="46"/>
      <c r="AM82" s="46"/>
      <c r="AN82" s="46"/>
      <c r="AO82" s="46"/>
      <c r="AP82" s="46"/>
      <c r="AQ82" s="46"/>
      <c r="AR82" s="46"/>
    </row>
    <row r="83" spans="27:44" x14ac:dyDescent="0.25">
      <c r="AA83" t="s">
        <v>1055</v>
      </c>
      <c r="AB83" s="46">
        <f>+DropINTable!AB116</f>
        <v>300.01583722458031</v>
      </c>
      <c r="AC83" s="46">
        <f>+DropINTable!AC116</f>
        <v>317.82028045623525</v>
      </c>
      <c r="AD83" s="46">
        <f>+DropINTable!AD116</f>
        <v>333.0987919809649</v>
      </c>
      <c r="AE83" s="46">
        <f>+DropINTable!AE116</f>
        <v>358.84808044760234</v>
      </c>
      <c r="AF83" s="46">
        <f>+DropINTable!AF116</f>
        <v>405.03419574371492</v>
      </c>
      <c r="AG83" s="46">
        <f>+DropINTable!AG116</f>
        <v>466.45984135188706</v>
      </c>
      <c r="AH83" s="46">
        <f>+DropINTable!AH116</f>
        <v>549.71452217381955</v>
      </c>
      <c r="AI83" s="46">
        <f>+DropINTable!AI116</f>
        <v>635.99388842707549</v>
      </c>
      <c r="AJ83" s="46">
        <f>+DropINTable!AJ116</f>
        <v>716.11276082194763</v>
      </c>
      <c r="AK83" s="46">
        <f>+DropINTable!AK116</f>
        <v>773.76026489573189</v>
      </c>
      <c r="AL83" s="46">
        <f>+DropINTable!AL116</f>
        <v>828.35100476541129</v>
      </c>
      <c r="AM83" s="46">
        <f>+DropINTable!AM116</f>
        <v>955.08456719862318</v>
      </c>
      <c r="AN83" s="46">
        <f>+DropINTable!AN116</f>
        <v>1137.1851245295964</v>
      </c>
      <c r="AO83" s="46">
        <f>+DropINTable!AO116</f>
        <v>1144.9745727122208</v>
      </c>
      <c r="AP83" s="46"/>
      <c r="AQ83" s="46"/>
      <c r="AR83" s="46"/>
    </row>
    <row r="84" spans="27:44" x14ac:dyDescent="0.25">
      <c r="AA84" t="s">
        <v>1144</v>
      </c>
      <c r="AB84" s="46">
        <f>IF(DropINTable!AB117-DropINTable!AB116&lt;0,0,+DropINTable!AB117-DropINTable!AB116)</f>
        <v>0</v>
      </c>
      <c r="AC84" s="46">
        <f>IF(DropINTable!AC117-DropINTable!AC116&lt;0,0,+DropINTable!AC117-DropINTable!AC116)</f>
        <v>114.39536337046832</v>
      </c>
      <c r="AD84" s="46">
        <f>IF(DropINTable!AD117-DropINTable!AD116&lt;0,0,+DropINTable!AD117-DropINTable!AD116)</f>
        <v>114.628835479901</v>
      </c>
      <c r="AE84" s="46">
        <f>IF(DropINTable!AE117-DropINTable!AE116&lt;0,0,+DropINTable!AE117-DropINTable!AE116)</f>
        <v>115.02231119546252</v>
      </c>
      <c r="AF84" s="46">
        <f>IF(DropINTable!AF117-DropINTable!AF116&lt;0,0,+DropINTable!AF117-DropINTable!AF116)</f>
        <v>115.72808353756943</v>
      </c>
      <c r="AG84" s="46">
        <f>IF(DropINTable!AG117-DropINTable!AG116&lt;0,0,+DropINTable!AG117-DropINTable!AG116)</f>
        <v>116.66673191774072</v>
      </c>
      <c r="AH84" s="46">
        <f>IF(DropINTable!AH117-DropINTable!AH116&lt;0,0,+DropINTable!AH117-DropINTable!AH116)</f>
        <v>117.93895239259871</v>
      </c>
      <c r="AI84" s="46">
        <f>IF(DropINTable!AI117-DropINTable!AI116&lt;0,0,+DropINTable!AI117-DropINTable!AI116)</f>
        <v>119.2573938706397</v>
      </c>
      <c r="AJ84" s="46">
        <f>IF(DropINTable!AJ117-DropINTable!AJ116&lt;0,0,+DropINTable!AJ117-DropINTable!AJ116)</f>
        <v>120.48169694595663</v>
      </c>
      <c r="AK84" s="46">
        <f>IF(DropINTable!AK117-DropINTable!AK116&lt;0,0,+DropINTable!AK117-DropINTable!AK116)</f>
        <v>121.36261187909236</v>
      </c>
      <c r="AL84" s="46">
        <f>IF(DropINTable!AL117-DropINTable!AL116&lt;0,0,+DropINTable!AL117-DropINTable!AL116)</f>
        <v>122.19681674735341</v>
      </c>
      <c r="AM84" s="46">
        <f>IF(DropINTable!AM117-DropINTable!AM116&lt;0,0,+DropINTable!AM117-DropINTable!AM116)</f>
        <v>124.13343847836347</v>
      </c>
      <c r="AN84" s="46">
        <f>IF(DropINTable!AN117-DropINTable!AN116&lt;0,0,+DropINTable!AN117-DropINTable!AN116)</f>
        <v>126.91612952152468</v>
      </c>
      <c r="AO84" s="46">
        <f>IF(DropINTable!AO117-DropINTable!AO116&lt;0,0,+DropINTable!AO117-DropINTable!AO116)</f>
        <v>127.03516052740497</v>
      </c>
      <c r="AP84" s="46"/>
      <c r="AQ84" s="46"/>
      <c r="AR84" s="46"/>
    </row>
    <row r="85" spans="27:44" x14ac:dyDescent="0.25">
      <c r="AB85" s="46"/>
      <c r="AC85" s="46"/>
      <c r="AD85" s="46"/>
      <c r="AE85" s="46"/>
      <c r="AF85" s="46"/>
      <c r="AG85" s="46"/>
      <c r="AH85" s="46"/>
      <c r="AI85" s="46"/>
      <c r="AJ85" s="46"/>
      <c r="AK85" s="46"/>
      <c r="AL85" s="46"/>
      <c r="AM85" s="46"/>
      <c r="AN85" s="46"/>
      <c r="AO85" s="46"/>
      <c r="AP85" s="46"/>
      <c r="AQ85" s="46"/>
      <c r="AR85" s="46"/>
    </row>
    <row r="86" spans="27:44" x14ac:dyDescent="0.25">
      <c r="AB86" s="46"/>
      <c r="AC86" s="46"/>
      <c r="AD86" s="46"/>
      <c r="AE86" s="46"/>
      <c r="AF86" s="46"/>
      <c r="AG86" s="46"/>
      <c r="AH86" s="46"/>
      <c r="AI86" s="46"/>
      <c r="AJ86" s="46"/>
      <c r="AK86" s="46"/>
      <c r="AL86" s="46"/>
      <c r="AM86" s="46"/>
      <c r="AN86" s="46"/>
      <c r="AO86" s="46"/>
      <c r="AP86" s="46"/>
      <c r="AQ86" s="46"/>
      <c r="AR86" s="46"/>
    </row>
    <row r="87" spans="27:44" ht="28.5" x14ac:dyDescent="0.65">
      <c r="AA87" s="365" t="s">
        <v>234</v>
      </c>
      <c r="AB87" s="46"/>
      <c r="AC87" s="46"/>
      <c r="AD87" s="46"/>
      <c r="AE87" s="46"/>
      <c r="AF87" s="46"/>
      <c r="AG87" s="46"/>
      <c r="AH87" s="46"/>
      <c r="AI87" s="46"/>
      <c r="AJ87" s="46"/>
      <c r="AK87" s="46"/>
      <c r="AL87" s="46"/>
      <c r="AM87" s="46"/>
      <c r="AN87" s="46"/>
      <c r="AO87" s="46"/>
      <c r="AP87" s="46"/>
      <c r="AQ87" s="46"/>
      <c r="AR87" s="46"/>
    </row>
    <row r="88" spans="27:44" x14ac:dyDescent="0.25">
      <c r="AA88" t="s">
        <v>1044</v>
      </c>
      <c r="AB88" s="46">
        <f>+DropINTable!AB123</f>
        <v>0</v>
      </c>
      <c r="AC88" s="46">
        <f>+DropINTable!AC123</f>
        <v>574.57102453133632</v>
      </c>
      <c r="AD88" s="46">
        <f>+DropINTable!AD123</f>
        <v>589.87646257717131</v>
      </c>
      <c r="AE88" s="46">
        <f>+DropINTable!AE123</f>
        <v>615.67113193125465</v>
      </c>
      <c r="AF88" s="46">
        <f>+DropINTable!AF123</f>
        <v>661.93864539293133</v>
      </c>
      <c r="AG88" s="46">
        <f>+DropINTable!AG123</f>
        <v>723.47254736340369</v>
      </c>
      <c r="AH88" s="46">
        <f>+DropINTable!AH123</f>
        <v>806.87395634373172</v>
      </c>
      <c r="AI88" s="46">
        <f>+DropINTable!AI123</f>
        <v>893.30538155363706</v>
      </c>
      <c r="AJ88" s="46">
        <f>+DropINTable!AJ123</f>
        <v>973.5654553263073</v>
      </c>
      <c r="AK88" s="46">
        <f>+DropINTable!AK123</f>
        <v>1031.3145561596955</v>
      </c>
      <c r="AL88" s="46">
        <f>+DropINTable!AL123</f>
        <v>1086.0015075877818</v>
      </c>
      <c r="AM88" s="46">
        <f>+DropINTable!AM123</f>
        <v>1212.9584243078518</v>
      </c>
      <c r="AN88" s="46">
        <f>+DropINTable!AN123</f>
        <v>1395.3799158847671</v>
      </c>
      <c r="AO88" s="46">
        <f>+DropINTable!AO123</f>
        <v>1403.1830921885148</v>
      </c>
      <c r="AP88" s="46"/>
      <c r="AQ88" s="46"/>
      <c r="AR88" s="46"/>
    </row>
    <row r="89" spans="27:44" x14ac:dyDescent="0.25">
      <c r="AA89" t="s">
        <v>1144</v>
      </c>
      <c r="AB89" s="46">
        <f>IF(DropINTable!AB124-DropINTable!AB123&lt;0,0,+DropINTable!AB124-DropINTable!AB123)</f>
        <v>0</v>
      </c>
      <c r="AC89" s="46">
        <f>IF(DropINTable!AC124-DropINTable!AC123&lt;0,0,+DropINTable!AC124-DropINTable!AC123)</f>
        <v>0</v>
      </c>
      <c r="AD89" s="46">
        <f>IF(DropINTable!AD124-DropINTable!AD123&lt;0,0,+DropINTable!AD124-DropINTable!AD123)</f>
        <v>90.856075971037171</v>
      </c>
      <c r="AE89" s="46">
        <f>IF(DropINTable!AE124-DropINTable!AE123&lt;0,0,+DropINTable!AE124-DropINTable!AE123)</f>
        <v>91.016721611974504</v>
      </c>
      <c r="AF89" s="46">
        <f>IF(DropINTable!AF124-DropINTable!AF123&lt;0,0,+DropINTable!AF124-DropINTable!AF123)</f>
        <v>91.304873069791142</v>
      </c>
      <c r="AG89" s="46">
        <f>IF(DropINTable!AG124-DropINTable!AG123&lt;0,0,+DropINTable!AG124-DropINTable!AG123)</f>
        <v>91.688101340522167</v>
      </c>
      <c r="AH89" s="46">
        <f>IF(DropINTable!AH124-DropINTable!AH123&lt;0,0,+DropINTable!AH124-DropINTable!AH123)</f>
        <v>92.207520097612701</v>
      </c>
      <c r="AI89" s="46">
        <f>IF(DropINTable!AI124-DropINTable!AI123&lt;0,0,+DropINTable!AI124-DropINTable!AI123)</f>
        <v>92.74581068216753</v>
      </c>
      <c r="AJ89" s="46">
        <f>IF(DropINTable!AJ124-DropINTable!AJ123&lt;0,0,+DropINTable!AJ124-DropINTable!AJ123)</f>
        <v>93.245664350411971</v>
      </c>
      <c r="AK89" s="46">
        <f>IF(DropINTable!AK124-DropINTable!AK123&lt;0,0,+DropINTable!AK124-DropINTable!AK123)</f>
        <v>93.605322213099953</v>
      </c>
      <c r="AL89" s="46">
        <f>IF(DropINTable!AL124-DropINTable!AL123&lt;0,0,+DropINTable!AL124-DropINTable!AL123)</f>
        <v>93.94591066859175</v>
      </c>
      <c r="AM89" s="46">
        <f>IF(DropINTable!AM124-DropINTable!AM123&lt;0,0,+DropINTable!AM124-DropINTable!AM123)</f>
        <v>94.736589821797907</v>
      </c>
      <c r="AN89" s="46">
        <f>IF(DropINTable!AN124-DropINTable!AN123&lt;0,0,+DropINTable!AN124-DropINTable!AN123)</f>
        <v>95.872699451299241</v>
      </c>
      <c r="AO89" s="46">
        <f>IF(DropINTable!AO124-DropINTable!AO123&lt;0,0,+DropINTable!AO124-DropINTable!AO123)</f>
        <v>95.92129720880348</v>
      </c>
      <c r="AP89" s="46"/>
      <c r="AQ89" s="46"/>
      <c r="AR89" s="46"/>
    </row>
    <row r="90" spans="27:44" x14ac:dyDescent="0.25">
      <c r="AB90" s="46"/>
      <c r="AC90" s="46"/>
      <c r="AD90" s="46"/>
      <c r="AE90" s="46"/>
      <c r="AF90" s="46"/>
      <c r="AG90" s="46"/>
      <c r="AH90" s="46"/>
      <c r="AI90" s="46"/>
      <c r="AJ90" s="46"/>
      <c r="AK90" s="46"/>
      <c r="AL90" s="46"/>
      <c r="AM90" s="46"/>
      <c r="AN90" s="46"/>
      <c r="AO90" s="46"/>
      <c r="AP90" s="46"/>
      <c r="AQ90" s="46"/>
      <c r="AR90" s="46"/>
    </row>
    <row r="91" spans="27:44" x14ac:dyDescent="0.25">
      <c r="AA91" t="s">
        <v>1055</v>
      </c>
      <c r="AB91" s="46">
        <f>+DropINTable!AB128</f>
        <v>275.25681255829392</v>
      </c>
      <c r="AC91" s="46">
        <f>+DropINTable!AC128</f>
        <v>293.06125540454855</v>
      </c>
      <c r="AD91" s="46">
        <f>+DropINTable!AD128</f>
        <v>308.33976694853135</v>
      </c>
      <c r="AE91" s="46">
        <f>+DropINTable!AE128</f>
        <v>334.08905584804472</v>
      </c>
      <c r="AF91" s="46">
        <f>+DropINTable!AF128</f>
        <v>380.27517082602469</v>
      </c>
      <c r="AG91" s="46">
        <f>+DropINTable!AG128</f>
        <v>441.7008161831418</v>
      </c>
      <c r="AH91" s="46">
        <f>+DropINTable!AH128</f>
        <v>524.95549766247643</v>
      </c>
      <c r="AI91" s="46">
        <f>+DropINTable!AI128</f>
        <v>611.23486277002348</v>
      </c>
      <c r="AJ91" s="46">
        <f>+DropINTable!AJ128</f>
        <v>691.35373650040572</v>
      </c>
      <c r="AK91" s="46">
        <f>+DropINTable!AK128</f>
        <v>749.00124060869905</v>
      </c>
      <c r="AL91" s="46">
        <f>+DropINTable!AL128</f>
        <v>803.59198040935996</v>
      </c>
      <c r="AM91" s="46">
        <f>+DropINTable!AM128</f>
        <v>930.32554192462453</v>
      </c>
      <c r="AN91" s="46">
        <f>+DropINTable!AN128</f>
        <v>1112.4261001597415</v>
      </c>
      <c r="AO91" s="46">
        <f>+DropINTable!AO128</f>
        <v>1120.2155489359257</v>
      </c>
      <c r="AP91" s="46"/>
      <c r="AQ91" s="46"/>
      <c r="AR91" s="46"/>
    </row>
    <row r="92" spans="27:44" x14ac:dyDescent="0.25">
      <c r="AA92" t="s">
        <v>1144</v>
      </c>
      <c r="AB92" s="46">
        <f>IF(DropINTable!AB129-DropINTable!AB128&lt;0,0,+DropINTable!AB129-DropINTable!AB128)</f>
        <v>0</v>
      </c>
      <c r="AC92" s="46">
        <f>IF(DropINTable!AC129-DropINTable!AC128&lt;0,0,+DropINTable!AC129-DropINTable!AC128)</f>
        <v>114.01701831974873</v>
      </c>
      <c r="AD92" s="46">
        <f>IF(DropINTable!AD129-DropINTable!AD128&lt;0,0,+DropINTable!AD129-DropINTable!AD128)</f>
        <v>114.2504899812626</v>
      </c>
      <c r="AE92" s="46">
        <f>IF(DropINTable!AE129-DropINTable!AE128&lt;0,0,+DropINTable!AE129-DropINTable!AE128)</f>
        <v>114.64396561727267</v>
      </c>
      <c r="AF92" s="46">
        <f>IF(DropINTable!AF129-DropINTable!AF128&lt;0,0,+DropINTable!AF129-DropINTable!AF128)</f>
        <v>115.34974026236472</v>
      </c>
      <c r="AG92" s="46">
        <f>IF(DropINTable!AG129-DropINTable!AG128&lt;0,0,+DropINTable!AG129-DropINTable!AG128)</f>
        <v>116.28838901829374</v>
      </c>
      <c r="AH92" s="46">
        <f>IF(DropINTable!AH129-DropINTable!AH128&lt;0,0,+DropINTable!AH129-DropINTable!AH128)</f>
        <v>117.56061068550741</v>
      </c>
      <c r="AI92" s="46">
        <f>IF(DropINTable!AI129-DropINTable!AI128&lt;0,0,+DropINTable!AI129-DropINTable!AI128)</f>
        <v>118.87905002541765</v>
      </c>
      <c r="AJ92" s="46">
        <f>IF(DropINTable!AJ129-DropINTable!AJ128&lt;0,0,+DropINTable!AJ129-DropINTable!AJ128)</f>
        <v>120.10335280441438</v>
      </c>
      <c r="AK92" s="46">
        <f>IF(DropINTable!AK129-DropINTable!AK128&lt;0,0,+DropINTable!AK129-DropINTable!AK128)</f>
        <v>120.98426620660769</v>
      </c>
      <c r="AL92" s="46">
        <f>IF(DropINTable!AL129-DropINTable!AL128&lt;0,0,+DropINTable!AL129-DropINTable!AL128)</f>
        <v>121.81847064507622</v>
      </c>
      <c r="AM92" s="46">
        <f>IF(DropINTable!AM129-DropINTable!AM128&lt;0,0,+DropINTable!AM129-DropINTable!AM128)</f>
        <v>123.7550971182518</v>
      </c>
      <c r="AN92" s="46">
        <f>IF(DropINTable!AN129-DropINTable!AN128&lt;0,0,+DropINTable!AN129-DropINTable!AN128)</f>
        <v>126.53778709099902</v>
      </c>
      <c r="AO92" s="46">
        <f>IF(DropINTable!AO129-DropINTable!AO128&lt;0,0,+DropINTable!AO129-DropINTable!AO128)</f>
        <v>126.65681650569763</v>
      </c>
      <c r="AP92" s="46"/>
      <c r="AQ92" s="46"/>
      <c r="AR92" s="46"/>
    </row>
    <row r="93" spans="27:44" x14ac:dyDescent="0.25">
      <c r="AP93" s="46"/>
      <c r="AQ93" s="46"/>
      <c r="AR93" s="46"/>
    </row>
    <row r="94" spans="27:44" x14ac:dyDescent="0.25">
      <c r="AP94" s="46"/>
      <c r="AQ94" s="46"/>
      <c r="AR94" s="46"/>
    </row>
    <row r="95" spans="27:44" ht="28.5" x14ac:dyDescent="0.65">
      <c r="AA95" s="365" t="s">
        <v>242</v>
      </c>
      <c r="AB95" s="46"/>
      <c r="AC95" s="46"/>
      <c r="AD95" s="46"/>
      <c r="AE95" s="46"/>
      <c r="AF95" s="46"/>
      <c r="AG95" s="46"/>
      <c r="AH95" s="46"/>
      <c r="AI95" s="46"/>
      <c r="AJ95" s="46"/>
      <c r="AK95" s="46"/>
      <c r="AL95" s="46"/>
      <c r="AM95" s="46"/>
      <c r="AN95" s="46"/>
      <c r="AO95" s="46"/>
      <c r="AP95" s="46"/>
      <c r="AQ95" s="46"/>
      <c r="AR95" s="46"/>
    </row>
    <row r="96" spans="27:44" x14ac:dyDescent="0.25">
      <c r="AA96" t="s">
        <v>1044</v>
      </c>
      <c r="AB96" s="46">
        <f>+DropINTable!AB135</f>
        <v>0</v>
      </c>
      <c r="AC96" s="46">
        <f>+DropINTable!AC135</f>
        <v>631.65785353496426</v>
      </c>
      <c r="AD96" s="46">
        <f>+DropINTable!AD135</f>
        <v>646.96329190101414</v>
      </c>
      <c r="AE96" s="46">
        <f>+DropINTable!AE135</f>
        <v>672.75796053011209</v>
      </c>
      <c r="AF96" s="46">
        <f>+DropINTable!AF135</f>
        <v>719.02547367079057</v>
      </c>
      <c r="AG96" s="46">
        <f>+DropINTable!AG135</f>
        <v>780.55937577122825</v>
      </c>
      <c r="AH96" s="46">
        <f>+DropINTable!AH135</f>
        <v>863.96078534970832</v>
      </c>
      <c r="AI96" s="46">
        <f>+DropINTable!AI135</f>
        <v>950.39221025897166</v>
      </c>
      <c r="AJ96" s="46">
        <f>+DropINTable!AJ135</f>
        <v>1030.6522833364074</v>
      </c>
      <c r="AK96" s="46">
        <f>+DropINTable!AK135</f>
        <v>1088.4013851218285</v>
      </c>
      <c r="AL96" s="46">
        <f>+DropINTable!AL135</f>
        <v>1143.0883353786639</v>
      </c>
      <c r="AM96" s="46">
        <f>+DropINTable!AM135</f>
        <v>1270.0452528628657</v>
      </c>
      <c r="AN96" s="46">
        <f>+DropINTable!AN135</f>
        <v>1452.4667439762914</v>
      </c>
      <c r="AO96" s="46">
        <f>+DropINTable!AO135</f>
        <v>1460.2699204178332</v>
      </c>
      <c r="AP96" s="46"/>
      <c r="AQ96" s="46"/>
      <c r="AR96" s="46"/>
    </row>
    <row r="97" spans="27:44" x14ac:dyDescent="0.25">
      <c r="AA97" t="s">
        <v>1144</v>
      </c>
      <c r="AB97" s="46">
        <f>IF(DropINTable!AB136-DropINTable!AB135&lt;0,0,+DropINTable!AB136-DropINTable!AB135)</f>
        <v>0</v>
      </c>
      <c r="AC97" s="46">
        <f>IF(DropINTable!AC136-DropINTable!AC135&lt;0,0,+DropINTable!AC136-DropINTable!AC135)</f>
        <v>0</v>
      </c>
      <c r="AD97" s="46">
        <f>IF(DropINTable!AD136-DropINTable!AD135&lt;0,0,+DropINTable!AD136-DropINTable!AD135)</f>
        <v>91.211607888668709</v>
      </c>
      <c r="AE97" s="46">
        <f>IF(DropINTable!AE136-DropINTable!AE135&lt;0,0,+DropINTable!AE136-DropINTable!AE135)</f>
        <v>91.372256508624901</v>
      </c>
      <c r="AF97" s="46">
        <f>IF(DropINTable!AF136-DropINTable!AF135&lt;0,0,+DropINTable!AF136-DropINTable!AF135)</f>
        <v>91.66040590482055</v>
      </c>
      <c r="AG97" s="46">
        <f>IF(DropINTable!AG136-DropINTable!AG135&lt;0,0,+DropINTable!AG136-DropINTable!AG135)</f>
        <v>92.0436346809513</v>
      </c>
      <c r="AH97" s="46">
        <f>IF(DropINTable!AH136-DropINTable!AH135&lt;0,0,+DropINTable!AH136-DropINTable!AH135)</f>
        <v>92.563054216514502</v>
      </c>
      <c r="AI97" s="46">
        <f>IF(DropINTable!AI136-DropINTable!AI135&lt;0,0,+DropINTable!AI136-DropINTable!AI135)</f>
        <v>93.101344345324264</v>
      </c>
      <c r="AJ97" s="46">
        <f>IF(DropINTable!AJ136-DropINTable!AJ135&lt;0,0,+DropINTable!AJ136-DropINTable!AJ135)</f>
        <v>93.601198073437672</v>
      </c>
      <c r="AK97" s="46">
        <f>IF(DropINTable!AK136-DropINTable!AK135&lt;0,0,+DropINTable!AK136-DropINTable!AK135)</f>
        <v>93.960856133801371</v>
      </c>
      <c r="AL97" s="46">
        <f>IF(DropINTable!AL136-DropINTable!AL135&lt;0,0,+DropINTable!AL136-DropINTable!AL135)</f>
        <v>94.301445427733597</v>
      </c>
      <c r="AM97" s="46">
        <f>IF(DropINTable!AM136-DropINTable!AM135&lt;0,0,+DropINTable!AM136-DropINTable!AM135)</f>
        <v>95.092121698924075</v>
      </c>
      <c r="AN97" s="46">
        <f>IF(DropINTable!AN136-DropINTable!AN135&lt;0,0,+DropINTable!AN136-DropINTable!AN135)</f>
        <v>96.2282322760027</v>
      </c>
      <c r="AO97" s="46">
        <f>IF(DropINTable!AO136-DropINTable!AO135&lt;0,0,+DropINTable!AO136-DropINTable!AO135)</f>
        <v>96.276830258778773</v>
      </c>
      <c r="AP97" s="46"/>
      <c r="AQ97" s="46"/>
      <c r="AR97" s="46"/>
    </row>
    <row r="98" spans="27:44" x14ac:dyDescent="0.25">
      <c r="AB98" s="46"/>
      <c r="AC98" s="46"/>
      <c r="AD98" s="46"/>
      <c r="AE98" s="46"/>
      <c r="AF98" s="46"/>
      <c r="AG98" s="46"/>
      <c r="AH98" s="46"/>
      <c r="AI98" s="46"/>
      <c r="AJ98" s="46"/>
      <c r="AK98" s="46"/>
      <c r="AL98" s="46"/>
      <c r="AM98" s="46"/>
      <c r="AN98" s="46"/>
      <c r="AO98" s="46"/>
      <c r="AP98" s="46"/>
      <c r="AQ98" s="46"/>
    </row>
    <row r="99" spans="27:44" x14ac:dyDescent="0.25">
      <c r="AA99" t="s">
        <v>1055</v>
      </c>
      <c r="AB99" s="46">
        <f>+DropINTable!AB140</f>
        <v>332.24320856759931</v>
      </c>
      <c r="AC99" s="46">
        <f>+DropINTable!AC140</f>
        <v>350.04765168736185</v>
      </c>
      <c r="AD99" s="46">
        <f>+DropINTable!AD140</f>
        <v>365.32616316094766</v>
      </c>
      <c r="AE99" s="46">
        <f>+DropINTable!AE140</f>
        <v>391.07545108751441</v>
      </c>
      <c r="AF99" s="46">
        <f>+DropINTable!AF140</f>
        <v>437.26156710142044</v>
      </c>
      <c r="AG99" s="46">
        <f>+DropINTable!AG140</f>
        <v>498.687211931408</v>
      </c>
      <c r="AH99" s="46">
        <f>+DropINTable!AH140</f>
        <v>581.94189288792677</v>
      </c>
      <c r="AI99" s="46">
        <f>+DropINTable!AI140</f>
        <v>668.22125949662848</v>
      </c>
      <c r="AJ99" s="46">
        <f>+DropINTable!AJ140</f>
        <v>748.34013226765194</v>
      </c>
      <c r="AK99" s="46">
        <f>+DropINTable!AK140</f>
        <v>805.98763656919766</v>
      </c>
      <c r="AL99" s="46">
        <f>+DropINTable!AL140</f>
        <v>860.57837619041015</v>
      </c>
      <c r="AM99" s="46">
        <f>+DropINTable!AM140</f>
        <v>987.31193870644438</v>
      </c>
      <c r="AN99" s="46">
        <f>+DropINTable!AN140</f>
        <v>1169.412495768245</v>
      </c>
      <c r="AO99" s="46">
        <f>+DropINTable!AO140</f>
        <v>1177.2019439922803</v>
      </c>
      <c r="AP99" s="46"/>
      <c r="AQ99" s="46"/>
    </row>
    <row r="100" spans="27:44" x14ac:dyDescent="0.25">
      <c r="AA100" t="s">
        <v>1144</v>
      </c>
      <c r="AB100" s="46">
        <f>IF(DropINTable!AB141-DropINTable!AB140&lt;0,0,+DropINTable!AB141-DropINTable!AB140)</f>
        <v>0</v>
      </c>
      <c r="AC100" s="46">
        <f>IF(DropINTable!AC141-DropINTable!AC140&lt;0,0,+DropINTable!AC141-DropINTable!AC140)</f>
        <v>114.88783109815375</v>
      </c>
      <c r="AD100" s="46">
        <f>IF(DropINTable!AD141-DropINTable!AD140&lt;0,0,+DropINTable!AD141-DropINTable!AD140)</f>
        <v>115.12130334186554</v>
      </c>
      <c r="AE100" s="46">
        <f>IF(DropINTable!AE141-DropINTable!AE140&lt;0,0,+DropINTable!AE141-DropINTable!AE140)</f>
        <v>115.51478110432299</v>
      </c>
      <c r="AF100" s="46">
        <f>IF(DropINTable!AF141-DropINTable!AF140&lt;0,0,+DropINTable!AF141-DropINTable!AF140)</f>
        <v>116.22055171023038</v>
      </c>
      <c r="AG100" s="46">
        <f>IF(DropINTable!AG141-DropINTable!AG140&lt;0,0,+DropINTable!AG141-DropINTable!AG140)</f>
        <v>117.15920172072197</v>
      </c>
      <c r="AH100" s="46">
        <f>IF(DropINTable!AH141-DropINTable!AH140&lt;0,0,+DropINTable!AH141-DropINTable!AH140)</f>
        <v>118.43142164531764</v>
      </c>
      <c r="AI100" s="46">
        <f>IF(DropINTable!AI141-DropINTable!AI140&lt;0,0,+DropINTable!AI141-DropINTable!AI140)</f>
        <v>119.74986339142674</v>
      </c>
      <c r="AJ100" s="46">
        <f>IF(DropINTable!AJ141-DropINTable!AJ140&lt;0,0,+DropINTable!AJ141-DropINTable!AJ140)</f>
        <v>120.97416534237573</v>
      </c>
      <c r="AK100" s="46">
        <f>IF(DropINTable!AK141-DropINTable!AK140&lt;0,0,+DropINTable!AK141-DropINTable!AK140)</f>
        <v>121.85508087910182</v>
      </c>
      <c r="AL100" s="46">
        <f>IF(DropINTable!AL141-DropINTable!AL140&lt;0,0,+DropINTable!AL141-DropINTable!AL140)</f>
        <v>122.68928358490939</v>
      </c>
      <c r="AM100" s="46">
        <f>IF(DropINTable!AM141-DropINTable!AM140&lt;0,0,+DropINTable!AM141-DropINTable!AM140)</f>
        <v>124.62590980553227</v>
      </c>
      <c r="AN100" s="46">
        <f>IF(DropINTable!AN141-DropINTable!AN140&lt;0,0,+DropINTable!AN141-DropINTable!AN140)</f>
        <v>127.40859912262158</v>
      </c>
      <c r="AO100" s="46">
        <f>IF(DropINTable!AO141-DropINTable!AO140&lt;0,0,+DropINTable!AO141-DropINTable!AO140)</f>
        <v>127.52763158352445</v>
      </c>
      <c r="AP100" s="46"/>
      <c r="AQ100" s="46"/>
      <c r="AR100" s="46"/>
    </row>
    <row r="101" spans="27:44" x14ac:dyDescent="0.25">
      <c r="AP101" s="46"/>
      <c r="AQ101" s="46"/>
      <c r="AR101" s="46"/>
    </row>
    <row r="102" spans="27:44" x14ac:dyDescent="0.25">
      <c r="AP102" s="46"/>
      <c r="AQ102" s="46"/>
      <c r="AR102" s="46"/>
    </row>
    <row r="103" spans="27:44" ht="28.5" x14ac:dyDescent="0.65">
      <c r="AA103" s="365" t="s">
        <v>235</v>
      </c>
      <c r="AB103" s="46"/>
      <c r="AC103" s="46"/>
      <c r="AD103" s="46"/>
      <c r="AE103" s="46"/>
      <c r="AF103" s="46"/>
      <c r="AG103" s="46"/>
      <c r="AH103" s="46"/>
      <c r="AI103" s="46"/>
      <c r="AJ103" s="46"/>
      <c r="AK103" s="46"/>
      <c r="AL103" s="46"/>
      <c r="AM103" s="46"/>
      <c r="AN103" s="46"/>
      <c r="AO103" s="46"/>
      <c r="AP103" s="46"/>
      <c r="AQ103" s="46"/>
      <c r="AR103" s="46"/>
    </row>
    <row r="104" spans="27:44" x14ac:dyDescent="0.25">
      <c r="AA104" t="s">
        <v>1044</v>
      </c>
      <c r="AB104" s="46">
        <f>+DropINTable!AB147</f>
        <v>0</v>
      </c>
      <c r="AC104" s="46">
        <f>+DropINTable!AC147</f>
        <v>647.29391694888</v>
      </c>
      <c r="AD104" s="46">
        <f>+DropINTable!AD147</f>
        <v>662.59935495478589</v>
      </c>
      <c r="AE104" s="46">
        <f>+DropINTable!AE147</f>
        <v>688.39402473321297</v>
      </c>
      <c r="AF104" s="46">
        <f>+DropINTable!AF147</f>
        <v>734.66153762648833</v>
      </c>
      <c r="AG104" s="46">
        <f>+DropINTable!AG147</f>
        <v>796.19543929475299</v>
      </c>
      <c r="AH104" s="46">
        <f>+DropINTable!AH147</f>
        <v>879.59684814668162</v>
      </c>
      <c r="AI104" s="46">
        <f>+DropINTable!AI147</f>
        <v>966.02827333779703</v>
      </c>
      <c r="AJ104" s="46">
        <f>+DropINTable!AJ147</f>
        <v>1046.2883473046318</v>
      </c>
      <c r="AK104" s="46">
        <f>+DropINTable!AK147</f>
        <v>1104.0374490462093</v>
      </c>
      <c r="AL104" s="46">
        <f>+DropINTable!AL147</f>
        <v>1158.7244005494563</v>
      </c>
      <c r="AM104" s="46">
        <f>+DropINTable!AM147</f>
        <v>1285.6813170753614</v>
      </c>
      <c r="AN104" s="46">
        <f>+DropINTable!AN147</f>
        <v>1468.1028074747626</v>
      </c>
      <c r="AO104" s="46">
        <f>+DropINTable!AO147</f>
        <v>1475.9059844299013</v>
      </c>
      <c r="AP104" s="46"/>
      <c r="AQ104" s="46"/>
      <c r="AR104" s="46"/>
    </row>
    <row r="105" spans="27:44" x14ac:dyDescent="0.25">
      <c r="AA105" t="s">
        <v>1144</v>
      </c>
      <c r="AB105" s="46">
        <f>IF(DropINTable!AB148-DropINTable!AB147&lt;0,0,+DropINTable!AB148-DropINTable!AB147)</f>
        <v>0</v>
      </c>
      <c r="AC105" s="46">
        <f>IF(DropINTable!AC148-DropINTable!AC147&lt;0,0,+DropINTable!AC148-DropINTable!AC147)</f>
        <v>0</v>
      </c>
      <c r="AD105" s="46">
        <f>IF(DropINTable!AD148-DropINTable!AD147&lt;0,0,+DropINTable!AD148-DropINTable!AD147)</f>
        <v>91.308987639432871</v>
      </c>
      <c r="AE105" s="46">
        <f>IF(DropINTable!AE148-DropINTable!AE147&lt;0,0,+DropINTable!AE148-DropINTable!AE147)</f>
        <v>91.469635934522216</v>
      </c>
      <c r="AF105" s="46">
        <f>IF(DropINTable!AF148-DropINTable!AF147&lt;0,0,+DropINTable!AF148-DropINTable!AF147)</f>
        <v>91.75778743883302</v>
      </c>
      <c r="AG105" s="46">
        <f>IF(DropINTable!AG148-DropINTable!AG147&lt;0,0,+DropINTable!AG148-DropINTable!AG147)</f>
        <v>92.141016692520225</v>
      </c>
      <c r="AH105" s="46">
        <f>IF(DropINTable!AH148-DropINTable!AH147&lt;0,0,+DropINTable!AH148-DropINTable!AH147)</f>
        <v>92.660434972900475</v>
      </c>
      <c r="AI105" s="46">
        <f>IF(DropINTable!AI148-DropINTable!AI147&lt;0,0,+DropINTable!AI148-DropINTable!AI147)</f>
        <v>93.198724350898033</v>
      </c>
      <c r="AJ105" s="46">
        <f>IF(DropINTable!AJ148-DropINTable!AJ147&lt;0,0,+DropINTable!AJ148-DropINTable!AJ147)</f>
        <v>93.698578278810146</v>
      </c>
      <c r="AK105" s="46">
        <f>IF(DropINTable!AK148-DropINTable!AK147&lt;0,0,+DropINTable!AK148-DropINTable!AK147)</f>
        <v>94.058236776338617</v>
      </c>
      <c r="AL105" s="46">
        <f>IF(DropINTable!AL148-DropINTable!AL147&lt;0,0,+DropINTable!AL148-DropINTable!AL147)</f>
        <v>94.398823674151117</v>
      </c>
      <c r="AM105" s="46">
        <f>IF(DropINTable!AM148-DropINTable!AM147&lt;0,0,+DropINTable!AM148-DropINTable!AM147)</f>
        <v>95.189503051777592</v>
      </c>
      <c r="AN105" s="46">
        <f>IF(DropINTable!AN148-DropINTable!AN147&lt;0,0,+DropINTable!AN148-DropINTable!AN147)</f>
        <v>96.325612346018715</v>
      </c>
      <c r="AO105" s="46">
        <f>IF(DropINTable!AO148-DropINTable!AO147&lt;0,0,+DropINTable!AO148-DropINTable!AO147)</f>
        <v>96.374209996730315</v>
      </c>
      <c r="AP105" s="46"/>
      <c r="AQ105" s="46"/>
      <c r="AR105" s="46"/>
    </row>
    <row r="106" spans="27:44" x14ac:dyDescent="0.25">
      <c r="AB106" s="46"/>
      <c r="AC106" s="46"/>
      <c r="AD106" s="46"/>
      <c r="AE106" s="46"/>
      <c r="AF106" s="46"/>
      <c r="AG106" s="46"/>
      <c r="AH106" s="46"/>
      <c r="AI106" s="46"/>
      <c r="AJ106" s="46"/>
      <c r="AK106" s="46"/>
      <c r="AL106" s="46"/>
      <c r="AM106" s="46"/>
      <c r="AN106" s="46"/>
      <c r="AO106" s="46"/>
      <c r="AP106" s="46"/>
      <c r="AQ106" s="46"/>
      <c r="AR106" s="46"/>
    </row>
    <row r="107" spans="27:44" x14ac:dyDescent="0.25">
      <c r="AA107" t="s">
        <v>1055</v>
      </c>
      <c r="AB107" s="46">
        <f>+DropINTable!AB152</f>
        <v>347.85176418717947</v>
      </c>
      <c r="AC107" s="46">
        <f>+DropINTable!AC152</f>
        <v>365.65620699887239</v>
      </c>
      <c r="AD107" s="46">
        <f>+DropINTable!AD152</f>
        <v>380.93471828378938</v>
      </c>
      <c r="AE107" s="46">
        <f>+DropINTable!AE152</f>
        <v>406.68400712528398</v>
      </c>
      <c r="AF107" s="46">
        <f>+DropINTable!AF152</f>
        <v>452.87012141890148</v>
      </c>
      <c r="AG107" s="46">
        <f>+DropINTable!AG152</f>
        <v>514.29576688040913</v>
      </c>
      <c r="AH107" s="46">
        <f>+DropINTable!AH152</f>
        <v>597.55044924145648</v>
      </c>
      <c r="AI107" s="46">
        <f>+DropINTable!AI152</f>
        <v>683.82981485974108</v>
      </c>
      <c r="AJ107" s="46">
        <f>+DropINTable!AJ152</f>
        <v>763.94868814150232</v>
      </c>
      <c r="AK107" s="46">
        <f>+DropINTable!AK152</f>
        <v>821.59619142847453</v>
      </c>
      <c r="AL107" s="46">
        <f>+DropINTable!AL152</f>
        <v>876.18693231962925</v>
      </c>
      <c r="AM107" s="46">
        <f>+DropINTable!AM152</f>
        <v>1002.9204932689413</v>
      </c>
      <c r="AN107" s="46">
        <f>+DropINTable!AN152</f>
        <v>1185.0210512072781</v>
      </c>
      <c r="AO107" s="46">
        <f>+DropINTable!AO152</f>
        <v>1192.810500245733</v>
      </c>
      <c r="AP107" s="46"/>
      <c r="AQ107" s="46"/>
      <c r="AR107" s="46"/>
    </row>
    <row r="108" spans="27:44" x14ac:dyDescent="0.25">
      <c r="AA108" t="s">
        <v>1144</v>
      </c>
      <c r="AB108" s="46">
        <f>IF(DropINTable!AB153-DropINTable!AB152&lt;0,0,+DropINTable!AB153-DropINTable!AB152)</f>
        <v>0</v>
      </c>
      <c r="AC108" s="46">
        <f>IF(DropINTable!AC153-DropINTable!AC152&lt;0,0,+DropINTable!AC153-DropINTable!AC152)</f>
        <v>115.12634665240722</v>
      </c>
      <c r="AD108" s="46">
        <f>IF(DropINTable!AD153-DropINTable!AD152&lt;0,0,+DropINTable!AD153-DropINTable!AD152)</f>
        <v>115.35981807677376</v>
      </c>
      <c r="AE108" s="46">
        <f>IF(DropINTable!AE153-DropINTable!AE152&lt;0,0,+DropINTable!AE153-DropINTable!AE152)</f>
        <v>115.75329525684413</v>
      </c>
      <c r="AF108" s="46">
        <f>IF(DropINTable!AF153-DropINTable!AF152&lt;0,0,+DropINTable!AF153-DropINTable!AF152)</f>
        <v>116.45906991082529</v>
      </c>
      <c r="AG108" s="46">
        <f>IF(DropINTable!AG153-DropINTable!AG152&lt;0,0,+DropINTable!AG153-DropINTable!AG152)</f>
        <v>117.39771704514658</v>
      </c>
      <c r="AH108" s="46">
        <f>IF(DropINTable!AH153-DropINTable!AH152&lt;0,0,+DropINTable!AH153-DropINTable!AH152)</f>
        <v>118.66993789299897</v>
      </c>
      <c r="AI108" s="46">
        <f>IF(DropINTable!AI153-DropINTable!AI152&lt;0,0,+DropINTable!AI153-DropINTable!AI152)</f>
        <v>119.98837647276605</v>
      </c>
      <c r="AJ108" s="46">
        <f>IF(DropINTable!AJ153-DropINTable!AJ152&lt;0,0,+DropINTable!AJ153-DropINTable!AJ152)</f>
        <v>121.21267824551785</v>
      </c>
      <c r="AK108" s="46">
        <f>IF(DropINTable!AK153-DropINTable!AK152&lt;0,0,+DropINTable!AK153-DropINTable!AK152)</f>
        <v>122.09359629325093</v>
      </c>
      <c r="AL108" s="46">
        <f>IF(DropINTable!AL153-DropINTable!AL152&lt;0,0,+DropINTable!AL153-DropINTable!AL152)</f>
        <v>122.92780063884777</v>
      </c>
      <c r="AM108" s="46">
        <f>IF(DropINTable!AM153-DropINTable!AM152&lt;0,0,+DropINTable!AM153-DropINTable!AM152)</f>
        <v>124.86442601527233</v>
      </c>
      <c r="AN108" s="46">
        <f>IF(DropINTable!AN153-DropINTable!AN152&lt;0,0,+DropINTable!AN153-DropINTable!AN152)</f>
        <v>127.64711545344767</v>
      </c>
      <c r="AO108" s="46">
        <f>IF(DropINTable!AO153-DropINTable!AO152&lt;0,0,+DropINTable!AO153-DropINTable!AO152)</f>
        <v>127.76614693366082</v>
      </c>
      <c r="AP108" s="46"/>
      <c r="AQ108" s="46"/>
      <c r="AR108" s="46"/>
    </row>
    <row r="109" spans="27:44" x14ac:dyDescent="0.25">
      <c r="AB109" s="46"/>
      <c r="AC109" s="46"/>
      <c r="AD109" s="46"/>
      <c r="AE109" s="46"/>
      <c r="AF109" s="46"/>
      <c r="AG109" s="46"/>
      <c r="AH109" s="46"/>
      <c r="AI109" s="46"/>
      <c r="AJ109" s="46"/>
      <c r="AK109" s="46"/>
      <c r="AL109" s="46"/>
      <c r="AM109" s="46"/>
      <c r="AN109" s="46"/>
      <c r="AO109" s="46"/>
      <c r="AP109" s="46"/>
      <c r="AQ109" s="46"/>
      <c r="AR109" s="46"/>
    </row>
    <row r="110" spans="27:44" x14ac:dyDescent="0.25">
      <c r="AB110" s="46"/>
      <c r="AC110" s="46"/>
      <c r="AD110" s="46"/>
      <c r="AE110" s="46"/>
      <c r="AF110" s="46"/>
      <c r="AG110" s="46"/>
      <c r="AH110" s="46"/>
      <c r="AI110" s="46"/>
      <c r="AJ110" s="46"/>
      <c r="AK110" s="46"/>
      <c r="AL110" s="46"/>
      <c r="AM110" s="46"/>
      <c r="AN110" s="46"/>
      <c r="AO110" s="46"/>
      <c r="AP110" s="46"/>
      <c r="AQ110" s="46"/>
      <c r="AR110" s="46"/>
    </row>
    <row r="111" spans="27:44" ht="28.5" x14ac:dyDescent="0.65">
      <c r="AA111" s="365" t="s">
        <v>241</v>
      </c>
      <c r="AB111" s="46"/>
      <c r="AC111" s="46"/>
      <c r="AD111" s="46"/>
      <c r="AE111" s="46"/>
      <c r="AF111" s="46"/>
      <c r="AG111" s="46"/>
      <c r="AH111" s="46"/>
      <c r="AI111" s="46"/>
      <c r="AJ111" s="46"/>
      <c r="AK111" s="46"/>
      <c r="AL111" s="46"/>
      <c r="AM111" s="46"/>
      <c r="AN111" s="46"/>
      <c r="AO111" s="46"/>
      <c r="AP111" s="46"/>
      <c r="AQ111" s="46"/>
      <c r="AR111" s="46"/>
    </row>
    <row r="112" spans="27:44" x14ac:dyDescent="0.25">
      <c r="AA112" t="s">
        <v>1044</v>
      </c>
      <c r="AB112" s="46">
        <f>+DropINTable!AB159</f>
        <v>0</v>
      </c>
      <c r="AC112" s="46">
        <f>+DropINTable!AC159</f>
        <v>634.82782072201053</v>
      </c>
      <c r="AD112" s="46">
        <f>+DropINTable!AD159</f>
        <v>650.13325899567553</v>
      </c>
      <c r="AE112" s="46">
        <f>+DropINTable!AE159</f>
        <v>675.92792751516458</v>
      </c>
      <c r="AF112" s="46">
        <f>+DropINTable!AF159</f>
        <v>722.19544112559618</v>
      </c>
      <c r="AG112" s="46">
        <f>+DropINTable!AG159</f>
        <v>783.72934277193917</v>
      </c>
      <c r="AH112" s="46">
        <f>+DropINTable!AH159</f>
        <v>867.13075229404888</v>
      </c>
      <c r="AI112" s="46">
        <f>+DropINTable!AI159</f>
        <v>953.56217643918069</v>
      </c>
      <c r="AJ112" s="46">
        <f>+DropINTable!AJ159</f>
        <v>1033.8222506753402</v>
      </c>
      <c r="AK112" s="46">
        <f>+DropINTable!AK159</f>
        <v>1091.5713523605475</v>
      </c>
      <c r="AL112" s="46">
        <f>+DropINTable!AL159</f>
        <v>1146.2583035005187</v>
      </c>
      <c r="AM112" s="46">
        <f>+DropINTable!AM159</f>
        <v>1273.2152202331156</v>
      </c>
      <c r="AN112" s="46">
        <f>+DropINTable!AN159</f>
        <v>1455.636710908105</v>
      </c>
      <c r="AO112" s="46">
        <f>+DropINTable!AO159</f>
        <v>1463.4398877254494</v>
      </c>
      <c r="AP112" s="46"/>
      <c r="AQ112" s="46"/>
      <c r="AR112" s="46"/>
    </row>
    <row r="113" spans="27:44" x14ac:dyDescent="0.25">
      <c r="AA113" t="s">
        <v>1144</v>
      </c>
      <c r="AB113" s="46">
        <f>IF(DropINTable!AB160-DropINTable!AB159&lt;0,0,+DropINTable!AB160-DropINTable!AB159)</f>
        <v>0</v>
      </c>
      <c r="AC113" s="46">
        <f>IF(DropINTable!AC160-DropINTable!AC159&lt;0,0,+DropINTable!AC160-DropINTable!AC159)</f>
        <v>0</v>
      </c>
      <c r="AD113" s="46">
        <f>IF(DropINTable!AD160-DropINTable!AD159&lt;0,0,+DropINTable!AD160-DropINTable!AD159)</f>
        <v>91.231349842630152</v>
      </c>
      <c r="AE113" s="46">
        <f>IF(DropINTable!AE160-DropINTable!AE159&lt;0,0,+DropINTable!AE160-DropINTable!AE159)</f>
        <v>91.391998957952751</v>
      </c>
      <c r="AF113" s="46">
        <f>IF(DropINTable!AF160-DropINTable!AF159&lt;0,0,+DropINTable!AF160-DropINTable!AF159)</f>
        <v>91.680148807187493</v>
      </c>
      <c r="AG113" s="46">
        <f>IF(DropINTable!AG160-DropINTable!AG159&lt;0,0,+DropINTable!AG160-DropINTable!AG159)</f>
        <v>92.063378279457083</v>
      </c>
      <c r="AH113" s="46">
        <f>IF(DropINTable!AH160-DropINTable!AH159&lt;0,0,+DropINTable!AH160-DropINTable!AH159)</f>
        <v>92.582797916773643</v>
      </c>
      <c r="AI113" s="46">
        <f>IF(DropINTable!AI160-DropINTable!AI159&lt;0,0,+DropINTable!AI160-DropINTable!AI159)</f>
        <v>93.121085678271925</v>
      </c>
      <c r="AJ113" s="46">
        <f>IF(DropINTable!AJ160-DropINTable!AJ159&lt;0,0,+DropINTable!AJ160-DropINTable!AJ159)</f>
        <v>93.620941938831493</v>
      </c>
      <c r="AK113" s="46">
        <f>IF(DropINTable!AK160-DropINTable!AK159&lt;0,0,+DropINTable!AK160-DropINTable!AK159)</f>
        <v>93.980598526123003</v>
      </c>
      <c r="AL113" s="46">
        <f>IF(DropINTable!AL160-DropINTable!AL159&lt;0,0,+DropINTable!AL160-DropINTable!AL159)</f>
        <v>94.321185182101544</v>
      </c>
      <c r="AM113" s="46">
        <f>IF(DropINTable!AM160-DropINTable!AM159&lt;0,0,+DropINTable!AM160-DropINTable!AM159)</f>
        <v>95.111866138110145</v>
      </c>
      <c r="AN113" s="46">
        <f>IF(DropINTable!AN160-DropINTable!AN159&lt;0,0,+DropINTable!AN160-DropINTable!AN159)</f>
        <v>96.247974249098434</v>
      </c>
      <c r="AO113" s="46">
        <f>IF(DropINTable!AO160-DropINTable!AO159&lt;0,0,+DropINTable!AO160-DropINTable!AO159)</f>
        <v>96.296572884758461</v>
      </c>
      <c r="AP113" s="46"/>
      <c r="AQ113" s="46"/>
      <c r="AR113" s="46"/>
    </row>
    <row r="114" spans="27:44" x14ac:dyDescent="0.25">
      <c r="AB114" s="46"/>
      <c r="AC114" s="46"/>
      <c r="AD114" s="46"/>
      <c r="AE114" s="46"/>
      <c r="AF114" s="46"/>
      <c r="AG114" s="46"/>
      <c r="AH114" s="46"/>
      <c r="AI114" s="46"/>
      <c r="AJ114" s="46"/>
      <c r="AK114" s="46"/>
      <c r="AL114" s="46"/>
      <c r="AM114" s="46"/>
      <c r="AN114" s="46"/>
      <c r="AO114" s="46"/>
      <c r="AP114" s="46"/>
      <c r="AQ114" s="46"/>
      <c r="AR114" s="46"/>
    </row>
    <row r="115" spans="27:44" x14ac:dyDescent="0.25">
      <c r="AA115" t="s">
        <v>1055</v>
      </c>
      <c r="AB115" s="46">
        <f>+DropINTable!AB164</f>
        <v>335.40759850702756</v>
      </c>
      <c r="AC115" s="46">
        <f>+DropINTable!AC164</f>
        <v>353.2120417422143</v>
      </c>
      <c r="AD115" s="46">
        <f>+DropINTable!AD164</f>
        <v>368.49055345181148</v>
      </c>
      <c r="AE115" s="46">
        <f>+DropINTable!AE164</f>
        <v>394.23984154100322</v>
      </c>
      <c r="AF115" s="46">
        <f>+DropINTable!AF164</f>
        <v>440.42595753075284</v>
      </c>
      <c r="AG115" s="46">
        <f>+DropINTable!AG164</f>
        <v>501.85160245564089</v>
      </c>
      <c r="AH115" s="46">
        <f>+DropINTable!AH164</f>
        <v>585.10628351913851</v>
      </c>
      <c r="AI115" s="46">
        <f>+DropINTable!AI164</f>
        <v>671.38565047638406</v>
      </c>
      <c r="AJ115" s="46">
        <f>+DropINTable!AJ164</f>
        <v>751.50452291266743</v>
      </c>
      <c r="AK115" s="46">
        <f>+DropINTable!AK164</f>
        <v>809.1520257372149</v>
      </c>
      <c r="AL115" s="46">
        <f>+DropINTable!AL164</f>
        <v>863.74276721502781</v>
      </c>
      <c r="AM115" s="46">
        <f>+DropINTable!AM164</f>
        <v>990.47632964133788</v>
      </c>
      <c r="AN115" s="46">
        <f>+DropINTable!AN164</f>
        <v>1172.5768858335043</v>
      </c>
      <c r="AO115" s="46">
        <f>+DropINTable!AO164</f>
        <v>1180.3663339056986</v>
      </c>
      <c r="AP115" s="46"/>
      <c r="AQ115" s="46"/>
      <c r="AR115" s="46"/>
    </row>
    <row r="116" spans="27:44" x14ac:dyDescent="0.25">
      <c r="AA116" t="s">
        <v>1144</v>
      </c>
      <c r="AB116" s="46">
        <f>IF(DropINTable!AB165-DropINTable!AB164&lt;0,0,+DropINTable!AB165-DropINTable!AB164)</f>
        <v>0</v>
      </c>
      <c r="AC116" s="46">
        <f>IF(DropINTable!AC165-DropINTable!AC164&lt;0,0,+DropINTable!AC165-DropINTable!AC164)</f>
        <v>114.93618723252007</v>
      </c>
      <c r="AD116" s="46">
        <f>IF(DropINTable!AD165-DropINTable!AD164&lt;0,0,+DropINTable!AD165-DropINTable!AD164)</f>
        <v>115.16965831534156</v>
      </c>
      <c r="AE116" s="46">
        <f>IF(DropINTable!AE165-DropINTable!AE164&lt;0,0,+DropINTable!AE165-DropINTable!AE164)</f>
        <v>115.563135000687</v>
      </c>
      <c r="AF116" s="46">
        <f>IF(DropINTable!AF165-DropINTable!AF164&lt;0,0,+DropINTable!AF165-DropINTable!AF164)</f>
        <v>116.26890748050869</v>
      </c>
      <c r="AG116" s="46">
        <f>IF(DropINTable!AG165-DropINTable!AG164&lt;0,0,+DropINTable!AG165-DropINTable!AG164)</f>
        <v>117.20755698042376</v>
      </c>
      <c r="AH116" s="46">
        <f>IF(DropINTable!AH165-DropINTable!AH164&lt;0,0,+DropINTable!AH165-DropINTable!AH164)</f>
        <v>118.4797787517175</v>
      </c>
      <c r="AI116" s="46">
        <f>IF(DropINTable!AI165-DropINTable!AI164&lt;0,0,+DropINTable!AI165-DropINTable!AI164)</f>
        <v>119.79821815403841</v>
      </c>
      <c r="AJ116" s="46">
        <f>IF(DropINTable!AJ165-DropINTable!AJ164&lt;0,0,+DropINTable!AJ165-DropINTable!AJ164)</f>
        <v>121.02251994091637</v>
      </c>
      <c r="AK116" s="46">
        <f>IF(DropINTable!AK165-DropINTable!AK164&lt;0,0,+DropINTable!AK165-DropINTable!AK164)</f>
        <v>121.90343645582959</v>
      </c>
      <c r="AL116" s="46">
        <f>IF(DropINTable!AL165-DropINTable!AL164&lt;0,0,+DropINTable!AL165-DropINTable!AL164)</f>
        <v>122.7376409629851</v>
      </c>
      <c r="AM116" s="46">
        <f>IF(DropINTable!AM165-DropINTable!AM164&lt;0,0,+DropINTable!AM165-DropINTable!AM164)</f>
        <v>124.67426378165408</v>
      </c>
      <c r="AN116" s="46">
        <f>IF(DropINTable!AN165-DropINTable!AN164&lt;0,0,+DropINTable!AN165-DropINTable!AN164)</f>
        <v>127.45695612989221</v>
      </c>
      <c r="AO116" s="46">
        <f>IF(DropINTable!AO165-DropINTable!AO164&lt;0,0,+DropINTable!AO165-DropINTable!AO164)</f>
        <v>127.57598890890654</v>
      </c>
      <c r="AP116" s="46"/>
      <c r="AQ116" s="46"/>
      <c r="AR116" s="46"/>
    </row>
    <row r="117" spans="27:44" x14ac:dyDescent="0.25">
      <c r="AB117" s="46"/>
      <c r="AC117" s="46"/>
      <c r="AD117" s="46"/>
      <c r="AE117" s="46"/>
      <c r="AF117" s="46"/>
      <c r="AG117" s="46"/>
      <c r="AH117" s="46"/>
      <c r="AI117" s="46"/>
      <c r="AJ117" s="46"/>
      <c r="AK117" s="46"/>
      <c r="AL117" s="46"/>
      <c r="AM117" s="46"/>
      <c r="AN117" s="46"/>
      <c r="AO117" s="46"/>
      <c r="AP117" s="46"/>
      <c r="AQ117" s="46"/>
      <c r="AR117" s="46"/>
    </row>
    <row r="118" spans="27:44" x14ac:dyDescent="0.25">
      <c r="AB118" s="46"/>
      <c r="AC118" s="46"/>
      <c r="AD118" s="46"/>
      <c r="AE118" s="46"/>
      <c r="AF118" s="46"/>
      <c r="AG118" s="46"/>
      <c r="AH118" s="46"/>
      <c r="AI118" s="46"/>
      <c r="AJ118" s="46"/>
      <c r="AK118" s="46"/>
      <c r="AL118" s="46"/>
      <c r="AM118" s="46"/>
      <c r="AN118" s="46"/>
      <c r="AO118" s="46"/>
      <c r="AP118" s="46"/>
      <c r="AQ118" s="46"/>
      <c r="AR118" s="46"/>
    </row>
    <row r="119" spans="27:44" ht="28.5" x14ac:dyDescent="0.65">
      <c r="AA119" s="365" t="s">
        <v>236</v>
      </c>
      <c r="AB119" s="46"/>
      <c r="AC119" s="46"/>
      <c r="AD119" s="46"/>
      <c r="AE119" s="46"/>
      <c r="AF119" s="46"/>
      <c r="AG119" s="46"/>
      <c r="AH119" s="46"/>
      <c r="AI119" s="46"/>
      <c r="AJ119" s="46"/>
      <c r="AK119" s="46"/>
      <c r="AL119" s="46"/>
      <c r="AM119" s="46"/>
      <c r="AN119" s="46"/>
      <c r="AO119" s="46"/>
      <c r="AP119" s="46"/>
      <c r="AQ119" s="46"/>
      <c r="AR119" s="46"/>
    </row>
    <row r="120" spans="27:44" x14ac:dyDescent="0.25">
      <c r="AA120" t="s">
        <v>1044</v>
      </c>
      <c r="AB120" s="46">
        <f>+DropINTable!AB171</f>
        <v>0</v>
      </c>
      <c r="AC120" s="46">
        <f>+DropINTable!AC171</f>
        <v>657.56565243475336</v>
      </c>
      <c r="AD120" s="46">
        <f>+DropINTable!AD171</f>
        <v>672.87109058315116</v>
      </c>
      <c r="AE120" s="46">
        <f>+DropINTable!AE171</f>
        <v>698.66575987773251</v>
      </c>
      <c r="AF120" s="46">
        <f>+DropINTable!AF171</f>
        <v>744.93327365414359</v>
      </c>
      <c r="AG120" s="46">
        <f>+DropINTable!AG171</f>
        <v>806.46717490902563</v>
      </c>
      <c r="AH120" s="46">
        <f>+DropINTable!AH171</f>
        <v>889.8685841242301</v>
      </c>
      <c r="AI120" s="46">
        <f>+DropINTable!AI171</f>
        <v>976.30000949385146</v>
      </c>
      <c r="AJ120" s="46">
        <f>+DropINTable!AJ171</f>
        <v>1056.5600826840277</v>
      </c>
      <c r="AK120" s="46">
        <f>+DropINTable!AK171</f>
        <v>1114.3091839307988</v>
      </c>
      <c r="AL120" s="46">
        <f>+DropINTable!AL171</f>
        <v>1168.9961353338317</v>
      </c>
      <c r="AM120" s="46">
        <f>+DropINTable!AM171</f>
        <v>1295.9530521979593</v>
      </c>
      <c r="AN120" s="46">
        <f>+DropINTable!AN171</f>
        <v>1478.374543699714</v>
      </c>
      <c r="AO120" s="46">
        <f>+DropINTable!AO171</f>
        <v>1486.1777201036757</v>
      </c>
      <c r="AP120" s="46"/>
      <c r="AQ120" s="46"/>
    </row>
    <row r="121" spans="27:44" x14ac:dyDescent="0.25">
      <c r="AA121" t="s">
        <v>1144</v>
      </c>
      <c r="AB121" s="46">
        <f>IF(DropINTable!AB172-DropINTable!AB171&lt;0,0,+DropINTable!AB172-DropINTable!AB171)</f>
        <v>0</v>
      </c>
      <c r="AC121" s="46">
        <f>IF(DropINTable!AC172-DropINTable!AC171&lt;0,0,+DropINTable!AC172-DropINTable!AC171)</f>
        <v>0</v>
      </c>
      <c r="AD121" s="46">
        <f>IF(DropINTable!AD172-DropINTable!AD171&lt;0,0,+DropINTable!AD172-DropINTable!AD171)</f>
        <v>91.372961391435297</v>
      </c>
      <c r="AE121" s="46">
        <f>IF(DropINTable!AE172-DropINTable!AE171&lt;0,0,+DropINTable!AE172-DropINTable!AE171)</f>
        <v>91.533607538142746</v>
      </c>
      <c r="AF121" s="46">
        <f>IF(DropINTable!AF172-DropINTable!AF171&lt;0,0,+DropINTable!AF172-DropINTable!AF171)</f>
        <v>91.821757327292175</v>
      </c>
      <c r="AG121" s="46">
        <f>IF(DropINTable!AG172-DropINTable!AG171&lt;0,0,+DropINTable!AG172-DropINTable!AG171)</f>
        <v>92.204986631296379</v>
      </c>
      <c r="AH121" s="46">
        <f>IF(DropINTable!AH172-DropINTable!AH171&lt;0,0,+DropINTable!AH172-DropINTable!AH171)</f>
        <v>92.724405365298594</v>
      </c>
      <c r="AI121" s="46">
        <f>IF(DropINTable!AI172-DropINTable!AI171&lt;0,0,+DropINTable!AI172-DropINTable!AI171)</f>
        <v>93.262695684243113</v>
      </c>
      <c r="AJ121" s="46">
        <f>IF(DropINTable!AJ172-DropINTable!AJ171&lt;0,0,+DropINTable!AJ172-DropINTable!AJ171)</f>
        <v>93.762551205712043</v>
      </c>
      <c r="AK121" s="46">
        <f>IF(DropINTable!AK172-DropINTable!AK171&lt;0,0,+DropINTable!AK172-DropINTable!AK171)</f>
        <v>94.12220829195121</v>
      </c>
      <c r="AL121" s="46">
        <f>IF(DropINTable!AL172-DropINTable!AL171&lt;0,0,+DropINTable!AL172-DropINTable!AL171)</f>
        <v>94.462795683298964</v>
      </c>
      <c r="AM121" s="46">
        <f>IF(DropINTable!AM172-DropINTable!AM171&lt;0,0,+DropINTable!AM172-DropINTable!AM171)</f>
        <v>95.253475116024219</v>
      </c>
      <c r="AN121" s="46">
        <f>IF(DropINTable!AN172-DropINTable!AN171&lt;0,0,+DropINTable!AN172-DropINTable!AN171)</f>
        <v>96.389585123241204</v>
      </c>
      <c r="AO121" s="46">
        <f>IF(DropINTable!AO172-DropINTable!AO171&lt;0,0,+DropINTable!AO172-DropINTable!AO171)</f>
        <v>96.438183748706706</v>
      </c>
      <c r="AP121" s="46"/>
      <c r="AQ121" s="46"/>
    </row>
    <row r="122" spans="27:44" x14ac:dyDescent="0.25">
      <c r="AB122" s="46"/>
      <c r="AC122" s="46"/>
      <c r="AD122" s="46"/>
      <c r="AE122" s="46"/>
      <c r="AF122" s="46"/>
      <c r="AG122" s="46"/>
      <c r="AH122" s="46"/>
      <c r="AI122" s="46"/>
      <c r="AJ122" s="46"/>
      <c r="AK122" s="46"/>
      <c r="AL122" s="46"/>
      <c r="AM122" s="46"/>
      <c r="AN122" s="46"/>
      <c r="AO122" s="46"/>
      <c r="AP122" s="46"/>
      <c r="AQ122" s="46"/>
    </row>
    <row r="123" spans="27:44" x14ac:dyDescent="0.25">
      <c r="AA123" t="s">
        <v>1055</v>
      </c>
      <c r="AB123" s="46">
        <f>+DropINTable!AB176</f>
        <v>358.10542804063414</v>
      </c>
      <c r="AC123" s="46">
        <f>+DropINTable!AC176</f>
        <v>375.90987146788666</v>
      </c>
      <c r="AD123" s="46">
        <f>+DropINTable!AD176</f>
        <v>391.18838309272024</v>
      </c>
      <c r="AE123" s="46">
        <f>+DropINTable!AE176</f>
        <v>416.93767123022513</v>
      </c>
      <c r="AF123" s="46">
        <f>+DropINTable!AF176</f>
        <v>463.12378673684447</v>
      </c>
      <c r="AG123" s="46">
        <f>+DropINTable!AG176</f>
        <v>524.54943221388135</v>
      </c>
      <c r="AH123" s="46">
        <f>+DropINTable!AH176</f>
        <v>607.80411298059903</v>
      </c>
      <c r="AI123" s="46">
        <f>+DropINTable!AI176</f>
        <v>694.08347870586238</v>
      </c>
      <c r="AJ123" s="46">
        <f>+DropINTable!AJ176</f>
        <v>774.20235231891309</v>
      </c>
      <c r="AK123" s="46">
        <f>+DropINTable!AK176</f>
        <v>831.84985605450606</v>
      </c>
      <c r="AL123" s="46">
        <f>+DropINTable!AL176</f>
        <v>886.44059545485902</v>
      </c>
      <c r="AM123" s="46">
        <f>+DropINTable!AM176</f>
        <v>1013.1741578190524</v>
      </c>
      <c r="AN123" s="46">
        <f>+DropINTable!AN176</f>
        <v>1195.2747150948105</v>
      </c>
      <c r="AO123" s="46">
        <f>+DropINTable!AO176</f>
        <v>1203.0641637053502</v>
      </c>
      <c r="AP123" s="46"/>
      <c r="AQ123" s="46"/>
    </row>
    <row r="124" spans="27:44" x14ac:dyDescent="0.25">
      <c r="AA124" t="s">
        <v>1144</v>
      </c>
      <c r="AB124" s="46">
        <f>IF(DropINTable!AB177-DropINTable!AB176&lt;0,0,+DropINTable!AB177-DropINTable!AB176)</f>
        <v>0</v>
      </c>
      <c r="AC124" s="46">
        <f>IF(DropINTable!AC177-DropINTable!AC176&lt;0,0,+DropINTable!AC177-DropINTable!AC176)</f>
        <v>115.28303375907166</v>
      </c>
      <c r="AD124" s="46">
        <f>IF(DropINTable!AD177-DropINTable!AD176&lt;0,0,+DropINTable!AD177-DropINTable!AD176)</f>
        <v>115.51650619446838</v>
      </c>
      <c r="AE124" s="46">
        <f>IF(DropINTable!AE177-DropINTable!AE176&lt;0,0,+DropINTable!AE177-DropINTable!AE176)</f>
        <v>115.90998299777101</v>
      </c>
      <c r="AF124" s="46">
        <f>IF(DropINTable!AF177-DropINTable!AF176&lt;0,0,+DropINTable!AF177-DropINTable!AF176)</f>
        <v>116.61575386155954</v>
      </c>
      <c r="AG124" s="46">
        <f>IF(DropINTable!AG177-DropINTable!AG176&lt;0,0,+DropINTable!AG177-DropINTable!AG176)</f>
        <v>117.55440339127222</v>
      </c>
      <c r="AH124" s="46">
        <f>IF(DropINTable!AH177-DropINTable!AH176&lt;0,0,+DropINTable!AH177-DropINTable!AH176)</f>
        <v>118.82662417075039</v>
      </c>
      <c r="AI124" s="46">
        <f>IF(DropINTable!AI177-DropINTable!AI176&lt;0,0,+DropINTable!AI177-DropINTable!AI176)</f>
        <v>120.14506530386461</v>
      </c>
      <c r="AJ124" s="46">
        <f>IF(DropINTable!AJ177-DropINTable!AJ176&lt;0,0,+DropINTable!AJ177-DropINTable!AJ176)</f>
        <v>121.36936799235468</v>
      </c>
      <c r="AK124" s="46">
        <f>IF(DropINTable!AK177-DropINTable!AK176&lt;0,0,+DropINTable!AK177-DropINTable!AK176)</f>
        <v>122.25028326368169</v>
      </c>
      <c r="AL124" s="46">
        <f>IF(DropINTable!AL177-DropINTable!AL176&lt;0,0,+DropINTable!AL177-DropINTable!AL176)</f>
        <v>123.08448718797126</v>
      </c>
      <c r="AM124" s="46">
        <f>IF(DropINTable!AM177-DropINTable!AM176&lt;0,0,+DropINTable!AM177-DropINTable!AM176)</f>
        <v>125.02111106637926</v>
      </c>
      <c r="AN124" s="46">
        <f>IF(DropINTable!AN177-DropINTable!AN176&lt;0,0,+DropINTable!AN177-DropINTable!AN176)</f>
        <v>127.80380183221496</v>
      </c>
      <c r="AO124" s="46">
        <f>IF(DropINTable!AO177-DropINTable!AO176&lt;0,0,+DropINTable!AO177-DropINTable!AO176)</f>
        <v>127.92283324153186</v>
      </c>
      <c r="AP124" s="46"/>
      <c r="AQ124" s="46"/>
    </row>
    <row r="125" spans="27:44" x14ac:dyDescent="0.25">
      <c r="AP125" s="46"/>
      <c r="AQ125" s="46"/>
    </row>
    <row r="126" spans="27:44" x14ac:dyDescent="0.25">
      <c r="AP126" s="46"/>
      <c r="AQ126" s="46"/>
    </row>
    <row r="127" spans="27:44" x14ac:dyDescent="0.25">
      <c r="AP127" s="46"/>
      <c r="AQ127" s="46"/>
    </row>
    <row r="128" spans="27:44" x14ac:dyDescent="0.25">
      <c r="AP128" s="46"/>
      <c r="AQ128" s="46"/>
    </row>
    <row r="129" spans="28:43" x14ac:dyDescent="0.25">
      <c r="AB129" s="46"/>
      <c r="AC129" s="46"/>
      <c r="AD129" s="46"/>
      <c r="AE129" s="46"/>
      <c r="AF129" s="46"/>
      <c r="AG129" s="46"/>
      <c r="AH129" s="46"/>
      <c r="AI129" s="46"/>
      <c r="AJ129" s="46"/>
      <c r="AK129" s="46"/>
      <c r="AL129" s="46"/>
      <c r="AM129" s="46"/>
      <c r="AN129" s="46"/>
      <c r="AO129" s="46"/>
      <c r="AP129" s="46"/>
      <c r="AQ129" s="46"/>
    </row>
    <row r="130" spans="28:43" x14ac:dyDescent="0.25">
      <c r="AB130" s="46"/>
      <c r="AC130" s="46"/>
      <c r="AD130" s="46"/>
      <c r="AE130" s="46"/>
      <c r="AF130" s="46"/>
      <c r="AG130" s="46"/>
      <c r="AH130" s="46"/>
      <c r="AI130" s="46"/>
      <c r="AJ130" s="46"/>
      <c r="AK130" s="46"/>
      <c r="AL130" s="46"/>
      <c r="AM130" s="46"/>
      <c r="AN130" s="46"/>
      <c r="AO130" s="46"/>
      <c r="AP130" s="46"/>
      <c r="AQ130" s="46"/>
    </row>
    <row r="131" spans="28:43" x14ac:dyDescent="0.25">
      <c r="AP131" s="46"/>
      <c r="AQ131" s="46"/>
    </row>
    <row r="132" spans="28:43" x14ac:dyDescent="0.25">
      <c r="AP132" s="46"/>
      <c r="AQ132" s="46"/>
    </row>
    <row r="133" spans="28:43" x14ac:dyDescent="0.25">
      <c r="AP133" s="46"/>
      <c r="AQ133" s="46"/>
    </row>
    <row r="134" spans="28:43" x14ac:dyDescent="0.25">
      <c r="AP134" s="46"/>
      <c r="AQ134" s="46"/>
    </row>
    <row r="135" spans="28:43" x14ac:dyDescent="0.25">
      <c r="AP135" s="46"/>
      <c r="AQ135" s="46"/>
    </row>
    <row r="136" spans="28:43" x14ac:dyDescent="0.25">
      <c r="AP136" s="46"/>
      <c r="AQ136" s="46"/>
    </row>
    <row r="137" spans="28:43" x14ac:dyDescent="0.25">
      <c r="AP137" s="46"/>
      <c r="AQ137" s="46"/>
    </row>
    <row r="138" spans="28:43" x14ac:dyDescent="0.25">
      <c r="AP138" s="46"/>
      <c r="AQ138" s="46"/>
    </row>
    <row r="139" spans="28:43" x14ac:dyDescent="0.25">
      <c r="AP139" s="46"/>
      <c r="AQ139" s="46"/>
    </row>
    <row r="140" spans="28:43" x14ac:dyDescent="0.25">
      <c r="AP140" s="46"/>
      <c r="AQ140" s="46"/>
    </row>
    <row r="141" spans="28:43" x14ac:dyDescent="0.25">
      <c r="AP141" s="46"/>
      <c r="AQ141" s="46"/>
    </row>
    <row r="142" spans="28:43" x14ac:dyDescent="0.25">
      <c r="AP142" s="46"/>
      <c r="AQ142" s="46"/>
    </row>
    <row r="143" spans="28:43" x14ac:dyDescent="0.25">
      <c r="AP143" s="46"/>
      <c r="AQ143" s="46"/>
    </row>
    <row r="144" spans="28:43" x14ac:dyDescent="0.25">
      <c r="AP144" s="46"/>
      <c r="AQ144" s="46"/>
    </row>
    <row r="145" spans="42:44" x14ac:dyDescent="0.25">
      <c r="AP145" s="46"/>
      <c r="AQ145" s="46"/>
    </row>
    <row r="146" spans="42:44" x14ac:dyDescent="0.25">
      <c r="AP146" s="46"/>
      <c r="AQ146" s="46"/>
    </row>
    <row r="147" spans="42:44" x14ac:dyDescent="0.25">
      <c r="AP147" s="46"/>
      <c r="AQ147" s="46"/>
    </row>
    <row r="148" spans="42:44" x14ac:dyDescent="0.25">
      <c r="AP148" s="46"/>
      <c r="AQ148" s="46"/>
      <c r="AR148" s="46"/>
    </row>
    <row r="149" spans="42:44" x14ac:dyDescent="0.25">
      <c r="AP149" s="46"/>
      <c r="AQ149" s="46"/>
      <c r="AR149" s="46"/>
    </row>
    <row r="150" spans="42:44" x14ac:dyDescent="0.25">
      <c r="AP150" s="46"/>
      <c r="AQ150" s="46"/>
      <c r="AR150" s="46"/>
    </row>
    <row r="151" spans="42:44" x14ac:dyDescent="0.25">
      <c r="AP151" s="46"/>
      <c r="AQ151" s="46"/>
      <c r="AR151" s="46"/>
    </row>
    <row r="152" spans="42:44" x14ac:dyDescent="0.25">
      <c r="AP152" s="46"/>
      <c r="AQ152" s="46"/>
      <c r="AR152" s="46"/>
    </row>
    <row r="153" spans="42:44" x14ac:dyDescent="0.25">
      <c r="AP153" s="46"/>
      <c r="AQ153" s="46"/>
      <c r="AR153" s="46"/>
    </row>
    <row r="154" spans="42:44" x14ac:dyDescent="0.25">
      <c r="AP154" s="46"/>
      <c r="AQ154" s="46"/>
      <c r="AR154" s="46"/>
    </row>
    <row r="155" spans="42:44" x14ac:dyDescent="0.25">
      <c r="AP155" s="46"/>
      <c r="AQ155" s="46"/>
      <c r="AR155" s="46"/>
    </row>
    <row r="156" spans="42:44" x14ac:dyDescent="0.25">
      <c r="AP156" s="46"/>
      <c r="AQ156" s="46"/>
      <c r="AR156" s="46"/>
    </row>
    <row r="157" spans="42:44" x14ac:dyDescent="0.25">
      <c r="AP157" s="46"/>
      <c r="AQ157" s="46"/>
      <c r="AR157" s="46"/>
    </row>
    <row r="158" spans="42:44" x14ac:dyDescent="0.25">
      <c r="AP158" s="46"/>
      <c r="AQ158" s="46"/>
      <c r="AR158" s="46"/>
    </row>
    <row r="159" spans="42:44" x14ac:dyDescent="0.25">
      <c r="AP159" s="46"/>
      <c r="AQ159" s="46"/>
      <c r="AR159" s="46"/>
    </row>
    <row r="160" spans="42:44" x14ac:dyDescent="0.25">
      <c r="AP160" s="46"/>
      <c r="AQ160" s="46"/>
      <c r="AR160" s="46"/>
    </row>
    <row r="161" spans="42:47" x14ac:dyDescent="0.25">
      <c r="AP161" s="46"/>
      <c r="AQ161" s="46"/>
      <c r="AR161" s="46"/>
    </row>
    <row r="162" spans="42:47" x14ac:dyDescent="0.25">
      <c r="AP162" s="46"/>
      <c r="AQ162" s="46"/>
      <c r="AR162" s="46"/>
    </row>
    <row r="163" spans="42:47" x14ac:dyDescent="0.25">
      <c r="AP163" s="46"/>
      <c r="AQ163" s="46"/>
      <c r="AR163" s="46"/>
      <c r="AS163" s="46"/>
      <c r="AT163" s="46"/>
      <c r="AU163" s="46"/>
    </row>
    <row r="164" spans="42:47" x14ac:dyDescent="0.25">
      <c r="AP164" s="46"/>
      <c r="AQ164" s="46"/>
      <c r="AR164" s="46"/>
      <c r="AS164" s="46"/>
      <c r="AT164" s="46"/>
      <c r="AU164" s="46"/>
    </row>
    <row r="165" spans="42:47" x14ac:dyDescent="0.25">
      <c r="AP165" s="46"/>
      <c r="AQ165" s="46"/>
      <c r="AR165" s="46"/>
      <c r="AS165" s="46"/>
      <c r="AT165" s="46"/>
      <c r="AU165" s="46"/>
    </row>
    <row r="166" spans="42:47" x14ac:dyDescent="0.25">
      <c r="AP166" s="46"/>
      <c r="AQ166" s="46"/>
      <c r="AR166" s="46"/>
      <c r="AS166" s="46"/>
      <c r="AT166" s="46"/>
      <c r="AU166" s="46"/>
    </row>
    <row r="167" spans="42:47" x14ac:dyDescent="0.25">
      <c r="AP167" s="46"/>
      <c r="AQ167" s="46"/>
      <c r="AR167" s="46"/>
      <c r="AS167" s="46"/>
      <c r="AT167" s="46"/>
      <c r="AU167" s="46"/>
    </row>
    <row r="168" spans="42:47" x14ac:dyDescent="0.25">
      <c r="AP168" s="46"/>
      <c r="AQ168" s="46"/>
      <c r="AR168" s="46"/>
      <c r="AS168" s="46"/>
      <c r="AT168" s="46"/>
      <c r="AU168" s="46"/>
    </row>
    <row r="169" spans="42:47" x14ac:dyDescent="0.25">
      <c r="AP169" s="46"/>
      <c r="AQ169" s="46"/>
      <c r="AR169" s="46"/>
      <c r="AS169" s="46"/>
      <c r="AT169" s="46"/>
      <c r="AU169" s="46"/>
    </row>
    <row r="170" spans="42:47" x14ac:dyDescent="0.25">
      <c r="AP170" s="46"/>
      <c r="AQ170" s="46"/>
      <c r="AR170" s="46"/>
      <c r="AS170" s="46"/>
      <c r="AT170" s="46"/>
      <c r="AU170" s="46"/>
    </row>
    <row r="171" spans="42:47" x14ac:dyDescent="0.25">
      <c r="AP171" s="46"/>
      <c r="AQ171" s="46"/>
      <c r="AR171" s="46"/>
      <c r="AS171" s="46"/>
      <c r="AT171" s="46"/>
      <c r="AU171" s="46"/>
    </row>
    <row r="172" spans="42:47" x14ac:dyDescent="0.25">
      <c r="AP172" s="46"/>
      <c r="AQ172" s="46"/>
      <c r="AR172" s="46"/>
    </row>
    <row r="173" spans="42:47" x14ac:dyDescent="0.25">
      <c r="AP173" s="46"/>
      <c r="AQ173" s="46"/>
    </row>
    <row r="174" spans="42:47" x14ac:dyDescent="0.25">
      <c r="AP174" s="46"/>
      <c r="AQ174" s="46"/>
    </row>
    <row r="175" spans="42:47" x14ac:dyDescent="0.25">
      <c r="AP175" s="46"/>
      <c r="AQ175" s="46"/>
    </row>
    <row r="176" spans="42:47" x14ac:dyDescent="0.25">
      <c r="AP176" s="46"/>
      <c r="AQ176" s="46"/>
    </row>
    <row r="177" spans="42:43" x14ac:dyDescent="0.25">
      <c r="AP177" s="46"/>
      <c r="AQ177" s="46"/>
    </row>
    <row r="178" spans="42:43" x14ac:dyDescent="0.25">
      <c r="AP178" s="46"/>
      <c r="AQ178" s="46"/>
    </row>
    <row r="179" spans="42:43" x14ac:dyDescent="0.25">
      <c r="AP179" s="46"/>
      <c r="AQ179" s="46"/>
    </row>
    <row r="180" spans="42:43" x14ac:dyDescent="0.25">
      <c r="AP180" s="46"/>
      <c r="AQ180" s="46"/>
    </row>
    <row r="181" spans="42:43" x14ac:dyDescent="0.25">
      <c r="AP181" s="46"/>
      <c r="AQ181" s="46"/>
    </row>
    <row r="182" spans="42:43" x14ac:dyDescent="0.25">
      <c r="AP182" s="46"/>
      <c r="AQ182" s="46"/>
    </row>
    <row r="183" spans="42:43" x14ac:dyDescent="0.25">
      <c r="AP183" s="46"/>
      <c r="AQ183" s="46"/>
    </row>
    <row r="184" spans="42:43" x14ac:dyDescent="0.25">
      <c r="AP184" s="46"/>
      <c r="AQ184" s="46"/>
    </row>
  </sheetData>
  <sheetProtection algorithmName="SHA-512" hashValue="dGlZ5Kn8TsgG98JscXesReix+41C+uAp+6iZMxa5ABt2VeQ2QolPi7BAtFw1bZa6OUZzW9R/zbW3rnPLJSTIjg==" saltValue="LD+s9t6q0c6TIgRj9CtNlw==" spinCount="100000" sheet="1" objects="1" scenarios="1"/>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A1:N130"/>
  <sheetViews>
    <sheetView workbookViewId="0">
      <selection sqref="A1:XFD1048576"/>
    </sheetView>
  </sheetViews>
  <sheetFormatPr defaultColWidth="9.1796875" defaultRowHeight="12.5" x14ac:dyDescent="0.25"/>
  <cols>
    <col min="1" max="1" width="43" style="46" bestFit="1" customWidth="1"/>
    <col min="2" max="2" width="13" customWidth="1"/>
    <col min="3" max="3" width="13" style="46" customWidth="1"/>
    <col min="4" max="6" width="13" customWidth="1"/>
    <col min="9" max="9" width="43" bestFit="1" customWidth="1"/>
    <col min="10" max="14" width="13" customWidth="1"/>
  </cols>
  <sheetData>
    <row r="1" spans="1:14" ht="17" thickBot="1" x14ac:dyDescent="0.35">
      <c r="A1" s="1060" t="s">
        <v>1145</v>
      </c>
      <c r="B1" s="1060"/>
      <c r="C1" s="1060"/>
      <c r="D1" s="1060"/>
      <c r="E1" s="1060"/>
      <c r="F1" s="1060"/>
      <c r="I1" s="1060" t="s">
        <v>1146</v>
      </c>
      <c r="J1" s="1060"/>
      <c r="K1" s="1060"/>
      <c r="L1" s="1060"/>
      <c r="M1" s="1060"/>
      <c r="N1" s="1060"/>
    </row>
    <row r="2" spans="1:14" ht="16.5" thickBot="1" x14ac:dyDescent="0.35">
      <c r="A2" s="1061" t="s">
        <v>1147</v>
      </c>
      <c r="B2" s="1061"/>
      <c r="C2" s="1061"/>
      <c r="D2" s="1061"/>
      <c r="E2" s="484"/>
      <c r="F2" s="56"/>
      <c r="I2" s="1061" t="s">
        <v>1148</v>
      </c>
      <c r="J2" s="1061"/>
      <c r="K2" s="1061"/>
      <c r="L2" s="1061"/>
      <c r="M2" s="484"/>
      <c r="N2" s="56"/>
    </row>
    <row r="3" spans="1:14" ht="14" x14ac:dyDescent="0.3">
      <c r="A3" s="483" t="s">
        <v>1149</v>
      </c>
      <c r="B3" s="1062" t="s">
        <v>1150</v>
      </c>
      <c r="C3" s="1062"/>
      <c r="D3" s="1062"/>
      <c r="E3" s="1062"/>
      <c r="F3" s="57"/>
      <c r="I3" s="483" t="s">
        <v>1149</v>
      </c>
      <c r="J3" s="1062" t="s">
        <v>1150</v>
      </c>
      <c r="K3" s="1062"/>
      <c r="L3" s="1062"/>
      <c r="M3" s="1062"/>
      <c r="N3" s="57"/>
    </row>
    <row r="4" spans="1:14" ht="14" x14ac:dyDescent="0.3">
      <c r="A4" s="483"/>
      <c r="B4" s="1063" t="s">
        <v>1151</v>
      </c>
      <c r="C4" s="1063"/>
      <c r="D4" s="1063"/>
      <c r="E4" s="483"/>
      <c r="F4" s="57"/>
      <c r="I4" s="483"/>
      <c r="J4" s="1063" t="s">
        <v>1151</v>
      </c>
      <c r="K4" s="1063"/>
      <c r="L4" s="1063"/>
      <c r="M4" s="483"/>
      <c r="N4" s="57"/>
    </row>
    <row r="5" spans="1:14" ht="14" x14ac:dyDescent="0.3">
      <c r="A5" s="483"/>
      <c r="B5" s="1063" t="s">
        <v>1152</v>
      </c>
      <c r="C5" s="1063"/>
      <c r="D5" s="1063"/>
      <c r="E5" s="483"/>
      <c r="F5" s="57"/>
      <c r="I5" s="483"/>
      <c r="J5" s="1063" t="s">
        <v>1152</v>
      </c>
      <c r="K5" s="1063"/>
      <c r="L5" s="1063"/>
      <c r="M5" s="483"/>
      <c r="N5" s="57"/>
    </row>
    <row r="6" spans="1:14" ht="14" x14ac:dyDescent="0.3">
      <c r="A6" s="483"/>
      <c r="B6" s="1063" t="s">
        <v>1153</v>
      </c>
      <c r="C6" s="1063"/>
      <c r="D6" s="1063"/>
      <c r="E6" s="483"/>
      <c r="F6" s="57"/>
      <c r="I6" s="483"/>
      <c r="J6" s="1063" t="s">
        <v>1153</v>
      </c>
      <c r="K6" s="1063"/>
      <c r="L6" s="1063"/>
      <c r="M6" s="483"/>
      <c r="N6" s="57"/>
    </row>
    <row r="7" spans="1:14" ht="14" x14ac:dyDescent="0.3">
      <c r="A7" s="483"/>
      <c r="B7" s="1063" t="s">
        <v>1154</v>
      </c>
      <c r="C7" s="1063"/>
      <c r="D7" s="1063"/>
      <c r="E7" s="1063"/>
      <c r="F7" s="1063"/>
      <c r="I7" s="483"/>
      <c r="J7" s="1063" t="s">
        <v>1154</v>
      </c>
      <c r="K7" s="1063"/>
      <c r="L7" s="1063"/>
      <c r="M7" s="1063"/>
      <c r="N7" s="1063"/>
    </row>
    <row r="8" spans="1:14" ht="14" x14ac:dyDescent="0.3">
      <c r="A8" s="483"/>
      <c r="B8" s="1063" t="s">
        <v>1155</v>
      </c>
      <c r="C8" s="1063"/>
      <c r="D8" s="1063"/>
      <c r="E8" s="1063"/>
      <c r="F8" s="1063"/>
      <c r="I8" s="483"/>
      <c r="J8" s="1063" t="s">
        <v>1155</v>
      </c>
      <c r="K8" s="1063"/>
      <c r="L8" s="1063"/>
      <c r="M8" s="1063"/>
      <c r="N8" s="1063"/>
    </row>
    <row r="9" spans="1:14" ht="14" x14ac:dyDescent="0.3">
      <c r="A9" s="483"/>
      <c r="B9" s="1063" t="s">
        <v>1156</v>
      </c>
      <c r="C9" s="1063"/>
      <c r="D9" s="1063"/>
      <c r="E9" s="1063"/>
      <c r="F9" s="1063"/>
      <c r="I9" s="483"/>
      <c r="J9" s="1063" t="s">
        <v>1156</v>
      </c>
      <c r="K9" s="1063"/>
      <c r="L9" s="1063"/>
      <c r="M9" s="1063"/>
      <c r="N9" s="1063"/>
    </row>
    <row r="10" spans="1:14" ht="14" x14ac:dyDescent="0.3">
      <c r="A10" s="483"/>
      <c r="B10" s="1063" t="s">
        <v>1157</v>
      </c>
      <c r="C10" s="1063"/>
      <c r="D10" s="1063"/>
      <c r="E10" s="1063"/>
      <c r="F10" s="1063"/>
      <c r="I10" s="483"/>
      <c r="J10" s="1063" t="s">
        <v>1157</v>
      </c>
      <c r="K10" s="1063"/>
      <c r="L10" s="1063"/>
      <c r="M10" s="1063"/>
      <c r="N10" s="1063"/>
    </row>
    <row r="11" spans="1:14" ht="14" x14ac:dyDescent="0.3">
      <c r="A11" s="483"/>
      <c r="B11" s="1063" t="s">
        <v>1158</v>
      </c>
      <c r="C11" s="1063"/>
      <c r="D11" s="1063"/>
      <c r="E11" s="1063"/>
      <c r="F11" s="1063"/>
      <c r="I11" s="483"/>
      <c r="J11" s="1063" t="s">
        <v>1158</v>
      </c>
      <c r="K11" s="1063"/>
      <c r="L11" s="1063"/>
      <c r="M11" s="1063"/>
      <c r="N11" s="1063"/>
    </row>
    <row r="12" spans="1:14" ht="14" x14ac:dyDescent="0.3">
      <c r="A12" s="483"/>
      <c r="B12" s="1063" t="s">
        <v>1159</v>
      </c>
      <c r="C12" s="1063"/>
      <c r="D12" s="1063"/>
      <c r="E12" s="1063"/>
      <c r="F12" s="1063"/>
      <c r="I12" s="483"/>
      <c r="J12" s="1063" t="s">
        <v>1159</v>
      </c>
      <c r="K12" s="1063"/>
      <c r="L12" s="1063"/>
      <c r="M12" s="1063"/>
      <c r="N12" s="1063"/>
    </row>
    <row r="13" spans="1:14" ht="14.5" thickBot="1" x14ac:dyDescent="0.35">
      <c r="A13" s="484"/>
      <c r="B13" s="1064" t="s">
        <v>1160</v>
      </c>
      <c r="C13" s="1064"/>
      <c r="D13" s="1064"/>
      <c r="E13" s="484"/>
      <c r="F13" s="56"/>
      <c r="I13" s="484"/>
      <c r="J13" s="1064" t="s">
        <v>1160</v>
      </c>
      <c r="K13" s="1064"/>
      <c r="L13" s="1064"/>
      <c r="M13" s="484"/>
      <c r="N13" s="56"/>
    </row>
    <row r="14" spans="1:14" ht="14" x14ac:dyDescent="0.3">
      <c r="A14" s="483"/>
      <c r="B14" s="483"/>
      <c r="C14" s="483"/>
      <c r="D14" s="483"/>
      <c r="E14" s="483"/>
      <c r="F14" s="57"/>
      <c r="I14" s="483"/>
      <c r="J14" s="483"/>
      <c r="K14" s="483"/>
      <c r="L14" s="483"/>
      <c r="M14" s="483"/>
      <c r="N14" s="57"/>
    </row>
    <row r="15" spans="1:14" ht="14.5" thickBot="1" x14ac:dyDescent="0.35">
      <c r="A15" s="484"/>
      <c r="B15" s="58" t="s">
        <v>1161</v>
      </c>
      <c r="C15" s="58" t="s">
        <v>1162</v>
      </c>
      <c r="D15" s="58" t="s">
        <v>1163</v>
      </c>
      <c r="E15" s="59" t="s">
        <v>1164</v>
      </c>
      <c r="F15" s="59" t="s">
        <v>1165</v>
      </c>
      <c r="I15" s="484"/>
      <c r="J15" s="58" t="s">
        <v>1161</v>
      </c>
      <c r="K15" s="58" t="s">
        <v>1162</v>
      </c>
      <c r="L15" s="58" t="s">
        <v>1163</v>
      </c>
      <c r="M15" s="59" t="s">
        <v>1164</v>
      </c>
      <c r="N15" s="59" t="s">
        <v>1165</v>
      </c>
    </row>
    <row r="16" spans="1:14" ht="14" x14ac:dyDescent="0.3">
      <c r="A16" s="483"/>
      <c r="B16" s="483"/>
      <c r="C16" s="483"/>
      <c r="D16" s="483"/>
      <c r="E16" s="483"/>
      <c r="F16" s="57"/>
      <c r="G16" s="60"/>
      <c r="H16" s="60"/>
      <c r="I16" s="483"/>
      <c r="J16" s="483"/>
      <c r="K16" s="483"/>
      <c r="L16" s="483"/>
      <c r="M16" s="483"/>
      <c r="N16" s="57"/>
    </row>
    <row r="17" spans="1:14" ht="14" x14ac:dyDescent="0.3">
      <c r="A17" s="61" t="s">
        <v>1166</v>
      </c>
      <c r="B17" s="62">
        <v>22572.2</v>
      </c>
      <c r="C17" s="60" t="s">
        <v>1167</v>
      </c>
      <c r="D17" s="62" t="s">
        <v>1168</v>
      </c>
      <c r="E17" s="63">
        <v>22.8</v>
      </c>
      <c r="F17" s="64">
        <v>0</v>
      </c>
      <c r="G17" s="60"/>
      <c r="H17" s="60"/>
      <c r="I17" s="483" t="str">
        <f>A17</f>
        <v>Constant</v>
      </c>
      <c r="J17" s="62">
        <v>8378</v>
      </c>
      <c r="K17" s="60" t="s">
        <v>1167</v>
      </c>
      <c r="L17" s="62" t="s">
        <v>1169</v>
      </c>
      <c r="M17" s="63">
        <v>11.3</v>
      </c>
      <c r="N17" s="64">
        <v>0</v>
      </c>
    </row>
    <row r="18" spans="1:14" ht="14" x14ac:dyDescent="0.3">
      <c r="A18" s="61"/>
      <c r="B18" s="62"/>
      <c r="C18" s="60"/>
      <c r="D18" s="62"/>
      <c r="E18" s="63"/>
      <c r="F18" s="64"/>
      <c r="G18" s="60"/>
      <c r="H18" s="60"/>
      <c r="I18" s="483"/>
      <c r="J18" s="62"/>
      <c r="K18" s="60"/>
      <c r="L18" s="62"/>
      <c r="M18" s="63"/>
      <c r="N18" s="64"/>
    </row>
    <row r="19" spans="1:14" ht="14" x14ac:dyDescent="0.3">
      <c r="A19" s="61" t="s">
        <v>1170</v>
      </c>
      <c r="B19" s="62"/>
      <c r="C19" s="60"/>
      <c r="D19" s="62"/>
      <c r="E19" s="63"/>
      <c r="F19" s="64"/>
      <c r="G19" s="60"/>
      <c r="H19" s="60"/>
      <c r="I19" s="483" t="str">
        <f>A19</f>
        <v>Family Type</v>
      </c>
      <c r="J19" s="62"/>
      <c r="K19" s="60"/>
      <c r="L19" s="62"/>
      <c r="M19" s="63"/>
      <c r="N19" s="64"/>
    </row>
    <row r="20" spans="1:14" ht="14" x14ac:dyDescent="0.3">
      <c r="A20" s="61" t="s">
        <v>1171</v>
      </c>
      <c r="B20" s="62"/>
      <c r="C20" s="60"/>
      <c r="D20" s="62"/>
      <c r="E20" s="63"/>
      <c r="F20" s="64"/>
      <c r="G20" s="60"/>
      <c r="H20" s="60"/>
      <c r="I20" s="483" t="str">
        <f t="shared" ref="I20:I83" si="0">A20</f>
        <v>[REF: Couple without dependents]</v>
      </c>
      <c r="J20" s="62"/>
      <c r="K20" s="60"/>
      <c r="L20" s="62"/>
      <c r="M20" s="63"/>
      <c r="N20" s="64"/>
    </row>
    <row r="21" spans="1:14" ht="14" x14ac:dyDescent="0.3">
      <c r="A21" s="61" t="s">
        <v>250</v>
      </c>
      <c r="B21" s="62">
        <v>-6182.7</v>
      </c>
      <c r="C21" s="60" t="s">
        <v>1167</v>
      </c>
      <c r="D21" s="62" t="s">
        <v>1172</v>
      </c>
      <c r="E21" s="63">
        <v>-15.4</v>
      </c>
      <c r="F21" s="64">
        <v>0</v>
      </c>
      <c r="G21" s="60"/>
      <c r="H21" s="60"/>
      <c r="I21" s="483" t="str">
        <f t="shared" si="0"/>
        <v>Single</v>
      </c>
      <c r="J21" s="62">
        <v>-1692.1</v>
      </c>
      <c r="K21" s="60" t="s">
        <v>1167</v>
      </c>
      <c r="L21" s="62" t="s">
        <v>1173</v>
      </c>
      <c r="M21" s="63">
        <v>-5.6</v>
      </c>
      <c r="N21" s="64">
        <v>0</v>
      </c>
    </row>
    <row r="22" spans="1:14" ht="14" x14ac:dyDescent="0.3">
      <c r="A22" s="61" t="s">
        <v>1174</v>
      </c>
      <c r="B22" s="62">
        <v>1241.5</v>
      </c>
      <c r="C22" s="60" t="s">
        <v>76</v>
      </c>
      <c r="D22" s="62" t="s">
        <v>1175</v>
      </c>
      <c r="E22" s="63">
        <v>0.6</v>
      </c>
      <c r="F22" s="64">
        <v>0.52</v>
      </c>
      <c r="G22" s="60"/>
      <c r="H22" s="60"/>
      <c r="I22" s="483" t="str">
        <f t="shared" si="0"/>
        <v>Couple with 1 dependent</v>
      </c>
      <c r="J22" s="62">
        <v>1216.8</v>
      </c>
      <c r="K22" s="60" t="s">
        <v>76</v>
      </c>
      <c r="L22" s="62" t="s">
        <v>1176</v>
      </c>
      <c r="M22" s="63">
        <v>0.8</v>
      </c>
      <c r="N22" s="64">
        <v>0.4</v>
      </c>
    </row>
    <row r="23" spans="1:14" ht="14" x14ac:dyDescent="0.3">
      <c r="A23" s="61" t="s">
        <v>1177</v>
      </c>
      <c r="B23" s="62">
        <v>376.3</v>
      </c>
      <c r="C23" s="60" t="s">
        <v>76</v>
      </c>
      <c r="D23" s="62" t="s">
        <v>1178</v>
      </c>
      <c r="E23" s="63">
        <v>0.1</v>
      </c>
      <c r="F23" s="64">
        <v>0.92</v>
      </c>
      <c r="G23" s="60"/>
      <c r="H23" s="60"/>
      <c r="I23" s="483" t="str">
        <f t="shared" si="0"/>
        <v>Couple with 2 dependents</v>
      </c>
      <c r="J23" s="62">
        <v>2893.2</v>
      </c>
      <c r="K23" s="60" t="s">
        <v>76</v>
      </c>
      <c r="L23" s="62" t="s">
        <v>1179</v>
      </c>
      <c r="M23" s="63">
        <v>1</v>
      </c>
      <c r="N23" s="64">
        <v>0.28999999999999998</v>
      </c>
    </row>
    <row r="24" spans="1:14" ht="14" x14ac:dyDescent="0.3">
      <c r="A24" s="61" t="s">
        <v>1180</v>
      </c>
      <c r="B24" s="62">
        <v>80.900000000000006</v>
      </c>
      <c r="C24" s="60" t="s">
        <v>76</v>
      </c>
      <c r="D24" s="62" t="s">
        <v>1181</v>
      </c>
      <c r="E24" s="63">
        <v>0</v>
      </c>
      <c r="F24" s="64">
        <v>0.99</v>
      </c>
      <c r="G24" s="60"/>
      <c r="H24" s="60"/>
      <c r="I24" s="483" t="str">
        <f t="shared" si="0"/>
        <v>Couple with 3 dependents</v>
      </c>
      <c r="J24" s="62">
        <v>5421.7</v>
      </c>
      <c r="K24" s="60" t="s">
        <v>76</v>
      </c>
      <c r="L24" s="62" t="s">
        <v>1182</v>
      </c>
      <c r="M24" s="63">
        <v>1.3</v>
      </c>
      <c r="N24" s="64">
        <v>0.19</v>
      </c>
    </row>
    <row r="25" spans="1:14" ht="14" x14ac:dyDescent="0.3">
      <c r="A25" s="61" t="s">
        <v>1183</v>
      </c>
      <c r="B25" s="62">
        <v>-2106.8000000000002</v>
      </c>
      <c r="C25" s="60" t="s">
        <v>76</v>
      </c>
      <c r="D25" s="62" t="s">
        <v>1184</v>
      </c>
      <c r="E25" s="63">
        <v>-0.3</v>
      </c>
      <c r="F25" s="64">
        <v>0.78</v>
      </c>
      <c r="G25" s="60"/>
      <c r="H25" s="60"/>
      <c r="I25" s="483" t="str">
        <f t="shared" si="0"/>
        <v>Couple with 4 or more dependents</v>
      </c>
      <c r="J25" s="62">
        <v>5649.9</v>
      </c>
      <c r="K25" s="60" t="s">
        <v>76</v>
      </c>
      <c r="L25" s="62" t="s">
        <v>1185</v>
      </c>
      <c r="M25" s="63">
        <v>1</v>
      </c>
      <c r="N25" s="64">
        <v>0.31</v>
      </c>
    </row>
    <row r="26" spans="1:14" ht="14" x14ac:dyDescent="0.3">
      <c r="A26" s="61" t="s">
        <v>1186</v>
      </c>
      <c r="B26" s="62">
        <v>-4998.1000000000004</v>
      </c>
      <c r="C26" s="60" t="s">
        <v>1187</v>
      </c>
      <c r="D26" s="62" t="s">
        <v>1188</v>
      </c>
      <c r="E26" s="63">
        <v>-2.5</v>
      </c>
      <c r="F26" s="64">
        <v>0.01</v>
      </c>
      <c r="G26" s="60"/>
      <c r="H26" s="60"/>
      <c r="I26" s="483" t="str">
        <f t="shared" si="0"/>
        <v>Lone parent with 1 dependent</v>
      </c>
      <c r="J26" s="62">
        <v>227.3</v>
      </c>
      <c r="K26" s="60" t="s">
        <v>76</v>
      </c>
      <c r="L26" s="62" t="s">
        <v>1189</v>
      </c>
      <c r="M26" s="63">
        <v>0.1</v>
      </c>
      <c r="N26" s="64">
        <v>0.88</v>
      </c>
    </row>
    <row r="27" spans="1:14" ht="14" x14ac:dyDescent="0.3">
      <c r="A27" s="61" t="s">
        <v>1190</v>
      </c>
      <c r="B27" s="62">
        <v>-4191.2</v>
      </c>
      <c r="C27" s="60"/>
      <c r="D27" s="62" t="s">
        <v>1191</v>
      </c>
      <c r="E27" s="63">
        <v>-1.1000000000000001</v>
      </c>
      <c r="F27" s="64">
        <v>0.27</v>
      </c>
      <c r="G27" s="60"/>
      <c r="H27" s="60"/>
      <c r="I27" s="483" t="str">
        <f t="shared" si="0"/>
        <v>Lone parent with 2 dependents</v>
      </c>
      <c r="J27" s="62">
        <v>2979.5</v>
      </c>
      <c r="K27" s="60"/>
      <c r="L27" s="62" t="s">
        <v>1192</v>
      </c>
      <c r="M27" s="63">
        <v>1.1000000000000001</v>
      </c>
      <c r="N27" s="64">
        <v>0.28999999999999998</v>
      </c>
    </row>
    <row r="28" spans="1:14" ht="14" x14ac:dyDescent="0.3">
      <c r="A28" s="61" t="s">
        <v>1193</v>
      </c>
      <c r="B28" s="62">
        <v>-7085.4</v>
      </c>
      <c r="C28" s="60"/>
      <c r="D28" s="62" t="s">
        <v>1194</v>
      </c>
      <c r="E28" s="63">
        <v>-1.1000000000000001</v>
      </c>
      <c r="F28" s="64">
        <v>0.26</v>
      </c>
      <c r="G28" s="60"/>
      <c r="H28" s="60"/>
      <c r="I28" s="483" t="str">
        <f t="shared" si="0"/>
        <v>Lone parent with 3 or more dependents</v>
      </c>
      <c r="J28" s="62">
        <v>5183.2</v>
      </c>
      <c r="K28" s="60"/>
      <c r="L28" s="62" t="s">
        <v>1195</v>
      </c>
      <c r="M28" s="63">
        <v>1.1000000000000001</v>
      </c>
      <c r="N28" s="64">
        <v>0.27</v>
      </c>
    </row>
    <row r="29" spans="1:14" ht="14" x14ac:dyDescent="0.3">
      <c r="A29" s="61"/>
      <c r="B29" s="62" t="s">
        <v>76</v>
      </c>
      <c r="C29" s="60" t="s">
        <v>76</v>
      </c>
      <c r="D29" s="62" t="s">
        <v>76</v>
      </c>
      <c r="E29" s="63" t="s">
        <v>76</v>
      </c>
      <c r="F29" s="64" t="s">
        <v>76</v>
      </c>
      <c r="G29" s="60"/>
      <c r="H29" s="60"/>
      <c r="I29" s="483"/>
      <c r="J29" s="62" t="s">
        <v>76</v>
      </c>
      <c r="K29" s="60" t="s">
        <v>76</v>
      </c>
      <c r="L29" s="62" t="s">
        <v>76</v>
      </c>
      <c r="M29" s="63" t="s">
        <v>76</v>
      </c>
      <c r="N29" s="64" t="s">
        <v>76</v>
      </c>
    </row>
    <row r="30" spans="1:14" ht="14" x14ac:dyDescent="0.3">
      <c r="A30" s="61"/>
      <c r="B30" s="62"/>
      <c r="C30" s="60"/>
      <c r="D30" s="62"/>
      <c r="E30" s="63"/>
      <c r="F30" s="64"/>
      <c r="G30" s="60"/>
      <c r="H30" s="60"/>
      <c r="I30" s="483"/>
      <c r="J30" s="62"/>
      <c r="K30" s="60"/>
      <c r="L30" s="62"/>
      <c r="M30" s="63"/>
      <c r="N30" s="64"/>
    </row>
    <row r="31" spans="1:14" ht="14" x14ac:dyDescent="0.3">
      <c r="A31" s="61" t="s">
        <v>1196</v>
      </c>
      <c r="B31" s="62" t="s">
        <v>76</v>
      </c>
      <c r="C31" s="60" t="s">
        <v>76</v>
      </c>
      <c r="D31" s="62" t="s">
        <v>76</v>
      </c>
      <c r="E31" s="63" t="s">
        <v>76</v>
      </c>
      <c r="F31" s="64" t="s">
        <v>76</v>
      </c>
      <c r="G31" s="60"/>
      <c r="H31" s="60"/>
      <c r="I31" s="483" t="str">
        <f t="shared" si="0"/>
        <v>Number of dependent children in household</v>
      </c>
      <c r="J31" s="62" t="s">
        <v>76</v>
      </c>
      <c r="K31" s="60" t="s">
        <v>76</v>
      </c>
      <c r="L31" s="62" t="s">
        <v>76</v>
      </c>
      <c r="M31" s="63" t="s">
        <v>76</v>
      </c>
      <c r="N31" s="64" t="s">
        <v>76</v>
      </c>
    </row>
    <row r="32" spans="1:14" ht="14" x14ac:dyDescent="0.3">
      <c r="A32" s="61" t="s">
        <v>1197</v>
      </c>
      <c r="B32" s="62">
        <v>2395</v>
      </c>
      <c r="C32" s="60" t="s">
        <v>76</v>
      </c>
      <c r="D32" s="62" t="s">
        <v>1198</v>
      </c>
      <c r="E32" s="63">
        <v>1.3</v>
      </c>
      <c r="F32" s="64">
        <v>0.19</v>
      </c>
      <c r="G32" s="60"/>
      <c r="H32" s="60"/>
      <c r="I32" s="483" t="str">
        <f t="shared" si="0"/>
        <v>aged 0 to 14 years</v>
      </c>
      <c r="J32" s="62">
        <v>-1457.2</v>
      </c>
      <c r="K32" s="60" t="s">
        <v>76</v>
      </c>
      <c r="L32" s="62" t="s">
        <v>1199</v>
      </c>
      <c r="M32" s="63">
        <v>-1.1000000000000001</v>
      </c>
      <c r="N32" s="64">
        <v>0.28999999999999998</v>
      </c>
    </row>
    <row r="33" spans="1:14" ht="14" x14ac:dyDescent="0.3">
      <c r="A33" s="61" t="s">
        <v>1200</v>
      </c>
      <c r="B33" s="62">
        <v>5037.2</v>
      </c>
      <c r="C33" s="60" t="s">
        <v>1167</v>
      </c>
      <c r="D33" s="62" t="s">
        <v>1201</v>
      </c>
      <c r="E33" s="63">
        <v>2.7</v>
      </c>
      <c r="F33" s="64">
        <v>0.01</v>
      </c>
      <c r="G33" s="60"/>
      <c r="H33" s="60"/>
      <c r="I33" s="483" t="str">
        <f t="shared" si="0"/>
        <v>aged 15 to 24 years</v>
      </c>
      <c r="J33" s="62">
        <v>-468.3</v>
      </c>
      <c r="K33" s="60" t="s">
        <v>76</v>
      </c>
      <c r="L33" s="62" t="s">
        <v>1202</v>
      </c>
      <c r="M33" s="63">
        <v>-0.3</v>
      </c>
      <c r="N33" s="64">
        <v>0.74</v>
      </c>
    </row>
    <row r="34" spans="1:14" ht="14" x14ac:dyDescent="0.3">
      <c r="A34" s="61"/>
      <c r="B34" s="62"/>
      <c r="C34" s="60"/>
      <c r="D34" s="62"/>
      <c r="E34" s="63"/>
      <c r="F34" s="64"/>
      <c r="G34" s="60"/>
      <c r="H34" s="60"/>
      <c r="I34" s="483"/>
      <c r="J34" s="62"/>
      <c r="K34" s="60"/>
      <c r="L34" s="62"/>
      <c r="M34" s="63"/>
      <c r="N34" s="64"/>
    </row>
    <row r="35" spans="1:14" ht="14" x14ac:dyDescent="0.3">
      <c r="A35" s="61" t="s">
        <v>1203</v>
      </c>
      <c r="B35" s="62" t="s">
        <v>76</v>
      </c>
      <c r="C35" s="60" t="s">
        <v>76</v>
      </c>
      <c r="D35" s="62" t="s">
        <v>76</v>
      </c>
      <c r="E35" s="63" t="s">
        <v>76</v>
      </c>
      <c r="F35" s="64" t="s">
        <v>76</v>
      </c>
      <c r="G35" s="60"/>
      <c r="H35" s="60"/>
      <c r="I35" s="483" t="str">
        <f t="shared" si="0"/>
        <v>Household Reference Person Characteristics</v>
      </c>
      <c r="J35" s="62" t="s">
        <v>76</v>
      </c>
      <c r="K35" s="60" t="s">
        <v>76</v>
      </c>
      <c r="L35" s="62" t="s">
        <v>76</v>
      </c>
      <c r="M35" s="63" t="s">
        <v>76</v>
      </c>
      <c r="N35" s="64" t="s">
        <v>76</v>
      </c>
    </row>
    <row r="36" spans="1:14" ht="14" x14ac:dyDescent="0.3">
      <c r="A36" s="61" t="s">
        <v>2</v>
      </c>
      <c r="B36" s="62" t="s">
        <v>76</v>
      </c>
      <c r="C36" s="60" t="s">
        <v>76</v>
      </c>
      <c r="D36" s="62" t="s">
        <v>76</v>
      </c>
      <c r="E36" s="63" t="s">
        <v>76</v>
      </c>
      <c r="F36" s="64" t="s">
        <v>76</v>
      </c>
      <c r="G36" s="60"/>
      <c r="H36" s="60"/>
      <c r="I36" s="483" t="str">
        <f t="shared" si="0"/>
        <v>Age</v>
      </c>
      <c r="J36" s="62" t="s">
        <v>76</v>
      </c>
      <c r="K36" s="60" t="s">
        <v>76</v>
      </c>
      <c r="L36" s="62" t="s">
        <v>76</v>
      </c>
      <c r="M36" s="63" t="s">
        <v>76</v>
      </c>
      <c r="N36" s="64" t="s">
        <v>76</v>
      </c>
    </row>
    <row r="37" spans="1:14" ht="14" x14ac:dyDescent="0.3">
      <c r="A37" s="61" t="s">
        <v>1204</v>
      </c>
      <c r="B37" s="62" t="s">
        <v>76</v>
      </c>
      <c r="C37" s="60" t="s">
        <v>76</v>
      </c>
      <c r="D37" s="62" t="s">
        <v>76</v>
      </c>
      <c r="E37" s="63" t="s">
        <v>76</v>
      </c>
      <c r="F37" s="64" t="s">
        <v>76</v>
      </c>
      <c r="G37" s="60"/>
      <c r="H37" s="60"/>
      <c r="I37" s="483" t="str">
        <f t="shared" si="0"/>
        <v>[REF: 35 to 39]</v>
      </c>
      <c r="J37" s="62" t="s">
        <v>76</v>
      </c>
      <c r="K37" s="60" t="s">
        <v>76</v>
      </c>
      <c r="L37" s="62" t="s">
        <v>76</v>
      </c>
      <c r="M37" s="63" t="s">
        <v>76</v>
      </c>
      <c r="N37" s="64" t="s">
        <v>76</v>
      </c>
    </row>
    <row r="38" spans="1:14" ht="14" x14ac:dyDescent="0.3">
      <c r="A38" s="61" t="s">
        <v>1205</v>
      </c>
      <c r="B38" s="62">
        <v>2243</v>
      </c>
      <c r="C38" s="60" t="s">
        <v>1187</v>
      </c>
      <c r="D38" s="62" t="s">
        <v>1206</v>
      </c>
      <c r="E38" s="63">
        <v>2.1</v>
      </c>
      <c r="F38" s="64">
        <v>0.03</v>
      </c>
      <c r="G38" s="60"/>
      <c r="H38" s="60"/>
      <c r="I38" s="483" t="str">
        <f t="shared" si="0"/>
        <v>24 or younger</v>
      </c>
      <c r="J38" s="62">
        <v>1158.0999999999999</v>
      </c>
      <c r="K38" s="60" t="s">
        <v>76</v>
      </c>
      <c r="L38" s="62" t="s">
        <v>1207</v>
      </c>
      <c r="M38" s="63">
        <v>1.5</v>
      </c>
      <c r="N38" s="64">
        <v>0.15</v>
      </c>
    </row>
    <row r="39" spans="1:14" ht="14" x14ac:dyDescent="0.3">
      <c r="A39" s="61" t="s">
        <v>1208</v>
      </c>
      <c r="B39" s="62">
        <v>1640.8</v>
      </c>
      <c r="C39" s="60" t="s">
        <v>1187</v>
      </c>
      <c r="D39" s="62" t="s">
        <v>1209</v>
      </c>
      <c r="E39" s="63">
        <v>2.1</v>
      </c>
      <c r="F39" s="64">
        <v>0.03</v>
      </c>
      <c r="G39" s="60"/>
      <c r="H39" s="60"/>
      <c r="I39" s="483" t="str">
        <f t="shared" si="0"/>
        <v>25 to 29</v>
      </c>
      <c r="J39" s="62">
        <v>154.19999999999999</v>
      </c>
      <c r="K39" s="60" t="s">
        <v>76</v>
      </c>
      <c r="L39" s="62" t="s">
        <v>1210</v>
      </c>
      <c r="M39" s="63">
        <v>0.3</v>
      </c>
      <c r="N39" s="64">
        <v>0.79</v>
      </c>
    </row>
    <row r="40" spans="1:14" ht="14" x14ac:dyDescent="0.3">
      <c r="A40" s="61" t="s">
        <v>1211</v>
      </c>
      <c r="B40" s="62">
        <v>615.6</v>
      </c>
      <c r="C40" s="60" t="s">
        <v>76</v>
      </c>
      <c r="D40" s="62" t="s">
        <v>1212</v>
      </c>
      <c r="E40" s="63">
        <v>0.9</v>
      </c>
      <c r="F40" s="64">
        <v>0.35</v>
      </c>
      <c r="G40" s="60"/>
      <c r="H40" s="60"/>
      <c r="I40" s="483" t="str">
        <f t="shared" si="0"/>
        <v>30 to 34</v>
      </c>
      <c r="J40" s="62">
        <v>-48.6</v>
      </c>
      <c r="K40" s="60" t="s">
        <v>76</v>
      </c>
      <c r="L40" s="62" t="s">
        <v>1213</v>
      </c>
      <c r="M40" s="63">
        <v>-0.1</v>
      </c>
      <c r="N40" s="64">
        <v>0.92</v>
      </c>
    </row>
    <row r="41" spans="1:14" ht="14" x14ac:dyDescent="0.3">
      <c r="A41" s="61" t="s">
        <v>1214</v>
      </c>
      <c r="B41" s="62">
        <v>1436.4</v>
      </c>
      <c r="C41" s="60" t="s">
        <v>1187</v>
      </c>
      <c r="D41" s="62" t="s">
        <v>1215</v>
      </c>
      <c r="E41" s="63">
        <v>2.2999999999999998</v>
      </c>
      <c r="F41" s="64">
        <v>0.02</v>
      </c>
      <c r="G41" s="60"/>
      <c r="H41" s="60"/>
      <c r="I41" s="483" t="str">
        <f t="shared" si="0"/>
        <v>40 to 44</v>
      </c>
      <c r="J41" s="62">
        <v>301.3</v>
      </c>
      <c r="K41" s="60" t="s">
        <v>76</v>
      </c>
      <c r="L41" s="62" t="s">
        <v>1216</v>
      </c>
      <c r="M41" s="63">
        <v>0.6</v>
      </c>
      <c r="N41" s="64">
        <v>0.53</v>
      </c>
    </row>
    <row r="42" spans="1:14" ht="14" x14ac:dyDescent="0.3">
      <c r="A42" s="61" t="s">
        <v>1217</v>
      </c>
      <c r="B42" s="62">
        <v>1293</v>
      </c>
      <c r="C42" s="60" t="s">
        <v>1218</v>
      </c>
      <c r="D42" s="62" t="s">
        <v>1219</v>
      </c>
      <c r="E42" s="63">
        <v>1.9</v>
      </c>
      <c r="F42" s="64">
        <v>0.05</v>
      </c>
      <c r="G42" s="60"/>
      <c r="H42" s="60"/>
      <c r="I42" s="483" t="str">
        <f t="shared" si="0"/>
        <v>45 to 49</v>
      </c>
      <c r="J42" s="62">
        <v>341.9</v>
      </c>
      <c r="K42" s="60" t="s">
        <v>76</v>
      </c>
      <c r="L42" s="62" t="s">
        <v>1220</v>
      </c>
      <c r="M42" s="63">
        <v>0.7</v>
      </c>
      <c r="N42" s="64">
        <v>0.5</v>
      </c>
    </row>
    <row r="43" spans="1:14" ht="14" x14ac:dyDescent="0.3">
      <c r="A43" s="61" t="s">
        <v>1221</v>
      </c>
      <c r="B43" s="62">
        <v>1238.7</v>
      </c>
      <c r="C43" s="60" t="s">
        <v>1218</v>
      </c>
      <c r="D43" s="62" t="s">
        <v>1222</v>
      </c>
      <c r="E43" s="63">
        <v>1.7</v>
      </c>
      <c r="F43" s="64">
        <v>0.08</v>
      </c>
      <c r="G43" s="60"/>
      <c r="H43" s="60"/>
      <c r="I43" s="483" t="str">
        <f t="shared" si="0"/>
        <v>50 to 54</v>
      </c>
      <c r="J43" s="62">
        <v>504.5</v>
      </c>
      <c r="K43" s="60" t="s">
        <v>76</v>
      </c>
      <c r="L43" s="62" t="s">
        <v>1223</v>
      </c>
      <c r="M43" s="63">
        <v>0.9</v>
      </c>
      <c r="N43" s="64">
        <v>0.34</v>
      </c>
    </row>
    <row r="44" spans="1:14" ht="14" x14ac:dyDescent="0.3">
      <c r="A44" s="61" t="s">
        <v>1224</v>
      </c>
      <c r="B44" s="62">
        <v>1148.8</v>
      </c>
      <c r="C44" s="60" t="s">
        <v>76</v>
      </c>
      <c r="D44" s="62" t="s">
        <v>1225</v>
      </c>
      <c r="E44" s="63">
        <v>1.5</v>
      </c>
      <c r="F44" s="64">
        <v>0.12</v>
      </c>
      <c r="G44" s="60"/>
      <c r="H44" s="60"/>
      <c r="I44" s="483" t="str">
        <f t="shared" si="0"/>
        <v>55 to 59</v>
      </c>
      <c r="J44" s="62">
        <v>-341.2</v>
      </c>
      <c r="K44" s="60" t="s">
        <v>76</v>
      </c>
      <c r="L44" s="62" t="s">
        <v>1226</v>
      </c>
      <c r="M44" s="63">
        <v>-0.6</v>
      </c>
      <c r="N44" s="64">
        <v>0.54</v>
      </c>
    </row>
    <row r="45" spans="1:14" ht="14" x14ac:dyDescent="0.3">
      <c r="A45" s="61" t="s">
        <v>1227</v>
      </c>
      <c r="B45" s="62">
        <v>1326.4</v>
      </c>
      <c r="C45" s="60" t="s">
        <v>1218</v>
      </c>
      <c r="D45" s="62" t="s">
        <v>1228</v>
      </c>
      <c r="E45" s="63">
        <v>1.7</v>
      </c>
      <c r="F45" s="64">
        <v>0.08</v>
      </c>
      <c r="G45" s="60"/>
      <c r="H45" s="60"/>
      <c r="I45" s="483" t="str">
        <f t="shared" si="0"/>
        <v>60 to 64</v>
      </c>
      <c r="J45" s="62">
        <v>-323.10000000000002</v>
      </c>
      <c r="K45" s="60" t="s">
        <v>76</v>
      </c>
      <c r="L45" s="62" t="s">
        <v>1229</v>
      </c>
      <c r="M45" s="63">
        <v>-0.6</v>
      </c>
      <c r="N45" s="64">
        <v>0.56999999999999995</v>
      </c>
    </row>
    <row r="46" spans="1:14" ht="14" x14ac:dyDescent="0.3">
      <c r="A46" s="61" t="s">
        <v>1230</v>
      </c>
      <c r="B46" s="62">
        <v>1612.8</v>
      </c>
      <c r="C46" s="60" t="s">
        <v>1187</v>
      </c>
      <c r="D46" s="62" t="s">
        <v>1231</v>
      </c>
      <c r="E46" s="63">
        <v>2.1</v>
      </c>
      <c r="F46" s="64">
        <v>0.04</v>
      </c>
      <c r="G46" s="60"/>
      <c r="H46" s="60"/>
      <c r="I46" s="483" t="str">
        <f t="shared" si="0"/>
        <v>65 to 69</v>
      </c>
      <c r="J46" s="62">
        <v>443.5</v>
      </c>
      <c r="K46" s="60" t="s">
        <v>76</v>
      </c>
      <c r="L46" s="62" t="s">
        <v>1232</v>
      </c>
      <c r="M46" s="63">
        <v>0.8</v>
      </c>
      <c r="N46" s="64">
        <v>0.45</v>
      </c>
    </row>
    <row r="47" spans="1:14" ht="14" x14ac:dyDescent="0.3">
      <c r="A47" s="61" t="s">
        <v>1233</v>
      </c>
      <c r="B47" s="62">
        <v>1920.3</v>
      </c>
      <c r="C47" s="60" t="s">
        <v>1187</v>
      </c>
      <c r="D47" s="62" t="s">
        <v>1234</v>
      </c>
      <c r="E47" s="63">
        <v>2.2999999999999998</v>
      </c>
      <c r="F47" s="64">
        <v>0.02</v>
      </c>
      <c r="G47" s="60"/>
      <c r="H47" s="60"/>
      <c r="I47" s="483" t="str">
        <f t="shared" si="0"/>
        <v>70 to 74</v>
      </c>
      <c r="J47" s="62">
        <v>-64</v>
      </c>
      <c r="K47" s="60" t="s">
        <v>76</v>
      </c>
      <c r="L47" s="62" t="s">
        <v>1235</v>
      </c>
      <c r="M47" s="63">
        <v>-0.1</v>
      </c>
      <c r="N47" s="64">
        <v>0.92</v>
      </c>
    </row>
    <row r="48" spans="1:14" ht="14" x14ac:dyDescent="0.3">
      <c r="A48" s="61" t="s">
        <v>1236</v>
      </c>
      <c r="B48" s="62">
        <v>1116.5</v>
      </c>
      <c r="C48" s="60" t="s">
        <v>76</v>
      </c>
      <c r="D48" s="62" t="s">
        <v>1237</v>
      </c>
      <c r="E48" s="63">
        <v>1.3</v>
      </c>
      <c r="F48" s="64">
        <v>0.2</v>
      </c>
      <c r="G48" s="60"/>
      <c r="H48" s="60"/>
      <c r="I48" s="483" t="str">
        <f t="shared" si="0"/>
        <v>75 to 79</v>
      </c>
      <c r="J48" s="62">
        <v>-322</v>
      </c>
      <c r="K48" s="60" t="s">
        <v>76</v>
      </c>
      <c r="L48" s="62" t="s">
        <v>1238</v>
      </c>
      <c r="M48" s="63">
        <v>-0.5</v>
      </c>
      <c r="N48" s="64">
        <v>0.63</v>
      </c>
    </row>
    <row r="49" spans="1:14" ht="14" x14ac:dyDescent="0.3">
      <c r="A49" s="61" t="s">
        <v>1239</v>
      </c>
      <c r="B49" s="62">
        <v>342.8</v>
      </c>
      <c r="C49" s="60" t="s">
        <v>76</v>
      </c>
      <c r="D49" s="62" t="s">
        <v>1240</v>
      </c>
      <c r="E49" s="63">
        <v>0.4</v>
      </c>
      <c r="F49" s="64">
        <v>0.69</v>
      </c>
      <c r="G49" s="60"/>
      <c r="H49" s="60"/>
      <c r="I49" s="483" t="str">
        <f t="shared" si="0"/>
        <v>80 or older</v>
      </c>
      <c r="J49" s="62">
        <v>-820.7</v>
      </c>
      <c r="K49" s="60" t="s">
        <v>76</v>
      </c>
      <c r="L49" s="62" t="s">
        <v>1241</v>
      </c>
      <c r="M49" s="63">
        <v>-1.3</v>
      </c>
      <c r="N49" s="64">
        <v>0.2</v>
      </c>
    </row>
    <row r="50" spans="1:14" ht="14" x14ac:dyDescent="0.3">
      <c r="A50" s="61"/>
      <c r="B50" s="62"/>
      <c r="C50" s="60"/>
      <c r="D50" s="62"/>
      <c r="E50" s="63"/>
      <c r="F50" s="64"/>
      <c r="G50" s="60"/>
      <c r="H50" s="60"/>
      <c r="I50" s="483"/>
      <c r="J50" s="62"/>
      <c r="K50" s="60"/>
      <c r="L50" s="62"/>
      <c r="M50" s="63"/>
      <c r="N50" s="64"/>
    </row>
    <row r="51" spans="1:14" ht="14" x14ac:dyDescent="0.3">
      <c r="A51" s="61" t="s">
        <v>1242</v>
      </c>
      <c r="B51" s="62" t="s">
        <v>76</v>
      </c>
      <c r="C51" s="60" t="s">
        <v>76</v>
      </c>
      <c r="D51" s="62" t="s">
        <v>76</v>
      </c>
      <c r="E51" s="63" t="s">
        <v>76</v>
      </c>
      <c r="F51" s="64" t="s">
        <v>76</v>
      </c>
      <c r="G51" s="60"/>
      <c r="H51" s="60"/>
      <c r="I51" s="483" t="str">
        <f t="shared" si="0"/>
        <v>[REF: Male]</v>
      </c>
      <c r="J51" s="62" t="s">
        <v>76</v>
      </c>
      <c r="K51" s="60" t="s">
        <v>76</v>
      </c>
      <c r="L51" s="62" t="s">
        <v>76</v>
      </c>
      <c r="M51" s="63" t="s">
        <v>76</v>
      </c>
      <c r="N51" s="64" t="s">
        <v>76</v>
      </c>
    </row>
    <row r="52" spans="1:14" ht="14" x14ac:dyDescent="0.3">
      <c r="A52" s="61" t="s">
        <v>1243</v>
      </c>
      <c r="B52" s="62">
        <v>716.8</v>
      </c>
      <c r="C52" s="60" t="s">
        <v>1187</v>
      </c>
      <c r="D52" s="62" t="s">
        <v>1244</v>
      </c>
      <c r="E52" s="63">
        <v>2.4</v>
      </c>
      <c r="F52" s="64">
        <v>0.02</v>
      </c>
      <c r="G52" s="60"/>
      <c r="H52" s="60"/>
      <c r="I52" s="483" t="str">
        <f t="shared" si="0"/>
        <v>Female</v>
      </c>
      <c r="J52" s="62">
        <v>17.5</v>
      </c>
      <c r="K52" s="60" t="s">
        <v>76</v>
      </c>
      <c r="L52" s="62" t="s">
        <v>1245</v>
      </c>
      <c r="M52" s="63">
        <v>0.1</v>
      </c>
      <c r="N52" s="64">
        <v>0.94</v>
      </c>
    </row>
    <row r="53" spans="1:14" ht="14" x14ac:dyDescent="0.3">
      <c r="A53" s="61"/>
      <c r="B53" s="62"/>
      <c r="C53" s="60"/>
      <c r="D53" s="62"/>
      <c r="E53" s="63"/>
      <c r="F53" s="64"/>
      <c r="G53" s="60"/>
      <c r="H53" s="60"/>
      <c r="I53" s="483"/>
      <c r="J53" s="62"/>
      <c r="K53" s="60"/>
      <c r="L53" s="62"/>
      <c r="M53" s="63"/>
      <c r="N53" s="64"/>
    </row>
    <row r="54" spans="1:14" ht="14" x14ac:dyDescent="0.3">
      <c r="A54" s="61" t="s">
        <v>1246</v>
      </c>
      <c r="B54" s="62" t="s">
        <v>76</v>
      </c>
      <c r="C54" s="60" t="s">
        <v>76</v>
      </c>
      <c r="D54" s="62" t="s">
        <v>76</v>
      </c>
      <c r="E54" s="63" t="s">
        <v>76</v>
      </c>
      <c r="F54" s="64" t="s">
        <v>76</v>
      </c>
      <c r="G54" s="60"/>
      <c r="H54" s="60"/>
      <c r="I54" s="483" t="str">
        <f t="shared" si="0"/>
        <v>[REF: Employed]</v>
      </c>
      <c r="J54" s="62" t="s">
        <v>76</v>
      </c>
      <c r="K54" s="60" t="s">
        <v>76</v>
      </c>
      <c r="L54" s="62" t="s">
        <v>76</v>
      </c>
      <c r="M54" s="63" t="s">
        <v>76</v>
      </c>
      <c r="N54" s="64" t="s">
        <v>76</v>
      </c>
    </row>
    <row r="55" spans="1:14" ht="14" x14ac:dyDescent="0.3">
      <c r="A55" s="61" t="s">
        <v>1247</v>
      </c>
      <c r="B55" s="62">
        <v>-478.8</v>
      </c>
      <c r="C55" s="60" t="s">
        <v>76</v>
      </c>
      <c r="D55" s="62" t="s">
        <v>1248</v>
      </c>
      <c r="E55" s="63">
        <v>-1</v>
      </c>
      <c r="F55" s="64">
        <v>0.32</v>
      </c>
      <c r="G55" s="60"/>
      <c r="H55" s="60"/>
      <c r="I55" s="483" t="str">
        <f t="shared" si="0"/>
        <v>Not employed</v>
      </c>
      <c r="J55" s="62">
        <v>298</v>
      </c>
      <c r="K55" s="60" t="s">
        <v>76</v>
      </c>
      <c r="L55" s="62" t="s">
        <v>1249</v>
      </c>
      <c r="M55" s="63">
        <v>0.8</v>
      </c>
      <c r="N55" s="64">
        <v>0.41</v>
      </c>
    </row>
    <row r="56" spans="1:14" ht="14" x14ac:dyDescent="0.3">
      <c r="A56" s="61"/>
      <c r="B56" s="62"/>
      <c r="C56" s="60"/>
      <c r="D56" s="62"/>
      <c r="E56" s="63"/>
      <c r="F56" s="64"/>
      <c r="G56" s="60"/>
      <c r="H56" s="60"/>
      <c r="I56" s="483"/>
      <c r="J56" s="62"/>
      <c r="K56" s="60"/>
      <c r="L56" s="62"/>
      <c r="M56" s="63"/>
      <c r="N56" s="64"/>
    </row>
    <row r="57" spans="1:14" ht="14" x14ac:dyDescent="0.3">
      <c r="A57" s="61" t="s">
        <v>1250</v>
      </c>
      <c r="B57" s="62" t="s">
        <v>76</v>
      </c>
      <c r="C57" s="60" t="s">
        <v>76</v>
      </c>
      <c r="D57" s="62" t="s">
        <v>76</v>
      </c>
      <c r="E57" s="63" t="s">
        <v>76</v>
      </c>
      <c r="F57" s="64" t="s">
        <v>76</v>
      </c>
      <c r="G57" s="60"/>
      <c r="H57" s="60"/>
      <c r="I57" s="483" t="str">
        <f t="shared" si="0"/>
        <v>Geography</v>
      </c>
      <c r="J57" s="62" t="s">
        <v>76</v>
      </c>
      <c r="K57" s="60" t="s">
        <v>76</v>
      </c>
      <c r="L57" s="62" t="s">
        <v>76</v>
      </c>
      <c r="M57" s="63" t="s">
        <v>76</v>
      </c>
      <c r="N57" s="64" t="s">
        <v>76</v>
      </c>
    </row>
    <row r="58" spans="1:14" ht="14" x14ac:dyDescent="0.3">
      <c r="A58" s="61" t="s">
        <v>1251</v>
      </c>
      <c r="B58" s="62"/>
      <c r="C58" s="60"/>
      <c r="D58" s="62"/>
      <c r="E58" s="63"/>
      <c r="F58" s="64"/>
      <c r="G58" s="60"/>
      <c r="H58" s="60"/>
      <c r="I58" s="483" t="str">
        <f t="shared" si="0"/>
        <v>[REF: Sydney]</v>
      </c>
      <c r="J58" s="62"/>
      <c r="K58" s="60"/>
      <c r="L58" s="62"/>
      <c r="M58" s="63"/>
      <c r="N58" s="64"/>
    </row>
    <row r="59" spans="1:14" ht="14" x14ac:dyDescent="0.3">
      <c r="A59" s="61" t="s">
        <v>1252</v>
      </c>
      <c r="B59" s="62">
        <v>846.3</v>
      </c>
      <c r="C59" s="60" t="s">
        <v>76</v>
      </c>
      <c r="D59" s="62" t="s">
        <v>1253</v>
      </c>
      <c r="E59" s="63">
        <v>1.2</v>
      </c>
      <c r="F59" s="64">
        <v>0.23</v>
      </c>
      <c r="G59" s="60"/>
      <c r="H59" s="60"/>
      <c r="I59" s="483" t="str">
        <f t="shared" si="0"/>
        <v>NSW_balance</v>
      </c>
      <c r="J59" s="62">
        <v>246.4</v>
      </c>
      <c r="K59" s="60" t="s">
        <v>76</v>
      </c>
      <c r="L59" s="62" t="s">
        <v>1254</v>
      </c>
      <c r="M59" s="63">
        <v>0.5</v>
      </c>
      <c r="N59" s="64">
        <v>0.64</v>
      </c>
    </row>
    <row r="60" spans="1:14" ht="14" x14ac:dyDescent="0.3">
      <c r="A60" s="61" t="s">
        <v>232</v>
      </c>
      <c r="B60" s="62">
        <v>807</v>
      </c>
      <c r="C60" s="60" t="s">
        <v>1218</v>
      </c>
      <c r="D60" s="62" t="s">
        <v>1255</v>
      </c>
      <c r="E60" s="63">
        <v>1.8</v>
      </c>
      <c r="F60" s="64">
        <v>7.0000000000000007E-2</v>
      </c>
      <c r="G60" s="60"/>
      <c r="H60" s="60"/>
      <c r="I60" s="483" t="str">
        <f t="shared" si="0"/>
        <v>Melbourne</v>
      </c>
      <c r="J60" s="62">
        <v>-22.4</v>
      </c>
      <c r="K60" s="60" t="s">
        <v>76</v>
      </c>
      <c r="L60" s="62" t="s">
        <v>1256</v>
      </c>
      <c r="M60" s="63">
        <v>-0.1</v>
      </c>
      <c r="N60" s="64">
        <v>0.95</v>
      </c>
    </row>
    <row r="61" spans="1:14" ht="14" x14ac:dyDescent="0.3">
      <c r="A61" s="61" t="s">
        <v>1257</v>
      </c>
      <c r="B61" s="62">
        <v>2376.1999999999998</v>
      </c>
      <c r="C61" s="60" t="s">
        <v>1167</v>
      </c>
      <c r="D61" s="62" t="s">
        <v>1258</v>
      </c>
      <c r="E61" s="63">
        <v>3.1</v>
      </c>
      <c r="F61" s="64">
        <v>0</v>
      </c>
      <c r="G61" s="60"/>
      <c r="H61" s="60"/>
      <c r="I61" s="483" t="str">
        <f t="shared" si="0"/>
        <v>VIC_balance</v>
      </c>
      <c r="J61" s="62">
        <v>187.8</v>
      </c>
      <c r="K61" s="60" t="s">
        <v>76</v>
      </c>
      <c r="L61" s="62" t="s">
        <v>1259</v>
      </c>
      <c r="M61" s="63">
        <v>0.3</v>
      </c>
      <c r="N61" s="64">
        <v>0.74</v>
      </c>
    </row>
    <row r="62" spans="1:14" ht="14" x14ac:dyDescent="0.3">
      <c r="A62" s="61" t="s">
        <v>230</v>
      </c>
      <c r="B62" s="62">
        <v>-509.7</v>
      </c>
      <c r="C62" s="60" t="s">
        <v>76</v>
      </c>
      <c r="D62" s="62" t="s">
        <v>1260</v>
      </c>
      <c r="E62" s="63">
        <v>-0.9</v>
      </c>
      <c r="F62" s="64">
        <v>0.35</v>
      </c>
      <c r="G62" s="60"/>
      <c r="H62" s="60"/>
      <c r="I62" s="483" t="str">
        <f t="shared" si="0"/>
        <v>Brisbane</v>
      </c>
      <c r="J62" s="62">
        <v>-105.2</v>
      </c>
      <c r="K62" s="60" t="s">
        <v>76</v>
      </c>
      <c r="L62" s="62" t="s">
        <v>1261</v>
      </c>
      <c r="M62" s="63">
        <v>-0.3</v>
      </c>
      <c r="N62" s="64">
        <v>0.8</v>
      </c>
    </row>
    <row r="63" spans="1:14" ht="14" x14ac:dyDescent="0.3">
      <c r="A63" s="61" t="s">
        <v>1262</v>
      </c>
      <c r="B63" s="62">
        <v>1533.4</v>
      </c>
      <c r="C63" s="60" t="s">
        <v>1187</v>
      </c>
      <c r="D63" s="62" t="s">
        <v>1263</v>
      </c>
      <c r="E63" s="63">
        <v>2.1</v>
      </c>
      <c r="F63" s="64">
        <v>0.03</v>
      </c>
      <c r="G63" s="60"/>
      <c r="H63" s="60"/>
      <c r="I63" s="483" t="str">
        <f t="shared" si="0"/>
        <v>QLD_balance</v>
      </c>
      <c r="J63" s="62">
        <v>-53.6</v>
      </c>
      <c r="K63" s="60" t="s">
        <v>76</v>
      </c>
      <c r="L63" s="62" t="s">
        <v>1264</v>
      </c>
      <c r="M63" s="63">
        <v>-0.1</v>
      </c>
      <c r="N63" s="64">
        <v>0.92</v>
      </c>
    </row>
    <row r="64" spans="1:14" ht="14" x14ac:dyDescent="0.3">
      <c r="A64" s="61" t="s">
        <v>233</v>
      </c>
      <c r="B64" s="62">
        <v>925.6</v>
      </c>
      <c r="C64" s="60" t="s">
        <v>1218</v>
      </c>
      <c r="D64" s="62" t="s">
        <v>1265</v>
      </c>
      <c r="E64" s="63">
        <v>1.7</v>
      </c>
      <c r="F64" s="64">
        <v>0.09</v>
      </c>
      <c r="G64" s="60"/>
      <c r="H64" s="60"/>
      <c r="I64" s="483" t="str">
        <f t="shared" si="0"/>
        <v>Adelaide</v>
      </c>
      <c r="J64" s="62">
        <v>559.1</v>
      </c>
      <c r="K64" s="60" t="s">
        <v>76</v>
      </c>
      <c r="L64" s="62" t="s">
        <v>1266</v>
      </c>
      <c r="M64" s="63">
        <v>1.4</v>
      </c>
      <c r="N64" s="64">
        <v>0.17</v>
      </c>
    </row>
    <row r="65" spans="1:14" ht="14" x14ac:dyDescent="0.3">
      <c r="A65" s="61" t="s">
        <v>1267</v>
      </c>
      <c r="B65" s="62">
        <v>-517.20000000000005</v>
      </c>
      <c r="C65" s="60" t="s">
        <v>76</v>
      </c>
      <c r="D65" s="62" t="s">
        <v>1268</v>
      </c>
      <c r="E65" s="63">
        <v>-0.6</v>
      </c>
      <c r="F65" s="64">
        <v>0.56999999999999995</v>
      </c>
      <c r="G65" s="60"/>
      <c r="H65" s="60"/>
      <c r="I65" s="483" t="str">
        <f t="shared" si="0"/>
        <v>SA_balance</v>
      </c>
      <c r="J65" s="62">
        <v>-2.5</v>
      </c>
      <c r="K65" s="60" t="s">
        <v>76</v>
      </c>
      <c r="L65" s="62" t="s">
        <v>1269</v>
      </c>
      <c r="M65" s="63">
        <v>0</v>
      </c>
      <c r="N65" s="64">
        <v>1</v>
      </c>
    </row>
    <row r="66" spans="1:14" ht="14" x14ac:dyDescent="0.3">
      <c r="A66" s="61" t="s">
        <v>234</v>
      </c>
      <c r="B66" s="62">
        <v>-993.5</v>
      </c>
      <c r="C66" s="60" t="s">
        <v>1218</v>
      </c>
      <c r="D66" s="62" t="s">
        <v>1270</v>
      </c>
      <c r="E66" s="63">
        <v>-1.8</v>
      </c>
      <c r="F66" s="64">
        <v>7.0000000000000007E-2</v>
      </c>
      <c r="G66" s="60"/>
      <c r="H66" s="60"/>
      <c r="I66" s="483" t="str">
        <f t="shared" si="0"/>
        <v>Perth</v>
      </c>
      <c r="J66" s="62">
        <v>-437.7</v>
      </c>
      <c r="K66" s="60" t="s">
        <v>76</v>
      </c>
      <c r="L66" s="62" t="s">
        <v>1271</v>
      </c>
      <c r="M66" s="63">
        <v>-1.1000000000000001</v>
      </c>
      <c r="N66" s="64">
        <v>0.28000000000000003</v>
      </c>
    </row>
    <row r="67" spans="1:14" ht="14" x14ac:dyDescent="0.3">
      <c r="A67" s="61" t="s">
        <v>1272</v>
      </c>
      <c r="B67" s="62">
        <v>796.5</v>
      </c>
      <c r="C67" s="60" t="s">
        <v>76</v>
      </c>
      <c r="D67" s="62" t="s">
        <v>1273</v>
      </c>
      <c r="E67" s="63">
        <v>0.8</v>
      </c>
      <c r="F67" s="64">
        <v>0.4</v>
      </c>
      <c r="G67" s="60"/>
      <c r="H67" s="60"/>
      <c r="I67" s="483" t="str">
        <f t="shared" si="0"/>
        <v>WA_balance</v>
      </c>
      <c r="J67" s="62">
        <v>451.5</v>
      </c>
      <c r="K67" s="60" t="s">
        <v>76</v>
      </c>
      <c r="L67" s="62" t="s">
        <v>1274</v>
      </c>
      <c r="M67" s="63">
        <v>0.6</v>
      </c>
      <c r="N67" s="64">
        <v>0.53</v>
      </c>
    </row>
    <row r="68" spans="1:14" ht="14" x14ac:dyDescent="0.3">
      <c r="A68" s="61" t="s">
        <v>235</v>
      </c>
      <c r="B68" s="62">
        <v>751.7</v>
      </c>
      <c r="C68" s="60" t="s">
        <v>76</v>
      </c>
      <c r="D68" s="62" t="s">
        <v>1275</v>
      </c>
      <c r="E68" s="63">
        <v>1.2</v>
      </c>
      <c r="F68" s="64">
        <v>0.25</v>
      </c>
      <c r="G68" s="60"/>
      <c r="H68" s="60"/>
      <c r="I68" s="483" t="str">
        <f t="shared" si="0"/>
        <v>Hobart</v>
      </c>
      <c r="J68" s="62">
        <v>1239.0999999999999</v>
      </c>
      <c r="K68" s="60" t="s">
        <v>1187</v>
      </c>
      <c r="L68" s="62" t="s">
        <v>1276</v>
      </c>
      <c r="M68" s="63">
        <v>2.5</v>
      </c>
      <c r="N68" s="64">
        <v>0.01</v>
      </c>
    </row>
    <row r="69" spans="1:14" ht="14" x14ac:dyDescent="0.3">
      <c r="A69" s="61" t="s">
        <v>1277</v>
      </c>
      <c r="B69" s="62">
        <v>925.8</v>
      </c>
      <c r="C69" s="60" t="s">
        <v>76</v>
      </c>
      <c r="D69" s="62" t="s">
        <v>1278</v>
      </c>
      <c r="E69" s="63">
        <v>0.9</v>
      </c>
      <c r="F69" s="64">
        <v>0.35</v>
      </c>
      <c r="G69" s="60"/>
      <c r="H69" s="60"/>
      <c r="I69" s="483" t="str">
        <f t="shared" si="0"/>
        <v>TAS_balance</v>
      </c>
      <c r="J69" s="62">
        <v>708.8</v>
      </c>
      <c r="K69" s="60" t="s">
        <v>76</v>
      </c>
      <c r="L69" s="62" t="s">
        <v>1279</v>
      </c>
      <c r="M69" s="63">
        <v>1</v>
      </c>
      <c r="N69" s="64">
        <v>0.34</v>
      </c>
    </row>
    <row r="70" spans="1:14" ht="14" x14ac:dyDescent="0.3">
      <c r="A70" s="61" t="s">
        <v>1280</v>
      </c>
      <c r="B70" s="62">
        <v>565.70000000000005</v>
      </c>
      <c r="C70" s="60" t="s">
        <v>76</v>
      </c>
      <c r="D70" s="62" t="s">
        <v>1281</v>
      </c>
      <c r="E70" s="63">
        <v>0.9</v>
      </c>
      <c r="F70" s="64">
        <v>0.37</v>
      </c>
      <c r="G70" s="60"/>
      <c r="H70" s="60"/>
      <c r="I70" s="483" t="str">
        <f t="shared" si="0"/>
        <v>ACT_NT</v>
      </c>
      <c r="J70" s="62">
        <v>1036.0999999999999</v>
      </c>
      <c r="K70" s="60" t="s">
        <v>1187</v>
      </c>
      <c r="L70" s="62" t="s">
        <v>1282</v>
      </c>
      <c r="M70" s="63">
        <v>2.2000000000000002</v>
      </c>
      <c r="N70" s="64">
        <v>0.03</v>
      </c>
    </row>
    <row r="71" spans="1:14" ht="14" x14ac:dyDescent="0.3">
      <c r="A71" s="61"/>
      <c r="B71" s="62"/>
      <c r="C71" s="60"/>
      <c r="D71" s="62"/>
      <c r="E71" s="63"/>
      <c r="F71" s="64"/>
      <c r="G71" s="60"/>
      <c r="H71" s="60"/>
      <c r="I71" s="483"/>
      <c r="J71" s="62"/>
      <c r="K71" s="60"/>
      <c r="L71" s="62"/>
      <c r="M71" s="63"/>
      <c r="N71" s="64"/>
    </row>
    <row r="72" spans="1:14" ht="14" x14ac:dyDescent="0.3">
      <c r="A72" s="61" t="s">
        <v>1283</v>
      </c>
      <c r="B72" s="62"/>
      <c r="C72" s="60"/>
      <c r="D72" s="62"/>
      <c r="E72" s="63"/>
      <c r="F72" s="64"/>
      <c r="G72" s="60"/>
      <c r="H72" s="60"/>
      <c r="I72" s="483" t="str">
        <f t="shared" si="0"/>
        <v>Housing Tenure Variables</v>
      </c>
      <c r="J72" s="62"/>
      <c r="K72" s="60"/>
      <c r="L72" s="62"/>
      <c r="M72" s="63"/>
      <c r="N72" s="64"/>
    </row>
    <row r="73" spans="1:14" ht="14" x14ac:dyDescent="0.3">
      <c r="A73" s="61" t="s">
        <v>1284</v>
      </c>
      <c r="B73" s="62"/>
      <c r="C73" s="60"/>
      <c r="D73" s="62"/>
      <c r="E73" s="63"/>
      <c r="F73" s="64"/>
      <c r="G73" s="60"/>
      <c r="H73" s="60"/>
      <c r="I73" s="483" t="str">
        <f t="shared" si="0"/>
        <v>[REF: 2 bedrooms]</v>
      </c>
      <c r="J73" s="62"/>
      <c r="K73" s="60"/>
      <c r="L73" s="62"/>
      <c r="M73" s="63"/>
      <c r="N73" s="64"/>
    </row>
    <row r="74" spans="1:14" ht="14" x14ac:dyDescent="0.3">
      <c r="A74" s="61" t="s">
        <v>1285</v>
      </c>
      <c r="B74" s="62">
        <v>134.9</v>
      </c>
      <c r="C74" s="60" t="s">
        <v>76</v>
      </c>
      <c r="D74" s="62" t="s">
        <v>1286</v>
      </c>
      <c r="E74" s="63">
        <v>0.2</v>
      </c>
      <c r="F74" s="64">
        <v>0.84</v>
      </c>
      <c r="G74" s="60"/>
      <c r="H74" s="60"/>
      <c r="I74" s="483" t="str">
        <f t="shared" si="0"/>
        <v>1 or less</v>
      </c>
      <c r="J74" s="62">
        <v>247.5</v>
      </c>
      <c r="K74" s="60" t="s">
        <v>76</v>
      </c>
      <c r="L74" s="62" t="s">
        <v>1287</v>
      </c>
      <c r="M74" s="63">
        <v>0.5</v>
      </c>
      <c r="N74" s="64">
        <v>0.62</v>
      </c>
    </row>
    <row r="75" spans="1:14" ht="14" x14ac:dyDescent="0.3">
      <c r="A75" s="61">
        <v>3</v>
      </c>
      <c r="B75" s="62">
        <v>1251.2</v>
      </c>
      <c r="C75" s="60" t="s">
        <v>1167</v>
      </c>
      <c r="D75" s="62" t="s">
        <v>1288</v>
      </c>
      <c r="E75" s="63">
        <v>3.3</v>
      </c>
      <c r="F75" s="64">
        <v>0</v>
      </c>
      <c r="G75" s="60"/>
      <c r="H75" s="60"/>
      <c r="I75" s="483">
        <f t="shared" si="0"/>
        <v>3</v>
      </c>
      <c r="J75" s="62">
        <v>-338.7</v>
      </c>
      <c r="K75" s="60" t="s">
        <v>76</v>
      </c>
      <c r="L75" s="62" t="s">
        <v>1289</v>
      </c>
      <c r="M75" s="63">
        <v>-1.2</v>
      </c>
      <c r="N75" s="64">
        <v>0.24</v>
      </c>
    </row>
    <row r="76" spans="1:14" ht="14" x14ac:dyDescent="0.3">
      <c r="A76" s="61">
        <v>4</v>
      </c>
      <c r="B76" s="62">
        <v>2831.7</v>
      </c>
      <c r="C76" s="60" t="s">
        <v>1167</v>
      </c>
      <c r="D76" s="62" t="s">
        <v>1290</v>
      </c>
      <c r="E76" s="63">
        <v>6</v>
      </c>
      <c r="F76" s="64">
        <v>0</v>
      </c>
      <c r="G76" s="60"/>
      <c r="H76" s="60"/>
      <c r="I76" s="483">
        <f t="shared" si="0"/>
        <v>4</v>
      </c>
      <c r="J76" s="62">
        <v>-313.39999999999998</v>
      </c>
      <c r="K76" s="60" t="s">
        <v>76</v>
      </c>
      <c r="L76" s="62" t="s">
        <v>1291</v>
      </c>
      <c r="M76" s="63">
        <v>-0.9</v>
      </c>
      <c r="N76" s="64">
        <v>0.38</v>
      </c>
    </row>
    <row r="77" spans="1:14" ht="14" x14ac:dyDescent="0.3">
      <c r="A77" s="61" t="s">
        <v>1292</v>
      </c>
      <c r="B77" s="62">
        <v>2157.8000000000002</v>
      </c>
      <c r="C77" s="60" t="s">
        <v>1167</v>
      </c>
      <c r="D77" s="62" t="s">
        <v>1293</v>
      </c>
      <c r="E77" s="63">
        <v>2.7</v>
      </c>
      <c r="F77" s="64">
        <v>0.01</v>
      </c>
      <c r="G77" s="60"/>
      <c r="H77" s="60"/>
      <c r="I77" s="483" t="str">
        <f t="shared" si="0"/>
        <v>5 or more</v>
      </c>
      <c r="J77" s="62">
        <v>-245.1</v>
      </c>
      <c r="K77" s="60" t="s">
        <v>76</v>
      </c>
      <c r="L77" s="62" t="s">
        <v>1294</v>
      </c>
      <c r="M77" s="63">
        <v>-0.4</v>
      </c>
      <c r="N77" s="64">
        <v>0.69</v>
      </c>
    </row>
    <row r="78" spans="1:14" ht="14" x14ac:dyDescent="0.3">
      <c r="A78" s="61"/>
      <c r="B78" s="62"/>
      <c r="C78" s="60"/>
      <c r="D78" s="62"/>
      <c r="E78" s="63"/>
      <c r="F78" s="64"/>
      <c r="G78" s="60"/>
      <c r="H78" s="60"/>
      <c r="I78" s="483"/>
      <c r="J78" s="62"/>
      <c r="K78" s="60"/>
      <c r="L78" s="62"/>
      <c r="M78" s="63"/>
      <c r="N78" s="64"/>
    </row>
    <row r="79" spans="1:14" ht="14" x14ac:dyDescent="0.3">
      <c r="A79" s="61" t="s">
        <v>1295</v>
      </c>
      <c r="B79" s="62"/>
      <c r="C79" s="60"/>
      <c r="D79" s="62"/>
      <c r="E79" s="63"/>
      <c r="F79" s="64"/>
      <c r="G79" s="60"/>
      <c r="H79" s="60"/>
      <c r="I79" s="483" t="str">
        <f t="shared" si="0"/>
        <v>[REF: Owner with a mortgage]</v>
      </c>
      <c r="J79" s="62"/>
      <c r="K79" s="60"/>
      <c r="L79" s="62"/>
      <c r="M79" s="63"/>
      <c r="N79" s="64"/>
    </row>
    <row r="80" spans="1:14" ht="14" x14ac:dyDescent="0.3">
      <c r="A80" s="61" t="s">
        <v>1296</v>
      </c>
      <c r="B80" s="62">
        <v>-1441.4</v>
      </c>
      <c r="C80" s="60" t="s">
        <v>1167</v>
      </c>
      <c r="D80" s="62" t="s">
        <v>1297</v>
      </c>
      <c r="E80" s="63">
        <v>-3.3</v>
      </c>
      <c r="F80" s="64">
        <v>0</v>
      </c>
      <c r="G80" s="60"/>
      <c r="H80" s="60"/>
      <c r="I80" s="483" t="str">
        <f t="shared" si="0"/>
        <v>Owner without mortgage</v>
      </c>
      <c r="J80" s="62">
        <v>-818.5</v>
      </c>
      <c r="K80" s="60" t="s">
        <v>1187</v>
      </c>
      <c r="L80" s="62" t="s">
        <v>1298</v>
      </c>
      <c r="M80" s="63">
        <v>-2.5</v>
      </c>
      <c r="N80" s="64">
        <v>0.01</v>
      </c>
    </row>
    <row r="81" spans="1:14" ht="14" x14ac:dyDescent="0.3">
      <c r="A81" s="61" t="s">
        <v>1299</v>
      </c>
      <c r="B81" s="62">
        <v>-3463.9</v>
      </c>
      <c r="C81" s="60" t="s">
        <v>1167</v>
      </c>
      <c r="D81" s="62" t="s">
        <v>1300</v>
      </c>
      <c r="E81" s="63">
        <v>-7</v>
      </c>
      <c r="F81" s="64">
        <v>0</v>
      </c>
      <c r="G81" s="60"/>
      <c r="H81" s="60"/>
      <c r="I81" s="483" t="str">
        <f t="shared" si="0"/>
        <v>Renter</v>
      </c>
      <c r="J81" s="62">
        <v>-99</v>
      </c>
      <c r="K81" s="60" t="s">
        <v>76</v>
      </c>
      <c r="L81" s="62" t="s">
        <v>1301</v>
      </c>
      <c r="M81" s="63">
        <v>-0.3</v>
      </c>
      <c r="N81" s="64">
        <v>0.79</v>
      </c>
    </row>
    <row r="82" spans="1:14" ht="14" x14ac:dyDescent="0.3">
      <c r="A82" s="61"/>
      <c r="B82" s="62"/>
      <c r="C82" s="60"/>
      <c r="D82" s="62"/>
      <c r="E82" s="63"/>
      <c r="F82" s="64"/>
      <c r="G82" s="60"/>
      <c r="H82" s="60"/>
      <c r="I82" s="483"/>
      <c r="J82" s="62"/>
      <c r="K82" s="60"/>
      <c r="L82" s="62"/>
      <c r="M82" s="63"/>
      <c r="N82" s="64"/>
    </row>
    <row r="83" spans="1:14" ht="14" x14ac:dyDescent="0.3">
      <c r="A83" s="61" t="s">
        <v>1302</v>
      </c>
      <c r="B83" s="62" t="s">
        <v>76</v>
      </c>
      <c r="C83" s="60" t="s">
        <v>76</v>
      </c>
      <c r="D83" s="62" t="s">
        <v>76</v>
      </c>
      <c r="E83" s="63" t="s">
        <v>76</v>
      </c>
      <c r="F83" s="64" t="s">
        <v>76</v>
      </c>
      <c r="G83" s="60"/>
      <c r="H83" s="60"/>
      <c r="I83" s="483" t="str">
        <f t="shared" si="0"/>
        <v>Total Gross Household Income from All Sources</v>
      </c>
      <c r="J83" s="62" t="s">
        <v>76</v>
      </c>
      <c r="K83" s="60" t="s">
        <v>76</v>
      </c>
      <c r="L83" s="62" t="s">
        <v>76</v>
      </c>
      <c r="M83" s="63" t="s">
        <v>76</v>
      </c>
      <c r="N83" s="64" t="s">
        <v>76</v>
      </c>
    </row>
    <row r="84" spans="1:14" ht="14" x14ac:dyDescent="0.3">
      <c r="A84" s="61" t="s">
        <v>1303</v>
      </c>
      <c r="B84" s="62"/>
      <c r="C84" s="60"/>
      <c r="D84" s="62"/>
      <c r="E84" s="63"/>
      <c r="F84" s="64"/>
      <c r="G84" s="60"/>
      <c r="H84" s="60"/>
      <c r="I84" s="483" t="str">
        <f t="shared" ref="I84:I122" si="1">A84</f>
        <v>[Income levels measured in 2015 dollars]</v>
      </c>
      <c r="J84" s="62"/>
      <c r="K84" s="60"/>
      <c r="L84" s="62"/>
      <c r="M84" s="63"/>
      <c r="N84" s="64"/>
    </row>
    <row r="85" spans="1:14" ht="14" x14ac:dyDescent="0.3">
      <c r="A85" s="61" t="s">
        <v>1304</v>
      </c>
      <c r="B85" s="62"/>
      <c r="C85" s="60"/>
      <c r="D85" s="62"/>
      <c r="E85" s="63"/>
      <c r="F85" s="64"/>
      <c r="G85" s="60"/>
      <c r="H85" s="60"/>
      <c r="I85" s="483" t="str">
        <f t="shared" si="1"/>
        <v>[REF: Between $80,000 and $100,000]</v>
      </c>
      <c r="J85" s="62"/>
      <c r="K85" s="60"/>
      <c r="L85" s="62"/>
      <c r="M85" s="63"/>
      <c r="N85" s="64"/>
    </row>
    <row r="86" spans="1:14" ht="14" x14ac:dyDescent="0.3">
      <c r="A86" s="61" t="s">
        <v>1094</v>
      </c>
      <c r="B86" s="62">
        <v>-6210.9</v>
      </c>
      <c r="C86" s="60" t="s">
        <v>1167</v>
      </c>
      <c r="D86" s="62" t="s">
        <v>1305</v>
      </c>
      <c r="E86" s="63">
        <v>-6.4</v>
      </c>
      <c r="F86" s="64">
        <v>0</v>
      </c>
      <c r="G86" s="60"/>
      <c r="H86" s="60"/>
      <c r="I86" s="483" t="str">
        <f t="shared" si="1"/>
        <v>$20,000 or less</v>
      </c>
      <c r="J86" s="62">
        <v>-4673.1000000000004</v>
      </c>
      <c r="K86" s="60" t="s">
        <v>1167</v>
      </c>
      <c r="L86" s="62" t="s">
        <v>1306</v>
      </c>
      <c r="M86" s="63">
        <v>-6.4</v>
      </c>
      <c r="N86" s="64">
        <v>0</v>
      </c>
    </row>
    <row r="87" spans="1:14" ht="14" x14ac:dyDescent="0.3">
      <c r="A87" s="61" t="s">
        <v>1095</v>
      </c>
      <c r="B87" s="62">
        <v>-5842.5</v>
      </c>
      <c r="C87" s="60" t="s">
        <v>1167</v>
      </c>
      <c r="D87" s="62" t="s">
        <v>1307</v>
      </c>
      <c r="E87" s="63">
        <v>-8.1</v>
      </c>
      <c r="F87" s="64">
        <v>0</v>
      </c>
      <c r="G87" s="60"/>
      <c r="H87" s="60"/>
      <c r="I87" s="483" t="str">
        <f t="shared" si="1"/>
        <v>$20,000 to $30,000</v>
      </c>
      <c r="J87" s="62">
        <v>-4300.1000000000004</v>
      </c>
      <c r="K87" s="60" t="s">
        <v>1167</v>
      </c>
      <c r="L87" s="62" t="s">
        <v>1308</v>
      </c>
      <c r="M87" s="63">
        <v>-8</v>
      </c>
      <c r="N87" s="64">
        <v>0</v>
      </c>
    </row>
    <row r="88" spans="1:14" ht="14" x14ac:dyDescent="0.3">
      <c r="A88" s="61" t="s">
        <v>1096</v>
      </c>
      <c r="B88" s="62">
        <v>-5745.6</v>
      </c>
      <c r="C88" s="60" t="s">
        <v>1167</v>
      </c>
      <c r="D88" s="62" t="s">
        <v>1309</v>
      </c>
      <c r="E88" s="63">
        <v>-8.6</v>
      </c>
      <c r="F88" s="64">
        <v>0</v>
      </c>
      <c r="G88" s="60"/>
      <c r="H88" s="60"/>
      <c r="I88" s="483" t="str">
        <f t="shared" si="1"/>
        <v>$30,000 to $40,000</v>
      </c>
      <c r="J88" s="62">
        <v>-3658.2</v>
      </c>
      <c r="K88" s="60" t="s">
        <v>1167</v>
      </c>
      <c r="L88" s="62" t="s">
        <v>1310</v>
      </c>
      <c r="M88" s="63">
        <v>-7.3</v>
      </c>
      <c r="N88" s="64">
        <v>0</v>
      </c>
    </row>
    <row r="89" spans="1:14" ht="14" x14ac:dyDescent="0.3">
      <c r="A89" s="61" t="s">
        <v>1097</v>
      </c>
      <c r="B89" s="62">
        <v>-4999.8</v>
      </c>
      <c r="C89" s="60" t="s">
        <v>1167</v>
      </c>
      <c r="D89" s="62" t="s">
        <v>1311</v>
      </c>
      <c r="E89" s="63">
        <v>-7.4</v>
      </c>
      <c r="F89" s="64">
        <v>0</v>
      </c>
      <c r="G89" s="60"/>
      <c r="H89" s="60"/>
      <c r="I89" s="483" t="str">
        <f t="shared" si="1"/>
        <v>$40,000 to $50,000</v>
      </c>
      <c r="J89" s="62">
        <v>-3308.7</v>
      </c>
      <c r="K89" s="60" t="s">
        <v>1167</v>
      </c>
      <c r="L89" s="62" t="s">
        <v>1312</v>
      </c>
      <c r="M89" s="63">
        <v>-6.5</v>
      </c>
      <c r="N89" s="64">
        <v>0</v>
      </c>
    </row>
    <row r="90" spans="1:14" ht="14" x14ac:dyDescent="0.3">
      <c r="A90" s="61" t="s">
        <v>1098</v>
      </c>
      <c r="B90" s="62">
        <v>-3983.9</v>
      </c>
      <c r="C90" s="60" t="s">
        <v>1167</v>
      </c>
      <c r="D90" s="62" t="s">
        <v>1313</v>
      </c>
      <c r="E90" s="63">
        <v>-5.8</v>
      </c>
      <c r="F90" s="64">
        <v>0</v>
      </c>
      <c r="G90" s="60"/>
      <c r="H90" s="60"/>
      <c r="I90" s="483" t="str">
        <f t="shared" si="1"/>
        <v>$50,000 to $60,000</v>
      </c>
      <c r="J90" s="62">
        <v>-2358.4</v>
      </c>
      <c r="K90" s="60" t="s">
        <v>1167</v>
      </c>
      <c r="L90" s="62" t="s">
        <v>1314</v>
      </c>
      <c r="M90" s="63">
        <v>-4.5</v>
      </c>
      <c r="N90" s="64">
        <v>0</v>
      </c>
    </row>
    <row r="91" spans="1:14" ht="14" x14ac:dyDescent="0.3">
      <c r="A91" s="61" t="s">
        <v>1099</v>
      </c>
      <c r="B91" s="62">
        <v>-2283.1</v>
      </c>
      <c r="C91" s="60" t="s">
        <v>1167</v>
      </c>
      <c r="D91" s="62" t="s">
        <v>1315</v>
      </c>
      <c r="E91" s="63">
        <v>-3.7</v>
      </c>
      <c r="F91" s="64">
        <v>0</v>
      </c>
      <c r="G91" s="60"/>
      <c r="H91" s="60"/>
      <c r="I91" s="483" t="str">
        <f t="shared" si="1"/>
        <v>$60,000 to $80,000</v>
      </c>
      <c r="J91" s="62">
        <v>-1540.4</v>
      </c>
      <c r="K91" s="60" t="s">
        <v>1167</v>
      </c>
      <c r="L91" s="62" t="s">
        <v>1316</v>
      </c>
      <c r="M91" s="63">
        <v>-3.4</v>
      </c>
      <c r="N91" s="64">
        <v>0</v>
      </c>
    </row>
    <row r="92" spans="1:14" ht="14" x14ac:dyDescent="0.3">
      <c r="A92" s="61" t="s">
        <v>1101</v>
      </c>
      <c r="B92" s="62">
        <v>1433.1</v>
      </c>
      <c r="C92" s="60" t="s">
        <v>1187</v>
      </c>
      <c r="D92" s="62" t="s">
        <v>1317</v>
      </c>
      <c r="E92" s="63">
        <v>2.1</v>
      </c>
      <c r="F92" s="64">
        <v>0.03</v>
      </c>
      <c r="G92" s="60"/>
      <c r="H92" s="60"/>
      <c r="I92" s="483" t="str">
        <f t="shared" si="1"/>
        <v>$100,000 to $120,000</v>
      </c>
      <c r="J92" s="62">
        <v>1379.9</v>
      </c>
      <c r="K92" s="60" t="s">
        <v>1167</v>
      </c>
      <c r="L92" s="62" t="s">
        <v>1318</v>
      </c>
      <c r="M92" s="63">
        <v>2.7</v>
      </c>
      <c r="N92" s="64">
        <v>0.01</v>
      </c>
    </row>
    <row r="93" spans="1:14" ht="14" x14ac:dyDescent="0.3">
      <c r="A93" s="61" t="s">
        <v>1102</v>
      </c>
      <c r="B93" s="62">
        <v>3734.5</v>
      </c>
      <c r="C93" s="60" t="s">
        <v>1167</v>
      </c>
      <c r="D93" s="62" t="s">
        <v>1319</v>
      </c>
      <c r="E93" s="63">
        <v>5.0999999999999996</v>
      </c>
      <c r="F93" s="64">
        <v>0</v>
      </c>
      <c r="G93" s="60"/>
      <c r="H93" s="60"/>
      <c r="I93" s="483" t="str">
        <f t="shared" si="1"/>
        <v>$120,000 to $140,000</v>
      </c>
      <c r="J93" s="62">
        <v>3704.8</v>
      </c>
      <c r="K93" s="60" t="s">
        <v>1167</v>
      </c>
      <c r="L93" s="62" t="s">
        <v>1320</v>
      </c>
      <c r="M93" s="63">
        <v>6.8</v>
      </c>
      <c r="N93" s="64">
        <v>0</v>
      </c>
    </row>
    <row r="94" spans="1:14" ht="14" x14ac:dyDescent="0.3">
      <c r="A94" s="61" t="s">
        <v>1103</v>
      </c>
      <c r="B94" s="62">
        <v>4868.3999999999996</v>
      </c>
      <c r="C94" s="60" t="s">
        <v>1167</v>
      </c>
      <c r="D94" s="62" t="s">
        <v>1321</v>
      </c>
      <c r="E94" s="63">
        <v>6.1</v>
      </c>
      <c r="F94" s="64">
        <v>0</v>
      </c>
      <c r="G94" s="60"/>
      <c r="H94" s="60"/>
      <c r="I94" s="483" t="str">
        <f t="shared" si="1"/>
        <v>$140,000 to $160,000</v>
      </c>
      <c r="J94" s="62">
        <v>4328.5</v>
      </c>
      <c r="K94" s="60" t="s">
        <v>1167</v>
      </c>
      <c r="L94" s="62" t="s">
        <v>1322</v>
      </c>
      <c r="M94" s="63">
        <v>7.2</v>
      </c>
      <c r="N94" s="64">
        <v>0</v>
      </c>
    </row>
    <row r="95" spans="1:14" ht="14" x14ac:dyDescent="0.3">
      <c r="A95" s="61" t="s">
        <v>1104</v>
      </c>
      <c r="B95" s="62">
        <v>6091.6</v>
      </c>
      <c r="C95" s="60" t="s">
        <v>1167</v>
      </c>
      <c r="D95" s="62" t="s">
        <v>1323</v>
      </c>
      <c r="E95" s="63">
        <v>8.1999999999999993</v>
      </c>
      <c r="F95" s="64">
        <v>0</v>
      </c>
      <c r="G95" s="60"/>
      <c r="H95" s="60"/>
      <c r="I95" s="483" t="str">
        <f t="shared" si="1"/>
        <v>$160,000 to $200,000</v>
      </c>
      <c r="J95" s="62">
        <v>5328.3</v>
      </c>
      <c r="K95" s="60" t="s">
        <v>1167</v>
      </c>
      <c r="L95" s="62" t="s">
        <v>1324</v>
      </c>
      <c r="M95" s="63">
        <v>9.5</v>
      </c>
      <c r="N95" s="64">
        <v>0</v>
      </c>
    </row>
    <row r="96" spans="1:14" ht="14" x14ac:dyDescent="0.3">
      <c r="A96" s="61" t="s">
        <v>1105</v>
      </c>
      <c r="B96" s="62">
        <v>8829.1</v>
      </c>
      <c r="C96" s="60" t="s">
        <v>1167</v>
      </c>
      <c r="D96" s="62" t="s">
        <v>1325</v>
      </c>
      <c r="E96" s="63">
        <v>10.6</v>
      </c>
      <c r="F96" s="64">
        <v>0</v>
      </c>
      <c r="G96" s="60"/>
      <c r="H96" s="60"/>
      <c r="I96" s="483" t="str">
        <f t="shared" si="1"/>
        <v>$200,000 to $250,000</v>
      </c>
      <c r="J96" s="62">
        <v>8115.9</v>
      </c>
      <c r="K96" s="60" t="s">
        <v>1167</v>
      </c>
      <c r="L96" s="62" t="s">
        <v>1326</v>
      </c>
      <c r="M96" s="63">
        <v>13</v>
      </c>
      <c r="N96" s="64">
        <v>0</v>
      </c>
    </row>
    <row r="97" spans="1:14" ht="14" x14ac:dyDescent="0.3">
      <c r="A97" s="61" t="s">
        <v>1106</v>
      </c>
      <c r="B97" s="62">
        <v>15141</v>
      </c>
      <c r="C97" s="60" t="s">
        <v>1167</v>
      </c>
      <c r="D97" s="62" t="s">
        <v>1327</v>
      </c>
      <c r="E97" s="63">
        <v>12</v>
      </c>
      <c r="F97" s="64">
        <v>0</v>
      </c>
      <c r="G97" s="60"/>
      <c r="H97" s="60"/>
      <c r="I97" s="483" t="str">
        <f t="shared" si="1"/>
        <v>$250,000 to $300,000</v>
      </c>
      <c r="J97" s="62">
        <v>8908.5</v>
      </c>
      <c r="K97" s="60" t="s">
        <v>1167</v>
      </c>
      <c r="L97" s="62" t="s">
        <v>1328</v>
      </c>
      <c r="M97" s="63">
        <v>9.5</v>
      </c>
      <c r="N97" s="64">
        <v>0</v>
      </c>
    </row>
    <row r="98" spans="1:14" ht="14" x14ac:dyDescent="0.3">
      <c r="A98" s="61" t="s">
        <v>1107</v>
      </c>
      <c r="B98" s="62">
        <v>14128.8</v>
      </c>
      <c r="C98" s="60" t="s">
        <v>1167</v>
      </c>
      <c r="D98" s="62" t="s">
        <v>1329</v>
      </c>
      <c r="E98" s="63">
        <v>13.4</v>
      </c>
      <c r="F98" s="64">
        <v>0</v>
      </c>
      <c r="G98" s="60"/>
      <c r="H98" s="60"/>
      <c r="I98" s="483" t="str">
        <f t="shared" si="1"/>
        <v>$300,000 to $500,000</v>
      </c>
      <c r="J98" s="62">
        <v>11031.3</v>
      </c>
      <c r="K98" s="60" t="s">
        <v>1167</v>
      </c>
      <c r="L98" s="62" t="s">
        <v>1330</v>
      </c>
      <c r="M98" s="63">
        <v>14</v>
      </c>
      <c r="N98" s="64">
        <v>0</v>
      </c>
    </row>
    <row r="99" spans="1:14" ht="14" x14ac:dyDescent="0.3">
      <c r="A99" s="61"/>
      <c r="B99" s="62"/>
      <c r="C99" s="60"/>
      <c r="D99" s="62"/>
      <c r="E99" s="63"/>
      <c r="F99" s="64"/>
      <c r="G99" s="60"/>
      <c r="H99" s="60"/>
      <c r="I99" s="483"/>
      <c r="J99" s="62"/>
      <c r="K99" s="60"/>
      <c r="L99" s="62"/>
      <c r="M99" s="63"/>
      <c r="N99" s="64"/>
    </row>
    <row r="100" spans="1:14" ht="14" x14ac:dyDescent="0.3">
      <c r="A100" s="61" t="s">
        <v>1331</v>
      </c>
      <c r="B100" s="62"/>
      <c r="C100" s="60"/>
      <c r="D100" s="62"/>
      <c r="E100" s="63"/>
      <c r="F100" s="64"/>
      <c r="G100" s="60"/>
      <c r="H100" s="60"/>
      <c r="I100" s="483" t="str">
        <f t="shared" si="1"/>
        <v>Net Wealth Decile</v>
      </c>
      <c r="J100" s="62"/>
      <c r="K100" s="60"/>
      <c r="L100" s="62"/>
      <c r="M100" s="63"/>
      <c r="N100" s="64"/>
    </row>
    <row r="101" spans="1:14" ht="14" x14ac:dyDescent="0.3">
      <c r="A101" s="61" t="s">
        <v>1332</v>
      </c>
      <c r="B101" s="62"/>
      <c r="C101" s="60"/>
      <c r="D101" s="62"/>
      <c r="E101" s="63"/>
      <c r="F101" s="64"/>
      <c r="G101" s="60"/>
      <c r="H101" s="60"/>
      <c r="I101" s="483" t="str">
        <f t="shared" si="1"/>
        <v>[REF: Decile 5]</v>
      </c>
      <c r="J101" s="62"/>
      <c r="K101" s="60"/>
      <c r="L101" s="62"/>
      <c r="M101" s="63"/>
      <c r="N101" s="64"/>
    </row>
    <row r="102" spans="1:14" ht="14" x14ac:dyDescent="0.3">
      <c r="A102" s="61">
        <v>1</v>
      </c>
      <c r="B102" s="62">
        <v>-3828.6</v>
      </c>
      <c r="C102" s="60" t="s">
        <v>1167</v>
      </c>
      <c r="D102" s="62" t="s">
        <v>1333</v>
      </c>
      <c r="E102" s="63">
        <v>-4.7</v>
      </c>
      <c r="F102" s="64">
        <v>0</v>
      </c>
      <c r="G102" s="60"/>
      <c r="H102" s="60"/>
      <c r="I102" s="483">
        <f t="shared" si="1"/>
        <v>1</v>
      </c>
      <c r="J102" s="62">
        <v>-1744.8</v>
      </c>
      <c r="K102" s="60" t="s">
        <v>1167</v>
      </c>
      <c r="L102" s="62" t="s">
        <v>1334</v>
      </c>
      <c r="M102" s="63">
        <v>-2.9</v>
      </c>
      <c r="N102" s="64">
        <v>0</v>
      </c>
    </row>
    <row r="103" spans="1:14" ht="14" x14ac:dyDescent="0.3">
      <c r="A103" s="61">
        <v>2</v>
      </c>
      <c r="B103" s="62">
        <v>-2059.6</v>
      </c>
      <c r="C103" s="60" t="s">
        <v>1167</v>
      </c>
      <c r="D103" s="62" t="s">
        <v>1335</v>
      </c>
      <c r="E103" s="63">
        <v>-2.7</v>
      </c>
      <c r="F103" s="64">
        <v>0.01</v>
      </c>
      <c r="G103" s="60"/>
      <c r="H103" s="60"/>
      <c r="I103" s="483">
        <f t="shared" si="1"/>
        <v>2</v>
      </c>
      <c r="J103" s="62">
        <v>-1124.9000000000001</v>
      </c>
      <c r="K103" s="60" t="s">
        <v>1187</v>
      </c>
      <c r="L103" s="62" t="s">
        <v>1336</v>
      </c>
      <c r="M103" s="63">
        <v>-2</v>
      </c>
      <c r="N103" s="64">
        <v>0.05</v>
      </c>
    </row>
    <row r="104" spans="1:14" ht="14" x14ac:dyDescent="0.3">
      <c r="A104" s="61">
        <v>3</v>
      </c>
      <c r="B104" s="62">
        <v>-1887</v>
      </c>
      <c r="C104" s="60" t="s">
        <v>1167</v>
      </c>
      <c r="D104" s="62" t="s">
        <v>1337</v>
      </c>
      <c r="E104" s="63">
        <v>-2.8</v>
      </c>
      <c r="F104" s="64">
        <v>0</v>
      </c>
      <c r="G104" s="60"/>
      <c r="H104" s="60"/>
      <c r="I104" s="483">
        <f t="shared" si="1"/>
        <v>3</v>
      </c>
      <c r="J104" s="62">
        <v>-1037.9000000000001</v>
      </c>
      <c r="K104" s="60" t="s">
        <v>1187</v>
      </c>
      <c r="L104" s="62" t="s">
        <v>1338</v>
      </c>
      <c r="M104" s="63">
        <v>-2.1</v>
      </c>
      <c r="N104" s="64">
        <v>0.04</v>
      </c>
    </row>
    <row r="105" spans="1:14" ht="14" x14ac:dyDescent="0.3">
      <c r="A105" s="61">
        <v>4</v>
      </c>
      <c r="B105" s="62">
        <v>-1378.5</v>
      </c>
      <c r="C105" s="60" t="s">
        <v>1187</v>
      </c>
      <c r="D105" s="62" t="s">
        <v>1339</v>
      </c>
      <c r="E105" s="63">
        <v>-2.2000000000000002</v>
      </c>
      <c r="F105" s="64">
        <v>0.02</v>
      </c>
      <c r="G105" s="60"/>
      <c r="H105" s="60"/>
      <c r="I105" s="483">
        <f t="shared" si="1"/>
        <v>4</v>
      </c>
      <c r="J105" s="62">
        <v>-694</v>
      </c>
      <c r="K105" s="60" t="s">
        <v>76</v>
      </c>
      <c r="L105" s="62" t="s">
        <v>1340</v>
      </c>
      <c r="M105" s="63">
        <v>-1.5</v>
      </c>
      <c r="N105" s="64">
        <v>0.13</v>
      </c>
    </row>
    <row r="106" spans="1:14" ht="14" x14ac:dyDescent="0.3">
      <c r="A106" s="61">
        <v>6</v>
      </c>
      <c r="B106" s="62">
        <v>407.8</v>
      </c>
      <c r="C106" s="60" t="s">
        <v>76</v>
      </c>
      <c r="D106" s="62" t="s">
        <v>1341</v>
      </c>
      <c r="E106" s="63">
        <v>0.7</v>
      </c>
      <c r="F106" s="64">
        <v>0.5</v>
      </c>
      <c r="G106" s="60"/>
      <c r="H106" s="60"/>
      <c r="I106" s="483">
        <f t="shared" si="1"/>
        <v>6</v>
      </c>
      <c r="J106" s="62">
        <v>-91.6</v>
      </c>
      <c r="K106" s="60" t="s">
        <v>76</v>
      </c>
      <c r="L106" s="62" t="s">
        <v>1342</v>
      </c>
      <c r="M106" s="63">
        <v>-0.2</v>
      </c>
      <c r="N106" s="64">
        <v>0.84</v>
      </c>
    </row>
    <row r="107" spans="1:14" ht="14" x14ac:dyDescent="0.3">
      <c r="A107" s="61">
        <v>7</v>
      </c>
      <c r="B107" s="62">
        <v>410.1</v>
      </c>
      <c r="C107" s="60" t="s">
        <v>76</v>
      </c>
      <c r="D107" s="62" t="s">
        <v>1343</v>
      </c>
      <c r="E107" s="63">
        <v>0.7</v>
      </c>
      <c r="F107" s="64">
        <v>0.5</v>
      </c>
      <c r="G107" s="60"/>
      <c r="H107" s="60"/>
      <c r="I107" s="483">
        <f t="shared" si="1"/>
        <v>7</v>
      </c>
      <c r="J107" s="62">
        <v>116.5</v>
      </c>
      <c r="K107" s="60" t="s">
        <v>76</v>
      </c>
      <c r="L107" s="62" t="s">
        <v>1344</v>
      </c>
      <c r="M107" s="63">
        <v>0.3</v>
      </c>
      <c r="N107" s="64">
        <v>0.8</v>
      </c>
    </row>
    <row r="108" spans="1:14" ht="14" x14ac:dyDescent="0.3">
      <c r="A108" s="61">
        <v>8</v>
      </c>
      <c r="B108" s="62">
        <v>1929.1</v>
      </c>
      <c r="C108" s="60" t="s">
        <v>1167</v>
      </c>
      <c r="D108" s="62" t="s">
        <v>1345</v>
      </c>
      <c r="E108" s="63">
        <v>3.1</v>
      </c>
      <c r="F108" s="64">
        <v>0</v>
      </c>
      <c r="G108" s="60"/>
      <c r="H108" s="60"/>
      <c r="I108" s="483">
        <f t="shared" si="1"/>
        <v>8</v>
      </c>
      <c r="J108" s="62">
        <v>435.9</v>
      </c>
      <c r="K108" s="60" t="s">
        <v>76</v>
      </c>
      <c r="L108" s="62" t="s">
        <v>1346</v>
      </c>
      <c r="M108" s="63">
        <v>0.9</v>
      </c>
      <c r="N108" s="64">
        <v>0.35</v>
      </c>
    </row>
    <row r="109" spans="1:14" ht="14" x14ac:dyDescent="0.3">
      <c r="A109" s="61">
        <v>9</v>
      </c>
      <c r="B109" s="62">
        <v>2512.6999999999998</v>
      </c>
      <c r="C109" s="60" t="s">
        <v>1167</v>
      </c>
      <c r="D109" s="62" t="s">
        <v>1347</v>
      </c>
      <c r="E109" s="63">
        <v>3.9</v>
      </c>
      <c r="F109" s="64">
        <v>0</v>
      </c>
      <c r="G109" s="60"/>
      <c r="H109" s="60"/>
      <c r="I109" s="483">
        <f t="shared" si="1"/>
        <v>9</v>
      </c>
      <c r="J109" s="62">
        <v>1131.3</v>
      </c>
      <c r="K109" s="60" t="s">
        <v>1187</v>
      </c>
      <c r="L109" s="62" t="s">
        <v>1348</v>
      </c>
      <c r="M109" s="63">
        <v>2.4</v>
      </c>
      <c r="N109" s="64">
        <v>0.02</v>
      </c>
    </row>
    <row r="110" spans="1:14" ht="14" x14ac:dyDescent="0.3">
      <c r="A110" s="61">
        <v>10</v>
      </c>
      <c r="B110" s="62">
        <v>3033.5</v>
      </c>
      <c r="C110" s="60" t="s">
        <v>1167</v>
      </c>
      <c r="D110" s="62" t="s">
        <v>1349</v>
      </c>
      <c r="E110" s="63">
        <v>4.4000000000000004</v>
      </c>
      <c r="F110" s="64">
        <v>0</v>
      </c>
      <c r="G110" s="60"/>
      <c r="H110" s="60"/>
      <c r="I110" s="483">
        <f t="shared" si="1"/>
        <v>10</v>
      </c>
      <c r="J110" s="62">
        <v>502.5</v>
      </c>
      <c r="K110" s="60" t="s">
        <v>76</v>
      </c>
      <c r="L110" s="62" t="s">
        <v>1350</v>
      </c>
      <c r="M110" s="63">
        <v>1</v>
      </c>
      <c r="N110" s="64">
        <v>0.33</v>
      </c>
    </row>
    <row r="111" spans="1:14" ht="14" x14ac:dyDescent="0.3">
      <c r="A111" s="61"/>
      <c r="B111" s="62"/>
      <c r="C111" s="60"/>
      <c r="D111" s="62"/>
      <c r="E111" s="63"/>
      <c r="F111" s="64"/>
      <c r="G111" s="60"/>
      <c r="H111" s="60"/>
      <c r="I111" s="483"/>
      <c r="J111" s="62"/>
      <c r="K111" s="60"/>
      <c r="L111" s="62"/>
      <c r="M111" s="63"/>
      <c r="N111" s="64"/>
    </row>
    <row r="112" spans="1:14" ht="14" x14ac:dyDescent="0.3">
      <c r="A112" s="61" t="s">
        <v>1351</v>
      </c>
      <c r="B112" s="62"/>
      <c r="C112" s="60"/>
      <c r="D112" s="62"/>
      <c r="E112" s="63"/>
      <c r="F112" s="64"/>
      <c r="G112" s="60"/>
      <c r="H112" s="60"/>
      <c r="I112" s="483" t="str">
        <f t="shared" si="1"/>
        <v>Budget Pressure</v>
      </c>
      <c r="J112" s="62"/>
      <c r="K112" s="60"/>
      <c r="L112" s="62"/>
      <c r="M112" s="63"/>
      <c r="N112" s="64"/>
    </row>
    <row r="113" spans="1:14" ht="14" x14ac:dyDescent="0.3">
      <c r="A113" s="61" t="s">
        <v>1352</v>
      </c>
      <c r="B113" s="62"/>
      <c r="C113" s="60"/>
      <c r="D113" s="62"/>
      <c r="E113" s="63"/>
      <c r="F113" s="64"/>
      <c r="G113" s="60"/>
      <c r="H113" s="60"/>
      <c r="I113" s="483" t="str">
        <f t="shared" si="1"/>
        <v>[REF: Usually able to save]</v>
      </c>
      <c r="J113" s="62"/>
      <c r="K113" s="60"/>
      <c r="L113" s="62"/>
      <c r="M113" s="63"/>
      <c r="N113" s="64"/>
    </row>
    <row r="114" spans="1:14" ht="14" x14ac:dyDescent="0.3">
      <c r="A114" s="61" t="s">
        <v>1353</v>
      </c>
      <c r="B114" s="62">
        <v>671.4</v>
      </c>
      <c r="C114" s="60" t="s">
        <v>1187</v>
      </c>
      <c r="D114" s="62" t="s">
        <v>1354</v>
      </c>
      <c r="E114" s="63">
        <v>2.2000000000000002</v>
      </c>
      <c r="F114" s="64">
        <v>0.03</v>
      </c>
      <c r="G114" s="60"/>
      <c r="H114" s="60"/>
      <c r="I114" s="483" t="str">
        <f t="shared" si="1"/>
        <v>Usually breaks even</v>
      </c>
      <c r="J114" s="62">
        <v>-70.3</v>
      </c>
      <c r="K114" s="60" t="s">
        <v>76</v>
      </c>
      <c r="L114" s="62" t="s">
        <v>1355</v>
      </c>
      <c r="M114" s="63">
        <v>-0.3</v>
      </c>
      <c r="N114" s="64">
        <v>0.76</v>
      </c>
    </row>
    <row r="115" spans="1:14" ht="14" x14ac:dyDescent="0.3">
      <c r="A115" s="61" t="s">
        <v>1356</v>
      </c>
      <c r="B115" s="62">
        <v>2103.6</v>
      </c>
      <c r="C115" s="60" t="s">
        <v>1167</v>
      </c>
      <c r="D115" s="62" t="s">
        <v>1316</v>
      </c>
      <c r="E115" s="63">
        <v>4.5999999999999996</v>
      </c>
      <c r="F115" s="64">
        <v>0</v>
      </c>
      <c r="G115" s="60"/>
      <c r="H115" s="60"/>
      <c r="I115" s="483" t="str">
        <f t="shared" si="1"/>
        <v>Usually spends more than they have</v>
      </c>
      <c r="J115" s="62">
        <v>323.3</v>
      </c>
      <c r="K115" s="60" t="s">
        <v>76</v>
      </c>
      <c r="L115" s="62" t="s">
        <v>1357</v>
      </c>
      <c r="M115" s="63">
        <v>0.9</v>
      </c>
      <c r="N115" s="64">
        <v>0.35</v>
      </c>
    </row>
    <row r="116" spans="1:14" ht="14" x14ac:dyDescent="0.3">
      <c r="A116" s="61"/>
      <c r="B116" s="62"/>
      <c r="C116" s="60"/>
      <c r="D116" s="62"/>
      <c r="E116" s="63"/>
      <c r="F116" s="64"/>
      <c r="G116" s="60"/>
      <c r="H116" s="60"/>
      <c r="I116" s="483"/>
      <c r="J116" s="62"/>
      <c r="K116" s="60"/>
      <c r="L116" s="62"/>
      <c r="M116" s="63"/>
      <c r="N116" s="64"/>
    </row>
    <row r="117" spans="1:14" ht="14" x14ac:dyDescent="0.3">
      <c r="A117" s="61" t="s">
        <v>1358</v>
      </c>
      <c r="B117" s="62"/>
      <c r="C117" s="60"/>
      <c r="D117" s="62"/>
      <c r="E117" s="63"/>
      <c r="F117" s="64"/>
      <c r="G117" s="60"/>
      <c r="H117" s="60"/>
      <c r="I117" s="483" t="str">
        <f t="shared" si="1"/>
        <v>Number of credit cards in the household</v>
      </c>
      <c r="J117" s="62"/>
      <c r="K117" s="60"/>
      <c r="L117" s="62"/>
      <c r="M117" s="63"/>
      <c r="N117" s="64"/>
    </row>
    <row r="118" spans="1:14" ht="14" x14ac:dyDescent="0.3">
      <c r="A118" s="61" t="s">
        <v>1359</v>
      </c>
      <c r="B118" s="62"/>
      <c r="C118" s="60"/>
      <c r="D118" s="62"/>
      <c r="E118" s="63"/>
      <c r="F118" s="64"/>
      <c r="G118" s="60"/>
      <c r="H118" s="60"/>
      <c r="I118" s="483" t="str">
        <f t="shared" si="1"/>
        <v>[REF: no cards]</v>
      </c>
      <c r="J118" s="62"/>
      <c r="K118" s="60"/>
      <c r="L118" s="62"/>
      <c r="M118" s="63"/>
      <c r="N118" s="64"/>
    </row>
    <row r="119" spans="1:14" ht="14" x14ac:dyDescent="0.3">
      <c r="A119" s="61">
        <v>1</v>
      </c>
      <c r="B119" s="62">
        <v>539.1</v>
      </c>
      <c r="C119" s="60" t="s">
        <v>76</v>
      </c>
      <c r="D119" s="62" t="s">
        <v>1360</v>
      </c>
      <c r="E119" s="63">
        <v>1.6</v>
      </c>
      <c r="F119" s="64">
        <v>0.12</v>
      </c>
      <c r="G119" s="60"/>
      <c r="H119" s="60"/>
      <c r="I119" s="483">
        <f t="shared" si="1"/>
        <v>1</v>
      </c>
      <c r="J119" s="62">
        <v>852.5</v>
      </c>
      <c r="K119" s="60" t="s">
        <v>1167</v>
      </c>
      <c r="L119" s="62" t="s">
        <v>1361</v>
      </c>
      <c r="M119" s="63">
        <v>3.3</v>
      </c>
      <c r="N119" s="64">
        <v>0</v>
      </c>
    </row>
    <row r="120" spans="1:14" ht="14" x14ac:dyDescent="0.3">
      <c r="A120" s="61">
        <v>2</v>
      </c>
      <c r="B120" s="62">
        <v>1520.5</v>
      </c>
      <c r="C120" s="60" t="s">
        <v>1167</v>
      </c>
      <c r="D120" s="62" t="s">
        <v>1362</v>
      </c>
      <c r="E120" s="63">
        <v>3.4</v>
      </c>
      <c r="F120" s="64">
        <v>0</v>
      </c>
      <c r="G120" s="60"/>
      <c r="H120" s="60"/>
      <c r="I120" s="483">
        <f t="shared" si="1"/>
        <v>2</v>
      </c>
      <c r="J120" s="62">
        <v>2042</v>
      </c>
      <c r="K120" s="60" t="s">
        <v>1167</v>
      </c>
      <c r="L120" s="62" t="s">
        <v>1363</v>
      </c>
      <c r="M120" s="63">
        <v>6.1</v>
      </c>
      <c r="N120" s="64">
        <v>0</v>
      </c>
    </row>
    <row r="121" spans="1:14" ht="14" x14ac:dyDescent="0.3">
      <c r="A121" s="61">
        <v>3</v>
      </c>
      <c r="B121" s="62">
        <v>4066.3</v>
      </c>
      <c r="C121" s="60" t="s">
        <v>1167</v>
      </c>
      <c r="D121" s="62" t="s">
        <v>1364</v>
      </c>
      <c r="E121" s="63">
        <v>6.1</v>
      </c>
      <c r="F121" s="64">
        <v>0</v>
      </c>
      <c r="G121" s="60"/>
      <c r="H121" s="60"/>
      <c r="I121" s="483">
        <f t="shared" si="1"/>
        <v>3</v>
      </c>
      <c r="J121" s="62">
        <v>3058.9</v>
      </c>
      <c r="K121" s="60" t="s">
        <v>1167</v>
      </c>
      <c r="L121" s="62" t="s">
        <v>1365</v>
      </c>
      <c r="M121" s="63">
        <v>6.1</v>
      </c>
      <c r="N121" s="64">
        <v>0</v>
      </c>
    </row>
    <row r="122" spans="1:14" ht="14" x14ac:dyDescent="0.3">
      <c r="A122" s="61" t="s">
        <v>1366</v>
      </c>
      <c r="B122" s="62">
        <v>4501</v>
      </c>
      <c r="C122" s="60" t="s">
        <v>1167</v>
      </c>
      <c r="D122" s="62" t="s">
        <v>1367</v>
      </c>
      <c r="E122" s="63">
        <v>5.3</v>
      </c>
      <c r="F122" s="64">
        <v>0</v>
      </c>
      <c r="G122" s="60"/>
      <c r="H122" s="60"/>
      <c r="I122" s="483" t="str">
        <f t="shared" si="1"/>
        <v>4 or more</v>
      </c>
      <c r="J122" s="62">
        <v>4798.1000000000004</v>
      </c>
      <c r="K122" s="60" t="s">
        <v>1167</v>
      </c>
      <c r="L122" s="62" t="s">
        <v>1368</v>
      </c>
      <c r="M122" s="63">
        <v>7.6</v>
      </c>
      <c r="N122" s="64">
        <v>0</v>
      </c>
    </row>
    <row r="123" spans="1:14" ht="14" x14ac:dyDescent="0.3">
      <c r="A123" s="61"/>
      <c r="B123" s="62"/>
      <c r="C123" s="60"/>
      <c r="D123" s="62"/>
      <c r="E123" s="63"/>
      <c r="F123" s="64"/>
      <c r="G123" s="60"/>
      <c r="H123" s="60"/>
      <c r="I123" s="483"/>
      <c r="J123" s="62"/>
      <c r="K123" s="60"/>
      <c r="L123" s="62"/>
      <c r="M123" s="63"/>
      <c r="N123" s="64"/>
    </row>
    <row r="124" spans="1:14" ht="14" x14ac:dyDescent="0.3">
      <c r="A124" s="61" t="s">
        <v>1369</v>
      </c>
      <c r="B124" s="426">
        <v>8108</v>
      </c>
      <c r="C124" s="60"/>
      <c r="D124" s="62"/>
      <c r="E124" s="63"/>
      <c r="F124" s="64"/>
      <c r="G124" s="60"/>
      <c r="H124" s="60"/>
      <c r="I124" s="483" t="str">
        <f t="shared" ref="I124:I125" si="2">A124</f>
        <v>Number of observations (households)</v>
      </c>
      <c r="J124" s="426">
        <v>8108</v>
      </c>
      <c r="K124" s="60"/>
      <c r="L124" s="62"/>
      <c r="M124" s="63"/>
      <c r="N124" s="64"/>
    </row>
    <row r="125" spans="1:14" ht="14" x14ac:dyDescent="0.3">
      <c r="A125" s="61" t="s">
        <v>1370</v>
      </c>
      <c r="B125" s="65">
        <v>0.29409999999999997</v>
      </c>
      <c r="C125" s="60"/>
      <c r="D125" s="62"/>
      <c r="E125" s="63"/>
      <c r="F125" s="64"/>
      <c r="G125" s="60"/>
      <c r="H125" s="60"/>
      <c r="I125" s="483" t="str">
        <f t="shared" si="2"/>
        <v>Pseudo R-square</v>
      </c>
      <c r="J125" s="60">
        <v>0.16500000000000001</v>
      </c>
      <c r="K125" s="60"/>
      <c r="L125" s="60"/>
      <c r="M125" s="60"/>
      <c r="N125" s="60"/>
    </row>
    <row r="126" spans="1:14" ht="14.5" thickBot="1" x14ac:dyDescent="0.35">
      <c r="A126" s="61"/>
      <c r="B126" s="60"/>
      <c r="C126" s="66"/>
      <c r="D126" s="60"/>
      <c r="E126" s="60"/>
      <c r="F126" s="60"/>
      <c r="G126" s="60"/>
      <c r="H126" s="60"/>
      <c r="I126" s="60"/>
      <c r="J126" s="60"/>
      <c r="K126" s="60"/>
      <c r="L126" s="60"/>
      <c r="M126" s="60"/>
      <c r="N126" s="60"/>
    </row>
    <row r="127" spans="1:14" ht="14.5" thickBot="1" x14ac:dyDescent="0.35">
      <c r="A127" s="1061" t="s">
        <v>1371</v>
      </c>
      <c r="B127" s="1061"/>
      <c r="C127" s="1061"/>
      <c r="D127" s="1061"/>
      <c r="E127" s="1061"/>
      <c r="F127" s="1061"/>
      <c r="G127" s="60"/>
      <c r="H127" s="60"/>
      <c r="I127" s="1061" t="s">
        <v>1371</v>
      </c>
      <c r="J127" s="1061"/>
      <c r="K127" s="1061"/>
      <c r="L127" s="1061"/>
      <c r="M127" s="1061"/>
      <c r="N127" s="1061"/>
    </row>
    <row r="128" spans="1:14" ht="14" x14ac:dyDescent="0.3">
      <c r="A128" s="61"/>
      <c r="B128" s="60"/>
      <c r="C128" s="66"/>
      <c r="D128" s="60"/>
      <c r="E128" s="60"/>
      <c r="F128" s="60"/>
      <c r="G128" s="60"/>
      <c r="H128" s="60"/>
      <c r="I128" s="60"/>
      <c r="J128" s="60"/>
      <c r="K128" s="60"/>
      <c r="L128" s="60"/>
      <c r="M128" s="60"/>
      <c r="N128" s="60"/>
    </row>
    <row r="129" spans="1:14" ht="14" x14ac:dyDescent="0.3">
      <c r="A129" s="61"/>
      <c r="B129" s="60"/>
      <c r="C129" s="66"/>
      <c r="D129" s="60"/>
      <c r="E129" s="60"/>
      <c r="F129" s="60"/>
      <c r="G129" s="60"/>
      <c r="H129" s="60"/>
      <c r="I129" s="60"/>
      <c r="J129" s="60"/>
      <c r="K129" s="60"/>
      <c r="L129" s="60"/>
      <c r="M129" s="60"/>
      <c r="N129" s="60"/>
    </row>
    <row r="130" spans="1:14" ht="14" x14ac:dyDescent="0.3">
      <c r="A130" s="61"/>
      <c r="B130" s="60"/>
      <c r="C130" s="66"/>
      <c r="D130" s="60"/>
      <c r="E130" s="60"/>
      <c r="F130" s="60"/>
      <c r="G130" s="60"/>
      <c r="H130" s="60"/>
      <c r="I130" s="60"/>
      <c r="J130" s="60"/>
      <c r="K130" s="60"/>
      <c r="L130" s="60"/>
      <c r="M130" s="60"/>
      <c r="N130" s="60"/>
    </row>
  </sheetData>
  <sheetProtection algorithmName="SHA-512" hashValue="rDxEuwcidR2lrxcVA7BJ7hhk0Z2TgrOKx9I24XXe2Qg8X5d3koZ/yD4W99CuJZY1KWjIGHTa4OJ8Dh6tFALNsg==" saltValue="H2M/ZlozJWYh1q1MRWFoYQ==" spinCount="100000" sheet="1" objects="1" scenarios="1"/>
  <mergeCells count="28">
    <mergeCell ref="A127:F127"/>
    <mergeCell ref="I127:N127"/>
    <mergeCell ref="B13:D13"/>
    <mergeCell ref="J13:L13"/>
    <mergeCell ref="B10:F10"/>
    <mergeCell ref="J10:N10"/>
    <mergeCell ref="B11:F11"/>
    <mergeCell ref="J11:N11"/>
    <mergeCell ref="B12:F12"/>
    <mergeCell ref="J12:N12"/>
    <mergeCell ref="B7:F7"/>
    <mergeCell ref="J7:N7"/>
    <mergeCell ref="B8:F8"/>
    <mergeCell ref="J8:N8"/>
    <mergeCell ref="B9:F9"/>
    <mergeCell ref="J9:N9"/>
    <mergeCell ref="B4:D4"/>
    <mergeCell ref="J4:L4"/>
    <mergeCell ref="B5:D5"/>
    <mergeCell ref="J5:L5"/>
    <mergeCell ref="B6:D6"/>
    <mergeCell ref="J6:L6"/>
    <mergeCell ref="A1:F1"/>
    <mergeCell ref="I1:N1"/>
    <mergeCell ref="A2:D2"/>
    <mergeCell ref="I2:L2"/>
    <mergeCell ref="B3:E3"/>
    <mergeCell ref="J3:M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EB607208BB8949B45B5296427428C8" ma:contentTypeVersion="11" ma:contentTypeDescription="Create a new document." ma:contentTypeScope="" ma:versionID="a84014bb32e1249e2b8fc63e15cf6830">
  <xsd:schema xmlns:xsd="http://www.w3.org/2001/XMLSchema" xmlns:xs="http://www.w3.org/2001/XMLSchema" xmlns:p="http://schemas.microsoft.com/office/2006/metadata/properties" xmlns:ns2="be86647f-bd38-47f3-b848-b5601c115780" targetNamespace="http://schemas.microsoft.com/office/2006/metadata/properties" ma:root="true" ma:fieldsID="44dea073eef8c2283678d22c6194d5e4" ns2:_="">
    <xsd:import namespace="be86647f-bd38-47f3-b848-b5601c1157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86647f-bd38-47f3-b848-b5601c1157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618842a-e8c6-4c23-8263-d30651ceed75" ma:termSetId="09814cd3-568e-fe90-9814-8d621ff8fb84" ma:anchorId="fba54fb3-c3e1-fe81-a776-ca4b69148c4d" ma:open="true" ma:isKeyword="false">
      <xsd:complexType>
        <xsd:sequence>
          <xsd:element ref="pc:Terms" minOccurs="0" maxOccurs="1"/>
        </xsd:sequence>
      </xsd:complex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e86647f-bd38-47f3-b848-b5601c11578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9CE068E-08E3-49FB-85ED-CCD6F9EE6C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86647f-bd38-47f3-b848-b5601c1157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392B11-8B4D-4266-B7FA-9AE041D02C5D}">
  <ds:schemaRefs>
    <ds:schemaRef ds:uri="http://schemas.microsoft.com/DataMashup"/>
  </ds:schemaRefs>
</ds:datastoreItem>
</file>

<file path=customXml/itemProps3.xml><?xml version="1.0" encoding="utf-8"?>
<ds:datastoreItem xmlns:ds="http://schemas.openxmlformats.org/officeDocument/2006/customXml" ds:itemID="{984B9463-F07E-400C-BAAA-29A396FE00FE}">
  <ds:schemaRefs>
    <ds:schemaRef ds:uri="http://schemas.microsoft.com/sharepoint/v3/contenttype/forms"/>
  </ds:schemaRefs>
</ds:datastoreItem>
</file>

<file path=customXml/itemProps4.xml><?xml version="1.0" encoding="utf-8"?>
<ds:datastoreItem xmlns:ds="http://schemas.openxmlformats.org/officeDocument/2006/customXml" ds:itemID="{24ECE8FD-BE99-4161-AEA7-39F98F9D900B}">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9b15dea5-ceb0-4fff-baae-39754becfca2"/>
    <ds:schemaRef ds:uri="http://www.w3.org/XML/1998/namespace"/>
    <ds:schemaRef ds:uri="http://purl.org/dc/dcmitype/"/>
    <ds:schemaRef ds:uri="be86647f-bd38-47f3-b848-b5601c1157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47</vt:i4>
      </vt:variant>
    </vt:vector>
  </HeadingPairs>
  <TitlesOfParts>
    <vt:vector size="65" baseType="lpstr">
      <vt:lpstr>Broker</vt:lpstr>
      <vt:lpstr>Tables_Brokers</vt:lpstr>
      <vt:lpstr>Worksheet</vt:lpstr>
      <vt:lpstr>Tables</vt:lpstr>
      <vt:lpstr>DropINTable</vt:lpstr>
      <vt:lpstr>Schedule of Changes</vt:lpstr>
      <vt:lpstr>Living Expenses</vt:lpstr>
      <vt:lpstr>Funds to Complete</vt:lpstr>
      <vt:lpstr>Fees</vt:lpstr>
      <vt:lpstr>ARS223</vt:lpstr>
      <vt:lpstr>Bridging</vt:lpstr>
      <vt:lpstr>Postcodes</vt:lpstr>
      <vt:lpstr>Self-Employed</vt:lpstr>
      <vt:lpstr>Construction </vt:lpstr>
      <vt:lpstr>Geographic Classification</vt:lpstr>
      <vt:lpstr>HEM</vt:lpstr>
      <vt:lpstr>Per_child_accounting</vt:lpstr>
      <vt:lpstr>Quantile Regressions</vt:lpstr>
      <vt:lpstr>Tables_Brokers!App</vt:lpstr>
      <vt:lpstr>App</vt:lpstr>
      <vt:lpstr>Tables_Brokers!Approval_Officers</vt:lpstr>
      <vt:lpstr>Approval_Officers</vt:lpstr>
      <vt:lpstr>Australia</vt:lpstr>
      <vt:lpstr>CC_Rates</vt:lpstr>
      <vt:lpstr>Tables_Brokers!Confirmed</vt:lpstr>
      <vt:lpstr>Confirmed</vt:lpstr>
      <vt:lpstr>Tables_Brokers!CreditReport</vt:lpstr>
      <vt:lpstr>CreditReport</vt:lpstr>
      <vt:lpstr>Tables_Brokers!Delegations</vt:lpstr>
      <vt:lpstr>Delegations</vt:lpstr>
      <vt:lpstr>Tables_Brokers!Family</vt:lpstr>
      <vt:lpstr>Family</vt:lpstr>
      <vt:lpstr>HELP_Table_2020_21</vt:lpstr>
      <vt:lpstr>Tables_Brokers!Interest_Type</vt:lpstr>
      <vt:lpstr>Interest_Type</vt:lpstr>
      <vt:lpstr>LIVING</vt:lpstr>
      <vt:lpstr>Tables_Brokers!Living_Expenses</vt:lpstr>
      <vt:lpstr>Living_Expenses</vt:lpstr>
      <vt:lpstr>Tables_Brokers!Location</vt:lpstr>
      <vt:lpstr>Location</vt:lpstr>
      <vt:lpstr>Tables_Brokers!NSRRate</vt:lpstr>
      <vt:lpstr>NSRRate</vt:lpstr>
      <vt:lpstr>Tables_Brokers!PayFreq</vt:lpstr>
      <vt:lpstr>PayFreq</vt:lpstr>
      <vt:lpstr>Tables_Brokers!Period</vt:lpstr>
      <vt:lpstr>Period</vt:lpstr>
      <vt:lpstr>Broker!Print_Area</vt:lpstr>
      <vt:lpstr>'Funds to Complete'!Print_Area</vt:lpstr>
      <vt:lpstr>'Living Expenses'!Print_Area</vt:lpstr>
      <vt:lpstr>Tables_Brokers!Print_Area</vt:lpstr>
      <vt:lpstr>Worksheet!Print_Area</vt:lpstr>
      <vt:lpstr>Product_IR</vt:lpstr>
      <vt:lpstr>Tables_Brokers!Product_NSR</vt:lpstr>
      <vt:lpstr>Product_NSR</vt:lpstr>
      <vt:lpstr>ProductDLA</vt:lpstr>
      <vt:lpstr>Rates</vt:lpstr>
      <vt:lpstr>Tables_Brokers!Rates_Broker</vt:lpstr>
      <vt:lpstr>Rates_Broker</vt:lpstr>
      <vt:lpstr>Rates_Brokers</vt:lpstr>
      <vt:lpstr>RegFees</vt:lpstr>
      <vt:lpstr>Rent_Discount</vt:lpstr>
      <vt:lpstr>Tables_Brokers!Single</vt:lpstr>
      <vt:lpstr>Single</vt:lpstr>
      <vt:lpstr>Sydney</vt:lpstr>
      <vt:lpstr>Tables_Brokers</vt:lpstr>
    </vt:vector>
  </TitlesOfParts>
  <Manager/>
  <Company>HVO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2022</dc:title>
  <dc:subject/>
  <dc:creator>Therese</dc:creator>
  <cp:keywords>Version 1 April 2022</cp:keywords>
  <dc:description/>
  <cp:lastModifiedBy>Teri Hawkins</cp:lastModifiedBy>
  <cp:revision/>
  <dcterms:created xsi:type="dcterms:W3CDTF">2010-06-22T01:33:36Z</dcterms:created>
  <dcterms:modified xsi:type="dcterms:W3CDTF">2026-08-31T22:56:54Z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0x01010000EB607208BB8949B45B5296427428C8</vt:lpwstr>
  </property>
  <property fmtid="{D5CDD505-2E9C-101B-9397-08002B2CF9AE}" pid="3" name="Order">
    <vt:r8>5000</vt:r8>
  </property>
  <property fmtid="{D5CDD505-2E9C-101B-9397-08002B2CF9AE}" pid="4" name="MediaServiceImageTags">
    <vt:lpwstr/>
  </property>
</Properties>
</file>